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y Drive\งานวัดผล\ฟอร์มคะแนน\2568\เทอม 1\"/>
    </mc:Choice>
  </mc:AlternateContent>
  <xr:revisionPtr revIDLastSave="0" documentId="13_ncr:1_{17D71422-1029-4620-845A-E67AA354A528}" xr6:coauthVersionLast="47" xr6:coauthVersionMax="47" xr10:uidLastSave="{00000000-0000-0000-0000-000000000000}"/>
  <bookViews>
    <workbookView xWindow="28680" yWindow="-120" windowWidth="29040" windowHeight="15840" tabRatio="746" firstSheet="1" activeTab="3" xr2:uid="{23B52B87-34A5-440E-A2D1-A5E3E435550D}"/>
  </bookViews>
  <sheets>
    <sheet name="โครงสร้าง 1-68" sheetId="64" r:id="rId1"/>
    <sheet name="รายชื่อนักเรียนแยกห้อง" sheetId="58" r:id="rId2"/>
    <sheet name="ใบรายชื่อนักเรียน" sheetId="59" r:id="rId3"/>
    <sheet name="ชมรมแยกห้อง" sheetId="56" r:id="rId4"/>
    <sheet name="ปัญญาภิวัฒน์แยกห้อง" sheetId="65" r:id="rId5"/>
    <sheet name="ปัญญาภิวัฒน์แยกสาขา" sheetId="66" r:id="rId6"/>
    <sheet name="รายชื่อชมรม" sheetId="45" r:id="rId7"/>
    <sheet name="แยกตามชื่อชมรม" sheetId="57" r:id="rId8"/>
    <sheet name="ครูวัดผลและรายชื่อผู้ตรวจทาน" sheetId="63" r:id="rId9"/>
    <sheet name="หัวหน้ากลุ่มสาระการเรียนรู้" sheetId="62" r:id="rId10"/>
    <sheet name="ครูผู้สอน" sheetId="60" r:id="rId11"/>
    <sheet name="จำนวนนักเรียน" sheetId="61" r:id="rId12"/>
    <sheet name="ชื่อนักเรียน" sheetId="42" r:id="rId13"/>
    <sheet name="วิชา-ชั้นที่สอน" sheetId="67" state="hidden" r:id="rId14"/>
    <sheet name="วันมาเรียน" sheetId="43" state="hidden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Act1_1">'[1]4.คีย์ปลายภาค'!$BC$11</definedName>
    <definedName name="Act1_10">'[1]4.คีย์ปลายภาค'!$BC$20</definedName>
    <definedName name="Act1_11">'[1]4.คีย์ปลายภาค'!$BC$21</definedName>
    <definedName name="Act1_12">'[1]4.คีย์ปลายภาค'!$BC$22</definedName>
    <definedName name="Act1_13">'[1]4.คีย์ปลายภาค'!$BC$23</definedName>
    <definedName name="Act1_14">'[1]4.คีย์ปลายภาค'!$BC$24</definedName>
    <definedName name="Act1_15">'[1]4.คีย์ปลายภาค'!$BC$25</definedName>
    <definedName name="Act1_16">'[1]4.คีย์ปลายภาค'!$BC$26</definedName>
    <definedName name="Act1_17">'[1]4.คีย์ปลายภาค'!$BC$27</definedName>
    <definedName name="Act1_18">'[1]4.คีย์ปลายภาค'!$BC$28</definedName>
    <definedName name="Act1_19">'[1]4.คีย์ปลายภาค'!$BC$29</definedName>
    <definedName name="Act1_2">'[1]4.คีย์ปลายภาค'!$BC$12</definedName>
    <definedName name="Act1_20">'[1]4.คีย์ปลายภาค'!$BC$30</definedName>
    <definedName name="Act1_21">'[1]4.คีย์ปลายภาค'!$BC$31</definedName>
    <definedName name="Act1_22">'[1]4.คีย์ปลายภาค'!$BC$32</definedName>
    <definedName name="Act1_23">'[1]4.คีย์ปลายภาค'!$BC$33</definedName>
    <definedName name="Act1_24">'[1]4.คีย์ปลายภาค'!$BC$34</definedName>
    <definedName name="Act1_25">'[1]4.คีย์ปลายภาค'!$BC$35</definedName>
    <definedName name="Act1_26">'[1]4.คีย์ปลายภาค'!$BC$36</definedName>
    <definedName name="Act1_27">'[1]4.คีย์ปลายภาค'!$BC$37</definedName>
    <definedName name="Act1_28">'[1]4.คีย์ปลายภาค'!$BC$38</definedName>
    <definedName name="Act1_29">'[1]4.คีย์ปลายภาค'!$BC$39</definedName>
    <definedName name="Act1_3">'[1]4.คีย์ปลายภาค'!$BC$13</definedName>
    <definedName name="Act1_30">'[1]4.คีย์ปลายภาค'!$BC$40</definedName>
    <definedName name="Act1_31">'[1]4.คีย์ปลายภาค'!$BC$41</definedName>
    <definedName name="Act1_32">'[1]4.คีย์ปลายภาค'!$BC$42</definedName>
    <definedName name="Act1_33">'[1]4.คีย์ปลายภาค'!$BC$43</definedName>
    <definedName name="Act1_34">'[1]4.คีย์ปลายภาค'!$BC$44</definedName>
    <definedName name="Act1_35">'[1]4.คีย์ปลายภาค'!$BC$45</definedName>
    <definedName name="Act1_36">'[1]4.คีย์ปลายภาค'!$BC$46</definedName>
    <definedName name="Act1_37">'[1]4.คีย์ปลายภาค'!$BC$47</definedName>
    <definedName name="Act1_38">'[1]4.คีย์ปลายภาค'!$BC$48</definedName>
    <definedName name="Act1_39">'[1]4.คีย์ปลายภาค'!$BC$49</definedName>
    <definedName name="Act1_4">'[1]4.คีย์ปลายภาค'!$BC$14</definedName>
    <definedName name="Act1_40">'[1]4.คีย์ปลายภาค'!$BC$50</definedName>
    <definedName name="Act1_41">'[1]4.คีย์ปลายภาค'!$BC$51</definedName>
    <definedName name="Act1_42">'[1]4.คีย์ปลายภาค'!$BC$52</definedName>
    <definedName name="Act1_43">'[1]4.คีย์ปลายภาค'!$BC$53</definedName>
    <definedName name="Act1_44">'[1]4.คีย์ปลายภาค'!$BC$54</definedName>
    <definedName name="Act1_45">'[1]4.คีย์ปลายภาค'!$BC$55</definedName>
    <definedName name="Act1_5">'[1]4.คีย์ปลายภาค'!$BC$15</definedName>
    <definedName name="Act1_6">'[1]4.คีย์ปลายภาค'!$BC$16</definedName>
    <definedName name="Act1_7">'[1]4.คีย์ปลายภาค'!$BC$17</definedName>
    <definedName name="Act1_8">'[1]4.คีย์ปลายภาค'!$BC$18</definedName>
    <definedName name="Act1_9">'[1]4.คีย์ปลายภาค'!$BC$19</definedName>
    <definedName name="Act2_1">'[1]4.คีย์ปลายภาค'!$BD$11</definedName>
    <definedName name="Act2_10">'[1]4.คีย์ปลายภาค'!$BD$20</definedName>
    <definedName name="Act2_11">'[1]4.คีย์ปลายภาค'!$BD$21</definedName>
    <definedName name="Act2_12">'[1]4.คีย์ปลายภาค'!$BD$22</definedName>
    <definedName name="Act2_13">'[1]4.คีย์ปลายภาค'!$BD$23</definedName>
    <definedName name="Act2_14">'[1]4.คีย์ปลายภาค'!$BD$24</definedName>
    <definedName name="Act2_15">'[1]4.คีย์ปลายภาค'!$BD$25</definedName>
    <definedName name="Act2_16">'[1]4.คีย์ปลายภาค'!$BD$26</definedName>
    <definedName name="Act2_17">'[1]4.คีย์ปลายภาค'!$BD$27</definedName>
    <definedName name="Act2_18">'[1]4.คีย์ปลายภาค'!$BD$28</definedName>
    <definedName name="Act2_19">'[1]4.คีย์ปลายภาค'!$BD$29</definedName>
    <definedName name="Act2_2">'[1]4.คีย์ปลายภาค'!$BD$12</definedName>
    <definedName name="Act2_20">'[1]4.คีย์ปลายภาค'!$BD$30</definedName>
    <definedName name="Act2_21">'[1]4.คีย์ปลายภาค'!$BD$31</definedName>
    <definedName name="Act2_22">'[1]4.คีย์ปลายภาค'!$BD$32</definedName>
    <definedName name="Act2_23">'[1]4.คีย์ปลายภาค'!$BD$33</definedName>
    <definedName name="Act2_24">'[1]4.คีย์ปลายภาค'!$BD$34</definedName>
    <definedName name="Act2_25">'[1]4.คีย์ปลายภาค'!$BD$35</definedName>
    <definedName name="Act2_26">'[1]4.คีย์ปลายภาค'!$BD$36</definedName>
    <definedName name="Act2_27">'[1]4.คีย์ปลายภาค'!$BD$37</definedName>
    <definedName name="Act2_28">'[1]4.คีย์ปลายภาค'!$BD$38</definedName>
    <definedName name="Act2_29">'[1]4.คีย์ปลายภาค'!$BD$39</definedName>
    <definedName name="Act2_3">'[1]4.คีย์ปลายภาค'!$BD$13</definedName>
    <definedName name="Act2_30">'[1]4.คีย์ปลายภาค'!$BD$40</definedName>
    <definedName name="Act2_31">'[1]4.คีย์ปลายภาค'!$BD$41</definedName>
    <definedName name="Act2_32">'[1]4.คีย์ปลายภาค'!$BD$42</definedName>
    <definedName name="Act2_33">'[1]4.คีย์ปลายภาค'!$BD$43</definedName>
    <definedName name="Act2_34">'[1]4.คีย์ปลายภาค'!$BD$44</definedName>
    <definedName name="Act2_35">'[1]4.คีย์ปลายภาค'!$BD$45</definedName>
    <definedName name="Act2_36">'[1]4.คีย์ปลายภาค'!$BD$46</definedName>
    <definedName name="Act2_37">'[1]4.คีย์ปลายภาค'!$BD$47</definedName>
    <definedName name="Act2_38">'[1]4.คีย์ปลายภาค'!$BD$48</definedName>
    <definedName name="Act2_39">'[1]4.คีย์ปลายภาค'!$BD$49</definedName>
    <definedName name="Act2_4">'[1]4.คีย์ปลายภาค'!$BD$14</definedName>
    <definedName name="Act2_40">'[1]4.คีย์ปลายภาค'!$BD$50</definedName>
    <definedName name="Act2_41">'[1]4.คีย์ปลายภาค'!$BD$51</definedName>
    <definedName name="Act2_42">'[1]4.คีย์ปลายภาค'!$BD$52</definedName>
    <definedName name="Act2_43">'[1]4.คีย์ปลายภาค'!$BD$53</definedName>
    <definedName name="Act2_44">'[1]4.คีย์ปลายภาค'!$BD$54</definedName>
    <definedName name="Act2_45">'[1]4.คีย์ปลายภาค'!$BD$55</definedName>
    <definedName name="Act2_5">'[1]4.คีย์ปลายภาค'!$BD$15</definedName>
    <definedName name="Act2_6">'[1]4.คีย์ปลายภาค'!$BD$16</definedName>
    <definedName name="Act2_7">'[1]4.คีย์ปลายภาค'!$BD$17</definedName>
    <definedName name="Act2_8">'[1]4.คีย์ปลายภาค'!$BD$18</definedName>
    <definedName name="Act2_9">'[1]4.คีย์ปลายภาค'!$BD$19</definedName>
    <definedName name="Act3_1">'[1]4.คีย์ปลายภาค'!$BE$11</definedName>
    <definedName name="Act3_10">'[1]4.คีย์ปลายภาค'!$BE$20</definedName>
    <definedName name="Act3_11">'[1]4.คีย์ปลายภาค'!$BE$21</definedName>
    <definedName name="Act3_12">'[1]4.คีย์ปลายภาค'!$BE$22</definedName>
    <definedName name="Act3_13">'[1]4.คีย์ปลายภาค'!$BE$23</definedName>
    <definedName name="Act3_14">'[1]4.คีย์ปลายภาค'!$BE$24</definedName>
    <definedName name="Act3_15">'[1]4.คีย์ปลายภาค'!$BE$25</definedName>
    <definedName name="Act3_16">'[1]4.คีย์ปลายภาค'!$BE$26</definedName>
    <definedName name="Act3_17">'[1]4.คีย์ปลายภาค'!$BE$27</definedName>
    <definedName name="Act3_18">'[1]4.คีย์ปลายภาค'!$BE$28</definedName>
    <definedName name="Act3_19">'[1]4.คีย์ปลายภาค'!$BE$29</definedName>
    <definedName name="Act3_2">'[1]4.คีย์ปลายภาค'!$BE$12</definedName>
    <definedName name="Act3_20">'[1]4.คีย์ปลายภาค'!$BE$30</definedName>
    <definedName name="Act3_21">'[1]4.คีย์ปลายภาค'!$BE$31</definedName>
    <definedName name="Act3_22">'[1]4.คีย์ปลายภาค'!$BE$32</definedName>
    <definedName name="Act3_23">'[1]4.คีย์ปลายภาค'!$BE$33</definedName>
    <definedName name="Act3_24">'[1]4.คีย์ปลายภาค'!$BE$34</definedName>
    <definedName name="Act3_25">'[1]4.คีย์ปลายภาค'!$BE$35</definedName>
    <definedName name="Act3_26">'[1]4.คีย์ปลายภาค'!$BE$36</definedName>
    <definedName name="Act3_27">'[1]4.คีย์ปลายภาค'!$BE$37</definedName>
    <definedName name="Act3_28">'[1]4.คีย์ปลายภาค'!$BE$38</definedName>
    <definedName name="Act3_29">'[1]4.คีย์ปลายภาค'!$BE$39</definedName>
    <definedName name="Act3_3">'[1]4.คีย์ปลายภาค'!$BE$13</definedName>
    <definedName name="Act3_30">'[1]4.คีย์ปลายภาค'!$BE$40</definedName>
    <definedName name="Act3_31">'[1]4.คีย์ปลายภาค'!$BE$41</definedName>
    <definedName name="Act3_32">'[1]4.คีย์ปลายภาค'!$BE$42</definedName>
    <definedName name="Act3_33">'[1]4.คีย์ปลายภาค'!$BE$43</definedName>
    <definedName name="Act3_34">'[1]4.คีย์ปลายภาค'!$BE$44</definedName>
    <definedName name="Act3_35">'[1]4.คีย์ปลายภาค'!$BE$45</definedName>
    <definedName name="Act3_36">'[1]4.คีย์ปลายภาค'!$BE$46</definedName>
    <definedName name="Act3_37">'[1]4.คีย์ปลายภาค'!$BE$47</definedName>
    <definedName name="Act3_38">'[1]4.คีย์ปลายภาค'!$BE$48</definedName>
    <definedName name="Act3_39">'[1]4.คีย์ปลายภาค'!$BE$49</definedName>
    <definedName name="Act3_4">'[1]4.คีย์ปลายภาค'!$BE$14</definedName>
    <definedName name="Act3_40">'[1]4.คีย์ปลายภาค'!$BE$50</definedName>
    <definedName name="Act3_41">'[1]4.คีย์ปลายภาค'!$BE$51</definedName>
    <definedName name="Act3_42">'[1]4.คีย์ปลายภาค'!$BE$52</definedName>
    <definedName name="Act3_43">'[1]4.คีย์ปลายภาค'!$BE$53</definedName>
    <definedName name="Act3_44">'[1]4.คีย์ปลายภาค'!$BE$54</definedName>
    <definedName name="Act3_45">'[1]4.คีย์ปลายภาค'!$BE$55</definedName>
    <definedName name="Act3_5">'[1]4.คีย์ปลายภาค'!$BE$15</definedName>
    <definedName name="Act3_6">'[1]4.คีย์ปลายภาค'!$BE$16</definedName>
    <definedName name="Act3_7">'[1]4.คีย์ปลายภาค'!$BE$17</definedName>
    <definedName name="Act3_8">'[1]4.คีย์ปลายภาค'!$BE$18</definedName>
    <definedName name="Act3_9">'[1]4.คีย์ปลายภาค'!$BE$19</definedName>
    <definedName name="Act4_1">'[1]4.คีย์ปลายภาค'!$BF$11</definedName>
    <definedName name="Act4_10">'[1]4.คีย์ปลายภาค'!$BF$20</definedName>
    <definedName name="Act4_11">'[1]4.คีย์ปลายภาค'!$BF$21</definedName>
    <definedName name="Act4_12">'[1]4.คีย์ปลายภาค'!$BF$22</definedName>
    <definedName name="Act4_13">'[1]4.คีย์ปลายภาค'!$BF$23</definedName>
    <definedName name="Act4_14">'[1]4.คีย์ปลายภาค'!$BF$24</definedName>
    <definedName name="Act4_15">'[1]4.คีย์ปลายภาค'!$BF$25</definedName>
    <definedName name="Act4_16">'[1]4.คีย์ปลายภาค'!$BF$26</definedName>
    <definedName name="Act4_17">'[1]4.คีย์ปลายภาค'!$BF$27</definedName>
    <definedName name="Act4_18">'[1]4.คีย์ปลายภาค'!$BF$28</definedName>
    <definedName name="Act4_19">'[1]4.คีย์ปลายภาค'!$BF$29</definedName>
    <definedName name="Act4_2">'[1]4.คีย์ปลายภาค'!$BF$12</definedName>
    <definedName name="Act4_20">'[1]4.คีย์ปลายภาค'!$BF$30</definedName>
    <definedName name="Act4_21">'[1]4.คีย์ปลายภาค'!$BF$31</definedName>
    <definedName name="Act4_22">'[1]4.คีย์ปลายภาค'!$BF$32</definedName>
    <definedName name="Act4_23">'[1]4.คีย์ปลายภาค'!$BF$33</definedName>
    <definedName name="Act4_24">'[1]4.คีย์ปลายภาค'!$BF$34</definedName>
    <definedName name="Act4_25">'[1]4.คีย์ปลายภาค'!$BF$35</definedName>
    <definedName name="Act4_26">'[1]4.คีย์ปลายภาค'!$BF$36</definedName>
    <definedName name="Act4_27">'[1]4.คีย์ปลายภาค'!$BF$37</definedName>
    <definedName name="Act4_28">'[1]4.คีย์ปลายภาค'!$BF$38</definedName>
    <definedName name="Act4_29">'[1]4.คีย์ปลายภาค'!$BF$39</definedName>
    <definedName name="Act4_3">'[1]4.คีย์ปลายภาค'!$BF$13</definedName>
    <definedName name="Act4_30">'[1]4.คีย์ปลายภาค'!$BF$40</definedName>
    <definedName name="Act4_31">'[1]4.คีย์ปลายภาค'!$BF$41</definedName>
    <definedName name="Act4_32">'[1]4.คีย์ปลายภาค'!$BF$42</definedName>
    <definedName name="Act4_33">'[1]4.คีย์ปลายภาค'!$BF$43</definedName>
    <definedName name="Act4_34">'[1]4.คีย์ปลายภาค'!$BF$44</definedName>
    <definedName name="Act4_35">'[1]4.คีย์ปลายภาค'!$BF$45</definedName>
    <definedName name="Act4_36">'[1]4.คีย์ปลายภาค'!$BF$46</definedName>
    <definedName name="Act4_37">'[1]4.คีย์ปลายภาค'!$BF$47</definedName>
    <definedName name="Act4_38">'[1]4.คีย์ปลายภาค'!$BF$48</definedName>
    <definedName name="Act4_39">'[1]4.คีย์ปลายภาค'!$BF$49</definedName>
    <definedName name="Act4_4">'[1]4.คีย์ปลายภาค'!$BF$14</definedName>
    <definedName name="Act4_40">'[1]4.คีย์ปลายภาค'!$BF$50</definedName>
    <definedName name="Act4_41">'[1]4.คีย์ปลายภาค'!$BF$51</definedName>
    <definedName name="Act4_42">'[1]4.คีย์ปลายภาค'!$BF$52</definedName>
    <definedName name="Act4_43">'[1]4.คีย์ปลายภาค'!$BF$53</definedName>
    <definedName name="Act4_44">'[1]4.คีย์ปลายภาค'!$BF$54</definedName>
    <definedName name="Act4_45">'[1]4.คีย์ปลายภาค'!$BF$55</definedName>
    <definedName name="Act4_5">'[1]4.คีย์ปลายภาค'!$BF$15</definedName>
    <definedName name="Act4_6">'[1]4.คีย์ปลายภาค'!$BF$16</definedName>
    <definedName name="Act4_7">'[1]4.คีย์ปลายภาค'!$BF$17</definedName>
    <definedName name="Act4_8">'[1]4.คีย์ปลายภาค'!$BF$18</definedName>
    <definedName name="Act4_9">'[1]4.คีย์ปลายภาค'!$BF$19</definedName>
    <definedName name="ActAll_1">'[1]4.คีย์ปลายภาค'!$BG$11</definedName>
    <definedName name="ActAll_10">'[1]4.คีย์ปลายภาค'!$BG$20</definedName>
    <definedName name="ActAll_11">'[1]4.คีย์ปลายภาค'!$BG$21</definedName>
    <definedName name="ActAll_12">'[1]4.คีย์ปลายภาค'!$BG$22</definedName>
    <definedName name="ActAll_13">'[1]4.คีย์ปลายภาค'!$BG$23</definedName>
    <definedName name="ActAll_14">'[1]4.คีย์ปลายภาค'!$BG$24</definedName>
    <definedName name="ActAll_15">'[1]4.คีย์ปลายภาค'!$BG$25</definedName>
    <definedName name="ActAll_16">'[1]4.คีย์ปลายภาค'!$BG$26</definedName>
    <definedName name="ActAll_17">'[1]4.คีย์ปลายภาค'!$BG$27</definedName>
    <definedName name="ActAll_18">'[1]4.คีย์ปลายภาค'!$BG$28</definedName>
    <definedName name="ActAll_19">'[1]4.คีย์ปลายภาค'!$BG$29</definedName>
    <definedName name="ActAll_2">'[1]4.คีย์ปลายภาค'!$BG$12</definedName>
    <definedName name="ActAll_20">'[1]4.คีย์ปลายภาค'!$BG$30</definedName>
    <definedName name="ActAll_21">'[1]4.คีย์ปลายภาค'!$BG$31</definedName>
    <definedName name="ActAll_22">'[1]4.คีย์ปลายภาค'!$BG$32</definedName>
    <definedName name="ActAll_23">'[1]4.คีย์ปลายภาค'!$BG$33</definedName>
    <definedName name="ActAll_24">'[1]4.คีย์ปลายภาค'!$BG$34</definedName>
    <definedName name="ActAll_25">'[1]4.คีย์ปลายภาค'!$BG$35</definedName>
    <definedName name="ActAll_26">'[1]4.คีย์ปลายภาค'!$BG$36</definedName>
    <definedName name="ActAll_27">'[1]4.คีย์ปลายภาค'!$BG$37</definedName>
    <definedName name="ActAll_28">'[1]4.คีย์ปลายภาค'!$BG$38</definedName>
    <definedName name="ActAll_29">'[1]4.คีย์ปลายภาค'!$BG$39</definedName>
    <definedName name="ActAll_3">'[1]4.คีย์ปลายภาค'!$BG$13</definedName>
    <definedName name="ActAll_30">'[1]4.คีย์ปลายภาค'!$BG$40</definedName>
    <definedName name="ActAll_31">'[1]4.คีย์ปลายภาค'!$BG$41</definedName>
    <definedName name="ActAll_32">'[1]4.คีย์ปลายภาค'!$BG$42</definedName>
    <definedName name="ActAll_33">'[1]4.คีย์ปลายภาค'!$BG$43</definedName>
    <definedName name="ActAll_34">'[1]4.คีย์ปลายภาค'!$BG$44</definedName>
    <definedName name="ActAll_35">'[1]4.คีย์ปลายภาค'!$BG$45</definedName>
    <definedName name="ActAll_36">'[1]4.คีย์ปลายภาค'!$BG$46</definedName>
    <definedName name="ActAll_37">'[1]4.คีย์ปลายภาค'!$BG$47</definedName>
    <definedName name="ActAll_38">'[1]4.คีย์ปลายภาค'!$BG$48</definedName>
    <definedName name="ActAll_39">'[1]4.คีย์ปลายภาค'!$BG$49</definedName>
    <definedName name="ActAll_4">'[1]4.คีย์ปลายภาค'!$BG$14</definedName>
    <definedName name="ActAll_40">'[1]4.คีย์ปลายภาค'!$BG$50</definedName>
    <definedName name="ActAll_41">'[1]4.คีย์ปลายภาค'!$BG$51</definedName>
    <definedName name="ActAll_42">'[1]4.คีย์ปลายภาค'!$BG$52</definedName>
    <definedName name="ActAll_43">'[1]4.คีย์ปลายภาค'!$BG$53</definedName>
    <definedName name="ActAll_44">'[1]4.คีย์ปลายภาค'!$BG$54</definedName>
    <definedName name="ActAll_45">'[1]4.คีย์ปลายภาค'!$BG$55</definedName>
    <definedName name="ActAll_5">'[1]4.คีย์ปลายภาค'!$BG$15</definedName>
    <definedName name="ActAll_6">'[1]4.คีย์ปลายภาค'!$BG$16</definedName>
    <definedName name="ActAll_7">'[1]4.คีย์ปลายภาค'!$BG$17</definedName>
    <definedName name="ActAll_8">'[1]4.คีย์ปลายภาค'!$BG$18</definedName>
    <definedName name="ActAll_9">'[1]4.คีย์ปลายภาค'!$BG$19</definedName>
    <definedName name="Activities">'[2]4.2พัฒนาผู้เรียน'!$H$11:$H$55</definedName>
    <definedName name="Activity1">'[2]1.ข้อมูลเบื้องต้น'!$C$33</definedName>
    <definedName name="Activity2">'[2]1.ข้อมูลเบื้องต้น'!$C$34</definedName>
    <definedName name="Activity3">'[2]1.ข้อมูลเบื้องต้น'!$C$35</definedName>
    <definedName name="Activity4">'[2]1.ข้อมูลเบื้องต้น'!$C$36</definedName>
    <definedName name="ActName_1">'[1]4.คีย์ปลายภาค'!$BH$11</definedName>
    <definedName name="ActName_10">'[1]4.คีย์ปลายภาค'!$BH$20</definedName>
    <definedName name="ActName_11">'[1]4.คีย์ปลายภาค'!$BH$21</definedName>
    <definedName name="ActName_12">'[1]4.คีย์ปลายภาค'!$BH$22</definedName>
    <definedName name="ActName_13">'[1]4.คีย์ปลายภาค'!$BH$23</definedName>
    <definedName name="ActName_14">'[1]4.คีย์ปลายภาค'!$BH$24</definedName>
    <definedName name="ActName_15">'[1]4.คีย์ปลายภาค'!$BH$25</definedName>
    <definedName name="ActName_16">'[1]4.คีย์ปลายภาค'!$BH$26</definedName>
    <definedName name="ActName_17">'[1]4.คีย์ปลายภาค'!$BH$27</definedName>
    <definedName name="ActName_18">'[1]4.คีย์ปลายภาค'!$BH$28</definedName>
    <definedName name="ActName_19">'[1]4.คีย์ปลายภาค'!$BH$29</definedName>
    <definedName name="ActName_2">'[1]4.คีย์ปลายภาค'!$BH$12</definedName>
    <definedName name="ActName_20">'[1]4.คีย์ปลายภาค'!$BH$30</definedName>
    <definedName name="ActName_21">'[1]4.คีย์ปลายภาค'!$BH$31</definedName>
    <definedName name="ActName_22">'[1]4.คีย์ปลายภาค'!$BH$32</definedName>
    <definedName name="ActName_23">'[1]4.คีย์ปลายภาค'!$BH$33</definedName>
    <definedName name="ActName_24">'[1]4.คีย์ปลายภาค'!$BH$34</definedName>
    <definedName name="ActName_25">'[1]4.คีย์ปลายภาค'!$BH$35</definedName>
    <definedName name="ActName_26">'[1]4.คีย์ปลายภาค'!$BH$36</definedName>
    <definedName name="ActName_27">'[1]4.คีย์ปลายภาค'!$BH$37</definedName>
    <definedName name="ActName_28">'[1]4.คีย์ปลายภาค'!$BH$38</definedName>
    <definedName name="ActName_29">'[1]4.คีย์ปลายภาค'!$BH$39</definedName>
    <definedName name="ActName_3">'[1]4.คีย์ปลายภาค'!$BH$13</definedName>
    <definedName name="ActName_30">'[1]4.คีย์ปลายภาค'!$BH$40</definedName>
    <definedName name="ActName_31">'[1]4.คีย์ปลายภาค'!$BH$41</definedName>
    <definedName name="ActName_32">'[1]4.คีย์ปลายภาค'!$BH$42</definedName>
    <definedName name="ActName_33">'[1]4.คีย์ปลายภาค'!$BH$43</definedName>
    <definedName name="ActName_34">'[1]4.คีย์ปลายภาค'!$BH$44</definedName>
    <definedName name="ActName_35">'[1]4.คีย์ปลายภาค'!$BH$45</definedName>
    <definedName name="ActName_36">'[1]4.คีย์ปลายภาค'!$BH$46</definedName>
    <definedName name="ActName_37">'[1]4.คีย์ปลายภาค'!$BH$47</definedName>
    <definedName name="ActName_38">'[1]4.คีย์ปลายภาค'!$BH$48</definedName>
    <definedName name="ActName_39">'[1]4.คีย์ปลายภาค'!$BH$49</definedName>
    <definedName name="ActName_4">'[1]4.คีย์ปลายภาค'!$BH$14</definedName>
    <definedName name="ActName_40">'[1]4.คีย์ปลายภาค'!$BH$50</definedName>
    <definedName name="ActName_41">'[1]4.คีย์ปลายภาค'!$BH$51</definedName>
    <definedName name="ActName_42">'[1]4.คีย์ปลายภาค'!$BH$52</definedName>
    <definedName name="ActName_43">'[1]4.คีย์ปลายภาค'!$BH$53</definedName>
    <definedName name="ActName_44">'[1]4.คีย์ปลายภาค'!$BH$54</definedName>
    <definedName name="ActName_45">'[1]4.คีย์ปลายภาค'!$BH$55</definedName>
    <definedName name="ActName_5">'[1]4.คีย์ปลายภาค'!$BH$15</definedName>
    <definedName name="ActName_6">'[1]4.คีย์ปลายภาค'!$BH$16</definedName>
    <definedName name="ActName_7">'[1]4.คีย์ปลายภาค'!$BH$17</definedName>
    <definedName name="ActName_8">'[1]4.คีย์ปลายภาค'!$BH$18</definedName>
    <definedName name="ActName_9">'[1]4.คีย์ปลายภาค'!$BH$19</definedName>
    <definedName name="Advisor">'[2]1.ข้อมูลเบื้องต้น'!$J$6</definedName>
    <definedName name="AppDate">'[2]1.ข้อมูลเบื้องต้น'!$J$14</definedName>
    <definedName name="AppMonth">'[2]1.ข้อมูลเบื้องต้น'!$K$14</definedName>
    <definedName name="AppYear">'[2]1.ข้อมูลเบื้องต้น'!$L$14</definedName>
    <definedName name="AssDirector">'[2]1.ข้อมูลเบื้องต้น'!$J$10</definedName>
    <definedName name="Att_1">'[1]6.คุณลักษณะ'!$L$11</definedName>
    <definedName name="Att_10">'[1]6.คุณลักษณะ'!$L$20</definedName>
    <definedName name="Att_11">'[1]6.คุณลักษณะ'!$L$21</definedName>
    <definedName name="Att_12">'[1]6.คุณลักษณะ'!$L$22</definedName>
    <definedName name="Att_13">'[1]6.คุณลักษณะ'!$L$23</definedName>
    <definedName name="Att_14">'[1]6.คุณลักษณะ'!$L$24</definedName>
    <definedName name="Att_15">'[1]6.คุณลักษณะ'!$L$25</definedName>
    <definedName name="Att_16">'[1]6.คุณลักษณะ'!$L$26</definedName>
    <definedName name="Att_17">'[1]6.คุณลักษณะ'!$L$27</definedName>
    <definedName name="Att_18">'[1]6.คุณลักษณะ'!$L$28</definedName>
    <definedName name="Att_19">'[1]6.คุณลักษณะ'!$L$29</definedName>
    <definedName name="Att_2">'[1]6.คุณลักษณะ'!$L$12</definedName>
    <definedName name="Att_20">'[1]6.คุณลักษณะ'!$L$30</definedName>
    <definedName name="Att_21">'[1]6.คุณลักษณะ'!$L$31</definedName>
    <definedName name="Att_22">'[1]6.คุณลักษณะ'!$L$32</definedName>
    <definedName name="Att_23">'[1]6.คุณลักษณะ'!$L$33</definedName>
    <definedName name="Att_24">'[1]6.คุณลักษณะ'!$L$34</definedName>
    <definedName name="Att_25">'[1]6.คุณลักษณะ'!$L$35</definedName>
    <definedName name="Att_26">'[1]6.คุณลักษณะ'!$L$36</definedName>
    <definedName name="Att_27">'[1]6.คุณลักษณะ'!$L$37</definedName>
    <definedName name="Att_28">'[1]6.คุณลักษณะ'!$L$38</definedName>
    <definedName name="Att_29">'[1]6.คุณลักษณะ'!$L$39</definedName>
    <definedName name="Att_3">'[1]6.คุณลักษณะ'!$L$13</definedName>
    <definedName name="Att_30">'[1]6.คุณลักษณะ'!$L$40</definedName>
    <definedName name="Att_31">'[1]6.คุณลักษณะ'!$L$41</definedName>
    <definedName name="Att_32">'[1]6.คุณลักษณะ'!$L$42</definedName>
    <definedName name="Att_33">'[1]6.คุณลักษณะ'!$L$43</definedName>
    <definedName name="Att_34">'[1]6.คุณลักษณะ'!$L$44</definedName>
    <definedName name="Att_35">'[1]6.คุณลักษณะ'!$L$45</definedName>
    <definedName name="Att_36">'[1]6.คุณลักษณะ'!$L$46</definedName>
    <definedName name="Att_37">'[1]6.คุณลักษณะ'!$L$47</definedName>
    <definedName name="Att_38">'[1]6.คุณลักษณะ'!$L$48</definedName>
    <definedName name="Att_39">'[1]6.คุณลักษณะ'!$L$49</definedName>
    <definedName name="Att_4">'[1]6.คุณลักษณะ'!$L$14</definedName>
    <definedName name="Att_40">'[1]6.คุณลักษณะ'!$L$50</definedName>
    <definedName name="Att_41">'[1]6.คุณลักษณะ'!$L$51</definedName>
    <definedName name="Att_42">'[1]6.คุณลักษณะ'!$L$52</definedName>
    <definedName name="Att_43">'[1]6.คุณลักษณะ'!$L$53</definedName>
    <definedName name="Att_44">'[1]6.คุณลักษณะ'!$L$54</definedName>
    <definedName name="Att_45">'[1]6.คุณลักษณะ'!$L$55</definedName>
    <definedName name="Att_5">'[1]6.คุณลักษณะ'!$L$15</definedName>
    <definedName name="Att_6">'[1]6.คุณลักษณะ'!$L$16</definedName>
    <definedName name="Att_7">'[1]6.คุณลักษณะ'!$L$17</definedName>
    <definedName name="Att_8">'[1]6.คุณลักษณะ'!$L$18</definedName>
    <definedName name="Att_9">'[1]6.คุณลักษณะ'!$L$19</definedName>
    <definedName name="Attribute">'[2]6.คุณลักษณะ'!$L$11:$L$55</definedName>
    <definedName name="Class">'[2]1.ข้อมูลเบื้องต้น'!$I$2</definedName>
    <definedName name="class1_1">'[3]1 ข้อมูลเบื้องต้น'!$B$6</definedName>
    <definedName name="class1_2">'[3]1 ข้อมูลเบื้องต้น'!$B$7</definedName>
    <definedName name="class2_1">'[3]1 ข้อมูลเบื้องต้น'!$B$8</definedName>
    <definedName name="class2_2">'[3]1 ข้อมูลเบื้องต้น'!$B$9</definedName>
    <definedName name="class3_1">'[3]1 ข้อมูลเบื้องต้น'!$B$10</definedName>
    <definedName name="class3_2">'[3]1 ข้อมูลเบื้องต้น'!$B$11</definedName>
    <definedName name="CodeEle1">'[2]1.ข้อมูลเบื้องต้น'!$B$20</definedName>
    <definedName name="CodeEle10">'[2]1.ข้อมูลเบื้องต้น'!$B$29</definedName>
    <definedName name="CodeEle11">'[2]1.ข้อมูลเบื้องต้น'!$B$30</definedName>
    <definedName name="CodeEle12">'[2]1.ข้อมูลเบื้องต้น'!$B$31</definedName>
    <definedName name="CodeEle2">'[2]1.ข้อมูลเบื้องต้น'!$B$21</definedName>
    <definedName name="CodeEle3">'[2]1.ข้อมูลเบื้องต้น'!$B$22</definedName>
    <definedName name="CodeEle4">'[2]1.ข้อมูลเบื้องต้น'!$B$23</definedName>
    <definedName name="CodeEle5">'[2]1.ข้อมูลเบื้องต้น'!$B$24</definedName>
    <definedName name="CodeEle6">'[2]1.ข้อมูลเบื้องต้น'!$B$25</definedName>
    <definedName name="CodeEle7">'[2]1.ข้อมูลเบื้องต้น'!$B$26</definedName>
    <definedName name="CodeEle8">'[2]1.ข้อมูลเบื้องต้น'!$B$27</definedName>
    <definedName name="CodeEle9">'[2]1.ข้อมูลเบื้องต้น'!$B$28</definedName>
    <definedName name="codegen1">'[2]1.ข้อมูลเบื้องต้น'!$B$7</definedName>
    <definedName name="codegen10">'[2]1.ข้อมูลเบื้องต้น'!$B$16</definedName>
    <definedName name="codegen11">'[2]1.ข้อมูลเบื้องต้น'!$B$17</definedName>
    <definedName name="codegen12">'[2]1.ข้อมูลเบื้องต้น'!$B$18</definedName>
    <definedName name="codegen2">'[2]1.ข้อมูลเบื้องต้น'!$B$8</definedName>
    <definedName name="codegen3">'[2]1.ข้อมูลเบื้องต้น'!$B$9</definedName>
    <definedName name="codegen4">'[2]1.ข้อมูลเบื้องต้น'!$B$10</definedName>
    <definedName name="codegen5">'[2]1.ข้อมูลเบื้องต้น'!$B$11</definedName>
    <definedName name="codegen6">'[2]1.ข้อมูลเบื้องต้น'!$B$12</definedName>
    <definedName name="codegen7">'[2]1.ข้อมูลเบื้องต้น'!$B$13</definedName>
    <definedName name="codegen8">'[2]1.ข้อมูลเบื้องต้น'!$B$14</definedName>
    <definedName name="codegen9">'[2]1.ข้อมูลเบื้องต้น'!$B$15</definedName>
    <definedName name="CreditEle1">'[2]1.ข้อมูลเบื้องต้น'!$D$20</definedName>
    <definedName name="CreditEle10">'[2]1.ข้อมูลเบื้องต้น'!$D$29</definedName>
    <definedName name="CreditEle11">'[2]1.ข้อมูลเบื้องต้น'!$D$30</definedName>
    <definedName name="CreditEle12">'[2]1.ข้อมูลเบื้องต้น'!$D$31</definedName>
    <definedName name="CreditEle2">'[2]1.ข้อมูลเบื้องต้น'!$D$21</definedName>
    <definedName name="CreditEle3">'[2]1.ข้อมูลเบื้องต้น'!$D$22</definedName>
    <definedName name="CreditEle4">'[2]1.ข้อมูลเบื้องต้น'!$D$23</definedName>
    <definedName name="CreditEle5">'[2]1.ข้อมูลเบื้องต้น'!$D$24</definedName>
    <definedName name="CreditEle6">'[2]1.ข้อมูลเบื้องต้น'!$D$25</definedName>
    <definedName name="CreditEle7">'[2]1.ข้อมูลเบื้องต้น'!$D$26</definedName>
    <definedName name="CreditEle8">'[2]1.ข้อมูลเบื้องต้น'!$D$27</definedName>
    <definedName name="CreditEle9">'[2]1.ข้อมูลเบื้องต้น'!$D$28</definedName>
    <definedName name="CreditGen1">'[2]1.ข้อมูลเบื้องต้น'!$D$7</definedName>
    <definedName name="CreditGen10">'[2]1.ข้อมูลเบื้องต้น'!$D$16</definedName>
    <definedName name="CreditGen11">'[2]1.ข้อมูลเบื้องต้น'!$D$17</definedName>
    <definedName name="CreditGen12">'[2]1.ข้อมูลเบื้องต้น'!$D$18</definedName>
    <definedName name="CreditGen2">'[2]1.ข้อมูลเบื้องต้น'!$D$8</definedName>
    <definedName name="CreditGen3">'[2]1.ข้อมูลเบื้องต้น'!$D$9</definedName>
    <definedName name="CreditGen4">'[2]1.ข้อมูลเบื้องต้น'!$D$10</definedName>
    <definedName name="CreditGen5">'[2]1.ข้อมูลเบื้องต้น'!$D$11</definedName>
    <definedName name="CreditGen6">'[2]1.ข้อมูลเบื้องต้น'!$D$12</definedName>
    <definedName name="CreditGen7">'[2]1.ข้อมูลเบื้องต้น'!$D$13</definedName>
    <definedName name="CreditGen8">'[2]1.ข้อมูลเบื้องต้น'!$D$14</definedName>
    <definedName name="CreditGen9">'[2]1.ข้อมูลเบื้องต้น'!$D$15</definedName>
    <definedName name="Director">'[2]1.ข้อมูลเบื้องต้น'!$J$12</definedName>
    <definedName name="EleGrade1">'[2]4.คีย์ปลายภาค'!$AC$11:$AC$55</definedName>
    <definedName name="EleGrade10">'[2]4.คีย์ปลายภาค'!$AU$11:$AU$55</definedName>
    <definedName name="EleGrade11">'[2]4.คีย์ปลายภาค'!$AW$11:$AW$55</definedName>
    <definedName name="EleGrade12">'[2]4.คีย์ปลายภาค'!$AY$11:$AY$55</definedName>
    <definedName name="EleGrade2">'[2]4.คีย์ปลายภาค'!$AE$11:$AE$55</definedName>
    <definedName name="EleGrade3">'[2]4.คีย์ปลายภาค'!$AG$11:$AG$55</definedName>
    <definedName name="EleGrade4">'[2]4.คีย์ปลายภาค'!$AI$11:$AI$55</definedName>
    <definedName name="EleGrade5">'[2]4.คีย์ปลายภาค'!$AK$11:$AK$55</definedName>
    <definedName name="EleGrade6">'[2]4.คีย์ปลายภาค'!$AM$11:$AM$55</definedName>
    <definedName name="EleGrade7">'[2]4.คีย์ปลายภาค'!$AO$11:$AO$55</definedName>
    <definedName name="EleGrade8">'[2]4.คีย์ปลายภาค'!$AQ$11:$AQ$55</definedName>
    <definedName name="EleGrade9">'[2]4.คีย์ปลายภาค'!$AS$11:$AS$55</definedName>
    <definedName name="EleSco1_1">'[1]4.คีย์ปลายภาค'!$AB$11</definedName>
    <definedName name="EleSco1_10">'[1]4.คีย์ปลายภาค'!$AB$20</definedName>
    <definedName name="EleSco1_11">'[1]4.คีย์ปลายภาค'!$AB$21</definedName>
    <definedName name="EleSco1_12">'[1]4.คีย์ปลายภาค'!$AB$22</definedName>
    <definedName name="EleSco1_13">'[1]4.คีย์ปลายภาค'!$AB$23</definedName>
    <definedName name="EleSco1_14">'[1]4.คีย์ปลายภาค'!$AB$24</definedName>
    <definedName name="EleSco1_15">'[1]4.คีย์ปลายภาค'!$AB$25</definedName>
    <definedName name="EleSco1_16">'[1]4.คีย์ปลายภาค'!$AB$26</definedName>
    <definedName name="EleSco1_17">'[1]4.คีย์ปลายภาค'!$AB$27</definedName>
    <definedName name="EleSco1_18">'[1]4.คีย์ปลายภาค'!$AB$28</definedName>
    <definedName name="EleSco1_19">'[1]4.คีย์ปลายภาค'!$AB$29</definedName>
    <definedName name="EleSco1_2">'[1]4.คีย์ปลายภาค'!$AB$12</definedName>
    <definedName name="EleSco1_20">'[1]4.คีย์ปลายภาค'!$AB$30</definedName>
    <definedName name="EleSco1_21">'[1]4.คีย์ปลายภาค'!$AB$31</definedName>
    <definedName name="EleSco1_22">'[1]4.คีย์ปลายภาค'!$AB$32</definedName>
    <definedName name="EleSco1_23">'[1]4.คีย์ปลายภาค'!$AB$33</definedName>
    <definedName name="EleSco1_24">'[1]4.คีย์ปลายภาค'!$AB$34</definedName>
    <definedName name="EleSco1_25">'[1]4.คีย์ปลายภาค'!$AB$35</definedName>
    <definedName name="EleSco1_26">'[1]4.คีย์ปลายภาค'!$AB$36</definedName>
    <definedName name="EleSco1_27">'[1]4.คีย์ปลายภาค'!$AB$37</definedName>
    <definedName name="EleSco1_28">'[1]4.คีย์ปลายภาค'!$AB$38</definedName>
    <definedName name="EleSco1_29">'[1]4.คีย์ปลายภาค'!$AB$39</definedName>
    <definedName name="EleSco1_3">'[1]4.คีย์ปลายภาค'!$AB$13</definedName>
    <definedName name="EleSco1_30">'[1]4.คีย์ปลายภาค'!$AB$40</definedName>
    <definedName name="EleSco1_31">'[1]4.คีย์ปลายภาค'!$AB$41</definedName>
    <definedName name="EleSco1_32">'[1]4.คีย์ปลายภาค'!$AB$42</definedName>
    <definedName name="EleSco1_33">'[1]4.คีย์ปลายภาค'!$AB$43</definedName>
    <definedName name="EleSco1_34">'[1]4.คีย์ปลายภาค'!$AB$44</definedName>
    <definedName name="EleSco1_35">'[1]4.คีย์ปลายภาค'!$AB$45</definedName>
    <definedName name="EleSco1_36">'[1]4.คีย์ปลายภาค'!$AB$46</definedName>
    <definedName name="EleSco1_37">'[1]4.คีย์ปลายภาค'!$AB$47</definedName>
    <definedName name="EleSco1_38">'[1]4.คีย์ปลายภาค'!$AB$48</definedName>
    <definedName name="EleSco1_39">'[1]4.คีย์ปลายภาค'!$AB$49</definedName>
    <definedName name="EleSco1_4">'[1]4.คีย์ปลายภาค'!$AB$14</definedName>
    <definedName name="EleSco1_40">'[1]4.คีย์ปลายภาค'!$AB$50</definedName>
    <definedName name="EleSco1_41">'[1]4.คีย์ปลายภาค'!$AB$51</definedName>
    <definedName name="EleSco1_42">'[1]4.คีย์ปลายภาค'!$AB$52</definedName>
    <definedName name="EleSco1_43">'[1]4.คีย์ปลายภาค'!$AB$53</definedName>
    <definedName name="EleSco1_44">'[1]4.คีย์ปลายภาค'!$AB$54</definedName>
    <definedName name="EleSco1_45">'[1]4.คีย์ปลายภาค'!$AB$55</definedName>
    <definedName name="EleSco1_5">'[1]4.คีย์ปลายภาค'!$AB$15</definedName>
    <definedName name="EleSco1_6">'[1]4.คีย์ปลายภาค'!$AB$16</definedName>
    <definedName name="EleSco1_7">'[1]4.คีย์ปลายภาค'!$AB$17</definedName>
    <definedName name="EleSco1_8">'[1]4.คีย์ปลายภาค'!$AB$18</definedName>
    <definedName name="EleSco1_9">'[1]4.คีย์ปลายภาค'!$AB$19</definedName>
    <definedName name="EleSco2_1">'[1]4.คีย์ปลายภาค'!$AD$11</definedName>
    <definedName name="EleSco2_10">'[1]4.คีย์ปลายภาค'!$AD$20</definedName>
    <definedName name="EleSco2_11">'[1]4.คีย์ปลายภาค'!$AD$21</definedName>
    <definedName name="EleSco2_12">'[1]4.คีย์ปลายภาค'!$AD$22</definedName>
    <definedName name="EleSco2_13">'[1]4.คีย์ปลายภาค'!$AD$23</definedName>
    <definedName name="EleSco2_14">'[1]4.คีย์ปลายภาค'!$AD$24</definedName>
    <definedName name="EleSco2_15">'[1]4.คีย์ปลายภาค'!$AD$25</definedName>
    <definedName name="EleSco2_16">'[1]4.คีย์ปลายภาค'!$AD$26</definedName>
    <definedName name="EleSco2_17">'[1]4.คีย์ปลายภาค'!$AD$27</definedName>
    <definedName name="EleSco2_18">'[1]4.คีย์ปลายภาค'!$AD$28</definedName>
    <definedName name="EleSco2_19">'[1]4.คีย์ปลายภาค'!$AD$29</definedName>
    <definedName name="EleSco2_2">'[1]4.คีย์ปลายภาค'!$AD$12</definedName>
    <definedName name="EleSco2_20">'[1]4.คีย์ปลายภาค'!$AD$30</definedName>
    <definedName name="EleSco2_21">'[1]4.คีย์ปลายภาค'!$AD$31</definedName>
    <definedName name="EleSco2_22">'[1]4.คีย์ปลายภาค'!$AD$32</definedName>
    <definedName name="EleSco2_23">'[1]4.คีย์ปลายภาค'!$AD$33</definedName>
    <definedName name="EleSco2_24">'[1]4.คีย์ปลายภาค'!$AD$34</definedName>
    <definedName name="EleSco2_25">'[1]4.คีย์ปลายภาค'!$AD$35</definedName>
    <definedName name="EleSco2_26">'[1]4.คีย์ปลายภาค'!$AD$36</definedName>
    <definedName name="EleSco2_27">'[1]4.คีย์ปลายภาค'!$AD$37</definedName>
    <definedName name="EleSco2_28">'[1]4.คีย์ปลายภาค'!$AD$38</definedName>
    <definedName name="EleSco2_29">'[1]4.คีย์ปลายภาค'!$AD$39</definedName>
    <definedName name="EleSco2_3">'[1]4.คีย์ปลายภาค'!$AD$13</definedName>
    <definedName name="EleSco2_30">'[1]4.คีย์ปลายภาค'!$AD$40</definedName>
    <definedName name="EleSco2_31">'[1]4.คีย์ปลายภาค'!$AD$41</definedName>
    <definedName name="EleSco2_32">'[1]4.คีย์ปลายภาค'!$AD$42</definedName>
    <definedName name="EleSco2_33">'[1]4.คีย์ปลายภาค'!$AD$43</definedName>
    <definedName name="EleSco2_34">'[1]4.คีย์ปลายภาค'!$AD$44</definedName>
    <definedName name="EleSco2_35">'[1]4.คีย์ปลายภาค'!$AD$45</definedName>
    <definedName name="EleSco2_36">'[1]4.คีย์ปลายภาค'!$AD$46</definedName>
    <definedName name="EleSco2_37">'[1]4.คีย์ปลายภาค'!$AD$47</definedName>
    <definedName name="EleSco2_38">'[1]4.คีย์ปลายภาค'!$AD$48</definedName>
    <definedName name="EleSco2_39">'[1]4.คีย์ปลายภาค'!$AD$49</definedName>
    <definedName name="EleSco2_4">'[1]4.คีย์ปลายภาค'!$AD$14</definedName>
    <definedName name="EleSco2_40">'[1]4.คีย์ปลายภาค'!$AD$50</definedName>
    <definedName name="EleSco2_41">'[1]4.คีย์ปลายภาค'!$AD$51</definedName>
    <definedName name="EleSco2_42">'[1]4.คีย์ปลายภาค'!$AD$52</definedName>
    <definedName name="EleSco2_43">'[1]4.คีย์ปลายภาค'!$AD$53</definedName>
    <definedName name="EleSco2_44">'[1]4.คีย์ปลายภาค'!$AD$54</definedName>
    <definedName name="EleSco2_45">'[1]4.คีย์ปลายภาค'!$AD$55</definedName>
    <definedName name="EleSco2_5">'[1]4.คีย์ปลายภาค'!$AD$15</definedName>
    <definedName name="EleSco2_6">'[1]4.คีย์ปลายภาค'!$AD$16</definedName>
    <definedName name="EleSco2_7">'[1]4.คีย์ปลายภาค'!$AD$17</definedName>
    <definedName name="EleSco2_8">'[1]4.คีย์ปลายภาค'!$AD$18</definedName>
    <definedName name="EleSco2_9">'[1]4.คีย์ปลายภาค'!$AD$19</definedName>
    <definedName name="EleSco3_1">'[1]4.คีย์ปลายภาค'!$AF$11</definedName>
    <definedName name="EleSco3_10">'[1]4.คีย์ปลายภาค'!$AF$20</definedName>
    <definedName name="EleSco3_11">'[1]4.คีย์ปลายภาค'!$AF$21</definedName>
    <definedName name="EleSco3_12">'[1]4.คีย์ปลายภาค'!$AF$22</definedName>
    <definedName name="EleSco3_13">'[1]4.คีย์ปลายภาค'!$AF$23</definedName>
    <definedName name="EleSco3_14">'[1]4.คีย์ปลายภาค'!$AF$24</definedName>
    <definedName name="EleSco3_15">'[1]4.คีย์ปลายภาค'!$AF$25</definedName>
    <definedName name="EleSco3_16">'[1]4.คีย์ปลายภาค'!$AF$26</definedName>
    <definedName name="EleSco3_17">'[1]4.คีย์ปลายภาค'!$AF$27</definedName>
    <definedName name="EleSco3_18">'[1]4.คีย์ปลายภาค'!$AF$28</definedName>
    <definedName name="EleSco3_19">'[1]4.คีย์ปลายภาค'!$AF$29</definedName>
    <definedName name="EleSco3_2">'[1]4.คีย์ปลายภาค'!$AF$12</definedName>
    <definedName name="EleSco3_20">'[1]4.คีย์ปลายภาค'!$AF$30</definedName>
    <definedName name="EleSco3_21">'[1]4.คีย์ปลายภาค'!$AF$31</definedName>
    <definedName name="EleSco3_22">'[1]4.คีย์ปลายภาค'!$AF$32</definedName>
    <definedName name="EleSco3_23">'[1]4.คีย์ปลายภาค'!$AF$33</definedName>
    <definedName name="EleSco3_24">'[1]4.คีย์ปลายภาค'!$AF$34</definedName>
    <definedName name="EleSco3_25">'[1]4.คีย์ปลายภาค'!$AF$35</definedName>
    <definedName name="EleSco3_26">'[1]4.คีย์ปลายภาค'!$AF$36</definedName>
    <definedName name="EleSco3_27">'[1]4.คีย์ปลายภาค'!$AF$37</definedName>
    <definedName name="EleSco3_28">'[1]4.คีย์ปลายภาค'!$AF$38</definedName>
    <definedName name="EleSco3_29">'[1]4.คีย์ปลายภาค'!$AF$39</definedName>
    <definedName name="EleSco3_3">'[1]4.คีย์ปลายภาค'!$AF$13</definedName>
    <definedName name="EleSco3_30">'[1]4.คีย์ปลายภาค'!$AF$40</definedName>
    <definedName name="EleSco3_31">'[1]4.คีย์ปลายภาค'!$AF$41</definedName>
    <definedName name="EleSco3_32">'[1]4.คีย์ปลายภาค'!$AF$42</definedName>
    <definedName name="EleSco3_33">'[1]4.คีย์ปลายภาค'!$AF$43</definedName>
    <definedName name="EleSco3_34">'[1]4.คีย์ปลายภาค'!$AF$44</definedName>
    <definedName name="EleSco3_35">'[1]4.คีย์ปลายภาค'!$AF$45</definedName>
    <definedName name="EleSco3_36">'[1]4.คีย์ปลายภาค'!$AF$46</definedName>
    <definedName name="EleSco3_37">'[1]4.คีย์ปลายภาค'!$AF$47</definedName>
    <definedName name="EleSco3_38">'[1]4.คีย์ปลายภาค'!$AF$48</definedName>
    <definedName name="EleSco3_39">'[1]4.คีย์ปลายภาค'!$AF$49</definedName>
    <definedName name="EleSco3_4">'[1]4.คีย์ปลายภาค'!$AF$14</definedName>
    <definedName name="EleSco3_40">'[1]4.คีย์ปลายภาค'!$AF$50</definedName>
    <definedName name="EleSco3_41">'[1]4.คีย์ปลายภาค'!$AF$51</definedName>
    <definedName name="EleSco3_42">'[1]4.คีย์ปลายภาค'!$AF$52</definedName>
    <definedName name="EleSco3_43">'[1]4.คีย์ปลายภาค'!$AF$53</definedName>
    <definedName name="EleSco3_44">'[1]4.คีย์ปลายภาค'!$AF$54</definedName>
    <definedName name="EleSco3_45">'[1]4.คีย์ปลายภาค'!$AF$55</definedName>
    <definedName name="EleSco3_5">'[1]4.คีย์ปลายภาค'!$AF$15</definedName>
    <definedName name="EleSco3_6">'[1]4.คีย์ปลายภาค'!$AF$16</definedName>
    <definedName name="EleSco3_7">'[1]4.คีย์ปลายภาค'!$AF$17</definedName>
    <definedName name="EleSco3_8">'[1]4.คีย์ปลายภาค'!$AF$18</definedName>
    <definedName name="EleSco3_9">'[1]4.คีย์ปลายภาค'!$AF$19</definedName>
    <definedName name="EleSco4_1">'[1]4.คีย์ปลายภาค'!$AH$11</definedName>
    <definedName name="EleSco4_10">'[1]4.คีย์ปลายภาค'!$AH$20</definedName>
    <definedName name="EleSco4_11">'[1]4.คีย์ปลายภาค'!$AH$21</definedName>
    <definedName name="EleSco4_12">'[1]4.คีย์ปลายภาค'!$AH$22</definedName>
    <definedName name="EleSco4_13">'[1]4.คีย์ปลายภาค'!$AH$23</definedName>
    <definedName name="EleSco4_14">'[1]4.คีย์ปลายภาค'!$AH$24</definedName>
    <definedName name="EleSco4_15">'[1]4.คีย์ปลายภาค'!$AH$25</definedName>
    <definedName name="EleSco4_16">'[1]4.คีย์ปลายภาค'!$AH$26</definedName>
    <definedName name="EleSco4_17">'[1]4.คีย์ปลายภาค'!$AH$27</definedName>
    <definedName name="EleSco4_18">'[1]4.คีย์ปลายภาค'!$AH$28</definedName>
    <definedName name="EleSco4_19">'[1]4.คีย์ปลายภาค'!$AH$29</definedName>
    <definedName name="EleSco4_2">'[1]4.คีย์ปลายภาค'!$AH$12</definedName>
    <definedName name="EleSco4_20">'[1]4.คีย์ปลายภาค'!$AH$30</definedName>
    <definedName name="EleSco4_21">'[1]4.คีย์ปลายภาค'!$AH$31</definedName>
    <definedName name="EleSco4_22">'[1]4.คีย์ปลายภาค'!$AH$32</definedName>
    <definedName name="EleSco4_23">'[1]4.คีย์ปลายภาค'!$AH$33</definedName>
    <definedName name="EleSco4_24">'[1]4.คีย์ปลายภาค'!$AH$34</definedName>
    <definedName name="EleSco4_25">'[1]4.คีย์ปลายภาค'!$AH$35</definedName>
    <definedName name="EleSco4_26">'[1]4.คีย์ปลายภาค'!$AH$36</definedName>
    <definedName name="EleSco4_27">'[1]4.คีย์ปลายภาค'!$AH$37</definedName>
    <definedName name="EleSco4_28">'[1]4.คีย์ปลายภาค'!$AH$38</definedName>
    <definedName name="EleSco4_29">'[1]4.คีย์ปลายภาค'!$AH$39</definedName>
    <definedName name="EleSco4_3">'[1]4.คีย์ปลายภาค'!$AH$13</definedName>
    <definedName name="EleSco4_30">'[1]4.คีย์ปลายภาค'!$AH$40</definedName>
    <definedName name="EleSco4_31">'[1]4.คีย์ปลายภาค'!$AH$41</definedName>
    <definedName name="EleSco4_32">'[1]4.คีย์ปลายภาค'!$AH$42</definedName>
    <definedName name="EleSco4_33">'[1]4.คีย์ปลายภาค'!$AH$43</definedName>
    <definedName name="EleSco4_34">'[1]4.คีย์ปลายภาค'!$AH$44</definedName>
    <definedName name="EleSco4_35">'[1]4.คีย์ปลายภาค'!$AH$45</definedName>
    <definedName name="EleSco4_36">'[1]4.คีย์ปลายภาค'!$AH$46</definedName>
    <definedName name="EleSco4_37">'[1]4.คีย์ปลายภาค'!$AH$47</definedName>
    <definedName name="EleSco4_38">'[1]4.คีย์ปลายภาค'!$AH$48</definedName>
    <definedName name="EleSco4_39">'[1]4.คีย์ปลายภาค'!$AH$49</definedName>
    <definedName name="EleSco4_4">'[1]4.คีย์ปลายภาค'!$AH$14</definedName>
    <definedName name="EleSco4_40">'[1]4.คีย์ปลายภาค'!$AH$50</definedName>
    <definedName name="EleSco4_41">'[1]4.คีย์ปลายภาค'!$AH$51</definedName>
    <definedName name="EleSco4_42">'[1]4.คีย์ปลายภาค'!$AH$52</definedName>
    <definedName name="EleSco4_43">'[1]4.คีย์ปลายภาค'!$AH$53</definedName>
    <definedName name="EleSco4_44">'[1]4.คีย์ปลายภาค'!$AH$54</definedName>
    <definedName name="EleSco4_45">'[1]4.คีย์ปลายภาค'!$AH$55</definedName>
    <definedName name="EleSco4_5">'[1]4.คีย์ปลายภาค'!$AH$15</definedName>
    <definedName name="EleSco4_6">'[1]4.คีย์ปลายภาค'!$AH$16</definedName>
    <definedName name="EleSco4_7">'[1]4.คีย์ปลายภาค'!$AH$17</definedName>
    <definedName name="EleSco4_8">'[1]4.คีย์ปลายภาค'!$AH$18</definedName>
    <definedName name="EleSco4_9">'[1]4.คีย์ปลายภาค'!$AH$19</definedName>
    <definedName name="EleSco5_1">'[1]4.คีย์ปลายภาค'!$AJ$11</definedName>
    <definedName name="EleSco5_10">'[1]4.คีย์ปลายภาค'!$AJ$20</definedName>
    <definedName name="EleSco5_11">'[1]4.คีย์ปลายภาค'!$AJ$21</definedName>
    <definedName name="EleSco5_12">'[1]4.คีย์ปลายภาค'!$AJ$22</definedName>
    <definedName name="EleSco5_13">'[1]4.คีย์ปลายภาค'!$AJ$23</definedName>
    <definedName name="EleSco5_14">'[1]4.คีย์ปลายภาค'!$AJ$24</definedName>
    <definedName name="EleSco5_15">'[1]4.คีย์ปลายภาค'!$AJ$25</definedName>
    <definedName name="EleSco5_16">'[1]4.คีย์ปลายภาค'!$AJ$26</definedName>
    <definedName name="EleSco5_17">'[1]4.คีย์ปลายภาค'!$AJ$27</definedName>
    <definedName name="EleSco5_18">'[1]4.คีย์ปลายภาค'!$AJ$28</definedName>
    <definedName name="EleSco5_19">'[1]4.คีย์ปลายภาค'!$AJ$29</definedName>
    <definedName name="EleSco5_2">'[1]4.คีย์ปลายภาค'!$AJ$12</definedName>
    <definedName name="EleSco5_20">'[1]4.คีย์ปลายภาค'!$AJ$30</definedName>
    <definedName name="EleSco5_21">'[1]4.คีย์ปลายภาค'!$AJ$31</definedName>
    <definedName name="EleSco5_22">'[1]4.คีย์ปลายภาค'!$AJ$32</definedName>
    <definedName name="EleSco5_23">'[1]4.คีย์ปลายภาค'!$AJ$33</definedName>
    <definedName name="EleSco5_24">'[1]4.คีย์ปลายภาค'!$AJ$34</definedName>
    <definedName name="EleSco5_25">'[1]4.คีย์ปลายภาค'!$AJ$35</definedName>
    <definedName name="EleSco5_26">'[1]4.คีย์ปลายภาค'!$AJ$36</definedName>
    <definedName name="EleSco5_27">'[1]4.คีย์ปลายภาค'!$AJ$37</definedName>
    <definedName name="EleSco5_28">'[1]4.คีย์ปลายภาค'!$AJ$38</definedName>
    <definedName name="EleSco5_29">'[1]4.คีย์ปลายภาค'!$AJ$39</definedName>
    <definedName name="EleSco5_3">'[1]4.คีย์ปลายภาค'!$AJ$13</definedName>
    <definedName name="EleSco5_30">'[1]4.คีย์ปลายภาค'!$AJ$40</definedName>
    <definedName name="EleSco5_31">'[1]4.คีย์ปลายภาค'!$AJ$41</definedName>
    <definedName name="EleSco5_32">'[1]4.คีย์ปลายภาค'!$AJ$42</definedName>
    <definedName name="EleSco5_33">'[1]4.คีย์ปลายภาค'!$AJ$43</definedName>
    <definedName name="EleSco5_34">'[1]4.คีย์ปลายภาค'!$AJ$44</definedName>
    <definedName name="EleSco5_35">'[1]4.คีย์ปลายภาค'!$AJ$45</definedName>
    <definedName name="EleSco5_36">'[1]4.คีย์ปลายภาค'!$AJ$46</definedName>
    <definedName name="EleSco5_37">'[1]4.คีย์ปลายภาค'!$AJ$47</definedName>
    <definedName name="EleSco5_38">'[1]4.คีย์ปลายภาค'!$AJ$48</definedName>
    <definedName name="EleSco5_39">'[1]4.คีย์ปลายภาค'!$AJ$49</definedName>
    <definedName name="EleSco5_4">'[1]4.คีย์ปลายภาค'!$AJ$14</definedName>
    <definedName name="EleSco5_40">'[1]4.คีย์ปลายภาค'!$AJ$50</definedName>
    <definedName name="EleSco5_41">'[1]4.คีย์ปลายภาค'!$AJ$51</definedName>
    <definedName name="EleSco5_42">'[1]4.คีย์ปลายภาค'!$AJ$52</definedName>
    <definedName name="EleSco5_43">'[1]4.คีย์ปลายภาค'!$AJ$53</definedName>
    <definedName name="EleSco5_44">'[1]4.คีย์ปลายภาค'!$AJ$54</definedName>
    <definedName name="EleSco5_45">'[1]4.คีย์ปลายภาค'!$AJ$55</definedName>
    <definedName name="EleSco5_5">'[1]4.คีย์ปลายภาค'!$AJ$15</definedName>
    <definedName name="EleSco5_6">'[1]4.คีย์ปลายภาค'!$AJ$16</definedName>
    <definedName name="EleSco5_7">'[1]4.คีย์ปลายภาค'!$AJ$17</definedName>
    <definedName name="EleSco5_8">'[1]4.คีย์ปลายภาค'!$AJ$18</definedName>
    <definedName name="EleSco5_9">'[1]4.คีย์ปลายภาค'!$AJ$19</definedName>
    <definedName name="Eval">'[2]1.ข้อมูลเบื้องต้น'!$J$8</definedName>
    <definedName name="Gengrade1">'[2]4.คีย์ปลายภาค'!$E$11:$E$55</definedName>
    <definedName name="Gengrade10">'[2]4.คีย์ปลายภาค'!$W$11:$W$55</definedName>
    <definedName name="Gengrade11">'[2]4.คีย์ปลายภาค'!$Y$11:$Y$55</definedName>
    <definedName name="Gengrade12">'[2]4.คีย์ปลายภาค'!$AA$11:$AA$55</definedName>
    <definedName name="Gengrade2">'[2]4.คีย์ปลายภาค'!$G$11:$G$55</definedName>
    <definedName name="Gengrade3">'[2]4.คีย์ปลายภาค'!$I$11:$I$55</definedName>
    <definedName name="Gengrade4">'[2]4.คีย์ปลายภาค'!$K$11:$K$55</definedName>
    <definedName name="Gengrade5">'[2]4.คีย์ปลายภาค'!$M$11:$M$55</definedName>
    <definedName name="Gengrade6">'[2]4.คีย์ปลายภาค'!$O$11:$O$55</definedName>
    <definedName name="Gengrade7">'[2]4.คีย์ปลายภาค'!$Q$11:$Q$55</definedName>
    <definedName name="Gengrade8">'[2]4.คีย์ปลายภาค'!$S$11:$S$55</definedName>
    <definedName name="Gengrade9">'[2]4.คีย์ปลายภาค'!$U$11:$U$55</definedName>
    <definedName name="GenSco1_1">'[1]4.คีย์ปลายภาค'!$D$11</definedName>
    <definedName name="GenSco1_10">'[1]4.คีย์ปลายภาค'!$D$20</definedName>
    <definedName name="GenSco1_11">'[1]4.คีย์ปลายภาค'!$D$21</definedName>
    <definedName name="GenSco1_12">'[1]4.คีย์ปลายภาค'!$D$22</definedName>
    <definedName name="GenSco1_13">'[1]4.คีย์ปลายภาค'!$D$23</definedName>
    <definedName name="GenSco1_14">'[1]4.คีย์ปลายภาค'!$D$24</definedName>
    <definedName name="GenSco1_15">'[1]4.คีย์ปลายภาค'!$D$25</definedName>
    <definedName name="GenSco1_16">'[1]4.คีย์ปลายภาค'!$D$26</definedName>
    <definedName name="GenSco1_17">'[1]4.คีย์ปลายภาค'!$D$27</definedName>
    <definedName name="GenSco1_18">'[1]4.คีย์ปลายภาค'!$D$28</definedName>
    <definedName name="GenSco1_19">'[1]4.คีย์ปลายภาค'!$D$29</definedName>
    <definedName name="GenSco1_2">'[1]4.คีย์ปลายภาค'!$D$12</definedName>
    <definedName name="GenSco1_20">'[1]4.คีย์ปลายภาค'!$D$30</definedName>
    <definedName name="GenSco1_21">'[1]4.คีย์ปลายภาค'!$D$31</definedName>
    <definedName name="GenSco1_22">'[1]4.คีย์ปลายภาค'!$D$32</definedName>
    <definedName name="GenSco1_23">'[1]4.คีย์ปลายภาค'!$D$33</definedName>
    <definedName name="GenSco1_24">'[1]4.คีย์ปลายภาค'!$D$34</definedName>
    <definedName name="GenSco1_25">'[1]4.คีย์ปลายภาค'!$D$35</definedName>
    <definedName name="GenSco1_26">'[1]4.คีย์ปลายภาค'!$D$36</definedName>
    <definedName name="GenSco1_27">'[1]4.คีย์ปลายภาค'!$D$37</definedName>
    <definedName name="GenSco1_28">'[1]4.คีย์ปลายภาค'!$D$38</definedName>
    <definedName name="GenSco1_29">'[1]4.คีย์ปลายภาค'!$D$39</definedName>
    <definedName name="GenSco1_3">'[1]4.คีย์ปลายภาค'!$D$13</definedName>
    <definedName name="GenSco1_30">'[1]4.คีย์ปลายภาค'!$D$40</definedName>
    <definedName name="GenSco1_31">'[1]4.คีย์ปลายภาค'!$D$41</definedName>
    <definedName name="GenSco1_32">'[1]4.คีย์ปลายภาค'!$D$42</definedName>
    <definedName name="GenSco1_33">'[1]4.คีย์ปลายภาค'!$D$43</definedName>
    <definedName name="GenSco1_34">'[1]4.คีย์ปลายภาค'!$D$44</definedName>
    <definedName name="GenSco1_35">'[1]4.คีย์ปลายภาค'!$D$45</definedName>
    <definedName name="GenSco1_36">'[1]4.คีย์ปลายภาค'!$D$46</definedName>
    <definedName name="GenSco1_37">'[1]4.คีย์ปลายภาค'!$D$47</definedName>
    <definedName name="GenSco1_38">'[1]4.คีย์ปลายภาค'!$D$48</definedName>
    <definedName name="GenSco1_39">'[1]4.คีย์ปลายภาค'!$D$49</definedName>
    <definedName name="GenSco1_4">'[1]4.คีย์ปลายภาค'!$D$14</definedName>
    <definedName name="GenSco1_40">'[1]4.คีย์ปลายภาค'!$D$50</definedName>
    <definedName name="GenSco1_41">'[1]4.คีย์ปลายภาค'!$D$51</definedName>
    <definedName name="GenSco1_42">'[1]4.คีย์ปลายภาค'!$D$52</definedName>
    <definedName name="GenSco1_43">'[1]4.คีย์ปลายภาค'!$D$53</definedName>
    <definedName name="GenSco1_44">'[1]4.คีย์ปลายภาค'!$D$54</definedName>
    <definedName name="GenSco1_45">'[1]4.คีย์ปลายภาค'!$D$55</definedName>
    <definedName name="GenSco1_5">'[1]4.คีย์ปลายภาค'!$D$15</definedName>
    <definedName name="GenSco1_6">'[1]4.คีย์ปลายภาค'!$D$16</definedName>
    <definedName name="GenSco1_7">'[1]4.คีย์ปลายภาค'!$D$17</definedName>
    <definedName name="GenSco1_8">'[1]4.คีย์ปลายภาค'!$D$18</definedName>
    <definedName name="GenSco1_9">'[1]4.คีย์ปลายภาค'!$D$19</definedName>
    <definedName name="GenSco10_1">'[1]4.คีย์ปลายภาค'!$V$11</definedName>
    <definedName name="GenSco10_10">'[1]4.คีย์ปลายภาค'!$V$20</definedName>
    <definedName name="GenSco10_11">'[1]4.คีย์ปลายภาค'!$V$21</definedName>
    <definedName name="GenSco10_12">'[1]4.คีย์ปลายภาค'!$V$22</definedName>
    <definedName name="GenSco10_13">'[1]4.คีย์ปลายภาค'!$V$23</definedName>
    <definedName name="GenSco10_14">'[1]4.คีย์ปลายภาค'!$V$24</definedName>
    <definedName name="GenSco10_15">'[1]4.คีย์ปลายภาค'!$V$25</definedName>
    <definedName name="GenSco10_16">'[1]4.คีย์ปลายภาค'!$V$26</definedName>
    <definedName name="GenSco10_17">'[1]4.คีย์ปลายภาค'!$V$27</definedName>
    <definedName name="GenSco10_18">'[1]4.คีย์ปลายภาค'!$V$28</definedName>
    <definedName name="GenSco10_19">'[1]4.คีย์ปลายภาค'!$V$29</definedName>
    <definedName name="GenSco10_2">'[1]4.คีย์ปลายภาค'!$V$12</definedName>
    <definedName name="GenSco10_20">'[1]4.คีย์ปลายภาค'!$V$30</definedName>
    <definedName name="GenSco10_21">'[1]4.คีย์ปลายภาค'!$V$31</definedName>
    <definedName name="GenSco10_22">'[1]4.คีย์ปลายภาค'!$V$32</definedName>
    <definedName name="GenSco10_23">'[1]4.คีย์ปลายภาค'!$V$33</definedName>
    <definedName name="GenSco10_24">'[1]4.คีย์ปลายภาค'!$V$34</definedName>
    <definedName name="GenSco10_25">'[1]4.คีย์ปลายภาค'!$V$35</definedName>
    <definedName name="GenSco10_26">'[1]4.คีย์ปลายภาค'!$V$36</definedName>
    <definedName name="GenSco10_27">'[1]4.คีย์ปลายภาค'!$V$37</definedName>
    <definedName name="GenSco10_28">'[1]4.คีย์ปลายภาค'!$V$38</definedName>
    <definedName name="GenSco10_29">'[1]4.คีย์ปลายภาค'!$V$39</definedName>
    <definedName name="GenSco10_3">'[1]4.คีย์ปลายภาค'!$V$13</definedName>
    <definedName name="GenSco10_30">'[1]4.คีย์ปลายภาค'!$V$40</definedName>
    <definedName name="GenSco10_31">'[1]4.คีย์ปลายภาค'!$V$41</definedName>
    <definedName name="GenSco10_32">'[1]4.คีย์ปลายภาค'!$V$42</definedName>
    <definedName name="GenSco10_33">'[1]4.คีย์ปลายภาค'!$V$43</definedName>
    <definedName name="GenSco10_34">'[1]4.คีย์ปลายภาค'!$V$44</definedName>
    <definedName name="GenSco10_35">'[1]4.คีย์ปลายภาค'!$V$45</definedName>
    <definedName name="GenSco10_36">'[1]4.คีย์ปลายภาค'!$V$46</definedName>
    <definedName name="GenSco10_37">'[1]4.คีย์ปลายภาค'!$V$47</definedName>
    <definedName name="GenSco10_38">'[1]4.คีย์ปลายภาค'!$V$48</definedName>
    <definedName name="GenSco10_39">'[1]4.คีย์ปลายภาค'!$V$49</definedName>
    <definedName name="GenSco10_4">'[1]4.คีย์ปลายภาค'!$V$14</definedName>
    <definedName name="GenSco10_40">'[1]4.คีย์ปลายภาค'!$V$50</definedName>
    <definedName name="GenSco10_41">'[1]4.คีย์ปลายภาค'!$V$51</definedName>
    <definedName name="GenSco10_42">'[1]4.คีย์ปลายภาค'!$V$52</definedName>
    <definedName name="GenSco10_43">'[1]4.คีย์ปลายภาค'!$V$53</definedName>
    <definedName name="GenSco10_44">'[1]4.คีย์ปลายภาค'!$V$54</definedName>
    <definedName name="GenSco10_45">'[1]4.คีย์ปลายภาค'!$V$55</definedName>
    <definedName name="GenSco10_5">'[1]4.คีย์ปลายภาค'!$V$15</definedName>
    <definedName name="GenSco10_6">'[1]4.คีย์ปลายภาค'!$V$16</definedName>
    <definedName name="GenSco10_7">'[1]4.คีย์ปลายภาค'!$V$17</definedName>
    <definedName name="GenSco10_8">'[1]4.คีย์ปลายภาค'!$V$18</definedName>
    <definedName name="GenSco10_9">'[1]4.คีย์ปลายภาค'!$V$19</definedName>
    <definedName name="GenSco11_1">'[1]4.คีย์ปลายภาค'!$X$11</definedName>
    <definedName name="GenSco11_10">'[1]4.คีย์ปลายภาค'!$X$20</definedName>
    <definedName name="GenSco11_11">'[1]4.คีย์ปลายภาค'!$X$21</definedName>
    <definedName name="GenSco11_12">'[1]4.คีย์ปลายภาค'!$X$22</definedName>
    <definedName name="GenSco11_13">'[1]4.คีย์ปลายภาค'!$X$23</definedName>
    <definedName name="GenSco11_14">'[1]4.คีย์ปลายภาค'!$X$24</definedName>
    <definedName name="GenSco11_15">'[1]4.คีย์ปลายภาค'!$X$25</definedName>
    <definedName name="GenSco11_16">'[1]4.คีย์ปลายภาค'!$X$26</definedName>
    <definedName name="GenSco11_17">'[1]4.คีย์ปลายภาค'!$X$27</definedName>
    <definedName name="GenSco11_18">'[1]4.คีย์ปลายภาค'!$X$28</definedName>
    <definedName name="GenSco11_19">'[1]4.คีย์ปลายภาค'!$X$29</definedName>
    <definedName name="GenSco11_2">'[1]4.คีย์ปลายภาค'!$X$12</definedName>
    <definedName name="GenSco11_20">'[1]4.คีย์ปลายภาค'!$X$30</definedName>
    <definedName name="GenSco11_21">'[1]4.คีย์ปลายภาค'!$X$31</definedName>
    <definedName name="GenSco11_22">'[1]4.คีย์ปลายภาค'!$X$32</definedName>
    <definedName name="GenSco11_23">'[1]4.คีย์ปลายภาค'!$X$33</definedName>
    <definedName name="GenSco11_24">'[1]4.คีย์ปลายภาค'!$X$34</definedName>
    <definedName name="GenSco11_25">'[1]4.คีย์ปลายภาค'!$X$35</definedName>
    <definedName name="GenSco11_26">'[1]4.คีย์ปลายภาค'!$X$36</definedName>
    <definedName name="GenSco11_27">'[1]4.คีย์ปลายภาค'!$X$37</definedName>
    <definedName name="GenSco11_28">'[1]4.คีย์ปลายภาค'!$X$38</definedName>
    <definedName name="GenSco11_29">'[1]4.คีย์ปลายภาค'!$X$39</definedName>
    <definedName name="GenSco11_3">'[1]4.คีย์ปลายภาค'!$X$13</definedName>
    <definedName name="GenSco11_30">'[1]4.คีย์ปลายภาค'!$X$40</definedName>
    <definedName name="GenSco11_31">'[1]4.คีย์ปลายภาค'!$X$41</definedName>
    <definedName name="GenSco11_32">'[1]4.คีย์ปลายภาค'!$X$42</definedName>
    <definedName name="GenSco11_33">'[1]4.คีย์ปลายภาค'!$X$43</definedName>
    <definedName name="GenSco11_34">'[1]4.คีย์ปลายภาค'!$X$44</definedName>
    <definedName name="GenSco11_35">'[1]4.คีย์ปลายภาค'!$X$45</definedName>
    <definedName name="GenSco11_36">'[1]4.คีย์ปลายภาค'!$X$46</definedName>
    <definedName name="GenSco11_37">'[1]4.คีย์ปลายภาค'!$X$47</definedName>
    <definedName name="GenSco11_38">'[1]4.คีย์ปลายภาค'!$X$48</definedName>
    <definedName name="GenSco11_39">'[1]4.คีย์ปลายภาค'!$X$49</definedName>
    <definedName name="GenSco11_4">'[1]4.คีย์ปลายภาค'!$X$14</definedName>
    <definedName name="GenSco11_40">'[1]4.คีย์ปลายภาค'!$X$50</definedName>
    <definedName name="GenSco11_41">'[1]4.คีย์ปลายภาค'!$X$51</definedName>
    <definedName name="GenSco11_42">'[1]4.คีย์ปลายภาค'!$X$52</definedName>
    <definedName name="GenSco11_43">'[1]4.คีย์ปลายภาค'!$X$53</definedName>
    <definedName name="GenSco11_44">'[1]4.คีย์ปลายภาค'!$X$54</definedName>
    <definedName name="GenSco11_45">'[1]4.คีย์ปลายภาค'!$X$55</definedName>
    <definedName name="GenSco11_5">'[1]4.คีย์ปลายภาค'!$X$15</definedName>
    <definedName name="GenSco11_6">'[1]4.คีย์ปลายภาค'!$X$16</definedName>
    <definedName name="GenSco11_7">'[1]4.คีย์ปลายภาค'!$X$17</definedName>
    <definedName name="GenSco11_8">'[1]4.คีย์ปลายภาค'!$X$18</definedName>
    <definedName name="GenSco11_9">'[1]4.คีย์ปลายภาค'!$X$19</definedName>
    <definedName name="GenSco12_1">'[1]4.คีย์ปลายภาค'!$Z$11</definedName>
    <definedName name="GenSco12_10">'[1]4.คีย์ปลายภาค'!$Z$20</definedName>
    <definedName name="GenSco12_11">'[1]4.คีย์ปลายภาค'!$Z$21</definedName>
    <definedName name="GenSco12_12">'[1]4.คีย์ปลายภาค'!$Z$22</definedName>
    <definedName name="GenSco12_13">'[1]4.คีย์ปลายภาค'!$Z$23</definedName>
    <definedName name="GenSco12_14">'[1]4.คีย์ปลายภาค'!$Z$24</definedName>
    <definedName name="GenSco12_15">'[1]4.คีย์ปลายภาค'!$Z$25</definedName>
    <definedName name="GenSco12_16">'[1]4.คีย์ปลายภาค'!$Z$26</definedName>
    <definedName name="GenSco12_17">'[1]4.คีย์ปลายภาค'!$Z$27</definedName>
    <definedName name="GenSco12_18">'[1]4.คีย์ปลายภาค'!$Z$28</definedName>
    <definedName name="GenSco12_19">'[1]4.คีย์ปลายภาค'!$Z$29</definedName>
    <definedName name="GenSco12_2">'[1]4.คีย์ปลายภาค'!$Z$12</definedName>
    <definedName name="GenSco12_20">'[1]4.คีย์ปลายภาค'!$Z$30</definedName>
    <definedName name="GenSco12_21">'[1]4.คีย์ปลายภาค'!$Z$31</definedName>
    <definedName name="GenSco12_22">'[1]4.คีย์ปลายภาค'!$Z$32</definedName>
    <definedName name="GenSco12_23">'[1]4.คีย์ปลายภาค'!$Z$33</definedName>
    <definedName name="GenSco12_24">'[1]4.คีย์ปลายภาค'!$Z$34</definedName>
    <definedName name="GenSco12_25">'[1]4.คีย์ปลายภาค'!$Z$35</definedName>
    <definedName name="GenSco12_26">'[1]4.คีย์ปลายภาค'!$Z$36</definedName>
    <definedName name="GenSco12_27">'[1]4.คีย์ปลายภาค'!$Z$37</definedName>
    <definedName name="GenSco12_28">'[1]4.คีย์ปลายภาค'!$Z$38</definedName>
    <definedName name="GenSco12_29">'[1]4.คีย์ปลายภาค'!$Z$39</definedName>
    <definedName name="GenSco12_3">'[1]4.คีย์ปลายภาค'!$Z$13</definedName>
    <definedName name="GenSco12_30">'[1]4.คีย์ปลายภาค'!$Z$40</definedName>
    <definedName name="GenSco12_31">'[1]4.คีย์ปลายภาค'!$Z$41</definedName>
    <definedName name="GenSco12_32">'[1]4.คีย์ปลายภาค'!$Z$42</definedName>
    <definedName name="GenSco12_33">'[1]4.คีย์ปลายภาค'!$Z$43</definedName>
    <definedName name="GenSco12_34">'[1]4.คีย์ปลายภาค'!$Z$44</definedName>
    <definedName name="GenSco12_35">'[1]4.คีย์ปลายภาค'!$Z$45</definedName>
    <definedName name="GenSco12_36">'[1]4.คีย์ปลายภาค'!$Z$46</definedName>
    <definedName name="GenSco12_37">'[1]4.คีย์ปลายภาค'!$Z$47</definedName>
    <definedName name="GenSco12_38">'[1]4.คีย์ปลายภาค'!$Z$48</definedName>
    <definedName name="GenSco12_39">'[1]4.คีย์ปลายภาค'!$Z$49</definedName>
    <definedName name="GenSco12_4">'[1]4.คีย์ปลายภาค'!$Z$14</definedName>
    <definedName name="GenSco12_40">'[1]4.คีย์ปลายภาค'!$Z$50</definedName>
    <definedName name="GenSco12_41">'[1]4.คีย์ปลายภาค'!$Z$51</definedName>
    <definedName name="GenSco12_42">'[1]4.คีย์ปลายภาค'!$Z$52</definedName>
    <definedName name="GenSco12_43">'[1]4.คีย์ปลายภาค'!$Z$53</definedName>
    <definedName name="GenSco12_44">'[1]4.คีย์ปลายภาค'!$Z$54</definedName>
    <definedName name="GenSco12_45">'[1]4.คีย์ปลายภาค'!$Z$55</definedName>
    <definedName name="GenSco12_5">'[1]4.คีย์ปลายภาค'!$Z$15</definedName>
    <definedName name="GenSco12_6">'[1]4.คีย์ปลายภาค'!$Z$16</definedName>
    <definedName name="GenSco12_7">'[1]4.คีย์ปลายภาค'!$Z$17</definedName>
    <definedName name="GenSco12_8">'[1]4.คีย์ปลายภาค'!$Z$18</definedName>
    <definedName name="GenSco12_9">'[1]4.คีย์ปลายภาค'!$Z$19</definedName>
    <definedName name="GenSco2_1">'[1]4.คีย์ปลายภาค'!$F$11</definedName>
    <definedName name="GenSco2_10">'[1]4.คีย์ปลายภาค'!$F$20</definedName>
    <definedName name="GenSco2_11">'[1]4.คีย์ปลายภาค'!$F$21</definedName>
    <definedName name="GenSco2_12">'[1]4.คีย์ปลายภาค'!$F$22</definedName>
    <definedName name="GenSco2_13">'[1]4.คีย์ปลายภาค'!$F$23</definedName>
    <definedName name="GenSco2_14">'[1]4.คีย์ปลายภาค'!$F$24</definedName>
    <definedName name="GenSco2_15">'[1]4.คีย์ปลายภาค'!$F$25</definedName>
    <definedName name="GenSco2_16">'[1]4.คีย์ปลายภาค'!$F$26</definedName>
    <definedName name="GenSco2_17">'[1]4.คีย์ปลายภาค'!$F$27</definedName>
    <definedName name="GenSco2_18">'[1]4.คีย์ปลายภาค'!$F$28</definedName>
    <definedName name="GenSco2_19">'[1]4.คีย์ปลายภาค'!$F$29</definedName>
    <definedName name="GenSco2_2">'[1]4.คีย์ปลายภาค'!$F$12</definedName>
    <definedName name="GenSco2_20">'[1]4.คีย์ปลายภาค'!$F$30</definedName>
    <definedName name="GenSco2_21">'[1]4.คีย์ปลายภาค'!$F$31</definedName>
    <definedName name="GenSco2_22">'[1]4.คีย์ปลายภาค'!$F$32</definedName>
    <definedName name="GenSco2_23">'[1]4.คีย์ปลายภาค'!$F$33</definedName>
    <definedName name="GenSco2_24">'[1]4.คีย์ปลายภาค'!$F$34</definedName>
    <definedName name="GenSco2_25">'[1]4.คีย์ปลายภาค'!$F$35</definedName>
    <definedName name="GenSco2_26">'[1]4.คีย์ปลายภาค'!$F$36</definedName>
    <definedName name="GenSco2_27">'[1]4.คีย์ปลายภาค'!$F$37</definedName>
    <definedName name="GenSco2_28">'[1]4.คีย์ปลายภาค'!$F$38</definedName>
    <definedName name="GenSco2_29">'[1]4.คีย์ปลายภาค'!$F$39</definedName>
    <definedName name="GenSco2_3">'[1]4.คีย์ปลายภาค'!$F$13</definedName>
    <definedName name="GenSco2_30">'[1]4.คีย์ปลายภาค'!$F$40</definedName>
    <definedName name="GenSco2_31">'[1]4.คีย์ปลายภาค'!$F$41</definedName>
    <definedName name="GenSco2_32">'[1]4.คีย์ปลายภาค'!$F$42</definedName>
    <definedName name="GenSco2_33">'[1]4.คีย์ปลายภาค'!$F$43</definedName>
    <definedName name="GenSco2_34">'[1]4.คีย์ปลายภาค'!$F$44</definedName>
    <definedName name="GenSco2_35">'[1]4.คีย์ปลายภาค'!$F$45</definedName>
    <definedName name="GenSco2_36">'[1]4.คีย์ปลายภาค'!$F$46</definedName>
    <definedName name="GenSco2_37">'[1]4.คีย์ปลายภาค'!$F$47</definedName>
    <definedName name="GenSco2_38">'[1]4.คีย์ปลายภาค'!$F$48</definedName>
    <definedName name="GenSco2_39">'[1]4.คีย์ปลายภาค'!$F$49</definedName>
    <definedName name="GenSco2_4">'[1]4.คีย์ปลายภาค'!$F$14</definedName>
    <definedName name="GenSco2_40">'[1]4.คีย์ปลายภาค'!$F$50</definedName>
    <definedName name="GenSco2_41">'[1]4.คีย์ปลายภาค'!$F$51</definedName>
    <definedName name="GenSco2_42">'[1]4.คีย์ปลายภาค'!$F$52</definedName>
    <definedName name="GenSco2_43">'[1]4.คีย์ปลายภาค'!$F$53</definedName>
    <definedName name="GenSco2_44">'[1]4.คีย์ปลายภาค'!$F$54</definedName>
    <definedName name="GenSco2_45">'[1]4.คีย์ปลายภาค'!$F$55</definedName>
    <definedName name="GenSco2_5">'[1]4.คีย์ปลายภาค'!$F$15</definedName>
    <definedName name="GenSco2_6">'[1]4.คีย์ปลายภาค'!$F$16</definedName>
    <definedName name="GenSco2_7">'[1]4.คีย์ปลายภาค'!$F$17</definedName>
    <definedName name="GenSco2_8">'[1]4.คีย์ปลายภาค'!$F$18</definedName>
    <definedName name="GenSco2_9">'[1]4.คีย์ปลายภาค'!$F$19</definedName>
    <definedName name="GenSco3_1">'[1]4.คีย์ปลายภาค'!$H$11</definedName>
    <definedName name="GenSco3_10">'[1]4.คีย์ปลายภาค'!$H$20</definedName>
    <definedName name="GenSco3_11">'[1]4.คีย์ปลายภาค'!$H$21</definedName>
    <definedName name="GenSco3_12">'[1]4.คีย์ปลายภาค'!$H$22</definedName>
    <definedName name="GenSco3_13">'[1]4.คีย์ปลายภาค'!$H$23</definedName>
    <definedName name="GenSco3_14">'[1]4.คีย์ปลายภาค'!$H$24</definedName>
    <definedName name="GenSco3_15">'[1]4.คีย์ปลายภาค'!$H$25</definedName>
    <definedName name="GenSco3_16">'[1]4.คีย์ปลายภาค'!$H$26</definedName>
    <definedName name="GenSco3_17">'[1]4.คีย์ปลายภาค'!$H$27</definedName>
    <definedName name="GenSco3_18">'[1]4.คีย์ปลายภาค'!$H$28</definedName>
    <definedName name="GenSco3_19">'[1]4.คีย์ปลายภาค'!$H$29</definedName>
    <definedName name="GenSco3_2">'[1]4.คีย์ปลายภาค'!$H$12</definedName>
    <definedName name="GenSco3_20">'[1]4.คีย์ปลายภาค'!$H$30</definedName>
    <definedName name="GenSco3_21">'[1]4.คีย์ปลายภาค'!$H$31</definedName>
    <definedName name="GenSco3_22">'[1]4.คีย์ปลายภาค'!$H$32</definedName>
    <definedName name="GenSco3_23">'[1]4.คีย์ปลายภาค'!$H$33</definedName>
    <definedName name="GenSco3_24">'[1]4.คีย์ปลายภาค'!$H$34</definedName>
    <definedName name="GenSco3_25">'[1]4.คีย์ปลายภาค'!$H$35</definedName>
    <definedName name="GenSco3_26">'[1]4.คีย์ปลายภาค'!$H$36</definedName>
    <definedName name="GenSco3_27">'[1]4.คีย์ปลายภาค'!$H$37</definedName>
    <definedName name="GenSco3_28">'[1]4.คีย์ปลายภาค'!$H$38</definedName>
    <definedName name="GenSco3_29">'[1]4.คีย์ปลายภาค'!$H$39</definedName>
    <definedName name="GenSco3_3">'[1]4.คีย์ปลายภาค'!$H$13</definedName>
    <definedName name="GenSco3_30">'[1]4.คีย์ปลายภาค'!$H$40</definedName>
    <definedName name="GenSco3_31">'[1]4.คีย์ปลายภาค'!$H$41</definedName>
    <definedName name="GenSco3_32">'[1]4.คีย์ปลายภาค'!$H$42</definedName>
    <definedName name="GenSco3_33">'[1]4.คีย์ปลายภาค'!$H$43</definedName>
    <definedName name="GenSco3_34">'[1]4.คีย์ปลายภาค'!$H$44</definedName>
    <definedName name="GenSco3_35">'[1]4.คีย์ปลายภาค'!$H$45</definedName>
    <definedName name="GenSco3_36">'[1]4.คีย์ปลายภาค'!$H$46</definedName>
    <definedName name="GenSco3_37">'[1]4.คีย์ปลายภาค'!$H$47</definedName>
    <definedName name="GenSco3_38">'[1]4.คีย์ปลายภาค'!$H$48</definedName>
    <definedName name="GenSco3_39">'[1]4.คีย์ปลายภาค'!$H$49</definedName>
    <definedName name="GenSco3_4">'[1]4.คีย์ปลายภาค'!$H$14</definedName>
    <definedName name="GenSco3_40">'[1]4.คีย์ปลายภาค'!$H$50</definedName>
    <definedName name="GenSco3_41">'[1]4.คีย์ปลายภาค'!$H$51</definedName>
    <definedName name="GenSco3_42">'[1]4.คีย์ปลายภาค'!$H$52</definedName>
    <definedName name="GenSco3_43">'[1]4.คีย์ปลายภาค'!$H$53</definedName>
    <definedName name="GenSco3_44">'[1]4.คีย์ปลายภาค'!$H$54</definedName>
    <definedName name="GenSco3_45">'[1]4.คีย์ปลายภาค'!$H$55</definedName>
    <definedName name="GenSco3_5">'[1]4.คีย์ปลายภาค'!$H$15</definedName>
    <definedName name="GenSco3_6">'[1]4.คีย์ปลายภาค'!$H$16</definedName>
    <definedName name="GenSco3_7">'[1]4.คีย์ปลายภาค'!$H$17</definedName>
    <definedName name="GenSco3_8">'[1]4.คีย์ปลายภาค'!$H$18</definedName>
    <definedName name="GenSco3_9">'[1]4.คีย์ปลายภาค'!$H$19</definedName>
    <definedName name="GenSco4_1">'[1]4.คีย์ปลายภาค'!$J$11</definedName>
    <definedName name="GenSco4_10">'[1]4.คีย์ปลายภาค'!$J$20</definedName>
    <definedName name="GenSco4_11">'[1]4.คีย์ปลายภาค'!$J$21</definedName>
    <definedName name="GenSco4_12">'[1]4.คีย์ปลายภาค'!$J$22</definedName>
    <definedName name="GenSco4_13">'[1]4.คีย์ปลายภาค'!$J$23</definedName>
    <definedName name="GenSco4_14">'[1]4.คีย์ปลายภาค'!$J$24</definedName>
    <definedName name="GenSco4_15">'[1]4.คีย์ปลายภาค'!$J$25</definedName>
    <definedName name="GenSco4_16">'[1]4.คีย์ปลายภาค'!$J$26</definedName>
    <definedName name="GenSco4_17">'[1]4.คีย์ปลายภาค'!$J$27</definedName>
    <definedName name="GenSco4_18">'[1]4.คีย์ปลายภาค'!$J$28</definedName>
    <definedName name="GenSco4_19">'[1]4.คีย์ปลายภาค'!$J$29</definedName>
    <definedName name="GenSco4_2">'[1]4.คีย์ปลายภาค'!$J$12</definedName>
    <definedName name="GenSco4_20">'[1]4.คีย์ปลายภาค'!$J$30</definedName>
    <definedName name="GenSco4_21">'[1]4.คีย์ปลายภาค'!$J$31</definedName>
    <definedName name="GenSco4_22">'[1]4.คีย์ปลายภาค'!$J$32</definedName>
    <definedName name="GenSco4_23">'[1]4.คีย์ปลายภาค'!$J$33</definedName>
    <definedName name="GenSco4_24">'[1]4.คีย์ปลายภาค'!$J$34</definedName>
    <definedName name="GenSco4_25">'[1]4.คีย์ปลายภาค'!$J$35</definedName>
    <definedName name="GenSco4_26">'[1]4.คีย์ปลายภาค'!$J$36</definedName>
    <definedName name="GenSco4_27">'[1]4.คีย์ปลายภาค'!$J$37</definedName>
    <definedName name="GenSco4_28">'[1]4.คีย์ปลายภาค'!$J$38</definedName>
    <definedName name="GenSco4_29">'[1]4.คีย์ปลายภาค'!$J$39</definedName>
    <definedName name="GenSco4_3">'[1]4.คีย์ปลายภาค'!$J$13</definedName>
    <definedName name="GenSco4_30">'[1]4.คีย์ปลายภาค'!$J$40</definedName>
    <definedName name="GenSco4_31">'[1]4.คีย์ปลายภาค'!$J$41</definedName>
    <definedName name="GenSco4_32">'[1]4.คีย์ปลายภาค'!$J$42</definedName>
    <definedName name="GenSco4_33">'[1]4.คีย์ปลายภาค'!$J$43</definedName>
    <definedName name="GenSco4_34">'[1]4.คีย์ปลายภาค'!$J$44</definedName>
    <definedName name="GenSco4_35">'[1]4.คีย์ปลายภาค'!$J$45</definedName>
    <definedName name="GenSco4_36">'[1]4.คีย์ปลายภาค'!$J$46</definedName>
    <definedName name="GenSco4_37">'[1]4.คีย์ปลายภาค'!$J$47</definedName>
    <definedName name="GenSco4_38">'[1]4.คีย์ปลายภาค'!$J$48</definedName>
    <definedName name="GenSco4_39">'[1]4.คีย์ปลายภาค'!$J$49</definedName>
    <definedName name="GenSco4_4">'[1]4.คีย์ปลายภาค'!$J$14</definedName>
    <definedName name="GenSco4_40">'[1]4.คีย์ปลายภาค'!$J$50</definedName>
    <definedName name="GenSco4_41">'[1]4.คีย์ปลายภาค'!$J$51</definedName>
    <definedName name="GenSco4_42">'[1]4.คีย์ปลายภาค'!$J$52</definedName>
    <definedName name="GenSco4_43">'[1]4.คีย์ปลายภาค'!$J$53</definedName>
    <definedName name="GenSco4_44">'[1]4.คีย์ปลายภาค'!$J$54</definedName>
    <definedName name="GenSco4_45">'[1]4.คีย์ปลายภาค'!$J$55</definedName>
    <definedName name="GenSco4_5">'[1]4.คีย์ปลายภาค'!$J$15</definedName>
    <definedName name="GenSco4_6">'[1]4.คีย์ปลายภาค'!$J$16</definedName>
    <definedName name="GenSco4_7">'[1]4.คีย์ปลายภาค'!$J$17</definedName>
    <definedName name="GenSco4_8">'[1]4.คีย์ปลายภาค'!$J$18</definedName>
    <definedName name="GenSco4_9">'[1]4.คีย์ปลายภาค'!$J$19</definedName>
    <definedName name="GenSco5_1">'[1]4.คีย์ปลายภาค'!$L$11</definedName>
    <definedName name="GenSco5_10">'[1]4.คีย์ปลายภาค'!$L$20</definedName>
    <definedName name="GenSco5_11">'[1]4.คีย์ปลายภาค'!$L$21</definedName>
    <definedName name="GenSco5_12">'[1]4.คีย์ปลายภาค'!$L$22</definedName>
    <definedName name="GenSco5_13">'[1]4.คีย์ปลายภาค'!$L$23</definedName>
    <definedName name="GenSco5_14">'[1]4.คีย์ปลายภาค'!$L$24</definedName>
    <definedName name="GenSco5_15">'[1]4.คีย์ปลายภาค'!$L$25</definedName>
    <definedName name="GenSco5_16">'[1]4.คีย์ปลายภาค'!$L$26</definedName>
    <definedName name="GenSco5_17">'[1]4.คีย์ปลายภาค'!$L$27</definedName>
    <definedName name="GenSco5_18">'[1]4.คีย์ปลายภาค'!$L$28</definedName>
    <definedName name="GenSco5_19">'[1]4.คีย์ปลายภาค'!$L$29</definedName>
    <definedName name="GenSco5_2">'[1]4.คีย์ปลายภาค'!$L$12</definedName>
    <definedName name="GenSco5_20">'[1]4.คีย์ปลายภาค'!$L$30</definedName>
    <definedName name="GenSco5_21">'[1]4.คีย์ปลายภาค'!$L$31</definedName>
    <definedName name="GenSco5_22">'[1]4.คีย์ปลายภาค'!$L$32</definedName>
    <definedName name="GenSco5_23">'[1]4.คีย์ปลายภาค'!$L$33</definedName>
    <definedName name="GenSco5_24">'[1]4.คีย์ปลายภาค'!$L$34</definedName>
    <definedName name="GenSco5_25">'[1]4.คีย์ปลายภาค'!$L$35</definedName>
    <definedName name="GenSco5_26">'[1]4.คีย์ปลายภาค'!$L$36</definedName>
    <definedName name="GenSco5_27">'[1]4.คีย์ปลายภาค'!$L$37</definedName>
    <definedName name="GenSco5_28">'[1]4.คีย์ปลายภาค'!$L$38</definedName>
    <definedName name="GenSco5_29">'[1]4.คีย์ปลายภาค'!$L$39</definedName>
    <definedName name="GenSco5_3">'[1]4.คีย์ปลายภาค'!$L$13</definedName>
    <definedName name="GenSco5_30">'[1]4.คีย์ปลายภาค'!$L$40</definedName>
    <definedName name="GenSco5_31">'[1]4.คีย์ปลายภาค'!$L$41</definedName>
    <definedName name="GenSco5_32">'[1]4.คีย์ปลายภาค'!$L$42</definedName>
    <definedName name="GenSco5_33">'[1]4.คีย์ปลายภาค'!$L$43</definedName>
    <definedName name="GenSco5_34">'[1]4.คีย์ปลายภาค'!$L$44</definedName>
    <definedName name="GenSco5_35">'[1]4.คีย์ปลายภาค'!$L$45</definedName>
    <definedName name="GenSco5_36">'[1]4.คีย์ปลายภาค'!$L$46</definedName>
    <definedName name="GenSco5_37">'[1]4.คีย์ปลายภาค'!$L$47</definedName>
    <definedName name="GenSco5_38">'[1]4.คีย์ปลายภาค'!$L$48</definedName>
    <definedName name="GenSco5_39">'[1]4.คีย์ปลายภาค'!$L$49</definedName>
    <definedName name="GenSco5_4">'[1]4.คีย์ปลายภาค'!$L$14</definedName>
    <definedName name="GenSco5_40">'[1]4.คีย์ปลายภาค'!$L$50</definedName>
    <definedName name="GenSco5_41">'[1]4.คีย์ปลายภาค'!$L$51</definedName>
    <definedName name="GenSco5_42">'[1]4.คีย์ปลายภาค'!$L$52</definedName>
    <definedName name="GenSco5_43">'[1]4.คีย์ปลายภาค'!$L$53</definedName>
    <definedName name="GenSco5_44">'[1]4.คีย์ปลายภาค'!$L$54</definedName>
    <definedName name="GenSco5_45">'[1]4.คีย์ปลายภาค'!$L$55</definedName>
    <definedName name="GenSco5_5">'[1]4.คีย์ปลายภาค'!$L$15</definedName>
    <definedName name="GenSco5_6">'[1]4.คีย์ปลายภาค'!$L$16</definedName>
    <definedName name="GenSco5_7">'[1]4.คีย์ปลายภาค'!$L$17</definedName>
    <definedName name="GenSco5_8">'[1]4.คีย์ปลายภาค'!$L$18</definedName>
    <definedName name="GenSco5_9">'[1]4.คีย์ปลายภาค'!$L$19</definedName>
    <definedName name="GenSco6_1">'[1]4.คีย์ปลายภาค'!$N$11</definedName>
    <definedName name="GenSco6_10">'[1]4.คีย์ปลายภาค'!$N$20</definedName>
    <definedName name="GenSco6_11">'[1]4.คีย์ปลายภาค'!$N$21</definedName>
    <definedName name="GenSco6_12">'[1]4.คีย์ปลายภาค'!$N$22</definedName>
    <definedName name="GenSco6_13">'[1]4.คีย์ปลายภาค'!$N$23</definedName>
    <definedName name="GenSco6_14">'[1]4.คีย์ปลายภาค'!$N$24</definedName>
    <definedName name="GenSco6_15">'[1]4.คีย์ปลายภาค'!$N$25</definedName>
    <definedName name="GenSco6_16">'[1]4.คีย์ปลายภาค'!$N$26</definedName>
    <definedName name="GenSco6_17">'[1]4.คีย์ปลายภาค'!$N$27</definedName>
    <definedName name="GenSco6_18">'[1]4.คีย์ปลายภาค'!$N$28</definedName>
    <definedName name="GenSco6_19">'[1]4.คีย์ปลายภาค'!$N$29</definedName>
    <definedName name="GenSco6_2">'[1]4.คีย์ปลายภาค'!$N$12</definedName>
    <definedName name="GenSco6_20">'[1]4.คีย์ปลายภาค'!$N$30</definedName>
    <definedName name="GenSco6_21">'[1]4.คีย์ปลายภาค'!$N$31</definedName>
    <definedName name="GenSco6_22">'[1]4.คีย์ปลายภาค'!$N$32</definedName>
    <definedName name="GenSco6_23">'[1]4.คีย์ปลายภาค'!$N$33</definedName>
    <definedName name="GenSco6_24">'[1]4.คีย์ปลายภาค'!$N$34</definedName>
    <definedName name="GenSco6_25">'[1]4.คีย์ปลายภาค'!$N$35</definedName>
    <definedName name="GenSco6_26">'[1]4.คีย์ปลายภาค'!$N$36</definedName>
    <definedName name="GenSco6_27">'[1]4.คีย์ปลายภาค'!$N$37</definedName>
    <definedName name="GenSco6_28">'[1]4.คีย์ปลายภาค'!$N$38</definedName>
    <definedName name="GenSco6_29">'[1]4.คีย์ปลายภาค'!$N$39</definedName>
    <definedName name="GenSco6_3">'[1]4.คีย์ปลายภาค'!$N$13</definedName>
    <definedName name="GenSco6_30">'[1]4.คีย์ปลายภาค'!$N$40</definedName>
    <definedName name="GenSco6_31">'[1]4.คีย์ปลายภาค'!$N$41</definedName>
    <definedName name="GenSco6_32">'[1]4.คีย์ปลายภาค'!$N$42</definedName>
    <definedName name="GenSco6_33">'[1]4.คีย์ปลายภาค'!$N$43</definedName>
    <definedName name="GenSco6_34">'[1]4.คีย์ปลายภาค'!$N$44</definedName>
    <definedName name="GenSco6_35">'[1]4.คีย์ปลายภาค'!$N$45</definedName>
    <definedName name="GenSco6_36">'[1]4.คีย์ปลายภาค'!$N$46</definedName>
    <definedName name="GenSco6_37">'[1]4.คีย์ปลายภาค'!$N$47</definedName>
    <definedName name="GenSco6_38">'[1]4.คีย์ปลายภาค'!$N$48</definedName>
    <definedName name="GenSco6_39">'[1]4.คีย์ปลายภาค'!$N$49</definedName>
    <definedName name="GenSco6_4">'[1]4.คีย์ปลายภาค'!$N$14</definedName>
    <definedName name="GenSco6_40">'[1]4.คีย์ปลายภาค'!$N$50</definedName>
    <definedName name="GenSco6_41">'[1]4.คีย์ปลายภาค'!$N$51</definedName>
    <definedName name="GenSco6_42">'[1]4.คีย์ปลายภาค'!$N$52</definedName>
    <definedName name="GenSco6_43">'[1]4.คีย์ปลายภาค'!$N$53</definedName>
    <definedName name="GenSco6_44">'[1]4.คีย์ปลายภาค'!$N$54</definedName>
    <definedName name="GenSco6_45">'[1]4.คีย์ปลายภาค'!$N$55</definedName>
    <definedName name="GenSco6_5">'[1]4.คีย์ปลายภาค'!$N$15</definedName>
    <definedName name="GenSco6_6">'[1]4.คีย์ปลายภาค'!$N$16</definedName>
    <definedName name="GenSco6_7">'[1]4.คีย์ปลายภาค'!$N$17</definedName>
    <definedName name="GenSco6_8">'[1]4.คีย์ปลายภาค'!$N$18</definedName>
    <definedName name="GenSco6_9">'[1]4.คีย์ปลายภาค'!$N$19</definedName>
    <definedName name="GenSco7_1">'[1]4.คีย์ปลายภาค'!$P$11</definedName>
    <definedName name="GenSco7_10">'[1]4.คีย์ปลายภาค'!$P$20</definedName>
    <definedName name="GenSco7_11">'[1]4.คีย์ปลายภาค'!$P$21</definedName>
    <definedName name="GenSco7_12">'[1]4.คีย์ปลายภาค'!$P$22</definedName>
    <definedName name="GenSco7_13">'[1]4.คีย์ปลายภาค'!$P$23</definedName>
    <definedName name="GenSco7_14">'[1]4.คีย์ปลายภาค'!$P$24</definedName>
    <definedName name="GenSco7_15">'[1]4.คีย์ปลายภาค'!$P$25</definedName>
    <definedName name="GenSco7_16">'[1]4.คีย์ปลายภาค'!$P$26</definedName>
    <definedName name="GenSco7_17">'[1]4.คีย์ปลายภาค'!$P$27</definedName>
    <definedName name="GenSco7_18">'[1]4.คีย์ปลายภาค'!$P$28</definedName>
    <definedName name="GenSco7_19">'[1]4.คีย์ปลายภาค'!$P$29</definedName>
    <definedName name="GenSco7_2">'[1]4.คีย์ปลายภาค'!$P$12</definedName>
    <definedName name="GenSco7_20">'[1]4.คีย์ปลายภาค'!$P$30</definedName>
    <definedName name="GenSco7_21">'[1]4.คีย์ปลายภาค'!$P$31</definedName>
    <definedName name="GenSco7_22">'[1]4.คีย์ปลายภาค'!$P$32</definedName>
    <definedName name="GenSco7_23">'[1]4.คีย์ปลายภาค'!$P$33</definedName>
    <definedName name="GenSco7_24">'[1]4.คีย์ปลายภาค'!$P$34</definedName>
    <definedName name="GenSco7_25">'[1]4.คีย์ปลายภาค'!$P$35</definedName>
    <definedName name="GenSco7_26">'[1]4.คีย์ปลายภาค'!$P$36</definedName>
    <definedName name="GenSco7_27">'[1]4.คีย์ปลายภาค'!$P$37</definedName>
    <definedName name="GenSco7_28">'[1]4.คีย์ปลายภาค'!$P$38</definedName>
    <definedName name="GenSco7_29">'[1]4.คีย์ปลายภาค'!$P$39</definedName>
    <definedName name="GenSco7_3">'[1]4.คีย์ปลายภาค'!$P$13</definedName>
    <definedName name="GenSco7_30">'[1]4.คีย์ปลายภาค'!$P$40</definedName>
    <definedName name="GenSco7_31">'[1]4.คีย์ปลายภาค'!$P$41</definedName>
    <definedName name="GenSco7_32">'[1]4.คีย์ปลายภาค'!$P$42</definedName>
    <definedName name="GenSco7_33">'[1]4.คีย์ปลายภาค'!$P$43</definedName>
    <definedName name="GenSco7_34">'[1]4.คีย์ปลายภาค'!$P$44</definedName>
    <definedName name="GenSco7_35">'[1]4.คีย์ปลายภาค'!$P$45</definedName>
    <definedName name="GenSco7_36">'[1]4.คีย์ปลายภาค'!$P$46</definedName>
    <definedName name="GenSco7_37">'[1]4.คีย์ปลายภาค'!$P$47</definedName>
    <definedName name="GenSco7_38">'[1]4.คีย์ปลายภาค'!$P$48</definedName>
    <definedName name="GenSco7_39">'[1]4.คีย์ปลายภาค'!$P$49</definedName>
    <definedName name="GenSco7_4">'[1]4.คีย์ปลายภาค'!$P$14</definedName>
    <definedName name="GenSco7_40">'[1]4.คีย์ปลายภาค'!$P$50</definedName>
    <definedName name="GenSco7_41">'[1]4.คีย์ปลายภาค'!$P$51</definedName>
    <definedName name="GenSco7_42">'[1]4.คีย์ปลายภาค'!$P$52</definedName>
    <definedName name="GenSco7_43">'[1]4.คีย์ปลายภาค'!$P$53</definedName>
    <definedName name="GenSco7_44">'[1]4.คีย์ปลายภาค'!$P$54</definedName>
    <definedName name="GenSco7_45">'[1]4.คีย์ปลายภาค'!$P$55</definedName>
    <definedName name="GenSco7_5">'[1]4.คีย์ปลายภาค'!$P$15</definedName>
    <definedName name="GenSco7_6">'[1]4.คีย์ปลายภาค'!$P$16</definedName>
    <definedName name="GenSco7_7">'[1]4.คีย์ปลายภาค'!$P$17</definedName>
    <definedName name="GenSco7_8">'[1]4.คีย์ปลายภาค'!$P$18</definedName>
    <definedName name="GenSco7_9">'[1]4.คีย์ปลายภาค'!$P$19</definedName>
    <definedName name="GenSco8_1">'[1]4.คีย์ปลายภาค'!$R$11</definedName>
    <definedName name="GenSco8_10">'[1]4.คีย์ปลายภาค'!$R$20</definedName>
    <definedName name="GenSco8_11">'[1]4.คีย์ปลายภาค'!$R$21</definedName>
    <definedName name="GenSco8_12">'[1]4.คีย์ปลายภาค'!$R$22</definedName>
    <definedName name="GenSco8_13">'[1]4.คีย์ปลายภาค'!$R$23</definedName>
    <definedName name="GenSco8_14">'[1]4.คีย์ปลายภาค'!$R$24</definedName>
    <definedName name="GenSco8_15">'[1]4.คีย์ปลายภาค'!$R$25</definedName>
    <definedName name="GenSco8_16">'[1]4.คีย์ปลายภาค'!$R$26</definedName>
    <definedName name="GenSco8_17">'[1]4.คีย์ปลายภาค'!$R$27</definedName>
    <definedName name="GenSco8_18">'[1]4.คีย์ปลายภาค'!$R$28</definedName>
    <definedName name="GenSco8_19">'[1]4.คีย์ปลายภาค'!$R$29</definedName>
    <definedName name="GenSco8_2">'[1]4.คีย์ปลายภาค'!$R$12</definedName>
    <definedName name="GenSco8_20">'[1]4.คีย์ปลายภาค'!$R$30</definedName>
    <definedName name="GenSco8_21">'[1]4.คีย์ปลายภาค'!$R$31</definedName>
    <definedName name="GenSco8_22">'[1]4.คีย์ปลายภาค'!$R$32</definedName>
    <definedName name="GenSco8_23">'[1]4.คีย์ปลายภาค'!$R$33</definedName>
    <definedName name="GenSco8_24">'[1]4.คีย์ปลายภาค'!$R$34</definedName>
    <definedName name="GenSco8_25">'[1]4.คีย์ปลายภาค'!$R$35</definedName>
    <definedName name="GenSco8_26">'[1]4.คีย์ปลายภาค'!$R$36</definedName>
    <definedName name="GenSco8_27">'[1]4.คีย์ปลายภาค'!$R$37</definedName>
    <definedName name="GenSco8_28">'[1]4.คีย์ปลายภาค'!$R$38</definedName>
    <definedName name="GenSco8_29">'[1]4.คีย์ปลายภาค'!$R$39</definedName>
    <definedName name="GenSco8_3">'[1]4.คีย์ปลายภาค'!$R$13</definedName>
    <definedName name="GenSco8_30">'[1]4.คีย์ปลายภาค'!$R$40</definedName>
    <definedName name="GenSco8_31">'[1]4.คีย์ปลายภาค'!$R$41</definedName>
    <definedName name="GenSco8_32">'[1]4.คีย์ปลายภาค'!$R$42</definedName>
    <definedName name="GenSco8_33">'[1]4.คีย์ปลายภาค'!$R$43</definedName>
    <definedName name="GenSco8_34">'[1]4.คีย์ปลายภาค'!$R$44</definedName>
    <definedName name="GenSco8_35">'[1]4.คีย์ปลายภาค'!$R$45</definedName>
    <definedName name="GenSco8_36">'[1]4.คีย์ปลายภาค'!$R$46</definedName>
    <definedName name="GenSco8_37">'[1]4.คีย์ปลายภาค'!$R$47</definedName>
    <definedName name="GenSco8_38">'[1]4.คีย์ปลายภาค'!$R$48</definedName>
    <definedName name="GenSco8_39">'[1]4.คีย์ปลายภาค'!$R$49</definedName>
    <definedName name="GenSco8_4">'[1]4.คีย์ปลายภาค'!$R$14</definedName>
    <definedName name="GenSco8_40">'[1]4.คีย์ปลายภาค'!$R$50</definedName>
    <definedName name="GenSco8_41">'[1]4.คีย์ปลายภาค'!$R$51</definedName>
    <definedName name="GenSco8_42">'[1]4.คีย์ปลายภาค'!$R$52</definedName>
    <definedName name="GenSco8_43">'[1]4.คีย์ปลายภาค'!$R$53</definedName>
    <definedName name="GenSco8_44">'[1]4.คีย์ปลายภาค'!$R$54</definedName>
    <definedName name="GenSco8_45">'[1]4.คีย์ปลายภาค'!$R$55</definedName>
    <definedName name="GenSco8_5">'[1]4.คีย์ปลายภาค'!$R$15</definedName>
    <definedName name="GenSco8_6">'[1]4.คีย์ปลายภาค'!$R$16</definedName>
    <definedName name="GenSco8_7">'[1]4.คีย์ปลายภาค'!$R$17</definedName>
    <definedName name="GenSco8_8">'[1]4.คีย์ปลายภาค'!$R$18</definedName>
    <definedName name="GenSco8_9">'[1]4.คีย์ปลายภาค'!$R$19</definedName>
    <definedName name="GenSco9_1">'[1]4.คีย์ปลายภาค'!$T$11</definedName>
    <definedName name="GenSco9_10">'[1]4.คีย์ปลายภาค'!$T$20</definedName>
    <definedName name="GenSco9_11">'[1]4.คีย์ปลายภาค'!$T$21</definedName>
    <definedName name="GenSco9_12">'[1]4.คีย์ปลายภาค'!$T$22</definedName>
    <definedName name="GenSco9_13">'[1]4.คีย์ปลายภาค'!$T$23</definedName>
    <definedName name="GenSco9_14">'[1]4.คีย์ปลายภาค'!$T$24</definedName>
    <definedName name="GenSco9_15">'[1]4.คีย์ปลายภาค'!$T$25</definedName>
    <definedName name="GenSco9_16">'[1]4.คีย์ปลายภาค'!$T$26</definedName>
    <definedName name="GenSco9_17">'[1]4.คีย์ปลายภาค'!$T$27</definedName>
    <definedName name="GenSco9_18">'[1]4.คีย์ปลายภาค'!$T$28</definedName>
    <definedName name="GenSco9_19">'[1]4.คีย์ปลายภาค'!$T$29</definedName>
    <definedName name="GenSco9_2">'[1]4.คีย์ปลายภาค'!$T$12</definedName>
    <definedName name="GenSco9_20">'[1]4.คีย์ปลายภาค'!$T$30</definedName>
    <definedName name="GenSco9_21">'[1]4.คีย์ปลายภาค'!$T$31</definedName>
    <definedName name="GenSco9_22">'[1]4.คีย์ปลายภาค'!$T$32</definedName>
    <definedName name="GenSco9_23">'[1]4.คีย์ปลายภาค'!$T$33</definedName>
    <definedName name="GenSco9_24">'[1]4.คีย์ปลายภาค'!$T$34</definedName>
    <definedName name="GenSco9_25">'[1]4.คีย์ปลายภาค'!$T$35</definedName>
    <definedName name="GenSco9_26">'[1]4.คีย์ปลายภาค'!$T$36</definedName>
    <definedName name="GenSco9_27">'[1]4.คีย์ปลายภาค'!$T$37</definedName>
    <definedName name="GenSco9_28">'[1]4.คีย์ปลายภาค'!$T$38</definedName>
    <definedName name="GenSco9_29">'[1]4.คีย์ปลายภาค'!$T$39</definedName>
    <definedName name="GenSco9_3">'[1]4.คีย์ปลายภาค'!$T$13</definedName>
    <definedName name="GenSco9_30">'[1]4.คีย์ปลายภาค'!$T$40</definedName>
    <definedName name="GenSco9_31">'[1]4.คีย์ปลายภาค'!$T$41</definedName>
    <definedName name="GenSco9_32">'[1]4.คีย์ปลายภาค'!$T$42</definedName>
    <definedName name="GenSco9_33">'[1]4.คีย์ปลายภาค'!$T$43</definedName>
    <definedName name="GenSco9_34">'[1]4.คีย์ปลายภาค'!$T$44</definedName>
    <definedName name="GenSco9_35">'[1]4.คีย์ปลายภาค'!$T$45</definedName>
    <definedName name="GenSco9_36">'[1]4.คีย์ปลายภาค'!$T$46</definedName>
    <definedName name="GenSco9_37">'[1]4.คีย์ปลายภาค'!$T$47</definedName>
    <definedName name="GenSco9_38">'[1]4.คีย์ปลายภาค'!$T$48</definedName>
    <definedName name="GenSco9_39">'[1]4.คีย์ปลายภาค'!$T$49</definedName>
    <definedName name="GenSco9_4">'[1]4.คีย์ปลายภาค'!$T$14</definedName>
    <definedName name="GenSco9_40">'[1]4.คีย์ปลายภาค'!$T$50</definedName>
    <definedName name="GenSco9_41">'[1]4.คีย์ปลายภาค'!$T$51</definedName>
    <definedName name="GenSco9_42">'[1]4.คีย์ปลายภาค'!$T$52</definedName>
    <definedName name="GenSco9_43">'[1]4.คีย์ปลายภาค'!$T$53</definedName>
    <definedName name="GenSco9_44">'[1]4.คีย์ปลายภาค'!$T$54</definedName>
    <definedName name="GenSco9_45">'[1]4.คีย์ปลายภาค'!$T$55</definedName>
    <definedName name="GenSco9_5">'[1]4.คีย์ปลายภาค'!$T$15</definedName>
    <definedName name="GenSco9_6">'[1]4.คีย์ปลายภาค'!$T$16</definedName>
    <definedName name="GenSco9_7">'[1]4.คีย์ปลายภาค'!$T$17</definedName>
    <definedName name="GenSco9_8">'[1]4.คีย์ปลายภาค'!$T$18</definedName>
    <definedName name="GenSco9_9">'[1]4.คีย์ปลายภาค'!$T$19</definedName>
    <definedName name="GPA_1">[1]final!$U$9</definedName>
    <definedName name="GPA_10">[1]final!$U$18</definedName>
    <definedName name="GPA_11">[1]final!$U$19</definedName>
    <definedName name="GPA_12">[1]final!$U$20</definedName>
    <definedName name="GPA_13">[1]final!$U$21</definedName>
    <definedName name="GPA_14">[1]final!$U$22</definedName>
    <definedName name="GPA_15">[1]final!$U$23</definedName>
    <definedName name="GPA_16">[1]final!$U$24</definedName>
    <definedName name="GPA_17">[1]final!$U$25</definedName>
    <definedName name="GPA_18">[1]final!$U$26</definedName>
    <definedName name="GPA_19">[1]final!$U$27</definedName>
    <definedName name="GPA_2">[1]final!$U$10</definedName>
    <definedName name="GPA_20">[1]final!$U$28</definedName>
    <definedName name="GPA_21">[1]final!$U$29</definedName>
    <definedName name="GPA_22">[1]final!$U$30</definedName>
    <definedName name="GPA_23">[1]final!$U$31</definedName>
    <definedName name="GPA_24">[1]final!$U$32</definedName>
    <definedName name="GPA_25">[1]final!$U$33</definedName>
    <definedName name="GPA_26">[1]final!$U$34</definedName>
    <definedName name="GPA_27">[1]final!$U$35</definedName>
    <definedName name="GPA_28">[1]final!$U$36</definedName>
    <definedName name="GPA_29">[1]final!$U$37</definedName>
    <definedName name="GPA_3">[1]final!$U$11</definedName>
    <definedName name="GPA_30">[1]final!$U$38</definedName>
    <definedName name="GPA_31">[1]final!$U$39</definedName>
    <definedName name="GPA_32">[1]final!$U$40</definedName>
    <definedName name="GPA_33">[1]final!$U$41</definedName>
    <definedName name="GPA_34">[1]final!$U$42</definedName>
    <definedName name="GPA_35">[1]final!$U$43</definedName>
    <definedName name="GPA_36">[1]final!$U$44</definedName>
    <definedName name="GPA_37">[1]final!$U$45</definedName>
    <definedName name="GPA_38">[1]final!$U$46</definedName>
    <definedName name="GPA_39">[1]final!$U$47</definedName>
    <definedName name="GPA_4">[1]final!$U$12</definedName>
    <definedName name="GPA_40">[1]final!$U$48</definedName>
    <definedName name="GPA_41">[1]final!$U$49</definedName>
    <definedName name="GPA_42">[1]final!$U$50</definedName>
    <definedName name="GPA_43">[1]final!$U$51</definedName>
    <definedName name="GPA_44">[1]final!$U$52</definedName>
    <definedName name="GPA_45">[1]final!$U$53</definedName>
    <definedName name="GPA_5">[1]final!$U$13</definedName>
    <definedName name="GPA_6">[1]final!$U$14</definedName>
    <definedName name="GPA_7">[1]final!$U$15</definedName>
    <definedName name="GPA_8">[1]final!$U$16</definedName>
    <definedName name="GPA_9">[1]final!$U$17</definedName>
    <definedName name="IDstu_1">'[1]2.ชื่อนักเรียน'!$B$11</definedName>
    <definedName name="IDstu_10">'[1]2.ชื่อนักเรียน'!$B$20</definedName>
    <definedName name="IDstu_11">'[1]2.ชื่อนักเรียน'!$B$21</definedName>
    <definedName name="IDstu_12">'[1]2.ชื่อนักเรียน'!$B$22</definedName>
    <definedName name="IDstu_13">'[1]2.ชื่อนักเรียน'!$B$23</definedName>
    <definedName name="IDstu_14">'[1]2.ชื่อนักเรียน'!$B$24</definedName>
    <definedName name="IDstu_15">'[1]2.ชื่อนักเรียน'!$B$25</definedName>
    <definedName name="IDstu_16">'[1]2.ชื่อนักเรียน'!$B$26</definedName>
    <definedName name="IDstu_17">'[1]2.ชื่อนักเรียน'!$B$27</definedName>
    <definedName name="IDstu_18">'[1]2.ชื่อนักเรียน'!$B$28</definedName>
    <definedName name="IDstu_19">'[1]2.ชื่อนักเรียน'!$B$29</definedName>
    <definedName name="IDstu_2">'[1]2.ชื่อนักเรียน'!$B$12</definedName>
    <definedName name="IDstu_20">'[1]2.ชื่อนักเรียน'!$B$30</definedName>
    <definedName name="IDstu_21">'[1]2.ชื่อนักเรียน'!$B$31</definedName>
    <definedName name="IDstu_22">'[1]2.ชื่อนักเรียน'!$B$32</definedName>
    <definedName name="IDstu_23">'[1]2.ชื่อนักเรียน'!$B$33</definedName>
    <definedName name="IDstu_24">'[1]2.ชื่อนักเรียน'!$B$34</definedName>
    <definedName name="IDstu_25">'[1]2.ชื่อนักเรียน'!$B$35</definedName>
    <definedName name="IDstu_26">'[1]2.ชื่อนักเรียน'!$B$36</definedName>
    <definedName name="IDstu_27">'[1]2.ชื่อนักเรียน'!$B$37</definedName>
    <definedName name="IDstu_28">'[1]2.ชื่อนักเรียน'!$B$38</definedName>
    <definedName name="IDstu_29">'[1]2.ชื่อนักเรียน'!$B$39</definedName>
    <definedName name="IDstu_3">'[1]2.ชื่อนักเรียน'!$B$13</definedName>
    <definedName name="IDstu_30">'[1]2.ชื่อนักเรียน'!$B$40</definedName>
    <definedName name="IDstu_31">'[1]2.ชื่อนักเรียน'!$B$41</definedName>
    <definedName name="IDstu_32">'[1]2.ชื่อนักเรียน'!$B$42</definedName>
    <definedName name="IDstu_33">'[1]2.ชื่อนักเรียน'!$B$43</definedName>
    <definedName name="IDstu_34">'[1]2.ชื่อนักเรียน'!$B$44</definedName>
    <definedName name="IDstu_35">'[1]2.ชื่อนักเรียน'!$B$45</definedName>
    <definedName name="IDstu_36">'[1]2.ชื่อนักเรียน'!$B$46</definedName>
    <definedName name="IDstu_37">'[1]2.ชื่อนักเรียน'!$B$47</definedName>
    <definedName name="IDstu_38">'[1]2.ชื่อนักเรียน'!$B$48</definedName>
    <definedName name="IDstu_39">'[1]2.ชื่อนักเรียน'!$B$49</definedName>
    <definedName name="IDstu_4">'[1]2.ชื่อนักเรียน'!$B$14</definedName>
    <definedName name="IDstu_40">'[1]2.ชื่อนักเรียน'!$B$50</definedName>
    <definedName name="IDstu_41">'[1]2.ชื่อนักเรียน'!$B$51</definedName>
    <definedName name="IDstu_42">'[1]2.ชื่อนักเรียน'!$B$52</definedName>
    <definedName name="IDstu_43">'[1]2.ชื่อนักเรียน'!$B$53</definedName>
    <definedName name="IDstu_44">'[1]2.ชื่อนักเรียน'!$B$54</definedName>
    <definedName name="IDstu_45">'[1]2.ชื่อนักเรียน'!$B$55</definedName>
    <definedName name="IDstu_5">'[1]2.ชื่อนักเรียน'!$B$15</definedName>
    <definedName name="IDstu_6">'[1]2.ชื่อนักเรียน'!$B$16</definedName>
    <definedName name="IDstu_7">'[1]2.ชื่อนักเรียน'!$B$17</definedName>
    <definedName name="IDstu_8">'[1]2.ชื่อนักเรียน'!$B$18</definedName>
    <definedName name="IDstu_9">'[1]2.ชื่อนักเรียน'!$B$19</definedName>
    <definedName name="Name_1">'[1]2.ชื่อนักเรียน'!$C$11</definedName>
    <definedName name="Name_10">'[1]2.ชื่อนักเรียน'!$C$20</definedName>
    <definedName name="Name_11">'[1]2.ชื่อนักเรียน'!$C$21</definedName>
    <definedName name="Name_12">'[1]2.ชื่อนักเรียน'!$C$22</definedName>
    <definedName name="Name_13">'[1]2.ชื่อนักเรียน'!$C$23</definedName>
    <definedName name="Name_14">'[1]2.ชื่อนักเรียน'!$C$24</definedName>
    <definedName name="Name_15">'[1]2.ชื่อนักเรียน'!$C$25</definedName>
    <definedName name="Name_16">'[1]2.ชื่อนักเรียน'!$C$26</definedName>
    <definedName name="Name_17">'[1]2.ชื่อนักเรียน'!$C$27</definedName>
    <definedName name="Name_18">'[1]2.ชื่อนักเรียน'!$C$28</definedName>
    <definedName name="Name_19">'[1]2.ชื่อนักเรียน'!$C$29</definedName>
    <definedName name="Name_2">'[1]2.ชื่อนักเรียน'!$C$12</definedName>
    <definedName name="Name_20">'[1]2.ชื่อนักเรียน'!$C$30</definedName>
    <definedName name="Name_21">'[1]2.ชื่อนักเรียน'!$C$31</definedName>
    <definedName name="Name_22">'[1]2.ชื่อนักเรียน'!$C$32</definedName>
    <definedName name="Name_23">'[1]2.ชื่อนักเรียน'!$C$33</definedName>
    <definedName name="Name_24">'[1]2.ชื่อนักเรียน'!$C$34</definedName>
    <definedName name="Name_25">'[1]2.ชื่อนักเรียน'!$C$35</definedName>
    <definedName name="Name_26">'[1]2.ชื่อนักเรียน'!$C$36</definedName>
    <definedName name="Name_27">'[1]2.ชื่อนักเรียน'!$C$37</definedName>
    <definedName name="Name_28">'[1]2.ชื่อนักเรียน'!$C$38</definedName>
    <definedName name="Name_29">'[1]2.ชื่อนักเรียน'!$C$39</definedName>
    <definedName name="Name_3">'[1]2.ชื่อนักเรียน'!$C$13</definedName>
    <definedName name="Name_30">'[1]2.ชื่อนักเรียน'!$C$40</definedName>
    <definedName name="Name_31">'[1]2.ชื่อนักเรียน'!$C$41</definedName>
    <definedName name="Name_32">'[1]2.ชื่อนักเรียน'!$C$42</definedName>
    <definedName name="Name_33">'[1]2.ชื่อนักเรียน'!$C$43</definedName>
    <definedName name="Name_34">'[1]2.ชื่อนักเรียน'!$C$44</definedName>
    <definedName name="Name_35">'[1]2.ชื่อนักเรียน'!$C$45</definedName>
    <definedName name="Name_36">'[1]2.ชื่อนักเรียน'!$C$46</definedName>
    <definedName name="Name_37">'[1]2.ชื่อนักเรียน'!$C$47</definedName>
    <definedName name="Name_38">'[1]2.ชื่อนักเรียน'!$C$48</definedName>
    <definedName name="Name_39">'[1]2.ชื่อนักเรียน'!$C$49</definedName>
    <definedName name="Name_4">'[1]2.ชื่อนักเรียน'!$C$14</definedName>
    <definedName name="Name_40">'[1]2.ชื่อนักเรียน'!$C$50</definedName>
    <definedName name="Name_41">'[1]2.ชื่อนักเรียน'!$C$51</definedName>
    <definedName name="Name_42">'[1]2.ชื่อนักเรียน'!$C$52</definedName>
    <definedName name="Name_43">'[1]2.ชื่อนักเรียน'!$C$53</definedName>
    <definedName name="Name_44">'[1]2.ชื่อนักเรียน'!$C$54</definedName>
    <definedName name="Name_45">'[1]2.ชื่อนักเรียน'!$C$55</definedName>
    <definedName name="Name_5">'[1]2.ชื่อนักเรียน'!$C$15</definedName>
    <definedName name="Name_6">'[1]2.ชื่อนักเรียน'!$C$16</definedName>
    <definedName name="Name_7">'[1]2.ชื่อนักเรียน'!$C$17</definedName>
    <definedName name="Name_8">'[1]2.ชื่อนักเรียน'!$C$18</definedName>
    <definedName name="Name_9">'[1]2.ชื่อนักเรียน'!$C$19</definedName>
    <definedName name="Name1">'[2]2.ชื่อนักเรียน'!$C$11</definedName>
    <definedName name="Name10">'[2]2.ชื่อนักเรียน'!$C$20</definedName>
    <definedName name="Name11">'[2]2.ชื่อนักเรียน'!$C$21</definedName>
    <definedName name="Name12">'[2]2.ชื่อนักเรียน'!$C$22</definedName>
    <definedName name="Name13">'[2]2.ชื่อนักเรียน'!$C$23</definedName>
    <definedName name="Name14">'[2]2.ชื่อนักเรียน'!$C$24</definedName>
    <definedName name="Name15">'[2]2.ชื่อนักเรียน'!$C$25</definedName>
    <definedName name="Name16">'[2]2.ชื่อนักเรียน'!$C$26</definedName>
    <definedName name="Name17">'[2]2.ชื่อนักเรียน'!$C$27</definedName>
    <definedName name="Name18">'[2]2.ชื่อนักเรียน'!$C$28</definedName>
    <definedName name="Name19">'[2]2.ชื่อนักเรียน'!$C$29</definedName>
    <definedName name="Name2">'[2]2.ชื่อนักเรียน'!$C$12</definedName>
    <definedName name="Name20">'[2]2.ชื่อนักเรียน'!$C$30</definedName>
    <definedName name="Name21">'[2]2.ชื่อนักเรียน'!$C$31</definedName>
    <definedName name="Name22">'[2]2.ชื่อนักเรียน'!$C$32</definedName>
    <definedName name="Name23">'[2]2.ชื่อนักเรียน'!$C$33</definedName>
    <definedName name="Name24">'[2]2.ชื่อนักเรียน'!$C$34</definedName>
    <definedName name="Name25">'[2]2.ชื่อนักเรียน'!$C$35</definedName>
    <definedName name="Name26">'[2]2.ชื่อนักเรียน'!$C$36</definedName>
    <definedName name="Name27">'[2]2.ชื่อนักเรียน'!$C$37</definedName>
    <definedName name="Name28">'[2]2.ชื่อนักเรียน'!$C$38</definedName>
    <definedName name="Name29">'[2]2.ชื่อนักเรียน'!$C$39</definedName>
    <definedName name="Name3">'[2]2.ชื่อนักเรียน'!$C$13</definedName>
    <definedName name="Name30">'[2]2.ชื่อนักเรียน'!$C$40</definedName>
    <definedName name="Name31">'[2]2.ชื่อนักเรียน'!$C$41</definedName>
    <definedName name="Name32">'[2]2.ชื่อนักเรียน'!$C$42</definedName>
    <definedName name="Name33">'[2]2.ชื่อนักเรียน'!$C$43</definedName>
    <definedName name="Name34">'[2]2.ชื่อนักเรียน'!$C$44</definedName>
    <definedName name="Name35">'[2]2.ชื่อนักเรียน'!$C$45</definedName>
    <definedName name="Name36">'[2]2.ชื่อนักเรียน'!$C$46</definedName>
    <definedName name="Name37">'[2]2.ชื่อนักเรียน'!$C$47</definedName>
    <definedName name="Name38">'[2]2.ชื่อนักเรียน'!$C$48</definedName>
    <definedName name="Name39">'[2]2.ชื่อนักเรียน'!$C$49</definedName>
    <definedName name="Name4">'[2]2.ชื่อนักเรียน'!$C$14</definedName>
    <definedName name="Name40">'[2]2.ชื่อนักเรียน'!$C$50</definedName>
    <definedName name="Name41">'[2]2.ชื่อนักเรียน'!$C$51</definedName>
    <definedName name="Name42">'[2]2.ชื่อนักเรียน'!$C$52</definedName>
    <definedName name="Name43">'[2]2.ชื่อนักเรียน'!$C$53</definedName>
    <definedName name="Name44">'[2]2.ชื่อนักเรียน'!$C$54</definedName>
    <definedName name="Name45">'[2]2.ชื่อนักเรียน'!$C$55</definedName>
    <definedName name="Name5">'[2]2.ชื่อนักเรียน'!$C$15</definedName>
    <definedName name="Name6">'[2]2.ชื่อนักเรียน'!$C$16</definedName>
    <definedName name="Name7">'[2]2.ชื่อนักเรียน'!$C$17</definedName>
    <definedName name="Name8">'[2]2.ชื่อนักเรียน'!$C$18</definedName>
    <definedName name="Name9">'[2]2.ชื่อนักเรียน'!$C$19</definedName>
    <definedName name="Number_1">'[1]2.ชื่อนักเรียน'!$A$11</definedName>
    <definedName name="Number_10">'[1]2.ชื่อนักเรียน'!$A$20</definedName>
    <definedName name="Number_11">'[1]2.ชื่อนักเรียน'!$A$21</definedName>
    <definedName name="Number_12">'[1]2.ชื่อนักเรียน'!$A$22</definedName>
    <definedName name="Number_13">'[1]2.ชื่อนักเรียน'!$A$23</definedName>
    <definedName name="Number_14">'[1]2.ชื่อนักเรียน'!$A$24</definedName>
    <definedName name="Number_15">'[1]2.ชื่อนักเรียน'!$A$25</definedName>
    <definedName name="Number_16">'[1]2.ชื่อนักเรียน'!$A$26</definedName>
    <definedName name="Number_17">'[1]2.ชื่อนักเรียน'!$A$27</definedName>
    <definedName name="Number_18">'[1]2.ชื่อนักเรียน'!$A$28</definedName>
    <definedName name="Number_19">'[1]2.ชื่อนักเรียน'!$A$29</definedName>
    <definedName name="Number_2">'[1]2.ชื่อนักเรียน'!$A$12</definedName>
    <definedName name="Number_20">'[1]2.ชื่อนักเรียน'!$A$30</definedName>
    <definedName name="Number_21">'[1]2.ชื่อนักเรียน'!$A$31</definedName>
    <definedName name="Number_22">'[1]2.ชื่อนักเรียน'!$A$32</definedName>
    <definedName name="Number_23">'[1]2.ชื่อนักเรียน'!$A$33</definedName>
    <definedName name="Number_24">'[1]2.ชื่อนักเรียน'!$A$34</definedName>
    <definedName name="Number_25">'[1]2.ชื่อนักเรียน'!$A$35</definedName>
    <definedName name="Number_26">'[1]2.ชื่อนักเรียน'!$A$36</definedName>
    <definedName name="Number_27">'[1]2.ชื่อนักเรียน'!$A$37</definedName>
    <definedName name="Number_28">'[1]2.ชื่อนักเรียน'!$A$38</definedName>
    <definedName name="Number_29">'[1]2.ชื่อนักเรียน'!$A$39</definedName>
    <definedName name="Number_3">'[1]2.ชื่อนักเรียน'!$A$13</definedName>
    <definedName name="Number_30">'[1]2.ชื่อนักเรียน'!$A$40</definedName>
    <definedName name="Number_31">'[1]2.ชื่อนักเรียน'!$A$41</definedName>
    <definedName name="Number_32">'[1]2.ชื่อนักเรียน'!$A$42</definedName>
    <definedName name="Number_33">'[1]2.ชื่อนักเรียน'!$A$43</definedName>
    <definedName name="Number_34">'[1]2.ชื่อนักเรียน'!$A$44</definedName>
    <definedName name="Number_35">'[1]2.ชื่อนักเรียน'!$A$45</definedName>
    <definedName name="Number_36">'[1]2.ชื่อนักเรียน'!$A$46</definedName>
    <definedName name="Number_37">'[1]2.ชื่อนักเรียน'!$A$47</definedName>
    <definedName name="Number_38">'[1]2.ชื่อนักเรียน'!$A$48</definedName>
    <definedName name="Number_39">'[1]2.ชื่อนักเรียน'!$A$49</definedName>
    <definedName name="Number_4">'[1]2.ชื่อนักเรียน'!$A$14</definedName>
    <definedName name="Number_40">'[1]2.ชื่อนักเรียน'!$A$50</definedName>
    <definedName name="Number_41">'[1]2.ชื่อนักเรียน'!$A$51</definedName>
    <definedName name="Number_42">'[1]2.ชื่อนักเรียน'!$A$52</definedName>
    <definedName name="Number_43">'[1]2.ชื่อนักเรียน'!$A$53</definedName>
    <definedName name="Number_44">'[1]2.ชื่อนักเรียน'!$A$54</definedName>
    <definedName name="Number_45">'[1]2.ชื่อนักเรียน'!$A$55</definedName>
    <definedName name="Number_5">'[1]2.ชื่อนักเรียน'!$A$15</definedName>
    <definedName name="Number_6">'[1]2.ชื่อนักเรียน'!$A$16</definedName>
    <definedName name="Number_7">'[1]2.ชื่อนักเรียน'!$A$17</definedName>
    <definedName name="Number_8">'[1]2.ชื่อนักเรียน'!$A$18</definedName>
    <definedName name="Number_9">'[1]2.ชื่อนักเรียน'!$A$19</definedName>
    <definedName name="_xlnm.Print_Area" localSheetId="10">ครูผู้สอน!$D$1:$H$38</definedName>
    <definedName name="_xlnm.Print_Area" localSheetId="8">ครูวัดผลและรายชื่อผู้ตรวจทาน!$A$1:$E$38</definedName>
    <definedName name="_xlnm.Print_Area" localSheetId="11">จำนวนนักเรียน!$A$1:$E$35</definedName>
    <definedName name="_xlnm.Print_Area" localSheetId="3">ชมรมแยกห้อง!$C$1:$H$51</definedName>
    <definedName name="_xlnm.Print_Area" localSheetId="2">ใบรายชื่อนักเรียน!$C$1:$T$55</definedName>
    <definedName name="_xlnm.Print_Area" localSheetId="5">ปัญญาภิวัฒน์แยกสาขา!$C$1:$G$126</definedName>
    <definedName name="_xlnm.Print_Area" localSheetId="4">ปัญญาภิวัฒน์แยกห้อง!$C$1:$G$48</definedName>
    <definedName name="_xlnm.Print_Area" localSheetId="7">แยกตามชื่อชมรม!$A$1:$E$75</definedName>
    <definedName name="_xlnm.Print_Area" localSheetId="6">รายชื่อชมรม!$B$1:$E$63</definedName>
    <definedName name="_xlnm.Print_Area" localSheetId="1">รายชื่อนักเรียนแยกห้อง!$C$1:$T$51</definedName>
    <definedName name="_xlnm.Print_Area" localSheetId="9">หัวหน้ากลุ่มสาระการเรียนรู้!$A$1:$E$11</definedName>
    <definedName name="_xlnm.Print_Titles" localSheetId="10">ครูผู้สอน!$1:$1</definedName>
    <definedName name="_xlnm.Print_Titles" localSheetId="8">ครูวัดผลและรายชื่อผู้ตรวจทาน!$2:$2</definedName>
    <definedName name="_xlnm.Print_Titles" localSheetId="11">จำนวนนักเรียน!$1:$3</definedName>
    <definedName name="_xlnm.Print_Titles" localSheetId="5">ปัญญาภิวัฒน์แยกสาขา!$3:$4</definedName>
    <definedName name="_xlnm.Print_Titles" localSheetId="7">แยกตามชื่อชมรม!$10:$10</definedName>
    <definedName name="_xlnm.Print_Titles" localSheetId="6">รายชื่อชมรม!$2:$2</definedName>
    <definedName name="_xlnm.Print_Titles" localSheetId="9">หัวหน้ากลุ่มสาระการเรียนรู้!$2:$2</definedName>
    <definedName name="Read">'[2]5.อ่านคิดวิเคราะห์'!$I$11:$I$55</definedName>
    <definedName name="Read_1">'[1]5.อ่านคิดวิเคราะห์'!$I$11</definedName>
    <definedName name="Read_10">'[1]5.อ่านคิดวิเคราะห์'!$I$20</definedName>
    <definedName name="Read_11">'[1]5.อ่านคิดวิเคราะห์'!$I$21</definedName>
    <definedName name="Read_12">'[1]5.อ่านคิดวิเคราะห์'!$I$22</definedName>
    <definedName name="Read_13">'[1]5.อ่านคิดวิเคราะห์'!$I$23</definedName>
    <definedName name="Read_14">'[1]5.อ่านคิดวิเคราะห์'!$I$24</definedName>
    <definedName name="Read_15">'[1]5.อ่านคิดวิเคราะห์'!$I$25</definedName>
    <definedName name="Read_16">'[1]5.อ่านคิดวิเคราะห์'!$I$26</definedName>
    <definedName name="Read_17">'[1]5.อ่านคิดวิเคราะห์'!$I$27</definedName>
    <definedName name="Read_18">'[1]5.อ่านคิดวิเคราะห์'!$I$28</definedName>
    <definedName name="Read_19">'[1]5.อ่านคิดวิเคราะห์'!$I$29</definedName>
    <definedName name="Read_2">'[1]5.อ่านคิดวิเคราะห์'!$I$12</definedName>
    <definedName name="Read_20">'[1]5.อ่านคิดวิเคราะห์'!$I$30</definedName>
    <definedName name="Read_21">'[1]5.อ่านคิดวิเคราะห์'!$I$31</definedName>
    <definedName name="Read_22">'[1]5.อ่านคิดวิเคราะห์'!$I$32</definedName>
    <definedName name="Read_23">'[1]5.อ่านคิดวิเคราะห์'!$I$33</definedName>
    <definedName name="Read_24">'[1]5.อ่านคิดวิเคราะห์'!$I$34</definedName>
    <definedName name="Read_25">'[1]5.อ่านคิดวิเคราะห์'!$I$35</definedName>
    <definedName name="Read_26">'[1]5.อ่านคิดวิเคราะห์'!$I$36</definedName>
    <definedName name="Read_27">'[1]5.อ่านคิดวิเคราะห์'!$I$37</definedName>
    <definedName name="Read_28">'[1]5.อ่านคิดวิเคราะห์'!$I$38</definedName>
    <definedName name="Read_29">'[1]5.อ่านคิดวิเคราะห์'!$I$39</definedName>
    <definedName name="Read_3">'[1]5.อ่านคิดวิเคราะห์'!$I$13</definedName>
    <definedName name="Read_30">'[1]5.อ่านคิดวิเคราะห์'!$I$40</definedName>
    <definedName name="Read_31">'[1]5.อ่านคิดวิเคราะห์'!$I$41</definedName>
    <definedName name="Read_32">'[1]5.อ่านคิดวิเคราะห์'!$I$42</definedName>
    <definedName name="Read_33">'[1]5.อ่านคิดวิเคราะห์'!$I$43</definedName>
    <definedName name="Read_34">'[1]5.อ่านคิดวิเคราะห์'!$I$44</definedName>
    <definedName name="Read_35">'[1]5.อ่านคิดวิเคราะห์'!$I$45</definedName>
    <definedName name="Read_36">'[1]5.อ่านคิดวิเคราะห์'!$I$46</definedName>
    <definedName name="Read_37">'[1]5.อ่านคิดวิเคราะห์'!$I$47</definedName>
    <definedName name="Read_38">'[1]5.อ่านคิดวิเคราะห์'!$I$48</definedName>
    <definedName name="Read_39">'[1]5.อ่านคิดวิเคราะห์'!$I$49</definedName>
    <definedName name="Read_4">'[1]5.อ่านคิดวิเคราะห์'!$I$14</definedName>
    <definedName name="Read_40">'[1]5.อ่านคิดวิเคราะห์'!$I$50</definedName>
    <definedName name="Read_41">'[1]5.อ่านคิดวิเคราะห์'!$I$51</definedName>
    <definedName name="Read_42">'[1]5.อ่านคิดวิเคราะห์'!$I$52</definedName>
    <definedName name="Read_43">'[1]5.อ่านคิดวิเคราะห์'!$I$53</definedName>
    <definedName name="Read_44">'[1]5.อ่านคิดวิเคราะห์'!$I$54</definedName>
    <definedName name="Read_45">'[1]5.อ่านคิดวิเคราะห์'!$I$55</definedName>
    <definedName name="Read_5">'[1]5.อ่านคิดวิเคราะห์'!$I$15</definedName>
    <definedName name="Read_6">'[1]5.อ่านคิดวิเคราะห์'!$I$16</definedName>
    <definedName name="Read_7">'[1]5.อ่านคิดวิเคราะห์'!$I$17</definedName>
    <definedName name="Read_8">'[1]5.อ่านคิดวิเคราะห์'!$I$18</definedName>
    <definedName name="Read_9">'[1]5.อ่านคิดวิเคราะห์'!$I$19</definedName>
    <definedName name="Semester">'[2]1.ข้อมูลเบื้องต้น'!$L$4</definedName>
    <definedName name="semester1_1">'[3]1 ข้อมูลเบื้องต้น'!$D$6</definedName>
    <definedName name="semester1_2">'[3]1 ข้อมูลเบื้องต้น'!$D$7</definedName>
    <definedName name="semester2_1">'[3]1 ข้อมูลเบื้องต้น'!$D$8</definedName>
    <definedName name="semester2_2">'[3]1 ข้อมูลเบื้องต้น'!$D$9</definedName>
    <definedName name="semester3_1">'[3]1 ข้อมูลเบื้องต้น'!$D$10</definedName>
    <definedName name="semester3_2">'[3]1 ข้อมูลเบื้องต้น'!$D$11</definedName>
    <definedName name="StRank_1">[1]final!$V$9</definedName>
    <definedName name="StRank_10">[1]final!$V$18</definedName>
    <definedName name="StRank_11">[1]final!$V$19</definedName>
    <definedName name="StRank_12">[1]final!$V$20</definedName>
    <definedName name="StRank_13">[1]final!$V$21</definedName>
    <definedName name="StRank_14">[1]final!$V$22</definedName>
    <definedName name="StRank_15">[1]final!$V$23</definedName>
    <definedName name="StRank_16">[1]final!$V$24</definedName>
    <definedName name="StRank_17">[1]final!$V$25</definedName>
    <definedName name="StRank_18">[1]final!$V$26</definedName>
    <definedName name="StRank_19">[1]final!$V$27</definedName>
    <definedName name="StRank_2">[1]final!$V$10</definedName>
    <definedName name="StRank_20">[1]final!$V$28</definedName>
    <definedName name="StRank_21">[1]final!$V$29</definedName>
    <definedName name="StRank_22">[1]final!$V$30</definedName>
    <definedName name="StRank_23">[1]final!$V$31</definedName>
    <definedName name="StRank_24">[1]final!$V$32</definedName>
    <definedName name="StRank_25">[1]final!$V$33</definedName>
    <definedName name="StRank_26">[1]final!$V$34</definedName>
    <definedName name="StRank_27">[1]final!$V$35</definedName>
    <definedName name="StRank_28">[1]final!$V$36</definedName>
    <definedName name="StRank_29">[1]final!$V$37</definedName>
    <definedName name="StRank_3">[1]final!$V$11</definedName>
    <definedName name="StRank_30">[1]final!$V$38</definedName>
    <definedName name="StRank_31">[1]final!$V$39</definedName>
    <definedName name="StRank_32">[1]final!$V$40</definedName>
    <definedName name="StRank_33">[1]final!$V$41</definedName>
    <definedName name="StRank_34">[1]final!$V$42</definedName>
    <definedName name="StRank_35">[1]final!$V$43</definedName>
    <definedName name="StRank_36">[1]final!$V$44</definedName>
    <definedName name="StRank_37">[1]final!$V$45</definedName>
    <definedName name="StRank_38">[1]final!$V$46</definedName>
    <definedName name="StRank_39">[1]final!$V$47</definedName>
    <definedName name="StRank_4">[1]final!$V$12</definedName>
    <definedName name="StRank_40">[1]final!$V$48</definedName>
    <definedName name="StRank_41">[1]final!$V$49</definedName>
    <definedName name="StRank_42">[1]final!$V$50</definedName>
    <definedName name="StRank_43">[1]final!$V$51</definedName>
    <definedName name="StRank_44">[1]final!$V$52</definedName>
    <definedName name="StRank_45">[1]final!$V$53</definedName>
    <definedName name="StRank_5">[1]final!$V$13</definedName>
    <definedName name="StRank_6">[1]final!$V$14</definedName>
    <definedName name="StRank_7">[1]final!$V$15</definedName>
    <definedName name="StRank_8">[1]final!$V$16</definedName>
    <definedName name="StRank_9">[1]final!$V$17</definedName>
    <definedName name="SubEle1">'[2]1.ข้อมูลเบื้องต้น'!$C$20</definedName>
    <definedName name="SubEle10">'[2]1.ข้อมูลเบื้องต้น'!$C$29</definedName>
    <definedName name="SubEle11">'[2]1.ข้อมูลเบื้องต้น'!$C$30</definedName>
    <definedName name="SubEle12">'[2]1.ข้อมูลเบื้องต้น'!$C$31</definedName>
    <definedName name="SubEle2">'[2]1.ข้อมูลเบื้องต้น'!$C$21</definedName>
    <definedName name="SubEle3">'[2]1.ข้อมูลเบื้องต้น'!$C$22</definedName>
    <definedName name="SubEle4">'[2]1.ข้อมูลเบื้องต้น'!$C$23</definedName>
    <definedName name="SubEle5">'[2]1.ข้อมูลเบื้องต้น'!$C$24</definedName>
    <definedName name="SubEle6">'[2]1.ข้อมูลเบื้องต้น'!$C$25</definedName>
    <definedName name="SubEle7">'[2]1.ข้อมูลเบื้องต้น'!$C$26</definedName>
    <definedName name="SubEle8">'[2]1.ข้อมูลเบื้องต้น'!$C$27</definedName>
    <definedName name="SubEle9">'[2]1.ข้อมูลเบื้องต้น'!$C$28</definedName>
    <definedName name="SubGen1">'[2]1.ข้อมูลเบื้องต้น'!$C$7</definedName>
    <definedName name="SubGen10">'[2]1.ข้อมูลเบื้องต้น'!$C$16</definedName>
    <definedName name="SubGen11">'[2]1.ข้อมูลเบื้องต้น'!$C$17</definedName>
    <definedName name="SubGen12">'[2]1.ข้อมูลเบื้องต้น'!$C$18</definedName>
    <definedName name="SubGen2">'[2]1.ข้อมูลเบื้องต้น'!$C$8</definedName>
    <definedName name="SubGen3">'[2]1.ข้อมูลเบื้องต้น'!$C$9</definedName>
    <definedName name="SubGen4">'[2]1.ข้อมูลเบื้องต้น'!$C$10</definedName>
    <definedName name="SubGen5">'[2]1.ข้อมูลเบื้องต้น'!$C$11</definedName>
    <definedName name="SubGen6">'[2]1.ข้อมูลเบื้องต้น'!$C$12</definedName>
    <definedName name="SubGen7">'[2]1.ข้อมูลเบื้องต้น'!$C$13</definedName>
    <definedName name="SubGen8">'[2]1.ข้อมูลเบื้องต้น'!$C$14</definedName>
    <definedName name="SubGen9">'[2]1.ข้อมูลเบื้องต้น'!$C$15</definedName>
    <definedName name="Surname_1">'[1]2.ชื่อนักเรียน'!$D$11</definedName>
    <definedName name="Surname_10">'[1]2.ชื่อนักเรียน'!$D$20</definedName>
    <definedName name="Surname_11">'[1]2.ชื่อนักเรียน'!$D$21</definedName>
    <definedName name="Surname_12">'[1]2.ชื่อนักเรียน'!$D$22</definedName>
    <definedName name="Surname_13">'[1]2.ชื่อนักเรียน'!$D$23</definedName>
    <definedName name="Surname_14">'[1]2.ชื่อนักเรียน'!$D$24</definedName>
    <definedName name="Surname_15">'[1]2.ชื่อนักเรียน'!$D$25</definedName>
    <definedName name="Surname_16">'[1]2.ชื่อนักเรียน'!$D$26</definedName>
    <definedName name="Surname_17">'[1]2.ชื่อนักเรียน'!$D$27</definedName>
    <definedName name="Surname_18">'[1]2.ชื่อนักเรียน'!$D$28</definedName>
    <definedName name="Surname_19">'[1]2.ชื่อนักเรียน'!$D$29</definedName>
    <definedName name="Surname_2">'[1]2.ชื่อนักเรียน'!$D$12</definedName>
    <definedName name="Surname_20">'[1]2.ชื่อนักเรียน'!$D$30</definedName>
    <definedName name="Surname_21">'[1]2.ชื่อนักเรียน'!$D$31</definedName>
    <definedName name="Surname_22">'[1]2.ชื่อนักเรียน'!$D$32</definedName>
    <definedName name="Surname_23">'[1]2.ชื่อนักเรียน'!$D$33</definedName>
    <definedName name="Surname_24">'[1]2.ชื่อนักเรียน'!$D$34</definedName>
    <definedName name="Surname_25">'[1]2.ชื่อนักเรียน'!$D$35</definedName>
    <definedName name="Surname_26">'[1]2.ชื่อนักเรียน'!$D$36</definedName>
    <definedName name="Surname_27">'[1]2.ชื่อนักเรียน'!$D$37</definedName>
    <definedName name="Surname_28">'[1]2.ชื่อนักเรียน'!$D$38</definedName>
    <definedName name="Surname_29">'[1]2.ชื่อนักเรียน'!$D$39</definedName>
    <definedName name="Surname_3">'[1]2.ชื่อนักเรียน'!$D$13</definedName>
    <definedName name="Surname_30">'[1]2.ชื่อนักเรียน'!$D$40</definedName>
    <definedName name="Surname_31">'[1]2.ชื่อนักเรียน'!$D$41</definedName>
    <definedName name="Surname_32">'[1]2.ชื่อนักเรียน'!$D$42</definedName>
    <definedName name="Surname_33">'[1]2.ชื่อนักเรียน'!$D$43</definedName>
    <definedName name="Surname_34">'[1]2.ชื่อนักเรียน'!$D$44</definedName>
    <definedName name="Surname_35">'[1]2.ชื่อนักเรียน'!$D$45</definedName>
    <definedName name="Surname_36">'[1]2.ชื่อนักเรียน'!$D$46</definedName>
    <definedName name="Surname_37">'[1]2.ชื่อนักเรียน'!$D$47</definedName>
    <definedName name="Surname_38">'[1]2.ชื่อนักเรียน'!$D$48</definedName>
    <definedName name="Surname_39">'[1]2.ชื่อนักเรียน'!$D$49</definedName>
    <definedName name="Surname_4">'[1]2.ชื่อนักเรียน'!$D$14</definedName>
    <definedName name="Surname_40">'[1]2.ชื่อนักเรียน'!$D$50</definedName>
    <definedName name="Surname_41">'[1]2.ชื่อนักเรียน'!$D$51</definedName>
    <definedName name="Surname_42">'[1]2.ชื่อนักเรียน'!$D$52</definedName>
    <definedName name="Surname_43">'[1]2.ชื่อนักเรียน'!$D$53</definedName>
    <definedName name="Surname_44">'[1]2.ชื่อนักเรียน'!$D$54</definedName>
    <definedName name="Surname_45">'[1]2.ชื่อนักเรียน'!$D$55</definedName>
    <definedName name="Surname_5">'[1]2.ชื่อนักเรียน'!$D$15</definedName>
    <definedName name="Surname_6">'[1]2.ชื่อนักเรียน'!$D$16</definedName>
    <definedName name="Surname_7">'[1]2.ชื่อนักเรียน'!$D$17</definedName>
    <definedName name="Surname_8">'[1]2.ชื่อนักเรียน'!$D$18</definedName>
    <definedName name="Surname_9">'[1]2.ชื่อนักเรียน'!$D$19</definedName>
    <definedName name="Surname1">'[2]2.ชื่อนักเรียน'!$D$11</definedName>
    <definedName name="Surname10">'[2]2.ชื่อนักเรียน'!$D$20</definedName>
    <definedName name="Surname11">'[2]2.ชื่อนักเรียน'!$D$21</definedName>
    <definedName name="Surname12">'[2]2.ชื่อนักเรียน'!$D$22</definedName>
    <definedName name="Surname13">'[2]2.ชื่อนักเรียน'!$D$23</definedName>
    <definedName name="Surname14">'[2]2.ชื่อนักเรียน'!$D$24</definedName>
    <definedName name="Surname15">'[2]2.ชื่อนักเรียน'!$D$25</definedName>
    <definedName name="Surname16">'[2]2.ชื่อนักเรียน'!$D$26</definedName>
    <definedName name="Surname17">'[2]2.ชื่อนักเรียน'!$D$27</definedName>
    <definedName name="Surname18">'[2]2.ชื่อนักเรียน'!$D$28</definedName>
    <definedName name="Surname19">'[2]2.ชื่อนักเรียน'!$D$29</definedName>
    <definedName name="Surname2">'[2]2.ชื่อนักเรียน'!$D$12</definedName>
    <definedName name="Surname20">'[2]2.ชื่อนักเรียน'!$D$30</definedName>
    <definedName name="Surname21">'[2]2.ชื่อนักเรียน'!$D$31</definedName>
    <definedName name="Surname22">'[2]2.ชื่อนักเรียน'!$D$32</definedName>
    <definedName name="Surname23">'[2]2.ชื่อนักเรียน'!$D$33</definedName>
    <definedName name="Surname24">'[2]2.ชื่อนักเรียน'!$D$34</definedName>
    <definedName name="Surname25">'[2]2.ชื่อนักเรียน'!$D$35</definedName>
    <definedName name="Surname26">'[2]2.ชื่อนักเรียน'!$D$36</definedName>
    <definedName name="Surname27">'[2]2.ชื่อนักเรียน'!$D$37</definedName>
    <definedName name="Surname28">'[2]2.ชื่อนักเรียน'!$D$38</definedName>
    <definedName name="Surname29">'[2]2.ชื่อนักเรียน'!$D$39</definedName>
    <definedName name="Surname3">'[2]2.ชื่อนักเรียน'!$D$13</definedName>
    <definedName name="Surname30">'[2]2.ชื่อนักเรียน'!$D$40</definedName>
    <definedName name="Surname31">'[2]2.ชื่อนักเรียน'!$D$41</definedName>
    <definedName name="Surname32">'[2]2.ชื่อนักเรียน'!$D$42</definedName>
    <definedName name="Surname33">'[2]2.ชื่อนักเรียน'!$D$43</definedName>
    <definedName name="Surname34">'[2]2.ชื่อนักเรียน'!$D$44</definedName>
    <definedName name="Surname35">'[2]2.ชื่อนักเรียน'!$D$45</definedName>
    <definedName name="Surname36">'[2]2.ชื่อนักเรียน'!$D$46</definedName>
    <definedName name="Surname37">'[2]2.ชื่อนักเรียน'!$D$47</definedName>
    <definedName name="Surname38">'[2]2.ชื่อนักเรียน'!$D$48</definedName>
    <definedName name="Surname39">'[2]2.ชื่อนักเรียน'!$D$49</definedName>
    <definedName name="Surname4">'[2]2.ชื่อนักเรียน'!$D$14</definedName>
    <definedName name="Surname40">'[2]2.ชื่อนักเรียน'!$D$50</definedName>
    <definedName name="Surname41">'[2]2.ชื่อนักเรียน'!$D$51</definedName>
    <definedName name="Surname42">'[2]2.ชื่อนักเรียน'!$D$52</definedName>
    <definedName name="Surname43">'[2]2.ชื่อนักเรียน'!$D$53</definedName>
    <definedName name="Surname44">'[2]2.ชื่อนักเรียน'!$D$54</definedName>
    <definedName name="Surname45">'[2]2.ชื่อนักเรียน'!$D$55</definedName>
    <definedName name="Surname5">'[2]2.ชื่อนักเรียน'!$D$15</definedName>
    <definedName name="Surname6">'[2]2.ชื่อนักเรียน'!$D$16</definedName>
    <definedName name="Surname7">'[2]2.ชื่อนักเรียน'!$D$17</definedName>
    <definedName name="Surname8">'[2]2.ชื่อนักเรียน'!$D$18</definedName>
    <definedName name="Surname9">'[2]2.ชื่อนักเรียน'!$D$19</definedName>
    <definedName name="Time1">'[1]1.ข้อมูลเบื้องต้น'!$E$26</definedName>
    <definedName name="Time2">'[1]1.ข้อมูลเบื้องต้น'!$E$27</definedName>
    <definedName name="Time3">'[1]1.ข้อมูลเบื้องต้น'!$E$28</definedName>
    <definedName name="Time4">'[1]1.ข้อมูลเบื้องต้น'!$E$29</definedName>
    <definedName name="top">[1]final!$W$8:$AM$8</definedName>
    <definedName name="Year">'[2]1.ข้อมูลเบื้องต้น'!$L$2</definedName>
    <definedName name="year1">'[3]1 ข้อมูลเบื้องต้น'!$C$6</definedName>
    <definedName name="year2">'[3]1 ข้อมูลเบื้องต้น'!$C$8</definedName>
    <definedName name="year3">'[3]1 ข้อมูลเบื้องต้น'!$C$10</definedName>
    <definedName name="เกรด0">'[4]7.ประกาศผลสอบ'!$L$19</definedName>
    <definedName name="เกรด1">'[4]7.ประกาศผลสอบ'!$L$18</definedName>
    <definedName name="เกรด1.5">'[4]7.ประกาศผลสอบ'!$L$17</definedName>
    <definedName name="เกรด2">'[4]7.ประกาศผลสอบ'!$L$16</definedName>
    <definedName name="เกรด2.5">'[4]7.ประกาศผลสอบ'!$L$15</definedName>
    <definedName name="เกรด3.5">'[4]7.ประกาศผลสอบ'!$L$13</definedName>
    <definedName name="เกรดสาม">'[4]7.ประกาศผลสอบ'!$L$14</definedName>
    <definedName name="เกรดสี่">'[4]7.ประกาศผลสอบ'!$L$12</definedName>
    <definedName name="ครูประจำชั้น1">'[4]1.ข้อมูลเบื้องต้น'!$D$17</definedName>
    <definedName name="ครูประจำชั้น2">'[4]1.ข้อมูลเบื้องต้น'!$D$19</definedName>
    <definedName name="ชั้น">'[4]1.ข้อมูลเบื้องต้น'!$C$5</definedName>
    <definedName name="เดือนอนุมัติ">'[4]1.ข้อมูลเบื้องต้น'!$E$31</definedName>
    <definedName name="ปีการศึกษา">'[4]1.ข้อมูลเบื้องต้น'!$F$5</definedName>
    <definedName name="ปีอนุมัติ">'[4]1.ข้อมูลเบื้องต้น'!$F$31</definedName>
    <definedName name="ผอ">'[4]1.ข้อมูลเบื้องต้น'!$D$29</definedName>
    <definedName name="ผู้สอน">'[4]1.ข้อมูลเบื้องต้น'!$D$15</definedName>
    <definedName name="ภาคเรียน">'[4]1.ข้อมูลเบื้องต้น'!$F$7</definedName>
    <definedName name="มส">'[4]7.ประกาศผลสอบ'!$L$20</definedName>
    <definedName name="ร">'[4]7.ประกาศผลสอบ'!$L$21</definedName>
    <definedName name="รหัสวิชา">'[4]1.ข้อมูลเบื้องต้น'!$C$11</definedName>
    <definedName name="รอง">'[4]1.ข้อมูลเบื้องต้น'!$D$27</definedName>
    <definedName name="รายวิชา">'[4]1.ข้อมูลเบื้องต้น'!$E$11</definedName>
    <definedName name="วัดผล">'[4]1.ข้อมูลเบื้องต้น'!$D$25</definedName>
    <definedName name="วันอนุมัติ">'[4]1.ข้อมูลเบื้องต้น'!$D$31</definedName>
    <definedName name="หน่วยกิต">'[4]1.ข้อมูลเบื้องต้น'!$F$13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63" l="1"/>
  <c r="F5" i="63"/>
  <c r="F6" i="63"/>
  <c r="F3" i="63"/>
  <c r="C2" i="65"/>
  <c r="B9" i="65"/>
  <c r="C3" i="65" s="1"/>
  <c r="H114" i="66"/>
  <c r="G114" i="66"/>
  <c r="F114" i="66"/>
  <c r="E114" i="66"/>
  <c r="J114" i="66" s="1" a="1"/>
  <c r="J114" i="66" s="1"/>
  <c r="D114" i="66"/>
  <c r="H113" i="66"/>
  <c r="G113" i="66"/>
  <c r="F113" i="66"/>
  <c r="E113" i="66"/>
  <c r="J113" i="66" s="1" a="1"/>
  <c r="J113" i="66" s="1"/>
  <c r="D113" i="66"/>
  <c r="H112" i="66"/>
  <c r="G112" i="66"/>
  <c r="F112" i="66"/>
  <c r="E112" i="66"/>
  <c r="D112" i="66"/>
  <c r="H111" i="66"/>
  <c r="G111" i="66"/>
  <c r="F111" i="66"/>
  <c r="E111" i="66"/>
  <c r="J111" i="66" s="1" a="1"/>
  <c r="J111" i="66" s="1"/>
  <c r="D111" i="66"/>
  <c r="H110" i="66"/>
  <c r="G110" i="66"/>
  <c r="F110" i="66"/>
  <c r="E110" i="66"/>
  <c r="J110" i="66" s="1" a="1"/>
  <c r="J110" i="66" s="1"/>
  <c r="D110" i="66"/>
  <c r="H109" i="66"/>
  <c r="G109" i="66"/>
  <c r="F109" i="66"/>
  <c r="E109" i="66"/>
  <c r="J109" i="66" s="1" a="1"/>
  <c r="J109" i="66" s="1"/>
  <c r="I109" i="66" s="1"/>
  <c r="D109" i="66"/>
  <c r="H108" i="66"/>
  <c r="G108" i="66"/>
  <c r="F108" i="66"/>
  <c r="E108" i="66"/>
  <c r="D108" i="66"/>
  <c r="H107" i="66"/>
  <c r="G107" i="66"/>
  <c r="F107" i="66"/>
  <c r="E107" i="66"/>
  <c r="J107" i="66" s="1" a="1"/>
  <c r="J107" i="66" s="1"/>
  <c r="D107" i="66"/>
  <c r="H106" i="66"/>
  <c r="G106" i="66"/>
  <c r="F106" i="66"/>
  <c r="E106" i="66"/>
  <c r="D106" i="66"/>
  <c r="H105" i="66"/>
  <c r="G105" i="66"/>
  <c r="F105" i="66"/>
  <c r="E105" i="66"/>
  <c r="D105" i="66"/>
  <c r="H104" i="66"/>
  <c r="G104" i="66"/>
  <c r="F104" i="66"/>
  <c r="E104" i="66"/>
  <c r="J104" i="66" s="1" a="1"/>
  <c r="J104" i="66" s="1"/>
  <c r="D104" i="66"/>
  <c r="H103" i="66"/>
  <c r="G103" i="66"/>
  <c r="F103" i="66"/>
  <c r="E103" i="66"/>
  <c r="J103" i="66" s="1" a="1"/>
  <c r="J103" i="66" s="1"/>
  <c r="I103" i="66" s="1"/>
  <c r="D103" i="66"/>
  <c r="H102" i="66"/>
  <c r="G102" i="66"/>
  <c r="F102" i="66"/>
  <c r="E102" i="66"/>
  <c r="J102" i="66" s="1" a="1"/>
  <c r="J102" i="66" s="1"/>
  <c r="D102" i="66"/>
  <c r="H101" i="66"/>
  <c r="G101" i="66"/>
  <c r="F101" i="66"/>
  <c r="E101" i="66"/>
  <c r="D101" i="66"/>
  <c r="H100" i="66"/>
  <c r="G100" i="66"/>
  <c r="F100" i="66"/>
  <c r="E100" i="66"/>
  <c r="D100" i="66"/>
  <c r="H99" i="66"/>
  <c r="G99" i="66"/>
  <c r="F99" i="66"/>
  <c r="E99" i="66"/>
  <c r="D99" i="66"/>
  <c r="H98" i="66"/>
  <c r="G98" i="66"/>
  <c r="F98" i="66"/>
  <c r="E98" i="66"/>
  <c r="D98" i="66"/>
  <c r="H97" i="66"/>
  <c r="G97" i="66"/>
  <c r="F97" i="66"/>
  <c r="E97" i="66"/>
  <c r="J97" i="66" s="1" a="1"/>
  <c r="J97" i="66" s="1"/>
  <c r="I97" i="66" s="1"/>
  <c r="D97" i="66"/>
  <c r="H96" i="66"/>
  <c r="G96" i="66"/>
  <c r="F96" i="66"/>
  <c r="E96" i="66"/>
  <c r="D96" i="66"/>
  <c r="H95" i="66"/>
  <c r="G95" i="66"/>
  <c r="F95" i="66"/>
  <c r="E95" i="66"/>
  <c r="D95" i="66"/>
  <c r="G124" i="66"/>
  <c r="F124" i="66"/>
  <c r="E124" i="66"/>
  <c r="D124" i="66"/>
  <c r="G123" i="66"/>
  <c r="F123" i="66"/>
  <c r="E123" i="66"/>
  <c r="D123" i="66"/>
  <c r="G122" i="66"/>
  <c r="F122" i="66"/>
  <c r="E122" i="66"/>
  <c r="D122" i="66"/>
  <c r="G121" i="66"/>
  <c r="F121" i="66"/>
  <c r="E121" i="66"/>
  <c r="D121" i="66"/>
  <c r="G120" i="66"/>
  <c r="F120" i="66"/>
  <c r="E120" i="66"/>
  <c r="D120" i="66"/>
  <c r="G119" i="66"/>
  <c r="F119" i="66"/>
  <c r="E119" i="66"/>
  <c r="D119" i="66"/>
  <c r="G118" i="66"/>
  <c r="F118" i="66"/>
  <c r="E118" i="66"/>
  <c r="D118" i="66"/>
  <c r="G117" i="66"/>
  <c r="F117" i="66"/>
  <c r="E117" i="66"/>
  <c r="D117" i="66"/>
  <c r="G116" i="66"/>
  <c r="F116" i="66"/>
  <c r="E116" i="66"/>
  <c r="D116" i="66"/>
  <c r="G115" i="66"/>
  <c r="F115" i="66"/>
  <c r="E115" i="66"/>
  <c r="D115" i="66"/>
  <c r="G94" i="66"/>
  <c r="F94" i="66"/>
  <c r="E94" i="66"/>
  <c r="D94" i="66"/>
  <c r="G93" i="66"/>
  <c r="F93" i="66"/>
  <c r="E93" i="66"/>
  <c r="D93" i="66"/>
  <c r="G92" i="66"/>
  <c r="F92" i="66"/>
  <c r="E92" i="66"/>
  <c r="D92" i="66"/>
  <c r="G91" i="66"/>
  <c r="F91" i="66"/>
  <c r="E91" i="66"/>
  <c r="D91" i="66"/>
  <c r="G90" i="66"/>
  <c r="F90" i="66"/>
  <c r="E90" i="66"/>
  <c r="D90" i="66"/>
  <c r="G89" i="66"/>
  <c r="F89" i="66"/>
  <c r="E89" i="66"/>
  <c r="D89" i="66"/>
  <c r="G88" i="66"/>
  <c r="F88" i="66"/>
  <c r="E88" i="66"/>
  <c r="D88" i="66"/>
  <c r="G87" i="66"/>
  <c r="F87" i="66"/>
  <c r="E87" i="66"/>
  <c r="D87" i="66"/>
  <c r="G86" i="66"/>
  <c r="F86" i="66"/>
  <c r="E86" i="66"/>
  <c r="D86" i="66"/>
  <c r="G85" i="66"/>
  <c r="F85" i="66"/>
  <c r="E85" i="66"/>
  <c r="D85" i="66"/>
  <c r="G84" i="66"/>
  <c r="F84" i="66"/>
  <c r="E84" i="66"/>
  <c r="D84" i="66"/>
  <c r="G83" i="66"/>
  <c r="F83" i="66"/>
  <c r="E83" i="66"/>
  <c r="D83" i="66"/>
  <c r="G82" i="66"/>
  <c r="F82" i="66"/>
  <c r="E82" i="66"/>
  <c r="D82" i="66"/>
  <c r="G81" i="66"/>
  <c r="F81" i="66"/>
  <c r="E81" i="66"/>
  <c r="D81" i="66"/>
  <c r="G80" i="66"/>
  <c r="F80" i="66"/>
  <c r="E80" i="66"/>
  <c r="D80" i="66"/>
  <c r="G79" i="66"/>
  <c r="F79" i="66"/>
  <c r="E79" i="66"/>
  <c r="D79" i="66"/>
  <c r="G78" i="66"/>
  <c r="F78" i="66"/>
  <c r="E78" i="66"/>
  <c r="D78" i="66"/>
  <c r="G77" i="66"/>
  <c r="F77" i="66"/>
  <c r="E77" i="66"/>
  <c r="D77" i="66"/>
  <c r="G76" i="66"/>
  <c r="F76" i="66"/>
  <c r="E76" i="66"/>
  <c r="D76" i="66"/>
  <c r="G75" i="66"/>
  <c r="F75" i="66"/>
  <c r="E75" i="66"/>
  <c r="D75" i="66"/>
  <c r="G74" i="66"/>
  <c r="F74" i="66"/>
  <c r="E74" i="66"/>
  <c r="D74" i="66"/>
  <c r="G73" i="66"/>
  <c r="F73" i="66"/>
  <c r="E73" i="66"/>
  <c r="D73" i="66"/>
  <c r="G72" i="66"/>
  <c r="F72" i="66"/>
  <c r="E72" i="66"/>
  <c r="D72" i="66"/>
  <c r="G71" i="66"/>
  <c r="F71" i="66"/>
  <c r="E71" i="66"/>
  <c r="D71" i="66"/>
  <c r="G70" i="66"/>
  <c r="F70" i="66"/>
  <c r="E70" i="66"/>
  <c r="D70" i="66"/>
  <c r="G69" i="66"/>
  <c r="F69" i="66"/>
  <c r="E69" i="66"/>
  <c r="D69" i="66"/>
  <c r="G68" i="66"/>
  <c r="F68" i="66"/>
  <c r="E68" i="66"/>
  <c r="D68" i="66"/>
  <c r="G67" i="66"/>
  <c r="F67" i="66"/>
  <c r="E67" i="66"/>
  <c r="D67" i="66"/>
  <c r="G66" i="66"/>
  <c r="F66" i="66"/>
  <c r="E66" i="66"/>
  <c r="D66" i="66"/>
  <c r="G65" i="66"/>
  <c r="F65" i="66"/>
  <c r="E65" i="66"/>
  <c r="D65" i="66"/>
  <c r="G64" i="66"/>
  <c r="F64" i="66"/>
  <c r="E64" i="66"/>
  <c r="D64" i="66"/>
  <c r="G63" i="66"/>
  <c r="F63" i="66"/>
  <c r="E63" i="66"/>
  <c r="D63" i="66"/>
  <c r="G62" i="66"/>
  <c r="F62" i="66"/>
  <c r="E62" i="66"/>
  <c r="D62" i="66"/>
  <c r="G61" i="66"/>
  <c r="F61" i="66"/>
  <c r="E61" i="66"/>
  <c r="D61" i="66"/>
  <c r="G60" i="66"/>
  <c r="F60" i="66"/>
  <c r="E60" i="66"/>
  <c r="D60" i="66"/>
  <c r="G59" i="66"/>
  <c r="F59" i="66"/>
  <c r="E59" i="66"/>
  <c r="D59" i="66"/>
  <c r="G58" i="66"/>
  <c r="F58" i="66"/>
  <c r="E58" i="66"/>
  <c r="D58" i="66"/>
  <c r="G57" i="66"/>
  <c r="F57" i="66"/>
  <c r="E57" i="66"/>
  <c r="D57" i="66"/>
  <c r="G56" i="66"/>
  <c r="F56" i="66"/>
  <c r="E56" i="66"/>
  <c r="D56" i="66"/>
  <c r="G55" i="66"/>
  <c r="F55" i="66"/>
  <c r="E55" i="66"/>
  <c r="D55" i="66"/>
  <c r="G54" i="66"/>
  <c r="F54" i="66"/>
  <c r="E54" i="66"/>
  <c r="D54" i="66"/>
  <c r="G53" i="66"/>
  <c r="F53" i="66"/>
  <c r="E53" i="66"/>
  <c r="D53" i="66"/>
  <c r="G52" i="66"/>
  <c r="F52" i="66"/>
  <c r="E52" i="66"/>
  <c r="D52" i="66"/>
  <c r="G51" i="66"/>
  <c r="F51" i="66"/>
  <c r="E51" i="66"/>
  <c r="D51" i="66"/>
  <c r="G50" i="66"/>
  <c r="F50" i="66"/>
  <c r="E50" i="66"/>
  <c r="D50" i="66"/>
  <c r="G49" i="66"/>
  <c r="F49" i="66"/>
  <c r="E49" i="66"/>
  <c r="D49" i="66"/>
  <c r="G48" i="66"/>
  <c r="F48" i="66"/>
  <c r="E48" i="66"/>
  <c r="D48" i="66"/>
  <c r="G47" i="66"/>
  <c r="F47" i="66"/>
  <c r="E47" i="66"/>
  <c r="D47" i="66"/>
  <c r="G46" i="66"/>
  <c r="F46" i="66"/>
  <c r="E46" i="66"/>
  <c r="D46" i="66"/>
  <c r="G45" i="66"/>
  <c r="F45" i="66"/>
  <c r="E45" i="66"/>
  <c r="D45" i="66"/>
  <c r="G44" i="66"/>
  <c r="F44" i="66"/>
  <c r="E44" i="66"/>
  <c r="D44" i="66"/>
  <c r="G43" i="66"/>
  <c r="F43" i="66"/>
  <c r="E43" i="66"/>
  <c r="D43" i="66"/>
  <c r="G42" i="66"/>
  <c r="F42" i="66"/>
  <c r="E42" i="66"/>
  <c r="D42" i="66"/>
  <c r="G41" i="66"/>
  <c r="F41" i="66"/>
  <c r="E41" i="66"/>
  <c r="D41" i="66"/>
  <c r="G40" i="66"/>
  <c r="F40" i="66"/>
  <c r="E40" i="66"/>
  <c r="D40" i="66"/>
  <c r="G39" i="66"/>
  <c r="F39" i="66"/>
  <c r="E39" i="66"/>
  <c r="D39" i="66"/>
  <c r="G38" i="66"/>
  <c r="F38" i="66"/>
  <c r="E38" i="66"/>
  <c r="D38" i="66"/>
  <c r="G37" i="66"/>
  <c r="F37" i="66"/>
  <c r="E37" i="66"/>
  <c r="D37" i="66"/>
  <c r="G36" i="66"/>
  <c r="F36" i="66"/>
  <c r="E36" i="66"/>
  <c r="D36" i="66"/>
  <c r="G35" i="66"/>
  <c r="F35" i="66"/>
  <c r="E35" i="66"/>
  <c r="D35" i="66"/>
  <c r="G34" i="66"/>
  <c r="F34" i="66"/>
  <c r="E34" i="66"/>
  <c r="D34" i="66"/>
  <c r="G33" i="66"/>
  <c r="F33" i="66"/>
  <c r="E33" i="66"/>
  <c r="D33" i="66"/>
  <c r="G32" i="66"/>
  <c r="F32" i="66"/>
  <c r="E32" i="66"/>
  <c r="D32" i="66"/>
  <c r="G31" i="66"/>
  <c r="F31" i="66"/>
  <c r="E31" i="66"/>
  <c r="D31" i="66"/>
  <c r="G30" i="66"/>
  <c r="F30" i="66"/>
  <c r="E30" i="66"/>
  <c r="D30" i="66"/>
  <c r="G29" i="66"/>
  <c r="F29" i="66"/>
  <c r="E29" i="66"/>
  <c r="D29" i="66"/>
  <c r="G28" i="66"/>
  <c r="F28" i="66"/>
  <c r="E28" i="66"/>
  <c r="D28" i="66"/>
  <c r="G27" i="66"/>
  <c r="F27" i="66"/>
  <c r="E27" i="66"/>
  <c r="D27" i="66"/>
  <c r="G26" i="66"/>
  <c r="F26" i="66"/>
  <c r="E26" i="66"/>
  <c r="D26" i="66"/>
  <c r="G25" i="66"/>
  <c r="F25" i="66"/>
  <c r="E25" i="66"/>
  <c r="D25" i="66"/>
  <c r="G24" i="66"/>
  <c r="F24" i="66"/>
  <c r="E24" i="66"/>
  <c r="D24" i="66"/>
  <c r="G23" i="66"/>
  <c r="F23" i="66"/>
  <c r="E23" i="66"/>
  <c r="D23" i="66"/>
  <c r="G22" i="66"/>
  <c r="F22" i="66"/>
  <c r="E22" i="66"/>
  <c r="D22" i="66"/>
  <c r="G21" i="66"/>
  <c r="F21" i="66"/>
  <c r="E21" i="66"/>
  <c r="D21" i="66"/>
  <c r="G20" i="66"/>
  <c r="F20" i="66"/>
  <c r="E20" i="66"/>
  <c r="D20" i="66"/>
  <c r="G19" i="66"/>
  <c r="F19" i="66"/>
  <c r="E19" i="66"/>
  <c r="D19" i="66"/>
  <c r="G18" i="66"/>
  <c r="F18" i="66"/>
  <c r="E18" i="66"/>
  <c r="D18" i="66"/>
  <c r="G17" i="66"/>
  <c r="F17" i="66"/>
  <c r="E17" i="66"/>
  <c r="D17" i="66"/>
  <c r="G16" i="66"/>
  <c r="F16" i="66"/>
  <c r="E16" i="66"/>
  <c r="D16" i="66"/>
  <c r="G15" i="66"/>
  <c r="F15" i="66"/>
  <c r="E15" i="66"/>
  <c r="D15" i="66"/>
  <c r="G14" i="66"/>
  <c r="F14" i="66"/>
  <c r="E14" i="66"/>
  <c r="D14" i="66"/>
  <c r="G13" i="66"/>
  <c r="F13" i="66"/>
  <c r="E13" i="66"/>
  <c r="D13" i="66"/>
  <c r="G12" i="66"/>
  <c r="F12" i="66"/>
  <c r="E12" i="66"/>
  <c r="D12" i="66"/>
  <c r="G11" i="66"/>
  <c r="F11" i="66"/>
  <c r="E11" i="66"/>
  <c r="D11" i="66"/>
  <c r="G10" i="66"/>
  <c r="F10" i="66"/>
  <c r="E10" i="66"/>
  <c r="D10" i="66"/>
  <c r="G9" i="66"/>
  <c r="F9" i="66"/>
  <c r="E9" i="66"/>
  <c r="D9" i="66"/>
  <c r="G8" i="66"/>
  <c r="F8" i="66"/>
  <c r="E8" i="66"/>
  <c r="D8" i="66"/>
  <c r="G7" i="66"/>
  <c r="F7" i="66"/>
  <c r="E7" i="66"/>
  <c r="D7" i="66"/>
  <c r="G6" i="66"/>
  <c r="F6" i="66"/>
  <c r="E6" i="66"/>
  <c r="D6" i="66"/>
  <c r="G5" i="66"/>
  <c r="F5" i="66"/>
  <c r="E5" i="66"/>
  <c r="D5" i="66"/>
  <c r="C6" i="42"/>
  <c r="C7" i="42"/>
  <c r="C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C104" i="42"/>
  <c r="C105" i="42"/>
  <c r="C106" i="42"/>
  <c r="C107" i="42"/>
  <c r="C108" i="42"/>
  <c r="C109" i="42"/>
  <c r="C110" i="42"/>
  <c r="C111" i="42"/>
  <c r="C112" i="42"/>
  <c r="C113" i="42"/>
  <c r="C114" i="42"/>
  <c r="C115" i="42"/>
  <c r="C116" i="42"/>
  <c r="C117" i="42"/>
  <c r="C118" i="42"/>
  <c r="C119" i="42"/>
  <c r="C120" i="42"/>
  <c r="C121" i="42"/>
  <c r="C122" i="42"/>
  <c r="C123" i="42"/>
  <c r="C124" i="42"/>
  <c r="C125" i="42"/>
  <c r="C126" i="42"/>
  <c r="C127" i="42"/>
  <c r="C128" i="42"/>
  <c r="C129" i="42"/>
  <c r="C130" i="42"/>
  <c r="C131" i="42"/>
  <c r="C132" i="42"/>
  <c r="C133" i="42"/>
  <c r="C134" i="42"/>
  <c r="C135" i="42"/>
  <c r="C136" i="42"/>
  <c r="C137" i="42"/>
  <c r="C138" i="42"/>
  <c r="C139" i="42"/>
  <c r="C140" i="42"/>
  <c r="C141" i="42"/>
  <c r="C142" i="42"/>
  <c r="C143" i="42"/>
  <c r="C144" i="42"/>
  <c r="C145" i="42"/>
  <c r="C146" i="42"/>
  <c r="C147" i="42"/>
  <c r="C148" i="42"/>
  <c r="C149" i="42"/>
  <c r="C150" i="42"/>
  <c r="C151" i="42"/>
  <c r="C152" i="42"/>
  <c r="C153" i="42"/>
  <c r="C154" i="42"/>
  <c r="C155" i="42"/>
  <c r="C156" i="42"/>
  <c r="C157" i="42"/>
  <c r="C158" i="42"/>
  <c r="C159" i="42"/>
  <c r="C160" i="42"/>
  <c r="C161" i="42"/>
  <c r="C162" i="42"/>
  <c r="C163" i="42"/>
  <c r="C164" i="42"/>
  <c r="C165" i="42"/>
  <c r="C166" i="42"/>
  <c r="C167" i="42"/>
  <c r="C168" i="42"/>
  <c r="C169" i="42"/>
  <c r="C170" i="42"/>
  <c r="C171" i="42"/>
  <c r="C172" i="42"/>
  <c r="C173" i="42"/>
  <c r="C174" i="42"/>
  <c r="C175" i="42"/>
  <c r="C176" i="42"/>
  <c r="C177" i="42"/>
  <c r="C178" i="42"/>
  <c r="C179" i="42"/>
  <c r="C180" i="42"/>
  <c r="C181" i="42"/>
  <c r="C182" i="42"/>
  <c r="C183" i="42"/>
  <c r="C184" i="42"/>
  <c r="C185" i="42"/>
  <c r="C186" i="42"/>
  <c r="C187" i="42"/>
  <c r="C188" i="42"/>
  <c r="C189" i="42"/>
  <c r="C190" i="42"/>
  <c r="C191" i="42"/>
  <c r="C192" i="42"/>
  <c r="C193" i="42"/>
  <c r="C194" i="42"/>
  <c r="C195" i="42"/>
  <c r="C196" i="42"/>
  <c r="C197" i="42"/>
  <c r="C198" i="42"/>
  <c r="C199" i="42"/>
  <c r="C200" i="42"/>
  <c r="C201" i="42"/>
  <c r="C202" i="42"/>
  <c r="C203" i="42"/>
  <c r="C204" i="42"/>
  <c r="C205" i="42"/>
  <c r="C206" i="42"/>
  <c r="C207" i="42"/>
  <c r="C208" i="42"/>
  <c r="C209" i="42"/>
  <c r="C210" i="42"/>
  <c r="C211" i="42"/>
  <c r="C212" i="42"/>
  <c r="C213" i="42"/>
  <c r="C214" i="42"/>
  <c r="C215" i="42"/>
  <c r="C216" i="42"/>
  <c r="C217" i="42"/>
  <c r="C218" i="42"/>
  <c r="C219" i="42"/>
  <c r="C220" i="42"/>
  <c r="C221" i="42"/>
  <c r="C222" i="42"/>
  <c r="C223" i="42"/>
  <c r="C224" i="42"/>
  <c r="C225" i="42"/>
  <c r="C226" i="42"/>
  <c r="C227" i="42"/>
  <c r="C228" i="42"/>
  <c r="C229" i="42"/>
  <c r="C230" i="42"/>
  <c r="C231" i="42"/>
  <c r="C232" i="42"/>
  <c r="C233" i="42"/>
  <c r="C234" i="42"/>
  <c r="C235" i="42"/>
  <c r="C236" i="42"/>
  <c r="C237" i="42"/>
  <c r="C238" i="42"/>
  <c r="C239" i="42"/>
  <c r="C240" i="42"/>
  <c r="C241" i="42"/>
  <c r="C242" i="42"/>
  <c r="C243" i="42"/>
  <c r="C244" i="42"/>
  <c r="C245" i="42"/>
  <c r="C246" i="42"/>
  <c r="C247" i="42"/>
  <c r="C248" i="42"/>
  <c r="C249" i="42"/>
  <c r="C250" i="42"/>
  <c r="C251" i="42"/>
  <c r="C252" i="42"/>
  <c r="C253" i="42"/>
  <c r="C254" i="42"/>
  <c r="C255" i="42"/>
  <c r="C256" i="42"/>
  <c r="C257" i="42"/>
  <c r="C258" i="42"/>
  <c r="C259" i="42"/>
  <c r="C260" i="42"/>
  <c r="C261" i="42"/>
  <c r="C262" i="42"/>
  <c r="C263" i="42"/>
  <c r="C264" i="42"/>
  <c r="C265" i="42"/>
  <c r="C266" i="42"/>
  <c r="C267" i="42"/>
  <c r="C268" i="42"/>
  <c r="C269" i="42"/>
  <c r="C270" i="42"/>
  <c r="C271" i="42"/>
  <c r="C272" i="42"/>
  <c r="C273" i="42"/>
  <c r="C274" i="42"/>
  <c r="C275" i="42"/>
  <c r="C276" i="42"/>
  <c r="C277" i="42"/>
  <c r="C278" i="42"/>
  <c r="C279" i="42"/>
  <c r="C280" i="42"/>
  <c r="C281" i="42"/>
  <c r="C282" i="42"/>
  <c r="C283" i="42"/>
  <c r="C284" i="42"/>
  <c r="C285" i="42"/>
  <c r="C286" i="42"/>
  <c r="C287" i="42"/>
  <c r="C288" i="42"/>
  <c r="C289" i="42"/>
  <c r="C290" i="42"/>
  <c r="C291" i="42"/>
  <c r="C292" i="42"/>
  <c r="C293" i="42"/>
  <c r="C294" i="42"/>
  <c r="C295" i="42"/>
  <c r="C296" i="42"/>
  <c r="C297" i="42"/>
  <c r="C298" i="42"/>
  <c r="C299" i="42"/>
  <c r="C300" i="42"/>
  <c r="C301" i="42"/>
  <c r="C302" i="42"/>
  <c r="C303" i="42"/>
  <c r="C304" i="42"/>
  <c r="C305" i="42"/>
  <c r="C306" i="42"/>
  <c r="C307" i="42"/>
  <c r="C308" i="42"/>
  <c r="C309" i="42"/>
  <c r="C310" i="42"/>
  <c r="C311" i="42"/>
  <c r="C312" i="42"/>
  <c r="C313" i="42"/>
  <c r="C314" i="42"/>
  <c r="C315" i="42"/>
  <c r="C316" i="42"/>
  <c r="C317" i="42"/>
  <c r="C318" i="42"/>
  <c r="C319" i="42"/>
  <c r="C320" i="42"/>
  <c r="C321" i="42"/>
  <c r="C322" i="42"/>
  <c r="C323" i="42"/>
  <c r="C324" i="42"/>
  <c r="C325" i="42"/>
  <c r="C326" i="42"/>
  <c r="C327" i="42"/>
  <c r="C328" i="42"/>
  <c r="C329" i="42"/>
  <c r="C330" i="42"/>
  <c r="C331" i="42"/>
  <c r="C332" i="42"/>
  <c r="C333" i="42"/>
  <c r="C334" i="42"/>
  <c r="C335" i="42"/>
  <c r="C336" i="42"/>
  <c r="C337" i="42"/>
  <c r="C338" i="42"/>
  <c r="C339" i="42"/>
  <c r="C340" i="42"/>
  <c r="C341" i="42"/>
  <c r="C342" i="42"/>
  <c r="C343" i="42"/>
  <c r="C344" i="42"/>
  <c r="C345" i="42"/>
  <c r="C346" i="42"/>
  <c r="C347" i="42"/>
  <c r="C348" i="42"/>
  <c r="C349" i="42"/>
  <c r="C350" i="42"/>
  <c r="C351" i="42"/>
  <c r="C352" i="42"/>
  <c r="C353" i="42"/>
  <c r="C354" i="42"/>
  <c r="C355" i="42"/>
  <c r="C356" i="42"/>
  <c r="C357" i="42"/>
  <c r="C358" i="42"/>
  <c r="C359" i="42"/>
  <c r="C360" i="42"/>
  <c r="C361" i="42"/>
  <c r="C362" i="42"/>
  <c r="C363" i="42"/>
  <c r="C364" i="42"/>
  <c r="C365" i="42"/>
  <c r="C366" i="42"/>
  <c r="C367" i="42"/>
  <c r="C368" i="42"/>
  <c r="C369" i="42"/>
  <c r="C370" i="42"/>
  <c r="C371" i="42"/>
  <c r="C372" i="42"/>
  <c r="C373" i="42"/>
  <c r="C374" i="42"/>
  <c r="C375" i="42"/>
  <c r="C376" i="42"/>
  <c r="C377" i="42"/>
  <c r="C378" i="42"/>
  <c r="C379" i="42"/>
  <c r="C380" i="42"/>
  <c r="C381" i="42"/>
  <c r="C382" i="42"/>
  <c r="C383" i="42"/>
  <c r="C384" i="42"/>
  <c r="C385" i="42"/>
  <c r="C386" i="42"/>
  <c r="C387" i="42"/>
  <c r="C388" i="42"/>
  <c r="C389" i="42"/>
  <c r="C390" i="42"/>
  <c r="C391" i="42"/>
  <c r="C392" i="42"/>
  <c r="C393" i="42"/>
  <c r="C394" i="42"/>
  <c r="C395" i="42"/>
  <c r="C396" i="42"/>
  <c r="C397" i="42"/>
  <c r="C398" i="42"/>
  <c r="C399" i="42"/>
  <c r="C400" i="42"/>
  <c r="C401" i="42"/>
  <c r="C402" i="42"/>
  <c r="C403" i="42"/>
  <c r="C404" i="42"/>
  <c r="C405" i="42"/>
  <c r="C406" i="42"/>
  <c r="C407" i="42"/>
  <c r="C408" i="42"/>
  <c r="C409" i="42"/>
  <c r="C410" i="42"/>
  <c r="C411" i="42"/>
  <c r="C412" i="42"/>
  <c r="C413" i="42"/>
  <c r="C414" i="42"/>
  <c r="C415" i="42"/>
  <c r="C416" i="42"/>
  <c r="C417" i="42"/>
  <c r="C418" i="42"/>
  <c r="C419" i="42"/>
  <c r="C420" i="42"/>
  <c r="C421" i="42"/>
  <c r="C422" i="42"/>
  <c r="C423" i="42"/>
  <c r="C424" i="42"/>
  <c r="C425" i="42"/>
  <c r="C426" i="42"/>
  <c r="C427" i="42"/>
  <c r="C428" i="42"/>
  <c r="C429" i="42"/>
  <c r="C430" i="42"/>
  <c r="C431" i="42"/>
  <c r="C432" i="42"/>
  <c r="C433" i="42"/>
  <c r="C434" i="42"/>
  <c r="C435" i="42"/>
  <c r="C436" i="42"/>
  <c r="C437" i="42"/>
  <c r="C438" i="42"/>
  <c r="C439" i="42"/>
  <c r="C440" i="42"/>
  <c r="C441" i="42"/>
  <c r="C442" i="42"/>
  <c r="C443" i="42"/>
  <c r="C444" i="42"/>
  <c r="C445" i="42"/>
  <c r="C446" i="42"/>
  <c r="C447" i="42"/>
  <c r="C448" i="42"/>
  <c r="C449" i="42"/>
  <c r="C450" i="42"/>
  <c r="C451" i="42"/>
  <c r="C452" i="42"/>
  <c r="C453" i="42"/>
  <c r="C454" i="42"/>
  <c r="C455" i="42"/>
  <c r="C456" i="42"/>
  <c r="C457" i="42"/>
  <c r="C458" i="42"/>
  <c r="C459" i="42"/>
  <c r="C460" i="42"/>
  <c r="C461" i="42"/>
  <c r="C462" i="42"/>
  <c r="C463" i="42"/>
  <c r="C464" i="42"/>
  <c r="C465" i="42"/>
  <c r="C466" i="42"/>
  <c r="C467" i="42"/>
  <c r="C468" i="42"/>
  <c r="C469" i="42"/>
  <c r="C470" i="42"/>
  <c r="C471" i="42"/>
  <c r="C472" i="42"/>
  <c r="C473" i="42"/>
  <c r="C474" i="42"/>
  <c r="C475" i="42"/>
  <c r="C476" i="42"/>
  <c r="C477" i="42"/>
  <c r="C478" i="42"/>
  <c r="C479" i="42"/>
  <c r="C480" i="42"/>
  <c r="C481" i="42"/>
  <c r="C482" i="42"/>
  <c r="C483" i="42"/>
  <c r="C484" i="42"/>
  <c r="C485" i="42"/>
  <c r="C486" i="42"/>
  <c r="C487" i="42"/>
  <c r="C488" i="42"/>
  <c r="C489" i="42"/>
  <c r="C490" i="42"/>
  <c r="C491" i="42"/>
  <c r="C492" i="42"/>
  <c r="C493" i="42"/>
  <c r="C494" i="42"/>
  <c r="C495" i="42"/>
  <c r="C496" i="42"/>
  <c r="C497" i="42"/>
  <c r="C498" i="42"/>
  <c r="C499" i="42"/>
  <c r="C500" i="42"/>
  <c r="C501" i="42"/>
  <c r="C502" i="42"/>
  <c r="C503" i="42"/>
  <c r="C504" i="42"/>
  <c r="C505" i="42"/>
  <c r="C506" i="42"/>
  <c r="C507" i="42"/>
  <c r="C508" i="42"/>
  <c r="C509" i="42"/>
  <c r="C510" i="42"/>
  <c r="C511" i="42"/>
  <c r="C512" i="42"/>
  <c r="C513" i="42"/>
  <c r="C514" i="42"/>
  <c r="C515" i="42"/>
  <c r="C516" i="42"/>
  <c r="C517" i="42"/>
  <c r="C518" i="42"/>
  <c r="C519" i="42"/>
  <c r="C520" i="42"/>
  <c r="C521" i="42"/>
  <c r="C522" i="42"/>
  <c r="C523" i="42"/>
  <c r="C524" i="42"/>
  <c r="C525" i="42"/>
  <c r="C526" i="42"/>
  <c r="C527" i="42"/>
  <c r="C528" i="42"/>
  <c r="C529" i="42"/>
  <c r="C530" i="42"/>
  <c r="C531" i="42"/>
  <c r="C532" i="42"/>
  <c r="C533" i="42"/>
  <c r="C534" i="42"/>
  <c r="C535" i="42"/>
  <c r="C536" i="42"/>
  <c r="C537" i="42"/>
  <c r="C538" i="42"/>
  <c r="C539" i="42"/>
  <c r="C540" i="42"/>
  <c r="C541" i="42"/>
  <c r="C542" i="42"/>
  <c r="C543" i="42"/>
  <c r="C544" i="42"/>
  <c r="C545" i="42"/>
  <c r="C546" i="42"/>
  <c r="C547" i="42"/>
  <c r="C548" i="42"/>
  <c r="C549" i="42"/>
  <c r="C550" i="42"/>
  <c r="C551" i="42"/>
  <c r="C552" i="42"/>
  <c r="C553" i="42"/>
  <c r="C554" i="42"/>
  <c r="C555" i="42"/>
  <c r="C556" i="42"/>
  <c r="C557" i="42"/>
  <c r="C558" i="42"/>
  <c r="C559" i="42"/>
  <c r="C560" i="42"/>
  <c r="C561" i="42"/>
  <c r="C562" i="42"/>
  <c r="C563" i="42"/>
  <c r="C564" i="42"/>
  <c r="C565" i="42"/>
  <c r="C566" i="42"/>
  <c r="C567" i="42"/>
  <c r="C568" i="42"/>
  <c r="C569" i="42"/>
  <c r="C570" i="42"/>
  <c r="C571" i="42"/>
  <c r="C572" i="42"/>
  <c r="C573" i="42"/>
  <c r="C574" i="42"/>
  <c r="C575" i="42"/>
  <c r="C576" i="42"/>
  <c r="C577" i="42"/>
  <c r="C578" i="42"/>
  <c r="C579" i="42"/>
  <c r="C580" i="42"/>
  <c r="C581" i="42"/>
  <c r="C582" i="42"/>
  <c r="C583" i="42"/>
  <c r="C584" i="42"/>
  <c r="C585" i="42"/>
  <c r="C586" i="42"/>
  <c r="C587" i="42"/>
  <c r="C588" i="42"/>
  <c r="C589" i="42"/>
  <c r="C590" i="42"/>
  <c r="C591" i="42"/>
  <c r="C592" i="42"/>
  <c r="C593" i="42"/>
  <c r="C594" i="42"/>
  <c r="C595" i="42"/>
  <c r="C596" i="42"/>
  <c r="C597" i="42"/>
  <c r="C598" i="42"/>
  <c r="C599" i="42"/>
  <c r="C600" i="42"/>
  <c r="C601" i="42"/>
  <c r="C602" i="42"/>
  <c r="C603" i="42"/>
  <c r="C604" i="42"/>
  <c r="C605" i="42"/>
  <c r="C606" i="42"/>
  <c r="C607" i="42"/>
  <c r="C608" i="42"/>
  <c r="C609" i="42"/>
  <c r="C610" i="42"/>
  <c r="C611" i="42"/>
  <c r="C612" i="42"/>
  <c r="C613" i="42"/>
  <c r="C614" i="42"/>
  <c r="C615" i="42"/>
  <c r="C616" i="42"/>
  <c r="C617" i="42"/>
  <c r="C618" i="42"/>
  <c r="C619" i="42"/>
  <c r="C620" i="42"/>
  <c r="C621" i="42"/>
  <c r="C622" i="42"/>
  <c r="C623" i="42"/>
  <c r="C624" i="42"/>
  <c r="C625" i="42"/>
  <c r="C626" i="42"/>
  <c r="C627" i="42"/>
  <c r="C628" i="42"/>
  <c r="C629" i="42"/>
  <c r="C630" i="42"/>
  <c r="C631" i="42"/>
  <c r="C632" i="42"/>
  <c r="C633" i="42"/>
  <c r="C634" i="42"/>
  <c r="C635" i="42"/>
  <c r="C636" i="42"/>
  <c r="C637" i="42"/>
  <c r="C638" i="42"/>
  <c r="C639" i="42"/>
  <c r="C640" i="42"/>
  <c r="C641" i="42"/>
  <c r="C642" i="42"/>
  <c r="C643" i="42"/>
  <c r="C644" i="42"/>
  <c r="C645" i="42"/>
  <c r="C646" i="42"/>
  <c r="C647" i="42"/>
  <c r="C648" i="42"/>
  <c r="C649" i="42"/>
  <c r="C650" i="42"/>
  <c r="C651" i="42"/>
  <c r="C652" i="42"/>
  <c r="C653" i="42"/>
  <c r="C654" i="42"/>
  <c r="C655" i="42"/>
  <c r="C656" i="42"/>
  <c r="C657" i="42"/>
  <c r="C658" i="42"/>
  <c r="C659" i="42"/>
  <c r="C660" i="42"/>
  <c r="C661" i="42"/>
  <c r="C662" i="42"/>
  <c r="C663" i="42"/>
  <c r="C664" i="42"/>
  <c r="C665" i="42"/>
  <c r="C666" i="42"/>
  <c r="C667" i="42"/>
  <c r="C668" i="42"/>
  <c r="C669" i="42"/>
  <c r="C670" i="42"/>
  <c r="C671" i="42"/>
  <c r="C672" i="42"/>
  <c r="C673" i="42"/>
  <c r="C674" i="42"/>
  <c r="C675" i="42"/>
  <c r="C676" i="42"/>
  <c r="C677" i="42"/>
  <c r="C678" i="42"/>
  <c r="C679" i="42"/>
  <c r="C680" i="42"/>
  <c r="C681" i="42"/>
  <c r="C682" i="42"/>
  <c r="C683" i="42"/>
  <c r="C684" i="42"/>
  <c r="C685" i="42"/>
  <c r="C686" i="42"/>
  <c r="C687" i="42"/>
  <c r="C688" i="42"/>
  <c r="C689" i="42"/>
  <c r="C690" i="42"/>
  <c r="C691" i="42"/>
  <c r="C692" i="42"/>
  <c r="C693" i="42"/>
  <c r="C694" i="42"/>
  <c r="C695" i="42"/>
  <c r="C696" i="42"/>
  <c r="C697" i="42"/>
  <c r="C698" i="42"/>
  <c r="C699" i="42"/>
  <c r="C700" i="42"/>
  <c r="C701" i="42"/>
  <c r="C702" i="42"/>
  <c r="C703" i="42"/>
  <c r="C704" i="42"/>
  <c r="C705" i="42"/>
  <c r="C706" i="42"/>
  <c r="C707" i="42"/>
  <c r="C708" i="42"/>
  <c r="C709" i="42"/>
  <c r="C710" i="42"/>
  <c r="C711" i="42"/>
  <c r="C712" i="42"/>
  <c r="C713" i="42"/>
  <c r="C714" i="42"/>
  <c r="C715" i="42"/>
  <c r="C716" i="42"/>
  <c r="C717" i="42"/>
  <c r="C718" i="42"/>
  <c r="C719" i="42"/>
  <c r="C720" i="42"/>
  <c r="C721" i="42"/>
  <c r="C722" i="42"/>
  <c r="C723" i="42"/>
  <c r="C724" i="42"/>
  <c r="C725" i="42"/>
  <c r="C726" i="42"/>
  <c r="C727" i="42"/>
  <c r="C728" i="42"/>
  <c r="C729" i="42"/>
  <c r="C730" i="42"/>
  <c r="C731" i="42"/>
  <c r="C732" i="42"/>
  <c r="C733" i="42"/>
  <c r="C734" i="42"/>
  <c r="C735" i="42"/>
  <c r="C736" i="42"/>
  <c r="C737" i="42"/>
  <c r="C738" i="42"/>
  <c r="C739" i="42"/>
  <c r="C740" i="42"/>
  <c r="C741" i="42"/>
  <c r="C742" i="42"/>
  <c r="C743" i="42"/>
  <c r="C744" i="42"/>
  <c r="C745" i="42"/>
  <c r="C746" i="42"/>
  <c r="C747" i="42"/>
  <c r="C748" i="42"/>
  <c r="C749" i="42"/>
  <c r="C750" i="42"/>
  <c r="C751" i="42"/>
  <c r="C752" i="42"/>
  <c r="C753" i="42"/>
  <c r="C754" i="42"/>
  <c r="C755" i="42"/>
  <c r="C756" i="42"/>
  <c r="C757" i="42"/>
  <c r="C758" i="42"/>
  <c r="C759" i="42"/>
  <c r="C760" i="42"/>
  <c r="C761" i="42"/>
  <c r="C762" i="42"/>
  <c r="C763" i="42"/>
  <c r="C764" i="42"/>
  <c r="C765" i="42"/>
  <c r="C766" i="42"/>
  <c r="C767" i="42"/>
  <c r="C768" i="42"/>
  <c r="C769" i="42"/>
  <c r="C770" i="42"/>
  <c r="C771" i="42"/>
  <c r="C772" i="42"/>
  <c r="C773" i="42"/>
  <c r="C774" i="42"/>
  <c r="C775" i="42"/>
  <c r="C776" i="42"/>
  <c r="C777" i="42"/>
  <c r="C778" i="42"/>
  <c r="C779" i="42"/>
  <c r="C780" i="42"/>
  <c r="C781" i="42"/>
  <c r="C782" i="42"/>
  <c r="C783" i="42"/>
  <c r="C784" i="42"/>
  <c r="C785" i="42"/>
  <c r="C786" i="42"/>
  <c r="C787" i="42"/>
  <c r="C788" i="42"/>
  <c r="C789" i="42"/>
  <c r="C790" i="42"/>
  <c r="C791" i="42"/>
  <c r="C792" i="42"/>
  <c r="C793" i="42"/>
  <c r="C794" i="42"/>
  <c r="C795" i="42"/>
  <c r="C796" i="42"/>
  <c r="C797" i="42"/>
  <c r="C798" i="42"/>
  <c r="C799" i="42"/>
  <c r="C800" i="42"/>
  <c r="C801" i="42"/>
  <c r="C802" i="42"/>
  <c r="C803" i="42"/>
  <c r="C804" i="42"/>
  <c r="C805" i="42"/>
  <c r="C806" i="42"/>
  <c r="C807" i="42"/>
  <c r="C808" i="42"/>
  <c r="C809" i="42"/>
  <c r="C810" i="42"/>
  <c r="C811" i="42"/>
  <c r="C812" i="42"/>
  <c r="C813" i="42"/>
  <c r="C814" i="42"/>
  <c r="C815" i="42"/>
  <c r="C816" i="42"/>
  <c r="C817" i="42"/>
  <c r="C818" i="42"/>
  <c r="C819" i="42"/>
  <c r="C820" i="42"/>
  <c r="C821" i="42"/>
  <c r="C822" i="42"/>
  <c r="C823" i="42"/>
  <c r="C824" i="42"/>
  <c r="C825" i="42"/>
  <c r="C826" i="42"/>
  <c r="C827" i="42"/>
  <c r="C828" i="42"/>
  <c r="C829" i="42"/>
  <c r="C830" i="42"/>
  <c r="C831" i="42"/>
  <c r="C832" i="42"/>
  <c r="C833" i="42"/>
  <c r="C834" i="42"/>
  <c r="C835" i="42"/>
  <c r="C836" i="42"/>
  <c r="C837" i="42"/>
  <c r="C838" i="42"/>
  <c r="C839" i="42"/>
  <c r="C840" i="42"/>
  <c r="C841" i="42"/>
  <c r="C842" i="42"/>
  <c r="C843" i="42"/>
  <c r="C844" i="42"/>
  <c r="C845" i="42"/>
  <c r="C846" i="42"/>
  <c r="C847" i="42"/>
  <c r="C848" i="42"/>
  <c r="C849" i="42"/>
  <c r="C850" i="42"/>
  <c r="C851" i="42"/>
  <c r="C852" i="42"/>
  <c r="C853" i="42"/>
  <c r="C854" i="42"/>
  <c r="C855" i="42"/>
  <c r="C856" i="42"/>
  <c r="C857" i="42"/>
  <c r="C858" i="42"/>
  <c r="C859" i="42"/>
  <c r="C860" i="42"/>
  <c r="C861" i="42"/>
  <c r="C862" i="42"/>
  <c r="C863" i="42"/>
  <c r="C864" i="42"/>
  <c r="C865" i="42"/>
  <c r="C5" i="42"/>
  <c r="J108" i="66" l="1" a="1"/>
  <c r="J108" i="66" s="1"/>
  <c r="I108" i="66" s="1"/>
  <c r="J96" i="66" a="1"/>
  <c r="J96" i="66" s="1"/>
  <c r="I96" i="66" s="1"/>
  <c r="J98" i="66" a="1"/>
  <c r="J98" i="66" s="1"/>
  <c r="I98" i="66" s="1"/>
  <c r="J100" i="66" a="1"/>
  <c r="J100" i="66" s="1"/>
  <c r="I100" i="66" s="1"/>
  <c r="J95" i="66" a="1"/>
  <c r="J95" i="66" s="1"/>
  <c r="I95" i="66" s="1"/>
  <c r="J99" i="66" a="1"/>
  <c r="J99" i="66" s="1"/>
  <c r="I99" i="66" s="1"/>
  <c r="J101" i="66" a="1"/>
  <c r="J101" i="66" s="1"/>
  <c r="I101" i="66" s="1"/>
  <c r="J105" i="66" a="1"/>
  <c r="J105" i="66" s="1"/>
  <c r="I105" i="66" s="1"/>
  <c r="L105" i="66" s="1"/>
  <c r="I102" i="66"/>
  <c r="I104" i="66"/>
  <c r="I107" i="66"/>
  <c r="L109" i="66"/>
  <c r="K109" i="66"/>
  <c r="L97" i="66"/>
  <c r="K97" i="66"/>
  <c r="L103" i="66"/>
  <c r="K103" i="66"/>
  <c r="J106" i="66" a="1"/>
  <c r="J106" i="66" s="1"/>
  <c r="I106" i="66" s="1"/>
  <c r="J112" i="66" a="1"/>
  <c r="J112" i="66" s="1"/>
  <c r="I112" i="66" s="1"/>
  <c r="I111" i="66"/>
  <c r="I110" i="66"/>
  <c r="I114" i="66"/>
  <c r="I113" i="66"/>
  <c r="L101" i="66" l="1"/>
  <c r="K101" i="66"/>
  <c r="L99" i="66"/>
  <c r="K99" i="66"/>
  <c r="L95" i="66"/>
  <c r="K95" i="66"/>
  <c r="L100" i="66"/>
  <c r="K100" i="66"/>
  <c r="L98" i="66"/>
  <c r="K98" i="66"/>
  <c r="K96" i="66"/>
  <c r="L96" i="66"/>
  <c r="K108" i="66"/>
  <c r="L108" i="66"/>
  <c r="K105" i="66"/>
  <c r="L112" i="66"/>
  <c r="K112" i="66"/>
  <c r="L106" i="66"/>
  <c r="K106" i="66"/>
  <c r="L107" i="66"/>
  <c r="K107" i="66"/>
  <c r="L113" i="66"/>
  <c r="K113" i="66"/>
  <c r="L114" i="66"/>
  <c r="K114" i="66"/>
  <c r="L110" i="66"/>
  <c r="K110" i="66"/>
  <c r="L111" i="66"/>
  <c r="K111" i="66"/>
  <c r="L104" i="66"/>
  <c r="K104" i="66"/>
  <c r="L102" i="66"/>
  <c r="K102" i="66"/>
  <c r="G6" i="65" l="1"/>
  <c r="DL6" i="42"/>
  <c r="DL7" i="42"/>
  <c r="DL8" i="42"/>
  <c r="DL9" i="42"/>
  <c r="DL10" i="42"/>
  <c r="DL11" i="42"/>
  <c r="DL12" i="42"/>
  <c r="DL13" i="42"/>
  <c r="DL14" i="42"/>
  <c r="DL15" i="42"/>
  <c r="DL16" i="42"/>
  <c r="DL17" i="42"/>
  <c r="DL18" i="42"/>
  <c r="DL19" i="42"/>
  <c r="DL20" i="42"/>
  <c r="DL21" i="42"/>
  <c r="DL22" i="42"/>
  <c r="DL23" i="42"/>
  <c r="DL24" i="42"/>
  <c r="DL25" i="42"/>
  <c r="DL26" i="42"/>
  <c r="DL27" i="42"/>
  <c r="DL28" i="42"/>
  <c r="DL29" i="42"/>
  <c r="DL30" i="42"/>
  <c r="DL31" i="42"/>
  <c r="DL32" i="42"/>
  <c r="DL33" i="42"/>
  <c r="DL34" i="42"/>
  <c r="DL35" i="42"/>
  <c r="DL36" i="42"/>
  <c r="DL37" i="42"/>
  <c r="DL38" i="42"/>
  <c r="DL39" i="42"/>
  <c r="DL40" i="42"/>
  <c r="DL41" i="42"/>
  <c r="DL42" i="42"/>
  <c r="DL43" i="42"/>
  <c r="DL44" i="42"/>
  <c r="DL45" i="42"/>
  <c r="DL46" i="42"/>
  <c r="DL47" i="42"/>
  <c r="DL48" i="42"/>
  <c r="DL49" i="42"/>
  <c r="DL50" i="42"/>
  <c r="DL51" i="42"/>
  <c r="DL52" i="42"/>
  <c r="DL53" i="42"/>
  <c r="DL54" i="42"/>
  <c r="DL55" i="42"/>
  <c r="DL56" i="42"/>
  <c r="DL57" i="42"/>
  <c r="DL58" i="42"/>
  <c r="DL59" i="42"/>
  <c r="DL60" i="42"/>
  <c r="DL61" i="42"/>
  <c r="DL62" i="42"/>
  <c r="DL63" i="42"/>
  <c r="DL64" i="42"/>
  <c r="DL65" i="42"/>
  <c r="DL66" i="42"/>
  <c r="DL67" i="42"/>
  <c r="DL68" i="42"/>
  <c r="DL69" i="42"/>
  <c r="DL70" i="42"/>
  <c r="DL71" i="42"/>
  <c r="DL72" i="42"/>
  <c r="DL73" i="42"/>
  <c r="DL74" i="42"/>
  <c r="DL75" i="42"/>
  <c r="DL76" i="42"/>
  <c r="DL77" i="42"/>
  <c r="DL78" i="42"/>
  <c r="DL79" i="42"/>
  <c r="DL80" i="42"/>
  <c r="DL81" i="42"/>
  <c r="DL82" i="42"/>
  <c r="DL83" i="42"/>
  <c r="DL84" i="42"/>
  <c r="DL85" i="42"/>
  <c r="DL86" i="42"/>
  <c r="DL87" i="42"/>
  <c r="DL88" i="42"/>
  <c r="DL89" i="42"/>
  <c r="DL90" i="42"/>
  <c r="DL91" i="42"/>
  <c r="DL92" i="42"/>
  <c r="DL93" i="42"/>
  <c r="DL94" i="42"/>
  <c r="DL95" i="42"/>
  <c r="DL96" i="42"/>
  <c r="DL97" i="42"/>
  <c r="DL98" i="42"/>
  <c r="DL99" i="42"/>
  <c r="DL100" i="42"/>
  <c r="DL101" i="42"/>
  <c r="DL102" i="42"/>
  <c r="DL103" i="42"/>
  <c r="DL104" i="42"/>
  <c r="DL105" i="42"/>
  <c r="DL106" i="42"/>
  <c r="DL107" i="42"/>
  <c r="DL108" i="42"/>
  <c r="DL109" i="42"/>
  <c r="DL110" i="42"/>
  <c r="DL111" i="42"/>
  <c r="DL112" i="42"/>
  <c r="DL113" i="42"/>
  <c r="DL114" i="42"/>
  <c r="DL115" i="42"/>
  <c r="DL116" i="42"/>
  <c r="DL117" i="42"/>
  <c r="DL118" i="42"/>
  <c r="DL119" i="42"/>
  <c r="DL120" i="42"/>
  <c r="DL121" i="42"/>
  <c r="DL122" i="42"/>
  <c r="DL123" i="42"/>
  <c r="DL124" i="42"/>
  <c r="DL125" i="42"/>
  <c r="DL126" i="42"/>
  <c r="DL127" i="42"/>
  <c r="DL128" i="42"/>
  <c r="DL129" i="42"/>
  <c r="DL130" i="42"/>
  <c r="DL131" i="42"/>
  <c r="DL132" i="42"/>
  <c r="DL133" i="42"/>
  <c r="DL134" i="42"/>
  <c r="DL135" i="42"/>
  <c r="DL136" i="42"/>
  <c r="DL137" i="42"/>
  <c r="DL138" i="42"/>
  <c r="DL139" i="42"/>
  <c r="DL140" i="42"/>
  <c r="DL141" i="42"/>
  <c r="DL142" i="42"/>
  <c r="DL143" i="42"/>
  <c r="DL144" i="42"/>
  <c r="DL145" i="42"/>
  <c r="DL146" i="42"/>
  <c r="DL147" i="42"/>
  <c r="DL148" i="42"/>
  <c r="DL149" i="42"/>
  <c r="DL150" i="42"/>
  <c r="DL151" i="42"/>
  <c r="DL152" i="42"/>
  <c r="DL153" i="42"/>
  <c r="DL154" i="42"/>
  <c r="DL155" i="42"/>
  <c r="DL156" i="42"/>
  <c r="DL157" i="42"/>
  <c r="DL158" i="42"/>
  <c r="DL159" i="42"/>
  <c r="DL160" i="42"/>
  <c r="DL161" i="42"/>
  <c r="DL162" i="42"/>
  <c r="DL163" i="42"/>
  <c r="DL164" i="42"/>
  <c r="DL165" i="42"/>
  <c r="DL166" i="42"/>
  <c r="DL167" i="42"/>
  <c r="DL168" i="42"/>
  <c r="DL169" i="42"/>
  <c r="DL170" i="42"/>
  <c r="DL171" i="42"/>
  <c r="DL172" i="42"/>
  <c r="DL173" i="42"/>
  <c r="DL174" i="42"/>
  <c r="DL175" i="42"/>
  <c r="DL176" i="42"/>
  <c r="DL177" i="42"/>
  <c r="DL178" i="42"/>
  <c r="DL179" i="42"/>
  <c r="DL180" i="42"/>
  <c r="DL181" i="42"/>
  <c r="DL182" i="42"/>
  <c r="DL183" i="42"/>
  <c r="DL184" i="42"/>
  <c r="DL185" i="42"/>
  <c r="DL186" i="42"/>
  <c r="DL187" i="42"/>
  <c r="DL188" i="42"/>
  <c r="DL189" i="42"/>
  <c r="DL190" i="42"/>
  <c r="DL191" i="42"/>
  <c r="DL192" i="42"/>
  <c r="DL193" i="42"/>
  <c r="DL194" i="42"/>
  <c r="DL195" i="42"/>
  <c r="DL196" i="42"/>
  <c r="DL197" i="42"/>
  <c r="DL198" i="42"/>
  <c r="DL199" i="42"/>
  <c r="DL200" i="42"/>
  <c r="DL201" i="42"/>
  <c r="DL202" i="42"/>
  <c r="DL203" i="42"/>
  <c r="DL204" i="42"/>
  <c r="DL205" i="42"/>
  <c r="DL206" i="42"/>
  <c r="DL207" i="42"/>
  <c r="DL208" i="42"/>
  <c r="DL209" i="42"/>
  <c r="DL210" i="42"/>
  <c r="DL211" i="42"/>
  <c r="DL212" i="42"/>
  <c r="DL213" i="42"/>
  <c r="DL214" i="42"/>
  <c r="DL215" i="42"/>
  <c r="DL216" i="42"/>
  <c r="DL217" i="42"/>
  <c r="DL218" i="42"/>
  <c r="DL219" i="42"/>
  <c r="DL220" i="42"/>
  <c r="DL221" i="42"/>
  <c r="DL222" i="42"/>
  <c r="DL223" i="42"/>
  <c r="DL224" i="42"/>
  <c r="DL225" i="42"/>
  <c r="DL226" i="42"/>
  <c r="DL227" i="42"/>
  <c r="DL228" i="42"/>
  <c r="DL229" i="42"/>
  <c r="DL230" i="42"/>
  <c r="DL231" i="42"/>
  <c r="DL232" i="42"/>
  <c r="DL233" i="42"/>
  <c r="DL234" i="42"/>
  <c r="DL235" i="42"/>
  <c r="DL236" i="42"/>
  <c r="DL237" i="42"/>
  <c r="DL238" i="42"/>
  <c r="DL239" i="42"/>
  <c r="DL240" i="42"/>
  <c r="DL241" i="42"/>
  <c r="DL242" i="42"/>
  <c r="DL243" i="42"/>
  <c r="DL244" i="42"/>
  <c r="DL245" i="42"/>
  <c r="DL246" i="42"/>
  <c r="DL247" i="42"/>
  <c r="DL248" i="42"/>
  <c r="DL249" i="42"/>
  <c r="DL250" i="42"/>
  <c r="DL251" i="42"/>
  <c r="DL252" i="42"/>
  <c r="DL253" i="42"/>
  <c r="DL254" i="42"/>
  <c r="DL255" i="42"/>
  <c r="DL256" i="42"/>
  <c r="DL257" i="42"/>
  <c r="DL258" i="42"/>
  <c r="DL259" i="42"/>
  <c r="DL260" i="42"/>
  <c r="DL261" i="42"/>
  <c r="DL262" i="42"/>
  <c r="DL263" i="42"/>
  <c r="DL264" i="42"/>
  <c r="DL265" i="42"/>
  <c r="DL266" i="42"/>
  <c r="DL267" i="42"/>
  <c r="DL268" i="42"/>
  <c r="DL269" i="42"/>
  <c r="DL270" i="42"/>
  <c r="DL271" i="42"/>
  <c r="DL272" i="42"/>
  <c r="DL273" i="42"/>
  <c r="DL274" i="42"/>
  <c r="DL275" i="42"/>
  <c r="DL276" i="42"/>
  <c r="DL277" i="42"/>
  <c r="DL278" i="42"/>
  <c r="DL279" i="42"/>
  <c r="DL280" i="42"/>
  <c r="DL281" i="42"/>
  <c r="DL282" i="42"/>
  <c r="DL283" i="42"/>
  <c r="DL284" i="42"/>
  <c r="DL285" i="42"/>
  <c r="DL286" i="42"/>
  <c r="DL287" i="42"/>
  <c r="DL288" i="42"/>
  <c r="DL289" i="42"/>
  <c r="DL290" i="42"/>
  <c r="DL291" i="42"/>
  <c r="DL292" i="42"/>
  <c r="DL293" i="42"/>
  <c r="DL294" i="42"/>
  <c r="DL295" i="42"/>
  <c r="DL296" i="42"/>
  <c r="DL297" i="42"/>
  <c r="DL298" i="42"/>
  <c r="DL299" i="42"/>
  <c r="DL300" i="42"/>
  <c r="DL301" i="42"/>
  <c r="DL302" i="42"/>
  <c r="DL303" i="42"/>
  <c r="DL304" i="42"/>
  <c r="DL305" i="42"/>
  <c r="DL306" i="42"/>
  <c r="DL307" i="42"/>
  <c r="DL308" i="42"/>
  <c r="DL309" i="42"/>
  <c r="DL310" i="42"/>
  <c r="DL311" i="42"/>
  <c r="DL312" i="42"/>
  <c r="DL313" i="42"/>
  <c r="DL314" i="42"/>
  <c r="DL315" i="42"/>
  <c r="DL316" i="42"/>
  <c r="DL317" i="42"/>
  <c r="DL318" i="42"/>
  <c r="DL319" i="42"/>
  <c r="DL320" i="42"/>
  <c r="DL321" i="42"/>
  <c r="DL322" i="42"/>
  <c r="DL323" i="42"/>
  <c r="DL324" i="42"/>
  <c r="DL325" i="42"/>
  <c r="DL326" i="42"/>
  <c r="DL327" i="42"/>
  <c r="DL328" i="42"/>
  <c r="DL329" i="42"/>
  <c r="DL330" i="42"/>
  <c r="DL331" i="42"/>
  <c r="DL332" i="42"/>
  <c r="DL333" i="42"/>
  <c r="DL334" i="42"/>
  <c r="DL335" i="42"/>
  <c r="DL336" i="42"/>
  <c r="DL337" i="42"/>
  <c r="DL338" i="42"/>
  <c r="DL339" i="42"/>
  <c r="DL340" i="42"/>
  <c r="DL341" i="42"/>
  <c r="DL342" i="42"/>
  <c r="DL343" i="42"/>
  <c r="DL344" i="42"/>
  <c r="DL345" i="42"/>
  <c r="DL346" i="42"/>
  <c r="DL347" i="42"/>
  <c r="DL348" i="42"/>
  <c r="DL349" i="42"/>
  <c r="DL350" i="42"/>
  <c r="DL351" i="42"/>
  <c r="DL352" i="42"/>
  <c r="DL353" i="42"/>
  <c r="DL354" i="42"/>
  <c r="DL355" i="42"/>
  <c r="DL356" i="42"/>
  <c r="DL357" i="42"/>
  <c r="DL358" i="42"/>
  <c r="DL359" i="42"/>
  <c r="DL360" i="42"/>
  <c r="DL361" i="42"/>
  <c r="DL362" i="42"/>
  <c r="DL363" i="42"/>
  <c r="DL364" i="42"/>
  <c r="DL365" i="42"/>
  <c r="DL366" i="42"/>
  <c r="DL367" i="42"/>
  <c r="DL368" i="42"/>
  <c r="DL369" i="42"/>
  <c r="DL370" i="42"/>
  <c r="DL371" i="42"/>
  <c r="DL372" i="42"/>
  <c r="DL373" i="42"/>
  <c r="DL374" i="42"/>
  <c r="DL375" i="42"/>
  <c r="DL376" i="42"/>
  <c r="DL377" i="42"/>
  <c r="DL378" i="42"/>
  <c r="DL379" i="42"/>
  <c r="DL380" i="42"/>
  <c r="DL381" i="42"/>
  <c r="DL382" i="42"/>
  <c r="DL383" i="42"/>
  <c r="DL384" i="42"/>
  <c r="DL385" i="42"/>
  <c r="DL386" i="42"/>
  <c r="DL387" i="42"/>
  <c r="DL388" i="42"/>
  <c r="DL389" i="42"/>
  <c r="DL390" i="42"/>
  <c r="DL391" i="42"/>
  <c r="DL392" i="42"/>
  <c r="DL393" i="42"/>
  <c r="DL394" i="42"/>
  <c r="DL395" i="42"/>
  <c r="DL396" i="42"/>
  <c r="DL397" i="42"/>
  <c r="DL398" i="42"/>
  <c r="DL399" i="42"/>
  <c r="DL400" i="42"/>
  <c r="DL401" i="42"/>
  <c r="DL402" i="42"/>
  <c r="DL403" i="42"/>
  <c r="DL404" i="42"/>
  <c r="DL405" i="42"/>
  <c r="DL406" i="42"/>
  <c r="DL407" i="42"/>
  <c r="DL408" i="42"/>
  <c r="DL409" i="42"/>
  <c r="DL410" i="42"/>
  <c r="DL411" i="42"/>
  <c r="DL412" i="42"/>
  <c r="DL413" i="42"/>
  <c r="DL414" i="42"/>
  <c r="DL415" i="42"/>
  <c r="DL416" i="42"/>
  <c r="DL417" i="42"/>
  <c r="DL418" i="42"/>
  <c r="DL419" i="42"/>
  <c r="DL420" i="42"/>
  <c r="DL421" i="42"/>
  <c r="DL422" i="42"/>
  <c r="DL423" i="42"/>
  <c r="DL424" i="42"/>
  <c r="DL425" i="42"/>
  <c r="DL426" i="42"/>
  <c r="DL427" i="42"/>
  <c r="DL428" i="42"/>
  <c r="DL429" i="42"/>
  <c r="DL430" i="42"/>
  <c r="DL431" i="42"/>
  <c r="DL432" i="42"/>
  <c r="DL433" i="42"/>
  <c r="DL434" i="42"/>
  <c r="DL435" i="42"/>
  <c r="DL436" i="42"/>
  <c r="DL437" i="42"/>
  <c r="DL438" i="42"/>
  <c r="DL439" i="42"/>
  <c r="DL440" i="42"/>
  <c r="DL441" i="42"/>
  <c r="DL442" i="42"/>
  <c r="DL443" i="42"/>
  <c r="DL444" i="42"/>
  <c r="DL445" i="42"/>
  <c r="DL446" i="42"/>
  <c r="DL447" i="42"/>
  <c r="DL448" i="42"/>
  <c r="DL449" i="42"/>
  <c r="DL450" i="42"/>
  <c r="DL451" i="42"/>
  <c r="DL452" i="42"/>
  <c r="DL453" i="42"/>
  <c r="DL454" i="42"/>
  <c r="DL455" i="42"/>
  <c r="DL456" i="42"/>
  <c r="DL457" i="42"/>
  <c r="DL458" i="42"/>
  <c r="DL459" i="42"/>
  <c r="DL460" i="42"/>
  <c r="DL461" i="42"/>
  <c r="DL462" i="42"/>
  <c r="DL463" i="42"/>
  <c r="DL464" i="42"/>
  <c r="DL465" i="42"/>
  <c r="DL466" i="42"/>
  <c r="DL467" i="42"/>
  <c r="DL468" i="42"/>
  <c r="DL469" i="42"/>
  <c r="DL470" i="42"/>
  <c r="DL471" i="42"/>
  <c r="DL472" i="42"/>
  <c r="DL473" i="42"/>
  <c r="DL474" i="42"/>
  <c r="DL475" i="42"/>
  <c r="DL476" i="42"/>
  <c r="DL477" i="42"/>
  <c r="DL478" i="42"/>
  <c r="DL479" i="42"/>
  <c r="DL480" i="42"/>
  <c r="DL481" i="42"/>
  <c r="DL482" i="42"/>
  <c r="DL483" i="42"/>
  <c r="DL484" i="42"/>
  <c r="DL485" i="42"/>
  <c r="DL486" i="42"/>
  <c r="DL487" i="42"/>
  <c r="DL488" i="42"/>
  <c r="DL489" i="42"/>
  <c r="DL490" i="42"/>
  <c r="DL491" i="42"/>
  <c r="DL492" i="42"/>
  <c r="DL493" i="42"/>
  <c r="DL494" i="42"/>
  <c r="DL495" i="42"/>
  <c r="DL496" i="42"/>
  <c r="DL497" i="42"/>
  <c r="DL498" i="42"/>
  <c r="DL499" i="42"/>
  <c r="DL500" i="42"/>
  <c r="DL501" i="42"/>
  <c r="DL502" i="42"/>
  <c r="DL503" i="42"/>
  <c r="DL504" i="42"/>
  <c r="DL505" i="42"/>
  <c r="DL506" i="42"/>
  <c r="DL507" i="42"/>
  <c r="DL508" i="42"/>
  <c r="DL509" i="42"/>
  <c r="DL510" i="42"/>
  <c r="DL511" i="42"/>
  <c r="DL512" i="42"/>
  <c r="DL513" i="42"/>
  <c r="DL514" i="42"/>
  <c r="DL515" i="42"/>
  <c r="DL516" i="42"/>
  <c r="DL517" i="42"/>
  <c r="DL518" i="42"/>
  <c r="DL519" i="42"/>
  <c r="DL520" i="42"/>
  <c r="DL521" i="42"/>
  <c r="DL522" i="42"/>
  <c r="DL523" i="42"/>
  <c r="DL524" i="42"/>
  <c r="DL525" i="42"/>
  <c r="DL526" i="42"/>
  <c r="DL527" i="42"/>
  <c r="DL528" i="42"/>
  <c r="DL529" i="42"/>
  <c r="DL530" i="42"/>
  <c r="DL531" i="42"/>
  <c r="DL532" i="42"/>
  <c r="DL533" i="42"/>
  <c r="DL534" i="42"/>
  <c r="DL535" i="42"/>
  <c r="DL536" i="42"/>
  <c r="DL537" i="42"/>
  <c r="DL538" i="42"/>
  <c r="DL539" i="42"/>
  <c r="DL540" i="42"/>
  <c r="DL541" i="42"/>
  <c r="DL542" i="42"/>
  <c r="DL543" i="42"/>
  <c r="DL544" i="42"/>
  <c r="DL545" i="42"/>
  <c r="DL546" i="42"/>
  <c r="DL547" i="42"/>
  <c r="DL548" i="42"/>
  <c r="DL549" i="42"/>
  <c r="DL550" i="42"/>
  <c r="DL551" i="42"/>
  <c r="DL552" i="42"/>
  <c r="DL553" i="42"/>
  <c r="DL554" i="42"/>
  <c r="DL555" i="42"/>
  <c r="DL556" i="42"/>
  <c r="DL557" i="42"/>
  <c r="DL558" i="42"/>
  <c r="DL559" i="42"/>
  <c r="DL560" i="42"/>
  <c r="DL561" i="42"/>
  <c r="DL562" i="42"/>
  <c r="DL563" i="42"/>
  <c r="DL564" i="42"/>
  <c r="DL565" i="42"/>
  <c r="DL566" i="42"/>
  <c r="DL567" i="42"/>
  <c r="DL568" i="42"/>
  <c r="DL569" i="42"/>
  <c r="DL570" i="42"/>
  <c r="DL571" i="42"/>
  <c r="DL572" i="42"/>
  <c r="DL573" i="42"/>
  <c r="DL574" i="42"/>
  <c r="DL575" i="42"/>
  <c r="DL576" i="42"/>
  <c r="DL577" i="42"/>
  <c r="DL578" i="42"/>
  <c r="DL579" i="42"/>
  <c r="DL580" i="42"/>
  <c r="DL581" i="42"/>
  <c r="DL582" i="42"/>
  <c r="DL583" i="42"/>
  <c r="DL584" i="42"/>
  <c r="DL585" i="42"/>
  <c r="DL586" i="42"/>
  <c r="DL587" i="42"/>
  <c r="DL588" i="42"/>
  <c r="DL589" i="42"/>
  <c r="DL590" i="42"/>
  <c r="DL591" i="42"/>
  <c r="DL592" i="42"/>
  <c r="DL593" i="42"/>
  <c r="DL594" i="42"/>
  <c r="DL595" i="42"/>
  <c r="DL596" i="42"/>
  <c r="DL597" i="42"/>
  <c r="DL598" i="42"/>
  <c r="DL599" i="42"/>
  <c r="DL600" i="42"/>
  <c r="DL601" i="42"/>
  <c r="DL602" i="42"/>
  <c r="DL603" i="42"/>
  <c r="DL604" i="42"/>
  <c r="DL605" i="42"/>
  <c r="DL606" i="42"/>
  <c r="DL607" i="42"/>
  <c r="DL608" i="42"/>
  <c r="DL609" i="42"/>
  <c r="DL610" i="42"/>
  <c r="DL611" i="42"/>
  <c r="DL612" i="42"/>
  <c r="DL613" i="42"/>
  <c r="DL614" i="42"/>
  <c r="DL615" i="42"/>
  <c r="DL616" i="42"/>
  <c r="DL617" i="42"/>
  <c r="DL618" i="42"/>
  <c r="DL619" i="42"/>
  <c r="DL620" i="42"/>
  <c r="DL621" i="42"/>
  <c r="DL622" i="42"/>
  <c r="DL623" i="42"/>
  <c r="DL624" i="42"/>
  <c r="DL625" i="42"/>
  <c r="DL626" i="42"/>
  <c r="DL627" i="42"/>
  <c r="DL628" i="42"/>
  <c r="DL629" i="42"/>
  <c r="DL630" i="42"/>
  <c r="DL631" i="42"/>
  <c r="DL632" i="42"/>
  <c r="DL633" i="42"/>
  <c r="DL634" i="42"/>
  <c r="DL635" i="42"/>
  <c r="DL636" i="42"/>
  <c r="DL637" i="42"/>
  <c r="DL638" i="42"/>
  <c r="DL639" i="42"/>
  <c r="DL640" i="42"/>
  <c r="DL641" i="42"/>
  <c r="DL642" i="42"/>
  <c r="DL643" i="42"/>
  <c r="DL644" i="42"/>
  <c r="DL645" i="42"/>
  <c r="DL646" i="42"/>
  <c r="DL647" i="42"/>
  <c r="DL648" i="42"/>
  <c r="DL649" i="42"/>
  <c r="DL650" i="42"/>
  <c r="DL651" i="42"/>
  <c r="DL652" i="42"/>
  <c r="DL653" i="42"/>
  <c r="DL654" i="42"/>
  <c r="DL655" i="42"/>
  <c r="DL656" i="42"/>
  <c r="DL657" i="42"/>
  <c r="DL658" i="42"/>
  <c r="DL659" i="42"/>
  <c r="DL660" i="42"/>
  <c r="DL661" i="42"/>
  <c r="DL662" i="42"/>
  <c r="DL663" i="42"/>
  <c r="DL664" i="42"/>
  <c r="DL665" i="42"/>
  <c r="DL666" i="42"/>
  <c r="DL667" i="42"/>
  <c r="DL668" i="42"/>
  <c r="DL669" i="42"/>
  <c r="DL670" i="42"/>
  <c r="DL671" i="42"/>
  <c r="DL672" i="42"/>
  <c r="DL673" i="42"/>
  <c r="DL674" i="42"/>
  <c r="DL675" i="42"/>
  <c r="DL676" i="42"/>
  <c r="DL677" i="42"/>
  <c r="DL678" i="42"/>
  <c r="DL679" i="42"/>
  <c r="DL680" i="42"/>
  <c r="DL681" i="42"/>
  <c r="DL682" i="42"/>
  <c r="DL683" i="42"/>
  <c r="DL684" i="42"/>
  <c r="DL685" i="42"/>
  <c r="DL686" i="42"/>
  <c r="DL687" i="42"/>
  <c r="DL688" i="42"/>
  <c r="DL689" i="42"/>
  <c r="DL690" i="42"/>
  <c r="DL691" i="42"/>
  <c r="DL692" i="42"/>
  <c r="DL693" i="42"/>
  <c r="DL694" i="42"/>
  <c r="DL695" i="42"/>
  <c r="DL696" i="42"/>
  <c r="DL697" i="42"/>
  <c r="DL698" i="42"/>
  <c r="DL699" i="42"/>
  <c r="DL700" i="42"/>
  <c r="DL701" i="42"/>
  <c r="DL702" i="42"/>
  <c r="DL703" i="42"/>
  <c r="DL704" i="42"/>
  <c r="DL705" i="42"/>
  <c r="DL706" i="42"/>
  <c r="DL707" i="42"/>
  <c r="DL708" i="42"/>
  <c r="DL709" i="42"/>
  <c r="DL710" i="42"/>
  <c r="DL711" i="42"/>
  <c r="DL712" i="42"/>
  <c r="DL713" i="42"/>
  <c r="DL714" i="42"/>
  <c r="DL715" i="42"/>
  <c r="DL716" i="42"/>
  <c r="DL717" i="42"/>
  <c r="DL718" i="42"/>
  <c r="DL719" i="42"/>
  <c r="DL720" i="42"/>
  <c r="DL721" i="42"/>
  <c r="DL722" i="42"/>
  <c r="DL723" i="42"/>
  <c r="DL724" i="42"/>
  <c r="DL725" i="42"/>
  <c r="DL726" i="42"/>
  <c r="DL727" i="42"/>
  <c r="DL728" i="42"/>
  <c r="DL729" i="42"/>
  <c r="DL730" i="42"/>
  <c r="DL731" i="42"/>
  <c r="DL732" i="42"/>
  <c r="DL733" i="42"/>
  <c r="DL734" i="42"/>
  <c r="DL735" i="42"/>
  <c r="DL736" i="42"/>
  <c r="DL737" i="42"/>
  <c r="DL738" i="42"/>
  <c r="DL739" i="42"/>
  <c r="DL740" i="42"/>
  <c r="DL741" i="42"/>
  <c r="DL742" i="42"/>
  <c r="DL743" i="42"/>
  <c r="DL744" i="42"/>
  <c r="DL745" i="42"/>
  <c r="DL746" i="42"/>
  <c r="DL747" i="42"/>
  <c r="DL748" i="42"/>
  <c r="DL749" i="42"/>
  <c r="DL750" i="42"/>
  <c r="DL751" i="42"/>
  <c r="DL752" i="42"/>
  <c r="DL753" i="42"/>
  <c r="DL754" i="42"/>
  <c r="DL755" i="42"/>
  <c r="DL756" i="42"/>
  <c r="DL757" i="42"/>
  <c r="DL758" i="42"/>
  <c r="DL759" i="42"/>
  <c r="DL760" i="42"/>
  <c r="DL761" i="42"/>
  <c r="DL762" i="42"/>
  <c r="DL763" i="42"/>
  <c r="DL764" i="42"/>
  <c r="DL765" i="42"/>
  <c r="DL766" i="42"/>
  <c r="DL767" i="42"/>
  <c r="DL768" i="42"/>
  <c r="DL769" i="42"/>
  <c r="DL770" i="42"/>
  <c r="DL771" i="42"/>
  <c r="DL772" i="42"/>
  <c r="DL773" i="42"/>
  <c r="DL774" i="42"/>
  <c r="DL775" i="42"/>
  <c r="DL776" i="42"/>
  <c r="DL777" i="42"/>
  <c r="DL778" i="42"/>
  <c r="DL779" i="42"/>
  <c r="DL780" i="42"/>
  <c r="DL781" i="42"/>
  <c r="DL782" i="42"/>
  <c r="DL783" i="42"/>
  <c r="DL784" i="42"/>
  <c r="DL785" i="42"/>
  <c r="DL786" i="42"/>
  <c r="DL787" i="42"/>
  <c r="DL788" i="42"/>
  <c r="DL789" i="42"/>
  <c r="DL790" i="42"/>
  <c r="DL791" i="42"/>
  <c r="DL792" i="42"/>
  <c r="DL793" i="42"/>
  <c r="DL794" i="42"/>
  <c r="DL795" i="42"/>
  <c r="DL796" i="42"/>
  <c r="DL797" i="42"/>
  <c r="DL798" i="42"/>
  <c r="DL799" i="42"/>
  <c r="DL800" i="42"/>
  <c r="DL801" i="42"/>
  <c r="DL802" i="42"/>
  <c r="DL803" i="42"/>
  <c r="DL804" i="42"/>
  <c r="DL805" i="42"/>
  <c r="DL806" i="42"/>
  <c r="DL807" i="42"/>
  <c r="DL808" i="42"/>
  <c r="DL809" i="42"/>
  <c r="DL810" i="42"/>
  <c r="DL811" i="42"/>
  <c r="DL812" i="42"/>
  <c r="DL813" i="42"/>
  <c r="DL814" i="42"/>
  <c r="DL815" i="42"/>
  <c r="DL816" i="42"/>
  <c r="DL817" i="42"/>
  <c r="DL818" i="42"/>
  <c r="DL819" i="42"/>
  <c r="DL820" i="42"/>
  <c r="DL821" i="42"/>
  <c r="DL822" i="42"/>
  <c r="DL823" i="42"/>
  <c r="DL824" i="42"/>
  <c r="DL825" i="42"/>
  <c r="DL826" i="42"/>
  <c r="DL827" i="42"/>
  <c r="DL828" i="42"/>
  <c r="DL829" i="42"/>
  <c r="DL830" i="42"/>
  <c r="DL831" i="42"/>
  <c r="DL832" i="42"/>
  <c r="DL833" i="42"/>
  <c r="DL834" i="42"/>
  <c r="DL835" i="42"/>
  <c r="DL836" i="42"/>
  <c r="DL837" i="42"/>
  <c r="DL838" i="42"/>
  <c r="DL839" i="42"/>
  <c r="DL840" i="42"/>
  <c r="DL841" i="42"/>
  <c r="DL842" i="42"/>
  <c r="DL843" i="42"/>
  <c r="DL844" i="42"/>
  <c r="DL845" i="42"/>
  <c r="DL846" i="42"/>
  <c r="DL847" i="42"/>
  <c r="DL848" i="42"/>
  <c r="DL849" i="42"/>
  <c r="DL850" i="42"/>
  <c r="DL851" i="42"/>
  <c r="DL852" i="42"/>
  <c r="DL853" i="42"/>
  <c r="DL854" i="42"/>
  <c r="DL855" i="42"/>
  <c r="DL856" i="42"/>
  <c r="DL857" i="42"/>
  <c r="DL858" i="42"/>
  <c r="DL859" i="42"/>
  <c r="DL860" i="42"/>
  <c r="DL861" i="42"/>
  <c r="DL862" i="42"/>
  <c r="DL863" i="42"/>
  <c r="DL864" i="42"/>
  <c r="DL5" i="42"/>
  <c r="DM5" i="42"/>
  <c r="DK6" i="42"/>
  <c r="DK7" i="42"/>
  <c r="DK8" i="42"/>
  <c r="DK9" i="42"/>
  <c r="DK10" i="42"/>
  <c r="DK11" i="42"/>
  <c r="DK12" i="42"/>
  <c r="DK13" i="42"/>
  <c r="DK14" i="42"/>
  <c r="DK15" i="42"/>
  <c r="DK16" i="42"/>
  <c r="DK17" i="42"/>
  <c r="DK18" i="42"/>
  <c r="DK19" i="42"/>
  <c r="DK20" i="42"/>
  <c r="DK21" i="42"/>
  <c r="DK22" i="42"/>
  <c r="DK23" i="42"/>
  <c r="DK24" i="42"/>
  <c r="DK25" i="42"/>
  <c r="DK26" i="42"/>
  <c r="DK27" i="42"/>
  <c r="DK28" i="42"/>
  <c r="DK29" i="42"/>
  <c r="DK30" i="42"/>
  <c r="DK31" i="42"/>
  <c r="DK32" i="42"/>
  <c r="DK33" i="42"/>
  <c r="DK34" i="42"/>
  <c r="DK35" i="42"/>
  <c r="DK36" i="42"/>
  <c r="DK37" i="42"/>
  <c r="DK38" i="42"/>
  <c r="DK39" i="42"/>
  <c r="DK40" i="42"/>
  <c r="DK41" i="42"/>
  <c r="DK42" i="42"/>
  <c r="DK43" i="42"/>
  <c r="DK44" i="42"/>
  <c r="DK45" i="42"/>
  <c r="DK46" i="42"/>
  <c r="DK47" i="42"/>
  <c r="DK48" i="42"/>
  <c r="DK49" i="42"/>
  <c r="DK50" i="42"/>
  <c r="DK51" i="42"/>
  <c r="DK52" i="42"/>
  <c r="DK53" i="42"/>
  <c r="DK54" i="42"/>
  <c r="DK55" i="42"/>
  <c r="DK56" i="42"/>
  <c r="DK57" i="42"/>
  <c r="DK58" i="42"/>
  <c r="DK59" i="42"/>
  <c r="DK60" i="42"/>
  <c r="DK61" i="42"/>
  <c r="DK62" i="42"/>
  <c r="DK63" i="42"/>
  <c r="DK64" i="42"/>
  <c r="DK65" i="42"/>
  <c r="DK66" i="42"/>
  <c r="DK67" i="42"/>
  <c r="DK68" i="42"/>
  <c r="DK69" i="42"/>
  <c r="DK70" i="42"/>
  <c r="DK71" i="42"/>
  <c r="DK72" i="42"/>
  <c r="DK73" i="42"/>
  <c r="DK74" i="42"/>
  <c r="DK75" i="42"/>
  <c r="DK76" i="42"/>
  <c r="DK77" i="42"/>
  <c r="DK78" i="42"/>
  <c r="DK79" i="42"/>
  <c r="DK80" i="42"/>
  <c r="DK81" i="42"/>
  <c r="DK82" i="42"/>
  <c r="DK83" i="42"/>
  <c r="DK84" i="42"/>
  <c r="DK85" i="42"/>
  <c r="DK86" i="42"/>
  <c r="DK87" i="42"/>
  <c r="DK88" i="42"/>
  <c r="DK89" i="42"/>
  <c r="DK90" i="42"/>
  <c r="DK91" i="42"/>
  <c r="DK92" i="42"/>
  <c r="DK93" i="42"/>
  <c r="DK94" i="42"/>
  <c r="DK95" i="42"/>
  <c r="DK96" i="42"/>
  <c r="DK97" i="42"/>
  <c r="DK98" i="42"/>
  <c r="DK99" i="42"/>
  <c r="DK100" i="42"/>
  <c r="DK101" i="42"/>
  <c r="DK102" i="42"/>
  <c r="DK103" i="42"/>
  <c r="DK104" i="42"/>
  <c r="DK105" i="42"/>
  <c r="DK106" i="42"/>
  <c r="DK107" i="42"/>
  <c r="DK108" i="42"/>
  <c r="DK109" i="42"/>
  <c r="DK110" i="42"/>
  <c r="DK111" i="42"/>
  <c r="DK112" i="42"/>
  <c r="DK113" i="42"/>
  <c r="DK114" i="42"/>
  <c r="DK115" i="42"/>
  <c r="DK116" i="42"/>
  <c r="DK117" i="42"/>
  <c r="DK118" i="42"/>
  <c r="DK119" i="42"/>
  <c r="DK120" i="42"/>
  <c r="DK121" i="42"/>
  <c r="DK122" i="42"/>
  <c r="DK123" i="42"/>
  <c r="DK124" i="42"/>
  <c r="DK125" i="42"/>
  <c r="DK126" i="42"/>
  <c r="DK127" i="42"/>
  <c r="DK128" i="42"/>
  <c r="DK129" i="42"/>
  <c r="DK130" i="42"/>
  <c r="DK131" i="42"/>
  <c r="DK132" i="42"/>
  <c r="DK133" i="42"/>
  <c r="DK134" i="42"/>
  <c r="DK135" i="42"/>
  <c r="DK136" i="42"/>
  <c r="DK137" i="42"/>
  <c r="DK138" i="42"/>
  <c r="DK139" i="42"/>
  <c r="DK140" i="42"/>
  <c r="DK141" i="42"/>
  <c r="DK142" i="42"/>
  <c r="DK143" i="42"/>
  <c r="DK144" i="42"/>
  <c r="DK145" i="42"/>
  <c r="DK146" i="42"/>
  <c r="DK147" i="42"/>
  <c r="DK148" i="42"/>
  <c r="DK149" i="42"/>
  <c r="DK150" i="42"/>
  <c r="DK151" i="42"/>
  <c r="DK152" i="42"/>
  <c r="DK153" i="42"/>
  <c r="DK154" i="42"/>
  <c r="DK155" i="42"/>
  <c r="DK156" i="42"/>
  <c r="DK157" i="42"/>
  <c r="DK158" i="42"/>
  <c r="DK159" i="42"/>
  <c r="DK160" i="42"/>
  <c r="DK161" i="42"/>
  <c r="DK162" i="42"/>
  <c r="DK163" i="42"/>
  <c r="DK164" i="42"/>
  <c r="DK165" i="42"/>
  <c r="DK166" i="42"/>
  <c r="DK167" i="42"/>
  <c r="DK168" i="42"/>
  <c r="DK169" i="42"/>
  <c r="DK170" i="42"/>
  <c r="DK171" i="42"/>
  <c r="DK172" i="42"/>
  <c r="DK173" i="42"/>
  <c r="DK174" i="42"/>
  <c r="DK175" i="42"/>
  <c r="DK176" i="42"/>
  <c r="DK177" i="42"/>
  <c r="DK178" i="42"/>
  <c r="DK179" i="42"/>
  <c r="DK180" i="42"/>
  <c r="DK181" i="42"/>
  <c r="DK182" i="42"/>
  <c r="DK183" i="42"/>
  <c r="DK184" i="42"/>
  <c r="DK185" i="42"/>
  <c r="DK186" i="42"/>
  <c r="DK187" i="42"/>
  <c r="DK188" i="42"/>
  <c r="DK189" i="42"/>
  <c r="DK190" i="42"/>
  <c r="DK191" i="42"/>
  <c r="DK192" i="42"/>
  <c r="DK193" i="42"/>
  <c r="DK194" i="42"/>
  <c r="DK195" i="42"/>
  <c r="DK196" i="42"/>
  <c r="DK197" i="42"/>
  <c r="DK198" i="42"/>
  <c r="DK199" i="42"/>
  <c r="DK200" i="42"/>
  <c r="DK201" i="42"/>
  <c r="DK202" i="42"/>
  <c r="DK203" i="42"/>
  <c r="DK204" i="42"/>
  <c r="DK205" i="42"/>
  <c r="DK206" i="42"/>
  <c r="DK207" i="42"/>
  <c r="DK208" i="42"/>
  <c r="DK209" i="42"/>
  <c r="DK210" i="42"/>
  <c r="DK211" i="42"/>
  <c r="DK212" i="42"/>
  <c r="DK213" i="42"/>
  <c r="DK214" i="42"/>
  <c r="DK215" i="42"/>
  <c r="DK216" i="42"/>
  <c r="DK217" i="42"/>
  <c r="DK218" i="42"/>
  <c r="DK219" i="42"/>
  <c r="DK220" i="42"/>
  <c r="DK221" i="42"/>
  <c r="DK222" i="42"/>
  <c r="DK223" i="42"/>
  <c r="DK224" i="42"/>
  <c r="DK225" i="42"/>
  <c r="DK226" i="42"/>
  <c r="DK227" i="42"/>
  <c r="DK228" i="42"/>
  <c r="DK229" i="42"/>
  <c r="DK230" i="42"/>
  <c r="DK231" i="42"/>
  <c r="DK232" i="42"/>
  <c r="DK233" i="42"/>
  <c r="DK234" i="42"/>
  <c r="DK235" i="42"/>
  <c r="DK236" i="42"/>
  <c r="DK237" i="42"/>
  <c r="DK238" i="42"/>
  <c r="DK239" i="42"/>
  <c r="DK240" i="42"/>
  <c r="DK241" i="42"/>
  <c r="DK242" i="42"/>
  <c r="DK243" i="42"/>
  <c r="DK244" i="42"/>
  <c r="DK245" i="42"/>
  <c r="DK246" i="42"/>
  <c r="DK247" i="42"/>
  <c r="DK248" i="42"/>
  <c r="DK249" i="42"/>
  <c r="DK250" i="42"/>
  <c r="DK251" i="42"/>
  <c r="DK252" i="42"/>
  <c r="DK253" i="42"/>
  <c r="DK254" i="42"/>
  <c r="DK255" i="42"/>
  <c r="DK256" i="42"/>
  <c r="DK257" i="42"/>
  <c r="DK258" i="42"/>
  <c r="DK259" i="42"/>
  <c r="DK260" i="42"/>
  <c r="DK261" i="42"/>
  <c r="DK262" i="42"/>
  <c r="DK263" i="42"/>
  <c r="DK264" i="42"/>
  <c r="DK265" i="42"/>
  <c r="DK266" i="42"/>
  <c r="DK267" i="42"/>
  <c r="DK268" i="42"/>
  <c r="DK269" i="42"/>
  <c r="DK270" i="42"/>
  <c r="DK271" i="42"/>
  <c r="DK272" i="42"/>
  <c r="DK273" i="42"/>
  <c r="DK274" i="42"/>
  <c r="DK275" i="42"/>
  <c r="DK276" i="42"/>
  <c r="DK277" i="42"/>
  <c r="DK278" i="42"/>
  <c r="DK279" i="42"/>
  <c r="DK280" i="42"/>
  <c r="DK281" i="42"/>
  <c r="DK282" i="42"/>
  <c r="DK283" i="42"/>
  <c r="DK284" i="42"/>
  <c r="DK285" i="42"/>
  <c r="DK286" i="42"/>
  <c r="DK287" i="42"/>
  <c r="DK288" i="42"/>
  <c r="DK289" i="42"/>
  <c r="DK290" i="42"/>
  <c r="DK291" i="42"/>
  <c r="DK292" i="42"/>
  <c r="DK293" i="42"/>
  <c r="DK294" i="42"/>
  <c r="DK295" i="42"/>
  <c r="DK296" i="42"/>
  <c r="DK297" i="42"/>
  <c r="DK298" i="42"/>
  <c r="DK299" i="42"/>
  <c r="DK300" i="42"/>
  <c r="DK301" i="42"/>
  <c r="DK302" i="42"/>
  <c r="DK303" i="42"/>
  <c r="DK304" i="42"/>
  <c r="DK305" i="42"/>
  <c r="DK306" i="42"/>
  <c r="DK307" i="42"/>
  <c r="DK308" i="42"/>
  <c r="DK309" i="42"/>
  <c r="DK310" i="42"/>
  <c r="DK311" i="42"/>
  <c r="DK312" i="42"/>
  <c r="DK313" i="42"/>
  <c r="DK314" i="42"/>
  <c r="DK315" i="42"/>
  <c r="DK316" i="42"/>
  <c r="DK317" i="42"/>
  <c r="DK318" i="42"/>
  <c r="DK319" i="42"/>
  <c r="DK320" i="42"/>
  <c r="DK321" i="42"/>
  <c r="DK322" i="42"/>
  <c r="DK323" i="42"/>
  <c r="DK324" i="42"/>
  <c r="DK325" i="42"/>
  <c r="DK326" i="42"/>
  <c r="DK327" i="42"/>
  <c r="DK328" i="42"/>
  <c r="DK329" i="42"/>
  <c r="DK330" i="42"/>
  <c r="DK331" i="42"/>
  <c r="DK332" i="42"/>
  <c r="DK333" i="42"/>
  <c r="DK334" i="42"/>
  <c r="DK335" i="42"/>
  <c r="DK336" i="42"/>
  <c r="DK337" i="42"/>
  <c r="DK338" i="42"/>
  <c r="DK339" i="42"/>
  <c r="DK340" i="42"/>
  <c r="DK341" i="42"/>
  <c r="DK342" i="42"/>
  <c r="DK343" i="42"/>
  <c r="DK344" i="42"/>
  <c r="DK345" i="42"/>
  <c r="DK346" i="42"/>
  <c r="DK347" i="42"/>
  <c r="DK348" i="42"/>
  <c r="DK349" i="42"/>
  <c r="DK350" i="42"/>
  <c r="DK351" i="42"/>
  <c r="DK352" i="42"/>
  <c r="DK353" i="42"/>
  <c r="DK354" i="42"/>
  <c r="DK355" i="42"/>
  <c r="DK356" i="42"/>
  <c r="DK357" i="42"/>
  <c r="DK358" i="42"/>
  <c r="DK359" i="42"/>
  <c r="DK360" i="42"/>
  <c r="DK361" i="42"/>
  <c r="DK362" i="42"/>
  <c r="DK363" i="42"/>
  <c r="DK364" i="42"/>
  <c r="DK365" i="42"/>
  <c r="DK366" i="42"/>
  <c r="DK367" i="42"/>
  <c r="DK368" i="42"/>
  <c r="DK369" i="42"/>
  <c r="DK370" i="42"/>
  <c r="DK371" i="42"/>
  <c r="DK372" i="42"/>
  <c r="DK373" i="42"/>
  <c r="DK374" i="42"/>
  <c r="DK375" i="42"/>
  <c r="DK376" i="42"/>
  <c r="DK377" i="42"/>
  <c r="DK378" i="42"/>
  <c r="DK379" i="42"/>
  <c r="DK380" i="42"/>
  <c r="DK381" i="42"/>
  <c r="DK382" i="42"/>
  <c r="DK383" i="42"/>
  <c r="DK384" i="42"/>
  <c r="DK385" i="42"/>
  <c r="DK386" i="42"/>
  <c r="DK387" i="42"/>
  <c r="DK388" i="42"/>
  <c r="DK389" i="42"/>
  <c r="DK390" i="42"/>
  <c r="DK391" i="42"/>
  <c r="DK392" i="42"/>
  <c r="DK393" i="42"/>
  <c r="DK394" i="42"/>
  <c r="DK395" i="42"/>
  <c r="DK396" i="42"/>
  <c r="DK397" i="42"/>
  <c r="DK398" i="42"/>
  <c r="DK399" i="42"/>
  <c r="DK400" i="42"/>
  <c r="DK401" i="42"/>
  <c r="DK402" i="42"/>
  <c r="DK403" i="42"/>
  <c r="DK404" i="42"/>
  <c r="DK405" i="42"/>
  <c r="DK406" i="42"/>
  <c r="DK407" i="42"/>
  <c r="DK408" i="42"/>
  <c r="DK409" i="42"/>
  <c r="DK410" i="42"/>
  <c r="DK411" i="42"/>
  <c r="DK412" i="42"/>
  <c r="DK413" i="42"/>
  <c r="DK414" i="42"/>
  <c r="DK415" i="42"/>
  <c r="DK416" i="42"/>
  <c r="DK417" i="42"/>
  <c r="DK418" i="42"/>
  <c r="DK419" i="42"/>
  <c r="DK420" i="42"/>
  <c r="DK421" i="42"/>
  <c r="DK422" i="42"/>
  <c r="DK423" i="42"/>
  <c r="DK424" i="42"/>
  <c r="DK425" i="42"/>
  <c r="DK426" i="42"/>
  <c r="DK427" i="42"/>
  <c r="DK428" i="42"/>
  <c r="DK429" i="42"/>
  <c r="DK430" i="42"/>
  <c r="DK431" i="42"/>
  <c r="DK432" i="42"/>
  <c r="DK433" i="42"/>
  <c r="DK434" i="42"/>
  <c r="DK435" i="42"/>
  <c r="DK436" i="42"/>
  <c r="DK437" i="42"/>
  <c r="DK438" i="42"/>
  <c r="DK439" i="42"/>
  <c r="DK440" i="42"/>
  <c r="DK441" i="42"/>
  <c r="DK442" i="42"/>
  <c r="DK443" i="42"/>
  <c r="DK444" i="42"/>
  <c r="DK445" i="42"/>
  <c r="DK446" i="42"/>
  <c r="DK447" i="42"/>
  <c r="DK448" i="42"/>
  <c r="DK449" i="42"/>
  <c r="DK450" i="42"/>
  <c r="DK451" i="42"/>
  <c r="DK452" i="42"/>
  <c r="DK453" i="42"/>
  <c r="DK454" i="42"/>
  <c r="DK455" i="42"/>
  <c r="DK456" i="42"/>
  <c r="DK457" i="42"/>
  <c r="DK458" i="42"/>
  <c r="DK459" i="42"/>
  <c r="DK460" i="42"/>
  <c r="DK461" i="42"/>
  <c r="DK462" i="42"/>
  <c r="DK463" i="42"/>
  <c r="DK464" i="42"/>
  <c r="DK465" i="42"/>
  <c r="DK466" i="42"/>
  <c r="DK467" i="42"/>
  <c r="DK468" i="42"/>
  <c r="DK469" i="42"/>
  <c r="DK470" i="42"/>
  <c r="DK471" i="42"/>
  <c r="DK472" i="42"/>
  <c r="DK473" i="42"/>
  <c r="DK474" i="42"/>
  <c r="DK475" i="42"/>
  <c r="DK476" i="42"/>
  <c r="DK477" i="42"/>
  <c r="DK478" i="42"/>
  <c r="DK479" i="42"/>
  <c r="DK480" i="42"/>
  <c r="DK481" i="42"/>
  <c r="DK482" i="42"/>
  <c r="DK483" i="42"/>
  <c r="DK484" i="42"/>
  <c r="DK485" i="42"/>
  <c r="DK486" i="42"/>
  <c r="DK487" i="42"/>
  <c r="DK488" i="42"/>
  <c r="DK489" i="42"/>
  <c r="DK490" i="42"/>
  <c r="DK491" i="42"/>
  <c r="DK492" i="42"/>
  <c r="DK493" i="42"/>
  <c r="DK494" i="42"/>
  <c r="DK495" i="42"/>
  <c r="DK496" i="42"/>
  <c r="DK497" i="42"/>
  <c r="DK498" i="42"/>
  <c r="DK499" i="42"/>
  <c r="DK500" i="42"/>
  <c r="DK501" i="42"/>
  <c r="DK502" i="42"/>
  <c r="DK503" i="42"/>
  <c r="DK504" i="42"/>
  <c r="DK505" i="42"/>
  <c r="DK506" i="42"/>
  <c r="DK507" i="42"/>
  <c r="DK508" i="42"/>
  <c r="DK509" i="42"/>
  <c r="DK510" i="42"/>
  <c r="DK511" i="42"/>
  <c r="DK512" i="42"/>
  <c r="DK513" i="42"/>
  <c r="DK514" i="42"/>
  <c r="DK515" i="42"/>
  <c r="DK516" i="42"/>
  <c r="DK517" i="42"/>
  <c r="DK518" i="42"/>
  <c r="DK519" i="42"/>
  <c r="DK520" i="42"/>
  <c r="DK521" i="42"/>
  <c r="DK522" i="42"/>
  <c r="DK523" i="42"/>
  <c r="DK524" i="42"/>
  <c r="DK525" i="42"/>
  <c r="DK526" i="42"/>
  <c r="DK527" i="42"/>
  <c r="DK528" i="42"/>
  <c r="DK529" i="42"/>
  <c r="DK530" i="42"/>
  <c r="DK531" i="42"/>
  <c r="DK532" i="42"/>
  <c r="DK533" i="42"/>
  <c r="DK534" i="42"/>
  <c r="DK535" i="42"/>
  <c r="DK536" i="42"/>
  <c r="DK537" i="42"/>
  <c r="DK538" i="42"/>
  <c r="DK539" i="42"/>
  <c r="DK540" i="42"/>
  <c r="DK541" i="42"/>
  <c r="DK542" i="42"/>
  <c r="DK543" i="42"/>
  <c r="DK544" i="42"/>
  <c r="DK545" i="42"/>
  <c r="DK546" i="42"/>
  <c r="DK547" i="42"/>
  <c r="DK548" i="42"/>
  <c r="DK549" i="42"/>
  <c r="DK550" i="42"/>
  <c r="DK551" i="42"/>
  <c r="DK552" i="42"/>
  <c r="DK553" i="42"/>
  <c r="DK554" i="42"/>
  <c r="DK555" i="42"/>
  <c r="DK556" i="42"/>
  <c r="DK557" i="42"/>
  <c r="DK558" i="42"/>
  <c r="DK559" i="42"/>
  <c r="DK560" i="42"/>
  <c r="DK561" i="42"/>
  <c r="DK562" i="42"/>
  <c r="DK563" i="42"/>
  <c r="DK564" i="42"/>
  <c r="DK565" i="42"/>
  <c r="DK566" i="42"/>
  <c r="DK567" i="42"/>
  <c r="DK568" i="42"/>
  <c r="DK569" i="42"/>
  <c r="DK570" i="42"/>
  <c r="DK571" i="42"/>
  <c r="DK572" i="42"/>
  <c r="DK573" i="42"/>
  <c r="DK574" i="42"/>
  <c r="DK575" i="42"/>
  <c r="DK576" i="42"/>
  <c r="DK577" i="42"/>
  <c r="DK578" i="42"/>
  <c r="DK579" i="42"/>
  <c r="DK580" i="42"/>
  <c r="DK581" i="42"/>
  <c r="DK582" i="42"/>
  <c r="DK583" i="42"/>
  <c r="DK584" i="42"/>
  <c r="DK585" i="42"/>
  <c r="DK586" i="42"/>
  <c r="DK587" i="42"/>
  <c r="DK588" i="42"/>
  <c r="DK589" i="42"/>
  <c r="DK590" i="42"/>
  <c r="DK591" i="42"/>
  <c r="DK592" i="42"/>
  <c r="DK593" i="42"/>
  <c r="DK594" i="42"/>
  <c r="DK595" i="42"/>
  <c r="DK596" i="42"/>
  <c r="DK597" i="42"/>
  <c r="DK598" i="42"/>
  <c r="DK599" i="42"/>
  <c r="DK600" i="42"/>
  <c r="DK601" i="42"/>
  <c r="DK602" i="42"/>
  <c r="DK603" i="42"/>
  <c r="DK604" i="42"/>
  <c r="DK605" i="42"/>
  <c r="DK606" i="42"/>
  <c r="DK607" i="42"/>
  <c r="DK608" i="42"/>
  <c r="DK609" i="42"/>
  <c r="DK610" i="42"/>
  <c r="DK611" i="42"/>
  <c r="DK612" i="42"/>
  <c r="DK613" i="42"/>
  <c r="DK614" i="42"/>
  <c r="DK615" i="42"/>
  <c r="DK616" i="42"/>
  <c r="DK617" i="42"/>
  <c r="DK618" i="42"/>
  <c r="DK619" i="42"/>
  <c r="DK620" i="42"/>
  <c r="DK621" i="42"/>
  <c r="DK622" i="42"/>
  <c r="DK623" i="42"/>
  <c r="DK624" i="42"/>
  <c r="DK625" i="42"/>
  <c r="DK626" i="42"/>
  <c r="DK627" i="42"/>
  <c r="DK628" i="42"/>
  <c r="DK629" i="42"/>
  <c r="DK630" i="42"/>
  <c r="DK631" i="42"/>
  <c r="DK632" i="42"/>
  <c r="DK633" i="42"/>
  <c r="DK634" i="42"/>
  <c r="DK635" i="42"/>
  <c r="DK636" i="42"/>
  <c r="DK637" i="42"/>
  <c r="DK638" i="42"/>
  <c r="DK639" i="42"/>
  <c r="DK640" i="42"/>
  <c r="DK641" i="42"/>
  <c r="DK642" i="42"/>
  <c r="DK643" i="42"/>
  <c r="DK644" i="42"/>
  <c r="DK645" i="42"/>
  <c r="DK646" i="42"/>
  <c r="DK647" i="42"/>
  <c r="DK648" i="42"/>
  <c r="DK649" i="42"/>
  <c r="DK650" i="42"/>
  <c r="DK651" i="42"/>
  <c r="DK652" i="42"/>
  <c r="DK653" i="42"/>
  <c r="DK654" i="42"/>
  <c r="DK655" i="42"/>
  <c r="DK656" i="42"/>
  <c r="DK657" i="42"/>
  <c r="DK658" i="42"/>
  <c r="DK659" i="42"/>
  <c r="DK660" i="42"/>
  <c r="DK661" i="42"/>
  <c r="DK662" i="42"/>
  <c r="DK663" i="42"/>
  <c r="DK664" i="42"/>
  <c r="DK665" i="42"/>
  <c r="DK666" i="42"/>
  <c r="DK667" i="42"/>
  <c r="DK668" i="42"/>
  <c r="DK669" i="42"/>
  <c r="DK670" i="42"/>
  <c r="DK671" i="42"/>
  <c r="DK672" i="42"/>
  <c r="DK673" i="42"/>
  <c r="DK674" i="42"/>
  <c r="DK675" i="42"/>
  <c r="DK676" i="42"/>
  <c r="DK677" i="42"/>
  <c r="DK678" i="42"/>
  <c r="DK679" i="42"/>
  <c r="DK680" i="42"/>
  <c r="DK681" i="42"/>
  <c r="DK682" i="42"/>
  <c r="DK683" i="42"/>
  <c r="DK684" i="42"/>
  <c r="DK685" i="42"/>
  <c r="DK686" i="42"/>
  <c r="DK687" i="42"/>
  <c r="DK688" i="42"/>
  <c r="DK689" i="42"/>
  <c r="DK690" i="42"/>
  <c r="DK691" i="42"/>
  <c r="DK692" i="42"/>
  <c r="DK693" i="42"/>
  <c r="DK694" i="42"/>
  <c r="DK695" i="42"/>
  <c r="DK696" i="42"/>
  <c r="DK697" i="42"/>
  <c r="DK698" i="42"/>
  <c r="DK699" i="42"/>
  <c r="DK700" i="42"/>
  <c r="DK701" i="42"/>
  <c r="DK702" i="42"/>
  <c r="DK703" i="42"/>
  <c r="DK704" i="42"/>
  <c r="DK705" i="42"/>
  <c r="DK706" i="42"/>
  <c r="DK707" i="42"/>
  <c r="DK708" i="42"/>
  <c r="DK709" i="42"/>
  <c r="DK710" i="42"/>
  <c r="DK711" i="42"/>
  <c r="DK712" i="42"/>
  <c r="DK713" i="42"/>
  <c r="DK714" i="42"/>
  <c r="DK715" i="42"/>
  <c r="DK716" i="42"/>
  <c r="DK717" i="42"/>
  <c r="DK718" i="42"/>
  <c r="DK719" i="42"/>
  <c r="DK720" i="42"/>
  <c r="DK721" i="42"/>
  <c r="DK722" i="42"/>
  <c r="DK723" i="42"/>
  <c r="DK724" i="42"/>
  <c r="DK725" i="42"/>
  <c r="DK726" i="42"/>
  <c r="DK727" i="42"/>
  <c r="DK728" i="42"/>
  <c r="DK729" i="42"/>
  <c r="DK730" i="42"/>
  <c r="DK731" i="42"/>
  <c r="DK732" i="42"/>
  <c r="DK733" i="42"/>
  <c r="DK734" i="42"/>
  <c r="DK735" i="42"/>
  <c r="DK736" i="42"/>
  <c r="DK737" i="42"/>
  <c r="DK738" i="42"/>
  <c r="DK739" i="42"/>
  <c r="DK740" i="42"/>
  <c r="DK741" i="42"/>
  <c r="DK742" i="42"/>
  <c r="DK743" i="42"/>
  <c r="DK744" i="42"/>
  <c r="DK745" i="42"/>
  <c r="DK746" i="42"/>
  <c r="DK747" i="42"/>
  <c r="DK748" i="42"/>
  <c r="DK749" i="42"/>
  <c r="DK750" i="42"/>
  <c r="DK751" i="42"/>
  <c r="DK752" i="42"/>
  <c r="DK753" i="42"/>
  <c r="DK754" i="42"/>
  <c r="DK755" i="42"/>
  <c r="DK756" i="42"/>
  <c r="DK757" i="42"/>
  <c r="DK758" i="42"/>
  <c r="DK759" i="42"/>
  <c r="DK760" i="42"/>
  <c r="DK761" i="42"/>
  <c r="DK762" i="42"/>
  <c r="DK763" i="42"/>
  <c r="DK764" i="42"/>
  <c r="DK765" i="42"/>
  <c r="DK766" i="42"/>
  <c r="DK767" i="42"/>
  <c r="DK768" i="42"/>
  <c r="DK769" i="42"/>
  <c r="DK770" i="42"/>
  <c r="DK771" i="42"/>
  <c r="DK772" i="42"/>
  <c r="DK773" i="42"/>
  <c r="DK774" i="42"/>
  <c r="DK775" i="42"/>
  <c r="DK776" i="42"/>
  <c r="DK777" i="42"/>
  <c r="DK778" i="42"/>
  <c r="DK779" i="42"/>
  <c r="DK780" i="42"/>
  <c r="DK781" i="42"/>
  <c r="DK782" i="42"/>
  <c r="DK783" i="42"/>
  <c r="DK784" i="42"/>
  <c r="DK785" i="42"/>
  <c r="DK786" i="42"/>
  <c r="DK787" i="42"/>
  <c r="DK788" i="42"/>
  <c r="DK789" i="42"/>
  <c r="DK790" i="42"/>
  <c r="DK791" i="42"/>
  <c r="DK792" i="42"/>
  <c r="DK793" i="42"/>
  <c r="DK794" i="42"/>
  <c r="DK795" i="42"/>
  <c r="DK796" i="42"/>
  <c r="DK797" i="42"/>
  <c r="DK798" i="42"/>
  <c r="DK799" i="42"/>
  <c r="DK800" i="42"/>
  <c r="DK801" i="42"/>
  <c r="DK802" i="42"/>
  <c r="DK803" i="42"/>
  <c r="DK804" i="42"/>
  <c r="DK805" i="42"/>
  <c r="DK806" i="42"/>
  <c r="DK807" i="42"/>
  <c r="DK808" i="42"/>
  <c r="DK809" i="42"/>
  <c r="DK810" i="42"/>
  <c r="DK811" i="42"/>
  <c r="DK812" i="42"/>
  <c r="DK813" i="42"/>
  <c r="DK814" i="42"/>
  <c r="DK815" i="42"/>
  <c r="DK816" i="42"/>
  <c r="DK817" i="42"/>
  <c r="DK818" i="42"/>
  <c r="DK819" i="42"/>
  <c r="DK820" i="42"/>
  <c r="DK821" i="42"/>
  <c r="DK822" i="42"/>
  <c r="DK823" i="42"/>
  <c r="DK824" i="42"/>
  <c r="DK825" i="42"/>
  <c r="DK826" i="42"/>
  <c r="DK827" i="42"/>
  <c r="DK828" i="42"/>
  <c r="DK829" i="42"/>
  <c r="DK830" i="42"/>
  <c r="DK831" i="42"/>
  <c r="DK832" i="42"/>
  <c r="DK833" i="42"/>
  <c r="DK834" i="42"/>
  <c r="DK835" i="42"/>
  <c r="DK836" i="42"/>
  <c r="DK837" i="42"/>
  <c r="DK838" i="42"/>
  <c r="DK839" i="42"/>
  <c r="DK840" i="42"/>
  <c r="DK841" i="42"/>
  <c r="DK842" i="42"/>
  <c r="DK843" i="42"/>
  <c r="DK844" i="42"/>
  <c r="DK845" i="42"/>
  <c r="DK846" i="42"/>
  <c r="DK847" i="42"/>
  <c r="DK848" i="42"/>
  <c r="DK849" i="42"/>
  <c r="DK850" i="42"/>
  <c r="DK851" i="42"/>
  <c r="DK852" i="42"/>
  <c r="DK853" i="42"/>
  <c r="DK854" i="42"/>
  <c r="DK855" i="42"/>
  <c r="DK856" i="42"/>
  <c r="DK857" i="42"/>
  <c r="DK858" i="42"/>
  <c r="DK859" i="42"/>
  <c r="DK860" i="42"/>
  <c r="DK861" i="42"/>
  <c r="DK862" i="42"/>
  <c r="DK863" i="42"/>
  <c r="DK864" i="42"/>
  <c r="DK5" i="42"/>
  <c r="DJ6" i="42"/>
  <c r="DJ7" i="42"/>
  <c r="DJ8" i="42"/>
  <c r="DJ9" i="42"/>
  <c r="DJ10" i="42"/>
  <c r="DJ11" i="42"/>
  <c r="DJ12" i="42"/>
  <c r="DJ13" i="42"/>
  <c r="DJ14" i="42"/>
  <c r="DJ15" i="42"/>
  <c r="DJ16" i="42"/>
  <c r="DJ17" i="42"/>
  <c r="DJ18" i="42"/>
  <c r="DJ19" i="42"/>
  <c r="DJ20" i="42"/>
  <c r="DJ21" i="42"/>
  <c r="DJ22" i="42"/>
  <c r="DJ23" i="42"/>
  <c r="DJ24" i="42"/>
  <c r="DJ25" i="42"/>
  <c r="DJ26" i="42"/>
  <c r="DJ27" i="42"/>
  <c r="DJ28" i="42"/>
  <c r="DJ29" i="42"/>
  <c r="DJ30" i="42"/>
  <c r="DJ31" i="42"/>
  <c r="DJ32" i="42"/>
  <c r="DJ33" i="42"/>
  <c r="DJ34" i="42"/>
  <c r="DJ35" i="42"/>
  <c r="DJ36" i="42"/>
  <c r="DJ37" i="42"/>
  <c r="DJ38" i="42"/>
  <c r="DJ39" i="42"/>
  <c r="DJ40" i="42"/>
  <c r="DJ41" i="42"/>
  <c r="DJ42" i="42"/>
  <c r="DJ43" i="42"/>
  <c r="DJ44" i="42"/>
  <c r="DJ45" i="42"/>
  <c r="DJ46" i="42"/>
  <c r="DJ47" i="42"/>
  <c r="DJ48" i="42"/>
  <c r="DJ49" i="42"/>
  <c r="DJ50" i="42"/>
  <c r="DJ51" i="42"/>
  <c r="DJ52" i="42"/>
  <c r="DJ53" i="42"/>
  <c r="DJ54" i="42"/>
  <c r="DJ55" i="42"/>
  <c r="DJ56" i="42"/>
  <c r="DJ57" i="42"/>
  <c r="DJ58" i="42"/>
  <c r="DJ59" i="42"/>
  <c r="DJ60" i="42"/>
  <c r="DJ61" i="42"/>
  <c r="DJ62" i="42"/>
  <c r="DJ63" i="42"/>
  <c r="DJ64" i="42"/>
  <c r="DJ65" i="42"/>
  <c r="DJ66" i="42"/>
  <c r="DJ67" i="42"/>
  <c r="DJ68" i="42"/>
  <c r="DJ69" i="42"/>
  <c r="DJ70" i="42"/>
  <c r="DJ71" i="42"/>
  <c r="DJ72" i="42"/>
  <c r="DJ73" i="42"/>
  <c r="DJ74" i="42"/>
  <c r="DJ75" i="42"/>
  <c r="DJ76" i="42"/>
  <c r="DJ77" i="42"/>
  <c r="DJ78" i="42"/>
  <c r="DJ79" i="42"/>
  <c r="DJ80" i="42"/>
  <c r="DJ81" i="42"/>
  <c r="DJ82" i="42"/>
  <c r="DJ83" i="42"/>
  <c r="DJ84" i="42"/>
  <c r="DJ85" i="42"/>
  <c r="DJ86" i="42"/>
  <c r="DJ87" i="42"/>
  <c r="DJ88" i="42"/>
  <c r="DJ89" i="42"/>
  <c r="DJ90" i="42"/>
  <c r="DJ91" i="42"/>
  <c r="DJ92" i="42"/>
  <c r="DJ93" i="42"/>
  <c r="DJ94" i="42"/>
  <c r="DJ95" i="42"/>
  <c r="DJ96" i="42"/>
  <c r="DJ97" i="42"/>
  <c r="DJ98" i="42"/>
  <c r="DJ99" i="42"/>
  <c r="DJ100" i="42"/>
  <c r="DJ101" i="42"/>
  <c r="DJ102" i="42"/>
  <c r="DJ103" i="42"/>
  <c r="DJ104" i="42"/>
  <c r="DJ105" i="42"/>
  <c r="DJ106" i="42"/>
  <c r="DJ107" i="42"/>
  <c r="DJ108" i="42"/>
  <c r="DJ109" i="42"/>
  <c r="DJ110" i="42"/>
  <c r="DJ111" i="42"/>
  <c r="DJ112" i="42"/>
  <c r="DJ113" i="42"/>
  <c r="DJ114" i="42"/>
  <c r="DJ115" i="42"/>
  <c r="DJ116" i="42"/>
  <c r="DJ117" i="42"/>
  <c r="DJ118" i="42"/>
  <c r="DJ119" i="42"/>
  <c r="DJ120" i="42"/>
  <c r="DJ121" i="42"/>
  <c r="DJ122" i="42"/>
  <c r="DJ123" i="42"/>
  <c r="DJ124" i="42"/>
  <c r="DJ125" i="42"/>
  <c r="DJ126" i="42"/>
  <c r="DJ127" i="42"/>
  <c r="DJ128" i="42"/>
  <c r="DJ129" i="42"/>
  <c r="DJ130" i="42"/>
  <c r="DJ131" i="42"/>
  <c r="DJ132" i="42"/>
  <c r="DJ133" i="42"/>
  <c r="DJ134" i="42"/>
  <c r="DJ135" i="42"/>
  <c r="DJ136" i="42"/>
  <c r="DJ137" i="42"/>
  <c r="DJ138" i="42"/>
  <c r="DJ139" i="42"/>
  <c r="DJ140" i="42"/>
  <c r="DJ141" i="42"/>
  <c r="DJ142" i="42"/>
  <c r="DJ143" i="42"/>
  <c r="DJ144" i="42"/>
  <c r="DJ145" i="42"/>
  <c r="DJ146" i="42"/>
  <c r="DJ147" i="42"/>
  <c r="DJ148" i="42"/>
  <c r="DJ149" i="42"/>
  <c r="DJ150" i="42"/>
  <c r="DJ151" i="42"/>
  <c r="DJ152" i="42"/>
  <c r="DJ153" i="42"/>
  <c r="DJ154" i="42"/>
  <c r="DJ155" i="42"/>
  <c r="DJ156" i="42"/>
  <c r="DJ157" i="42"/>
  <c r="DJ158" i="42"/>
  <c r="DJ159" i="42"/>
  <c r="DJ160" i="42"/>
  <c r="DJ161" i="42"/>
  <c r="DJ162" i="42"/>
  <c r="DJ163" i="42"/>
  <c r="DJ164" i="42"/>
  <c r="DJ165" i="42"/>
  <c r="DJ166" i="42"/>
  <c r="DJ167" i="42"/>
  <c r="DJ168" i="42"/>
  <c r="DJ169" i="42"/>
  <c r="DJ170" i="42"/>
  <c r="DJ171" i="42"/>
  <c r="DJ172" i="42"/>
  <c r="DJ173" i="42"/>
  <c r="DJ174" i="42"/>
  <c r="DJ175" i="42"/>
  <c r="DJ176" i="42"/>
  <c r="DJ177" i="42"/>
  <c r="DJ178" i="42"/>
  <c r="DJ179" i="42"/>
  <c r="DJ180" i="42"/>
  <c r="DJ181" i="42"/>
  <c r="DJ182" i="42"/>
  <c r="DJ183" i="42"/>
  <c r="DJ184" i="42"/>
  <c r="DJ185" i="42"/>
  <c r="DJ186" i="42"/>
  <c r="DJ187" i="42"/>
  <c r="DJ188" i="42"/>
  <c r="DJ189" i="42"/>
  <c r="DJ190" i="42"/>
  <c r="DJ191" i="42"/>
  <c r="DJ192" i="42"/>
  <c r="DJ193" i="42"/>
  <c r="DJ194" i="42"/>
  <c r="DJ195" i="42"/>
  <c r="DJ196" i="42"/>
  <c r="DJ197" i="42"/>
  <c r="DJ198" i="42"/>
  <c r="DJ199" i="42"/>
  <c r="DJ200" i="42"/>
  <c r="DJ201" i="42"/>
  <c r="DJ202" i="42"/>
  <c r="DJ203" i="42"/>
  <c r="DJ204" i="42"/>
  <c r="DJ205" i="42"/>
  <c r="DJ206" i="42"/>
  <c r="DJ207" i="42"/>
  <c r="DJ208" i="42"/>
  <c r="DJ209" i="42"/>
  <c r="DJ210" i="42"/>
  <c r="DJ211" i="42"/>
  <c r="DJ212" i="42"/>
  <c r="DJ213" i="42"/>
  <c r="DJ214" i="42"/>
  <c r="DJ215" i="42"/>
  <c r="DJ216" i="42"/>
  <c r="DJ217" i="42"/>
  <c r="DJ218" i="42"/>
  <c r="DJ219" i="42"/>
  <c r="DJ220" i="42"/>
  <c r="DJ221" i="42"/>
  <c r="DJ222" i="42"/>
  <c r="DJ223" i="42"/>
  <c r="DJ224" i="42"/>
  <c r="DJ225" i="42"/>
  <c r="DJ226" i="42"/>
  <c r="DJ227" i="42"/>
  <c r="DJ228" i="42"/>
  <c r="DJ229" i="42"/>
  <c r="DJ230" i="42"/>
  <c r="DJ231" i="42"/>
  <c r="DJ232" i="42"/>
  <c r="DJ233" i="42"/>
  <c r="DJ234" i="42"/>
  <c r="DJ235" i="42"/>
  <c r="DJ236" i="42"/>
  <c r="DJ237" i="42"/>
  <c r="DJ238" i="42"/>
  <c r="DJ239" i="42"/>
  <c r="DJ240" i="42"/>
  <c r="DJ241" i="42"/>
  <c r="DJ242" i="42"/>
  <c r="DJ243" i="42"/>
  <c r="DJ244" i="42"/>
  <c r="DJ245" i="42"/>
  <c r="DJ246" i="42"/>
  <c r="DJ247" i="42"/>
  <c r="DJ248" i="42"/>
  <c r="DJ249" i="42"/>
  <c r="DJ250" i="42"/>
  <c r="DJ251" i="42"/>
  <c r="DJ252" i="42"/>
  <c r="DJ253" i="42"/>
  <c r="DJ254" i="42"/>
  <c r="DJ255" i="42"/>
  <c r="DJ256" i="42"/>
  <c r="DJ257" i="42"/>
  <c r="DJ258" i="42"/>
  <c r="DJ259" i="42"/>
  <c r="DJ260" i="42"/>
  <c r="DJ261" i="42"/>
  <c r="DJ262" i="42"/>
  <c r="DJ263" i="42"/>
  <c r="DJ264" i="42"/>
  <c r="DJ265" i="42"/>
  <c r="DJ266" i="42"/>
  <c r="DJ267" i="42"/>
  <c r="DJ268" i="42"/>
  <c r="DJ269" i="42"/>
  <c r="DJ270" i="42"/>
  <c r="DJ271" i="42"/>
  <c r="DJ272" i="42"/>
  <c r="DJ273" i="42"/>
  <c r="DJ274" i="42"/>
  <c r="DJ275" i="42"/>
  <c r="DJ276" i="42"/>
  <c r="DJ277" i="42"/>
  <c r="DJ278" i="42"/>
  <c r="DJ279" i="42"/>
  <c r="DJ280" i="42"/>
  <c r="DJ281" i="42"/>
  <c r="DJ282" i="42"/>
  <c r="DJ283" i="42"/>
  <c r="DJ284" i="42"/>
  <c r="DJ285" i="42"/>
  <c r="DJ286" i="42"/>
  <c r="DJ287" i="42"/>
  <c r="DJ288" i="42"/>
  <c r="DJ289" i="42"/>
  <c r="DJ290" i="42"/>
  <c r="DJ291" i="42"/>
  <c r="DJ292" i="42"/>
  <c r="DJ293" i="42"/>
  <c r="DJ294" i="42"/>
  <c r="DJ295" i="42"/>
  <c r="DJ296" i="42"/>
  <c r="DJ297" i="42"/>
  <c r="DJ298" i="42"/>
  <c r="DJ299" i="42"/>
  <c r="DJ300" i="42"/>
  <c r="DJ301" i="42"/>
  <c r="DJ302" i="42"/>
  <c r="DJ303" i="42"/>
  <c r="DJ304" i="42"/>
  <c r="DJ305" i="42"/>
  <c r="DJ306" i="42"/>
  <c r="DJ307" i="42"/>
  <c r="DJ308" i="42"/>
  <c r="DJ309" i="42"/>
  <c r="DJ310" i="42"/>
  <c r="DJ311" i="42"/>
  <c r="DJ312" i="42"/>
  <c r="DJ313" i="42"/>
  <c r="DJ314" i="42"/>
  <c r="DJ315" i="42"/>
  <c r="DJ316" i="42"/>
  <c r="DJ317" i="42"/>
  <c r="DJ318" i="42"/>
  <c r="DJ319" i="42"/>
  <c r="DJ320" i="42"/>
  <c r="DJ321" i="42"/>
  <c r="DJ322" i="42"/>
  <c r="DJ323" i="42"/>
  <c r="DJ324" i="42"/>
  <c r="DJ325" i="42"/>
  <c r="DJ326" i="42"/>
  <c r="DJ327" i="42"/>
  <c r="DJ328" i="42"/>
  <c r="DJ329" i="42"/>
  <c r="DJ330" i="42"/>
  <c r="DJ331" i="42"/>
  <c r="DJ332" i="42"/>
  <c r="DJ333" i="42"/>
  <c r="DJ334" i="42"/>
  <c r="DJ335" i="42"/>
  <c r="DJ336" i="42"/>
  <c r="DJ337" i="42"/>
  <c r="DJ338" i="42"/>
  <c r="DJ339" i="42"/>
  <c r="DJ340" i="42"/>
  <c r="DJ341" i="42"/>
  <c r="DJ342" i="42"/>
  <c r="DJ343" i="42"/>
  <c r="DJ344" i="42"/>
  <c r="DJ345" i="42"/>
  <c r="DJ346" i="42"/>
  <c r="DJ347" i="42"/>
  <c r="DJ348" i="42"/>
  <c r="DJ349" i="42"/>
  <c r="DJ350" i="42"/>
  <c r="DJ351" i="42"/>
  <c r="DJ352" i="42"/>
  <c r="DJ353" i="42"/>
  <c r="DJ354" i="42"/>
  <c r="DJ355" i="42"/>
  <c r="DJ356" i="42"/>
  <c r="DJ357" i="42"/>
  <c r="DJ358" i="42"/>
  <c r="DJ359" i="42"/>
  <c r="DJ360" i="42"/>
  <c r="DJ361" i="42"/>
  <c r="DJ362" i="42"/>
  <c r="DJ363" i="42"/>
  <c r="DJ364" i="42"/>
  <c r="DJ365" i="42"/>
  <c r="DJ366" i="42"/>
  <c r="DJ367" i="42"/>
  <c r="DJ368" i="42"/>
  <c r="DJ369" i="42"/>
  <c r="DJ370" i="42"/>
  <c r="DJ371" i="42"/>
  <c r="DJ372" i="42"/>
  <c r="DJ373" i="42"/>
  <c r="DJ374" i="42"/>
  <c r="DJ375" i="42"/>
  <c r="DJ376" i="42"/>
  <c r="DJ377" i="42"/>
  <c r="DJ378" i="42"/>
  <c r="DJ379" i="42"/>
  <c r="DJ380" i="42"/>
  <c r="DJ381" i="42"/>
  <c r="DJ382" i="42"/>
  <c r="DJ383" i="42"/>
  <c r="DJ384" i="42"/>
  <c r="DJ385" i="42"/>
  <c r="DJ386" i="42"/>
  <c r="DJ387" i="42"/>
  <c r="DJ388" i="42"/>
  <c r="DJ389" i="42"/>
  <c r="DJ390" i="42"/>
  <c r="DJ391" i="42"/>
  <c r="DJ392" i="42"/>
  <c r="DJ393" i="42"/>
  <c r="DJ394" i="42"/>
  <c r="DJ395" i="42"/>
  <c r="DJ396" i="42"/>
  <c r="DJ397" i="42"/>
  <c r="DJ398" i="42"/>
  <c r="DJ399" i="42"/>
  <c r="DJ400" i="42"/>
  <c r="DJ401" i="42"/>
  <c r="DJ402" i="42"/>
  <c r="DJ403" i="42"/>
  <c r="DJ404" i="42"/>
  <c r="DJ405" i="42"/>
  <c r="DJ406" i="42"/>
  <c r="DJ407" i="42"/>
  <c r="DJ408" i="42"/>
  <c r="DJ409" i="42"/>
  <c r="DJ410" i="42"/>
  <c r="DJ411" i="42"/>
  <c r="DJ412" i="42"/>
  <c r="DJ413" i="42"/>
  <c r="DJ414" i="42"/>
  <c r="DJ415" i="42"/>
  <c r="DJ416" i="42"/>
  <c r="DJ417" i="42"/>
  <c r="DJ418" i="42"/>
  <c r="DJ419" i="42"/>
  <c r="DJ420" i="42"/>
  <c r="DJ421" i="42"/>
  <c r="DJ422" i="42"/>
  <c r="DJ423" i="42"/>
  <c r="DJ424" i="42"/>
  <c r="DJ425" i="42"/>
  <c r="DJ426" i="42"/>
  <c r="DJ427" i="42"/>
  <c r="DJ428" i="42"/>
  <c r="DJ429" i="42"/>
  <c r="DJ430" i="42"/>
  <c r="DJ431" i="42"/>
  <c r="DJ432" i="42"/>
  <c r="DJ433" i="42"/>
  <c r="DJ434" i="42"/>
  <c r="DJ435" i="42"/>
  <c r="DJ436" i="42"/>
  <c r="DJ437" i="42"/>
  <c r="DJ438" i="42"/>
  <c r="DJ439" i="42"/>
  <c r="DJ440" i="42"/>
  <c r="DJ441" i="42"/>
  <c r="DJ442" i="42"/>
  <c r="DJ443" i="42"/>
  <c r="DJ444" i="42"/>
  <c r="DJ445" i="42"/>
  <c r="DJ446" i="42"/>
  <c r="DJ447" i="42"/>
  <c r="DJ448" i="42"/>
  <c r="DJ449" i="42"/>
  <c r="DJ450" i="42"/>
  <c r="DJ451" i="42"/>
  <c r="DJ452" i="42"/>
  <c r="DJ453" i="42"/>
  <c r="DJ454" i="42"/>
  <c r="DJ455" i="42"/>
  <c r="DJ456" i="42"/>
  <c r="DJ457" i="42"/>
  <c r="DJ458" i="42"/>
  <c r="DJ459" i="42"/>
  <c r="DJ460" i="42"/>
  <c r="DJ461" i="42"/>
  <c r="DJ462" i="42"/>
  <c r="DJ463" i="42"/>
  <c r="DJ464" i="42"/>
  <c r="DJ465" i="42"/>
  <c r="DJ466" i="42"/>
  <c r="DJ467" i="42"/>
  <c r="DJ468" i="42"/>
  <c r="DJ469" i="42"/>
  <c r="DJ470" i="42"/>
  <c r="DJ471" i="42"/>
  <c r="DJ472" i="42"/>
  <c r="DJ473" i="42"/>
  <c r="DJ474" i="42"/>
  <c r="DJ475" i="42"/>
  <c r="DJ476" i="42"/>
  <c r="DJ477" i="42"/>
  <c r="DJ478" i="42"/>
  <c r="DJ479" i="42"/>
  <c r="DJ480" i="42"/>
  <c r="DJ481" i="42"/>
  <c r="DJ482" i="42"/>
  <c r="DJ483" i="42"/>
  <c r="DJ484" i="42"/>
  <c r="DJ485" i="42"/>
  <c r="DJ486" i="42"/>
  <c r="DJ487" i="42"/>
  <c r="DJ488" i="42"/>
  <c r="DJ489" i="42"/>
  <c r="DJ490" i="42"/>
  <c r="DJ491" i="42"/>
  <c r="DJ492" i="42"/>
  <c r="DJ493" i="42"/>
  <c r="DJ494" i="42"/>
  <c r="DJ495" i="42"/>
  <c r="DJ496" i="42"/>
  <c r="DJ497" i="42"/>
  <c r="DJ498" i="42"/>
  <c r="DJ499" i="42"/>
  <c r="DJ500" i="42"/>
  <c r="DJ501" i="42"/>
  <c r="DJ502" i="42"/>
  <c r="DJ503" i="42"/>
  <c r="DJ504" i="42"/>
  <c r="DJ505" i="42"/>
  <c r="DJ506" i="42"/>
  <c r="DJ507" i="42"/>
  <c r="DJ508" i="42"/>
  <c r="DJ509" i="42"/>
  <c r="DJ510" i="42"/>
  <c r="DJ511" i="42"/>
  <c r="DJ512" i="42"/>
  <c r="DJ513" i="42"/>
  <c r="DJ514" i="42"/>
  <c r="DJ515" i="42"/>
  <c r="DJ516" i="42"/>
  <c r="DJ517" i="42"/>
  <c r="DJ518" i="42"/>
  <c r="DJ519" i="42"/>
  <c r="DJ520" i="42"/>
  <c r="DJ521" i="42"/>
  <c r="DJ522" i="42"/>
  <c r="DJ523" i="42"/>
  <c r="DJ524" i="42"/>
  <c r="DJ525" i="42"/>
  <c r="DJ526" i="42"/>
  <c r="DJ527" i="42"/>
  <c r="DJ528" i="42"/>
  <c r="DJ529" i="42"/>
  <c r="DJ530" i="42"/>
  <c r="DJ531" i="42"/>
  <c r="DJ532" i="42"/>
  <c r="DJ533" i="42"/>
  <c r="DJ534" i="42"/>
  <c r="DJ535" i="42"/>
  <c r="DJ536" i="42"/>
  <c r="DJ537" i="42"/>
  <c r="DJ538" i="42"/>
  <c r="DJ539" i="42"/>
  <c r="DJ540" i="42"/>
  <c r="DJ541" i="42"/>
  <c r="DJ542" i="42"/>
  <c r="DJ543" i="42"/>
  <c r="DJ544" i="42"/>
  <c r="DJ545" i="42"/>
  <c r="DJ546" i="42"/>
  <c r="DJ547" i="42"/>
  <c r="DJ548" i="42"/>
  <c r="DJ549" i="42"/>
  <c r="DJ550" i="42"/>
  <c r="DJ551" i="42"/>
  <c r="DJ552" i="42"/>
  <c r="DJ553" i="42"/>
  <c r="DJ554" i="42"/>
  <c r="DJ555" i="42"/>
  <c r="DJ556" i="42"/>
  <c r="DJ557" i="42"/>
  <c r="DJ558" i="42"/>
  <c r="DJ559" i="42"/>
  <c r="DJ560" i="42"/>
  <c r="DJ561" i="42"/>
  <c r="DJ562" i="42"/>
  <c r="DJ563" i="42"/>
  <c r="DJ564" i="42"/>
  <c r="DJ565" i="42"/>
  <c r="DJ566" i="42"/>
  <c r="DJ567" i="42"/>
  <c r="DJ568" i="42"/>
  <c r="DJ569" i="42"/>
  <c r="DJ570" i="42"/>
  <c r="DJ571" i="42"/>
  <c r="DJ572" i="42"/>
  <c r="DJ573" i="42"/>
  <c r="DJ574" i="42"/>
  <c r="DJ575" i="42"/>
  <c r="DJ576" i="42"/>
  <c r="DJ577" i="42"/>
  <c r="DJ578" i="42"/>
  <c r="DJ579" i="42"/>
  <c r="DJ580" i="42"/>
  <c r="DJ581" i="42"/>
  <c r="DJ582" i="42"/>
  <c r="DJ583" i="42"/>
  <c r="DJ584" i="42"/>
  <c r="DJ585" i="42"/>
  <c r="DJ586" i="42"/>
  <c r="DJ587" i="42"/>
  <c r="DJ588" i="42"/>
  <c r="DJ589" i="42"/>
  <c r="DJ590" i="42"/>
  <c r="DJ591" i="42"/>
  <c r="DJ592" i="42"/>
  <c r="DJ593" i="42"/>
  <c r="DJ594" i="42"/>
  <c r="DJ595" i="42"/>
  <c r="DJ596" i="42"/>
  <c r="DJ597" i="42"/>
  <c r="DJ598" i="42"/>
  <c r="DJ599" i="42"/>
  <c r="DJ600" i="42"/>
  <c r="DJ601" i="42"/>
  <c r="DJ602" i="42"/>
  <c r="DJ603" i="42"/>
  <c r="DJ604" i="42"/>
  <c r="DJ605" i="42"/>
  <c r="DJ606" i="42"/>
  <c r="DJ607" i="42"/>
  <c r="DJ608" i="42"/>
  <c r="DJ609" i="42"/>
  <c r="DJ610" i="42"/>
  <c r="DJ611" i="42"/>
  <c r="DJ612" i="42"/>
  <c r="DJ613" i="42"/>
  <c r="DJ614" i="42"/>
  <c r="DJ615" i="42"/>
  <c r="DJ616" i="42"/>
  <c r="DJ617" i="42"/>
  <c r="DJ618" i="42"/>
  <c r="DJ619" i="42"/>
  <c r="DJ620" i="42"/>
  <c r="DJ621" i="42"/>
  <c r="DJ622" i="42"/>
  <c r="DJ623" i="42"/>
  <c r="DJ624" i="42"/>
  <c r="DJ625" i="42"/>
  <c r="DJ626" i="42"/>
  <c r="DJ627" i="42"/>
  <c r="DJ628" i="42"/>
  <c r="DJ629" i="42"/>
  <c r="DJ630" i="42"/>
  <c r="DJ631" i="42"/>
  <c r="DJ632" i="42"/>
  <c r="DJ633" i="42"/>
  <c r="DJ634" i="42"/>
  <c r="DJ635" i="42"/>
  <c r="DJ636" i="42"/>
  <c r="DJ637" i="42"/>
  <c r="DJ638" i="42"/>
  <c r="DJ639" i="42"/>
  <c r="DJ640" i="42"/>
  <c r="DJ641" i="42"/>
  <c r="DJ642" i="42"/>
  <c r="DJ643" i="42"/>
  <c r="DJ644" i="42"/>
  <c r="DJ645" i="42"/>
  <c r="DJ646" i="42"/>
  <c r="DJ647" i="42"/>
  <c r="DJ648" i="42"/>
  <c r="DJ649" i="42"/>
  <c r="DJ650" i="42"/>
  <c r="DJ651" i="42"/>
  <c r="DJ652" i="42"/>
  <c r="DJ653" i="42"/>
  <c r="DJ654" i="42"/>
  <c r="DJ655" i="42"/>
  <c r="DJ656" i="42"/>
  <c r="DJ657" i="42"/>
  <c r="DJ658" i="42"/>
  <c r="DJ659" i="42"/>
  <c r="DJ660" i="42"/>
  <c r="DJ661" i="42"/>
  <c r="DJ662" i="42"/>
  <c r="DJ663" i="42"/>
  <c r="DJ664" i="42"/>
  <c r="DJ665" i="42"/>
  <c r="DJ666" i="42"/>
  <c r="DJ667" i="42"/>
  <c r="DJ668" i="42"/>
  <c r="DJ669" i="42"/>
  <c r="DJ670" i="42"/>
  <c r="DJ671" i="42"/>
  <c r="DJ672" i="42"/>
  <c r="DJ673" i="42"/>
  <c r="DJ674" i="42"/>
  <c r="DJ675" i="42"/>
  <c r="DJ676" i="42"/>
  <c r="DJ677" i="42"/>
  <c r="DJ678" i="42"/>
  <c r="DJ679" i="42"/>
  <c r="DJ680" i="42"/>
  <c r="DJ681" i="42"/>
  <c r="DJ682" i="42"/>
  <c r="DJ683" i="42"/>
  <c r="DJ684" i="42"/>
  <c r="DJ685" i="42"/>
  <c r="DJ686" i="42"/>
  <c r="DJ687" i="42"/>
  <c r="DJ688" i="42"/>
  <c r="DJ689" i="42"/>
  <c r="DJ690" i="42"/>
  <c r="DJ691" i="42"/>
  <c r="DJ692" i="42"/>
  <c r="DJ693" i="42"/>
  <c r="DJ694" i="42"/>
  <c r="DJ695" i="42"/>
  <c r="DJ696" i="42"/>
  <c r="DJ697" i="42"/>
  <c r="DJ698" i="42"/>
  <c r="DJ699" i="42"/>
  <c r="DJ700" i="42"/>
  <c r="DJ701" i="42"/>
  <c r="DJ702" i="42"/>
  <c r="DJ703" i="42"/>
  <c r="DJ704" i="42"/>
  <c r="DJ705" i="42"/>
  <c r="DJ706" i="42"/>
  <c r="DJ707" i="42"/>
  <c r="DJ708" i="42"/>
  <c r="DJ709" i="42"/>
  <c r="DJ710" i="42"/>
  <c r="DJ711" i="42"/>
  <c r="DJ712" i="42"/>
  <c r="DJ713" i="42"/>
  <c r="DJ714" i="42"/>
  <c r="DJ715" i="42"/>
  <c r="DJ716" i="42"/>
  <c r="DJ717" i="42"/>
  <c r="DJ718" i="42"/>
  <c r="DJ719" i="42"/>
  <c r="DJ720" i="42"/>
  <c r="DJ721" i="42"/>
  <c r="DJ722" i="42"/>
  <c r="DJ723" i="42"/>
  <c r="DJ724" i="42"/>
  <c r="DJ725" i="42"/>
  <c r="DJ726" i="42"/>
  <c r="DJ727" i="42"/>
  <c r="DJ728" i="42"/>
  <c r="DJ729" i="42"/>
  <c r="DJ730" i="42"/>
  <c r="DJ731" i="42"/>
  <c r="DJ732" i="42"/>
  <c r="DJ733" i="42"/>
  <c r="DJ734" i="42"/>
  <c r="DJ735" i="42"/>
  <c r="DJ736" i="42"/>
  <c r="DJ737" i="42"/>
  <c r="DJ738" i="42"/>
  <c r="DJ739" i="42"/>
  <c r="DJ740" i="42"/>
  <c r="DJ741" i="42"/>
  <c r="DJ742" i="42"/>
  <c r="DJ743" i="42"/>
  <c r="DJ744" i="42"/>
  <c r="DJ745" i="42"/>
  <c r="DJ746" i="42"/>
  <c r="DJ747" i="42"/>
  <c r="DJ748" i="42"/>
  <c r="DJ749" i="42"/>
  <c r="DJ750" i="42"/>
  <c r="DJ751" i="42"/>
  <c r="DJ752" i="42"/>
  <c r="DJ753" i="42"/>
  <c r="DJ754" i="42"/>
  <c r="DJ755" i="42"/>
  <c r="DJ756" i="42"/>
  <c r="DJ757" i="42"/>
  <c r="DJ758" i="42"/>
  <c r="DJ759" i="42"/>
  <c r="DJ760" i="42"/>
  <c r="DJ761" i="42"/>
  <c r="DJ762" i="42"/>
  <c r="DJ763" i="42"/>
  <c r="DJ764" i="42"/>
  <c r="DJ765" i="42"/>
  <c r="DJ766" i="42"/>
  <c r="DJ767" i="42"/>
  <c r="DJ768" i="42"/>
  <c r="DJ769" i="42"/>
  <c r="DJ770" i="42"/>
  <c r="DJ771" i="42"/>
  <c r="DJ772" i="42"/>
  <c r="DJ773" i="42"/>
  <c r="DJ774" i="42"/>
  <c r="DJ775" i="42"/>
  <c r="DJ776" i="42"/>
  <c r="DJ777" i="42"/>
  <c r="DJ778" i="42"/>
  <c r="DJ779" i="42"/>
  <c r="DJ780" i="42"/>
  <c r="DJ781" i="42"/>
  <c r="DJ782" i="42"/>
  <c r="DJ783" i="42"/>
  <c r="DJ784" i="42"/>
  <c r="DJ785" i="42"/>
  <c r="DJ786" i="42"/>
  <c r="DJ787" i="42"/>
  <c r="DJ788" i="42"/>
  <c r="DJ789" i="42"/>
  <c r="DJ790" i="42"/>
  <c r="DJ791" i="42"/>
  <c r="DJ792" i="42"/>
  <c r="DJ793" i="42"/>
  <c r="DJ794" i="42"/>
  <c r="DJ795" i="42"/>
  <c r="DJ796" i="42"/>
  <c r="DJ797" i="42"/>
  <c r="DJ798" i="42"/>
  <c r="DJ799" i="42"/>
  <c r="DJ800" i="42"/>
  <c r="DJ801" i="42"/>
  <c r="DJ802" i="42"/>
  <c r="DJ803" i="42"/>
  <c r="DJ804" i="42"/>
  <c r="DJ805" i="42"/>
  <c r="DJ806" i="42"/>
  <c r="DJ807" i="42"/>
  <c r="DJ808" i="42"/>
  <c r="DJ809" i="42"/>
  <c r="DJ810" i="42"/>
  <c r="DJ811" i="42"/>
  <c r="DJ812" i="42"/>
  <c r="DJ813" i="42"/>
  <c r="DJ814" i="42"/>
  <c r="DJ815" i="42"/>
  <c r="DJ816" i="42"/>
  <c r="DJ817" i="42"/>
  <c r="DJ818" i="42"/>
  <c r="DJ819" i="42"/>
  <c r="DJ820" i="42"/>
  <c r="DJ821" i="42"/>
  <c r="DJ822" i="42"/>
  <c r="DJ823" i="42"/>
  <c r="DJ824" i="42"/>
  <c r="DJ825" i="42"/>
  <c r="DJ826" i="42"/>
  <c r="DJ827" i="42"/>
  <c r="DJ828" i="42"/>
  <c r="DJ829" i="42"/>
  <c r="DJ830" i="42"/>
  <c r="DJ831" i="42"/>
  <c r="DJ832" i="42"/>
  <c r="DJ833" i="42"/>
  <c r="DJ834" i="42"/>
  <c r="DJ835" i="42"/>
  <c r="DJ836" i="42"/>
  <c r="DJ837" i="42"/>
  <c r="DJ838" i="42"/>
  <c r="DJ839" i="42"/>
  <c r="DJ840" i="42"/>
  <c r="DJ841" i="42"/>
  <c r="DJ842" i="42"/>
  <c r="DJ843" i="42"/>
  <c r="DJ844" i="42"/>
  <c r="DJ845" i="42"/>
  <c r="DJ846" i="42"/>
  <c r="DJ847" i="42"/>
  <c r="DJ848" i="42"/>
  <c r="DJ849" i="42"/>
  <c r="DJ850" i="42"/>
  <c r="DJ851" i="42"/>
  <c r="DJ852" i="42"/>
  <c r="DJ853" i="42"/>
  <c r="DJ854" i="42"/>
  <c r="DJ855" i="42"/>
  <c r="DJ856" i="42"/>
  <c r="DJ857" i="42"/>
  <c r="DJ858" i="42"/>
  <c r="DJ859" i="42"/>
  <c r="DJ860" i="42"/>
  <c r="DJ861" i="42"/>
  <c r="DJ862" i="42"/>
  <c r="DJ863" i="42"/>
  <c r="DJ864" i="42"/>
  <c r="DJ5" i="42"/>
  <c r="C2" i="66"/>
  <c r="G46" i="65"/>
  <c r="F46" i="65"/>
  <c r="E46" i="65"/>
  <c r="D46" i="65"/>
  <c r="G45" i="65"/>
  <c r="F45" i="65"/>
  <c r="E45" i="65"/>
  <c r="D45" i="65"/>
  <c r="G44" i="65"/>
  <c r="F44" i="65"/>
  <c r="E44" i="65"/>
  <c r="D44" i="65"/>
  <c r="G43" i="65"/>
  <c r="F43" i="65"/>
  <c r="E43" i="65"/>
  <c r="D43" i="65"/>
  <c r="G42" i="65"/>
  <c r="F42" i="65"/>
  <c r="E42" i="65"/>
  <c r="D42" i="65"/>
  <c r="G41" i="65"/>
  <c r="F41" i="65"/>
  <c r="E41" i="65"/>
  <c r="D41" i="65"/>
  <c r="G40" i="65"/>
  <c r="F40" i="65"/>
  <c r="E40" i="65"/>
  <c r="D40" i="65"/>
  <c r="G39" i="65"/>
  <c r="F39" i="65"/>
  <c r="E39" i="65"/>
  <c r="D39" i="65"/>
  <c r="G38" i="65"/>
  <c r="F38" i="65"/>
  <c r="E38" i="65"/>
  <c r="D38" i="65"/>
  <c r="G37" i="65"/>
  <c r="F37" i="65"/>
  <c r="E37" i="65"/>
  <c r="D37" i="65"/>
  <c r="G36" i="65"/>
  <c r="F36" i="65"/>
  <c r="E36" i="65"/>
  <c r="D36" i="65"/>
  <c r="G35" i="65"/>
  <c r="F35" i="65"/>
  <c r="E35" i="65"/>
  <c r="D35" i="65"/>
  <c r="G34" i="65"/>
  <c r="F34" i="65"/>
  <c r="E34" i="65"/>
  <c r="J34" i="65" s="1" a="1"/>
  <c r="J34" i="65" s="1"/>
  <c r="D34" i="65"/>
  <c r="G33" i="65"/>
  <c r="F33" i="65"/>
  <c r="E33" i="65"/>
  <c r="D33" i="65"/>
  <c r="G32" i="65"/>
  <c r="F32" i="65"/>
  <c r="E32" i="65"/>
  <c r="D32" i="65"/>
  <c r="G31" i="65"/>
  <c r="F31" i="65"/>
  <c r="E31" i="65"/>
  <c r="D31" i="65"/>
  <c r="G30" i="65"/>
  <c r="F30" i="65"/>
  <c r="E30" i="65"/>
  <c r="D30" i="65"/>
  <c r="G29" i="65"/>
  <c r="F29" i="65"/>
  <c r="E29" i="65"/>
  <c r="D29" i="65"/>
  <c r="G28" i="65"/>
  <c r="F28" i="65"/>
  <c r="E28" i="65"/>
  <c r="J28" i="65" s="1" a="1"/>
  <c r="J28" i="65" s="1"/>
  <c r="I28" i="65" s="1"/>
  <c r="D28" i="65"/>
  <c r="G27" i="65"/>
  <c r="F27" i="65"/>
  <c r="E27" i="65"/>
  <c r="D27" i="65"/>
  <c r="G26" i="65"/>
  <c r="F26" i="65"/>
  <c r="E26" i="65"/>
  <c r="D26" i="65"/>
  <c r="G25" i="65"/>
  <c r="F25" i="65"/>
  <c r="E25" i="65"/>
  <c r="D25" i="65"/>
  <c r="G24" i="65"/>
  <c r="F24" i="65"/>
  <c r="E24" i="65"/>
  <c r="D24" i="65"/>
  <c r="G23" i="65"/>
  <c r="F23" i="65"/>
  <c r="E23" i="65"/>
  <c r="D23" i="65"/>
  <c r="G22" i="65"/>
  <c r="F22" i="65"/>
  <c r="E22" i="65"/>
  <c r="J22" i="65" s="1" a="1"/>
  <c r="J22" i="65" s="1"/>
  <c r="I22" i="65" s="1"/>
  <c r="D22" i="65"/>
  <c r="G21" i="65"/>
  <c r="F21" i="65"/>
  <c r="E21" i="65"/>
  <c r="D21" i="65"/>
  <c r="G20" i="65"/>
  <c r="F20" i="65"/>
  <c r="E20" i="65"/>
  <c r="D20" i="65"/>
  <c r="G19" i="65"/>
  <c r="F19" i="65"/>
  <c r="E19" i="65"/>
  <c r="J19" i="65" s="1" a="1"/>
  <c r="J19" i="65" s="1"/>
  <c r="I19" i="65" s="1"/>
  <c r="D19" i="65"/>
  <c r="G18" i="65"/>
  <c r="F18" i="65"/>
  <c r="E18" i="65"/>
  <c r="D18" i="65"/>
  <c r="G17" i="65"/>
  <c r="F17" i="65"/>
  <c r="E17" i="65"/>
  <c r="D17" i="65"/>
  <c r="G16" i="65"/>
  <c r="F16" i="65"/>
  <c r="E16" i="65"/>
  <c r="D16" i="65"/>
  <c r="G15" i="65"/>
  <c r="F15" i="65"/>
  <c r="E15" i="65"/>
  <c r="J15" i="65" s="1" a="1"/>
  <c r="J15" i="65" s="1"/>
  <c r="I15" i="65" s="1"/>
  <c r="D15" i="65"/>
  <c r="G14" i="65"/>
  <c r="F14" i="65"/>
  <c r="E14" i="65"/>
  <c r="J14" i="65" s="1" a="1"/>
  <c r="J14" i="65" s="1"/>
  <c r="D14" i="65"/>
  <c r="G13" i="65"/>
  <c r="F13" i="65"/>
  <c r="E13" i="65"/>
  <c r="J13" i="65" s="1" a="1"/>
  <c r="J13" i="65" s="1"/>
  <c r="I13" i="65" s="1"/>
  <c r="D13" i="65"/>
  <c r="G12" i="65"/>
  <c r="F12" i="65"/>
  <c r="E12" i="65"/>
  <c r="J12" i="65" s="1" a="1"/>
  <c r="J12" i="65" s="1"/>
  <c r="I12" i="65" s="1"/>
  <c r="D12" i="65"/>
  <c r="G11" i="65"/>
  <c r="F11" i="65"/>
  <c r="E11" i="65"/>
  <c r="D11" i="65"/>
  <c r="G10" i="65"/>
  <c r="F10" i="65"/>
  <c r="E10" i="65"/>
  <c r="J10" i="65" s="1" a="1"/>
  <c r="J10" i="65" s="1"/>
  <c r="D10" i="65"/>
  <c r="G9" i="65"/>
  <c r="F9" i="65"/>
  <c r="E9" i="65"/>
  <c r="J9" i="65" s="1" a="1"/>
  <c r="J9" i="65" s="1"/>
  <c r="I9" i="65" s="1"/>
  <c r="D9" i="65"/>
  <c r="G8" i="65"/>
  <c r="F8" i="65"/>
  <c r="E8" i="65"/>
  <c r="J8" i="65" s="1" a="1"/>
  <c r="J8" i="65" s="1"/>
  <c r="I8" i="65" s="1"/>
  <c r="D8" i="65"/>
  <c r="G7" i="65"/>
  <c r="F7" i="65"/>
  <c r="E7" i="65"/>
  <c r="J7" i="65" s="1" a="1"/>
  <c r="J7" i="65" s="1"/>
  <c r="D7" i="65"/>
  <c r="F6" i="65"/>
  <c r="E6" i="65"/>
  <c r="J6" i="65" s="1" a="1"/>
  <c r="J6" i="65" s="1"/>
  <c r="I6" i="65" s="1"/>
  <c r="L6" i="65" s="1"/>
  <c r="DB3" i="42"/>
  <c r="D6" i="65"/>
  <c r="G49" i="65"/>
  <c r="H46" i="65"/>
  <c r="H45" i="65"/>
  <c r="H44" i="65"/>
  <c r="H43" i="65"/>
  <c r="H42" i="65"/>
  <c r="H41" i="65"/>
  <c r="H40" i="65"/>
  <c r="H39" i="65"/>
  <c r="H38" i="65"/>
  <c r="H37" i="65"/>
  <c r="H36" i="65"/>
  <c r="H35" i="65"/>
  <c r="H34" i="65"/>
  <c r="H33" i="65"/>
  <c r="H32" i="65"/>
  <c r="H31" i="65"/>
  <c r="H30" i="65"/>
  <c r="H29" i="65"/>
  <c r="H28" i="65"/>
  <c r="H27" i="65"/>
  <c r="H26" i="65"/>
  <c r="H25" i="65"/>
  <c r="H24" i="65"/>
  <c r="H23" i="65"/>
  <c r="H22" i="65"/>
  <c r="H21" i="65"/>
  <c r="H20" i="6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G127" i="66"/>
  <c r="H124" i="66"/>
  <c r="H123" i="66"/>
  <c r="H122" i="66"/>
  <c r="H121" i="66"/>
  <c r="H120" i="66"/>
  <c r="H119" i="66"/>
  <c r="H118" i="66"/>
  <c r="H117" i="66"/>
  <c r="H116" i="66"/>
  <c r="H115" i="66"/>
  <c r="H94" i="66"/>
  <c r="H93" i="66"/>
  <c r="H92" i="66"/>
  <c r="H91" i="66"/>
  <c r="H90" i="66"/>
  <c r="H89" i="66"/>
  <c r="H88" i="66"/>
  <c r="H87" i="66"/>
  <c r="H86" i="66"/>
  <c r="H85" i="66"/>
  <c r="H84" i="66"/>
  <c r="H83" i="66"/>
  <c r="H82" i="66"/>
  <c r="H81" i="66"/>
  <c r="H80" i="66"/>
  <c r="H79" i="66"/>
  <c r="H78" i="66"/>
  <c r="H77" i="66"/>
  <c r="H76" i="66"/>
  <c r="H75" i="66"/>
  <c r="H74" i="66"/>
  <c r="H73" i="66"/>
  <c r="H72" i="66"/>
  <c r="H71" i="66"/>
  <c r="H70" i="66"/>
  <c r="H69" i="66"/>
  <c r="H68" i="66"/>
  <c r="H67" i="66"/>
  <c r="H66" i="66"/>
  <c r="H65" i="66"/>
  <c r="H64" i="66"/>
  <c r="H63" i="66"/>
  <c r="H62" i="66"/>
  <c r="H61" i="66"/>
  <c r="H60" i="66"/>
  <c r="H59" i="66"/>
  <c r="H58" i="66"/>
  <c r="H57" i="66"/>
  <c r="H56" i="66"/>
  <c r="H55" i="66"/>
  <c r="H54" i="66"/>
  <c r="H53" i="66"/>
  <c r="H52" i="66"/>
  <c r="H51" i="66"/>
  <c r="H50" i="66"/>
  <c r="H49" i="66"/>
  <c r="H48" i="66"/>
  <c r="J48" i="66" a="1"/>
  <c r="J48" i="66" s="1"/>
  <c r="H47" i="66"/>
  <c r="H46" i="66"/>
  <c r="H45" i="66"/>
  <c r="H44" i="66"/>
  <c r="H43" i="66"/>
  <c r="H42" i="66"/>
  <c r="H41" i="66"/>
  <c r="H40" i="66"/>
  <c r="H39" i="66"/>
  <c r="H38" i="66"/>
  <c r="H37" i="66"/>
  <c r="H36" i="66"/>
  <c r="J36" i="66" a="1"/>
  <c r="J36" i="66" s="1"/>
  <c r="H35" i="66"/>
  <c r="H34" i="66"/>
  <c r="H33" i="66"/>
  <c r="H32" i="66"/>
  <c r="J32" i="66" a="1"/>
  <c r="J32" i="66" s="1"/>
  <c r="H31" i="66"/>
  <c r="H30" i="66"/>
  <c r="J30" i="66" a="1"/>
  <c r="J30" i="66" s="1"/>
  <c r="H29" i="66"/>
  <c r="H28" i="66"/>
  <c r="J28" i="66" a="1"/>
  <c r="J28" i="66" s="1"/>
  <c r="I28" i="66" s="1"/>
  <c r="H27" i="66"/>
  <c r="H26" i="66"/>
  <c r="H25" i="66"/>
  <c r="H24" i="66"/>
  <c r="J24" i="66" a="1"/>
  <c r="J24" i="66" s="1"/>
  <c r="H23" i="66"/>
  <c r="H22" i="66"/>
  <c r="H21" i="66"/>
  <c r="H20" i="66"/>
  <c r="J20" i="66" a="1"/>
  <c r="J20" i="66" s="1"/>
  <c r="H19" i="66"/>
  <c r="H18" i="66"/>
  <c r="J18" i="66" a="1"/>
  <c r="J18" i="66" s="1"/>
  <c r="H17" i="66"/>
  <c r="H16" i="66"/>
  <c r="J16" i="66" a="1"/>
  <c r="J16" i="66" s="1"/>
  <c r="I16" i="66" s="1"/>
  <c r="H15" i="66"/>
  <c r="H14" i="66"/>
  <c r="J14" i="66" a="1"/>
  <c r="J14" i="66" s="1"/>
  <c r="I14" i="66" s="1"/>
  <c r="H13" i="66"/>
  <c r="H12" i="66"/>
  <c r="J12" i="66" a="1"/>
  <c r="J12" i="66" s="1"/>
  <c r="H11" i="66"/>
  <c r="H10" i="66"/>
  <c r="J10" i="66" a="1"/>
  <c r="J10" i="66" s="1"/>
  <c r="I10" i="66" s="1"/>
  <c r="H9" i="66"/>
  <c r="H8" i="66"/>
  <c r="J8" i="66" a="1"/>
  <c r="J8" i="66" s="1"/>
  <c r="I8" i="66" s="1"/>
  <c r="H7" i="66"/>
  <c r="H6" i="66"/>
  <c r="J6" i="66" a="1"/>
  <c r="J6" i="66" s="1"/>
  <c r="H5" i="66"/>
  <c r="C1" i="66"/>
  <c r="F14" i="67"/>
  <c r="F13" i="67"/>
  <c r="F12" i="67"/>
  <c r="F11" i="67"/>
  <c r="F10" i="67"/>
  <c r="F9" i="67"/>
  <c r="F8" i="67"/>
  <c r="F7" i="67"/>
  <c r="F6" i="67"/>
  <c r="F5" i="67"/>
  <c r="F4" i="67"/>
  <c r="F3" i="67"/>
  <c r="F2" i="67"/>
  <c r="F1" i="67"/>
  <c r="J124" i="66" a="1"/>
  <c r="J124" i="66" s="1"/>
  <c r="J123" i="66" a="1"/>
  <c r="J123" i="66" s="1"/>
  <c r="J122" i="66" a="1"/>
  <c r="J122" i="66" s="1"/>
  <c r="J121" i="66" a="1"/>
  <c r="J121" i="66" s="1"/>
  <c r="J120" i="66" a="1"/>
  <c r="J120" i="66" s="1"/>
  <c r="J118" i="66" a="1"/>
  <c r="J118" i="66" s="1"/>
  <c r="J116" i="66" a="1"/>
  <c r="J116" i="66" s="1"/>
  <c r="J94" i="66" a="1"/>
  <c r="J94" i="66" s="1"/>
  <c r="J92" i="66" a="1"/>
  <c r="J92" i="66" s="1"/>
  <c r="J90" i="66" a="1"/>
  <c r="J90" i="66" s="1"/>
  <c r="J88" i="66" a="1"/>
  <c r="J88" i="66" s="1"/>
  <c r="I88" i="66" s="1"/>
  <c r="J86" i="66" a="1"/>
  <c r="J86" i="66" s="1"/>
  <c r="J84" i="66" a="1"/>
  <c r="J84" i="66" s="1"/>
  <c r="J82" i="66" a="1"/>
  <c r="J82" i="66" s="1"/>
  <c r="I82" i="66" s="1"/>
  <c r="J80" i="66" a="1"/>
  <c r="J80" i="66" s="1"/>
  <c r="J78" i="66" a="1"/>
  <c r="J78" i="66" s="1"/>
  <c r="J76" i="66" a="1"/>
  <c r="J76" i="66" s="1"/>
  <c r="I76" i="66" s="1"/>
  <c r="J74" i="66" a="1"/>
  <c r="J74" i="66" s="1"/>
  <c r="J72" i="66" a="1"/>
  <c r="J72" i="66" s="1"/>
  <c r="J70" i="66" a="1"/>
  <c r="J70" i="66" s="1"/>
  <c r="I70" i="66" s="1"/>
  <c r="J68" i="66" a="1"/>
  <c r="J68" i="66" s="1"/>
  <c r="J66" i="66" a="1"/>
  <c r="J66" i="66" s="1"/>
  <c r="J64" i="66" a="1"/>
  <c r="J64" i="66" s="1"/>
  <c r="I64" i="66" s="1"/>
  <c r="J62" i="66" a="1"/>
  <c r="J62" i="66" s="1"/>
  <c r="J60" i="66" a="1"/>
  <c r="J60" i="66" s="1"/>
  <c r="J58" i="66" a="1"/>
  <c r="J58" i="66" s="1"/>
  <c r="I58" i="66" s="1"/>
  <c r="J56" i="66" a="1"/>
  <c r="J56" i="66" s="1"/>
  <c r="J54" i="66" a="1"/>
  <c r="J54" i="66" s="1"/>
  <c r="J52" i="66" a="1"/>
  <c r="J52" i="66" s="1"/>
  <c r="I52" i="66" s="1"/>
  <c r="J50" i="66" a="1"/>
  <c r="J50" i="66" s="1"/>
  <c r="J46" i="66" a="1"/>
  <c r="J46" i="66" s="1"/>
  <c r="I46" i="66" s="1"/>
  <c r="J44" i="66" a="1"/>
  <c r="J44" i="66" s="1"/>
  <c r="J42" i="66" a="1"/>
  <c r="J42" i="66" s="1"/>
  <c r="J40" i="66" a="1"/>
  <c r="J40" i="66" s="1"/>
  <c r="I40" i="66" s="1"/>
  <c r="J38" i="66" a="1"/>
  <c r="J38" i="66" s="1"/>
  <c r="J34" i="66" a="1"/>
  <c r="J34" i="66" s="1"/>
  <c r="I34" i="66" s="1"/>
  <c r="J26" i="66" a="1"/>
  <c r="J26" i="66" s="1"/>
  <c r="J22" i="66" a="1"/>
  <c r="J22" i="66" s="1"/>
  <c r="I22" i="66" s="1"/>
  <c r="J15" i="66" a="1"/>
  <c r="J15" i="66" s="1"/>
  <c r="I15" i="66" s="1"/>
  <c r="J9" i="66" a="1"/>
  <c r="J9" i="66" s="1"/>
  <c r="I9" i="66" s="1"/>
  <c r="J46" i="65" a="1"/>
  <c r="J46" i="65" s="1"/>
  <c r="I46" i="65" s="1"/>
  <c r="J45" i="65" a="1"/>
  <c r="J45" i="65" s="1"/>
  <c r="I45" i="65" s="1"/>
  <c r="J43" i="65" a="1"/>
  <c r="J43" i="65" s="1"/>
  <c r="J42" i="65" a="1"/>
  <c r="J42" i="65" s="1"/>
  <c r="J41" i="65" a="1"/>
  <c r="J41" i="65" s="1"/>
  <c r="J39" i="65" a="1"/>
  <c r="J39" i="65" s="1"/>
  <c r="I39" i="65" s="1"/>
  <c r="J36" i="65" a="1"/>
  <c r="J36" i="65" s="1"/>
  <c r="J35" i="65" a="1"/>
  <c r="J35" i="65" s="1"/>
  <c r="J33" i="65" a="1"/>
  <c r="J33" i="65" s="1"/>
  <c r="I33" i="65" s="1"/>
  <c r="J32" i="65" a="1"/>
  <c r="J32" i="65" s="1"/>
  <c r="J30" i="65" a="1"/>
  <c r="J30" i="65" s="1"/>
  <c r="J29" i="65" a="1"/>
  <c r="J29" i="65" s="1"/>
  <c r="J27" i="65" a="1"/>
  <c r="J27" i="65" s="1"/>
  <c r="I27" i="65" s="1"/>
  <c r="J26" i="65" a="1"/>
  <c r="J26" i="65" s="1"/>
  <c r="I26" i="65" s="1"/>
  <c r="K26" i="65" s="1"/>
  <c r="J24" i="65" a="1"/>
  <c r="J24" i="65" s="1"/>
  <c r="I24" i="65" s="1"/>
  <c r="K24" i="65" s="1"/>
  <c r="J23" i="65" a="1"/>
  <c r="J23" i="65" s="1"/>
  <c r="J21" i="65" a="1"/>
  <c r="J21" i="65" s="1"/>
  <c r="I21" i="65" s="1"/>
  <c r="J20" i="65" a="1"/>
  <c r="J20" i="65" s="1"/>
  <c r="J18" i="65" a="1"/>
  <c r="J18" i="65" s="1"/>
  <c r="K8" i="65" l="1"/>
  <c r="R1" i="67" a="1"/>
  <c r="R1" i="67" s="1"/>
  <c r="K12" i="65"/>
  <c r="L12" i="65"/>
  <c r="J16" i="65" a="1"/>
  <c r="J16" i="65" s="1"/>
  <c r="I16" i="65" s="1"/>
  <c r="J40" i="65" a="1"/>
  <c r="J40" i="65" s="1"/>
  <c r="I40" i="65" s="1"/>
  <c r="J5" i="66" a="1"/>
  <c r="J5" i="66" s="1"/>
  <c r="I5" i="66" s="1"/>
  <c r="J7" i="66" a="1"/>
  <c r="J7" i="66" s="1"/>
  <c r="I7" i="66" s="1"/>
  <c r="J11" i="66" a="1"/>
  <c r="J11" i="66" s="1"/>
  <c r="I11" i="66" s="1"/>
  <c r="J13" i="66" a="1"/>
  <c r="J13" i="66" s="1"/>
  <c r="I13" i="66" s="1"/>
  <c r="J17" i="66" a="1"/>
  <c r="J17" i="66" s="1"/>
  <c r="I17" i="66" s="1"/>
  <c r="J19" i="66" a="1"/>
  <c r="J19" i="66" s="1"/>
  <c r="I19" i="66" s="1"/>
  <c r="J21" i="66" a="1"/>
  <c r="J21" i="66" s="1"/>
  <c r="I21" i="66" s="1"/>
  <c r="J23" i="66" a="1"/>
  <c r="J23" i="66" s="1"/>
  <c r="I23" i="66" s="1"/>
  <c r="J25" i="66" a="1"/>
  <c r="J25" i="66" s="1"/>
  <c r="I25" i="66" s="1"/>
  <c r="J27" i="66" a="1"/>
  <c r="J27" i="66" s="1"/>
  <c r="I27" i="66" s="1"/>
  <c r="J29" i="66" a="1"/>
  <c r="J29" i="66" s="1"/>
  <c r="I29" i="66" s="1"/>
  <c r="J31" i="66" a="1"/>
  <c r="J31" i="66" s="1"/>
  <c r="I31" i="66" s="1"/>
  <c r="J33" i="66" a="1"/>
  <c r="J33" i="66" s="1"/>
  <c r="I33" i="66" s="1"/>
  <c r="J35" i="66" a="1"/>
  <c r="J35" i="66" s="1"/>
  <c r="I35" i="66" s="1"/>
  <c r="J37" i="66" a="1"/>
  <c r="J37" i="66" s="1"/>
  <c r="I37" i="66" s="1"/>
  <c r="L37" i="66" s="1"/>
  <c r="J39" i="66" a="1"/>
  <c r="J39" i="66" s="1"/>
  <c r="I39" i="66" s="1"/>
  <c r="J41" i="66" a="1"/>
  <c r="J41" i="66" s="1"/>
  <c r="I41" i="66" s="1"/>
  <c r="J43" i="66" a="1"/>
  <c r="J43" i="66" s="1"/>
  <c r="I43" i="66" s="1"/>
  <c r="J45" i="66" a="1"/>
  <c r="J45" i="66" s="1"/>
  <c r="I45" i="66" s="1"/>
  <c r="J47" i="66" a="1"/>
  <c r="J47" i="66" s="1"/>
  <c r="I47" i="66" s="1"/>
  <c r="J49" i="66" a="1"/>
  <c r="J49" i="66" s="1"/>
  <c r="I49" i="66" s="1"/>
  <c r="L49" i="66" s="1"/>
  <c r="J51" i="66" a="1"/>
  <c r="J51" i="66" s="1"/>
  <c r="I51" i="66" s="1"/>
  <c r="J53" i="66" a="1"/>
  <c r="J53" i="66" s="1"/>
  <c r="I53" i="66" s="1"/>
  <c r="J55" i="66" a="1"/>
  <c r="J55" i="66" s="1"/>
  <c r="I55" i="66" s="1"/>
  <c r="J57" i="66" a="1"/>
  <c r="J57" i="66" s="1"/>
  <c r="I57" i="66" s="1"/>
  <c r="J59" i="66" a="1"/>
  <c r="J59" i="66" s="1"/>
  <c r="I59" i="66" s="1"/>
  <c r="J61" i="66" a="1"/>
  <c r="J61" i="66" s="1"/>
  <c r="I61" i="66" s="1"/>
  <c r="J63" i="66" a="1"/>
  <c r="J63" i="66" s="1"/>
  <c r="I63" i="66" s="1"/>
  <c r="L63" i="66" s="1"/>
  <c r="J65" i="66" a="1"/>
  <c r="J65" i="66" s="1"/>
  <c r="I65" i="66" s="1"/>
  <c r="J67" i="66" a="1"/>
  <c r="J67" i="66" s="1"/>
  <c r="I67" i="66" s="1"/>
  <c r="J69" i="66" a="1"/>
  <c r="J69" i="66" s="1"/>
  <c r="I69" i="66" s="1"/>
  <c r="J71" i="66" a="1"/>
  <c r="J71" i="66" s="1"/>
  <c r="I71" i="66" s="1"/>
  <c r="J73" i="66" a="1"/>
  <c r="J73" i="66" s="1"/>
  <c r="I73" i="66" s="1"/>
  <c r="J75" i="66" a="1"/>
  <c r="J75" i="66" s="1"/>
  <c r="I75" i="66" s="1"/>
  <c r="J77" i="66" a="1"/>
  <c r="J77" i="66" s="1"/>
  <c r="I77" i="66" s="1"/>
  <c r="J79" i="66" a="1"/>
  <c r="J79" i="66" s="1"/>
  <c r="I79" i="66" s="1"/>
  <c r="J81" i="66" a="1"/>
  <c r="J81" i="66" s="1"/>
  <c r="I81" i="66" s="1"/>
  <c r="J83" i="66" a="1"/>
  <c r="J83" i="66" s="1"/>
  <c r="I83" i="66" s="1"/>
  <c r="J85" i="66" a="1"/>
  <c r="J85" i="66" s="1"/>
  <c r="I85" i="66" s="1"/>
  <c r="J87" i="66" a="1"/>
  <c r="J87" i="66" s="1"/>
  <c r="I87" i="66" s="1"/>
  <c r="L87" i="66" s="1"/>
  <c r="J89" i="66" a="1"/>
  <c r="J89" i="66" s="1"/>
  <c r="I89" i="66" s="1"/>
  <c r="J91" i="66" a="1"/>
  <c r="J91" i="66" s="1"/>
  <c r="I91" i="66" s="1"/>
  <c r="J93" i="66" a="1"/>
  <c r="J93" i="66" s="1"/>
  <c r="I93" i="66" s="1"/>
  <c r="J115" i="66" a="1"/>
  <c r="J115" i="66" s="1"/>
  <c r="I115" i="66" s="1"/>
  <c r="J117" i="66" a="1"/>
  <c r="J117" i="66" s="1"/>
  <c r="I117" i="66" s="1"/>
  <c r="J119" i="66" a="1"/>
  <c r="J119" i="66" s="1"/>
  <c r="I119" i="66" s="1"/>
  <c r="L33" i="65"/>
  <c r="K33" i="65"/>
  <c r="K15" i="65"/>
  <c r="L15" i="65"/>
  <c r="L27" i="65"/>
  <c r="K27" i="65"/>
  <c r="L13" i="65"/>
  <c r="K13" i="65"/>
  <c r="K28" i="65"/>
  <c r="L28" i="65"/>
  <c r="K9" i="65"/>
  <c r="L9" i="65"/>
  <c r="K22" i="65"/>
  <c r="L22" i="65"/>
  <c r="I36" i="65"/>
  <c r="L45" i="65"/>
  <c r="K45" i="65"/>
  <c r="L39" i="65"/>
  <c r="K39" i="65"/>
  <c r="L10" i="66"/>
  <c r="K10" i="66"/>
  <c r="L28" i="66"/>
  <c r="K28" i="66"/>
  <c r="L40" i="66"/>
  <c r="K40" i="66"/>
  <c r="L58" i="66"/>
  <c r="K58" i="66"/>
  <c r="L70" i="66"/>
  <c r="K70" i="66"/>
  <c r="L76" i="66"/>
  <c r="K76" i="66"/>
  <c r="L88" i="66"/>
  <c r="K88" i="66"/>
  <c r="L21" i="65"/>
  <c r="K21" i="65"/>
  <c r="L8" i="65"/>
  <c r="J37" i="65" a="1"/>
  <c r="J37" i="65" s="1"/>
  <c r="I37" i="65" s="1"/>
  <c r="I7" i="65"/>
  <c r="J17" i="65" a="1"/>
  <c r="J17" i="65" s="1"/>
  <c r="I17" i="65" s="1"/>
  <c r="I30" i="65"/>
  <c r="L8" i="66"/>
  <c r="K8" i="66"/>
  <c r="L22" i="66"/>
  <c r="K22" i="66"/>
  <c r="L26" i="65"/>
  <c r="J25" i="65" a="1"/>
  <c r="J25" i="65" s="1"/>
  <c r="I25" i="65" s="1"/>
  <c r="I10" i="65"/>
  <c r="I18" i="65"/>
  <c r="I20" i="65"/>
  <c r="I32" i="65"/>
  <c r="J44" i="65" a="1"/>
  <c r="J44" i="65" s="1"/>
  <c r="I44" i="65" s="1"/>
  <c r="L9" i="66"/>
  <c r="K9" i="66"/>
  <c r="L15" i="66"/>
  <c r="K15" i="66"/>
  <c r="J38" i="65" a="1"/>
  <c r="J38" i="65" s="1"/>
  <c r="I38" i="65" s="1"/>
  <c r="L46" i="65"/>
  <c r="K46" i="65"/>
  <c r="I6" i="66"/>
  <c r="I12" i="66"/>
  <c r="I18" i="66"/>
  <c r="I20" i="66"/>
  <c r="I24" i="66"/>
  <c r="I26" i="66"/>
  <c r="I30" i="66"/>
  <c r="I32" i="66"/>
  <c r="I36" i="66"/>
  <c r="I38" i="66"/>
  <c r="I42" i="66"/>
  <c r="I44" i="66"/>
  <c r="I48" i="66"/>
  <c r="I50" i="66"/>
  <c r="I54" i="66"/>
  <c r="I56" i="66"/>
  <c r="I60" i="66"/>
  <c r="I62" i="66"/>
  <c r="I66" i="66"/>
  <c r="I68" i="66"/>
  <c r="I72" i="66"/>
  <c r="I74" i="66"/>
  <c r="I78" i="66"/>
  <c r="I80" i="66"/>
  <c r="I84" i="66"/>
  <c r="I86" i="66"/>
  <c r="I90" i="66"/>
  <c r="I92" i="66"/>
  <c r="I94" i="66"/>
  <c r="I116" i="66"/>
  <c r="I118" i="66"/>
  <c r="L14" i="66"/>
  <c r="K14" i="66"/>
  <c r="L34" i="66"/>
  <c r="K34" i="66"/>
  <c r="L46" i="66"/>
  <c r="K46" i="66"/>
  <c r="L64" i="66"/>
  <c r="K64" i="66"/>
  <c r="L82" i="66"/>
  <c r="K82" i="66"/>
  <c r="J31" i="65" a="1"/>
  <c r="J31" i="65" s="1"/>
  <c r="I31" i="65" s="1"/>
  <c r="I34" i="65"/>
  <c r="I14" i="65"/>
  <c r="I120" i="66"/>
  <c r="L19" i="65"/>
  <c r="K19" i="65"/>
  <c r="L24" i="65"/>
  <c r="L16" i="66"/>
  <c r="K16" i="66"/>
  <c r="L52" i="66"/>
  <c r="K52" i="66"/>
  <c r="J11" i="65" a="1"/>
  <c r="J11" i="65" s="1"/>
  <c r="I11" i="65" s="1"/>
  <c r="K6" i="65"/>
  <c r="I43" i="65"/>
  <c r="I42" i="65"/>
  <c r="I124" i="66"/>
  <c r="I23" i="65"/>
  <c r="I29" i="65"/>
  <c r="I35" i="65"/>
  <c r="I41" i="65"/>
  <c r="I123" i="66"/>
  <c r="I122" i="66"/>
  <c r="I121" i="66"/>
  <c r="L40" i="65" l="1"/>
  <c r="K40" i="65"/>
  <c r="K16" i="65"/>
  <c r="L16" i="65"/>
  <c r="L27" i="66"/>
  <c r="K27" i="66"/>
  <c r="L89" i="66"/>
  <c r="K89" i="66"/>
  <c r="L65" i="66"/>
  <c r="K65" i="66"/>
  <c r="L85" i="66"/>
  <c r="K85" i="66"/>
  <c r="L61" i="66"/>
  <c r="K61" i="66"/>
  <c r="L11" i="66"/>
  <c r="K11" i="66"/>
  <c r="L83" i="66"/>
  <c r="K83" i="66"/>
  <c r="L59" i="66"/>
  <c r="K59" i="66"/>
  <c r="L35" i="66"/>
  <c r="K35" i="66"/>
  <c r="L7" i="66"/>
  <c r="K7" i="66"/>
  <c r="K13" i="66"/>
  <c r="L13" i="66"/>
  <c r="L81" i="66"/>
  <c r="K81" i="66"/>
  <c r="L57" i="66"/>
  <c r="K57" i="66"/>
  <c r="L33" i="66"/>
  <c r="K33" i="66"/>
  <c r="L5" i="66"/>
  <c r="K5" i="66"/>
  <c r="K39" i="66"/>
  <c r="L39" i="66"/>
  <c r="K79" i="66"/>
  <c r="L79" i="66"/>
  <c r="L55" i="66"/>
  <c r="K55" i="66"/>
  <c r="L31" i="66"/>
  <c r="K31" i="66"/>
  <c r="K17" i="66"/>
  <c r="L17" i="66"/>
  <c r="K77" i="66"/>
  <c r="L77" i="66"/>
  <c r="K53" i="66"/>
  <c r="L53" i="66"/>
  <c r="K29" i="66"/>
  <c r="L29" i="66"/>
  <c r="L119" i="66"/>
  <c r="K119" i="66"/>
  <c r="L75" i="66"/>
  <c r="K75" i="66"/>
  <c r="L51" i="66"/>
  <c r="K51" i="66"/>
  <c r="L117" i="66"/>
  <c r="K117" i="66"/>
  <c r="L73" i="66"/>
  <c r="K73" i="66"/>
  <c r="L25" i="66"/>
  <c r="K25" i="66"/>
  <c r="L115" i="66"/>
  <c r="K115" i="66"/>
  <c r="L71" i="66"/>
  <c r="K71" i="66"/>
  <c r="L47" i="66"/>
  <c r="K47" i="66"/>
  <c r="L23" i="66"/>
  <c r="K23" i="66"/>
  <c r="K41" i="66"/>
  <c r="L41" i="66"/>
  <c r="L93" i="66"/>
  <c r="K93" i="66"/>
  <c r="L69" i="66"/>
  <c r="K69" i="66"/>
  <c r="L45" i="66"/>
  <c r="K45" i="66"/>
  <c r="L21" i="66"/>
  <c r="K21" i="66"/>
  <c r="K91" i="66"/>
  <c r="L91" i="66"/>
  <c r="K67" i="66"/>
  <c r="L67" i="66"/>
  <c r="L43" i="66"/>
  <c r="K43" i="66"/>
  <c r="L19" i="66"/>
  <c r="K19" i="66"/>
  <c r="K87" i="66"/>
  <c r="K63" i="66"/>
  <c r="K49" i="66"/>
  <c r="K37" i="66"/>
  <c r="O125" i="66"/>
  <c r="K38" i="65"/>
  <c r="L38" i="65"/>
  <c r="L25" i="65"/>
  <c r="K25" i="65"/>
  <c r="L31" i="65"/>
  <c r="K31" i="65"/>
  <c r="K11" i="65"/>
  <c r="L11" i="65"/>
  <c r="O47" i="65"/>
  <c r="K47" i="65"/>
  <c r="L44" i="65"/>
  <c r="K44" i="65"/>
  <c r="L20" i="66"/>
  <c r="K20" i="66"/>
  <c r="K29" i="65"/>
  <c r="L29" i="65"/>
  <c r="K90" i="66"/>
  <c r="L90" i="66"/>
  <c r="K54" i="66"/>
  <c r="L54" i="66"/>
  <c r="L18" i="66"/>
  <c r="K18" i="66"/>
  <c r="L37" i="65"/>
  <c r="K37" i="65"/>
  <c r="K24" i="66"/>
  <c r="L24" i="66"/>
  <c r="K35" i="65"/>
  <c r="L35" i="65"/>
  <c r="K23" i="65"/>
  <c r="L23" i="65"/>
  <c r="L86" i="66"/>
  <c r="K86" i="66"/>
  <c r="L50" i="66"/>
  <c r="K50" i="66"/>
  <c r="L12" i="66"/>
  <c r="K12" i="66"/>
  <c r="K32" i="65"/>
  <c r="L32" i="65"/>
  <c r="L41" i="65"/>
  <c r="K41" i="65"/>
  <c r="K84" i="66"/>
  <c r="L84" i="66"/>
  <c r="K48" i="66"/>
  <c r="L48" i="66"/>
  <c r="K6" i="66"/>
  <c r="L6" i="66"/>
  <c r="K20" i="65"/>
  <c r="L20" i="65"/>
  <c r="K42" i="65"/>
  <c r="L42" i="65"/>
  <c r="L80" i="66"/>
  <c r="K80" i="66"/>
  <c r="L44" i="66"/>
  <c r="K44" i="66"/>
  <c r="K18" i="65"/>
  <c r="L18" i="65"/>
  <c r="K30" i="65"/>
  <c r="L30" i="65"/>
  <c r="L56" i="66"/>
  <c r="K56" i="66"/>
  <c r="L124" i="66"/>
  <c r="K124" i="66"/>
  <c r="L43" i="65"/>
  <c r="K43" i="65"/>
  <c r="K78" i="66"/>
  <c r="L78" i="66"/>
  <c r="K42" i="66"/>
  <c r="L42" i="66"/>
  <c r="K10" i="65"/>
  <c r="L10" i="65"/>
  <c r="K17" i="65"/>
  <c r="L17" i="65"/>
  <c r="K60" i="66"/>
  <c r="L60" i="66"/>
  <c r="L120" i="66"/>
  <c r="K120" i="66"/>
  <c r="L74" i="66"/>
  <c r="K74" i="66"/>
  <c r="L38" i="66"/>
  <c r="K38" i="66"/>
  <c r="K125" i="66"/>
  <c r="K14" i="65"/>
  <c r="L14" i="65"/>
  <c r="K72" i="66"/>
  <c r="L72" i="66"/>
  <c r="K36" i="66"/>
  <c r="L36" i="66"/>
  <c r="L7" i="65"/>
  <c r="K7" i="65"/>
  <c r="L121" i="66"/>
  <c r="K121" i="66"/>
  <c r="K34" i="65"/>
  <c r="L34" i="65"/>
  <c r="L68" i="66"/>
  <c r="K68" i="66"/>
  <c r="L32" i="66"/>
  <c r="K32" i="66"/>
  <c r="K36" i="65"/>
  <c r="L36" i="65"/>
  <c r="L94" i="66"/>
  <c r="K94" i="66"/>
  <c r="K122" i="66"/>
  <c r="L122" i="66"/>
  <c r="L118" i="66"/>
  <c r="K118" i="66"/>
  <c r="K66" i="66"/>
  <c r="L66" i="66"/>
  <c r="K30" i="66"/>
  <c r="L30" i="66"/>
  <c r="L92" i="66"/>
  <c r="K92" i="66"/>
  <c r="L123" i="66"/>
  <c r="K123" i="66"/>
  <c r="K116" i="66"/>
  <c r="L116" i="66"/>
  <c r="L62" i="66"/>
  <c r="K62" i="66"/>
  <c r="L26" i="66"/>
  <c r="K26" i="66"/>
  <c r="K48" i="65" l="1"/>
  <c r="O127" i="66"/>
  <c r="P125" i="66"/>
  <c r="C125" i="66" s="1"/>
  <c r="O128" i="66"/>
  <c r="K49" i="65"/>
  <c r="K50" i="65"/>
  <c r="K126" i="66"/>
  <c r="O126" i="66"/>
  <c r="K128" i="66"/>
  <c r="P47" i="65"/>
  <c r="O49" i="65"/>
  <c r="O48" i="65"/>
  <c r="O50" i="65"/>
  <c r="K127" i="66"/>
  <c r="P48" i="65" l="1"/>
  <c r="P127" i="66"/>
  <c r="P128" i="66"/>
  <c r="P126" i="66"/>
  <c r="P50" i="65"/>
  <c r="P49" i="65"/>
  <c r="C126" i="66"/>
  <c r="C47" i="65"/>
  <c r="C48" i="65" l="1"/>
  <c r="DC6" i="42" l="1"/>
  <c r="DD6" i="42"/>
  <c r="DI6" i="42" s="1"/>
  <c r="DE6" i="42"/>
  <c r="DF6" i="42"/>
  <c r="DG6" i="42"/>
  <c r="DH6" i="42"/>
  <c r="DC7" i="42"/>
  <c r="DD7" i="42"/>
  <c r="DE7" i="42"/>
  <c r="DF7" i="42"/>
  <c r="DI7" i="42" s="1"/>
  <c r="DG7" i="42"/>
  <c r="DH7" i="42"/>
  <c r="DC8" i="42"/>
  <c r="DD8" i="42"/>
  <c r="DE8" i="42"/>
  <c r="DF8" i="42"/>
  <c r="DG8" i="42"/>
  <c r="DH8" i="42"/>
  <c r="DI8" i="42"/>
  <c r="DC9" i="42"/>
  <c r="DD9" i="42"/>
  <c r="DE9" i="42"/>
  <c r="DF9" i="42"/>
  <c r="DG9" i="42"/>
  <c r="DH9" i="42"/>
  <c r="DC10" i="42"/>
  <c r="DD10" i="42"/>
  <c r="DE10" i="42"/>
  <c r="DF10" i="42"/>
  <c r="DG10" i="42"/>
  <c r="DH10" i="42"/>
  <c r="DI10" i="42"/>
  <c r="DC11" i="42"/>
  <c r="DD11" i="42"/>
  <c r="DE11" i="42"/>
  <c r="DF11" i="42"/>
  <c r="DG11" i="42"/>
  <c r="DH11" i="42"/>
  <c r="DC12" i="42"/>
  <c r="DD12" i="42"/>
  <c r="DE12" i="42"/>
  <c r="DF12" i="42"/>
  <c r="DG12" i="42"/>
  <c r="DH12" i="42"/>
  <c r="DC13" i="42"/>
  <c r="DI13" i="42" s="1"/>
  <c r="DD13" i="42"/>
  <c r="DE13" i="42"/>
  <c r="DF13" i="42"/>
  <c r="DG13" i="42"/>
  <c r="DH13" i="42"/>
  <c r="DC14" i="42"/>
  <c r="DD14" i="42"/>
  <c r="DE14" i="42"/>
  <c r="DF14" i="42"/>
  <c r="DG14" i="42"/>
  <c r="DH14" i="42"/>
  <c r="DC15" i="42"/>
  <c r="DI15" i="42" s="1"/>
  <c r="DD15" i="42"/>
  <c r="DE15" i="42"/>
  <c r="DF15" i="42"/>
  <c r="DG15" i="42"/>
  <c r="DH15" i="42"/>
  <c r="DC16" i="42"/>
  <c r="DD16" i="42"/>
  <c r="DE16" i="42"/>
  <c r="DF16" i="42"/>
  <c r="DG16" i="42"/>
  <c r="DH16" i="42"/>
  <c r="DC17" i="42"/>
  <c r="DD17" i="42"/>
  <c r="DE17" i="42"/>
  <c r="DF17" i="42"/>
  <c r="DG17" i="42"/>
  <c r="DH17" i="42"/>
  <c r="DI17" i="42"/>
  <c r="DC18" i="42"/>
  <c r="DD18" i="42"/>
  <c r="DI18" i="42" s="1"/>
  <c r="DE18" i="42"/>
  <c r="DF18" i="42"/>
  <c r="DG18" i="42"/>
  <c r="DH18" i="42"/>
  <c r="DC19" i="42"/>
  <c r="DD19" i="42"/>
  <c r="DE19" i="42"/>
  <c r="DF19" i="42"/>
  <c r="DG19" i="42"/>
  <c r="DI19" i="42" s="1"/>
  <c r="DH19" i="42"/>
  <c r="DC20" i="42"/>
  <c r="DD20" i="42"/>
  <c r="DI20" i="42" s="1"/>
  <c r="DE20" i="42"/>
  <c r="DF20" i="42"/>
  <c r="DG20" i="42"/>
  <c r="DH20" i="42"/>
  <c r="DC21" i="42"/>
  <c r="DD21" i="42"/>
  <c r="DE21" i="42"/>
  <c r="DI21" i="42" s="1"/>
  <c r="DF21" i="42"/>
  <c r="DG21" i="42"/>
  <c r="DH21" i="42"/>
  <c r="DC22" i="42"/>
  <c r="DD22" i="42"/>
  <c r="DE22" i="42"/>
  <c r="DF22" i="42"/>
  <c r="DG22" i="42"/>
  <c r="DI22" i="42" s="1"/>
  <c r="DH22" i="42"/>
  <c r="DC23" i="42"/>
  <c r="DI23" i="42" s="1"/>
  <c r="DD23" i="42"/>
  <c r="DE23" i="42"/>
  <c r="DF23" i="42"/>
  <c r="DG23" i="42"/>
  <c r="DH23" i="42"/>
  <c r="DC24" i="42"/>
  <c r="DD24" i="42"/>
  <c r="DE24" i="42"/>
  <c r="DF24" i="42"/>
  <c r="DG24" i="42"/>
  <c r="DH24" i="42"/>
  <c r="DC25" i="42"/>
  <c r="DI25" i="42" s="1"/>
  <c r="DD25" i="42"/>
  <c r="DE25" i="42"/>
  <c r="DF25" i="42"/>
  <c r="DG25" i="42"/>
  <c r="DH25" i="42"/>
  <c r="DC26" i="42"/>
  <c r="DI26" i="42" s="1"/>
  <c r="DD26" i="42"/>
  <c r="DE26" i="42"/>
  <c r="DF26" i="42"/>
  <c r="DG26" i="42"/>
  <c r="DH26" i="42"/>
  <c r="DC27" i="42"/>
  <c r="DI27" i="42" s="1"/>
  <c r="DD27" i="42"/>
  <c r="DE27" i="42"/>
  <c r="DF27" i="42"/>
  <c r="DG27" i="42"/>
  <c r="DH27" i="42"/>
  <c r="DC28" i="42"/>
  <c r="DI28" i="42" s="1"/>
  <c r="DD28" i="42"/>
  <c r="DE28" i="42"/>
  <c r="DF28" i="42"/>
  <c r="DG28" i="42"/>
  <c r="DH28" i="42"/>
  <c r="DC29" i="42"/>
  <c r="DD29" i="42"/>
  <c r="DE29" i="42"/>
  <c r="DF29" i="42"/>
  <c r="DG29" i="42"/>
  <c r="DH29" i="42"/>
  <c r="DI29" i="42"/>
  <c r="DC30" i="42"/>
  <c r="DD30" i="42"/>
  <c r="DI30" i="42" s="1"/>
  <c r="DE30" i="42"/>
  <c r="DF30" i="42"/>
  <c r="DG30" i="42"/>
  <c r="DH30" i="42"/>
  <c r="DC31" i="42"/>
  <c r="DD31" i="42"/>
  <c r="DE31" i="42"/>
  <c r="DF31" i="42"/>
  <c r="DG31" i="42"/>
  <c r="DI31" i="42" s="1"/>
  <c r="DH31" i="42"/>
  <c r="DC32" i="42"/>
  <c r="DD32" i="42"/>
  <c r="DI32" i="42" s="1"/>
  <c r="DE32" i="42"/>
  <c r="DF32" i="42"/>
  <c r="DG32" i="42"/>
  <c r="DH32" i="42"/>
  <c r="DC33" i="42"/>
  <c r="DD33" i="42"/>
  <c r="DE33" i="42"/>
  <c r="DI33" i="42" s="1"/>
  <c r="DF33" i="42"/>
  <c r="DG33" i="42"/>
  <c r="DH33" i="42"/>
  <c r="DC34" i="42"/>
  <c r="DD34" i="42"/>
  <c r="DE34" i="42"/>
  <c r="DF34" i="42"/>
  <c r="DG34" i="42"/>
  <c r="DH34" i="42"/>
  <c r="DI34" i="42"/>
  <c r="DC35" i="42"/>
  <c r="DI35" i="42" s="1"/>
  <c r="DD35" i="42"/>
  <c r="DE35" i="42"/>
  <c r="DF35" i="42"/>
  <c r="DG35" i="42"/>
  <c r="DH35" i="42"/>
  <c r="DC36" i="42"/>
  <c r="DD36" i="42"/>
  <c r="DE36" i="42"/>
  <c r="DF36" i="42"/>
  <c r="DG36" i="42"/>
  <c r="DH36" i="42"/>
  <c r="DC37" i="42"/>
  <c r="DI37" i="42" s="1"/>
  <c r="DD37" i="42"/>
  <c r="DE37" i="42"/>
  <c r="DF37" i="42"/>
  <c r="DG37" i="42"/>
  <c r="DH37" i="42"/>
  <c r="DC38" i="42"/>
  <c r="DD38" i="42"/>
  <c r="DE38" i="42"/>
  <c r="DF38" i="42"/>
  <c r="DG38" i="42"/>
  <c r="DH38" i="42"/>
  <c r="DC39" i="42"/>
  <c r="DI39" i="42" s="1"/>
  <c r="DD39" i="42"/>
  <c r="DE39" i="42"/>
  <c r="DF39" i="42"/>
  <c r="DG39" i="42"/>
  <c r="DH39" i="42"/>
  <c r="DC40" i="42"/>
  <c r="DI40" i="42" s="1"/>
  <c r="DD40" i="42"/>
  <c r="DE40" i="42"/>
  <c r="DF40" i="42"/>
  <c r="DG40" i="42"/>
  <c r="DH40" i="42"/>
  <c r="DC41" i="42"/>
  <c r="DD41" i="42"/>
  <c r="DE41" i="42"/>
  <c r="DF41" i="42"/>
  <c r="DG41" i="42"/>
  <c r="DH41" i="42"/>
  <c r="DI41" i="42"/>
  <c r="DC42" i="42"/>
  <c r="DD42" i="42"/>
  <c r="DI42" i="42" s="1"/>
  <c r="DE42" i="42"/>
  <c r="DF42" i="42"/>
  <c r="DG42" i="42"/>
  <c r="DH42" i="42"/>
  <c r="DC43" i="42"/>
  <c r="DD43" i="42"/>
  <c r="DE43" i="42"/>
  <c r="DF43" i="42"/>
  <c r="DI43" i="42" s="1"/>
  <c r="DG43" i="42"/>
  <c r="DH43" i="42"/>
  <c r="DC44" i="42"/>
  <c r="DD44" i="42"/>
  <c r="DI44" i="42" s="1"/>
  <c r="DE44" i="42"/>
  <c r="DF44" i="42"/>
  <c r="DG44" i="42"/>
  <c r="DH44" i="42"/>
  <c r="DC45" i="42"/>
  <c r="DD45" i="42"/>
  <c r="DE45" i="42"/>
  <c r="DF45" i="42"/>
  <c r="DG45" i="42"/>
  <c r="DH45" i="42"/>
  <c r="DC46" i="42"/>
  <c r="DD46" i="42"/>
  <c r="DE46" i="42"/>
  <c r="DF46" i="42"/>
  <c r="DG46" i="42"/>
  <c r="DH46" i="42"/>
  <c r="DI46" i="42"/>
  <c r="DC47" i="42"/>
  <c r="DI47" i="42" s="1"/>
  <c r="DD47" i="42"/>
  <c r="DE47" i="42"/>
  <c r="DF47" i="42"/>
  <c r="DG47" i="42"/>
  <c r="DH47" i="42"/>
  <c r="DC48" i="42"/>
  <c r="DI48" i="42" s="1"/>
  <c r="DD48" i="42"/>
  <c r="DE48" i="42"/>
  <c r="DF48" i="42"/>
  <c r="DG48" i="42"/>
  <c r="DH48" i="42"/>
  <c r="DC49" i="42"/>
  <c r="DI49" i="42" s="1"/>
  <c r="DD49" i="42"/>
  <c r="DE49" i="42"/>
  <c r="DF49" i="42"/>
  <c r="DG49" i="42"/>
  <c r="DH49" i="42"/>
  <c r="DC50" i="42"/>
  <c r="DD50" i="42"/>
  <c r="DE50" i="42"/>
  <c r="DF50" i="42"/>
  <c r="DG50" i="42"/>
  <c r="DH50" i="42"/>
  <c r="DC51" i="42"/>
  <c r="DI51" i="42" s="1"/>
  <c r="DD51" i="42"/>
  <c r="DE51" i="42"/>
  <c r="DF51" i="42"/>
  <c r="DG51" i="42"/>
  <c r="DH51" i="42"/>
  <c r="DC52" i="42"/>
  <c r="DD52" i="42"/>
  <c r="DE52" i="42"/>
  <c r="DF52" i="42"/>
  <c r="DG52" i="42"/>
  <c r="DH52" i="42"/>
  <c r="DC53" i="42"/>
  <c r="DD53" i="42"/>
  <c r="DE53" i="42"/>
  <c r="DF53" i="42"/>
  <c r="DG53" i="42"/>
  <c r="DH53" i="42"/>
  <c r="DI53" i="42"/>
  <c r="DC54" i="42"/>
  <c r="DD54" i="42"/>
  <c r="DI54" i="42" s="1"/>
  <c r="DE54" i="42"/>
  <c r="DF54" i="42"/>
  <c r="DG54" i="42"/>
  <c r="DH54" i="42"/>
  <c r="DC55" i="42"/>
  <c r="DD55" i="42"/>
  <c r="DE55" i="42"/>
  <c r="DF55" i="42"/>
  <c r="DG55" i="42"/>
  <c r="DI55" i="42" s="1"/>
  <c r="DH55" i="42"/>
  <c r="DC56" i="42"/>
  <c r="DD56" i="42"/>
  <c r="DI56" i="42" s="1"/>
  <c r="DE56" i="42"/>
  <c r="DF56" i="42"/>
  <c r="DG56" i="42"/>
  <c r="DH56" i="42"/>
  <c r="DC57" i="42"/>
  <c r="DD57" i="42"/>
  <c r="DE57" i="42"/>
  <c r="DI57" i="42" s="1"/>
  <c r="DF57" i="42"/>
  <c r="DG57" i="42"/>
  <c r="DH57" i="42"/>
  <c r="DC58" i="42"/>
  <c r="DD58" i="42"/>
  <c r="DE58" i="42"/>
  <c r="DF58" i="42"/>
  <c r="DG58" i="42"/>
  <c r="DH58" i="42"/>
  <c r="DI58" i="42"/>
  <c r="DC59" i="42"/>
  <c r="DI59" i="42" s="1"/>
  <c r="DD59" i="42"/>
  <c r="DE59" i="42"/>
  <c r="DF59" i="42"/>
  <c r="DG59" i="42"/>
  <c r="DH59" i="42"/>
  <c r="DC60" i="42"/>
  <c r="DI60" i="42" s="1"/>
  <c r="DD60" i="42"/>
  <c r="DE60" i="42"/>
  <c r="DF60" i="42"/>
  <c r="DG60" i="42"/>
  <c r="DH60" i="42"/>
  <c r="DC61" i="42"/>
  <c r="DI61" i="42" s="1"/>
  <c r="DD61" i="42"/>
  <c r="DE61" i="42"/>
  <c r="DF61" i="42"/>
  <c r="DG61" i="42"/>
  <c r="DH61" i="42"/>
  <c r="DC62" i="42"/>
  <c r="DI62" i="42" s="1"/>
  <c r="DD62" i="42"/>
  <c r="DE62" i="42"/>
  <c r="DF62" i="42"/>
  <c r="DG62" i="42"/>
  <c r="DH62" i="42"/>
  <c r="DC63" i="42"/>
  <c r="DI63" i="42" s="1"/>
  <c r="DD63" i="42"/>
  <c r="DE63" i="42"/>
  <c r="DF63" i="42"/>
  <c r="DG63" i="42"/>
  <c r="DH63" i="42"/>
  <c r="DC64" i="42"/>
  <c r="DI64" i="42" s="1"/>
  <c r="DD64" i="42"/>
  <c r="DE64" i="42"/>
  <c r="DF64" i="42"/>
  <c r="DG64" i="42"/>
  <c r="DH64" i="42"/>
  <c r="DC65" i="42"/>
  <c r="DD65" i="42"/>
  <c r="DE65" i="42"/>
  <c r="DF65" i="42"/>
  <c r="DG65" i="42"/>
  <c r="DH65" i="42"/>
  <c r="DI65" i="42"/>
  <c r="DC66" i="42"/>
  <c r="DD66" i="42"/>
  <c r="DI66" i="42" s="1"/>
  <c r="DE66" i="42"/>
  <c r="DF66" i="42"/>
  <c r="DG66" i="42"/>
  <c r="DH66" i="42"/>
  <c r="DC67" i="42"/>
  <c r="DD67" i="42"/>
  <c r="DE67" i="42"/>
  <c r="DF67" i="42"/>
  <c r="DG67" i="42"/>
  <c r="DI67" i="42" s="1"/>
  <c r="DH67" i="42"/>
  <c r="DC68" i="42"/>
  <c r="DD68" i="42"/>
  <c r="DI68" i="42" s="1"/>
  <c r="DE68" i="42"/>
  <c r="DF68" i="42"/>
  <c r="DG68" i="42"/>
  <c r="DH68" i="42"/>
  <c r="DC69" i="42"/>
  <c r="DD69" i="42"/>
  <c r="DI69" i="42" s="1"/>
  <c r="DE69" i="42"/>
  <c r="DF69" i="42"/>
  <c r="DG69" i="42"/>
  <c r="DH69" i="42"/>
  <c r="DC70" i="42"/>
  <c r="DD70" i="42"/>
  <c r="DE70" i="42"/>
  <c r="DF70" i="42"/>
  <c r="DG70" i="42"/>
  <c r="DH70" i="42"/>
  <c r="DI70" i="42"/>
  <c r="DC71" i="42"/>
  <c r="DI71" i="42" s="1"/>
  <c r="DD71" i="42"/>
  <c r="DE71" i="42"/>
  <c r="DF71" i="42"/>
  <c r="DG71" i="42"/>
  <c r="DH71" i="42"/>
  <c r="DC72" i="42"/>
  <c r="DI72" i="42" s="1"/>
  <c r="DD72" i="42"/>
  <c r="DE72" i="42"/>
  <c r="DF72" i="42"/>
  <c r="DG72" i="42"/>
  <c r="DH72" i="42"/>
  <c r="DC73" i="42"/>
  <c r="DI73" i="42" s="1"/>
  <c r="DD73" i="42"/>
  <c r="DE73" i="42"/>
  <c r="DF73" i="42"/>
  <c r="DG73" i="42"/>
  <c r="DH73" i="42"/>
  <c r="DC74" i="42"/>
  <c r="DI74" i="42" s="1"/>
  <c r="DD74" i="42"/>
  <c r="DE74" i="42"/>
  <c r="DF74" i="42"/>
  <c r="DG74" i="42"/>
  <c r="DH74" i="42"/>
  <c r="DC75" i="42"/>
  <c r="DI75" i="42" s="1"/>
  <c r="DD75" i="42"/>
  <c r="DE75" i="42"/>
  <c r="DF75" i="42"/>
  <c r="DG75" i="42"/>
  <c r="DH75" i="42"/>
  <c r="DC76" i="42"/>
  <c r="DI76" i="42" s="1"/>
  <c r="DD76" i="42"/>
  <c r="DE76" i="42"/>
  <c r="DF76" i="42"/>
  <c r="DG76" i="42"/>
  <c r="DH76" i="42"/>
  <c r="DC77" i="42"/>
  <c r="DD77" i="42"/>
  <c r="DE77" i="42"/>
  <c r="DF77" i="42"/>
  <c r="DG77" i="42"/>
  <c r="DH77" i="42"/>
  <c r="DI77" i="42"/>
  <c r="DC78" i="42"/>
  <c r="DD78" i="42"/>
  <c r="DI78" i="42" s="1"/>
  <c r="DE78" i="42"/>
  <c r="DF78" i="42"/>
  <c r="DG78" i="42"/>
  <c r="DH78" i="42"/>
  <c r="DC79" i="42"/>
  <c r="DD79" i="42"/>
  <c r="DE79" i="42"/>
  <c r="DF79" i="42"/>
  <c r="DG79" i="42"/>
  <c r="DI79" i="42" s="1"/>
  <c r="DH79" i="42"/>
  <c r="DC80" i="42"/>
  <c r="DD80" i="42"/>
  <c r="DI80" i="42" s="1"/>
  <c r="DE80" i="42"/>
  <c r="DF80" i="42"/>
  <c r="DG80" i="42"/>
  <c r="DH80" i="42"/>
  <c r="DC81" i="42"/>
  <c r="DD81" i="42"/>
  <c r="DE81" i="42"/>
  <c r="DF81" i="42"/>
  <c r="DG81" i="42"/>
  <c r="DH81" i="42"/>
  <c r="DC82" i="42"/>
  <c r="DD82" i="42"/>
  <c r="DE82" i="42"/>
  <c r="DF82" i="42"/>
  <c r="DG82" i="42"/>
  <c r="DH82" i="42"/>
  <c r="DI82" i="42"/>
  <c r="DC83" i="42"/>
  <c r="DI83" i="42" s="1"/>
  <c r="DD83" i="42"/>
  <c r="DE83" i="42"/>
  <c r="DF83" i="42"/>
  <c r="DG83" i="42"/>
  <c r="DH83" i="42"/>
  <c r="DC84" i="42"/>
  <c r="DD84" i="42"/>
  <c r="DE84" i="42"/>
  <c r="DF84" i="42"/>
  <c r="DG84" i="42"/>
  <c r="DH84" i="42"/>
  <c r="DC85" i="42"/>
  <c r="DI85" i="42" s="1"/>
  <c r="DD85" i="42"/>
  <c r="DE85" i="42"/>
  <c r="DF85" i="42"/>
  <c r="DG85" i="42"/>
  <c r="DH85" i="42"/>
  <c r="DC86" i="42"/>
  <c r="DD86" i="42"/>
  <c r="DE86" i="42"/>
  <c r="DF86" i="42"/>
  <c r="DG86" i="42"/>
  <c r="DH86" i="42"/>
  <c r="DC87" i="42"/>
  <c r="DI87" i="42" s="1"/>
  <c r="DD87" i="42"/>
  <c r="DE87" i="42"/>
  <c r="DF87" i="42"/>
  <c r="DG87" i="42"/>
  <c r="DH87" i="42"/>
  <c r="DC88" i="42"/>
  <c r="DI88" i="42" s="1"/>
  <c r="DD88" i="42"/>
  <c r="DE88" i="42"/>
  <c r="DF88" i="42"/>
  <c r="DG88" i="42"/>
  <c r="DH88" i="42"/>
  <c r="DC89" i="42"/>
  <c r="DD89" i="42"/>
  <c r="DE89" i="42"/>
  <c r="DF89" i="42"/>
  <c r="DG89" i="42"/>
  <c r="DH89" i="42"/>
  <c r="DI89" i="42"/>
  <c r="DC90" i="42"/>
  <c r="DD90" i="42"/>
  <c r="DI90" i="42" s="1"/>
  <c r="DE90" i="42"/>
  <c r="DF90" i="42"/>
  <c r="DG90" i="42"/>
  <c r="DH90" i="42"/>
  <c r="DC91" i="42"/>
  <c r="DD91" i="42"/>
  <c r="DE91" i="42"/>
  <c r="DF91" i="42"/>
  <c r="DI91" i="42" s="1"/>
  <c r="DG91" i="42"/>
  <c r="DH91" i="42"/>
  <c r="DC92" i="42"/>
  <c r="DD92" i="42"/>
  <c r="DI92" i="42" s="1"/>
  <c r="DE92" i="42"/>
  <c r="DF92" i="42"/>
  <c r="DG92" i="42"/>
  <c r="DH92" i="42"/>
  <c r="DC93" i="42"/>
  <c r="DD93" i="42"/>
  <c r="DI93" i="42" s="1"/>
  <c r="DE93" i="42"/>
  <c r="DF93" i="42"/>
  <c r="DG93" i="42"/>
  <c r="DH93" i="42"/>
  <c r="DC94" i="42"/>
  <c r="DD94" i="42"/>
  <c r="DE94" i="42"/>
  <c r="DF94" i="42"/>
  <c r="DG94" i="42"/>
  <c r="DH94" i="42"/>
  <c r="DI94" i="42"/>
  <c r="DC95" i="42"/>
  <c r="DI95" i="42" s="1"/>
  <c r="DD95" i="42"/>
  <c r="DE95" i="42"/>
  <c r="DF95" i="42"/>
  <c r="DG95" i="42"/>
  <c r="DH95" i="42"/>
  <c r="DC96" i="42"/>
  <c r="DD96" i="42"/>
  <c r="DE96" i="42"/>
  <c r="DF96" i="42"/>
  <c r="DG96" i="42"/>
  <c r="DH96" i="42"/>
  <c r="DC97" i="42"/>
  <c r="DI97" i="42" s="1"/>
  <c r="DD97" i="42"/>
  <c r="DE97" i="42"/>
  <c r="DF97" i="42"/>
  <c r="DG97" i="42"/>
  <c r="DH97" i="42"/>
  <c r="DC98" i="42"/>
  <c r="DI98" i="42" s="1"/>
  <c r="DD98" i="42"/>
  <c r="DE98" i="42"/>
  <c r="DF98" i="42"/>
  <c r="DG98" i="42"/>
  <c r="DH98" i="42"/>
  <c r="DC99" i="42"/>
  <c r="DI99" i="42" s="1"/>
  <c r="DD99" i="42"/>
  <c r="DE99" i="42"/>
  <c r="DF99" i="42"/>
  <c r="DG99" i="42"/>
  <c r="DH99" i="42"/>
  <c r="DC100" i="42"/>
  <c r="DI100" i="42" s="1"/>
  <c r="DD100" i="42"/>
  <c r="DE100" i="42"/>
  <c r="DF100" i="42"/>
  <c r="DG100" i="42"/>
  <c r="DH100" i="42"/>
  <c r="DC101" i="42"/>
  <c r="DD101" i="42"/>
  <c r="DE101" i="42"/>
  <c r="DF101" i="42"/>
  <c r="DG101" i="42"/>
  <c r="DH101" i="42"/>
  <c r="DI101" i="42"/>
  <c r="DC102" i="42"/>
  <c r="DD102" i="42"/>
  <c r="DI102" i="42" s="1"/>
  <c r="DE102" i="42"/>
  <c r="DF102" i="42"/>
  <c r="DG102" i="42"/>
  <c r="DH102" i="42"/>
  <c r="DC103" i="42"/>
  <c r="DD103" i="42"/>
  <c r="DE103" i="42"/>
  <c r="DF103" i="42"/>
  <c r="DG103" i="42"/>
  <c r="DI103" i="42" s="1"/>
  <c r="DH103" i="42"/>
  <c r="DC104" i="42"/>
  <c r="DD104" i="42"/>
  <c r="DI104" i="42" s="1"/>
  <c r="DE104" i="42"/>
  <c r="DF104" i="42"/>
  <c r="DG104" i="42"/>
  <c r="DH104" i="42"/>
  <c r="DC105" i="42"/>
  <c r="DD105" i="42"/>
  <c r="DI105" i="42" s="1"/>
  <c r="DE105" i="42"/>
  <c r="DF105" i="42"/>
  <c r="DG105" i="42"/>
  <c r="DH105" i="42"/>
  <c r="DC106" i="42"/>
  <c r="DD106" i="42"/>
  <c r="DE106" i="42"/>
  <c r="DF106" i="42"/>
  <c r="DG106" i="42"/>
  <c r="DH106" i="42"/>
  <c r="DI106" i="42"/>
  <c r="DC107" i="42"/>
  <c r="DI107" i="42" s="1"/>
  <c r="DD107" i="42"/>
  <c r="DE107" i="42"/>
  <c r="DF107" i="42"/>
  <c r="DG107" i="42"/>
  <c r="DH107" i="42"/>
  <c r="DC108" i="42"/>
  <c r="DD108" i="42"/>
  <c r="DE108" i="42"/>
  <c r="DF108" i="42"/>
  <c r="DG108" i="42"/>
  <c r="DH108" i="42"/>
  <c r="DC109" i="42"/>
  <c r="DI109" i="42" s="1"/>
  <c r="DD109" i="42"/>
  <c r="DE109" i="42"/>
  <c r="DF109" i="42"/>
  <c r="DG109" i="42"/>
  <c r="DH109" i="42"/>
  <c r="DC110" i="42"/>
  <c r="DD110" i="42"/>
  <c r="DE110" i="42"/>
  <c r="DF110" i="42"/>
  <c r="DG110" i="42"/>
  <c r="DH110" i="42"/>
  <c r="DC111" i="42"/>
  <c r="DI111" i="42" s="1"/>
  <c r="DD111" i="42"/>
  <c r="DE111" i="42"/>
  <c r="DF111" i="42"/>
  <c r="DG111" i="42"/>
  <c r="DH111" i="42"/>
  <c r="DC112" i="42"/>
  <c r="DI112" i="42" s="1"/>
  <c r="DD112" i="42"/>
  <c r="DE112" i="42"/>
  <c r="DF112" i="42"/>
  <c r="DG112" i="42"/>
  <c r="DH112" i="42"/>
  <c r="DC113" i="42"/>
  <c r="DD113" i="42"/>
  <c r="DE113" i="42"/>
  <c r="DF113" i="42"/>
  <c r="DG113" i="42"/>
  <c r="DH113" i="42"/>
  <c r="DI113" i="42"/>
  <c r="DC114" i="42"/>
  <c r="DD114" i="42"/>
  <c r="DI114" i="42" s="1"/>
  <c r="DE114" i="42"/>
  <c r="DF114" i="42"/>
  <c r="DG114" i="42"/>
  <c r="DH114" i="42"/>
  <c r="DC115" i="42"/>
  <c r="DD115" i="42"/>
  <c r="DE115" i="42"/>
  <c r="DF115" i="42"/>
  <c r="DG115" i="42"/>
  <c r="DI115" i="42" s="1"/>
  <c r="DH115" i="42"/>
  <c r="DC116" i="42"/>
  <c r="DD116" i="42"/>
  <c r="DI116" i="42" s="1"/>
  <c r="DE116" i="42"/>
  <c r="DF116" i="42"/>
  <c r="DG116" i="42"/>
  <c r="DH116" i="42"/>
  <c r="DC117" i="42"/>
  <c r="DD117" i="42"/>
  <c r="DE117" i="42"/>
  <c r="DF117" i="42"/>
  <c r="DG117" i="42"/>
  <c r="DH117" i="42"/>
  <c r="DC118" i="42"/>
  <c r="DD118" i="42"/>
  <c r="DE118" i="42"/>
  <c r="DF118" i="42"/>
  <c r="DG118" i="42"/>
  <c r="DH118" i="42"/>
  <c r="DI118" i="42"/>
  <c r="DC119" i="42"/>
  <c r="DI119" i="42" s="1"/>
  <c r="DD119" i="42"/>
  <c r="DE119" i="42"/>
  <c r="DF119" i="42"/>
  <c r="DG119" i="42"/>
  <c r="DH119" i="42"/>
  <c r="DC120" i="42"/>
  <c r="DI120" i="42" s="1"/>
  <c r="DD120" i="42"/>
  <c r="DE120" i="42"/>
  <c r="DF120" i="42"/>
  <c r="DG120" i="42"/>
  <c r="DH120" i="42"/>
  <c r="DC121" i="42"/>
  <c r="DI121" i="42" s="1"/>
  <c r="DD121" i="42"/>
  <c r="DE121" i="42"/>
  <c r="DF121" i="42"/>
  <c r="DG121" i="42"/>
  <c r="DH121" i="42"/>
  <c r="DC122" i="42"/>
  <c r="DD122" i="42"/>
  <c r="DE122" i="42"/>
  <c r="DF122" i="42"/>
  <c r="DG122" i="42"/>
  <c r="DH122" i="42"/>
  <c r="DC123" i="42"/>
  <c r="DI123" i="42" s="1"/>
  <c r="DD123" i="42"/>
  <c r="DE123" i="42"/>
  <c r="DF123" i="42"/>
  <c r="DG123" i="42"/>
  <c r="DH123" i="42"/>
  <c r="DC124" i="42"/>
  <c r="DD124" i="42"/>
  <c r="DE124" i="42"/>
  <c r="DF124" i="42"/>
  <c r="DG124" i="42"/>
  <c r="DH124" i="42"/>
  <c r="DC125" i="42"/>
  <c r="DD125" i="42"/>
  <c r="DE125" i="42"/>
  <c r="DF125" i="42"/>
  <c r="DG125" i="42"/>
  <c r="DH125" i="42"/>
  <c r="DI125" i="42"/>
  <c r="DC126" i="42"/>
  <c r="DD126" i="42"/>
  <c r="DI126" i="42" s="1"/>
  <c r="DE126" i="42"/>
  <c r="DF126" i="42"/>
  <c r="DG126" i="42"/>
  <c r="DH126" i="42"/>
  <c r="DC127" i="42"/>
  <c r="DD127" i="42"/>
  <c r="DE127" i="42"/>
  <c r="DF127" i="42"/>
  <c r="DG127" i="42"/>
  <c r="DI127" i="42" s="1"/>
  <c r="DH127" i="42"/>
  <c r="DC128" i="42"/>
  <c r="DD128" i="42"/>
  <c r="DI128" i="42" s="1"/>
  <c r="DE128" i="42"/>
  <c r="DF128" i="42"/>
  <c r="DG128" i="42"/>
  <c r="DH128" i="42"/>
  <c r="DC129" i="42"/>
  <c r="DD129" i="42"/>
  <c r="DI129" i="42" s="1"/>
  <c r="DE129" i="42"/>
  <c r="DF129" i="42"/>
  <c r="DG129" i="42"/>
  <c r="DH129" i="42"/>
  <c r="DC130" i="42"/>
  <c r="DD130" i="42"/>
  <c r="DE130" i="42"/>
  <c r="DF130" i="42"/>
  <c r="DG130" i="42"/>
  <c r="DH130" i="42"/>
  <c r="DI130" i="42"/>
  <c r="DC131" i="42"/>
  <c r="DI131" i="42" s="1"/>
  <c r="DD131" i="42"/>
  <c r="DE131" i="42"/>
  <c r="DF131" i="42"/>
  <c r="DG131" i="42"/>
  <c r="DH131" i="42"/>
  <c r="DC132" i="42"/>
  <c r="DI132" i="42" s="1"/>
  <c r="DD132" i="42"/>
  <c r="DE132" i="42"/>
  <c r="DF132" i="42"/>
  <c r="DG132" i="42"/>
  <c r="DH132" i="42"/>
  <c r="DC133" i="42"/>
  <c r="DI133" i="42" s="1"/>
  <c r="DD133" i="42"/>
  <c r="DE133" i="42"/>
  <c r="DF133" i="42"/>
  <c r="DG133" i="42"/>
  <c r="DH133" i="42"/>
  <c r="DC134" i="42"/>
  <c r="DI134" i="42" s="1"/>
  <c r="DD134" i="42"/>
  <c r="DE134" i="42"/>
  <c r="DF134" i="42"/>
  <c r="DG134" i="42"/>
  <c r="DH134" i="42"/>
  <c r="DC135" i="42"/>
  <c r="DI135" i="42" s="1"/>
  <c r="DD135" i="42"/>
  <c r="DE135" i="42"/>
  <c r="DF135" i="42"/>
  <c r="DG135" i="42"/>
  <c r="DH135" i="42"/>
  <c r="DC136" i="42"/>
  <c r="DI136" i="42" s="1"/>
  <c r="DD136" i="42"/>
  <c r="DE136" i="42"/>
  <c r="DF136" i="42"/>
  <c r="DG136" i="42"/>
  <c r="DH136" i="42"/>
  <c r="DC137" i="42"/>
  <c r="DD137" i="42"/>
  <c r="DE137" i="42"/>
  <c r="DF137" i="42"/>
  <c r="DG137" i="42"/>
  <c r="DH137" i="42"/>
  <c r="DI137" i="42"/>
  <c r="DC138" i="42"/>
  <c r="DD138" i="42"/>
  <c r="DI138" i="42" s="1"/>
  <c r="DE138" i="42"/>
  <c r="DF138" i="42"/>
  <c r="DG138" i="42"/>
  <c r="DH138" i="42"/>
  <c r="DC139" i="42"/>
  <c r="DD139" i="42"/>
  <c r="DE139" i="42"/>
  <c r="DF139" i="42"/>
  <c r="DG139" i="42"/>
  <c r="DI139" i="42" s="1"/>
  <c r="DH139" i="42"/>
  <c r="DC140" i="42"/>
  <c r="DD140" i="42"/>
  <c r="DI140" i="42" s="1"/>
  <c r="DE140" i="42"/>
  <c r="DF140" i="42"/>
  <c r="DG140" i="42"/>
  <c r="DH140" i="42"/>
  <c r="DC141" i="42"/>
  <c r="DD141" i="42"/>
  <c r="DI141" i="42" s="1"/>
  <c r="DE141" i="42"/>
  <c r="DF141" i="42"/>
  <c r="DG141" i="42"/>
  <c r="DH141" i="42"/>
  <c r="DC142" i="42"/>
  <c r="DD142" i="42"/>
  <c r="DE142" i="42"/>
  <c r="DF142" i="42"/>
  <c r="DG142" i="42"/>
  <c r="DH142" i="42"/>
  <c r="DI142" i="42"/>
  <c r="DC143" i="42"/>
  <c r="DI143" i="42" s="1"/>
  <c r="DD143" i="42"/>
  <c r="DE143" i="42"/>
  <c r="DF143" i="42"/>
  <c r="DG143" i="42"/>
  <c r="DH143" i="42"/>
  <c r="DC144" i="42"/>
  <c r="DI144" i="42" s="1"/>
  <c r="DD144" i="42"/>
  <c r="DE144" i="42"/>
  <c r="DF144" i="42"/>
  <c r="DG144" i="42"/>
  <c r="DH144" i="42"/>
  <c r="DC145" i="42"/>
  <c r="DI145" i="42" s="1"/>
  <c r="DD145" i="42"/>
  <c r="DE145" i="42"/>
  <c r="DF145" i="42"/>
  <c r="DG145" i="42"/>
  <c r="DH145" i="42"/>
  <c r="DC146" i="42"/>
  <c r="DI146" i="42" s="1"/>
  <c r="DD146" i="42"/>
  <c r="DE146" i="42"/>
  <c r="DF146" i="42"/>
  <c r="DG146" i="42"/>
  <c r="DH146" i="42"/>
  <c r="DC147" i="42"/>
  <c r="DI147" i="42" s="1"/>
  <c r="DD147" i="42"/>
  <c r="DE147" i="42"/>
  <c r="DF147" i="42"/>
  <c r="DG147" i="42"/>
  <c r="DH147" i="42"/>
  <c r="DC148" i="42"/>
  <c r="DI148" i="42" s="1"/>
  <c r="DD148" i="42"/>
  <c r="DE148" i="42"/>
  <c r="DF148" i="42"/>
  <c r="DG148" i="42"/>
  <c r="DH148" i="42"/>
  <c r="DC149" i="42"/>
  <c r="DD149" i="42"/>
  <c r="DE149" i="42"/>
  <c r="DF149" i="42"/>
  <c r="DG149" i="42"/>
  <c r="DH149" i="42"/>
  <c r="DI149" i="42"/>
  <c r="DC150" i="42"/>
  <c r="DD150" i="42"/>
  <c r="DI150" i="42" s="1"/>
  <c r="DE150" i="42"/>
  <c r="DF150" i="42"/>
  <c r="DG150" i="42"/>
  <c r="DH150" i="42"/>
  <c r="DC151" i="42"/>
  <c r="DD151" i="42"/>
  <c r="DE151" i="42"/>
  <c r="DF151" i="42"/>
  <c r="DG151" i="42"/>
  <c r="DI151" i="42" s="1"/>
  <c r="DH151" i="42"/>
  <c r="DC152" i="42"/>
  <c r="DD152" i="42"/>
  <c r="DE152" i="42"/>
  <c r="DF152" i="42"/>
  <c r="DG152" i="42"/>
  <c r="DH152" i="42"/>
  <c r="DI152" i="42"/>
  <c r="DC153" i="42"/>
  <c r="DD153" i="42"/>
  <c r="DE153" i="42"/>
  <c r="DF153" i="42"/>
  <c r="DG153" i="42"/>
  <c r="DH153" i="42"/>
  <c r="DC154" i="42"/>
  <c r="DD154" i="42"/>
  <c r="DE154" i="42"/>
  <c r="DF154" i="42"/>
  <c r="DG154" i="42"/>
  <c r="DH154" i="42"/>
  <c r="DI154" i="42"/>
  <c r="DC155" i="42"/>
  <c r="DI155" i="42" s="1"/>
  <c r="DD155" i="42"/>
  <c r="DE155" i="42"/>
  <c r="DF155" i="42"/>
  <c r="DG155" i="42"/>
  <c r="DH155" i="42"/>
  <c r="DC156" i="42"/>
  <c r="DD156" i="42"/>
  <c r="DE156" i="42"/>
  <c r="DF156" i="42"/>
  <c r="DG156" i="42"/>
  <c r="DH156" i="42"/>
  <c r="DC157" i="42"/>
  <c r="DI157" i="42" s="1"/>
  <c r="DD157" i="42"/>
  <c r="DE157" i="42"/>
  <c r="DF157" i="42"/>
  <c r="DG157" i="42"/>
  <c r="DH157" i="42"/>
  <c r="DC158" i="42"/>
  <c r="DD158" i="42"/>
  <c r="DE158" i="42"/>
  <c r="DF158" i="42"/>
  <c r="DG158" i="42"/>
  <c r="DH158" i="42"/>
  <c r="DC159" i="42"/>
  <c r="DD159" i="42"/>
  <c r="DE159" i="42"/>
  <c r="DF159" i="42"/>
  <c r="DG159" i="42"/>
  <c r="DH159" i="42"/>
  <c r="DI159" i="42"/>
  <c r="DC160" i="42"/>
  <c r="DI160" i="42" s="1"/>
  <c r="DD160" i="42"/>
  <c r="DE160" i="42"/>
  <c r="DF160" i="42"/>
  <c r="DG160" i="42"/>
  <c r="DH160" i="42"/>
  <c r="DC161" i="42"/>
  <c r="DD161" i="42"/>
  <c r="DE161" i="42"/>
  <c r="DF161" i="42"/>
  <c r="DG161" i="42"/>
  <c r="DH161" i="42"/>
  <c r="DI161" i="42"/>
  <c r="DC162" i="42"/>
  <c r="DD162" i="42"/>
  <c r="DI162" i="42" s="1"/>
  <c r="DE162" i="42"/>
  <c r="DF162" i="42"/>
  <c r="DG162" i="42"/>
  <c r="DH162" i="42"/>
  <c r="DC163" i="42"/>
  <c r="DD163" i="42"/>
  <c r="DE163" i="42"/>
  <c r="DF163" i="42"/>
  <c r="DG163" i="42"/>
  <c r="DI163" i="42" s="1"/>
  <c r="DH163" i="42"/>
  <c r="DC164" i="42"/>
  <c r="DD164" i="42"/>
  <c r="DE164" i="42"/>
  <c r="DF164" i="42"/>
  <c r="DG164" i="42"/>
  <c r="DH164" i="42"/>
  <c r="DI164" i="42"/>
  <c r="DC165" i="42"/>
  <c r="DI165" i="42" s="1"/>
  <c r="DD165" i="42"/>
  <c r="DE165" i="42"/>
  <c r="DF165" i="42"/>
  <c r="DG165" i="42"/>
  <c r="DH165" i="42"/>
  <c r="DC166" i="42"/>
  <c r="DD166" i="42"/>
  <c r="DE166" i="42"/>
  <c r="DF166" i="42"/>
  <c r="DG166" i="42"/>
  <c r="DH166" i="42"/>
  <c r="DI166" i="42" s="1"/>
  <c r="DC167" i="42"/>
  <c r="DI167" i="42" s="1"/>
  <c r="DD167" i="42"/>
  <c r="DE167" i="42"/>
  <c r="DF167" i="42"/>
  <c r="DG167" i="42"/>
  <c r="DH167" i="42"/>
  <c r="DC168" i="42"/>
  <c r="DD168" i="42"/>
  <c r="DE168" i="42"/>
  <c r="DF168" i="42"/>
  <c r="DG168" i="42"/>
  <c r="DH168" i="42"/>
  <c r="DC169" i="42"/>
  <c r="DI169" i="42" s="1"/>
  <c r="DD169" i="42"/>
  <c r="DE169" i="42"/>
  <c r="DF169" i="42"/>
  <c r="DG169" i="42"/>
  <c r="DH169" i="42"/>
  <c r="DC170" i="42"/>
  <c r="DD170" i="42"/>
  <c r="DE170" i="42"/>
  <c r="DF170" i="42"/>
  <c r="DG170" i="42"/>
  <c r="DH170" i="42"/>
  <c r="DC171" i="42"/>
  <c r="DD171" i="42"/>
  <c r="DE171" i="42"/>
  <c r="DF171" i="42"/>
  <c r="DG171" i="42"/>
  <c r="DI171" i="42" s="1"/>
  <c r="DH171" i="42"/>
  <c r="DC172" i="42"/>
  <c r="DI172" i="42" s="1"/>
  <c r="DD172" i="42"/>
  <c r="DE172" i="42"/>
  <c r="DF172" i="42"/>
  <c r="DG172" i="42"/>
  <c r="DH172" i="42"/>
  <c r="DC173" i="42"/>
  <c r="DD173" i="42"/>
  <c r="DE173" i="42"/>
  <c r="DF173" i="42"/>
  <c r="DG173" i="42"/>
  <c r="DH173" i="42"/>
  <c r="DI173" i="42"/>
  <c r="DC174" i="42"/>
  <c r="DD174" i="42"/>
  <c r="DI174" i="42" s="1"/>
  <c r="DE174" i="42"/>
  <c r="DF174" i="42"/>
  <c r="DG174" i="42"/>
  <c r="DH174" i="42"/>
  <c r="DC175" i="42"/>
  <c r="DD175" i="42"/>
  <c r="DE175" i="42"/>
  <c r="DF175" i="42"/>
  <c r="DG175" i="42"/>
  <c r="DI175" i="42" s="1"/>
  <c r="DH175" i="42"/>
  <c r="DC176" i="42"/>
  <c r="DD176" i="42"/>
  <c r="DE176" i="42"/>
  <c r="DF176" i="42"/>
  <c r="DG176" i="42"/>
  <c r="DH176" i="42"/>
  <c r="DI176" i="42"/>
  <c r="DC177" i="42"/>
  <c r="DD177" i="42"/>
  <c r="DE177" i="42"/>
  <c r="DF177" i="42"/>
  <c r="DG177" i="42"/>
  <c r="DH177" i="42"/>
  <c r="DC178" i="42"/>
  <c r="DD178" i="42"/>
  <c r="DE178" i="42"/>
  <c r="DF178" i="42"/>
  <c r="DI178" i="42" s="1"/>
  <c r="DG178" i="42"/>
  <c r="DH178" i="42"/>
  <c r="DC179" i="42"/>
  <c r="DI179" i="42" s="1"/>
  <c r="DD179" i="42"/>
  <c r="DE179" i="42"/>
  <c r="DF179" i="42"/>
  <c r="DG179" i="42"/>
  <c r="DH179" i="42"/>
  <c r="DC180" i="42"/>
  <c r="DI180" i="42" s="1"/>
  <c r="DD180" i="42"/>
  <c r="DE180" i="42"/>
  <c r="DF180" i="42"/>
  <c r="DG180" i="42"/>
  <c r="DH180" i="42"/>
  <c r="DC181" i="42"/>
  <c r="DI181" i="42" s="1"/>
  <c r="DD181" i="42"/>
  <c r="DE181" i="42"/>
  <c r="DF181" i="42"/>
  <c r="DG181" i="42"/>
  <c r="DH181" i="42"/>
  <c r="DC182" i="42"/>
  <c r="DD182" i="42"/>
  <c r="DE182" i="42"/>
  <c r="DF182" i="42"/>
  <c r="DG182" i="42"/>
  <c r="DH182" i="42"/>
  <c r="DC183" i="42"/>
  <c r="DD183" i="42"/>
  <c r="DE183" i="42"/>
  <c r="DF183" i="42"/>
  <c r="DG183" i="42"/>
  <c r="DI183" i="42" s="1"/>
  <c r="DH183" i="42"/>
  <c r="DC184" i="42"/>
  <c r="DI184" i="42" s="1"/>
  <c r="DD184" i="42"/>
  <c r="DE184" i="42"/>
  <c r="DF184" i="42"/>
  <c r="DG184" i="42"/>
  <c r="DH184" i="42"/>
  <c r="DC185" i="42"/>
  <c r="DD185" i="42"/>
  <c r="DE185" i="42"/>
  <c r="DF185" i="42"/>
  <c r="DG185" i="42"/>
  <c r="DH185" i="42"/>
  <c r="DI185" i="42"/>
  <c r="DC186" i="42"/>
  <c r="DD186" i="42"/>
  <c r="DI186" i="42" s="1"/>
  <c r="DE186" i="42"/>
  <c r="DF186" i="42"/>
  <c r="DG186" i="42"/>
  <c r="DH186" i="42"/>
  <c r="DC187" i="42"/>
  <c r="DD187" i="42"/>
  <c r="DE187" i="42"/>
  <c r="DF187" i="42"/>
  <c r="DG187" i="42"/>
  <c r="DI187" i="42" s="1"/>
  <c r="DH187" i="42"/>
  <c r="DC188" i="42"/>
  <c r="DD188" i="42"/>
  <c r="DE188" i="42"/>
  <c r="DF188" i="42"/>
  <c r="DG188" i="42"/>
  <c r="DH188" i="42"/>
  <c r="DI188" i="42" s="1"/>
  <c r="DC189" i="42"/>
  <c r="DD189" i="42"/>
  <c r="DE189" i="42"/>
  <c r="DF189" i="42"/>
  <c r="DG189" i="42"/>
  <c r="DH189" i="42"/>
  <c r="DC190" i="42"/>
  <c r="DD190" i="42"/>
  <c r="DE190" i="42"/>
  <c r="DF190" i="42"/>
  <c r="DG190" i="42"/>
  <c r="DH190" i="42"/>
  <c r="DI190" i="42"/>
  <c r="DC191" i="42"/>
  <c r="DI191" i="42" s="1"/>
  <c r="DD191" i="42"/>
  <c r="DE191" i="42"/>
  <c r="DF191" i="42"/>
  <c r="DG191" i="42"/>
  <c r="DH191" i="42"/>
  <c r="DC192" i="42"/>
  <c r="DI192" i="42" s="1"/>
  <c r="DD192" i="42"/>
  <c r="DE192" i="42"/>
  <c r="DF192" i="42"/>
  <c r="DG192" i="42"/>
  <c r="DH192" i="42"/>
  <c r="DC193" i="42"/>
  <c r="DI193" i="42" s="1"/>
  <c r="DD193" i="42"/>
  <c r="DE193" i="42"/>
  <c r="DF193" i="42"/>
  <c r="DG193" i="42"/>
  <c r="DH193" i="42"/>
  <c r="DC194" i="42"/>
  <c r="DI194" i="42" s="1"/>
  <c r="DD194" i="42"/>
  <c r="DE194" i="42"/>
  <c r="DF194" i="42"/>
  <c r="DG194" i="42"/>
  <c r="DH194" i="42"/>
  <c r="DC195" i="42"/>
  <c r="DD195" i="42"/>
  <c r="DE195" i="42"/>
  <c r="DF195" i="42"/>
  <c r="DG195" i="42"/>
  <c r="DI195" i="42" s="1"/>
  <c r="DH195" i="42"/>
  <c r="DC196" i="42"/>
  <c r="DI196" i="42" s="1"/>
  <c r="DD196" i="42"/>
  <c r="DE196" i="42"/>
  <c r="DF196" i="42"/>
  <c r="DG196" i="42"/>
  <c r="DH196" i="42"/>
  <c r="DC197" i="42"/>
  <c r="DD197" i="42"/>
  <c r="DE197" i="42"/>
  <c r="DF197" i="42"/>
  <c r="DG197" i="42"/>
  <c r="DH197" i="42"/>
  <c r="DI197" i="42"/>
  <c r="DC198" i="42"/>
  <c r="DD198" i="42"/>
  <c r="DI198" i="42" s="1"/>
  <c r="DE198" i="42"/>
  <c r="DF198" i="42"/>
  <c r="DG198" i="42"/>
  <c r="DH198" i="42"/>
  <c r="DC199" i="42"/>
  <c r="DD199" i="42"/>
  <c r="DE199" i="42"/>
  <c r="DF199" i="42"/>
  <c r="DI199" i="42" s="1"/>
  <c r="DG199" i="42"/>
  <c r="DH199" i="42"/>
  <c r="DC200" i="42"/>
  <c r="DD200" i="42"/>
  <c r="DE200" i="42"/>
  <c r="DF200" i="42"/>
  <c r="DG200" i="42"/>
  <c r="DH200" i="42"/>
  <c r="DI200" i="42" s="1"/>
  <c r="DC201" i="42"/>
  <c r="DI201" i="42" s="1"/>
  <c r="DD201" i="42"/>
  <c r="DE201" i="42"/>
  <c r="DF201" i="42"/>
  <c r="DG201" i="42"/>
  <c r="DH201" i="42"/>
  <c r="DC202" i="42"/>
  <c r="DD202" i="42"/>
  <c r="DE202" i="42"/>
  <c r="DF202" i="42"/>
  <c r="DG202" i="42"/>
  <c r="DH202" i="42"/>
  <c r="DI202" i="42"/>
  <c r="DC203" i="42"/>
  <c r="DI203" i="42" s="1"/>
  <c r="DD203" i="42"/>
  <c r="DE203" i="42"/>
  <c r="DF203" i="42"/>
  <c r="DG203" i="42"/>
  <c r="DH203" i="42"/>
  <c r="DC204" i="42"/>
  <c r="DI204" i="42" s="1"/>
  <c r="DD204" i="42"/>
  <c r="DE204" i="42"/>
  <c r="DF204" i="42"/>
  <c r="DG204" i="42"/>
  <c r="DH204" i="42"/>
  <c r="DC205" i="42"/>
  <c r="DI205" i="42" s="1"/>
  <c r="DD205" i="42"/>
  <c r="DE205" i="42"/>
  <c r="DF205" i="42"/>
  <c r="DG205" i="42"/>
  <c r="DH205" i="42"/>
  <c r="DC206" i="42"/>
  <c r="DI206" i="42" s="1"/>
  <c r="DD206" i="42"/>
  <c r="DE206" i="42"/>
  <c r="DF206" i="42"/>
  <c r="DG206" i="42"/>
  <c r="DH206" i="42"/>
  <c r="DC207" i="42"/>
  <c r="DD207" i="42"/>
  <c r="DE207" i="42"/>
  <c r="DF207" i="42"/>
  <c r="DG207" i="42"/>
  <c r="DH207" i="42"/>
  <c r="DI207" i="42"/>
  <c r="DC208" i="42"/>
  <c r="DD208" i="42"/>
  <c r="DE208" i="42"/>
  <c r="DF208" i="42"/>
  <c r="DG208" i="42"/>
  <c r="DH208" i="42"/>
  <c r="DC209" i="42"/>
  <c r="DD209" i="42"/>
  <c r="DE209" i="42"/>
  <c r="DF209" i="42"/>
  <c r="DG209" i="42"/>
  <c r="DH209" i="42"/>
  <c r="DI209" i="42"/>
  <c r="DC210" i="42"/>
  <c r="DD210" i="42"/>
  <c r="DI210" i="42" s="1"/>
  <c r="DE210" i="42"/>
  <c r="DF210" i="42"/>
  <c r="DG210" i="42"/>
  <c r="DH210" i="42"/>
  <c r="DC211" i="42"/>
  <c r="DD211" i="42"/>
  <c r="DE211" i="42"/>
  <c r="DF211" i="42"/>
  <c r="DG211" i="42"/>
  <c r="DH211" i="42"/>
  <c r="DC212" i="42"/>
  <c r="DD212" i="42"/>
  <c r="DE212" i="42"/>
  <c r="DF212" i="42"/>
  <c r="DG212" i="42"/>
  <c r="DH212" i="42"/>
  <c r="DI212" i="42" s="1"/>
  <c r="DC213" i="42"/>
  <c r="DD213" i="42"/>
  <c r="DE213" i="42"/>
  <c r="DF213" i="42"/>
  <c r="DG213" i="42"/>
  <c r="DH213" i="42"/>
  <c r="DC214" i="42"/>
  <c r="DD214" i="42"/>
  <c r="DE214" i="42"/>
  <c r="DF214" i="42"/>
  <c r="DG214" i="42"/>
  <c r="DH214" i="42"/>
  <c r="DI214" i="42"/>
  <c r="DC215" i="42"/>
  <c r="DI215" i="42" s="1"/>
  <c r="DD215" i="42"/>
  <c r="DE215" i="42"/>
  <c r="DF215" i="42"/>
  <c r="DG215" i="42"/>
  <c r="DH215" i="42"/>
  <c r="DC216" i="42"/>
  <c r="DD216" i="42"/>
  <c r="DE216" i="42"/>
  <c r="DF216" i="42"/>
  <c r="DG216" i="42"/>
  <c r="DH216" i="42"/>
  <c r="DC217" i="42"/>
  <c r="DI217" i="42" s="1"/>
  <c r="DD217" i="42"/>
  <c r="DE217" i="42"/>
  <c r="DF217" i="42"/>
  <c r="DG217" i="42"/>
  <c r="DH217" i="42"/>
  <c r="DC218" i="42"/>
  <c r="DD218" i="42"/>
  <c r="DE218" i="42"/>
  <c r="DF218" i="42"/>
  <c r="DG218" i="42"/>
  <c r="DH218" i="42"/>
  <c r="DC219" i="42"/>
  <c r="DD219" i="42"/>
  <c r="DE219" i="42"/>
  <c r="DF219" i="42"/>
  <c r="DG219" i="42"/>
  <c r="DI219" i="42" s="1"/>
  <c r="DH219" i="42"/>
  <c r="DC220" i="42"/>
  <c r="DD220" i="42"/>
  <c r="DE220" i="42"/>
  <c r="DF220" i="42"/>
  <c r="DG220" i="42"/>
  <c r="DH220" i="42"/>
  <c r="DC221" i="42"/>
  <c r="DD221" i="42"/>
  <c r="DE221" i="42"/>
  <c r="DF221" i="42"/>
  <c r="DG221" i="42"/>
  <c r="DH221" i="42"/>
  <c r="DI221" i="42"/>
  <c r="DC222" i="42"/>
  <c r="DD222" i="42"/>
  <c r="DI222" i="42" s="1"/>
  <c r="DE222" i="42"/>
  <c r="DF222" i="42"/>
  <c r="DG222" i="42"/>
  <c r="DH222" i="42"/>
  <c r="DC223" i="42"/>
  <c r="DD223" i="42"/>
  <c r="DE223" i="42"/>
  <c r="DF223" i="42"/>
  <c r="DG223" i="42"/>
  <c r="DI223" i="42" s="1"/>
  <c r="DH223" i="42"/>
  <c r="DC224" i="42"/>
  <c r="DD224" i="42"/>
  <c r="DE224" i="42"/>
  <c r="DF224" i="42"/>
  <c r="DG224" i="42"/>
  <c r="DH224" i="42"/>
  <c r="DI224" i="42" s="1"/>
  <c r="DC225" i="42"/>
  <c r="DD225" i="42"/>
  <c r="DE225" i="42"/>
  <c r="DF225" i="42"/>
  <c r="DG225" i="42"/>
  <c r="DH225" i="42"/>
  <c r="DC226" i="42"/>
  <c r="DD226" i="42"/>
  <c r="DE226" i="42"/>
  <c r="DF226" i="42"/>
  <c r="DG226" i="42"/>
  <c r="DH226" i="42"/>
  <c r="DI226" i="42"/>
  <c r="DC227" i="42"/>
  <c r="DI227" i="42" s="1"/>
  <c r="DD227" i="42"/>
  <c r="DE227" i="42"/>
  <c r="DF227" i="42"/>
  <c r="DG227" i="42"/>
  <c r="DH227" i="42"/>
  <c r="DC228" i="42"/>
  <c r="DD228" i="42"/>
  <c r="DE228" i="42"/>
  <c r="DF228" i="42"/>
  <c r="DG228" i="42"/>
  <c r="DH228" i="42"/>
  <c r="DC229" i="42"/>
  <c r="DI229" i="42" s="1"/>
  <c r="DD229" i="42"/>
  <c r="DE229" i="42"/>
  <c r="DF229" i="42"/>
  <c r="DG229" i="42"/>
  <c r="DH229" i="42"/>
  <c r="DC230" i="42"/>
  <c r="DD230" i="42"/>
  <c r="DE230" i="42"/>
  <c r="DF230" i="42"/>
  <c r="DG230" i="42"/>
  <c r="DH230" i="42"/>
  <c r="DC231" i="42"/>
  <c r="DD231" i="42"/>
  <c r="DE231" i="42"/>
  <c r="DF231" i="42"/>
  <c r="DG231" i="42"/>
  <c r="DI231" i="42" s="1"/>
  <c r="DH231" i="42"/>
  <c r="DC232" i="42"/>
  <c r="DD232" i="42"/>
  <c r="DE232" i="42"/>
  <c r="DF232" i="42"/>
  <c r="DG232" i="42"/>
  <c r="DH232" i="42"/>
  <c r="DC233" i="42"/>
  <c r="DD233" i="42"/>
  <c r="DE233" i="42"/>
  <c r="DF233" i="42"/>
  <c r="DG233" i="42"/>
  <c r="DH233" i="42"/>
  <c r="DI233" i="42"/>
  <c r="DC234" i="42"/>
  <c r="DD234" i="42"/>
  <c r="DI234" i="42" s="1"/>
  <c r="DE234" i="42"/>
  <c r="DF234" i="42"/>
  <c r="DG234" i="42"/>
  <c r="DH234" i="42"/>
  <c r="DC235" i="42"/>
  <c r="DD235" i="42"/>
  <c r="DE235" i="42"/>
  <c r="DF235" i="42"/>
  <c r="DG235" i="42"/>
  <c r="DH235" i="42"/>
  <c r="DC236" i="42"/>
  <c r="DD236" i="42"/>
  <c r="DE236" i="42"/>
  <c r="DF236" i="42"/>
  <c r="DG236" i="42"/>
  <c r="DH236" i="42"/>
  <c r="DI236" i="42" s="1"/>
  <c r="DC237" i="42"/>
  <c r="DI237" i="42" s="1"/>
  <c r="DD237" i="42"/>
  <c r="DE237" i="42"/>
  <c r="DF237" i="42"/>
  <c r="DG237" i="42"/>
  <c r="DH237" i="42"/>
  <c r="DC238" i="42"/>
  <c r="DD238" i="42"/>
  <c r="DE238" i="42"/>
  <c r="DF238" i="42"/>
  <c r="DG238" i="42"/>
  <c r="DH238" i="42"/>
  <c r="DI238" i="42"/>
  <c r="DC239" i="42"/>
  <c r="DI239" i="42" s="1"/>
  <c r="DD239" i="42"/>
  <c r="DE239" i="42"/>
  <c r="DF239" i="42"/>
  <c r="DG239" i="42"/>
  <c r="DH239" i="42"/>
  <c r="DC240" i="42"/>
  <c r="DD240" i="42"/>
  <c r="DE240" i="42"/>
  <c r="DF240" i="42"/>
  <c r="DG240" i="42"/>
  <c r="DH240" i="42"/>
  <c r="DC241" i="42"/>
  <c r="DI241" i="42" s="1"/>
  <c r="DD241" i="42"/>
  <c r="DE241" i="42"/>
  <c r="DF241" i="42"/>
  <c r="DG241" i="42"/>
  <c r="DH241" i="42"/>
  <c r="DC242" i="42"/>
  <c r="DD242" i="42"/>
  <c r="DE242" i="42"/>
  <c r="DF242" i="42"/>
  <c r="DG242" i="42"/>
  <c r="DH242" i="42"/>
  <c r="DC243" i="42"/>
  <c r="DD243" i="42"/>
  <c r="DE243" i="42"/>
  <c r="DF243" i="42"/>
  <c r="DG243" i="42"/>
  <c r="DI243" i="42" s="1"/>
  <c r="DH243" i="42"/>
  <c r="DC244" i="42"/>
  <c r="DD244" i="42"/>
  <c r="DE244" i="42"/>
  <c r="DF244" i="42"/>
  <c r="DG244" i="42"/>
  <c r="DH244" i="42"/>
  <c r="DC245" i="42"/>
  <c r="DD245" i="42"/>
  <c r="DE245" i="42"/>
  <c r="DF245" i="42"/>
  <c r="DG245" i="42"/>
  <c r="DH245" i="42"/>
  <c r="DI245" i="42"/>
  <c r="DC246" i="42"/>
  <c r="DD246" i="42"/>
  <c r="DI246" i="42" s="1"/>
  <c r="DE246" i="42"/>
  <c r="DF246" i="42"/>
  <c r="DG246" i="42"/>
  <c r="DH246" i="42"/>
  <c r="DC247" i="42"/>
  <c r="DD247" i="42"/>
  <c r="DE247" i="42"/>
  <c r="DF247" i="42"/>
  <c r="DG247" i="42"/>
  <c r="DH247" i="42"/>
  <c r="DC248" i="42"/>
  <c r="DD248" i="42"/>
  <c r="DE248" i="42"/>
  <c r="DF248" i="42"/>
  <c r="DG248" i="42"/>
  <c r="DH248" i="42"/>
  <c r="DI248" i="42" s="1"/>
  <c r="DC249" i="42"/>
  <c r="DD249" i="42"/>
  <c r="DE249" i="42"/>
  <c r="DF249" i="42"/>
  <c r="DG249" i="42"/>
  <c r="DH249" i="42"/>
  <c r="DC250" i="42"/>
  <c r="DD250" i="42"/>
  <c r="DE250" i="42"/>
  <c r="DF250" i="42"/>
  <c r="DG250" i="42"/>
  <c r="DH250" i="42"/>
  <c r="DI250" i="42"/>
  <c r="DC251" i="42"/>
  <c r="DI251" i="42" s="1"/>
  <c r="DD251" i="42"/>
  <c r="DE251" i="42"/>
  <c r="DF251" i="42"/>
  <c r="DG251" i="42"/>
  <c r="DH251" i="42"/>
  <c r="DC252" i="42"/>
  <c r="DI252" i="42" s="1"/>
  <c r="DD252" i="42"/>
  <c r="DE252" i="42"/>
  <c r="DF252" i="42"/>
  <c r="DG252" i="42"/>
  <c r="DH252" i="42"/>
  <c r="DC253" i="42"/>
  <c r="DI253" i="42" s="1"/>
  <c r="DD253" i="42"/>
  <c r="DE253" i="42"/>
  <c r="DF253" i="42"/>
  <c r="DG253" i="42"/>
  <c r="DH253" i="42"/>
  <c r="DC254" i="42"/>
  <c r="DD254" i="42"/>
  <c r="DE254" i="42"/>
  <c r="DF254" i="42"/>
  <c r="DG254" i="42"/>
  <c r="DH254" i="42"/>
  <c r="DC255" i="42"/>
  <c r="DD255" i="42"/>
  <c r="DE255" i="42"/>
  <c r="DF255" i="42"/>
  <c r="DG255" i="42"/>
  <c r="DI255" i="42" s="1"/>
  <c r="DH255" i="42"/>
  <c r="DC256" i="42"/>
  <c r="DD256" i="42"/>
  <c r="DE256" i="42"/>
  <c r="DF256" i="42"/>
  <c r="DG256" i="42"/>
  <c r="DH256" i="42"/>
  <c r="DC257" i="42"/>
  <c r="DD257" i="42"/>
  <c r="DE257" i="42"/>
  <c r="DF257" i="42"/>
  <c r="DG257" i="42"/>
  <c r="DH257" i="42"/>
  <c r="DI257" i="42"/>
  <c r="DC258" i="42"/>
  <c r="DD258" i="42"/>
  <c r="DI258" i="42" s="1"/>
  <c r="DE258" i="42"/>
  <c r="DF258" i="42"/>
  <c r="DG258" i="42"/>
  <c r="DH258" i="42"/>
  <c r="DC259" i="42"/>
  <c r="DD259" i="42"/>
  <c r="DE259" i="42"/>
  <c r="DF259" i="42"/>
  <c r="DG259" i="42"/>
  <c r="DI259" i="42" s="1"/>
  <c r="DH259" i="42"/>
  <c r="DC260" i="42"/>
  <c r="DD260" i="42"/>
  <c r="DE260" i="42"/>
  <c r="DF260" i="42"/>
  <c r="DG260" i="42"/>
  <c r="DH260" i="42"/>
  <c r="DI260" i="42" s="1"/>
  <c r="DC261" i="42"/>
  <c r="DI261" i="42" s="1"/>
  <c r="DD261" i="42"/>
  <c r="DE261" i="42"/>
  <c r="DF261" i="42"/>
  <c r="DG261" i="42"/>
  <c r="DH261" i="42"/>
  <c r="DC262" i="42"/>
  <c r="DD262" i="42"/>
  <c r="DE262" i="42"/>
  <c r="DF262" i="42"/>
  <c r="DG262" i="42"/>
  <c r="DH262" i="42"/>
  <c r="DI262" i="42"/>
  <c r="DC263" i="42"/>
  <c r="DI263" i="42" s="1"/>
  <c r="DD263" i="42"/>
  <c r="DE263" i="42"/>
  <c r="DF263" i="42"/>
  <c r="DG263" i="42"/>
  <c r="DH263" i="42"/>
  <c r="DC264" i="42"/>
  <c r="DD264" i="42"/>
  <c r="DE264" i="42"/>
  <c r="DF264" i="42"/>
  <c r="DG264" i="42"/>
  <c r="DH264" i="42"/>
  <c r="DC265" i="42"/>
  <c r="DI265" i="42" s="1"/>
  <c r="DD265" i="42"/>
  <c r="DE265" i="42"/>
  <c r="DF265" i="42"/>
  <c r="DG265" i="42"/>
  <c r="DH265" i="42"/>
  <c r="DC266" i="42"/>
  <c r="DI266" i="42" s="1"/>
  <c r="DD266" i="42"/>
  <c r="DE266" i="42"/>
  <c r="DF266" i="42"/>
  <c r="DG266" i="42"/>
  <c r="DH266" i="42"/>
  <c r="DC267" i="42"/>
  <c r="DD267" i="42"/>
  <c r="DE267" i="42"/>
  <c r="DF267" i="42"/>
  <c r="DG267" i="42"/>
  <c r="DI267" i="42" s="1"/>
  <c r="DH267" i="42"/>
  <c r="DC268" i="42"/>
  <c r="DD268" i="42"/>
  <c r="DE268" i="42"/>
  <c r="DF268" i="42"/>
  <c r="DG268" i="42"/>
  <c r="DH268" i="42"/>
  <c r="DC269" i="42"/>
  <c r="DD269" i="42"/>
  <c r="DE269" i="42"/>
  <c r="DF269" i="42"/>
  <c r="DG269" i="42"/>
  <c r="DH269" i="42"/>
  <c r="DI269" i="42"/>
  <c r="DC270" i="42"/>
  <c r="DD270" i="42"/>
  <c r="DI270" i="42" s="1"/>
  <c r="DE270" i="42"/>
  <c r="DF270" i="42"/>
  <c r="DG270" i="42"/>
  <c r="DH270" i="42"/>
  <c r="DC271" i="42"/>
  <c r="DD271" i="42"/>
  <c r="DE271" i="42"/>
  <c r="DF271" i="42"/>
  <c r="DG271" i="42"/>
  <c r="DI271" i="42" s="1"/>
  <c r="DH271" i="42"/>
  <c r="DC272" i="42"/>
  <c r="DD272" i="42"/>
  <c r="DE272" i="42"/>
  <c r="DF272" i="42"/>
  <c r="DG272" i="42"/>
  <c r="DH272" i="42"/>
  <c r="DI272" i="42" s="1"/>
  <c r="DC273" i="42"/>
  <c r="DD273" i="42"/>
  <c r="DE273" i="42"/>
  <c r="DF273" i="42"/>
  <c r="DG273" i="42"/>
  <c r="DH273" i="42"/>
  <c r="DC274" i="42"/>
  <c r="DD274" i="42"/>
  <c r="DE274" i="42"/>
  <c r="DF274" i="42"/>
  <c r="DG274" i="42"/>
  <c r="DH274" i="42"/>
  <c r="DI274" i="42"/>
  <c r="DC275" i="42"/>
  <c r="DI275" i="42" s="1"/>
  <c r="DD275" i="42"/>
  <c r="DE275" i="42"/>
  <c r="DF275" i="42"/>
  <c r="DG275" i="42"/>
  <c r="DH275" i="42"/>
  <c r="DC276" i="42"/>
  <c r="DD276" i="42"/>
  <c r="DE276" i="42"/>
  <c r="DF276" i="42"/>
  <c r="DG276" i="42"/>
  <c r="DH276" i="42"/>
  <c r="DC277" i="42"/>
  <c r="DI277" i="42" s="1"/>
  <c r="DD277" i="42"/>
  <c r="DE277" i="42"/>
  <c r="DF277" i="42"/>
  <c r="DG277" i="42"/>
  <c r="DH277" i="42"/>
  <c r="DC278" i="42"/>
  <c r="DD278" i="42"/>
  <c r="DE278" i="42"/>
  <c r="DF278" i="42"/>
  <c r="DG278" i="42"/>
  <c r="DH278" i="42"/>
  <c r="DC279" i="42"/>
  <c r="DD279" i="42"/>
  <c r="DE279" i="42"/>
  <c r="DF279" i="42"/>
  <c r="DG279" i="42"/>
  <c r="DI279" i="42" s="1"/>
  <c r="DH279" i="42"/>
  <c r="DC280" i="42"/>
  <c r="DD280" i="42"/>
  <c r="DE280" i="42"/>
  <c r="DF280" i="42"/>
  <c r="DG280" i="42"/>
  <c r="DH280" i="42"/>
  <c r="DC281" i="42"/>
  <c r="DD281" i="42"/>
  <c r="DE281" i="42"/>
  <c r="DF281" i="42"/>
  <c r="DG281" i="42"/>
  <c r="DH281" i="42"/>
  <c r="DI281" i="42"/>
  <c r="DC282" i="42"/>
  <c r="DD282" i="42"/>
  <c r="DI282" i="42" s="1"/>
  <c r="DE282" i="42"/>
  <c r="DF282" i="42"/>
  <c r="DG282" i="42"/>
  <c r="DH282" i="42"/>
  <c r="DC283" i="42"/>
  <c r="DD283" i="42"/>
  <c r="DE283" i="42"/>
  <c r="DF283" i="42"/>
  <c r="DG283" i="42"/>
  <c r="DI283" i="42" s="1"/>
  <c r="DH283" i="42"/>
  <c r="DC284" i="42"/>
  <c r="DD284" i="42"/>
  <c r="DI284" i="42" s="1"/>
  <c r="DE284" i="42"/>
  <c r="DF284" i="42"/>
  <c r="DG284" i="42"/>
  <c r="DH284" i="42"/>
  <c r="DC285" i="42"/>
  <c r="DD285" i="42"/>
  <c r="DE285" i="42"/>
  <c r="DF285" i="42"/>
  <c r="DG285" i="42"/>
  <c r="DH285" i="42"/>
  <c r="DC286" i="42"/>
  <c r="DD286" i="42"/>
  <c r="DE286" i="42"/>
  <c r="DF286" i="42"/>
  <c r="DG286" i="42"/>
  <c r="DH286" i="42"/>
  <c r="DI286" i="42"/>
  <c r="DC287" i="42"/>
  <c r="DI287" i="42" s="1"/>
  <c r="DD287" i="42"/>
  <c r="DE287" i="42"/>
  <c r="DF287" i="42"/>
  <c r="DG287" i="42"/>
  <c r="DH287" i="42"/>
  <c r="DC288" i="42"/>
  <c r="DD288" i="42"/>
  <c r="DE288" i="42"/>
  <c r="DF288" i="42"/>
  <c r="DG288" i="42"/>
  <c r="DH288" i="42"/>
  <c r="DC289" i="42"/>
  <c r="DI289" i="42" s="1"/>
  <c r="DD289" i="42"/>
  <c r="DE289" i="42"/>
  <c r="DF289" i="42"/>
  <c r="DG289" i="42"/>
  <c r="DH289" i="42"/>
  <c r="DC290" i="42"/>
  <c r="DD290" i="42"/>
  <c r="DE290" i="42"/>
  <c r="DF290" i="42"/>
  <c r="DG290" i="42"/>
  <c r="DH290" i="42"/>
  <c r="DC291" i="42"/>
  <c r="DD291" i="42"/>
  <c r="DE291" i="42"/>
  <c r="DF291" i="42"/>
  <c r="DG291" i="42"/>
  <c r="DI291" i="42" s="1"/>
  <c r="DH291" i="42"/>
  <c r="DC292" i="42"/>
  <c r="DD292" i="42"/>
  <c r="DE292" i="42"/>
  <c r="DF292" i="42"/>
  <c r="DG292" i="42"/>
  <c r="DH292" i="42"/>
  <c r="DC293" i="42"/>
  <c r="DD293" i="42"/>
  <c r="DE293" i="42"/>
  <c r="DF293" i="42"/>
  <c r="DG293" i="42"/>
  <c r="DH293" i="42"/>
  <c r="DI293" i="42"/>
  <c r="DC294" i="42"/>
  <c r="DD294" i="42"/>
  <c r="DI294" i="42" s="1"/>
  <c r="DE294" i="42"/>
  <c r="DF294" i="42"/>
  <c r="DG294" i="42"/>
  <c r="DH294" i="42"/>
  <c r="DC295" i="42"/>
  <c r="DD295" i="42"/>
  <c r="DE295" i="42"/>
  <c r="DF295" i="42"/>
  <c r="DG295" i="42"/>
  <c r="DI295" i="42" s="1"/>
  <c r="DH295" i="42"/>
  <c r="DC296" i="42"/>
  <c r="DD296" i="42"/>
  <c r="DE296" i="42"/>
  <c r="DF296" i="42"/>
  <c r="DG296" i="42"/>
  <c r="DH296" i="42"/>
  <c r="DI296" i="42" s="1"/>
  <c r="DC297" i="42"/>
  <c r="DD297" i="42"/>
  <c r="DE297" i="42"/>
  <c r="DF297" i="42"/>
  <c r="DG297" i="42"/>
  <c r="DH297" i="42"/>
  <c r="DC298" i="42"/>
  <c r="DD298" i="42"/>
  <c r="DE298" i="42"/>
  <c r="DF298" i="42"/>
  <c r="DG298" i="42"/>
  <c r="DH298" i="42"/>
  <c r="DI298" i="42"/>
  <c r="DC299" i="42"/>
  <c r="DI299" i="42" s="1"/>
  <c r="DD299" i="42"/>
  <c r="DE299" i="42"/>
  <c r="DF299" i="42"/>
  <c r="DG299" i="42"/>
  <c r="DH299" i="42"/>
  <c r="DC300" i="42"/>
  <c r="DD300" i="42"/>
  <c r="DE300" i="42"/>
  <c r="DF300" i="42"/>
  <c r="DG300" i="42"/>
  <c r="DH300" i="42"/>
  <c r="DC301" i="42"/>
  <c r="DI301" i="42" s="1"/>
  <c r="DD301" i="42"/>
  <c r="DE301" i="42"/>
  <c r="DF301" i="42"/>
  <c r="DG301" i="42"/>
  <c r="DH301" i="42"/>
  <c r="DC302" i="42"/>
  <c r="DD302" i="42"/>
  <c r="DE302" i="42"/>
  <c r="DF302" i="42"/>
  <c r="DG302" i="42"/>
  <c r="DH302" i="42"/>
  <c r="DC303" i="42"/>
  <c r="DD303" i="42"/>
  <c r="DE303" i="42"/>
  <c r="DF303" i="42"/>
  <c r="DG303" i="42"/>
  <c r="DI303" i="42" s="1"/>
  <c r="DH303" i="42"/>
  <c r="DC304" i="42"/>
  <c r="DD304" i="42"/>
  <c r="DE304" i="42"/>
  <c r="DF304" i="42"/>
  <c r="DG304" i="42"/>
  <c r="DH304" i="42"/>
  <c r="DC305" i="42"/>
  <c r="DD305" i="42"/>
  <c r="DE305" i="42"/>
  <c r="DF305" i="42"/>
  <c r="DG305" i="42"/>
  <c r="DH305" i="42"/>
  <c r="DI305" i="42"/>
  <c r="DC306" i="42"/>
  <c r="DD306" i="42"/>
  <c r="DI306" i="42" s="1"/>
  <c r="DE306" i="42"/>
  <c r="DF306" i="42"/>
  <c r="DG306" i="42"/>
  <c r="DH306" i="42"/>
  <c r="DC307" i="42"/>
  <c r="DD307" i="42"/>
  <c r="DE307" i="42"/>
  <c r="DF307" i="42"/>
  <c r="DG307" i="42"/>
  <c r="DI307" i="42" s="1"/>
  <c r="DH307" i="42"/>
  <c r="DC308" i="42"/>
  <c r="DD308" i="42"/>
  <c r="DE308" i="42"/>
  <c r="DF308" i="42"/>
  <c r="DG308" i="42"/>
  <c r="DH308" i="42"/>
  <c r="DI308" i="42" s="1"/>
  <c r="DC309" i="42"/>
  <c r="DI309" i="42" s="1"/>
  <c r="DD309" i="42"/>
  <c r="DE309" i="42"/>
  <c r="DF309" i="42"/>
  <c r="DG309" i="42"/>
  <c r="DH309" i="42"/>
  <c r="DC310" i="42"/>
  <c r="DD310" i="42"/>
  <c r="DE310" i="42"/>
  <c r="DF310" i="42"/>
  <c r="DG310" i="42"/>
  <c r="DH310" i="42"/>
  <c r="DI310" i="42"/>
  <c r="DC311" i="42"/>
  <c r="DI311" i="42" s="1"/>
  <c r="DD311" i="42"/>
  <c r="DE311" i="42"/>
  <c r="DF311" i="42"/>
  <c r="DG311" i="42"/>
  <c r="DH311" i="42"/>
  <c r="DC312" i="42"/>
  <c r="DD312" i="42"/>
  <c r="DE312" i="42"/>
  <c r="DF312" i="42"/>
  <c r="DG312" i="42"/>
  <c r="DH312" i="42"/>
  <c r="DC313" i="42"/>
  <c r="DI313" i="42" s="1"/>
  <c r="DD313" i="42"/>
  <c r="DE313" i="42"/>
  <c r="DF313" i="42"/>
  <c r="DG313" i="42"/>
  <c r="DH313" i="42"/>
  <c r="DC314" i="42"/>
  <c r="DD314" i="42"/>
  <c r="DE314" i="42"/>
  <c r="DF314" i="42"/>
  <c r="DG314" i="42"/>
  <c r="DH314" i="42"/>
  <c r="DC315" i="42"/>
  <c r="DD315" i="42"/>
  <c r="DE315" i="42"/>
  <c r="DF315" i="42"/>
  <c r="DG315" i="42"/>
  <c r="DI315" i="42" s="1"/>
  <c r="DH315" i="42"/>
  <c r="DC316" i="42"/>
  <c r="DD316" i="42"/>
  <c r="DE316" i="42"/>
  <c r="DF316" i="42"/>
  <c r="DG316" i="42"/>
  <c r="DH316" i="42"/>
  <c r="DC317" i="42"/>
  <c r="DD317" i="42"/>
  <c r="DE317" i="42"/>
  <c r="DF317" i="42"/>
  <c r="DG317" i="42"/>
  <c r="DH317" i="42"/>
  <c r="DI317" i="42"/>
  <c r="DC318" i="42"/>
  <c r="DD318" i="42"/>
  <c r="DI318" i="42" s="1"/>
  <c r="DE318" i="42"/>
  <c r="DF318" i="42"/>
  <c r="DG318" i="42"/>
  <c r="DH318" i="42"/>
  <c r="DC319" i="42"/>
  <c r="DD319" i="42"/>
  <c r="DE319" i="42"/>
  <c r="DF319" i="42"/>
  <c r="DG319" i="42"/>
  <c r="DI319" i="42" s="1"/>
  <c r="DH319" i="42"/>
  <c r="DC320" i="42"/>
  <c r="DD320" i="42"/>
  <c r="DE320" i="42"/>
  <c r="DF320" i="42"/>
  <c r="DG320" i="42"/>
  <c r="DH320" i="42"/>
  <c r="DI320" i="42"/>
  <c r="DC321" i="42"/>
  <c r="DD321" i="42"/>
  <c r="DE321" i="42"/>
  <c r="DF321" i="42"/>
  <c r="DG321" i="42"/>
  <c r="DH321" i="42"/>
  <c r="DC322" i="42"/>
  <c r="DD322" i="42"/>
  <c r="DE322" i="42"/>
  <c r="DF322" i="42"/>
  <c r="DG322" i="42"/>
  <c r="DI322" i="42" s="1"/>
  <c r="DH322" i="42"/>
  <c r="DC323" i="42"/>
  <c r="DI323" i="42" s="1"/>
  <c r="DD323" i="42"/>
  <c r="DE323" i="42"/>
  <c r="DF323" i="42"/>
  <c r="DG323" i="42"/>
  <c r="DH323" i="42"/>
  <c r="DC324" i="42"/>
  <c r="DI324" i="42" s="1"/>
  <c r="DD324" i="42"/>
  <c r="DE324" i="42"/>
  <c r="DF324" i="42"/>
  <c r="DG324" i="42"/>
  <c r="DH324" i="42"/>
  <c r="DC325" i="42"/>
  <c r="DI325" i="42" s="1"/>
  <c r="DD325" i="42"/>
  <c r="DE325" i="42"/>
  <c r="DF325" i="42"/>
  <c r="DG325" i="42"/>
  <c r="DH325" i="42"/>
  <c r="DC326" i="42"/>
  <c r="DD326" i="42"/>
  <c r="DE326" i="42"/>
  <c r="DF326" i="42"/>
  <c r="DG326" i="42"/>
  <c r="DH326" i="42"/>
  <c r="DC327" i="42"/>
  <c r="DD327" i="42"/>
  <c r="DE327" i="42"/>
  <c r="DF327" i="42"/>
  <c r="DG327" i="42"/>
  <c r="DH327" i="42"/>
  <c r="DI327" i="42"/>
  <c r="DC328" i="42"/>
  <c r="DI328" i="42" s="1"/>
  <c r="DD328" i="42"/>
  <c r="DE328" i="42"/>
  <c r="DF328" i="42"/>
  <c r="DG328" i="42"/>
  <c r="DH328" i="42"/>
  <c r="DC329" i="42"/>
  <c r="DD329" i="42"/>
  <c r="DE329" i="42"/>
  <c r="DF329" i="42"/>
  <c r="DG329" i="42"/>
  <c r="DH329" i="42"/>
  <c r="DI329" i="42"/>
  <c r="DC330" i="42"/>
  <c r="DD330" i="42"/>
  <c r="DI330" i="42" s="1"/>
  <c r="DE330" i="42"/>
  <c r="DF330" i="42"/>
  <c r="DG330" i="42"/>
  <c r="DH330" i="42"/>
  <c r="DC331" i="42"/>
  <c r="DD331" i="42"/>
  <c r="DE331" i="42"/>
  <c r="DF331" i="42"/>
  <c r="DG331" i="42"/>
  <c r="DI331" i="42" s="1"/>
  <c r="DH331" i="42"/>
  <c r="DC332" i="42"/>
  <c r="DD332" i="42"/>
  <c r="DE332" i="42"/>
  <c r="DF332" i="42"/>
  <c r="DG332" i="42"/>
  <c r="DH332" i="42"/>
  <c r="DI332" i="42"/>
  <c r="DC333" i="42"/>
  <c r="DD333" i="42"/>
  <c r="DE333" i="42"/>
  <c r="DF333" i="42"/>
  <c r="DG333" i="42"/>
  <c r="DH333" i="42"/>
  <c r="DC334" i="42"/>
  <c r="DD334" i="42"/>
  <c r="DE334" i="42"/>
  <c r="DF334" i="42"/>
  <c r="DG334" i="42"/>
  <c r="DH334" i="42"/>
  <c r="DI334" i="42"/>
  <c r="DC335" i="42"/>
  <c r="DI335" i="42" s="1"/>
  <c r="DD335" i="42"/>
  <c r="DE335" i="42"/>
  <c r="DF335" i="42"/>
  <c r="DG335" i="42"/>
  <c r="DH335" i="42"/>
  <c r="DC336" i="42"/>
  <c r="DD336" i="42"/>
  <c r="DE336" i="42"/>
  <c r="DF336" i="42"/>
  <c r="DG336" i="42"/>
  <c r="DH336" i="42"/>
  <c r="DC337" i="42"/>
  <c r="DI337" i="42" s="1"/>
  <c r="DD337" i="42"/>
  <c r="DE337" i="42"/>
  <c r="DF337" i="42"/>
  <c r="DG337" i="42"/>
  <c r="DH337" i="42"/>
  <c r="DC338" i="42"/>
  <c r="DD338" i="42"/>
  <c r="DE338" i="42"/>
  <c r="DF338" i="42"/>
  <c r="DG338" i="42"/>
  <c r="DH338" i="42"/>
  <c r="DC339" i="42"/>
  <c r="DD339" i="42"/>
  <c r="DE339" i="42"/>
  <c r="DF339" i="42"/>
  <c r="DG339" i="42"/>
  <c r="DH339" i="42"/>
  <c r="DI339" i="42"/>
  <c r="DC340" i="42"/>
  <c r="DD340" i="42"/>
  <c r="DE340" i="42"/>
  <c r="DF340" i="42"/>
  <c r="DG340" i="42"/>
  <c r="DH340" i="42"/>
  <c r="DC341" i="42"/>
  <c r="DD341" i="42"/>
  <c r="DE341" i="42"/>
  <c r="DF341" i="42"/>
  <c r="DG341" i="42"/>
  <c r="DH341" i="42"/>
  <c r="DI341" i="42"/>
  <c r="DC342" i="42"/>
  <c r="DD342" i="42"/>
  <c r="DI342" i="42" s="1"/>
  <c r="DE342" i="42"/>
  <c r="DF342" i="42"/>
  <c r="DG342" i="42"/>
  <c r="DH342" i="42"/>
  <c r="DC343" i="42"/>
  <c r="DD343" i="42"/>
  <c r="DE343" i="42"/>
  <c r="DI343" i="42" s="1"/>
  <c r="DF343" i="42"/>
  <c r="DG343" i="42"/>
  <c r="DH343" i="42"/>
  <c r="DC344" i="42"/>
  <c r="DD344" i="42"/>
  <c r="DE344" i="42"/>
  <c r="DF344" i="42"/>
  <c r="DG344" i="42"/>
  <c r="DH344" i="42"/>
  <c r="DI344" i="42" s="1"/>
  <c r="DC345" i="42"/>
  <c r="DI345" i="42" s="1"/>
  <c r="DD345" i="42"/>
  <c r="DE345" i="42"/>
  <c r="DF345" i="42"/>
  <c r="DG345" i="42"/>
  <c r="DH345" i="42"/>
  <c r="DC346" i="42"/>
  <c r="DD346" i="42"/>
  <c r="DE346" i="42"/>
  <c r="DF346" i="42"/>
  <c r="DG346" i="42"/>
  <c r="DH346" i="42"/>
  <c r="DI346" i="42"/>
  <c r="DC347" i="42"/>
  <c r="DI347" i="42" s="1"/>
  <c r="DD347" i="42"/>
  <c r="DE347" i="42"/>
  <c r="DF347" i="42"/>
  <c r="DG347" i="42"/>
  <c r="DH347" i="42"/>
  <c r="DC348" i="42"/>
  <c r="DD348" i="42"/>
  <c r="DE348" i="42"/>
  <c r="DF348" i="42"/>
  <c r="DG348" i="42"/>
  <c r="DH348" i="42"/>
  <c r="DC349" i="42"/>
  <c r="DI349" i="42" s="1"/>
  <c r="DD349" i="42"/>
  <c r="DE349" i="42"/>
  <c r="DF349" i="42"/>
  <c r="DG349" i="42"/>
  <c r="DH349" i="42"/>
  <c r="DC350" i="42"/>
  <c r="DI350" i="42" s="1"/>
  <c r="DD350" i="42"/>
  <c r="DE350" i="42"/>
  <c r="DF350" i="42"/>
  <c r="DG350" i="42"/>
  <c r="DH350" i="42"/>
  <c r="DC351" i="42"/>
  <c r="DD351" i="42"/>
  <c r="DE351" i="42"/>
  <c r="DF351" i="42"/>
  <c r="DG351" i="42"/>
  <c r="DH351" i="42"/>
  <c r="DI351" i="42"/>
  <c r="DC352" i="42"/>
  <c r="DD352" i="42"/>
  <c r="DE352" i="42"/>
  <c r="DF352" i="42"/>
  <c r="DG352" i="42"/>
  <c r="DH352" i="42"/>
  <c r="DC353" i="42"/>
  <c r="DD353" i="42"/>
  <c r="DE353" i="42"/>
  <c r="DF353" i="42"/>
  <c r="DG353" i="42"/>
  <c r="DH353" i="42"/>
  <c r="DI353" i="42"/>
  <c r="DC354" i="42"/>
  <c r="DD354" i="42"/>
  <c r="DI354" i="42" s="1"/>
  <c r="DE354" i="42"/>
  <c r="DF354" i="42"/>
  <c r="DG354" i="42"/>
  <c r="DH354" i="42"/>
  <c r="DC355" i="42"/>
  <c r="DD355" i="42"/>
  <c r="DE355" i="42"/>
  <c r="DF355" i="42"/>
  <c r="DG355" i="42"/>
  <c r="DH355" i="42"/>
  <c r="DC356" i="42"/>
  <c r="DD356" i="42"/>
  <c r="DE356" i="42"/>
  <c r="DF356" i="42"/>
  <c r="DG356" i="42"/>
  <c r="DH356" i="42"/>
  <c r="DI356" i="42" s="1"/>
  <c r="DC357" i="42"/>
  <c r="DI357" i="42" s="1"/>
  <c r="DD357" i="42"/>
  <c r="DE357" i="42"/>
  <c r="DF357" i="42"/>
  <c r="DG357" i="42"/>
  <c r="DH357" i="42"/>
  <c r="DC358" i="42"/>
  <c r="DD358" i="42"/>
  <c r="DE358" i="42"/>
  <c r="DF358" i="42"/>
  <c r="DG358" i="42"/>
  <c r="DH358" i="42"/>
  <c r="DI358" i="42"/>
  <c r="DC359" i="42"/>
  <c r="DI359" i="42" s="1"/>
  <c r="DD359" i="42"/>
  <c r="DE359" i="42"/>
  <c r="DF359" i="42"/>
  <c r="DG359" i="42"/>
  <c r="DH359" i="42"/>
  <c r="DC360" i="42"/>
  <c r="DD360" i="42"/>
  <c r="DE360" i="42"/>
  <c r="DF360" i="42"/>
  <c r="DG360" i="42"/>
  <c r="DH360" i="42"/>
  <c r="DC361" i="42"/>
  <c r="DI361" i="42" s="1"/>
  <c r="DD361" i="42"/>
  <c r="DE361" i="42"/>
  <c r="DF361" i="42"/>
  <c r="DG361" i="42"/>
  <c r="DH361" i="42"/>
  <c r="DC362" i="42"/>
  <c r="DD362" i="42"/>
  <c r="DE362" i="42"/>
  <c r="DF362" i="42"/>
  <c r="DG362" i="42"/>
  <c r="DH362" i="42"/>
  <c r="DC363" i="42"/>
  <c r="DD363" i="42"/>
  <c r="DE363" i="42"/>
  <c r="DF363" i="42"/>
  <c r="DG363" i="42"/>
  <c r="DH363" i="42"/>
  <c r="DI363" i="42"/>
  <c r="DC364" i="42"/>
  <c r="DD364" i="42"/>
  <c r="DE364" i="42"/>
  <c r="DF364" i="42"/>
  <c r="DG364" i="42"/>
  <c r="DH364" i="42"/>
  <c r="DC365" i="42"/>
  <c r="DD365" i="42"/>
  <c r="DE365" i="42"/>
  <c r="DF365" i="42"/>
  <c r="DG365" i="42"/>
  <c r="DH365" i="42"/>
  <c r="DI365" i="42"/>
  <c r="DC366" i="42"/>
  <c r="DD366" i="42"/>
  <c r="DI366" i="42" s="1"/>
  <c r="DE366" i="42"/>
  <c r="DF366" i="42"/>
  <c r="DG366" i="42"/>
  <c r="DH366" i="42"/>
  <c r="DC367" i="42"/>
  <c r="DD367" i="42"/>
  <c r="DE367" i="42"/>
  <c r="DI367" i="42" s="1"/>
  <c r="DF367" i="42"/>
  <c r="DG367" i="42"/>
  <c r="DH367" i="42"/>
  <c r="DC368" i="42"/>
  <c r="DD368" i="42"/>
  <c r="DE368" i="42"/>
  <c r="DF368" i="42"/>
  <c r="DG368" i="42"/>
  <c r="DH368" i="42"/>
  <c r="DI368" i="42" s="1"/>
  <c r="DC369" i="42"/>
  <c r="DD369" i="42"/>
  <c r="DE369" i="42"/>
  <c r="DF369" i="42"/>
  <c r="DG369" i="42"/>
  <c r="DH369" i="42"/>
  <c r="DC370" i="42"/>
  <c r="DD370" i="42"/>
  <c r="DE370" i="42"/>
  <c r="DF370" i="42"/>
  <c r="DG370" i="42"/>
  <c r="DH370" i="42"/>
  <c r="DI370" i="42"/>
  <c r="DC371" i="42"/>
  <c r="DI371" i="42" s="1"/>
  <c r="DD371" i="42"/>
  <c r="DE371" i="42"/>
  <c r="DF371" i="42"/>
  <c r="DG371" i="42"/>
  <c r="DH371" i="42"/>
  <c r="DC372" i="42"/>
  <c r="DI372" i="42" s="1"/>
  <c r="DD372" i="42"/>
  <c r="DE372" i="42"/>
  <c r="DF372" i="42"/>
  <c r="DG372" i="42"/>
  <c r="DH372" i="42"/>
  <c r="DC373" i="42"/>
  <c r="DI373" i="42" s="1"/>
  <c r="DD373" i="42"/>
  <c r="DE373" i="42"/>
  <c r="DF373" i="42"/>
  <c r="DG373" i="42"/>
  <c r="DH373" i="42"/>
  <c r="DC374" i="42"/>
  <c r="DI374" i="42" s="1"/>
  <c r="DD374" i="42"/>
  <c r="DE374" i="42"/>
  <c r="DF374" i="42"/>
  <c r="DG374" i="42"/>
  <c r="DH374" i="42"/>
  <c r="DC375" i="42"/>
  <c r="DD375" i="42"/>
  <c r="DE375" i="42"/>
  <c r="DF375" i="42"/>
  <c r="DG375" i="42"/>
  <c r="DH375" i="42"/>
  <c r="DI375" i="42"/>
  <c r="DC376" i="42"/>
  <c r="DD376" i="42"/>
  <c r="DE376" i="42"/>
  <c r="DF376" i="42"/>
  <c r="DG376" i="42"/>
  <c r="DH376" i="42"/>
  <c r="DC377" i="42"/>
  <c r="DD377" i="42"/>
  <c r="DE377" i="42"/>
  <c r="DF377" i="42"/>
  <c r="DG377" i="42"/>
  <c r="DH377" i="42"/>
  <c r="DI377" i="42"/>
  <c r="DC378" i="42"/>
  <c r="DD378" i="42"/>
  <c r="DI378" i="42" s="1"/>
  <c r="DE378" i="42"/>
  <c r="DF378" i="42"/>
  <c r="DG378" i="42"/>
  <c r="DH378" i="42"/>
  <c r="DC379" i="42"/>
  <c r="DD379" i="42"/>
  <c r="DE379" i="42"/>
  <c r="DF379" i="42"/>
  <c r="DG379" i="42"/>
  <c r="DH379" i="42"/>
  <c r="DC380" i="42"/>
  <c r="DD380" i="42"/>
  <c r="DE380" i="42"/>
  <c r="DF380" i="42"/>
  <c r="DG380" i="42"/>
  <c r="DH380" i="42"/>
  <c r="DI380" i="42" s="1"/>
  <c r="DC381" i="42"/>
  <c r="DD381" i="42"/>
  <c r="DE381" i="42"/>
  <c r="DF381" i="42"/>
  <c r="DG381" i="42"/>
  <c r="DH381" i="42"/>
  <c r="DC382" i="42"/>
  <c r="DD382" i="42"/>
  <c r="DE382" i="42"/>
  <c r="DF382" i="42"/>
  <c r="DG382" i="42"/>
  <c r="DH382" i="42"/>
  <c r="DI382" i="42"/>
  <c r="DC383" i="42"/>
  <c r="DI383" i="42" s="1"/>
  <c r="DD383" i="42"/>
  <c r="DE383" i="42"/>
  <c r="DF383" i="42"/>
  <c r="DG383" i="42"/>
  <c r="DH383" i="42"/>
  <c r="DC384" i="42"/>
  <c r="DD384" i="42"/>
  <c r="DE384" i="42"/>
  <c r="DF384" i="42"/>
  <c r="DG384" i="42"/>
  <c r="DH384" i="42"/>
  <c r="DC385" i="42"/>
  <c r="DI385" i="42" s="1"/>
  <c r="DD385" i="42"/>
  <c r="DE385" i="42"/>
  <c r="DF385" i="42"/>
  <c r="DG385" i="42"/>
  <c r="DH385" i="42"/>
  <c r="DC386" i="42"/>
  <c r="DD386" i="42"/>
  <c r="DE386" i="42"/>
  <c r="DF386" i="42"/>
  <c r="DG386" i="42"/>
  <c r="DH386" i="42"/>
  <c r="DC387" i="42"/>
  <c r="DD387" i="42"/>
  <c r="DE387" i="42"/>
  <c r="DF387" i="42"/>
  <c r="DG387" i="42"/>
  <c r="DH387" i="42"/>
  <c r="DI387" i="42"/>
  <c r="DC388" i="42"/>
  <c r="DD388" i="42"/>
  <c r="DE388" i="42"/>
  <c r="DF388" i="42"/>
  <c r="DG388" i="42"/>
  <c r="DH388" i="42"/>
  <c r="DC389" i="42"/>
  <c r="DD389" i="42"/>
  <c r="DE389" i="42"/>
  <c r="DF389" i="42"/>
  <c r="DG389" i="42"/>
  <c r="DH389" i="42"/>
  <c r="DI389" i="42"/>
  <c r="DC390" i="42"/>
  <c r="DD390" i="42"/>
  <c r="DI390" i="42" s="1"/>
  <c r="DE390" i="42"/>
  <c r="DF390" i="42"/>
  <c r="DG390" i="42"/>
  <c r="DH390" i="42"/>
  <c r="DC391" i="42"/>
  <c r="DD391" i="42"/>
  <c r="DE391" i="42"/>
  <c r="DF391" i="42"/>
  <c r="DI391" i="42" s="1"/>
  <c r="DG391" i="42"/>
  <c r="DH391" i="42"/>
  <c r="DC392" i="42"/>
  <c r="DD392" i="42"/>
  <c r="DE392" i="42"/>
  <c r="DF392" i="42"/>
  <c r="DG392" i="42"/>
  <c r="DH392" i="42"/>
  <c r="DI392" i="42" s="1"/>
  <c r="DC393" i="42"/>
  <c r="DI393" i="42" s="1"/>
  <c r="DD393" i="42"/>
  <c r="DE393" i="42"/>
  <c r="DF393" i="42"/>
  <c r="DG393" i="42"/>
  <c r="DH393" i="42"/>
  <c r="DC394" i="42"/>
  <c r="DD394" i="42"/>
  <c r="DE394" i="42"/>
  <c r="DF394" i="42"/>
  <c r="DG394" i="42"/>
  <c r="DH394" i="42"/>
  <c r="DI394" i="42"/>
  <c r="DC395" i="42"/>
  <c r="DI395" i="42" s="1"/>
  <c r="DD395" i="42"/>
  <c r="DE395" i="42"/>
  <c r="DF395" i="42"/>
  <c r="DG395" i="42"/>
  <c r="DH395" i="42"/>
  <c r="DC396" i="42"/>
  <c r="DD396" i="42"/>
  <c r="DE396" i="42"/>
  <c r="DF396" i="42"/>
  <c r="DG396" i="42"/>
  <c r="DH396" i="42"/>
  <c r="DC397" i="42"/>
  <c r="DI397" i="42" s="1"/>
  <c r="DD397" i="42"/>
  <c r="DE397" i="42"/>
  <c r="DF397" i="42"/>
  <c r="DG397" i="42"/>
  <c r="DH397" i="42"/>
  <c r="DC398" i="42"/>
  <c r="DI398" i="42" s="1"/>
  <c r="DD398" i="42"/>
  <c r="DE398" i="42"/>
  <c r="DF398" i="42"/>
  <c r="DG398" i="42"/>
  <c r="DH398" i="42"/>
  <c r="DC399" i="42"/>
  <c r="DD399" i="42"/>
  <c r="DE399" i="42"/>
  <c r="DF399" i="42"/>
  <c r="DG399" i="42"/>
  <c r="DH399" i="42"/>
  <c r="DI399" i="42"/>
  <c r="DC400" i="42"/>
  <c r="DD400" i="42"/>
  <c r="DE400" i="42"/>
  <c r="DF400" i="42"/>
  <c r="DG400" i="42"/>
  <c r="DH400" i="42"/>
  <c r="DC401" i="42"/>
  <c r="DD401" i="42"/>
  <c r="DE401" i="42"/>
  <c r="DF401" i="42"/>
  <c r="DG401" i="42"/>
  <c r="DH401" i="42"/>
  <c r="DI401" i="42"/>
  <c r="DC402" i="42"/>
  <c r="DD402" i="42"/>
  <c r="DI402" i="42" s="1"/>
  <c r="DE402" i="42"/>
  <c r="DF402" i="42"/>
  <c r="DG402" i="42"/>
  <c r="DH402" i="42"/>
  <c r="DC403" i="42"/>
  <c r="DD403" i="42"/>
  <c r="DE403" i="42"/>
  <c r="DF403" i="42"/>
  <c r="DG403" i="42"/>
  <c r="DH403" i="42"/>
  <c r="DC404" i="42"/>
  <c r="DD404" i="42"/>
  <c r="DE404" i="42"/>
  <c r="DF404" i="42"/>
  <c r="DG404" i="42"/>
  <c r="DH404" i="42"/>
  <c r="DI404" i="42" s="1"/>
  <c r="DC405" i="42"/>
  <c r="DI405" i="42" s="1"/>
  <c r="DD405" i="42"/>
  <c r="DE405" i="42"/>
  <c r="DF405" i="42"/>
  <c r="DG405" i="42"/>
  <c r="DH405" i="42"/>
  <c r="DC406" i="42"/>
  <c r="DD406" i="42"/>
  <c r="DE406" i="42"/>
  <c r="DF406" i="42"/>
  <c r="DG406" i="42"/>
  <c r="DH406" i="42"/>
  <c r="DI406" i="42"/>
  <c r="DC407" i="42"/>
  <c r="DI407" i="42" s="1"/>
  <c r="DD407" i="42"/>
  <c r="DE407" i="42"/>
  <c r="DF407" i="42"/>
  <c r="DG407" i="42"/>
  <c r="DH407" i="42"/>
  <c r="DC408" i="42"/>
  <c r="DD408" i="42"/>
  <c r="DE408" i="42"/>
  <c r="DF408" i="42"/>
  <c r="DG408" i="42"/>
  <c r="DH408" i="42"/>
  <c r="DC409" i="42"/>
  <c r="DI409" i="42" s="1"/>
  <c r="DD409" i="42"/>
  <c r="DE409" i="42"/>
  <c r="DF409" i="42"/>
  <c r="DG409" i="42"/>
  <c r="DH409" i="42"/>
  <c r="DC410" i="42"/>
  <c r="DD410" i="42"/>
  <c r="DE410" i="42"/>
  <c r="DF410" i="42"/>
  <c r="DG410" i="42"/>
  <c r="DH410" i="42"/>
  <c r="DC411" i="42"/>
  <c r="DD411" i="42"/>
  <c r="DE411" i="42"/>
  <c r="DF411" i="42"/>
  <c r="DG411" i="42"/>
  <c r="DH411" i="42"/>
  <c r="DI411" i="42"/>
  <c r="DC412" i="42"/>
  <c r="DD412" i="42"/>
  <c r="DE412" i="42"/>
  <c r="DF412" i="42"/>
  <c r="DG412" i="42"/>
  <c r="DH412" i="42"/>
  <c r="DC413" i="42"/>
  <c r="DD413" i="42"/>
  <c r="DE413" i="42"/>
  <c r="DF413" i="42"/>
  <c r="DG413" i="42"/>
  <c r="DH413" i="42"/>
  <c r="DI413" i="42"/>
  <c r="DC414" i="42"/>
  <c r="DD414" i="42"/>
  <c r="DI414" i="42" s="1"/>
  <c r="DE414" i="42"/>
  <c r="DF414" i="42"/>
  <c r="DG414" i="42"/>
  <c r="DH414" i="42"/>
  <c r="DC415" i="42"/>
  <c r="DD415" i="42"/>
  <c r="DE415" i="42"/>
  <c r="DF415" i="42"/>
  <c r="DI415" i="42" s="1"/>
  <c r="DG415" i="42"/>
  <c r="DH415" i="42"/>
  <c r="DC416" i="42"/>
  <c r="DD416" i="42"/>
  <c r="DE416" i="42"/>
  <c r="DF416" i="42"/>
  <c r="DG416" i="42"/>
  <c r="DH416" i="42"/>
  <c r="DI416" i="42" s="1"/>
  <c r="DC417" i="42"/>
  <c r="DI417" i="42" s="1"/>
  <c r="DD417" i="42"/>
  <c r="DE417" i="42"/>
  <c r="DF417" i="42"/>
  <c r="DG417" i="42"/>
  <c r="DH417" i="42"/>
  <c r="DC418" i="42"/>
  <c r="DD418" i="42"/>
  <c r="DE418" i="42"/>
  <c r="DF418" i="42"/>
  <c r="DG418" i="42"/>
  <c r="DH418" i="42"/>
  <c r="DI418" i="42"/>
  <c r="DC419" i="42"/>
  <c r="DI419" i="42" s="1"/>
  <c r="DD419" i="42"/>
  <c r="DE419" i="42"/>
  <c r="DF419" i="42"/>
  <c r="DG419" i="42"/>
  <c r="DH419" i="42"/>
  <c r="DC420" i="42"/>
  <c r="DI420" i="42" s="1"/>
  <c r="DD420" i="42"/>
  <c r="DE420" i="42"/>
  <c r="DF420" i="42"/>
  <c r="DG420" i="42"/>
  <c r="DH420" i="42"/>
  <c r="DC421" i="42"/>
  <c r="DI421" i="42" s="1"/>
  <c r="DD421" i="42"/>
  <c r="DE421" i="42"/>
  <c r="DF421" i="42"/>
  <c r="DG421" i="42"/>
  <c r="DH421" i="42"/>
  <c r="DC422" i="42"/>
  <c r="DI422" i="42" s="1"/>
  <c r="DD422" i="42"/>
  <c r="DE422" i="42"/>
  <c r="DF422" i="42"/>
  <c r="DG422" i="42"/>
  <c r="DH422" i="42"/>
  <c r="DC423" i="42"/>
  <c r="DD423" i="42"/>
  <c r="DE423" i="42"/>
  <c r="DF423" i="42"/>
  <c r="DG423" i="42"/>
  <c r="DH423" i="42"/>
  <c r="DI423" i="42"/>
  <c r="DC424" i="42"/>
  <c r="DD424" i="42"/>
  <c r="DE424" i="42"/>
  <c r="DF424" i="42"/>
  <c r="DG424" i="42"/>
  <c r="DH424" i="42"/>
  <c r="DC425" i="42"/>
  <c r="DD425" i="42"/>
  <c r="DE425" i="42"/>
  <c r="DF425" i="42"/>
  <c r="DG425" i="42"/>
  <c r="DH425" i="42"/>
  <c r="DI425" i="42"/>
  <c r="DC426" i="42"/>
  <c r="DD426" i="42"/>
  <c r="DI426" i="42" s="1"/>
  <c r="DE426" i="42"/>
  <c r="DF426" i="42"/>
  <c r="DG426" i="42"/>
  <c r="DH426" i="42"/>
  <c r="DC427" i="42"/>
  <c r="DD427" i="42"/>
  <c r="DE427" i="42"/>
  <c r="DF427" i="42"/>
  <c r="DG427" i="42"/>
  <c r="DI427" i="42" s="1"/>
  <c r="DH427" i="42"/>
  <c r="DC428" i="42"/>
  <c r="DD428" i="42"/>
  <c r="DE428" i="42"/>
  <c r="DF428" i="42"/>
  <c r="DG428" i="42"/>
  <c r="DH428" i="42"/>
  <c r="DI428" i="42"/>
  <c r="DC429" i="42"/>
  <c r="DD429" i="42"/>
  <c r="DE429" i="42"/>
  <c r="DF429" i="42"/>
  <c r="DG429" i="42"/>
  <c r="DH429" i="42"/>
  <c r="DC430" i="42"/>
  <c r="DD430" i="42"/>
  <c r="DE430" i="42"/>
  <c r="DF430" i="42"/>
  <c r="DG430" i="42"/>
  <c r="DH430" i="42"/>
  <c r="DI430" i="42"/>
  <c r="DC431" i="42"/>
  <c r="DI431" i="42" s="1"/>
  <c r="DD431" i="42"/>
  <c r="DE431" i="42"/>
  <c r="DF431" i="42"/>
  <c r="DG431" i="42"/>
  <c r="DH431" i="42"/>
  <c r="DC432" i="42"/>
  <c r="DI432" i="42" s="1"/>
  <c r="DD432" i="42"/>
  <c r="DE432" i="42"/>
  <c r="DF432" i="42"/>
  <c r="DG432" i="42"/>
  <c r="DH432" i="42"/>
  <c r="DC433" i="42"/>
  <c r="DI433" i="42" s="1"/>
  <c r="DD433" i="42"/>
  <c r="DE433" i="42"/>
  <c r="DF433" i="42"/>
  <c r="DG433" i="42"/>
  <c r="DH433" i="42"/>
  <c r="DC434" i="42"/>
  <c r="DI434" i="42" s="1"/>
  <c r="DD434" i="42"/>
  <c r="DE434" i="42"/>
  <c r="DF434" i="42"/>
  <c r="DG434" i="42"/>
  <c r="DH434" i="42"/>
  <c r="DC435" i="42"/>
  <c r="DD435" i="42"/>
  <c r="DE435" i="42"/>
  <c r="DF435" i="42"/>
  <c r="DG435" i="42"/>
  <c r="DH435" i="42"/>
  <c r="DI435" i="42" s="1"/>
  <c r="DC436" i="42"/>
  <c r="DI436" i="42" s="1"/>
  <c r="DD436" i="42"/>
  <c r="DE436" i="42"/>
  <c r="DF436" i="42"/>
  <c r="DG436" i="42"/>
  <c r="DH436" i="42"/>
  <c r="DC437" i="42"/>
  <c r="DD437" i="42"/>
  <c r="DE437" i="42"/>
  <c r="DF437" i="42"/>
  <c r="DG437" i="42"/>
  <c r="DH437" i="42"/>
  <c r="DI437" i="42"/>
  <c r="DC438" i="42"/>
  <c r="DI438" i="42" s="1"/>
  <c r="DD438" i="42"/>
  <c r="DE438" i="42"/>
  <c r="DF438" i="42"/>
  <c r="DG438" i="42"/>
  <c r="DH438" i="42"/>
  <c r="DC439" i="42"/>
  <c r="DD439" i="42"/>
  <c r="DE439" i="42"/>
  <c r="DF439" i="42"/>
  <c r="DG439" i="42"/>
  <c r="DI439" i="42" s="1"/>
  <c r="DH439" i="42"/>
  <c r="DC440" i="42"/>
  <c r="DD440" i="42"/>
  <c r="DE440" i="42"/>
  <c r="DF440" i="42"/>
  <c r="DG440" i="42"/>
  <c r="DH440" i="42"/>
  <c r="DI440" i="42" s="1"/>
  <c r="DC441" i="42"/>
  <c r="DI441" i="42" s="1"/>
  <c r="DD441" i="42"/>
  <c r="DE441" i="42"/>
  <c r="DF441" i="42"/>
  <c r="DG441" i="42"/>
  <c r="DH441" i="42"/>
  <c r="DC442" i="42"/>
  <c r="DD442" i="42"/>
  <c r="DE442" i="42"/>
  <c r="DF442" i="42"/>
  <c r="DG442" i="42"/>
  <c r="DH442" i="42"/>
  <c r="DI442" i="42"/>
  <c r="DC443" i="42"/>
  <c r="DI443" i="42" s="1"/>
  <c r="DD443" i="42"/>
  <c r="DE443" i="42"/>
  <c r="DF443" i="42"/>
  <c r="DG443" i="42"/>
  <c r="DH443" i="42"/>
  <c r="DC444" i="42"/>
  <c r="DD444" i="42"/>
  <c r="DE444" i="42"/>
  <c r="DF444" i="42"/>
  <c r="DG444" i="42"/>
  <c r="DH444" i="42"/>
  <c r="DC445" i="42"/>
  <c r="DI445" i="42" s="1"/>
  <c r="DD445" i="42"/>
  <c r="DE445" i="42"/>
  <c r="DF445" i="42"/>
  <c r="DG445" i="42"/>
  <c r="DH445" i="42"/>
  <c r="DC446" i="42"/>
  <c r="DI446" i="42" s="1"/>
  <c r="DD446" i="42"/>
  <c r="DE446" i="42"/>
  <c r="DF446" i="42"/>
  <c r="DG446" i="42"/>
  <c r="DH446" i="42"/>
  <c r="DC447" i="42"/>
  <c r="DD447" i="42"/>
  <c r="DE447" i="42"/>
  <c r="DF447" i="42"/>
  <c r="DG447" i="42"/>
  <c r="DH447" i="42"/>
  <c r="DI447" i="42" s="1"/>
  <c r="DC448" i="42"/>
  <c r="DI448" i="42" s="1"/>
  <c r="DD448" i="42"/>
  <c r="DE448" i="42"/>
  <c r="DF448" i="42"/>
  <c r="DG448" i="42"/>
  <c r="DH448" i="42"/>
  <c r="DC449" i="42"/>
  <c r="DD449" i="42"/>
  <c r="DE449" i="42"/>
  <c r="DF449" i="42"/>
  <c r="DG449" i="42"/>
  <c r="DH449" i="42"/>
  <c r="DI449" i="42"/>
  <c r="DC450" i="42"/>
  <c r="DI450" i="42" s="1"/>
  <c r="DD450" i="42"/>
  <c r="DE450" i="42"/>
  <c r="DF450" i="42"/>
  <c r="DG450" i="42"/>
  <c r="DH450" i="42"/>
  <c r="DC451" i="42"/>
  <c r="DD451" i="42"/>
  <c r="DE451" i="42"/>
  <c r="DF451" i="42"/>
  <c r="DG451" i="42"/>
  <c r="DI451" i="42" s="1"/>
  <c r="DH451" i="42"/>
  <c r="DC452" i="42"/>
  <c r="DD452" i="42"/>
  <c r="DE452" i="42"/>
  <c r="DF452" i="42"/>
  <c r="DG452" i="42"/>
  <c r="DH452" i="42"/>
  <c r="DI452" i="42"/>
  <c r="DC453" i="42"/>
  <c r="DI453" i="42" s="1"/>
  <c r="DD453" i="42"/>
  <c r="DE453" i="42"/>
  <c r="DF453" i="42"/>
  <c r="DG453" i="42"/>
  <c r="DH453" i="42"/>
  <c r="DC454" i="42"/>
  <c r="DD454" i="42"/>
  <c r="DE454" i="42"/>
  <c r="DF454" i="42"/>
  <c r="DG454" i="42"/>
  <c r="DH454" i="42"/>
  <c r="DI454" i="42"/>
  <c r="DC455" i="42"/>
  <c r="DI455" i="42" s="1"/>
  <c r="DD455" i="42"/>
  <c r="DE455" i="42"/>
  <c r="DF455" i="42"/>
  <c r="DG455" i="42"/>
  <c r="DH455" i="42"/>
  <c r="DC456" i="42"/>
  <c r="DD456" i="42"/>
  <c r="DE456" i="42"/>
  <c r="DF456" i="42"/>
  <c r="DG456" i="42"/>
  <c r="DH456" i="42"/>
  <c r="DC457" i="42"/>
  <c r="DI457" i="42" s="1"/>
  <c r="DD457" i="42"/>
  <c r="DE457" i="42"/>
  <c r="DF457" i="42"/>
  <c r="DG457" i="42"/>
  <c r="DH457" i="42"/>
  <c r="DC458" i="42"/>
  <c r="DD458" i="42"/>
  <c r="DE458" i="42"/>
  <c r="DF458" i="42"/>
  <c r="DG458" i="42"/>
  <c r="DH458" i="42"/>
  <c r="DC459" i="42"/>
  <c r="DD459" i="42"/>
  <c r="DE459" i="42"/>
  <c r="DF459" i="42"/>
  <c r="DG459" i="42"/>
  <c r="DH459" i="42"/>
  <c r="DI459" i="42" s="1"/>
  <c r="DC460" i="42"/>
  <c r="DD460" i="42"/>
  <c r="DE460" i="42"/>
  <c r="DF460" i="42"/>
  <c r="DG460" i="42"/>
  <c r="DH460" i="42"/>
  <c r="DC461" i="42"/>
  <c r="DD461" i="42"/>
  <c r="DE461" i="42"/>
  <c r="DF461" i="42"/>
  <c r="DG461" i="42"/>
  <c r="DH461" i="42"/>
  <c r="DI461" i="42"/>
  <c r="DC462" i="42"/>
  <c r="DI462" i="42" s="1"/>
  <c r="DD462" i="42"/>
  <c r="DE462" i="42"/>
  <c r="DF462" i="42"/>
  <c r="DG462" i="42"/>
  <c r="DH462" i="42"/>
  <c r="DC463" i="42"/>
  <c r="DD463" i="42"/>
  <c r="DE463" i="42"/>
  <c r="DF463" i="42"/>
  <c r="DG463" i="42"/>
  <c r="DI463" i="42" s="1"/>
  <c r="DH463" i="42"/>
  <c r="DC464" i="42"/>
  <c r="DD464" i="42"/>
  <c r="DE464" i="42"/>
  <c r="DF464" i="42"/>
  <c r="DG464" i="42"/>
  <c r="DH464" i="42"/>
  <c r="DI464" i="42"/>
  <c r="DC465" i="42"/>
  <c r="DD465" i="42"/>
  <c r="DE465" i="42"/>
  <c r="DF465" i="42"/>
  <c r="DG465" i="42"/>
  <c r="DH465" i="42"/>
  <c r="DC466" i="42"/>
  <c r="DD466" i="42"/>
  <c r="DE466" i="42"/>
  <c r="DF466" i="42"/>
  <c r="DG466" i="42"/>
  <c r="DI466" i="42" s="1"/>
  <c r="DH466" i="42"/>
  <c r="DC467" i="42"/>
  <c r="DI467" i="42" s="1"/>
  <c r="DD467" i="42"/>
  <c r="DE467" i="42"/>
  <c r="DF467" i="42"/>
  <c r="DG467" i="42"/>
  <c r="DH467" i="42"/>
  <c r="DC468" i="42"/>
  <c r="DD468" i="42"/>
  <c r="DI468" i="42" s="1"/>
  <c r="DE468" i="42"/>
  <c r="DF468" i="42"/>
  <c r="DG468" i="42"/>
  <c r="DH468" i="42"/>
  <c r="DC469" i="42"/>
  <c r="DI469" i="42" s="1"/>
  <c r="DD469" i="42"/>
  <c r="DE469" i="42"/>
  <c r="DF469" i="42"/>
  <c r="DG469" i="42"/>
  <c r="DH469" i="42"/>
  <c r="DC470" i="42"/>
  <c r="DD470" i="42"/>
  <c r="DE470" i="42"/>
  <c r="DF470" i="42"/>
  <c r="DG470" i="42"/>
  <c r="DH470" i="42"/>
  <c r="DC471" i="42"/>
  <c r="DD471" i="42"/>
  <c r="DE471" i="42"/>
  <c r="DF471" i="42"/>
  <c r="DG471" i="42"/>
  <c r="DH471" i="42"/>
  <c r="DI471" i="42"/>
  <c r="DC472" i="42"/>
  <c r="DI472" i="42" s="1"/>
  <c r="DD472" i="42"/>
  <c r="DE472" i="42"/>
  <c r="DF472" i="42"/>
  <c r="DG472" i="42"/>
  <c r="DH472" i="42"/>
  <c r="DC473" i="42"/>
  <c r="DD473" i="42"/>
  <c r="DE473" i="42"/>
  <c r="DF473" i="42"/>
  <c r="DG473" i="42"/>
  <c r="DH473" i="42"/>
  <c r="DI473" i="42"/>
  <c r="DC474" i="42"/>
  <c r="DI474" i="42" s="1"/>
  <c r="DD474" i="42"/>
  <c r="DE474" i="42"/>
  <c r="DF474" i="42"/>
  <c r="DG474" i="42"/>
  <c r="DH474" i="42"/>
  <c r="DC475" i="42"/>
  <c r="DD475" i="42"/>
  <c r="DE475" i="42"/>
  <c r="DF475" i="42"/>
  <c r="DG475" i="42"/>
  <c r="DI475" i="42" s="1"/>
  <c r="DH475" i="42"/>
  <c r="DC476" i="42"/>
  <c r="DD476" i="42"/>
  <c r="DE476" i="42"/>
  <c r="DF476" i="42"/>
  <c r="DG476" i="42"/>
  <c r="DH476" i="42"/>
  <c r="DI476" i="42"/>
  <c r="DC477" i="42"/>
  <c r="DD477" i="42"/>
  <c r="DE477" i="42"/>
  <c r="DF477" i="42"/>
  <c r="DG477" i="42"/>
  <c r="DH477" i="42"/>
  <c r="DC478" i="42"/>
  <c r="DD478" i="42"/>
  <c r="DE478" i="42"/>
  <c r="DF478" i="42"/>
  <c r="DG478" i="42"/>
  <c r="DI478" i="42" s="1"/>
  <c r="DH478" i="42"/>
  <c r="DC479" i="42"/>
  <c r="DI479" i="42" s="1"/>
  <c r="DD479" i="42"/>
  <c r="DE479" i="42"/>
  <c r="DF479" i="42"/>
  <c r="DG479" i="42"/>
  <c r="DH479" i="42"/>
  <c r="DC480" i="42"/>
  <c r="DD480" i="42"/>
  <c r="DE480" i="42"/>
  <c r="DF480" i="42"/>
  <c r="DG480" i="42"/>
  <c r="DH480" i="42"/>
  <c r="DC481" i="42"/>
  <c r="DI481" i="42" s="1"/>
  <c r="DD481" i="42"/>
  <c r="DE481" i="42"/>
  <c r="DF481" i="42"/>
  <c r="DG481" i="42"/>
  <c r="DH481" i="42"/>
  <c r="DC482" i="42"/>
  <c r="DI482" i="42" s="1"/>
  <c r="DD482" i="42"/>
  <c r="DE482" i="42"/>
  <c r="DF482" i="42"/>
  <c r="DG482" i="42"/>
  <c r="DH482" i="42"/>
  <c r="DC483" i="42"/>
  <c r="DD483" i="42"/>
  <c r="DE483" i="42"/>
  <c r="DF483" i="42"/>
  <c r="DG483" i="42"/>
  <c r="DH483" i="42"/>
  <c r="DI483" i="42"/>
  <c r="DC484" i="42"/>
  <c r="DD484" i="42"/>
  <c r="DE484" i="42"/>
  <c r="DF484" i="42"/>
  <c r="DG484" i="42"/>
  <c r="DH484" i="42"/>
  <c r="DC485" i="42"/>
  <c r="DD485" i="42"/>
  <c r="DE485" i="42"/>
  <c r="DF485" i="42"/>
  <c r="DG485" i="42"/>
  <c r="DH485" i="42"/>
  <c r="DI485" i="42"/>
  <c r="DC486" i="42"/>
  <c r="DI486" i="42" s="1"/>
  <c r="DD486" i="42"/>
  <c r="DE486" i="42"/>
  <c r="DF486" i="42"/>
  <c r="DG486" i="42"/>
  <c r="DH486" i="42"/>
  <c r="DC487" i="42"/>
  <c r="DD487" i="42"/>
  <c r="DE487" i="42"/>
  <c r="DF487" i="42"/>
  <c r="DG487" i="42"/>
  <c r="DI487" i="42" s="1"/>
  <c r="DH487" i="42"/>
  <c r="DC488" i="42"/>
  <c r="DD488" i="42"/>
  <c r="DE488" i="42"/>
  <c r="DF488" i="42"/>
  <c r="DG488" i="42"/>
  <c r="DH488" i="42"/>
  <c r="DI488" i="42"/>
  <c r="DC489" i="42"/>
  <c r="DI489" i="42" s="1"/>
  <c r="DD489" i="42"/>
  <c r="DE489" i="42"/>
  <c r="DF489" i="42"/>
  <c r="DG489" i="42"/>
  <c r="DH489" i="42"/>
  <c r="DC490" i="42"/>
  <c r="DD490" i="42"/>
  <c r="DE490" i="42"/>
  <c r="DF490" i="42"/>
  <c r="DG490" i="42"/>
  <c r="DH490" i="42"/>
  <c r="DI490" i="42"/>
  <c r="DC491" i="42"/>
  <c r="DI491" i="42" s="1"/>
  <c r="DD491" i="42"/>
  <c r="DE491" i="42"/>
  <c r="DF491" i="42"/>
  <c r="DG491" i="42"/>
  <c r="DH491" i="42"/>
  <c r="DC492" i="42"/>
  <c r="DD492" i="42"/>
  <c r="DE492" i="42"/>
  <c r="DF492" i="42"/>
  <c r="DG492" i="42"/>
  <c r="DH492" i="42"/>
  <c r="DC493" i="42"/>
  <c r="DI493" i="42" s="1"/>
  <c r="DD493" i="42"/>
  <c r="DE493" i="42"/>
  <c r="DF493" i="42"/>
  <c r="DG493" i="42"/>
  <c r="DH493" i="42"/>
  <c r="DD494" i="42"/>
  <c r="DE494" i="42"/>
  <c r="DF494" i="42"/>
  <c r="DG494" i="42"/>
  <c r="DH494" i="42"/>
  <c r="DD495" i="42"/>
  <c r="DE495" i="42"/>
  <c r="DF495" i="42"/>
  <c r="DG495" i="42"/>
  <c r="DH495" i="42"/>
  <c r="DD496" i="42"/>
  <c r="DE496" i="42"/>
  <c r="DF496" i="42"/>
  <c r="DG496" i="42"/>
  <c r="DH496" i="42"/>
  <c r="DC497" i="42"/>
  <c r="DE497" i="42"/>
  <c r="DF497" i="42"/>
  <c r="DG497" i="42"/>
  <c r="DH497" i="42"/>
  <c r="DC498" i="42"/>
  <c r="DE498" i="42"/>
  <c r="DF498" i="42"/>
  <c r="DG498" i="42"/>
  <c r="DH498" i="42"/>
  <c r="DD499" i="42"/>
  <c r="DE499" i="42"/>
  <c r="DF499" i="42"/>
  <c r="DG499" i="42"/>
  <c r="DH499" i="42"/>
  <c r="DD500" i="42"/>
  <c r="DE500" i="42"/>
  <c r="DF500" i="42"/>
  <c r="DG500" i="42"/>
  <c r="DH500" i="42"/>
  <c r="DC501" i="42"/>
  <c r="DD501" i="42"/>
  <c r="DE501" i="42"/>
  <c r="DF501" i="42"/>
  <c r="DG501" i="42"/>
  <c r="DD502" i="42"/>
  <c r="DE502" i="42"/>
  <c r="DF502" i="42"/>
  <c r="DG502" i="42"/>
  <c r="DH502" i="42"/>
  <c r="DD503" i="42"/>
  <c r="DE503" i="42"/>
  <c r="DF503" i="42"/>
  <c r="DG503" i="42"/>
  <c r="DH503" i="42"/>
  <c r="DC504" i="42"/>
  <c r="DD504" i="42"/>
  <c r="DE504" i="42"/>
  <c r="DF504" i="42"/>
  <c r="DG504" i="42"/>
  <c r="DD505" i="42"/>
  <c r="DE505" i="42"/>
  <c r="DF505" i="42"/>
  <c r="DG505" i="42"/>
  <c r="DH505" i="42"/>
  <c r="DC506" i="42"/>
  <c r="DD506" i="42"/>
  <c r="DE506" i="42"/>
  <c r="DF506" i="42"/>
  <c r="DG506" i="42"/>
  <c r="DC507" i="42"/>
  <c r="DE507" i="42"/>
  <c r="DF507" i="42"/>
  <c r="DG507" i="42"/>
  <c r="DH507" i="42"/>
  <c r="DC508" i="42"/>
  <c r="DE508" i="42"/>
  <c r="DF508" i="42"/>
  <c r="DG508" i="42"/>
  <c r="DH508" i="42"/>
  <c r="DC509" i="42"/>
  <c r="DE509" i="42"/>
  <c r="DF509" i="42"/>
  <c r="DG509" i="42"/>
  <c r="DH509" i="42"/>
  <c r="DC510" i="42"/>
  <c r="DD510" i="42"/>
  <c r="DF510" i="42"/>
  <c r="DG510" i="42"/>
  <c r="DH510" i="42"/>
  <c r="DC511" i="42"/>
  <c r="DD511" i="42"/>
  <c r="DF511" i="42"/>
  <c r="DG511" i="42"/>
  <c r="DH511" i="42"/>
  <c r="DC512" i="42"/>
  <c r="DE512" i="42"/>
  <c r="DF512" i="42"/>
  <c r="DG512" i="42"/>
  <c r="DH512" i="42"/>
  <c r="DC513" i="42"/>
  <c r="DD513" i="42"/>
  <c r="DF513" i="42"/>
  <c r="DG513" i="42"/>
  <c r="DH513" i="42"/>
  <c r="DC514" i="42"/>
  <c r="DD514" i="42"/>
  <c r="DF514" i="42"/>
  <c r="DG514" i="42"/>
  <c r="DH514" i="42"/>
  <c r="DC515" i="42"/>
  <c r="DD515" i="42"/>
  <c r="DF515" i="42"/>
  <c r="DG515" i="42"/>
  <c r="DH515" i="42"/>
  <c r="DC516" i="42"/>
  <c r="DE516" i="42"/>
  <c r="DF516" i="42"/>
  <c r="DG516" i="42"/>
  <c r="DH516" i="42"/>
  <c r="DC517" i="42"/>
  <c r="DE517" i="42"/>
  <c r="DF517" i="42"/>
  <c r="DG517" i="42"/>
  <c r="DH517" i="42"/>
  <c r="DD518" i="42"/>
  <c r="DE518" i="42"/>
  <c r="DF518" i="42"/>
  <c r="DG518" i="42"/>
  <c r="DH518" i="42"/>
  <c r="DC519" i="42"/>
  <c r="DD519" i="42"/>
  <c r="DF519" i="42"/>
  <c r="DG519" i="42"/>
  <c r="DH519" i="42"/>
  <c r="DC520" i="42"/>
  <c r="DD520" i="42"/>
  <c r="DF520" i="42"/>
  <c r="DG520" i="42"/>
  <c r="DH520" i="42"/>
  <c r="DC521" i="42"/>
  <c r="DD521" i="42"/>
  <c r="DF521" i="42"/>
  <c r="DG521" i="42"/>
  <c r="DH521" i="42"/>
  <c r="DC522" i="42"/>
  <c r="DE522" i="42"/>
  <c r="DF522" i="42"/>
  <c r="DG522" i="42"/>
  <c r="DH522" i="42"/>
  <c r="DC523" i="42"/>
  <c r="DE523" i="42"/>
  <c r="DF523" i="42"/>
  <c r="DG523" i="42"/>
  <c r="DH523" i="42"/>
  <c r="DC524" i="42"/>
  <c r="DD524" i="42"/>
  <c r="DF524" i="42"/>
  <c r="DG524" i="42"/>
  <c r="DH524" i="42"/>
  <c r="DC525" i="42"/>
  <c r="DE525" i="42"/>
  <c r="DF525" i="42"/>
  <c r="DG525" i="42"/>
  <c r="DH525" i="42"/>
  <c r="DC526" i="42"/>
  <c r="DE526" i="42"/>
  <c r="DF526" i="42"/>
  <c r="DG526" i="42"/>
  <c r="DH526" i="42"/>
  <c r="DD527" i="42"/>
  <c r="DE527" i="42"/>
  <c r="DF527" i="42"/>
  <c r="DG527" i="42"/>
  <c r="DH527" i="42"/>
  <c r="DC528" i="42"/>
  <c r="DE528" i="42"/>
  <c r="DF528" i="42"/>
  <c r="DG528" i="42"/>
  <c r="DH528" i="42"/>
  <c r="DC529" i="42"/>
  <c r="DD529" i="42"/>
  <c r="DF529" i="42"/>
  <c r="DG529" i="42"/>
  <c r="DH529" i="42"/>
  <c r="DC530" i="42"/>
  <c r="DD530" i="42"/>
  <c r="DF530" i="42"/>
  <c r="DG530" i="42"/>
  <c r="DH530" i="42"/>
  <c r="DC531" i="42"/>
  <c r="DE531" i="42"/>
  <c r="DF531" i="42"/>
  <c r="DG531" i="42"/>
  <c r="DH531" i="42"/>
  <c r="DC532" i="42"/>
  <c r="DE532" i="42"/>
  <c r="DF532" i="42"/>
  <c r="DG532" i="42"/>
  <c r="DH532" i="42"/>
  <c r="DC533" i="42"/>
  <c r="DD533" i="42"/>
  <c r="DE533" i="42"/>
  <c r="DF533" i="42"/>
  <c r="DG533" i="42"/>
  <c r="DH533" i="42"/>
  <c r="DI533" i="42"/>
  <c r="DC534" i="42"/>
  <c r="DD534" i="42"/>
  <c r="DE534" i="42"/>
  <c r="DG534" i="42"/>
  <c r="DH534" i="42"/>
  <c r="DC535" i="42"/>
  <c r="DD535" i="42"/>
  <c r="DE535" i="42"/>
  <c r="DG535" i="42"/>
  <c r="DH535" i="42"/>
  <c r="DC536" i="42"/>
  <c r="DD536" i="42"/>
  <c r="DE536" i="42"/>
  <c r="DG536" i="42"/>
  <c r="DH536" i="42"/>
  <c r="DC537" i="42"/>
  <c r="DD537" i="42"/>
  <c r="DE537" i="42"/>
  <c r="DG537" i="42"/>
  <c r="DH537" i="42"/>
  <c r="DC538" i="42"/>
  <c r="DD538" i="42"/>
  <c r="DE538" i="42"/>
  <c r="DG538" i="42"/>
  <c r="DH538" i="42"/>
  <c r="DC539" i="42"/>
  <c r="DD539" i="42"/>
  <c r="DE539" i="42"/>
  <c r="DG539" i="42"/>
  <c r="DH539" i="42"/>
  <c r="DC540" i="42"/>
  <c r="DD540" i="42"/>
  <c r="DE540" i="42"/>
  <c r="DG540" i="42"/>
  <c r="DH540" i="42"/>
  <c r="DC541" i="42"/>
  <c r="DD541" i="42"/>
  <c r="DF541" i="42"/>
  <c r="DG541" i="42"/>
  <c r="DH541" i="42"/>
  <c r="DC542" i="42"/>
  <c r="DD542" i="42"/>
  <c r="DF542" i="42"/>
  <c r="DG542" i="42"/>
  <c r="DH542" i="42"/>
  <c r="DC543" i="42"/>
  <c r="DD543" i="42"/>
  <c r="DF543" i="42"/>
  <c r="DG543" i="42"/>
  <c r="DH543" i="42"/>
  <c r="DC544" i="42"/>
  <c r="DD544" i="42"/>
  <c r="DE544" i="42"/>
  <c r="DG544" i="42"/>
  <c r="DH544" i="42"/>
  <c r="DC545" i="42"/>
  <c r="DD545" i="42"/>
  <c r="DE545" i="42"/>
  <c r="DG545" i="42"/>
  <c r="DH545" i="42"/>
  <c r="DC546" i="42"/>
  <c r="DD546" i="42"/>
  <c r="DE546" i="42"/>
  <c r="DG546" i="42"/>
  <c r="DH546" i="42"/>
  <c r="DC547" i="42"/>
  <c r="DD547" i="42"/>
  <c r="DE547" i="42"/>
  <c r="DG547" i="42"/>
  <c r="DH547" i="42"/>
  <c r="DC548" i="42"/>
  <c r="DD548" i="42"/>
  <c r="DF548" i="42"/>
  <c r="DG548" i="42"/>
  <c r="DH548" i="42"/>
  <c r="DC549" i="42"/>
  <c r="DD549" i="42"/>
  <c r="DF549" i="42"/>
  <c r="DG549" i="42"/>
  <c r="DH549" i="42"/>
  <c r="DC550" i="42"/>
  <c r="DD550" i="42"/>
  <c r="DF550" i="42"/>
  <c r="DG550" i="42"/>
  <c r="DH550" i="42"/>
  <c r="DC551" i="42"/>
  <c r="DD551" i="42"/>
  <c r="DF551" i="42"/>
  <c r="DG551" i="42"/>
  <c r="DH551" i="42"/>
  <c r="DC552" i="42"/>
  <c r="DD552" i="42"/>
  <c r="DF552" i="42"/>
  <c r="DG552" i="42"/>
  <c r="DH552" i="42"/>
  <c r="DC553" i="42"/>
  <c r="DD553" i="42"/>
  <c r="DF553" i="42"/>
  <c r="DG553" i="42"/>
  <c r="DH553" i="42"/>
  <c r="DC554" i="42"/>
  <c r="DD554" i="42"/>
  <c r="DF554" i="42"/>
  <c r="DG554" i="42"/>
  <c r="DH554" i="42"/>
  <c r="DC555" i="42"/>
  <c r="DD555" i="42"/>
  <c r="DF555" i="42"/>
  <c r="DG555" i="42"/>
  <c r="DH555" i="42"/>
  <c r="DC556" i="42"/>
  <c r="DD556" i="42"/>
  <c r="DF556" i="42"/>
  <c r="DG556" i="42"/>
  <c r="DH556" i="42"/>
  <c r="DC557" i="42"/>
  <c r="DD557" i="42"/>
  <c r="DF557" i="42"/>
  <c r="DG557" i="42"/>
  <c r="DH557" i="42"/>
  <c r="DC558" i="42"/>
  <c r="DD558" i="42"/>
  <c r="DE558" i="42"/>
  <c r="DG558" i="42"/>
  <c r="DH558" i="42"/>
  <c r="DC559" i="42"/>
  <c r="DD559" i="42"/>
  <c r="DF559" i="42"/>
  <c r="DG559" i="42"/>
  <c r="DH559" i="42"/>
  <c r="DC560" i="42"/>
  <c r="DD560" i="42"/>
  <c r="DF560" i="42"/>
  <c r="DG560" i="42"/>
  <c r="DH560" i="42"/>
  <c r="DC561" i="42"/>
  <c r="DD561" i="42"/>
  <c r="DF561" i="42"/>
  <c r="DG561" i="42"/>
  <c r="DH561" i="42"/>
  <c r="DC562" i="42"/>
  <c r="DD562" i="42"/>
  <c r="DF562" i="42"/>
  <c r="DG562" i="42"/>
  <c r="DH562" i="42"/>
  <c r="DC563" i="42"/>
  <c r="DD563" i="42"/>
  <c r="DE563" i="42"/>
  <c r="DF563" i="42"/>
  <c r="DG563" i="42"/>
  <c r="DC564" i="42"/>
  <c r="DD564" i="42"/>
  <c r="DF564" i="42"/>
  <c r="DG564" i="42"/>
  <c r="DH564" i="42"/>
  <c r="DC565" i="42"/>
  <c r="DD565" i="42"/>
  <c r="DE565" i="42"/>
  <c r="DF565" i="42"/>
  <c r="DG565" i="42"/>
  <c r="DC566" i="42"/>
  <c r="DD566" i="42"/>
  <c r="DF566" i="42"/>
  <c r="DG566" i="42"/>
  <c r="DH566" i="42"/>
  <c r="DC567" i="42"/>
  <c r="DD567" i="42"/>
  <c r="DF567" i="42"/>
  <c r="DG567" i="42"/>
  <c r="DH567" i="42"/>
  <c r="DC568" i="42"/>
  <c r="DD568" i="42"/>
  <c r="DF568" i="42"/>
  <c r="DG568" i="42"/>
  <c r="DH568" i="42"/>
  <c r="DC569" i="42"/>
  <c r="DD569" i="42"/>
  <c r="DF569" i="42"/>
  <c r="DG569" i="42"/>
  <c r="DH569" i="42"/>
  <c r="DC570" i="42"/>
  <c r="DD570" i="42"/>
  <c r="DF570" i="42"/>
  <c r="DG570" i="42"/>
  <c r="DH570" i="42"/>
  <c r="DC571" i="42"/>
  <c r="DD571" i="42"/>
  <c r="DE571" i="42"/>
  <c r="DF571" i="42"/>
  <c r="DG571" i="42"/>
  <c r="DC572" i="42"/>
  <c r="DD572" i="42"/>
  <c r="DF572" i="42"/>
  <c r="DG572" i="42"/>
  <c r="DH572" i="42"/>
  <c r="DC573" i="42"/>
  <c r="DD573" i="42"/>
  <c r="DF573" i="42"/>
  <c r="DG573" i="42"/>
  <c r="DH573" i="42"/>
  <c r="DC574" i="42"/>
  <c r="DD574" i="42"/>
  <c r="DF574" i="42"/>
  <c r="DG574" i="42"/>
  <c r="DH574" i="42"/>
  <c r="DC575" i="42"/>
  <c r="DD575" i="42"/>
  <c r="DF575" i="42"/>
  <c r="DG575" i="42"/>
  <c r="DH575" i="42"/>
  <c r="DC576" i="42"/>
  <c r="DD576" i="42"/>
  <c r="DF576" i="42"/>
  <c r="DG576" i="42"/>
  <c r="DH576" i="42"/>
  <c r="DC577" i="42"/>
  <c r="DD577" i="42"/>
  <c r="DF577" i="42"/>
  <c r="DG577" i="42"/>
  <c r="DH577" i="42"/>
  <c r="DC578" i="42"/>
  <c r="DD578" i="42"/>
  <c r="DF578" i="42"/>
  <c r="DG578" i="42"/>
  <c r="DH578" i="42"/>
  <c r="DC579" i="42"/>
  <c r="DD579" i="42"/>
  <c r="DE579" i="42"/>
  <c r="DF579" i="42"/>
  <c r="DG579" i="42"/>
  <c r="DC580" i="42"/>
  <c r="DD580" i="42"/>
  <c r="DE580" i="42"/>
  <c r="DF580" i="42"/>
  <c r="DG580" i="42"/>
  <c r="DC581" i="42"/>
  <c r="DD581" i="42"/>
  <c r="DF581" i="42"/>
  <c r="DG581" i="42"/>
  <c r="DH581" i="42"/>
  <c r="DC582" i="42"/>
  <c r="DD582" i="42"/>
  <c r="DE582" i="42"/>
  <c r="DF582" i="42"/>
  <c r="DG582" i="42"/>
  <c r="DC583" i="42"/>
  <c r="DD583" i="42"/>
  <c r="DE583" i="42"/>
  <c r="DG583" i="42"/>
  <c r="DH583" i="42"/>
  <c r="DC584" i="42"/>
  <c r="DD584" i="42"/>
  <c r="DE584" i="42"/>
  <c r="DF584" i="42"/>
  <c r="DG584" i="42"/>
  <c r="DC585" i="42"/>
  <c r="DD585" i="42"/>
  <c r="DF585" i="42"/>
  <c r="DG585" i="42"/>
  <c r="DH585" i="42"/>
  <c r="DC586" i="42"/>
  <c r="DD586" i="42"/>
  <c r="DF586" i="42"/>
  <c r="DG586" i="42"/>
  <c r="DH586" i="42"/>
  <c r="DC587" i="42"/>
  <c r="DD587" i="42"/>
  <c r="DE587" i="42"/>
  <c r="DF587" i="42"/>
  <c r="DG587" i="42"/>
  <c r="DC588" i="42"/>
  <c r="DD588" i="42"/>
  <c r="DE588" i="42"/>
  <c r="DF588" i="42"/>
  <c r="DG588" i="42"/>
  <c r="DC589" i="42"/>
  <c r="DD589" i="42"/>
  <c r="DF589" i="42"/>
  <c r="DG589" i="42"/>
  <c r="DH589" i="42"/>
  <c r="DC590" i="42"/>
  <c r="DD590" i="42"/>
  <c r="DE590" i="42"/>
  <c r="DG590" i="42"/>
  <c r="DH590" i="42"/>
  <c r="DC591" i="42"/>
  <c r="DD591" i="42"/>
  <c r="DF591" i="42"/>
  <c r="DG591" i="42"/>
  <c r="DH591" i="42"/>
  <c r="DC592" i="42"/>
  <c r="DD592" i="42"/>
  <c r="DF592" i="42"/>
  <c r="DG592" i="42"/>
  <c r="DH592" i="42"/>
  <c r="DC593" i="42"/>
  <c r="DD593" i="42"/>
  <c r="DF593" i="42"/>
  <c r="DG593" i="42"/>
  <c r="DH593" i="42"/>
  <c r="DC594" i="42"/>
  <c r="DD594" i="42"/>
  <c r="DF594" i="42"/>
  <c r="DG594" i="42"/>
  <c r="DH594" i="42"/>
  <c r="DC595" i="42"/>
  <c r="DD595" i="42"/>
  <c r="DE595" i="42"/>
  <c r="DF595" i="42"/>
  <c r="DG595" i="42"/>
  <c r="DC596" i="42"/>
  <c r="DD596" i="42"/>
  <c r="DF596" i="42"/>
  <c r="DG596" i="42"/>
  <c r="DH596" i="42"/>
  <c r="DC597" i="42"/>
  <c r="DD597" i="42"/>
  <c r="DF597" i="42"/>
  <c r="DG597" i="42"/>
  <c r="DH597" i="42"/>
  <c r="DC598" i="42"/>
  <c r="DD598" i="42"/>
  <c r="DF598" i="42"/>
  <c r="DG598" i="42"/>
  <c r="DH598" i="42"/>
  <c r="DC599" i="42"/>
  <c r="DD599" i="42"/>
  <c r="DF599" i="42"/>
  <c r="DG599" i="42"/>
  <c r="DH599" i="42"/>
  <c r="DC600" i="42"/>
  <c r="DD600" i="42"/>
  <c r="DF600" i="42"/>
  <c r="DG600" i="42"/>
  <c r="DH600" i="42"/>
  <c r="DC601" i="42"/>
  <c r="DD601" i="42"/>
  <c r="DF601" i="42"/>
  <c r="DG601" i="42"/>
  <c r="DH601" i="42"/>
  <c r="DC602" i="42"/>
  <c r="DD602" i="42"/>
  <c r="DE602" i="42"/>
  <c r="DF602" i="42"/>
  <c r="DG602" i="42"/>
  <c r="DH602" i="42"/>
  <c r="DC603" i="42"/>
  <c r="DE603" i="42"/>
  <c r="DF603" i="42"/>
  <c r="DG603" i="42"/>
  <c r="DH603" i="42"/>
  <c r="DC604" i="42"/>
  <c r="DE604" i="42"/>
  <c r="DF604" i="42"/>
  <c r="DG604" i="42"/>
  <c r="DH604" i="42"/>
  <c r="DC605" i="42"/>
  <c r="DE605" i="42"/>
  <c r="DF605" i="42"/>
  <c r="DG605" i="42"/>
  <c r="DH605" i="42"/>
  <c r="DC606" i="42"/>
  <c r="DE606" i="42"/>
  <c r="DF606" i="42"/>
  <c r="DG606" i="42"/>
  <c r="DH606" i="42"/>
  <c r="DC607" i="42"/>
  <c r="DE607" i="42"/>
  <c r="DF607" i="42"/>
  <c r="DG607" i="42"/>
  <c r="DH607" i="42"/>
  <c r="DC608" i="42"/>
  <c r="DE608" i="42"/>
  <c r="DF608" i="42"/>
  <c r="DG608" i="42"/>
  <c r="DH608" i="42"/>
  <c r="DC609" i="42"/>
  <c r="DE609" i="42"/>
  <c r="DF609" i="42"/>
  <c r="DG609" i="42"/>
  <c r="DH609" i="42"/>
  <c r="DC610" i="42"/>
  <c r="DE610" i="42"/>
  <c r="DF610" i="42"/>
  <c r="DG610" i="42"/>
  <c r="DH610" i="42"/>
  <c r="DC611" i="42"/>
  <c r="DE611" i="42"/>
  <c r="DF611" i="42"/>
  <c r="DG611" i="42"/>
  <c r="DH611" i="42"/>
  <c r="DC612" i="42"/>
  <c r="DE612" i="42"/>
  <c r="DF612" i="42"/>
  <c r="DG612" i="42"/>
  <c r="DH612" i="42"/>
  <c r="DC613" i="42"/>
  <c r="DE613" i="42"/>
  <c r="DF613" i="42"/>
  <c r="DG613" i="42"/>
  <c r="DH613" i="42"/>
  <c r="DC614" i="42"/>
  <c r="DE614" i="42"/>
  <c r="DF614" i="42"/>
  <c r="DG614" i="42"/>
  <c r="DH614" i="42"/>
  <c r="DC615" i="42"/>
  <c r="DD615" i="42"/>
  <c r="DE615" i="42"/>
  <c r="DF615" i="42"/>
  <c r="DG615" i="42"/>
  <c r="DC616" i="42"/>
  <c r="DE616" i="42"/>
  <c r="DF616" i="42"/>
  <c r="DG616" i="42"/>
  <c r="DH616" i="42"/>
  <c r="DC617" i="42"/>
  <c r="DE617" i="42"/>
  <c r="DF617" i="42"/>
  <c r="DG617" i="42"/>
  <c r="DH617" i="42"/>
  <c r="DC618" i="42"/>
  <c r="DE618" i="42"/>
  <c r="DF618" i="42"/>
  <c r="DG618" i="42"/>
  <c r="DH618" i="42"/>
  <c r="DC619" i="42"/>
  <c r="DE619" i="42"/>
  <c r="DF619" i="42"/>
  <c r="DG619" i="42"/>
  <c r="DH619" i="42"/>
  <c r="DC620" i="42"/>
  <c r="DE620" i="42"/>
  <c r="DF620" i="42"/>
  <c r="DG620" i="42"/>
  <c r="DH620" i="42"/>
  <c r="DC621" i="42"/>
  <c r="DE621" i="42"/>
  <c r="DF621" i="42"/>
  <c r="DG621" i="42"/>
  <c r="DH621" i="42"/>
  <c r="DC622" i="42"/>
  <c r="DE622" i="42"/>
  <c r="DF622" i="42"/>
  <c r="DG622" i="42"/>
  <c r="DH622" i="42"/>
  <c r="DC623" i="42"/>
  <c r="DE623" i="42"/>
  <c r="DF623" i="42"/>
  <c r="DG623" i="42"/>
  <c r="DH623" i="42"/>
  <c r="DC624" i="42"/>
  <c r="DE624" i="42"/>
  <c r="DF624" i="42"/>
  <c r="DG624" i="42"/>
  <c r="DH624" i="42"/>
  <c r="DC625" i="42"/>
  <c r="DD625" i="42"/>
  <c r="DE625" i="42"/>
  <c r="DG625" i="42"/>
  <c r="DH625" i="42"/>
  <c r="DC626" i="42"/>
  <c r="DD626" i="42"/>
  <c r="DF626" i="42"/>
  <c r="DG626" i="42"/>
  <c r="DH626" i="42"/>
  <c r="DC627" i="42"/>
  <c r="DD627" i="42"/>
  <c r="DE627" i="42"/>
  <c r="DF627" i="42"/>
  <c r="DH627" i="42"/>
  <c r="DC628" i="42"/>
  <c r="DD628" i="42"/>
  <c r="DF628" i="42"/>
  <c r="DG628" i="42"/>
  <c r="DH628" i="42"/>
  <c r="DC629" i="42"/>
  <c r="DD629" i="42"/>
  <c r="DE629" i="42"/>
  <c r="DF629" i="42"/>
  <c r="DH629" i="42"/>
  <c r="DC630" i="42"/>
  <c r="DD630" i="42"/>
  <c r="DF630" i="42"/>
  <c r="DG630" i="42"/>
  <c r="DH630" i="42"/>
  <c r="DC631" i="42"/>
  <c r="DD631" i="42"/>
  <c r="DE631" i="42"/>
  <c r="DF631" i="42"/>
  <c r="DG631" i="42"/>
  <c r="DI631" i="42" s="1"/>
  <c r="DH631" i="42"/>
  <c r="DC632" i="42"/>
  <c r="DD632" i="42"/>
  <c r="DE632" i="42"/>
  <c r="DF632" i="42"/>
  <c r="DH632" i="42"/>
  <c r="DC633" i="42"/>
  <c r="DD633" i="42"/>
  <c r="DF633" i="42"/>
  <c r="DG633" i="42"/>
  <c r="DH633" i="42"/>
  <c r="DC634" i="42"/>
  <c r="DD634" i="42"/>
  <c r="DE634" i="42"/>
  <c r="DG634" i="42"/>
  <c r="DH634" i="42"/>
  <c r="DC635" i="42"/>
  <c r="DD635" i="42"/>
  <c r="DF635" i="42"/>
  <c r="DG635" i="42"/>
  <c r="DH635" i="42"/>
  <c r="DC636" i="42"/>
  <c r="DD636" i="42"/>
  <c r="DE636" i="42"/>
  <c r="DG636" i="42"/>
  <c r="DH636" i="42"/>
  <c r="DC637" i="42"/>
  <c r="DD637" i="42"/>
  <c r="DE637" i="42"/>
  <c r="DF637" i="42"/>
  <c r="DH637" i="42"/>
  <c r="DC638" i="42"/>
  <c r="DD638" i="42"/>
  <c r="DF638" i="42"/>
  <c r="DG638" i="42"/>
  <c r="DH638" i="42"/>
  <c r="DC639" i="42"/>
  <c r="DD639" i="42"/>
  <c r="DE639" i="42"/>
  <c r="DF639" i="42"/>
  <c r="DH639" i="42"/>
  <c r="DC640" i="42"/>
  <c r="DD640" i="42"/>
  <c r="DF640" i="42"/>
  <c r="DG640" i="42"/>
  <c r="DH640" i="42"/>
  <c r="DC641" i="42"/>
  <c r="DD641" i="42"/>
  <c r="DF641" i="42"/>
  <c r="DG641" i="42"/>
  <c r="DH641" i="42"/>
  <c r="DC642" i="42"/>
  <c r="DD642" i="42"/>
  <c r="DF642" i="42"/>
  <c r="DG642" i="42"/>
  <c r="DH642" i="42"/>
  <c r="DC643" i="42"/>
  <c r="DD643" i="42"/>
  <c r="DF643" i="42"/>
  <c r="DG643" i="42"/>
  <c r="DH643" i="42"/>
  <c r="DC644" i="42"/>
  <c r="DD644" i="42"/>
  <c r="DF644" i="42"/>
  <c r="DG644" i="42"/>
  <c r="DH644" i="42"/>
  <c r="DC645" i="42"/>
  <c r="DD645" i="42"/>
  <c r="DF645" i="42"/>
  <c r="DG645" i="42"/>
  <c r="DH645" i="42"/>
  <c r="DC646" i="42"/>
  <c r="DD646" i="42"/>
  <c r="DF646" i="42"/>
  <c r="DG646" i="42"/>
  <c r="DH646" i="42"/>
  <c r="DC647" i="42"/>
  <c r="DD647" i="42"/>
  <c r="DF647" i="42"/>
  <c r="DG647" i="42"/>
  <c r="DH647" i="42"/>
  <c r="DC648" i="42"/>
  <c r="DD648" i="42"/>
  <c r="DF648" i="42"/>
  <c r="DG648" i="42"/>
  <c r="DH648" i="42"/>
  <c r="DC649" i="42"/>
  <c r="DD649" i="42"/>
  <c r="DF649" i="42"/>
  <c r="DG649" i="42"/>
  <c r="DH649" i="42"/>
  <c r="DC650" i="42"/>
  <c r="DD650" i="42"/>
  <c r="DF650" i="42"/>
  <c r="DG650" i="42"/>
  <c r="DH650" i="42"/>
  <c r="DC651" i="42"/>
  <c r="DD651" i="42"/>
  <c r="DF651" i="42"/>
  <c r="DG651" i="42"/>
  <c r="DH651" i="42"/>
  <c r="DC652" i="42"/>
  <c r="DD652" i="42"/>
  <c r="DF652" i="42"/>
  <c r="DG652" i="42"/>
  <c r="DH652" i="42"/>
  <c r="DC653" i="42"/>
  <c r="DD653" i="42"/>
  <c r="DF653" i="42"/>
  <c r="DG653" i="42"/>
  <c r="DH653" i="42"/>
  <c r="DC654" i="42"/>
  <c r="DD654" i="42"/>
  <c r="DF654" i="42"/>
  <c r="DG654" i="42"/>
  <c r="DH654" i="42"/>
  <c r="DC655" i="42"/>
  <c r="DD655" i="42"/>
  <c r="DF655" i="42"/>
  <c r="DG655" i="42"/>
  <c r="DH655" i="42"/>
  <c r="DC656" i="42"/>
  <c r="DD656" i="42"/>
  <c r="DE656" i="42"/>
  <c r="DF656" i="42"/>
  <c r="DG656" i="42"/>
  <c r="DC657" i="42"/>
  <c r="DD657" i="42"/>
  <c r="DF657" i="42"/>
  <c r="DG657" i="42"/>
  <c r="DH657" i="42"/>
  <c r="DC658" i="42"/>
  <c r="DD658" i="42"/>
  <c r="DE658" i="42"/>
  <c r="DF658" i="42"/>
  <c r="DG658" i="42"/>
  <c r="DC659" i="42"/>
  <c r="DD659" i="42"/>
  <c r="DF659" i="42"/>
  <c r="DG659" i="42"/>
  <c r="DH659" i="42"/>
  <c r="DC660" i="42"/>
  <c r="DD660" i="42"/>
  <c r="DF660" i="42"/>
  <c r="DG660" i="42"/>
  <c r="DH660" i="42"/>
  <c r="DC661" i="42"/>
  <c r="DD661" i="42"/>
  <c r="DE661" i="42"/>
  <c r="DF661" i="42"/>
  <c r="DG661" i="42"/>
  <c r="DC662" i="42"/>
  <c r="DD662" i="42"/>
  <c r="DF662" i="42"/>
  <c r="DG662" i="42"/>
  <c r="DH662" i="42"/>
  <c r="DC663" i="42"/>
  <c r="DD663" i="42"/>
  <c r="DF663" i="42"/>
  <c r="DG663" i="42"/>
  <c r="DH663" i="42"/>
  <c r="DC664" i="42"/>
  <c r="DD664" i="42"/>
  <c r="DF664" i="42"/>
  <c r="DG664" i="42"/>
  <c r="DH664" i="42"/>
  <c r="DC665" i="42"/>
  <c r="DD665" i="42"/>
  <c r="DF665" i="42"/>
  <c r="DG665" i="42"/>
  <c r="DH665" i="42"/>
  <c r="DC666" i="42"/>
  <c r="DD666" i="42"/>
  <c r="DF666" i="42"/>
  <c r="DG666" i="42"/>
  <c r="DH666" i="42"/>
  <c r="DC667" i="42"/>
  <c r="DD667" i="42"/>
  <c r="DE667" i="42"/>
  <c r="DF667" i="42"/>
  <c r="DG667" i="42"/>
  <c r="DC668" i="42"/>
  <c r="DD668" i="42"/>
  <c r="DF668" i="42"/>
  <c r="DG668" i="42"/>
  <c r="DH668" i="42"/>
  <c r="DC669" i="42"/>
  <c r="DD669" i="42"/>
  <c r="DE669" i="42"/>
  <c r="DF669" i="42"/>
  <c r="DG669" i="42"/>
  <c r="DC670" i="42"/>
  <c r="DD670" i="42"/>
  <c r="DE670" i="42"/>
  <c r="DF670" i="42"/>
  <c r="DG670" i="42"/>
  <c r="DC671" i="42"/>
  <c r="DD671" i="42"/>
  <c r="DF671" i="42"/>
  <c r="DG671" i="42"/>
  <c r="DH671" i="42"/>
  <c r="DC672" i="42"/>
  <c r="DD672" i="42"/>
  <c r="DE672" i="42"/>
  <c r="DF672" i="42"/>
  <c r="DG672" i="42"/>
  <c r="DC673" i="42"/>
  <c r="DD673" i="42"/>
  <c r="DE673" i="42"/>
  <c r="DF673" i="42"/>
  <c r="DG673" i="42"/>
  <c r="DC674" i="42"/>
  <c r="DD674" i="42"/>
  <c r="DF674" i="42"/>
  <c r="DG674" i="42"/>
  <c r="DH674" i="42"/>
  <c r="DC675" i="42"/>
  <c r="DI675" i="42" s="1"/>
  <c r="DD675" i="42"/>
  <c r="DE675" i="42"/>
  <c r="DF675" i="42"/>
  <c r="DG675" i="42"/>
  <c r="DH675" i="42"/>
  <c r="DC676" i="42"/>
  <c r="DD676" i="42"/>
  <c r="DE676" i="42"/>
  <c r="DF676" i="42"/>
  <c r="DG676" i="42"/>
  <c r="DH676" i="42"/>
  <c r="DC677" i="42"/>
  <c r="DD677" i="42"/>
  <c r="DE677" i="42"/>
  <c r="DF677" i="42"/>
  <c r="DG677" i="42"/>
  <c r="DH677" i="42"/>
  <c r="DI677" i="42"/>
  <c r="DC678" i="42"/>
  <c r="DD678" i="42"/>
  <c r="DE678" i="42"/>
  <c r="DF678" i="42"/>
  <c r="DG678" i="42"/>
  <c r="DC679" i="42"/>
  <c r="DE679" i="42"/>
  <c r="DF679" i="42"/>
  <c r="DG679" i="42"/>
  <c r="DH679" i="42"/>
  <c r="DC680" i="42"/>
  <c r="DD680" i="42"/>
  <c r="DE680" i="42"/>
  <c r="DF680" i="42"/>
  <c r="DG680" i="42"/>
  <c r="DC681" i="42"/>
  <c r="DE681" i="42"/>
  <c r="DF681" i="42"/>
  <c r="DG681" i="42"/>
  <c r="DH681" i="42"/>
  <c r="DD682" i="42"/>
  <c r="DE682" i="42"/>
  <c r="DF682" i="42"/>
  <c r="DG682" i="42"/>
  <c r="DH682" i="42"/>
  <c r="DD683" i="42"/>
  <c r="DE683" i="42"/>
  <c r="DF683" i="42"/>
  <c r="DG683" i="42"/>
  <c r="DH683" i="42"/>
  <c r="DC684" i="42"/>
  <c r="DE684" i="42"/>
  <c r="DF684" i="42"/>
  <c r="DG684" i="42"/>
  <c r="DH684" i="42"/>
  <c r="DC685" i="42"/>
  <c r="DE685" i="42"/>
  <c r="DF685" i="42"/>
  <c r="DG685" i="42"/>
  <c r="DH685" i="42"/>
  <c r="DC686" i="42"/>
  <c r="DE686" i="42"/>
  <c r="DF686" i="42"/>
  <c r="DG686" i="42"/>
  <c r="DH686" i="42"/>
  <c r="DC687" i="42"/>
  <c r="DE687" i="42"/>
  <c r="DF687" i="42"/>
  <c r="DG687" i="42"/>
  <c r="DH687" i="42"/>
  <c r="DC688" i="42"/>
  <c r="DE688" i="42"/>
  <c r="DF688" i="42"/>
  <c r="DG688" i="42"/>
  <c r="DH688" i="42"/>
  <c r="DC689" i="42"/>
  <c r="DE689" i="42"/>
  <c r="DF689" i="42"/>
  <c r="DG689" i="42"/>
  <c r="DH689" i="42"/>
  <c r="DC690" i="42"/>
  <c r="DE690" i="42"/>
  <c r="DF690" i="42"/>
  <c r="DG690" i="42"/>
  <c r="DH690" i="42"/>
  <c r="DD691" i="42"/>
  <c r="DE691" i="42"/>
  <c r="DF691" i="42"/>
  <c r="DG691" i="42"/>
  <c r="DH691" i="42"/>
  <c r="DC692" i="42"/>
  <c r="DE692" i="42"/>
  <c r="DF692" i="42"/>
  <c r="DG692" i="42"/>
  <c r="DH692" i="42"/>
  <c r="DC693" i="42"/>
  <c r="DD693" i="42"/>
  <c r="DE693" i="42"/>
  <c r="DF693" i="42"/>
  <c r="DG693" i="42"/>
  <c r="DC694" i="42"/>
  <c r="DD694" i="42"/>
  <c r="DE694" i="42"/>
  <c r="DF694" i="42"/>
  <c r="DG694" i="42"/>
  <c r="DC695" i="42"/>
  <c r="DD695" i="42"/>
  <c r="DE695" i="42"/>
  <c r="DF695" i="42"/>
  <c r="DG695" i="42"/>
  <c r="DC696" i="42"/>
  <c r="DE696" i="42"/>
  <c r="DF696" i="42"/>
  <c r="DG696" i="42"/>
  <c r="DH696" i="42"/>
  <c r="DC697" i="42"/>
  <c r="DE697" i="42"/>
  <c r="DF697" i="42"/>
  <c r="DG697" i="42"/>
  <c r="DH697" i="42"/>
  <c r="DC698" i="42"/>
  <c r="DE698" i="42"/>
  <c r="DF698" i="42"/>
  <c r="DG698" i="42"/>
  <c r="DH698" i="42"/>
  <c r="DC699" i="42"/>
  <c r="DE699" i="42"/>
  <c r="DF699" i="42"/>
  <c r="DG699" i="42"/>
  <c r="DH699" i="42"/>
  <c r="DC700" i="42"/>
  <c r="DE700" i="42"/>
  <c r="DF700" i="42"/>
  <c r="DG700" i="42"/>
  <c r="DH700" i="42"/>
  <c r="DC701" i="42"/>
  <c r="DE701" i="42"/>
  <c r="DF701" i="42"/>
  <c r="DG701" i="42"/>
  <c r="DH701" i="42"/>
  <c r="DC702" i="42"/>
  <c r="DE702" i="42"/>
  <c r="DF702" i="42"/>
  <c r="DG702" i="42"/>
  <c r="DH702" i="42"/>
  <c r="DD703" i="42"/>
  <c r="DE703" i="42"/>
  <c r="DF703" i="42"/>
  <c r="DG703" i="42"/>
  <c r="DH703" i="42"/>
  <c r="DC704" i="42"/>
  <c r="DE704" i="42"/>
  <c r="DF704" i="42"/>
  <c r="DG704" i="42"/>
  <c r="DH704" i="42"/>
  <c r="DC705" i="42"/>
  <c r="DD705" i="42"/>
  <c r="DE705" i="42"/>
  <c r="DF705" i="42"/>
  <c r="DH705" i="42"/>
  <c r="DC706" i="42"/>
  <c r="DD706" i="42"/>
  <c r="DE706" i="42"/>
  <c r="DG706" i="42"/>
  <c r="DH706" i="42"/>
  <c r="DC707" i="42"/>
  <c r="DD707" i="42"/>
  <c r="DE707" i="42"/>
  <c r="DG707" i="42"/>
  <c r="DH707" i="42"/>
  <c r="DC708" i="42"/>
  <c r="DD708" i="42"/>
  <c r="DE708" i="42"/>
  <c r="DF708" i="42"/>
  <c r="DH708" i="42"/>
  <c r="DC709" i="42"/>
  <c r="DD709" i="42"/>
  <c r="DF709" i="42"/>
  <c r="DG709" i="42"/>
  <c r="DH709" i="42"/>
  <c r="DC710" i="42"/>
  <c r="DD710" i="42"/>
  <c r="DE710" i="42"/>
  <c r="DG710" i="42"/>
  <c r="DH710" i="42"/>
  <c r="DC711" i="42"/>
  <c r="DD711" i="42"/>
  <c r="DE711" i="42"/>
  <c r="DF711" i="42"/>
  <c r="DH711" i="42"/>
  <c r="DC712" i="42"/>
  <c r="DD712" i="42"/>
  <c r="DE712" i="42"/>
  <c r="DF712" i="42"/>
  <c r="DH712" i="42"/>
  <c r="DC713" i="42"/>
  <c r="DD713" i="42"/>
  <c r="DF713" i="42"/>
  <c r="DG713" i="42"/>
  <c r="DH713" i="42"/>
  <c r="DC714" i="42"/>
  <c r="DD714" i="42"/>
  <c r="DE714" i="42"/>
  <c r="DG714" i="42"/>
  <c r="DH714" i="42"/>
  <c r="DC715" i="42"/>
  <c r="DD715" i="42"/>
  <c r="DE715" i="42"/>
  <c r="DF715" i="42"/>
  <c r="DH715" i="42"/>
  <c r="DC716" i="42"/>
  <c r="DD716" i="42"/>
  <c r="DE716" i="42"/>
  <c r="DG716" i="42"/>
  <c r="DH716" i="42"/>
  <c r="DC717" i="42"/>
  <c r="DD717" i="42"/>
  <c r="DE717" i="42"/>
  <c r="DG717" i="42"/>
  <c r="DH717" i="42"/>
  <c r="DC718" i="42"/>
  <c r="DD718" i="42"/>
  <c r="DE718" i="42"/>
  <c r="DG718" i="42"/>
  <c r="DH718" i="42"/>
  <c r="DC719" i="42"/>
  <c r="DD719" i="42"/>
  <c r="DE719" i="42"/>
  <c r="DG719" i="42"/>
  <c r="DH719" i="42"/>
  <c r="DC720" i="42"/>
  <c r="DD720" i="42"/>
  <c r="DF720" i="42"/>
  <c r="DG720" i="42"/>
  <c r="DH720" i="42"/>
  <c r="DC721" i="42"/>
  <c r="DD721" i="42"/>
  <c r="DE721" i="42"/>
  <c r="DF721" i="42"/>
  <c r="DH721" i="42"/>
  <c r="DC722" i="42"/>
  <c r="DD722" i="42"/>
  <c r="DE722" i="42"/>
  <c r="DF722" i="42"/>
  <c r="DH722" i="42"/>
  <c r="DC723" i="42"/>
  <c r="DD723" i="42"/>
  <c r="DF723" i="42"/>
  <c r="DG723" i="42"/>
  <c r="DH723" i="42"/>
  <c r="DC724" i="42"/>
  <c r="DD724" i="42"/>
  <c r="DF724" i="42"/>
  <c r="DG724" i="42"/>
  <c r="DH724" i="42"/>
  <c r="DC725" i="42"/>
  <c r="DD725" i="42"/>
  <c r="DE725" i="42"/>
  <c r="DF725" i="42"/>
  <c r="DH725" i="42"/>
  <c r="DC726" i="42"/>
  <c r="DD726" i="42"/>
  <c r="DE726" i="42"/>
  <c r="DF726" i="42"/>
  <c r="DH726" i="42"/>
  <c r="DC727" i="42"/>
  <c r="DD727" i="42"/>
  <c r="DF727" i="42"/>
  <c r="DG727" i="42"/>
  <c r="DH727" i="42"/>
  <c r="DC728" i="42"/>
  <c r="DD728" i="42"/>
  <c r="DF728" i="42"/>
  <c r="DG728" i="42"/>
  <c r="DH728" i="42"/>
  <c r="DC729" i="42"/>
  <c r="DD729" i="42"/>
  <c r="DF729" i="42"/>
  <c r="DG729" i="42"/>
  <c r="DH729" i="42"/>
  <c r="DC730" i="42"/>
  <c r="DD730" i="42"/>
  <c r="DE730" i="42"/>
  <c r="DG730" i="42"/>
  <c r="DH730" i="42"/>
  <c r="DC731" i="42"/>
  <c r="DD731" i="42"/>
  <c r="DF731" i="42"/>
  <c r="DG731" i="42"/>
  <c r="DH731" i="42"/>
  <c r="DC732" i="42"/>
  <c r="DD732" i="42"/>
  <c r="DE732" i="42"/>
  <c r="DG732" i="42"/>
  <c r="DH732" i="42"/>
  <c r="DC733" i="42"/>
  <c r="DD733" i="42"/>
  <c r="DF733" i="42"/>
  <c r="DG733" i="42"/>
  <c r="DH733" i="42"/>
  <c r="DC734" i="42"/>
  <c r="DD734" i="42"/>
  <c r="DF734" i="42"/>
  <c r="DG734" i="42"/>
  <c r="DH734" i="42"/>
  <c r="DC735" i="42"/>
  <c r="DD735" i="42"/>
  <c r="DF735" i="42"/>
  <c r="DG735" i="42"/>
  <c r="DH735" i="42"/>
  <c r="DC736" i="42"/>
  <c r="DD736" i="42"/>
  <c r="DE736" i="42"/>
  <c r="DF736" i="42"/>
  <c r="DG736" i="42"/>
  <c r="DC737" i="42"/>
  <c r="DD737" i="42"/>
  <c r="DE737" i="42"/>
  <c r="DF737" i="42"/>
  <c r="DG737" i="42"/>
  <c r="DC738" i="42"/>
  <c r="DD738" i="42"/>
  <c r="DE738" i="42"/>
  <c r="DF738" i="42"/>
  <c r="DG738" i="42"/>
  <c r="DC739" i="42"/>
  <c r="DD739" i="42"/>
  <c r="DE739" i="42"/>
  <c r="DF739" i="42"/>
  <c r="DG739" i="42"/>
  <c r="DC740" i="42"/>
  <c r="DD740" i="42"/>
  <c r="DE740" i="42"/>
  <c r="DF740" i="42"/>
  <c r="DG740" i="42"/>
  <c r="DC741" i="42"/>
  <c r="DD741" i="42"/>
  <c r="DE741" i="42"/>
  <c r="DF741" i="42"/>
  <c r="DG741" i="42"/>
  <c r="DC742" i="42"/>
  <c r="DD742" i="42"/>
  <c r="DE742" i="42"/>
  <c r="DF742" i="42"/>
  <c r="DG742" i="42"/>
  <c r="DC743" i="42"/>
  <c r="DD743" i="42"/>
  <c r="DE743" i="42"/>
  <c r="DF743" i="42"/>
  <c r="DG743" i="42"/>
  <c r="DC744" i="42"/>
  <c r="DD744" i="42"/>
  <c r="DE744" i="42"/>
  <c r="DF744" i="42"/>
  <c r="DG744" i="42"/>
  <c r="DC745" i="42"/>
  <c r="DD745" i="42"/>
  <c r="DE745" i="42"/>
  <c r="DF745" i="42"/>
  <c r="DG745" i="42"/>
  <c r="DC746" i="42"/>
  <c r="DD746" i="42"/>
  <c r="DE746" i="42"/>
  <c r="DF746" i="42"/>
  <c r="DG746" i="42"/>
  <c r="DC747" i="42"/>
  <c r="DD747" i="42"/>
  <c r="DE747" i="42"/>
  <c r="DF747" i="42"/>
  <c r="DG747" i="42"/>
  <c r="DC748" i="42"/>
  <c r="DD748" i="42"/>
  <c r="DF748" i="42"/>
  <c r="DG748" i="42"/>
  <c r="DH748" i="42"/>
  <c r="DC749" i="42"/>
  <c r="DD749" i="42"/>
  <c r="DE749" i="42"/>
  <c r="DF749" i="42"/>
  <c r="DG749" i="42"/>
  <c r="DC750" i="42"/>
  <c r="DD750" i="42"/>
  <c r="DF750" i="42"/>
  <c r="DG750" i="42"/>
  <c r="DH750" i="42"/>
  <c r="DC751" i="42"/>
  <c r="DD751" i="42"/>
  <c r="DF751" i="42"/>
  <c r="DG751" i="42"/>
  <c r="DH751" i="42"/>
  <c r="DC752" i="42"/>
  <c r="DD752" i="42"/>
  <c r="DE752" i="42"/>
  <c r="DF752" i="42"/>
  <c r="DG752" i="42"/>
  <c r="DC753" i="42"/>
  <c r="DD753" i="42"/>
  <c r="DE753" i="42"/>
  <c r="DF753" i="42"/>
  <c r="DG753" i="42"/>
  <c r="DC754" i="42"/>
  <c r="DD754" i="42"/>
  <c r="DE754" i="42"/>
  <c r="DF754" i="42"/>
  <c r="DG754" i="42"/>
  <c r="DC755" i="42"/>
  <c r="DD755" i="42"/>
  <c r="DE755" i="42"/>
  <c r="DF755" i="42"/>
  <c r="DG755" i="42"/>
  <c r="DC756" i="42"/>
  <c r="DD756" i="42"/>
  <c r="DE756" i="42"/>
  <c r="DF756" i="42"/>
  <c r="DG756" i="42"/>
  <c r="DC757" i="42"/>
  <c r="DD757" i="42"/>
  <c r="DF757" i="42"/>
  <c r="DG757" i="42"/>
  <c r="DH757" i="42"/>
  <c r="DC758" i="42"/>
  <c r="DD758" i="42"/>
  <c r="DE758" i="42"/>
  <c r="DF758" i="42"/>
  <c r="DG758" i="42"/>
  <c r="DC759" i="42"/>
  <c r="DD759" i="42"/>
  <c r="DF759" i="42"/>
  <c r="DG759" i="42"/>
  <c r="DH759" i="42"/>
  <c r="DC760" i="42"/>
  <c r="DD760" i="42"/>
  <c r="DF760" i="42"/>
  <c r="DG760" i="42"/>
  <c r="DH760" i="42"/>
  <c r="DC761" i="42"/>
  <c r="DD761" i="42"/>
  <c r="DF761" i="42"/>
  <c r="DG761" i="42"/>
  <c r="DH761" i="42"/>
  <c r="DC762" i="42"/>
  <c r="DD762" i="42"/>
  <c r="DF762" i="42"/>
  <c r="DG762" i="42"/>
  <c r="DH762" i="42"/>
  <c r="DC763" i="42"/>
  <c r="DD763" i="42"/>
  <c r="DF763" i="42"/>
  <c r="DG763" i="42"/>
  <c r="DH763" i="42"/>
  <c r="DC764" i="42"/>
  <c r="DD764" i="42"/>
  <c r="DE764" i="42"/>
  <c r="DF764" i="42"/>
  <c r="DG764" i="42"/>
  <c r="DH764" i="42"/>
  <c r="DC765" i="42"/>
  <c r="DI765" i="42" s="1"/>
  <c r="DD765" i="42"/>
  <c r="DE765" i="42"/>
  <c r="DF765" i="42"/>
  <c r="DG765" i="42"/>
  <c r="DH765" i="42"/>
  <c r="DC766" i="42"/>
  <c r="DD766" i="42"/>
  <c r="DE766" i="42"/>
  <c r="DF766" i="42"/>
  <c r="DG766" i="42"/>
  <c r="DH766" i="42"/>
  <c r="DI766" i="42" s="1"/>
  <c r="DC767" i="42"/>
  <c r="DD767" i="42"/>
  <c r="DE767" i="42"/>
  <c r="DF767" i="42"/>
  <c r="DG767" i="42"/>
  <c r="DH767" i="42"/>
  <c r="DC768" i="42"/>
  <c r="DD768" i="42"/>
  <c r="DE768" i="42"/>
  <c r="DF768" i="42"/>
  <c r="DG768" i="42"/>
  <c r="DH768" i="42"/>
  <c r="DC769" i="42"/>
  <c r="DD769" i="42"/>
  <c r="DI769" i="42" s="1"/>
  <c r="DE769" i="42"/>
  <c r="DF769" i="42"/>
  <c r="DG769" i="42"/>
  <c r="DH769" i="42"/>
  <c r="DC770" i="42"/>
  <c r="DI770" i="42" s="1"/>
  <c r="DD770" i="42"/>
  <c r="DE770" i="42"/>
  <c r="DF770" i="42"/>
  <c r="DG770" i="42"/>
  <c r="DH770" i="42"/>
  <c r="DC771" i="42"/>
  <c r="DI771" i="42" s="1"/>
  <c r="DD771" i="42"/>
  <c r="DE771" i="42"/>
  <c r="DF771" i="42"/>
  <c r="DG771" i="42"/>
  <c r="DH771" i="42"/>
  <c r="DC772" i="42"/>
  <c r="DD772" i="42"/>
  <c r="DE772" i="42"/>
  <c r="DF772" i="42"/>
  <c r="DG772" i="42"/>
  <c r="DH772" i="42"/>
  <c r="DC773" i="42"/>
  <c r="DD773" i="42"/>
  <c r="DE773" i="42"/>
  <c r="DF773" i="42"/>
  <c r="DG773" i="42"/>
  <c r="DH773" i="42"/>
  <c r="DC774" i="42"/>
  <c r="DD774" i="42"/>
  <c r="DE774" i="42"/>
  <c r="DF774" i="42"/>
  <c r="DG774" i="42"/>
  <c r="DH774" i="42"/>
  <c r="DC775" i="42"/>
  <c r="DD775" i="42"/>
  <c r="DE775" i="42"/>
  <c r="DF775" i="42"/>
  <c r="DG775" i="42"/>
  <c r="DH775" i="42"/>
  <c r="DC776" i="42"/>
  <c r="DD776" i="42"/>
  <c r="DE776" i="42"/>
  <c r="DI776" i="42" s="1"/>
  <c r="DF776" i="42"/>
  <c r="DG776" i="42"/>
  <c r="DH776" i="42"/>
  <c r="DC777" i="42"/>
  <c r="DD777" i="42"/>
  <c r="DE777" i="42"/>
  <c r="DF777" i="42"/>
  <c r="DG777" i="42"/>
  <c r="DH777" i="42"/>
  <c r="DC778" i="42"/>
  <c r="DD778" i="42"/>
  <c r="DI778" i="42" s="1"/>
  <c r="DE778" i="42"/>
  <c r="DF778" i="42"/>
  <c r="DG778" i="42"/>
  <c r="DH778" i="42"/>
  <c r="DC779" i="42"/>
  <c r="DD779" i="42"/>
  <c r="DE779" i="42"/>
  <c r="DF779" i="42"/>
  <c r="DG779" i="42"/>
  <c r="DH779" i="42"/>
  <c r="DC780" i="42"/>
  <c r="DD780" i="42"/>
  <c r="DE780" i="42"/>
  <c r="DF780" i="42"/>
  <c r="DG780" i="42"/>
  <c r="DH780" i="42"/>
  <c r="DC781" i="42"/>
  <c r="DD781" i="42"/>
  <c r="DE781" i="42"/>
  <c r="DF781" i="42"/>
  <c r="DG781" i="42"/>
  <c r="DH781" i="42"/>
  <c r="DC782" i="42"/>
  <c r="DD782" i="42"/>
  <c r="DE782" i="42"/>
  <c r="DF782" i="42"/>
  <c r="DG782" i="42"/>
  <c r="DH782" i="42"/>
  <c r="DC783" i="42"/>
  <c r="DD783" i="42"/>
  <c r="DE783" i="42"/>
  <c r="DF783" i="42"/>
  <c r="DG783" i="42"/>
  <c r="DH783" i="42"/>
  <c r="DC784" i="42"/>
  <c r="DI784" i="42" s="1"/>
  <c r="DD784" i="42"/>
  <c r="DE784" i="42"/>
  <c r="DF784" i="42"/>
  <c r="DG784" i="42"/>
  <c r="DH784" i="42"/>
  <c r="DC785" i="42"/>
  <c r="DD785" i="42"/>
  <c r="DE785" i="42"/>
  <c r="DF785" i="42"/>
  <c r="DG785" i="42"/>
  <c r="DH785" i="42"/>
  <c r="DI785" i="42"/>
  <c r="DC786" i="42"/>
  <c r="DD786" i="42"/>
  <c r="DE786" i="42"/>
  <c r="DF786" i="42"/>
  <c r="DG786" i="42"/>
  <c r="DH786" i="42"/>
  <c r="DC787" i="42"/>
  <c r="DD787" i="42"/>
  <c r="DE787" i="42"/>
  <c r="DF787" i="42"/>
  <c r="DG787" i="42"/>
  <c r="DH787" i="42"/>
  <c r="DC788" i="42"/>
  <c r="DD788" i="42"/>
  <c r="DE788" i="42"/>
  <c r="DF788" i="42"/>
  <c r="DG788" i="42"/>
  <c r="DH788" i="42"/>
  <c r="DC789" i="42"/>
  <c r="DI789" i="42" s="1"/>
  <c r="DD789" i="42"/>
  <c r="DE789" i="42"/>
  <c r="DF789" i="42"/>
  <c r="DG789" i="42"/>
  <c r="DH789" i="42"/>
  <c r="DC790" i="42"/>
  <c r="DD790" i="42"/>
  <c r="DE790" i="42"/>
  <c r="DF790" i="42"/>
  <c r="DG790" i="42"/>
  <c r="DH790" i="42"/>
  <c r="DC791" i="42"/>
  <c r="DI791" i="42" s="1"/>
  <c r="DD791" i="42"/>
  <c r="DE791" i="42"/>
  <c r="DF791" i="42"/>
  <c r="DG791" i="42"/>
  <c r="DH791" i="42"/>
  <c r="DC792" i="42"/>
  <c r="DD792" i="42"/>
  <c r="DE792" i="42"/>
  <c r="DF792" i="42"/>
  <c r="DG792" i="42"/>
  <c r="DH792" i="42"/>
  <c r="DI792" i="42"/>
  <c r="DC793" i="42"/>
  <c r="DD793" i="42"/>
  <c r="DE793" i="42"/>
  <c r="DF793" i="42"/>
  <c r="DG793" i="42"/>
  <c r="DH793" i="42"/>
  <c r="DC794" i="42"/>
  <c r="DD794" i="42"/>
  <c r="DE794" i="42"/>
  <c r="DF794" i="42"/>
  <c r="DG794" i="42"/>
  <c r="DH794" i="42"/>
  <c r="DC795" i="42"/>
  <c r="DI795" i="42" s="1"/>
  <c r="DD795" i="42"/>
  <c r="DE795" i="42"/>
  <c r="DF795" i="42"/>
  <c r="DG795" i="42"/>
  <c r="DH795" i="42"/>
  <c r="DC796" i="42"/>
  <c r="DD796" i="42"/>
  <c r="DE796" i="42"/>
  <c r="DF796" i="42"/>
  <c r="DG796" i="42"/>
  <c r="DH796" i="42"/>
  <c r="DC797" i="42"/>
  <c r="DD797" i="42"/>
  <c r="DE797" i="42"/>
  <c r="DF797" i="42"/>
  <c r="DG797" i="42"/>
  <c r="DH797" i="42"/>
  <c r="DI797" i="42"/>
  <c r="DC798" i="42"/>
  <c r="DD798" i="42"/>
  <c r="DE798" i="42"/>
  <c r="DF798" i="42"/>
  <c r="DG798" i="42"/>
  <c r="DH798" i="42"/>
  <c r="DC799" i="42"/>
  <c r="DD799" i="42"/>
  <c r="DE799" i="42"/>
  <c r="DI799" i="42" s="1"/>
  <c r="DF799" i="42"/>
  <c r="DG799" i="42"/>
  <c r="DH799" i="42"/>
  <c r="DC800" i="42"/>
  <c r="DD800" i="42"/>
  <c r="DE800" i="42"/>
  <c r="DF800" i="42"/>
  <c r="DG800" i="42"/>
  <c r="DH800" i="42"/>
  <c r="DC801" i="42"/>
  <c r="DD801" i="42"/>
  <c r="DE801" i="42"/>
  <c r="DF801" i="42"/>
  <c r="DG801" i="42"/>
  <c r="DH801" i="42"/>
  <c r="DC802" i="42"/>
  <c r="DI802" i="42" s="1"/>
  <c r="DD802" i="42"/>
  <c r="DE802" i="42"/>
  <c r="DF802" i="42"/>
  <c r="DG802" i="42"/>
  <c r="DH802" i="42"/>
  <c r="DC803" i="42"/>
  <c r="DD803" i="42"/>
  <c r="DE803" i="42"/>
  <c r="DF803" i="42"/>
  <c r="DG803" i="42"/>
  <c r="DH803" i="42"/>
  <c r="DC804" i="42"/>
  <c r="DD804" i="42"/>
  <c r="DI804" i="42" s="1"/>
  <c r="DE804" i="42"/>
  <c r="DF804" i="42"/>
  <c r="DG804" i="42"/>
  <c r="DH804" i="42"/>
  <c r="DC805" i="42"/>
  <c r="DD805" i="42"/>
  <c r="DE805" i="42"/>
  <c r="DF805" i="42"/>
  <c r="DG805" i="42"/>
  <c r="DH805" i="42"/>
  <c r="DC806" i="42"/>
  <c r="DI806" i="42" s="1"/>
  <c r="DD806" i="42"/>
  <c r="DE806" i="42"/>
  <c r="DF806" i="42"/>
  <c r="DG806" i="42"/>
  <c r="DH806" i="42"/>
  <c r="DC807" i="42"/>
  <c r="DD807" i="42"/>
  <c r="DE807" i="42"/>
  <c r="DF807" i="42"/>
  <c r="DG807" i="42"/>
  <c r="DH807" i="42"/>
  <c r="DC808" i="42"/>
  <c r="DI808" i="42" s="1"/>
  <c r="DD808" i="42"/>
  <c r="DE808" i="42"/>
  <c r="DF808" i="42"/>
  <c r="DG808" i="42"/>
  <c r="DH808" i="42"/>
  <c r="DC809" i="42"/>
  <c r="DD809" i="42"/>
  <c r="DE809" i="42"/>
  <c r="DF809" i="42"/>
  <c r="DG809" i="42"/>
  <c r="DH809" i="42"/>
  <c r="DC810" i="42"/>
  <c r="DI810" i="42" s="1"/>
  <c r="DD810" i="42"/>
  <c r="DE810" i="42"/>
  <c r="DF810" i="42"/>
  <c r="DG810" i="42"/>
  <c r="DH810" i="42"/>
  <c r="DC811" i="42"/>
  <c r="DD811" i="42"/>
  <c r="DE811" i="42"/>
  <c r="DF811" i="42"/>
  <c r="DG811" i="42"/>
  <c r="DH811" i="42"/>
  <c r="DI811" i="42"/>
  <c r="DC812" i="42"/>
  <c r="DD812" i="42"/>
  <c r="DE812" i="42"/>
  <c r="DF812" i="42"/>
  <c r="DG812" i="42"/>
  <c r="DH812" i="42"/>
  <c r="DC813" i="42"/>
  <c r="DD813" i="42"/>
  <c r="DE813" i="42"/>
  <c r="DF813" i="42"/>
  <c r="DG813" i="42"/>
  <c r="DH813" i="42"/>
  <c r="DC814" i="42"/>
  <c r="DI814" i="42" s="1"/>
  <c r="DD814" i="42"/>
  <c r="DE814" i="42"/>
  <c r="DF814" i="42"/>
  <c r="DG814" i="42"/>
  <c r="DH814" i="42"/>
  <c r="DC815" i="42"/>
  <c r="DD815" i="42"/>
  <c r="DE815" i="42"/>
  <c r="DF815" i="42"/>
  <c r="DG815" i="42"/>
  <c r="DH815" i="42"/>
  <c r="DC816" i="42"/>
  <c r="DD816" i="42"/>
  <c r="DE816" i="42"/>
  <c r="DF816" i="42"/>
  <c r="DG816" i="42"/>
  <c r="DH816" i="42"/>
  <c r="DI816" i="42"/>
  <c r="DC817" i="42"/>
  <c r="DD817" i="42"/>
  <c r="DE817" i="42"/>
  <c r="DF817" i="42"/>
  <c r="DG817" i="42"/>
  <c r="DH817" i="42"/>
  <c r="DC818" i="42"/>
  <c r="DD818" i="42"/>
  <c r="DE818" i="42"/>
  <c r="DF818" i="42"/>
  <c r="DG818" i="42"/>
  <c r="DH818" i="42"/>
  <c r="DC819" i="42"/>
  <c r="DD819" i="42"/>
  <c r="DE819" i="42"/>
  <c r="DF819" i="42"/>
  <c r="DG819" i="42"/>
  <c r="DH819" i="42"/>
  <c r="DC820" i="42"/>
  <c r="DD820" i="42"/>
  <c r="DE820" i="42"/>
  <c r="DF820" i="42"/>
  <c r="DG820" i="42"/>
  <c r="DH820" i="42"/>
  <c r="DC821" i="42"/>
  <c r="DD821" i="42"/>
  <c r="DE821" i="42"/>
  <c r="DF821" i="42"/>
  <c r="DG821" i="42"/>
  <c r="DH821" i="42"/>
  <c r="DC822" i="42"/>
  <c r="DD822" i="42"/>
  <c r="DE822" i="42"/>
  <c r="DF822" i="42"/>
  <c r="DG822" i="42"/>
  <c r="DH822" i="42"/>
  <c r="DC823" i="42"/>
  <c r="DI823" i="42" s="1"/>
  <c r="DD823" i="42"/>
  <c r="DE823" i="42"/>
  <c r="DF823" i="42"/>
  <c r="DG823" i="42"/>
  <c r="DH823" i="42"/>
  <c r="DC824" i="42"/>
  <c r="DD824" i="42"/>
  <c r="DE824" i="42"/>
  <c r="DF824" i="42"/>
  <c r="DG824" i="42"/>
  <c r="DH824" i="42"/>
  <c r="DC825" i="42"/>
  <c r="DD825" i="42"/>
  <c r="DE825" i="42"/>
  <c r="DF825" i="42"/>
  <c r="DG825" i="42"/>
  <c r="DH825" i="42"/>
  <c r="DC826" i="42"/>
  <c r="DD826" i="42"/>
  <c r="DI826" i="42" s="1"/>
  <c r="DE826" i="42"/>
  <c r="DF826" i="42"/>
  <c r="DG826" i="42"/>
  <c r="DH826" i="42"/>
  <c r="DC827" i="42"/>
  <c r="DD827" i="42"/>
  <c r="DE827" i="42"/>
  <c r="DF827" i="42"/>
  <c r="DG827" i="42"/>
  <c r="DH827" i="42"/>
  <c r="DC828" i="42"/>
  <c r="DI828" i="42" s="1"/>
  <c r="DD828" i="42"/>
  <c r="DE828" i="42"/>
  <c r="DF828" i="42"/>
  <c r="DG828" i="42"/>
  <c r="DH828" i="42"/>
  <c r="DC829" i="42"/>
  <c r="DI829" i="42" s="1"/>
  <c r="DD829" i="42"/>
  <c r="DE829" i="42"/>
  <c r="DF829" i="42"/>
  <c r="DG829" i="42"/>
  <c r="DH829" i="42"/>
  <c r="DC830" i="42"/>
  <c r="DD830" i="42"/>
  <c r="DE830" i="42"/>
  <c r="DF830" i="42"/>
  <c r="DG830" i="42"/>
  <c r="DH830" i="42"/>
  <c r="DC831" i="42"/>
  <c r="DI831" i="42" s="1"/>
  <c r="DD831" i="42"/>
  <c r="DE831" i="42"/>
  <c r="DF831" i="42"/>
  <c r="DG831" i="42"/>
  <c r="DH831" i="42"/>
  <c r="DC832" i="42"/>
  <c r="DD832" i="42"/>
  <c r="DE832" i="42"/>
  <c r="DF832" i="42"/>
  <c r="DG832" i="42"/>
  <c r="DH832" i="42"/>
  <c r="DC833" i="42"/>
  <c r="DD833" i="42"/>
  <c r="DE833" i="42"/>
  <c r="DF833" i="42"/>
  <c r="DG833" i="42"/>
  <c r="DH833" i="42"/>
  <c r="DC834" i="42"/>
  <c r="DD834" i="42"/>
  <c r="DE834" i="42"/>
  <c r="DF834" i="42"/>
  <c r="DG834" i="42"/>
  <c r="DH834" i="42"/>
  <c r="DC835" i="42"/>
  <c r="DI835" i="42" s="1"/>
  <c r="DD835" i="42"/>
  <c r="DE835" i="42"/>
  <c r="DF835" i="42"/>
  <c r="DG835" i="42"/>
  <c r="DH835" i="42"/>
  <c r="DC836" i="42"/>
  <c r="DD836" i="42"/>
  <c r="DE836" i="42"/>
  <c r="DF836" i="42"/>
  <c r="DG836" i="42"/>
  <c r="DH836" i="42"/>
  <c r="DC837" i="42"/>
  <c r="DD837" i="42"/>
  <c r="DE837" i="42"/>
  <c r="DF837" i="42"/>
  <c r="DG837" i="42"/>
  <c r="DH837" i="42"/>
  <c r="DC838" i="42"/>
  <c r="DI838" i="42" s="1"/>
  <c r="DD838" i="42"/>
  <c r="DE838" i="42"/>
  <c r="DF838" i="42"/>
  <c r="DG838" i="42"/>
  <c r="DH838" i="42"/>
  <c r="DC839" i="42"/>
  <c r="DD839" i="42"/>
  <c r="DE839" i="42"/>
  <c r="DF839" i="42"/>
  <c r="DG839" i="42"/>
  <c r="DH839" i="42"/>
  <c r="DC840" i="42"/>
  <c r="DI840" i="42" s="1"/>
  <c r="DD840" i="42"/>
  <c r="DE840" i="42"/>
  <c r="DF840" i="42"/>
  <c r="DG840" i="42"/>
  <c r="DH840" i="42"/>
  <c r="DC841" i="42"/>
  <c r="DD841" i="42"/>
  <c r="DE841" i="42"/>
  <c r="DF841" i="42"/>
  <c r="DG841" i="42"/>
  <c r="DH841" i="42"/>
  <c r="DC842" i="42"/>
  <c r="DD842" i="42"/>
  <c r="DE842" i="42"/>
  <c r="DF842" i="42"/>
  <c r="DG842" i="42"/>
  <c r="DH842" i="42"/>
  <c r="DC843" i="42"/>
  <c r="DD843" i="42"/>
  <c r="DE843" i="42"/>
  <c r="DF843" i="42"/>
  <c r="DG843" i="42"/>
  <c r="DH843" i="42"/>
  <c r="DC844" i="42"/>
  <c r="DD844" i="42"/>
  <c r="DE844" i="42"/>
  <c r="DF844" i="42"/>
  <c r="DG844" i="42"/>
  <c r="DH844" i="42"/>
  <c r="DC845" i="42"/>
  <c r="DD845" i="42"/>
  <c r="DE845" i="42"/>
  <c r="DF845" i="42"/>
  <c r="DG845" i="42"/>
  <c r="DH845" i="42"/>
  <c r="DI845" i="42" s="1"/>
  <c r="DC846" i="42"/>
  <c r="DD846" i="42"/>
  <c r="DE846" i="42"/>
  <c r="DF846" i="42"/>
  <c r="DG846" i="42"/>
  <c r="DH846" i="42"/>
  <c r="DC847" i="42"/>
  <c r="DD847" i="42"/>
  <c r="DE847" i="42"/>
  <c r="DI847" i="42" s="1"/>
  <c r="DF847" i="42"/>
  <c r="DG847" i="42"/>
  <c r="DH847" i="42"/>
  <c r="DC848" i="42"/>
  <c r="DD848" i="42"/>
  <c r="DE848" i="42"/>
  <c r="DF848" i="42"/>
  <c r="DG848" i="42"/>
  <c r="DH848" i="42"/>
  <c r="DC849" i="42"/>
  <c r="DD849" i="42"/>
  <c r="DE849" i="42"/>
  <c r="DF849" i="42"/>
  <c r="DG849" i="42"/>
  <c r="DH849" i="42"/>
  <c r="DC850" i="42"/>
  <c r="DI850" i="42" s="1"/>
  <c r="DD850" i="42"/>
  <c r="DE850" i="42"/>
  <c r="DF850" i="42"/>
  <c r="DG850" i="42"/>
  <c r="DH850" i="42"/>
  <c r="DC851" i="42"/>
  <c r="DD851" i="42"/>
  <c r="DE851" i="42"/>
  <c r="DF851" i="42"/>
  <c r="DG851" i="42"/>
  <c r="DH851" i="42"/>
  <c r="DC852" i="42"/>
  <c r="DD852" i="42"/>
  <c r="DI852" i="42" s="1"/>
  <c r="DE852" i="42"/>
  <c r="DF852" i="42"/>
  <c r="DG852" i="42"/>
  <c r="DH852" i="42"/>
  <c r="DC853" i="42"/>
  <c r="DD853" i="42"/>
  <c r="DE853" i="42"/>
  <c r="DF853" i="42"/>
  <c r="DG853" i="42"/>
  <c r="DH853" i="42"/>
  <c r="DC854" i="42"/>
  <c r="DI854" i="42" s="1"/>
  <c r="DD854" i="42"/>
  <c r="DE854" i="42"/>
  <c r="DF854" i="42"/>
  <c r="DG854" i="42"/>
  <c r="DH854" i="42"/>
  <c r="DC855" i="42"/>
  <c r="DD855" i="42"/>
  <c r="DE855" i="42"/>
  <c r="DF855" i="42"/>
  <c r="DG855" i="42"/>
  <c r="DH855" i="42"/>
  <c r="DC856" i="42"/>
  <c r="DI856" i="42" s="1"/>
  <c r="DD856" i="42"/>
  <c r="DE856" i="42"/>
  <c r="DF856" i="42"/>
  <c r="DG856" i="42"/>
  <c r="DH856" i="42"/>
  <c r="DC857" i="42"/>
  <c r="DD857" i="42"/>
  <c r="DE857" i="42"/>
  <c r="DF857" i="42"/>
  <c r="DG857" i="42"/>
  <c r="DH857" i="42"/>
  <c r="DC858" i="42"/>
  <c r="DI858" i="42" s="1"/>
  <c r="DD858" i="42"/>
  <c r="DE858" i="42"/>
  <c r="DF858" i="42"/>
  <c r="DG858" i="42"/>
  <c r="DH858" i="42"/>
  <c r="DC859" i="42"/>
  <c r="DD859" i="42"/>
  <c r="DE859" i="42"/>
  <c r="DF859" i="42"/>
  <c r="DG859" i="42"/>
  <c r="DH859" i="42"/>
  <c r="DI859" i="42"/>
  <c r="DC860" i="42"/>
  <c r="DD860" i="42"/>
  <c r="DE860" i="42"/>
  <c r="DF860" i="42"/>
  <c r="DG860" i="42"/>
  <c r="DH860" i="42"/>
  <c r="DC861" i="42"/>
  <c r="DD861" i="42"/>
  <c r="DE861" i="42"/>
  <c r="DF861" i="42"/>
  <c r="DG861" i="42"/>
  <c r="DH861" i="42"/>
  <c r="DC862" i="42"/>
  <c r="DD862" i="42"/>
  <c r="DE862" i="42"/>
  <c r="DF862" i="42"/>
  <c r="DG862" i="42"/>
  <c r="DH862" i="42"/>
  <c r="DI862" i="42"/>
  <c r="DC863" i="42"/>
  <c r="DD863" i="42"/>
  <c r="DE863" i="42"/>
  <c r="DF863" i="42"/>
  <c r="DG863" i="42"/>
  <c r="DH863" i="42"/>
  <c r="DC864" i="42"/>
  <c r="DD864" i="42"/>
  <c r="DE864" i="42"/>
  <c r="DF864" i="42"/>
  <c r="DG864" i="42"/>
  <c r="DH864" i="42"/>
  <c r="DI864" i="42"/>
  <c r="DH5" i="42"/>
  <c r="DG5" i="42"/>
  <c r="DF5" i="42"/>
  <c r="DE5" i="42"/>
  <c r="DD5" i="42"/>
  <c r="DC5" i="42"/>
  <c r="DI5" i="42"/>
  <c r="DI861" i="42" l="1"/>
  <c r="DI855" i="42"/>
  <c r="DI853" i="42"/>
  <c r="DI834" i="42"/>
  <c r="DI832" i="42"/>
  <c r="DI830" i="42"/>
  <c r="DI807" i="42"/>
  <c r="DI805" i="42"/>
  <c r="DI788" i="42"/>
  <c r="DI780" i="42"/>
  <c r="DI851" i="42"/>
  <c r="DI833" i="42"/>
  <c r="DI824" i="42"/>
  <c r="DI803" i="42"/>
  <c r="DI801" i="42"/>
  <c r="DI782" i="42"/>
  <c r="DI764" i="42"/>
  <c r="DI849" i="42"/>
  <c r="DI783" i="42"/>
  <c r="DI843" i="42"/>
  <c r="DI841" i="42"/>
  <c r="DI822" i="42"/>
  <c r="DI820" i="42"/>
  <c r="DI818" i="42"/>
  <c r="DI772" i="42"/>
  <c r="DI863" i="42"/>
  <c r="DI860" i="42"/>
  <c r="DI839" i="42"/>
  <c r="DI837" i="42"/>
  <c r="DI821" i="42"/>
  <c r="DI812" i="42"/>
  <c r="DI793" i="42"/>
  <c r="DI768" i="42"/>
  <c r="DI836" i="42"/>
  <c r="DI787" i="42"/>
  <c r="DI857" i="42"/>
  <c r="DI848" i="42"/>
  <c r="DI827" i="42"/>
  <c r="DI825" i="42"/>
  <c r="DI809" i="42"/>
  <c r="DI800" i="42"/>
  <c r="DI790" i="42"/>
  <c r="DI781" i="42"/>
  <c r="DI779" i="42"/>
  <c r="DI777" i="42"/>
  <c r="DI775" i="42"/>
  <c r="DI846" i="42"/>
  <c r="DI844" i="42"/>
  <c r="DI842" i="42"/>
  <c r="DI819" i="42"/>
  <c r="DI817" i="42"/>
  <c r="DI798" i="42"/>
  <c r="DI773" i="42"/>
  <c r="DI815" i="42"/>
  <c r="DI813" i="42"/>
  <c r="DI796" i="42"/>
  <c r="DI794" i="42"/>
  <c r="DI767" i="42"/>
  <c r="DI424" i="42"/>
  <c r="DI376" i="42"/>
  <c r="DI268" i="42"/>
  <c r="DI264" i="42"/>
  <c r="DI211" i="42"/>
  <c r="DG627" i="42"/>
  <c r="DI297" i="42"/>
  <c r="DI225" i="42"/>
  <c r="DE510" i="42"/>
  <c r="DE511" i="42"/>
  <c r="DI511" i="42" s="1"/>
  <c r="DI470" i="42"/>
  <c r="DI326" i="42"/>
  <c r="DI256" i="42"/>
  <c r="DI254" i="42"/>
  <c r="DC495" i="42"/>
  <c r="DI495" i="42" s="1"/>
  <c r="DI11" i="42"/>
  <c r="DC499" i="42"/>
  <c r="DI499" i="42" s="1"/>
  <c r="DC494" i="42"/>
  <c r="DI494" i="42" s="1"/>
  <c r="DC496" i="42"/>
  <c r="DI496" i="42" s="1"/>
  <c r="DI9" i="42"/>
  <c r="DI456" i="42"/>
  <c r="DI412" i="42"/>
  <c r="DI379" i="42"/>
  <c r="DI364" i="42"/>
  <c r="DI285" i="42"/>
  <c r="DI213" i="42"/>
  <c r="DI182" i="42"/>
  <c r="DI153" i="42"/>
  <c r="DI124" i="42"/>
  <c r="DI122" i="42"/>
  <c r="DI81" i="42"/>
  <c r="DI52" i="42"/>
  <c r="DI50" i="42"/>
  <c r="DH501" i="42"/>
  <c r="DI460" i="42"/>
  <c r="DI458" i="42"/>
  <c r="DI429" i="42"/>
  <c r="DI410" i="42"/>
  <c r="DI408" i="42"/>
  <c r="DI362" i="42"/>
  <c r="DI360" i="42"/>
  <c r="DI316" i="42"/>
  <c r="DI314" i="42"/>
  <c r="DI312" i="42"/>
  <c r="DI244" i="42"/>
  <c r="DI242" i="42"/>
  <c r="DI240" i="42"/>
  <c r="DI510" i="42"/>
  <c r="DI501" i="42"/>
  <c r="DI477" i="42"/>
  <c r="DI381" i="42"/>
  <c r="DI333" i="42"/>
  <c r="DI273" i="42"/>
  <c r="DI170" i="42"/>
  <c r="DI168" i="42"/>
  <c r="DI110" i="42"/>
  <c r="DI108" i="42"/>
  <c r="DI38" i="42"/>
  <c r="DI36" i="42"/>
  <c r="DF534" i="42"/>
  <c r="DI492" i="42"/>
  <c r="DI444" i="42"/>
  <c r="DI400" i="42"/>
  <c r="DI352" i="42"/>
  <c r="DI304" i="42"/>
  <c r="DI302" i="42"/>
  <c r="DI300" i="42"/>
  <c r="DI290" i="42"/>
  <c r="DI247" i="42"/>
  <c r="DI232" i="42"/>
  <c r="DI230" i="42"/>
  <c r="DI228" i="42"/>
  <c r="DI676" i="42"/>
  <c r="DI396" i="42"/>
  <c r="DI348" i="42"/>
  <c r="DI96" i="42"/>
  <c r="DI24" i="42"/>
  <c r="DD498" i="42"/>
  <c r="DI498" i="42" s="1"/>
  <c r="DD497" i="42"/>
  <c r="DI497" i="42" s="1"/>
  <c r="DI602" i="42"/>
  <c r="DI465" i="42"/>
  <c r="DI403" i="42"/>
  <c r="DI369" i="42"/>
  <c r="DI321" i="42"/>
  <c r="DI292" i="42"/>
  <c r="DI288" i="42"/>
  <c r="DI235" i="42"/>
  <c r="DI220" i="42"/>
  <c r="DI218" i="42"/>
  <c r="DI216" i="42"/>
  <c r="DI189" i="42"/>
  <c r="DI158" i="42"/>
  <c r="DI156" i="42"/>
  <c r="DI16" i="42"/>
  <c r="DI14" i="42"/>
  <c r="DI12" i="42"/>
  <c r="DI774" i="42"/>
  <c r="DI388" i="42"/>
  <c r="DI355" i="42"/>
  <c r="DI340" i="42"/>
  <c r="DI249" i="42"/>
  <c r="DI177" i="42"/>
  <c r="DI117" i="42"/>
  <c r="DI86" i="42"/>
  <c r="DI84" i="42"/>
  <c r="DI45" i="42"/>
  <c r="DI786" i="42"/>
  <c r="DI484" i="42"/>
  <c r="DI480" i="42"/>
  <c r="DI386" i="42"/>
  <c r="DI384" i="42"/>
  <c r="DI338" i="42"/>
  <c r="DI336" i="42"/>
  <c r="DI280" i="42"/>
  <c r="DI278" i="42"/>
  <c r="DI276" i="42"/>
  <c r="DI208" i="42"/>
  <c r="DE513" i="42" l="1"/>
  <c r="DF535" i="42"/>
  <c r="DH506" i="42"/>
  <c r="DI506" i="42" s="1"/>
  <c r="DH504" i="42"/>
  <c r="DC500" i="42"/>
  <c r="DI500" i="42" s="1"/>
  <c r="DE514" i="42"/>
  <c r="DI514" i="42" s="1"/>
  <c r="DI627" i="42"/>
  <c r="DI534" i="42"/>
  <c r="DD507" i="42"/>
  <c r="DG629" i="42"/>
  <c r="DF536" i="42"/>
  <c r="DI536" i="42" s="1"/>
  <c r="DC503" i="42" l="1"/>
  <c r="DI503" i="42" s="1"/>
  <c r="DI504" i="42"/>
  <c r="DI535" i="42"/>
  <c r="DF537" i="42"/>
  <c r="DI537" i="42" s="1"/>
  <c r="DF538" i="42"/>
  <c r="DI538" i="42" s="1"/>
  <c r="DI513" i="42"/>
  <c r="DC502" i="42"/>
  <c r="DG632" i="42"/>
  <c r="DF539" i="42"/>
  <c r="DI539" i="42" s="1"/>
  <c r="DI629" i="42"/>
  <c r="DE515" i="42"/>
  <c r="DI507" i="42"/>
  <c r="DD508" i="42"/>
  <c r="DH563" i="42"/>
  <c r="DI632" i="42" l="1"/>
  <c r="DI508" i="42"/>
  <c r="DE519" i="42"/>
  <c r="DF540" i="42"/>
  <c r="DH565" i="42"/>
  <c r="DD509" i="42"/>
  <c r="DF544" i="42"/>
  <c r="DI544" i="42" s="1"/>
  <c r="DI563" i="42"/>
  <c r="DI502" i="42"/>
  <c r="DC518" i="42"/>
  <c r="DI518" i="42" s="1"/>
  <c r="DC505" i="42"/>
  <c r="DI505" i="42" s="1"/>
  <c r="DF545" i="42"/>
  <c r="DI545" i="42" s="1"/>
  <c r="DG637" i="42"/>
  <c r="DH571" i="42"/>
  <c r="DI571" i="42" s="1"/>
  <c r="DI515" i="42"/>
  <c r="DF546" i="42"/>
  <c r="DI546" i="42" s="1"/>
  <c r="DF547" i="42"/>
  <c r="DI547" i="42" s="1"/>
  <c r="DD512" i="42"/>
  <c r="DI512" i="42" s="1"/>
  <c r="DI637" i="42" l="1"/>
  <c r="DG639" i="42"/>
  <c r="DF558" i="42"/>
  <c r="DI565" i="42"/>
  <c r="DH579" i="42"/>
  <c r="DI540" i="42"/>
  <c r="DI519" i="42"/>
  <c r="DE520" i="42"/>
  <c r="DF583" i="42"/>
  <c r="DI583" i="42" s="1"/>
  <c r="DH580" i="42"/>
  <c r="DI580" i="42" s="1"/>
  <c r="DD516" i="42"/>
  <c r="DC527" i="42"/>
  <c r="DI509" i="42"/>
  <c r="DI516" i="42" l="1"/>
  <c r="DI579" i="42"/>
  <c r="DI558" i="42"/>
  <c r="DF590" i="42"/>
  <c r="DI590" i="42" s="1"/>
  <c r="DH582" i="42"/>
  <c r="DI527" i="42"/>
  <c r="DC682" i="42"/>
  <c r="DI682" i="42" s="1"/>
  <c r="DI639" i="42"/>
  <c r="DG705" i="42"/>
  <c r="DI520" i="42"/>
  <c r="DE521" i="42"/>
  <c r="DE524" i="42"/>
  <c r="DI524" i="42" s="1"/>
  <c r="DD517" i="42"/>
  <c r="DI521" i="42" l="1"/>
  <c r="DE529" i="42"/>
  <c r="DI582" i="42"/>
  <c r="DH584" i="42"/>
  <c r="DI517" i="42"/>
  <c r="DD522" i="42"/>
  <c r="DI705" i="42"/>
  <c r="DG708" i="42"/>
  <c r="DF625" i="42"/>
  <c r="DC683" i="42"/>
  <c r="DI683" i="42" l="1"/>
  <c r="DC691" i="42"/>
  <c r="DI708" i="42"/>
  <c r="DG711" i="42"/>
  <c r="DI584" i="42"/>
  <c r="DH587" i="42"/>
  <c r="DI522" i="42"/>
  <c r="DD523" i="42"/>
  <c r="DI625" i="42"/>
  <c r="DF634" i="42"/>
  <c r="DI529" i="42"/>
  <c r="DE530" i="42"/>
  <c r="DI587" i="42" l="1"/>
  <c r="DH588" i="42"/>
  <c r="DI523" i="42"/>
  <c r="DD525" i="42"/>
  <c r="DI711" i="42"/>
  <c r="DG712" i="42"/>
  <c r="DI691" i="42"/>
  <c r="DC703" i="42"/>
  <c r="DI703" i="42" s="1"/>
  <c r="DI634" i="42"/>
  <c r="DF636" i="42"/>
  <c r="DI530" i="42"/>
  <c r="DE541" i="42"/>
  <c r="DI636" i="42" l="1"/>
  <c r="DF706" i="42"/>
  <c r="DI541" i="42"/>
  <c r="DE542" i="42"/>
  <c r="DI525" i="42"/>
  <c r="DD526" i="42"/>
  <c r="DI712" i="42"/>
  <c r="DG715" i="42"/>
  <c r="DI588" i="42"/>
  <c r="DH595" i="42"/>
  <c r="DI595" i="42" l="1"/>
  <c r="DH615" i="42"/>
  <c r="DI715" i="42"/>
  <c r="DG721" i="42"/>
  <c r="DI542" i="42"/>
  <c r="DE543" i="42"/>
  <c r="DI526" i="42"/>
  <c r="DD528" i="42"/>
  <c r="DI706" i="42"/>
  <c r="DF707" i="42"/>
  <c r="DI707" i="42" l="1"/>
  <c r="DF710" i="42"/>
  <c r="DI528" i="42"/>
  <c r="DD531" i="42"/>
  <c r="DI721" i="42"/>
  <c r="DG722" i="42"/>
  <c r="DI543" i="42"/>
  <c r="DE548" i="42"/>
  <c r="DI615" i="42"/>
  <c r="DH656" i="42"/>
  <c r="DI656" i="42" l="1"/>
  <c r="DH658" i="42"/>
  <c r="DI548" i="42"/>
  <c r="DE549" i="42"/>
  <c r="DI722" i="42"/>
  <c r="DG725" i="42"/>
  <c r="DI531" i="42"/>
  <c r="DD532" i="42"/>
  <c r="DI710" i="42"/>
  <c r="DF714" i="42"/>
  <c r="DI714" i="42" l="1"/>
  <c r="DF716" i="42"/>
  <c r="DI532" i="42"/>
  <c r="DD603" i="42"/>
  <c r="DI549" i="42"/>
  <c r="DE550" i="42"/>
  <c r="DI725" i="42"/>
  <c r="DG726" i="42"/>
  <c r="DI726" i="42" s="1"/>
  <c r="DI658" i="42"/>
  <c r="DH661" i="42"/>
  <c r="DI661" i="42" l="1"/>
  <c r="DH667" i="42"/>
  <c r="DI603" i="42"/>
  <c r="DD604" i="42"/>
  <c r="DI550" i="42"/>
  <c r="DE551" i="42"/>
  <c r="DI716" i="42"/>
  <c r="DF717" i="42"/>
  <c r="DI717" i="42" l="1"/>
  <c r="DF718" i="42"/>
  <c r="DI604" i="42"/>
  <c r="DD605" i="42"/>
  <c r="DI551" i="42"/>
  <c r="DE552" i="42"/>
  <c r="DI667" i="42"/>
  <c r="DH669" i="42"/>
  <c r="DI669" i="42" l="1"/>
  <c r="DH670" i="42"/>
  <c r="DI605" i="42"/>
  <c r="DD606" i="42"/>
  <c r="DI552" i="42"/>
  <c r="DE553" i="42"/>
  <c r="DI718" i="42"/>
  <c r="DF719" i="42"/>
  <c r="DI719" i="42" l="1"/>
  <c r="DF730" i="42"/>
  <c r="DI606" i="42"/>
  <c r="DD607" i="42"/>
  <c r="DI553" i="42"/>
  <c r="DE554" i="42"/>
  <c r="DI670" i="42"/>
  <c r="DH672" i="42"/>
  <c r="DI672" i="42" l="1"/>
  <c r="DH673" i="42"/>
  <c r="DI554" i="42"/>
  <c r="DE555" i="42"/>
  <c r="DI607" i="42"/>
  <c r="DD608" i="42"/>
  <c r="DI730" i="42"/>
  <c r="DF732" i="42"/>
  <c r="DI732" i="42" s="1"/>
  <c r="DI608" i="42" l="1"/>
  <c r="DD609" i="42"/>
  <c r="DI555" i="42"/>
  <c r="DE556" i="42"/>
  <c r="DI673" i="42"/>
  <c r="DH678" i="42"/>
  <c r="DI678" i="42" l="1"/>
  <c r="DH680" i="42"/>
  <c r="DI556" i="42"/>
  <c r="DE557" i="42"/>
  <c r="DI609" i="42"/>
  <c r="DD610" i="42"/>
  <c r="DI610" i="42" l="1"/>
  <c r="DD611" i="42"/>
  <c r="DI680" i="42"/>
  <c r="DH693" i="42"/>
  <c r="DI557" i="42"/>
  <c r="DE559" i="42"/>
  <c r="DI693" i="42" l="1"/>
  <c r="DH694" i="42"/>
  <c r="DI559" i="42"/>
  <c r="DE560" i="42"/>
  <c r="DI611" i="42"/>
  <c r="DD612" i="42"/>
  <c r="DI612" i="42" l="1"/>
  <c r="DD613" i="42"/>
  <c r="DI560" i="42"/>
  <c r="DE561" i="42"/>
  <c r="DI694" i="42"/>
  <c r="DH695" i="42"/>
  <c r="DI695" i="42" l="1"/>
  <c r="DH736" i="42"/>
  <c r="DI561" i="42"/>
  <c r="DE562" i="42"/>
  <c r="DI613" i="42"/>
  <c r="DD614" i="42"/>
  <c r="DI614" i="42" l="1"/>
  <c r="DD616" i="42"/>
  <c r="DI562" i="42"/>
  <c r="DE564" i="42"/>
  <c r="DI736" i="42"/>
  <c r="DH737" i="42"/>
  <c r="DI737" i="42" l="1"/>
  <c r="DH738" i="42"/>
  <c r="DI616" i="42"/>
  <c r="DD617" i="42"/>
  <c r="DI564" i="42"/>
  <c r="DE566" i="42"/>
  <c r="DI617" i="42" l="1"/>
  <c r="DD618" i="42"/>
  <c r="DI566" i="42"/>
  <c r="DE567" i="42"/>
  <c r="DI738" i="42"/>
  <c r="DH739" i="42"/>
  <c r="DI567" i="42" l="1"/>
  <c r="DE568" i="42"/>
  <c r="DI739" i="42"/>
  <c r="DH740" i="42"/>
  <c r="DI618" i="42"/>
  <c r="DD619" i="42"/>
  <c r="DI740" i="42" l="1"/>
  <c r="DH741" i="42"/>
  <c r="DI619" i="42"/>
  <c r="DD620" i="42"/>
  <c r="DI568" i="42"/>
  <c r="DE569" i="42"/>
  <c r="DI620" i="42" l="1"/>
  <c r="DD621" i="42"/>
  <c r="DI569" i="42"/>
  <c r="DE570" i="42"/>
  <c r="DI741" i="42"/>
  <c r="DH742" i="42"/>
  <c r="DI570" i="42" l="1"/>
  <c r="DE572" i="42"/>
  <c r="DI742" i="42"/>
  <c r="DH743" i="42"/>
  <c r="DI621" i="42"/>
  <c r="DD622" i="42"/>
  <c r="DI743" i="42" l="1"/>
  <c r="DH744" i="42"/>
  <c r="DI622" i="42"/>
  <c r="DD623" i="42"/>
  <c r="DI572" i="42"/>
  <c r="DE573" i="42"/>
  <c r="DI623" i="42" l="1"/>
  <c r="DD624" i="42"/>
  <c r="DI573" i="42"/>
  <c r="DE574" i="42"/>
  <c r="DI744" i="42"/>
  <c r="DH745" i="42"/>
  <c r="DI574" i="42" l="1"/>
  <c r="DE575" i="42"/>
  <c r="DI745" i="42"/>
  <c r="DH746" i="42"/>
  <c r="DI624" i="42"/>
  <c r="DD679" i="42"/>
  <c r="DI746" i="42" l="1"/>
  <c r="DH747" i="42"/>
  <c r="DI679" i="42"/>
  <c r="DD681" i="42"/>
  <c r="DI575" i="42"/>
  <c r="DE576" i="42"/>
  <c r="DI681" i="42" l="1"/>
  <c r="DD684" i="42"/>
  <c r="DI576" i="42"/>
  <c r="DE577" i="42"/>
  <c r="DI747" i="42"/>
  <c r="DH749" i="42"/>
  <c r="DI749" i="42" l="1"/>
  <c r="DH752" i="42"/>
  <c r="DI577" i="42"/>
  <c r="DE578" i="42"/>
  <c r="DI684" i="42"/>
  <c r="DD685" i="42"/>
  <c r="DI685" i="42" l="1"/>
  <c r="DD686" i="42"/>
  <c r="DI752" i="42"/>
  <c r="DH753" i="42"/>
  <c r="DI578" i="42"/>
  <c r="DE581" i="42"/>
  <c r="DI581" i="42" l="1"/>
  <c r="DE585" i="42"/>
  <c r="DI686" i="42"/>
  <c r="DD687" i="42"/>
  <c r="DI753" i="42"/>
  <c r="DH754" i="42"/>
  <c r="DI754" i="42" l="1"/>
  <c r="DH755" i="42"/>
  <c r="DI687" i="42"/>
  <c r="DD688" i="42"/>
  <c r="DI585" i="42"/>
  <c r="DE586" i="42"/>
  <c r="DI586" i="42" l="1"/>
  <c r="DE589" i="42"/>
  <c r="DI755" i="42"/>
  <c r="DH756" i="42"/>
  <c r="DI688" i="42"/>
  <c r="DD689" i="42"/>
  <c r="DI756" i="42" l="1"/>
  <c r="DH758" i="42"/>
  <c r="DI758" i="42" s="1"/>
  <c r="DI689" i="42"/>
  <c r="DD690" i="42"/>
  <c r="DI589" i="42"/>
  <c r="DE591" i="42"/>
  <c r="DI591" i="42" l="1"/>
  <c r="DE592" i="42"/>
  <c r="DI690" i="42"/>
  <c r="DD692" i="42"/>
  <c r="DI692" i="42" l="1"/>
  <c r="DD696" i="42"/>
  <c r="DI592" i="42"/>
  <c r="DE593" i="42"/>
  <c r="DI593" i="42" l="1"/>
  <c r="DE594" i="42"/>
  <c r="DI696" i="42"/>
  <c r="DD697" i="42"/>
  <c r="DI594" i="42" l="1"/>
  <c r="DE596" i="42"/>
  <c r="DI697" i="42"/>
  <c r="DD698" i="42"/>
  <c r="DI698" i="42" l="1"/>
  <c r="DD699" i="42"/>
  <c r="DI596" i="42"/>
  <c r="DE597" i="42"/>
  <c r="DI699" i="42" l="1"/>
  <c r="DD700" i="42"/>
  <c r="DI597" i="42"/>
  <c r="DE598" i="42"/>
  <c r="DI598" i="42" l="1"/>
  <c r="DE599" i="42"/>
  <c r="DI700" i="42"/>
  <c r="DD701" i="42"/>
  <c r="DI599" i="42" l="1"/>
  <c r="DE600" i="42"/>
  <c r="DI701" i="42"/>
  <c r="DD702" i="42"/>
  <c r="DI702" i="42" l="1"/>
  <c r="DD704" i="42"/>
  <c r="DI704" i="42" s="1"/>
  <c r="DI600" i="42"/>
  <c r="DE601" i="42"/>
  <c r="DI601" i="42" l="1"/>
  <c r="DE626" i="42"/>
  <c r="DI626" i="42" l="1"/>
  <c r="DE628" i="42"/>
  <c r="DI628" i="42" l="1"/>
  <c r="DE630" i="42"/>
  <c r="DI630" i="42" l="1"/>
  <c r="DE633" i="42"/>
  <c r="DI633" i="42" l="1"/>
  <c r="DE635" i="42"/>
  <c r="DI635" i="42" l="1"/>
  <c r="DE638" i="42"/>
  <c r="DI638" i="42" l="1"/>
  <c r="DE640" i="42"/>
  <c r="DI640" i="42" l="1"/>
  <c r="DE641" i="42"/>
  <c r="DI641" i="42" l="1"/>
  <c r="DE642" i="42"/>
  <c r="DI642" i="42" l="1"/>
  <c r="DE643" i="42"/>
  <c r="DI643" i="42" l="1"/>
  <c r="DE644" i="42"/>
  <c r="DI644" i="42" l="1"/>
  <c r="DE645" i="42"/>
  <c r="DI645" i="42" l="1"/>
  <c r="DE646" i="42"/>
  <c r="DI646" i="42" l="1"/>
  <c r="DE647" i="42"/>
  <c r="DI647" i="42" l="1"/>
  <c r="DE648" i="42"/>
  <c r="DI648" i="42" l="1"/>
  <c r="DE649" i="42"/>
  <c r="DI649" i="42" l="1"/>
  <c r="DE650" i="42"/>
  <c r="DI650" i="42" l="1"/>
  <c r="DE651" i="42"/>
  <c r="DI651" i="42" l="1"/>
  <c r="DE652" i="42"/>
  <c r="DI652" i="42" l="1"/>
  <c r="DE653" i="42"/>
  <c r="DI653" i="42" l="1"/>
  <c r="DE654" i="42"/>
  <c r="DI654" i="42" l="1"/>
  <c r="DE655" i="42"/>
  <c r="DI655" i="42" l="1"/>
  <c r="DE657" i="42"/>
  <c r="DI657" i="42" l="1"/>
  <c r="DE659" i="42"/>
  <c r="DI659" i="42" l="1"/>
  <c r="DE660" i="42"/>
  <c r="DI660" i="42" l="1"/>
  <c r="DE662" i="42"/>
  <c r="DI662" i="42" l="1"/>
  <c r="DE663" i="42"/>
  <c r="DI663" i="42" l="1"/>
  <c r="DE664" i="42"/>
  <c r="DI664" i="42" l="1"/>
  <c r="DE665" i="42"/>
  <c r="DI665" i="42" l="1"/>
  <c r="DE666" i="42"/>
  <c r="DI666" i="42" l="1"/>
  <c r="DE668" i="42"/>
  <c r="DI668" i="42" l="1"/>
  <c r="DE671" i="42"/>
  <c r="DI671" i="42" l="1"/>
  <c r="DE674" i="42"/>
  <c r="DI674" i="42" l="1"/>
  <c r="DE709" i="42"/>
  <c r="DI709" i="42" l="1"/>
  <c r="DE713" i="42"/>
  <c r="DI713" i="42" l="1"/>
  <c r="DE720" i="42"/>
  <c r="DI720" i="42" l="1"/>
  <c r="DE723" i="42"/>
  <c r="DI723" i="42" l="1"/>
  <c r="DE724" i="42"/>
  <c r="DI724" i="42" l="1"/>
  <c r="DE727" i="42"/>
  <c r="DI727" i="42" l="1"/>
  <c r="DE728" i="42"/>
  <c r="DI728" i="42" l="1"/>
  <c r="DE729" i="42"/>
  <c r="DI729" i="42" l="1"/>
  <c r="DE731" i="42"/>
  <c r="DI731" i="42" l="1"/>
  <c r="DE733" i="42"/>
  <c r="DI733" i="42" l="1"/>
  <c r="DE734" i="42"/>
  <c r="DI734" i="42" l="1"/>
  <c r="DE735" i="42"/>
  <c r="DI735" i="42" l="1"/>
  <c r="DE748" i="42"/>
  <c r="DI748" i="42" l="1"/>
  <c r="DE750" i="42"/>
  <c r="DI750" i="42" l="1"/>
  <c r="DE751" i="42"/>
  <c r="DI751" i="42" l="1"/>
  <c r="DE757" i="42"/>
  <c r="DI757" i="42" l="1"/>
  <c r="DE759" i="42"/>
  <c r="DI759" i="42" l="1"/>
  <c r="DE760" i="42"/>
  <c r="DI760" i="42" l="1"/>
  <c r="DE761" i="42"/>
  <c r="DI761" i="42" l="1"/>
  <c r="DE762" i="42"/>
  <c r="DI762" i="42" l="1"/>
  <c r="DE763" i="42"/>
  <c r="DI763" i="42" s="1"/>
  <c r="CU672" i="42" l="1"/>
  <c r="CU673" i="42"/>
  <c r="CU674" i="42"/>
  <c r="CU675" i="42"/>
  <c r="CU676" i="42"/>
  <c r="CU677" i="42"/>
  <c r="CU678" i="42"/>
  <c r="CU679" i="42"/>
  <c r="CU680" i="42"/>
  <c r="CU681" i="42"/>
  <c r="CU682" i="42"/>
  <c r="CU683" i="42"/>
  <c r="CU684" i="42"/>
  <c r="CU685" i="42"/>
  <c r="CU686" i="42"/>
  <c r="CU687" i="42"/>
  <c r="CU688" i="42"/>
  <c r="CU689" i="42"/>
  <c r="CU690" i="42"/>
  <c r="CU691" i="42"/>
  <c r="CU692" i="42"/>
  <c r="CU693" i="42"/>
  <c r="CU694" i="42"/>
  <c r="CU695" i="42"/>
  <c r="CU696" i="42"/>
  <c r="CU697" i="42"/>
  <c r="CU698" i="42"/>
  <c r="CU699" i="42"/>
  <c r="CU700" i="42"/>
  <c r="CU701" i="42"/>
  <c r="CU702" i="42"/>
  <c r="CU703" i="42"/>
  <c r="CU704" i="42"/>
  <c r="CU705" i="42"/>
  <c r="CU706" i="42"/>
  <c r="CU707" i="42"/>
  <c r="CU708" i="42"/>
  <c r="CU709" i="42"/>
  <c r="CU710" i="42"/>
  <c r="CU711" i="42"/>
  <c r="CU712" i="42"/>
  <c r="CU713" i="42"/>
  <c r="CU714" i="42"/>
  <c r="CU715" i="42"/>
  <c r="CU716" i="42"/>
  <c r="CU717" i="42"/>
  <c r="CU718" i="42"/>
  <c r="CU719" i="42"/>
  <c r="CU720" i="42"/>
  <c r="CU721" i="42"/>
  <c r="CU722" i="42"/>
  <c r="CU723" i="42"/>
  <c r="CU724" i="42"/>
  <c r="CU725" i="42"/>
  <c r="CU726" i="42"/>
  <c r="CU727" i="42"/>
  <c r="CU728" i="42"/>
  <c r="CU729" i="42"/>
  <c r="CU730" i="42"/>
  <c r="CU731" i="42"/>
  <c r="CU732" i="42"/>
  <c r="CU733" i="42"/>
  <c r="CU734" i="42"/>
  <c r="CU735" i="42"/>
  <c r="CU736" i="42"/>
  <c r="CU737" i="42"/>
  <c r="CU738" i="42"/>
  <c r="CU739" i="42"/>
  <c r="CU740" i="42"/>
  <c r="CU741" i="42"/>
  <c r="CU742" i="42"/>
  <c r="CU743" i="42"/>
  <c r="CU744" i="42"/>
  <c r="CU745" i="42"/>
  <c r="CU746" i="42"/>
  <c r="CU747" i="42"/>
  <c r="CU748" i="42"/>
  <c r="CU749" i="42"/>
  <c r="CU750" i="42"/>
  <c r="CU751" i="42"/>
  <c r="CU752" i="42"/>
  <c r="CU753" i="42"/>
  <c r="CU754" i="42"/>
  <c r="CU755" i="42"/>
  <c r="CU756" i="42"/>
  <c r="CU757" i="42"/>
  <c r="CU758" i="42"/>
  <c r="CU759" i="42"/>
  <c r="CU760" i="42"/>
  <c r="CU761" i="42"/>
  <c r="CU762" i="42"/>
  <c r="CU763" i="42"/>
  <c r="CU764" i="42"/>
  <c r="CU765" i="42"/>
  <c r="CU766" i="42"/>
  <c r="CU767" i="42"/>
  <c r="CU768" i="42"/>
  <c r="CU769" i="42"/>
  <c r="CU770" i="42"/>
  <c r="CU771" i="42"/>
  <c r="CU772" i="42"/>
  <c r="CU773" i="42"/>
  <c r="CU774" i="42"/>
  <c r="CU775" i="42"/>
  <c r="CU776" i="42"/>
  <c r="CU777" i="42"/>
  <c r="CU778" i="42"/>
  <c r="CU779" i="42"/>
  <c r="CU780" i="42"/>
  <c r="CU781" i="42"/>
  <c r="CU782" i="42"/>
  <c r="CU783" i="42"/>
  <c r="CU784" i="42"/>
  <c r="CU785" i="42"/>
  <c r="CU786" i="42"/>
  <c r="CU787" i="42"/>
  <c r="CU788" i="42"/>
  <c r="CU789" i="42"/>
  <c r="CU790" i="42"/>
  <c r="CU791" i="42"/>
  <c r="CU792" i="42"/>
  <c r="CU793" i="42"/>
  <c r="CU794" i="42"/>
  <c r="CU795" i="42"/>
  <c r="CU796" i="42"/>
  <c r="CU797" i="42"/>
  <c r="CU798" i="42"/>
  <c r="CU799" i="42"/>
  <c r="CU800" i="42"/>
  <c r="CU801" i="42"/>
  <c r="CU802" i="42"/>
  <c r="CU803" i="42"/>
  <c r="CU804" i="42"/>
  <c r="CU805" i="42"/>
  <c r="CU806" i="42"/>
  <c r="CU807" i="42"/>
  <c r="CU808" i="42"/>
  <c r="CU809" i="42"/>
  <c r="CU810" i="42"/>
  <c r="CU811" i="42"/>
  <c r="CU812" i="42"/>
  <c r="CU813" i="42"/>
  <c r="CU814" i="42"/>
  <c r="CU815" i="42"/>
  <c r="CU816" i="42"/>
  <c r="CU817" i="42"/>
  <c r="CU818" i="42"/>
  <c r="CU819" i="42"/>
  <c r="CU820" i="42"/>
  <c r="CU821" i="42"/>
  <c r="CU822" i="42"/>
  <c r="CU823" i="42"/>
  <c r="CU824" i="42"/>
  <c r="CU825" i="42"/>
  <c r="CU826" i="42"/>
  <c r="CU827" i="42"/>
  <c r="CU828" i="42"/>
  <c r="CU829" i="42"/>
  <c r="CU830" i="42"/>
  <c r="CU831" i="42"/>
  <c r="CU832" i="42"/>
  <c r="CU833" i="42"/>
  <c r="CU834" i="42"/>
  <c r="CU835" i="42"/>
  <c r="CU836" i="42"/>
  <c r="CU837" i="42"/>
  <c r="CU838" i="42"/>
  <c r="CU839" i="42"/>
  <c r="CU840" i="42"/>
  <c r="CU841" i="42"/>
  <c r="CU842" i="42"/>
  <c r="CU843" i="42"/>
  <c r="CU844" i="42"/>
  <c r="CU845" i="42"/>
  <c r="CU846" i="42"/>
  <c r="CU847" i="42"/>
  <c r="CU848" i="42"/>
  <c r="CU849" i="42"/>
  <c r="CU850" i="42"/>
  <c r="CU851" i="42"/>
  <c r="CU852" i="42"/>
  <c r="CU853" i="42"/>
  <c r="CU854" i="42"/>
  <c r="CU855" i="42"/>
  <c r="CU856" i="42"/>
  <c r="CU857" i="42"/>
  <c r="CU858" i="42"/>
  <c r="CU859" i="42"/>
  <c r="CU860" i="42"/>
  <c r="CU861" i="42"/>
  <c r="CU862" i="42"/>
  <c r="CU863" i="42"/>
  <c r="CU864" i="42"/>
  <c r="W452" i="42" l="1"/>
  <c r="Y452" i="42" s="1"/>
  <c r="W453" i="42"/>
  <c r="Y453" i="42" s="1"/>
  <c r="W454" i="42"/>
  <c r="Y454" i="42" s="1"/>
  <c r="W455" i="42"/>
  <c r="Y455" i="42" s="1"/>
  <c r="W456" i="42"/>
  <c r="Y456" i="42" s="1"/>
  <c r="W457" i="42"/>
  <c r="Y457" i="42"/>
  <c r="W458" i="42"/>
  <c r="Y458" i="42" s="1"/>
  <c r="W459" i="42"/>
  <c r="Y459" i="42" s="1"/>
  <c r="W460" i="42"/>
  <c r="Y460" i="42" s="1"/>
  <c r="W461" i="42"/>
  <c r="Y461" i="42" s="1"/>
  <c r="W462" i="42"/>
  <c r="Y462" i="42" s="1"/>
  <c r="W463" i="42"/>
  <c r="Y463" i="42"/>
  <c r="W464" i="42"/>
  <c r="Y464" i="42" s="1"/>
  <c r="W465" i="42"/>
  <c r="Y465" i="42" s="1"/>
  <c r="W466" i="42"/>
  <c r="Y466" i="42" s="1"/>
  <c r="W467" i="42"/>
  <c r="Y467" i="42" s="1"/>
  <c r="W468" i="42"/>
  <c r="Y468" i="42" s="1"/>
  <c r="W469" i="42"/>
  <c r="Y469" i="42"/>
  <c r="W470" i="42"/>
  <c r="Y470" i="42" s="1"/>
  <c r="W471" i="42"/>
  <c r="Y471" i="42" s="1"/>
  <c r="W472" i="42"/>
  <c r="Y472" i="42" s="1"/>
  <c r="W473" i="42"/>
  <c r="Y473" i="42" s="1"/>
  <c r="W474" i="42"/>
  <c r="Y474" i="42" s="1"/>
  <c r="W475" i="42"/>
  <c r="Y475" i="42"/>
  <c r="W476" i="42"/>
  <c r="Y476" i="42" s="1"/>
  <c r="W477" i="42"/>
  <c r="Y477" i="42" s="1"/>
  <c r="W478" i="42"/>
  <c r="Y478" i="42" s="1"/>
  <c r="W479" i="42"/>
  <c r="Y479" i="42" s="1"/>
  <c r="W480" i="42"/>
  <c r="Y480" i="42" s="1"/>
  <c r="W481" i="42"/>
  <c r="Y481" i="42"/>
  <c r="W482" i="42"/>
  <c r="Y482" i="42" s="1"/>
  <c r="W483" i="42"/>
  <c r="Y483" i="42" s="1"/>
  <c r="W484" i="42"/>
  <c r="Y484" i="42" s="1"/>
  <c r="W485" i="42"/>
  <c r="Y485" i="42" s="1"/>
  <c r="W486" i="42"/>
  <c r="Y486" i="42" s="1"/>
  <c r="W487" i="42"/>
  <c r="Y487" i="42"/>
  <c r="W488" i="42"/>
  <c r="Y488" i="42" s="1"/>
  <c r="W489" i="42"/>
  <c r="Y489" i="42" s="1"/>
  <c r="W490" i="42"/>
  <c r="Y490" i="42" s="1"/>
  <c r="W491" i="42"/>
  <c r="Y491" i="42" s="1"/>
  <c r="W492" i="42"/>
  <c r="Y492" i="42" s="1"/>
  <c r="W493" i="42"/>
  <c r="Y493" i="42"/>
  <c r="W494" i="42"/>
  <c r="Y494" i="42" s="1"/>
  <c r="W495" i="42"/>
  <c r="Y495" i="42" s="1"/>
  <c r="W496" i="42"/>
  <c r="Y496" i="42" s="1"/>
  <c r="W497" i="42"/>
  <c r="Y497" i="42" s="1"/>
  <c r="W498" i="42"/>
  <c r="Y498" i="42" s="1"/>
  <c r="W499" i="42"/>
  <c r="Y499" i="42"/>
  <c r="W500" i="42"/>
  <c r="Y500" i="42" s="1"/>
  <c r="W501" i="42"/>
  <c r="Y501" i="42" s="1"/>
  <c r="W502" i="42"/>
  <c r="Y502" i="42" s="1"/>
  <c r="W503" i="42"/>
  <c r="Y503" i="42" s="1"/>
  <c r="W504" i="42"/>
  <c r="Y504" i="42" s="1"/>
  <c r="W505" i="42"/>
  <c r="Y505" i="42" s="1"/>
  <c r="W506" i="42"/>
  <c r="Y506" i="42" s="1"/>
  <c r="W507" i="42"/>
  <c r="Y507" i="42" s="1"/>
  <c r="W508" i="42"/>
  <c r="Y508" i="42" s="1"/>
  <c r="W509" i="42"/>
  <c r="Y509" i="42" s="1"/>
  <c r="W510" i="42"/>
  <c r="Y510" i="42" s="1"/>
  <c r="W511" i="42"/>
  <c r="Y511" i="42"/>
  <c r="W512" i="42"/>
  <c r="Y512" i="42" s="1"/>
  <c r="W513" i="42"/>
  <c r="Y513" i="42" s="1"/>
  <c r="W514" i="42"/>
  <c r="Y514" i="42" s="1"/>
  <c r="W515" i="42"/>
  <c r="Y515" i="42" s="1"/>
  <c r="W516" i="42"/>
  <c r="Y516" i="42" s="1"/>
  <c r="W517" i="42"/>
  <c r="Y517" i="42"/>
  <c r="W518" i="42"/>
  <c r="Y518" i="42" s="1"/>
  <c r="W519" i="42"/>
  <c r="Y519" i="42" s="1"/>
  <c r="W520" i="42"/>
  <c r="Y520" i="42" s="1"/>
  <c r="W521" i="42"/>
  <c r="Y521" i="42" s="1"/>
  <c r="W522" i="42"/>
  <c r="Y522" i="42" s="1"/>
  <c r="W523" i="42"/>
  <c r="Y523" i="42"/>
  <c r="W524" i="42"/>
  <c r="Y524" i="42" s="1"/>
  <c r="W525" i="42"/>
  <c r="Y525" i="42" s="1"/>
  <c r="W526" i="42"/>
  <c r="Y526" i="42" s="1"/>
  <c r="W527" i="42"/>
  <c r="Y527" i="42" s="1"/>
  <c r="W528" i="42"/>
  <c r="Y528" i="42" s="1"/>
  <c r="W529" i="42"/>
  <c r="Y529" i="42"/>
  <c r="W530" i="42"/>
  <c r="Y530" i="42" s="1"/>
  <c r="W531" i="42"/>
  <c r="Y531" i="42" s="1"/>
  <c r="W532" i="42"/>
  <c r="Y532" i="42" s="1"/>
  <c r="W533" i="42"/>
  <c r="Y533" i="42" s="1"/>
  <c r="W534" i="42"/>
  <c r="Y534" i="42" s="1"/>
  <c r="W535" i="42"/>
  <c r="Y535" i="42" s="1"/>
  <c r="W536" i="42"/>
  <c r="Y536" i="42" s="1"/>
  <c r="W537" i="42"/>
  <c r="Y537" i="42" s="1"/>
  <c r="W538" i="42"/>
  <c r="Y538" i="42" s="1"/>
  <c r="W539" i="42"/>
  <c r="Y539" i="42" s="1"/>
  <c r="W540" i="42"/>
  <c r="Y540" i="42" s="1"/>
  <c r="W541" i="42"/>
  <c r="Y541" i="42"/>
  <c r="W542" i="42"/>
  <c r="Y542" i="42" s="1"/>
  <c r="W543" i="42"/>
  <c r="Y543" i="42" s="1"/>
  <c r="W544" i="42"/>
  <c r="Y544" i="42" s="1"/>
  <c r="W545" i="42"/>
  <c r="Y545" i="42" s="1"/>
  <c r="W546" i="42"/>
  <c r="Y546" i="42" s="1"/>
  <c r="W547" i="42"/>
  <c r="Y547" i="42"/>
  <c r="W548" i="42"/>
  <c r="Y548" i="42" s="1"/>
  <c r="W549" i="42"/>
  <c r="Y549" i="42" s="1"/>
  <c r="W550" i="42"/>
  <c r="Y550" i="42" s="1"/>
  <c r="W551" i="42"/>
  <c r="Y551" i="42" s="1"/>
  <c r="W552" i="42"/>
  <c r="Y552" i="42" s="1"/>
  <c r="W553" i="42"/>
  <c r="Y553" i="42"/>
  <c r="W554" i="42"/>
  <c r="Y554" i="42" s="1"/>
  <c r="W555" i="42"/>
  <c r="Y555" i="42" s="1"/>
  <c r="W556" i="42"/>
  <c r="Y556" i="42" s="1"/>
  <c r="W557" i="42"/>
  <c r="Y557" i="42" s="1"/>
  <c r="W558" i="42"/>
  <c r="Y558" i="42" s="1"/>
  <c r="W559" i="42"/>
  <c r="Y559" i="42"/>
  <c r="W560" i="42"/>
  <c r="Y560" i="42" s="1"/>
  <c r="W561" i="42"/>
  <c r="Y561" i="42" s="1"/>
  <c r="W562" i="42"/>
  <c r="Y562" i="42" s="1"/>
  <c r="W563" i="42"/>
  <c r="Y563" i="42" s="1"/>
  <c r="W564" i="42"/>
  <c r="Y564" i="42" s="1"/>
  <c r="W565" i="42"/>
  <c r="Y565" i="42"/>
  <c r="W566" i="42"/>
  <c r="Y566" i="42" s="1"/>
  <c r="W567" i="42"/>
  <c r="Y567" i="42" s="1"/>
  <c r="W568" i="42"/>
  <c r="Y568" i="42" s="1"/>
  <c r="W569" i="42"/>
  <c r="Y569" i="42" s="1"/>
  <c r="W570" i="42"/>
  <c r="Y570" i="42" s="1"/>
  <c r="W571" i="42"/>
  <c r="Y571" i="42"/>
  <c r="W572" i="42"/>
  <c r="Y572" i="42" s="1"/>
  <c r="W573" i="42"/>
  <c r="Y573" i="42" s="1"/>
  <c r="W574" i="42"/>
  <c r="Y574" i="42" s="1"/>
  <c r="W575" i="42"/>
  <c r="Y575" i="42" s="1"/>
  <c r="W576" i="42"/>
  <c r="Y576" i="42" s="1"/>
  <c r="W577" i="42"/>
  <c r="Y577" i="42" s="1"/>
  <c r="W578" i="42"/>
  <c r="Y578" i="42" s="1"/>
  <c r="W579" i="42"/>
  <c r="Y579" i="42" s="1"/>
  <c r="W580" i="42"/>
  <c r="Y580" i="42" s="1"/>
  <c r="W581" i="42"/>
  <c r="Y581" i="42" s="1"/>
  <c r="W582" i="42"/>
  <c r="Y582" i="42" s="1"/>
  <c r="W583" i="42"/>
  <c r="Y583" i="42"/>
  <c r="W584" i="42"/>
  <c r="Y584" i="42" s="1"/>
  <c r="W585" i="42"/>
  <c r="Y585" i="42" s="1"/>
  <c r="W586" i="42"/>
  <c r="Y586" i="42" s="1"/>
  <c r="W587" i="42"/>
  <c r="Y587" i="42" s="1"/>
  <c r="W588" i="42"/>
  <c r="Y588" i="42" s="1"/>
  <c r="W589" i="42"/>
  <c r="Y589" i="42"/>
  <c r="W590" i="42"/>
  <c r="Y590" i="42" s="1"/>
  <c r="W591" i="42"/>
  <c r="Y591" i="42" s="1"/>
  <c r="W592" i="42"/>
  <c r="Y592" i="42" s="1"/>
  <c r="W593" i="42"/>
  <c r="Y593" i="42" s="1"/>
  <c r="W594" i="42"/>
  <c r="Y594" i="42" s="1"/>
  <c r="W595" i="42"/>
  <c r="Y595" i="42"/>
  <c r="W596" i="42"/>
  <c r="Y596" i="42" s="1"/>
  <c r="W597" i="42"/>
  <c r="Y597" i="42" s="1"/>
  <c r="W598" i="42"/>
  <c r="Y598" i="42" s="1"/>
  <c r="W599" i="42"/>
  <c r="Y599" i="42" s="1"/>
  <c r="W600" i="42"/>
  <c r="Y600" i="42" s="1"/>
  <c r="W601" i="42"/>
  <c r="Y601" i="42"/>
  <c r="W602" i="42"/>
  <c r="Y602" i="42" s="1"/>
  <c r="W603" i="42"/>
  <c r="Y603" i="42" s="1"/>
  <c r="W604" i="42"/>
  <c r="Y604" i="42" s="1"/>
  <c r="W605" i="42"/>
  <c r="Y605" i="42" s="1"/>
  <c r="W606" i="42"/>
  <c r="Y606" i="42" s="1"/>
  <c r="W607" i="42"/>
  <c r="Y607" i="42"/>
  <c r="W608" i="42"/>
  <c r="Y608" i="42" s="1"/>
  <c r="W609" i="42"/>
  <c r="Y609" i="42" s="1"/>
  <c r="W610" i="42"/>
  <c r="Y610" i="42" s="1"/>
  <c r="W611" i="42"/>
  <c r="Y611" i="42" s="1"/>
  <c r="W612" i="42"/>
  <c r="Y612" i="42" s="1"/>
  <c r="W613" i="42"/>
  <c r="Y613" i="42"/>
  <c r="W614" i="42"/>
  <c r="Y614" i="42" s="1"/>
  <c r="W615" i="42"/>
  <c r="Y615" i="42" s="1"/>
  <c r="W616" i="42"/>
  <c r="Y616" i="42" s="1"/>
  <c r="W617" i="42"/>
  <c r="Y617" i="42" s="1"/>
  <c r="W618" i="42"/>
  <c r="Y618" i="42" s="1"/>
  <c r="W619" i="42"/>
  <c r="Y619" i="42"/>
  <c r="W620" i="42"/>
  <c r="Y620" i="42" s="1"/>
  <c r="W621" i="42"/>
  <c r="Y621" i="42" s="1"/>
  <c r="W622" i="42"/>
  <c r="Y622" i="42" s="1"/>
  <c r="W623" i="42"/>
  <c r="Y623" i="42" s="1"/>
  <c r="W624" i="42"/>
  <c r="Y624" i="42" s="1"/>
  <c r="W625" i="42"/>
  <c r="Y625" i="42"/>
  <c r="W626" i="42"/>
  <c r="Y626" i="42" s="1"/>
  <c r="W627" i="42"/>
  <c r="Y627" i="42" s="1"/>
  <c r="W628" i="42"/>
  <c r="Y628" i="42" s="1"/>
  <c r="W629" i="42"/>
  <c r="Y629" i="42" s="1"/>
  <c r="W630" i="42"/>
  <c r="Y630" i="42" s="1"/>
  <c r="W631" i="42"/>
  <c r="Y631" i="42"/>
  <c r="W632" i="42"/>
  <c r="Y632" i="42" s="1"/>
  <c r="W633" i="42"/>
  <c r="Y633" i="42" s="1"/>
  <c r="W634" i="42"/>
  <c r="Y634" i="42" s="1"/>
  <c r="W635" i="42"/>
  <c r="Y635" i="42" s="1"/>
  <c r="W636" i="42"/>
  <c r="Y636" i="42" s="1"/>
  <c r="W637" i="42"/>
  <c r="Y637" i="42"/>
  <c r="W638" i="42"/>
  <c r="Y638" i="42" s="1"/>
  <c r="W639" i="42"/>
  <c r="Y639" i="42" s="1"/>
  <c r="W640" i="42"/>
  <c r="Y640" i="42" s="1"/>
  <c r="W641" i="42"/>
  <c r="Y641" i="42" s="1"/>
  <c r="W642" i="42"/>
  <c r="Y642" i="42" s="1"/>
  <c r="W643" i="42"/>
  <c r="Y643" i="42"/>
  <c r="W644" i="42"/>
  <c r="Y644" i="42" s="1"/>
  <c r="W645" i="42"/>
  <c r="Y645" i="42" s="1"/>
  <c r="W646" i="42"/>
  <c r="Y646" i="42" s="1"/>
  <c r="W647" i="42"/>
  <c r="Y647" i="42" s="1"/>
  <c r="W648" i="42"/>
  <c r="Y648" i="42" s="1"/>
  <c r="W649" i="42"/>
  <c r="Y649" i="42"/>
  <c r="W650" i="42"/>
  <c r="Y650" i="42" s="1"/>
  <c r="W651" i="42"/>
  <c r="Y651" i="42" s="1"/>
  <c r="W652" i="42"/>
  <c r="Y652" i="42" s="1"/>
  <c r="W653" i="42"/>
  <c r="Y653" i="42" s="1"/>
  <c r="W654" i="42"/>
  <c r="Y654" i="42" s="1"/>
  <c r="W655" i="42"/>
  <c r="Y655" i="42"/>
  <c r="W656" i="42"/>
  <c r="Y656" i="42" s="1"/>
  <c r="W657" i="42"/>
  <c r="Y657" i="42" s="1"/>
  <c r="W658" i="42"/>
  <c r="Y658" i="42" s="1"/>
  <c r="W659" i="42"/>
  <c r="Y659" i="42" s="1"/>
  <c r="W660" i="42"/>
  <c r="Y660" i="42" s="1"/>
  <c r="W661" i="42"/>
  <c r="Y661" i="42"/>
  <c r="W662" i="42"/>
  <c r="Y662" i="42" s="1"/>
  <c r="W663" i="42"/>
  <c r="Y663" i="42" s="1"/>
  <c r="W664" i="42"/>
  <c r="Y664" i="42" s="1"/>
  <c r="W665" i="42"/>
  <c r="Y665" i="42" s="1"/>
  <c r="W666" i="42"/>
  <c r="Y666" i="42" s="1"/>
  <c r="W667" i="42"/>
  <c r="Y667" i="42"/>
  <c r="W668" i="42"/>
  <c r="Y668" i="42" s="1"/>
  <c r="W669" i="42"/>
  <c r="Y669" i="42" s="1"/>
  <c r="W670" i="42"/>
  <c r="Y670" i="42" s="1"/>
  <c r="W671" i="42"/>
  <c r="Y671" i="42" s="1"/>
  <c r="W672" i="42"/>
  <c r="Y672" i="42" s="1"/>
  <c r="W673" i="42"/>
  <c r="Y673" i="42"/>
  <c r="W674" i="42"/>
  <c r="Y674" i="42" s="1"/>
  <c r="W675" i="42"/>
  <c r="Y675" i="42" s="1"/>
  <c r="W676" i="42"/>
  <c r="Y676" i="42" s="1"/>
  <c r="W677" i="42"/>
  <c r="Y677" i="42" s="1"/>
  <c r="W678" i="42"/>
  <c r="Y678" i="42" s="1"/>
  <c r="W679" i="42"/>
  <c r="Y679" i="42"/>
  <c r="W680" i="42"/>
  <c r="Y680" i="42" s="1"/>
  <c r="W681" i="42"/>
  <c r="Y681" i="42" s="1"/>
  <c r="W682" i="42"/>
  <c r="Y682" i="42" s="1"/>
  <c r="W683" i="42"/>
  <c r="Y683" i="42" s="1"/>
  <c r="W684" i="42"/>
  <c r="Y684" i="42" s="1"/>
  <c r="W685" i="42"/>
  <c r="Y685" i="42"/>
  <c r="W686" i="42"/>
  <c r="Y686" i="42" s="1"/>
  <c r="W687" i="42"/>
  <c r="Y687" i="42" s="1"/>
  <c r="W688" i="42"/>
  <c r="Y688" i="42" s="1"/>
  <c r="W689" i="42"/>
  <c r="Y689" i="42" s="1"/>
  <c r="W690" i="42"/>
  <c r="Y690" i="42" s="1"/>
  <c r="W691" i="42"/>
  <c r="Y691" i="42"/>
  <c r="W692" i="42"/>
  <c r="Y692" i="42" s="1"/>
  <c r="W693" i="42"/>
  <c r="Y693" i="42" s="1"/>
  <c r="W694" i="42"/>
  <c r="Y694" i="42" s="1"/>
  <c r="W695" i="42"/>
  <c r="Y695" i="42" s="1"/>
  <c r="W696" i="42"/>
  <c r="Y696" i="42" s="1"/>
  <c r="W697" i="42"/>
  <c r="Y697" i="42"/>
  <c r="W698" i="42"/>
  <c r="Y698" i="42" s="1"/>
  <c r="W699" i="42"/>
  <c r="Y699" i="42" s="1"/>
  <c r="W700" i="42"/>
  <c r="Y700" i="42" s="1"/>
  <c r="W701" i="42"/>
  <c r="Y701" i="42" s="1"/>
  <c r="W702" i="42"/>
  <c r="Y702" i="42" s="1"/>
  <c r="W703" i="42"/>
  <c r="Y703" i="42"/>
  <c r="W704" i="42"/>
  <c r="Y704" i="42" s="1"/>
  <c r="W705" i="42"/>
  <c r="Y705" i="42" s="1"/>
  <c r="W706" i="42"/>
  <c r="Y706" i="42" s="1"/>
  <c r="W707" i="42"/>
  <c r="Y707" i="42" s="1"/>
  <c r="W708" i="42"/>
  <c r="Y708" i="42" s="1"/>
  <c r="W709" i="42"/>
  <c r="Y709" i="42"/>
  <c r="W710" i="42"/>
  <c r="Y710" i="42" s="1"/>
  <c r="W711" i="42"/>
  <c r="Y711" i="42" s="1"/>
  <c r="W712" i="42"/>
  <c r="Y712" i="42" s="1"/>
  <c r="W713" i="42"/>
  <c r="Y713" i="42" s="1"/>
  <c r="W714" i="42"/>
  <c r="Y714" i="42" s="1"/>
  <c r="W715" i="42"/>
  <c r="Y715" i="42"/>
  <c r="W716" i="42"/>
  <c r="Y716" i="42" s="1"/>
  <c r="W717" i="42"/>
  <c r="Y717" i="42" s="1"/>
  <c r="W718" i="42"/>
  <c r="Y718" i="42" s="1"/>
  <c r="W719" i="42"/>
  <c r="Y719" i="42" s="1"/>
  <c r="W720" i="42"/>
  <c r="Y720" i="42" s="1"/>
  <c r="W721" i="42"/>
  <c r="Y721" i="42"/>
  <c r="W722" i="42"/>
  <c r="Y722" i="42" s="1"/>
  <c r="W723" i="42"/>
  <c r="Y723" i="42" s="1"/>
  <c r="W724" i="42"/>
  <c r="Y724" i="42" s="1"/>
  <c r="W725" i="42"/>
  <c r="Y725" i="42" s="1"/>
  <c r="W726" i="42"/>
  <c r="Y726" i="42" s="1"/>
  <c r="W727" i="42"/>
  <c r="Y727" i="42"/>
  <c r="W728" i="42"/>
  <c r="Y728" i="42" s="1"/>
  <c r="W729" i="42"/>
  <c r="Y729" i="42" s="1"/>
  <c r="W730" i="42"/>
  <c r="Y730" i="42" s="1"/>
  <c r="W731" i="42"/>
  <c r="Y731" i="42" s="1"/>
  <c r="W732" i="42"/>
  <c r="Y732" i="42" s="1"/>
  <c r="W733" i="42"/>
  <c r="Y733" i="42"/>
  <c r="W734" i="42"/>
  <c r="Y734" i="42" s="1"/>
  <c r="W735" i="42"/>
  <c r="Y735" i="42" s="1"/>
  <c r="W736" i="42"/>
  <c r="Y736" i="42" s="1"/>
  <c r="W737" i="42"/>
  <c r="Y737" i="42" s="1"/>
  <c r="W738" i="42"/>
  <c r="Y738" i="42" s="1"/>
  <c r="W739" i="42"/>
  <c r="Y739" i="42"/>
  <c r="W740" i="42"/>
  <c r="Y740" i="42" s="1"/>
  <c r="W741" i="42"/>
  <c r="Y741" i="42" s="1"/>
  <c r="W742" i="42"/>
  <c r="Y742" i="42" s="1"/>
  <c r="W743" i="42"/>
  <c r="Y743" i="42" s="1"/>
  <c r="W744" i="42"/>
  <c r="Y744" i="42" s="1"/>
  <c r="W745" i="42"/>
  <c r="Y745" i="42"/>
  <c r="W746" i="42"/>
  <c r="Y746" i="42" s="1"/>
  <c r="W747" i="42"/>
  <c r="Y747" i="42" s="1"/>
  <c r="W748" i="42"/>
  <c r="Y748" i="42" s="1"/>
  <c r="W749" i="42"/>
  <c r="Y749" i="42" s="1"/>
  <c r="W750" i="42"/>
  <c r="Y750" i="42" s="1"/>
  <c r="W751" i="42"/>
  <c r="Y751" i="42"/>
  <c r="W752" i="42"/>
  <c r="Y752" i="42" s="1"/>
  <c r="W753" i="42"/>
  <c r="Y753" i="42" s="1"/>
  <c r="W754" i="42"/>
  <c r="Y754" i="42" s="1"/>
  <c r="W755" i="42"/>
  <c r="Y755" i="42" s="1"/>
  <c r="W756" i="42"/>
  <c r="Y756" i="42" s="1"/>
  <c r="W757" i="42"/>
  <c r="Y757" i="42"/>
  <c r="W758" i="42"/>
  <c r="Y758" i="42" s="1"/>
  <c r="W759" i="42"/>
  <c r="Y759" i="42" s="1"/>
  <c r="W760" i="42"/>
  <c r="Y760" i="42" s="1"/>
  <c r="W761" i="42"/>
  <c r="Y761" i="42" s="1"/>
  <c r="W762" i="42"/>
  <c r="Y762" i="42" s="1"/>
  <c r="W763" i="42"/>
  <c r="Y763" i="42"/>
  <c r="W411" i="42"/>
  <c r="Y411" i="42" s="1"/>
  <c r="W374" i="42"/>
  <c r="Y374" i="42" s="1"/>
  <c r="W375" i="42"/>
  <c r="Y375" i="42" s="1"/>
  <c r="W376" i="42"/>
  <c r="Y376" i="42" s="1"/>
  <c r="W377" i="42"/>
  <c r="Y377" i="42" s="1"/>
  <c r="W378" i="42"/>
  <c r="Y378" i="42" s="1"/>
  <c r="W379" i="42"/>
  <c r="Y379" i="42" s="1"/>
  <c r="W380" i="42"/>
  <c r="Y380" i="42"/>
  <c r="W381" i="42"/>
  <c r="Y381" i="42"/>
  <c r="W382" i="42"/>
  <c r="Y382" i="42"/>
  <c r="W383" i="42"/>
  <c r="Y383" i="42"/>
  <c r="W384" i="42"/>
  <c r="Y384" i="42"/>
  <c r="W385" i="42"/>
  <c r="Y385" i="42"/>
  <c r="W386" i="42"/>
  <c r="Y386" i="42"/>
  <c r="W387" i="42"/>
  <c r="Y387" i="42"/>
  <c r="W388" i="42"/>
  <c r="Y388" i="42"/>
  <c r="W389" i="42"/>
  <c r="Y389" i="42"/>
  <c r="W390" i="42"/>
  <c r="Y390" i="42"/>
  <c r="W391" i="42"/>
  <c r="Y391" i="42"/>
  <c r="W392" i="42"/>
  <c r="Y392" i="42"/>
  <c r="W393" i="42"/>
  <c r="Y393" i="42"/>
  <c r="W394" i="42"/>
  <c r="Y394" i="42"/>
  <c r="W395" i="42"/>
  <c r="Y395" i="42"/>
  <c r="W396" i="42"/>
  <c r="Y396" i="42"/>
  <c r="W397" i="42"/>
  <c r="Y397" i="42"/>
  <c r="W398" i="42"/>
  <c r="Y398" i="42"/>
  <c r="W399" i="42"/>
  <c r="Y399" i="42"/>
  <c r="W400" i="42"/>
  <c r="Y400" i="42"/>
  <c r="W401" i="42"/>
  <c r="Y401" i="42"/>
  <c r="W402" i="42"/>
  <c r="Y402" i="42"/>
  <c r="W403" i="42"/>
  <c r="Y403" i="42"/>
  <c r="W404" i="42"/>
  <c r="Y404" i="42"/>
  <c r="W405" i="42"/>
  <c r="Y405" i="42"/>
  <c r="W406" i="42"/>
  <c r="Y406" i="42"/>
  <c r="W407" i="42"/>
  <c r="Y407" i="42"/>
  <c r="W408" i="42"/>
  <c r="Y408" i="42"/>
  <c r="W409" i="42"/>
  <c r="Y409" i="42"/>
  <c r="W410" i="42"/>
  <c r="Y410" i="42"/>
  <c r="W412" i="42"/>
  <c r="Y412" i="42"/>
  <c r="W413" i="42"/>
  <c r="Y413" i="42"/>
  <c r="W414" i="42"/>
  <c r="Y414" i="42"/>
  <c r="W415" i="42"/>
  <c r="Y415" i="42"/>
  <c r="W416" i="42"/>
  <c r="Y416" i="42"/>
  <c r="W417" i="42"/>
  <c r="Y417" i="42"/>
  <c r="W418" i="42"/>
  <c r="Y418" i="42"/>
  <c r="W419" i="42"/>
  <c r="Y419" i="42"/>
  <c r="W420" i="42"/>
  <c r="Y420" i="42"/>
  <c r="W421" i="42"/>
  <c r="Y421" i="42"/>
  <c r="W422" i="42"/>
  <c r="Y422" i="42"/>
  <c r="W423" i="42"/>
  <c r="Y423" i="42"/>
  <c r="W424" i="42"/>
  <c r="Y424" i="42"/>
  <c r="W425" i="42"/>
  <c r="Y425" i="42"/>
  <c r="W426" i="42"/>
  <c r="Y426" i="42"/>
  <c r="W427" i="42"/>
  <c r="Y427" i="42"/>
  <c r="W428" i="42"/>
  <c r="Y428" i="42"/>
  <c r="W429" i="42"/>
  <c r="Y429" i="42"/>
  <c r="W430" i="42"/>
  <c r="Y430" i="42"/>
  <c r="W431" i="42"/>
  <c r="Y431" i="42"/>
  <c r="W432" i="42"/>
  <c r="Y432" i="42"/>
  <c r="W433" i="42"/>
  <c r="Y433" i="42"/>
  <c r="W434" i="42"/>
  <c r="Y434" i="42"/>
  <c r="W435" i="42"/>
  <c r="Y435" i="42"/>
  <c r="W436" i="42"/>
  <c r="Y436" i="42"/>
  <c r="W437" i="42"/>
  <c r="Y437" i="42"/>
  <c r="W438" i="42"/>
  <c r="Y438" i="42"/>
  <c r="W439" i="42"/>
  <c r="Y439" i="42"/>
  <c r="W440" i="42"/>
  <c r="Y440" i="42"/>
  <c r="W441" i="42"/>
  <c r="Y441" i="42"/>
  <c r="W442" i="42"/>
  <c r="Y442" i="42"/>
  <c r="W443" i="42"/>
  <c r="Y443" i="42"/>
  <c r="W444" i="42"/>
  <c r="Y444" i="42"/>
  <c r="W445" i="42"/>
  <c r="Y445" i="42"/>
  <c r="W446" i="42"/>
  <c r="Y446" i="42"/>
  <c r="W447" i="42"/>
  <c r="Y447" i="42"/>
  <c r="W448" i="42"/>
  <c r="Y448" i="42"/>
  <c r="W449" i="42"/>
  <c r="Y449" i="42"/>
  <c r="W450" i="42"/>
  <c r="Y450" i="42"/>
  <c r="W451" i="42"/>
  <c r="Y451" i="42"/>
  <c r="A1" i="62"/>
  <c r="B6" i="63" a="1"/>
  <c r="B6" i="63" s="1"/>
  <c r="B5" i="63" a="1"/>
  <c r="B5" i="63" s="1"/>
  <c r="B4" i="63" a="1"/>
  <c r="B4" i="63" s="1"/>
  <c r="B3" i="63" a="1"/>
  <c r="B3" i="63" s="1"/>
  <c r="F11" i="62"/>
  <c r="B11" i="62" a="1"/>
  <c r="B11" i="62" s="1"/>
  <c r="F10" i="62"/>
  <c r="B10" i="62" a="1"/>
  <c r="B10" i="62" s="1"/>
  <c r="F9" i="62"/>
  <c r="B9" i="62" a="1"/>
  <c r="B9" i="62" s="1"/>
  <c r="F8" i="62"/>
  <c r="B8" i="62" a="1"/>
  <c r="B8" i="62" s="1"/>
  <c r="F7" i="62"/>
  <c r="B7" i="62" a="1"/>
  <c r="B7" i="62" s="1"/>
  <c r="F6" i="62"/>
  <c r="B6" i="62" a="1"/>
  <c r="B6" i="62" s="1"/>
  <c r="F5" i="62"/>
  <c r="B5" i="62" a="1"/>
  <c r="B5" i="62" s="1"/>
  <c r="F4" i="62"/>
  <c r="B4" i="62" a="1"/>
  <c r="B4" i="62" s="1"/>
  <c r="F3" i="62"/>
  <c r="B3" i="62" a="1"/>
  <c r="B3" i="62" s="1"/>
  <c r="E20" i="61"/>
  <c r="B8" i="56" l="1"/>
  <c r="B9" i="56"/>
  <c r="B4" i="58"/>
  <c r="B5" i="59"/>
  <c r="B3" i="58"/>
  <c r="B4" i="59"/>
  <c r="I36" i="60"/>
  <c r="E2" i="60" a="1"/>
  <c r="E2" i="60" s="1"/>
  <c r="E3" i="60" a="1"/>
  <c r="E3" i="60" s="1"/>
  <c r="E4" i="60" a="1"/>
  <c r="E4" i="60" s="1"/>
  <c r="E5" i="60" a="1"/>
  <c r="E5" i="60" s="1"/>
  <c r="E6" i="60" a="1"/>
  <c r="E6" i="60" s="1"/>
  <c r="E7" i="60" a="1"/>
  <c r="E7" i="60" s="1"/>
  <c r="E8" i="60" a="1"/>
  <c r="E8" i="60" s="1"/>
  <c r="E9" i="60" a="1"/>
  <c r="E9" i="60" s="1"/>
  <c r="E10" i="60" a="1"/>
  <c r="E10" i="60" s="1"/>
  <c r="E11" i="60" a="1"/>
  <c r="E11" i="60" s="1"/>
  <c r="E12" i="60" a="1"/>
  <c r="E12" i="60" s="1"/>
  <c r="E13" i="60" a="1"/>
  <c r="E13" i="60" s="1"/>
  <c r="E14" i="60" a="1"/>
  <c r="E14" i="60" s="1"/>
  <c r="E15" i="60" a="1"/>
  <c r="E15" i="60" s="1"/>
  <c r="E16" i="60" a="1"/>
  <c r="E16" i="60" s="1"/>
  <c r="E17" i="60" a="1"/>
  <c r="E17" i="60" s="1"/>
  <c r="E18" i="60" a="1"/>
  <c r="E18" i="60" s="1"/>
  <c r="E19" i="60" a="1"/>
  <c r="E19" i="60" s="1"/>
  <c r="E20" i="60" a="1"/>
  <c r="E20" i="60" s="1"/>
  <c r="E21" i="60" a="1"/>
  <c r="E21" i="60" s="1"/>
  <c r="E22" i="60" a="1"/>
  <c r="E22" i="60" s="1"/>
  <c r="E23" i="60" a="1"/>
  <c r="E23" i="60" s="1"/>
  <c r="E24" i="60" a="1"/>
  <c r="E24" i="60" s="1"/>
  <c r="E26" i="60" a="1"/>
  <c r="E26" i="60" s="1"/>
  <c r="E27" i="60" a="1"/>
  <c r="E27" i="60" s="1"/>
  <c r="E28" i="60" a="1"/>
  <c r="E28" i="60" s="1"/>
  <c r="E29" i="60" a="1"/>
  <c r="E29" i="60" s="1"/>
  <c r="E30" i="60" a="1"/>
  <c r="E30" i="60" s="1"/>
  <c r="E31" i="60" a="1"/>
  <c r="E31" i="60" s="1"/>
  <c r="E32" i="60" a="1"/>
  <c r="E32" i="60" s="1"/>
  <c r="E33" i="60" a="1"/>
  <c r="E33" i="60" s="1"/>
  <c r="E34" i="60" a="1"/>
  <c r="E34" i="60" s="1"/>
  <c r="C2" i="59" l="1"/>
  <c r="C2" i="56"/>
  <c r="C2" i="58"/>
  <c r="A2" i="61"/>
  <c r="E35" i="61"/>
  <c r="E33" i="61"/>
  <c r="E34" i="61" l="1"/>
  <c r="AA57" i="59" l="1"/>
  <c r="C1" i="59"/>
  <c r="A38" i="60"/>
  <c r="A37" i="60"/>
  <c r="A36" i="60"/>
  <c r="A35" i="60"/>
  <c r="A34" i="60"/>
  <c r="A33" i="60"/>
  <c r="A32" i="60"/>
  <c r="A31" i="60"/>
  <c r="A30" i="60"/>
  <c r="A29" i="60"/>
  <c r="A28" i="60"/>
  <c r="A27" i="60"/>
  <c r="A26" i="60"/>
  <c r="A25" i="60"/>
  <c r="A24" i="60"/>
  <c r="A23" i="60"/>
  <c r="A22" i="60"/>
  <c r="A21" i="60"/>
  <c r="A20" i="60"/>
  <c r="A19" i="60"/>
  <c r="A18" i="60"/>
  <c r="A17" i="60"/>
  <c r="A16" i="60"/>
  <c r="A15" i="60"/>
  <c r="A14" i="60"/>
  <c r="A13" i="60"/>
  <c r="A12" i="60"/>
  <c r="A11" i="60"/>
  <c r="A10" i="60"/>
  <c r="A9" i="60"/>
  <c r="A8" i="60"/>
  <c r="A7" i="60"/>
  <c r="A6" i="60"/>
  <c r="A5" i="60"/>
  <c r="A4" i="60"/>
  <c r="A3" i="60"/>
  <c r="A2" i="60"/>
  <c r="CW6" i="42" a="1"/>
  <c r="CW6" i="42" s="1"/>
  <c r="CV6" i="42" s="1"/>
  <c r="CW7" i="42" a="1"/>
  <c r="CW7" i="42"/>
  <c r="CV7" i="42" s="1"/>
  <c r="CX7" i="42" s="1"/>
  <c r="CZ7" i="42" s="1"/>
  <c r="CW8" i="42" a="1"/>
  <c r="CW8" i="42" s="1"/>
  <c r="CV8" i="42" s="1"/>
  <c r="CW9" i="42" a="1"/>
  <c r="CW9" i="42"/>
  <c r="CV9" i="42" s="1"/>
  <c r="CW10" i="42" a="1"/>
  <c r="CW10" i="42" s="1"/>
  <c r="CV10" i="42" s="1"/>
  <c r="CV11" i="42"/>
  <c r="CW11" i="42" a="1"/>
  <c r="CW11" i="42"/>
  <c r="CW12" i="42" a="1"/>
  <c r="CW12" i="42"/>
  <c r="CV12" i="42" s="1"/>
  <c r="CV13" i="42"/>
  <c r="CX13" i="42" s="1"/>
  <c r="CZ13" i="42" s="1"/>
  <c r="CW13" i="42" a="1"/>
  <c r="CW13" i="42"/>
  <c r="CW14" i="42" a="1"/>
  <c r="CW14" i="42" s="1"/>
  <c r="CV14" i="42" s="1"/>
  <c r="CY14" i="42" s="1"/>
  <c r="DA14" i="42" s="1"/>
  <c r="CX14" i="42"/>
  <c r="CZ14" i="42" s="1"/>
  <c r="CV15" i="42"/>
  <c r="CX15" i="42" s="1"/>
  <c r="CZ15" i="42" s="1"/>
  <c r="CW15" i="42" a="1"/>
  <c r="CW15" i="42"/>
  <c r="CW16" i="42" a="1"/>
  <c r="CW16" i="42" s="1"/>
  <c r="CV16" i="42" s="1"/>
  <c r="CV17" i="42"/>
  <c r="CX17" i="42" s="1"/>
  <c r="CZ17" i="42" s="1"/>
  <c r="CW17" i="42" a="1"/>
  <c r="CW17" i="42"/>
  <c r="CY17" i="42"/>
  <c r="DA17" i="42"/>
  <c r="CW18" i="42" a="1"/>
  <c r="CW18" i="42" s="1"/>
  <c r="CV18" i="42" s="1"/>
  <c r="CW19" i="42" a="1"/>
  <c r="CW19" i="42"/>
  <c r="CV19" i="42" s="1"/>
  <c r="CX19" i="42" s="1"/>
  <c r="CZ19" i="42" s="1"/>
  <c r="CY19" i="42"/>
  <c r="DA19" i="42" s="1"/>
  <c r="CW20" i="42" a="1"/>
  <c r="CW20" i="42" s="1"/>
  <c r="CV20" i="42" s="1"/>
  <c r="CW21" i="42" a="1"/>
  <c r="CW21" i="42"/>
  <c r="CV21" i="42" s="1"/>
  <c r="CW22" i="42" a="1"/>
  <c r="CW22" i="42" s="1"/>
  <c r="CV22" i="42" s="1"/>
  <c r="CV23" i="42"/>
  <c r="CW23" i="42" a="1"/>
  <c r="CW23" i="42"/>
  <c r="CW24" i="42" a="1"/>
  <c r="CW24" i="42"/>
  <c r="CV24" i="42" s="1"/>
  <c r="CV25" i="42"/>
  <c r="CX25" i="42" s="1"/>
  <c r="CZ25" i="42" s="1"/>
  <c r="CW25" i="42" a="1"/>
  <c r="CW25" i="42"/>
  <c r="CW26" i="42" a="1"/>
  <c r="CW26" i="42" s="1"/>
  <c r="CV26" i="42" s="1"/>
  <c r="CY26" i="42" s="1"/>
  <c r="DA26" i="42" s="1"/>
  <c r="CV27" i="42"/>
  <c r="CX27" i="42" s="1"/>
  <c r="CZ27" i="42" s="1"/>
  <c r="CW27" i="42" a="1"/>
  <c r="CW27" i="42"/>
  <c r="CW28" i="42" a="1"/>
  <c r="CW28" i="42" s="1"/>
  <c r="CV28" i="42" s="1"/>
  <c r="CW29" i="42" a="1"/>
  <c r="CW29" i="42" s="1"/>
  <c r="CV29" i="42" s="1"/>
  <c r="CW30" i="42" a="1"/>
  <c r="CW30" i="42" s="1"/>
  <c r="CV30" i="42" s="1"/>
  <c r="CW31" i="42" a="1"/>
  <c r="CW31" i="42"/>
  <c r="CV31" i="42" s="1"/>
  <c r="CX31" i="42" s="1"/>
  <c r="CZ31" i="42" s="1"/>
  <c r="CW32" i="42" a="1"/>
  <c r="CW32" i="42" s="1"/>
  <c r="CV32" i="42" s="1"/>
  <c r="CW33" i="42" a="1"/>
  <c r="CW33" i="42"/>
  <c r="CV33" i="42" s="1"/>
  <c r="CW34" i="42" a="1"/>
  <c r="CW34" i="42" s="1"/>
  <c r="CV34" i="42" s="1"/>
  <c r="CV35" i="42"/>
  <c r="CW35" i="42" a="1"/>
  <c r="CW35" i="42"/>
  <c r="CW36" i="42" a="1"/>
  <c r="CW36" i="42"/>
  <c r="CV36" i="42" s="1"/>
  <c r="CW37" i="42" a="1"/>
  <c r="CW37" i="42"/>
  <c r="CV37" i="42" s="1"/>
  <c r="CW38" i="42" a="1"/>
  <c r="CW38" i="42" s="1"/>
  <c r="CV38" i="42" s="1"/>
  <c r="CY38" i="42" s="1"/>
  <c r="DA38" i="42" s="1"/>
  <c r="CV39" i="42"/>
  <c r="CX39" i="42" s="1"/>
  <c r="CZ39" i="42" s="1"/>
  <c r="CW39" i="42" a="1"/>
  <c r="CW39" i="42"/>
  <c r="CW40" i="42" a="1"/>
  <c r="CW40" i="42" s="1"/>
  <c r="CV40" i="42" s="1"/>
  <c r="CW41" i="42" a="1"/>
  <c r="CW41" i="42" s="1"/>
  <c r="CV41" i="42" s="1"/>
  <c r="CW42" i="42" a="1"/>
  <c r="CW42" i="42" s="1"/>
  <c r="CV42" i="42" s="1"/>
  <c r="CW43" i="42" a="1"/>
  <c r="CW43" i="42"/>
  <c r="CV43" i="42" s="1"/>
  <c r="CX43" i="42" s="1"/>
  <c r="CZ43" i="42" s="1"/>
  <c r="CW44" i="42" a="1"/>
  <c r="CW44" i="42" s="1"/>
  <c r="CV44" i="42" s="1"/>
  <c r="CW45" i="42" a="1"/>
  <c r="CW45" i="42"/>
  <c r="CV45" i="42" s="1"/>
  <c r="CW46" i="42" a="1"/>
  <c r="CW46" i="42" s="1"/>
  <c r="CV46" i="42" s="1"/>
  <c r="CV47" i="42"/>
  <c r="CX47" i="42" s="1"/>
  <c r="CZ47" i="42" s="1"/>
  <c r="CW47" i="42" a="1"/>
  <c r="CW47" i="42"/>
  <c r="CY47" i="42"/>
  <c r="DA47" i="42" s="1"/>
  <c r="CW48" i="42" a="1"/>
  <c r="CW48" i="42" s="1"/>
  <c r="CV48" i="42" s="1"/>
  <c r="CW49" i="42" a="1"/>
  <c r="CW49" i="42"/>
  <c r="CV49" i="42" s="1"/>
  <c r="CW50" i="42" a="1"/>
  <c r="CW50" i="42" s="1"/>
  <c r="CV50" i="42" s="1"/>
  <c r="CY50" i="42" s="1"/>
  <c r="DA50" i="42" s="1"/>
  <c r="CV51" i="42"/>
  <c r="CW51" i="42" a="1"/>
  <c r="CW51" i="42"/>
  <c r="CW52" i="42" a="1"/>
  <c r="CW52" i="42" s="1"/>
  <c r="CV52" i="42" s="1"/>
  <c r="CW53" i="42" a="1"/>
  <c r="CW53" i="42" s="1"/>
  <c r="CV53" i="42" s="1"/>
  <c r="CW54" i="42" a="1"/>
  <c r="CW54" i="42" s="1"/>
  <c r="CV54" i="42" s="1"/>
  <c r="CY54" i="42" s="1"/>
  <c r="DA54" i="42" s="1"/>
  <c r="CX54" i="42"/>
  <c r="CZ54" i="42" s="1"/>
  <c r="CW55" i="42" a="1"/>
  <c r="CW55" i="42"/>
  <c r="CV55" i="42" s="1"/>
  <c r="CX55" i="42" s="1"/>
  <c r="CZ55" i="42" s="1"/>
  <c r="CW56" i="42" a="1"/>
  <c r="CW56" i="42" s="1"/>
  <c r="CV56" i="42" s="1"/>
  <c r="CW57" i="42" a="1"/>
  <c r="CW57" i="42"/>
  <c r="CV57" i="42" s="1"/>
  <c r="CX57" i="42" s="1"/>
  <c r="CZ57" i="42" s="1"/>
  <c r="CW58" i="42" a="1"/>
  <c r="CW58" i="42" s="1"/>
  <c r="CV58" i="42" s="1"/>
  <c r="CV59" i="42"/>
  <c r="CX59" i="42" s="1"/>
  <c r="CZ59" i="42" s="1"/>
  <c r="CW59" i="42" a="1"/>
  <c r="CW59" i="42"/>
  <c r="CY59" i="42"/>
  <c r="DA59" i="42" s="1"/>
  <c r="CW60" i="42" a="1"/>
  <c r="CW60" i="42" s="1"/>
  <c r="CV60" i="42" s="1"/>
  <c r="CW61" i="42" a="1"/>
  <c r="CW61" i="42"/>
  <c r="CV61" i="42" s="1"/>
  <c r="CW62" i="42" a="1"/>
  <c r="CW62" i="42" s="1"/>
  <c r="CV62" i="42" s="1"/>
  <c r="CY62" i="42" s="1"/>
  <c r="DA62" i="42" s="1"/>
  <c r="CV63" i="42"/>
  <c r="CW63" i="42" a="1"/>
  <c r="CW63" i="42"/>
  <c r="CW64" i="42" a="1"/>
  <c r="CW64" i="42" s="1"/>
  <c r="CV64" i="42" s="1"/>
  <c r="CY64" i="42" s="1"/>
  <c r="DA64" i="42" s="1"/>
  <c r="CW65" i="42" a="1"/>
  <c r="CW65" i="42" s="1"/>
  <c r="CV65" i="42" s="1"/>
  <c r="CW66" i="42" a="1"/>
  <c r="CW66" i="42" s="1"/>
  <c r="CV66" i="42" s="1"/>
  <c r="CY66" i="42" s="1"/>
  <c r="DA66" i="42" s="1"/>
  <c r="CW67" i="42" a="1"/>
  <c r="CW67" i="42"/>
  <c r="CV67" i="42" s="1"/>
  <c r="CX67" i="42" s="1"/>
  <c r="CZ67" i="42" s="1"/>
  <c r="CY67" i="42"/>
  <c r="DA67" i="42" s="1"/>
  <c r="CW68" i="42" a="1"/>
  <c r="CW68" i="42" s="1"/>
  <c r="CV68" i="42" s="1"/>
  <c r="CW69" i="42" a="1"/>
  <c r="CW69" i="42"/>
  <c r="CV69" i="42" s="1"/>
  <c r="CX69" i="42" s="1"/>
  <c r="CZ69" i="42" s="1"/>
  <c r="CY69" i="42"/>
  <c r="DA69" i="42" s="1"/>
  <c r="CW70" i="42" a="1"/>
  <c r="CW70" i="42" s="1"/>
  <c r="CV70" i="42" s="1"/>
  <c r="CV71" i="42"/>
  <c r="CX71" i="42" s="1"/>
  <c r="CZ71" i="42" s="1"/>
  <c r="CW71" i="42" a="1"/>
  <c r="CW71" i="42"/>
  <c r="CW72" i="42" a="1"/>
  <c r="CW72" i="42" s="1"/>
  <c r="CV72" i="42" s="1"/>
  <c r="CW73" i="42" a="1"/>
  <c r="CW73" i="42"/>
  <c r="CV73" i="42" s="1"/>
  <c r="CW74" i="42" a="1"/>
  <c r="CW74" i="42" s="1"/>
  <c r="CV74" i="42" s="1"/>
  <c r="CV75" i="42"/>
  <c r="CW75" i="42" a="1"/>
  <c r="CW75" i="42"/>
  <c r="CW76" i="42" a="1"/>
  <c r="CW76" i="42" s="1"/>
  <c r="CV76" i="42" s="1"/>
  <c r="CY76" i="42" s="1"/>
  <c r="DA76" i="42" s="1"/>
  <c r="CX76" i="42"/>
  <c r="CZ76" i="42" s="1"/>
  <c r="CW77" i="42" a="1"/>
  <c r="CW77" i="42" s="1"/>
  <c r="CV77" i="42" s="1"/>
  <c r="CW78" i="42" a="1"/>
  <c r="CW78" i="42" s="1"/>
  <c r="CV78" i="42" s="1"/>
  <c r="CY78" i="42" s="1"/>
  <c r="DA78" i="42" s="1"/>
  <c r="CX78" i="42"/>
  <c r="CZ78" i="42" s="1"/>
  <c r="CW79" i="42" a="1"/>
  <c r="CW79" i="42"/>
  <c r="CV79" i="42" s="1"/>
  <c r="CX79" i="42" s="1"/>
  <c r="CZ79" i="42" s="1"/>
  <c r="CY79" i="42"/>
  <c r="DA79" i="42" s="1"/>
  <c r="CW80" i="42" a="1"/>
  <c r="CW80" i="42" s="1"/>
  <c r="CV80" i="42" s="1"/>
  <c r="CW81" i="42" a="1"/>
  <c r="CW81" i="42"/>
  <c r="CV81" i="42" s="1"/>
  <c r="CX81" i="42" s="1"/>
  <c r="CZ81" i="42" s="1"/>
  <c r="CW82" i="42" a="1"/>
  <c r="CW82" i="42" s="1"/>
  <c r="CV82" i="42" s="1"/>
  <c r="CV83" i="42"/>
  <c r="CX83" i="42" s="1"/>
  <c r="CZ83" i="42" s="1"/>
  <c r="CW83" i="42" a="1"/>
  <c r="CW83" i="42"/>
  <c r="CW84" i="42" a="1"/>
  <c r="CW84" i="42" s="1"/>
  <c r="CV84" i="42" s="1"/>
  <c r="CW85" i="42" a="1"/>
  <c r="CW85" i="42"/>
  <c r="CV85" i="42" s="1"/>
  <c r="CW86" i="42" a="1"/>
  <c r="CW86" i="42" s="1"/>
  <c r="CV86" i="42" s="1"/>
  <c r="CY86" i="42" s="1"/>
  <c r="DA86" i="42" s="1"/>
  <c r="CV87" i="42"/>
  <c r="CW87" i="42" a="1"/>
  <c r="CW87" i="42"/>
  <c r="CW88" i="42" a="1"/>
  <c r="CW88" i="42" s="1"/>
  <c r="CV88" i="42" s="1"/>
  <c r="CY88" i="42" s="1"/>
  <c r="DA88" i="42" s="1"/>
  <c r="CX88" i="42"/>
  <c r="CZ88" i="42" s="1"/>
  <c r="CW89" i="42" a="1"/>
  <c r="CW89" i="42" s="1"/>
  <c r="CV89" i="42" s="1"/>
  <c r="CW90" i="42" a="1"/>
  <c r="CW90" i="42" s="1"/>
  <c r="CV90" i="42" s="1"/>
  <c r="CY90" i="42" s="1"/>
  <c r="DA90" i="42" s="1"/>
  <c r="CW91" i="42" a="1"/>
  <c r="CW91" i="42"/>
  <c r="CV91" i="42" s="1"/>
  <c r="CX91" i="42" s="1"/>
  <c r="CZ91" i="42" s="1"/>
  <c r="CW92" i="42" a="1"/>
  <c r="CW92" i="42" s="1"/>
  <c r="CV92" i="42" s="1"/>
  <c r="CW93" i="42" a="1"/>
  <c r="CW93" i="42"/>
  <c r="CV93" i="42" s="1"/>
  <c r="CX93" i="42" s="1"/>
  <c r="CZ93" i="42" s="1"/>
  <c r="CW94" i="42" a="1"/>
  <c r="CW94" i="42" s="1"/>
  <c r="CV94" i="42" s="1"/>
  <c r="CV95" i="42"/>
  <c r="CX95" i="42" s="1"/>
  <c r="CZ95" i="42" s="1"/>
  <c r="CW95" i="42" a="1"/>
  <c r="CW95" i="42"/>
  <c r="CY95" i="42"/>
  <c r="DA95" i="42" s="1"/>
  <c r="CW96" i="42" a="1"/>
  <c r="CW96" i="42" s="1"/>
  <c r="CV96" i="42" s="1"/>
  <c r="CW97" i="42" a="1"/>
  <c r="CW97" i="42"/>
  <c r="CV97" i="42" s="1"/>
  <c r="CW98" i="42" a="1"/>
  <c r="CW98" i="42" s="1"/>
  <c r="CV98" i="42" s="1"/>
  <c r="CY98" i="42" s="1"/>
  <c r="DA98" i="42" s="1"/>
  <c r="CV99" i="42"/>
  <c r="CW99" i="42" a="1"/>
  <c r="CW99" i="42"/>
  <c r="CW100" i="42" a="1"/>
  <c r="CW100" i="42" s="1"/>
  <c r="CV100" i="42" s="1"/>
  <c r="CY100" i="42" s="1"/>
  <c r="DA100" i="42" s="1"/>
  <c r="CW101" i="42" a="1"/>
  <c r="CW101" i="42" s="1"/>
  <c r="CV101" i="42" s="1"/>
  <c r="CW102" i="42" a="1"/>
  <c r="CW102" i="42" s="1"/>
  <c r="CV102" i="42" s="1"/>
  <c r="CY102" i="42" s="1"/>
  <c r="DA102" i="42" s="1"/>
  <c r="CW103" i="42" a="1"/>
  <c r="CW103" i="42"/>
  <c r="CV103" i="42" s="1"/>
  <c r="CX103" i="42" s="1"/>
  <c r="CZ103" i="42" s="1"/>
  <c r="CY103" i="42"/>
  <c r="DA103" i="42" s="1"/>
  <c r="CW104" i="42" a="1"/>
  <c r="CW104" i="42" s="1"/>
  <c r="CV104" i="42" s="1"/>
  <c r="CW105" i="42" a="1"/>
  <c r="CW105" i="42"/>
  <c r="CV105" i="42" s="1"/>
  <c r="CX105" i="42" s="1"/>
  <c r="CZ105" i="42" s="1"/>
  <c r="CY105" i="42"/>
  <c r="DA105" i="42" s="1"/>
  <c r="CW106" i="42" a="1"/>
  <c r="CW106" i="42" s="1"/>
  <c r="CV106" i="42" s="1"/>
  <c r="CV107" i="42"/>
  <c r="CW107" i="42" a="1"/>
  <c r="CW107" i="42"/>
  <c r="CW108" i="42" a="1"/>
  <c r="CW108" i="42" s="1"/>
  <c r="CV108" i="42" s="1"/>
  <c r="CW109" i="42" a="1"/>
  <c r="CW109" i="42"/>
  <c r="CV109" i="42" s="1"/>
  <c r="CW110" i="42" a="1"/>
  <c r="CW110" i="42" s="1"/>
  <c r="CV110" i="42" s="1"/>
  <c r="CV111" i="42"/>
  <c r="CW111" i="42" a="1"/>
  <c r="CW111" i="42"/>
  <c r="CW112" i="42" a="1"/>
  <c r="CW112" i="42" s="1"/>
  <c r="CV112" i="42" s="1"/>
  <c r="CY112" i="42" s="1"/>
  <c r="DA112" i="42" s="1"/>
  <c r="CX112" i="42"/>
  <c r="CZ112" i="42" s="1"/>
  <c r="CW113" i="42" a="1"/>
  <c r="CW113" i="42" s="1"/>
  <c r="CV113" i="42" s="1"/>
  <c r="CW114" i="42" a="1"/>
  <c r="CW114" i="42" s="1"/>
  <c r="CV114" i="42" s="1"/>
  <c r="CY114" i="42" s="1"/>
  <c r="DA114" i="42" s="1"/>
  <c r="CX114" i="42"/>
  <c r="CZ114" i="42" s="1"/>
  <c r="CW115" i="42" a="1"/>
  <c r="CW115" i="42"/>
  <c r="CV115" i="42" s="1"/>
  <c r="CX115" i="42" s="1"/>
  <c r="CZ115" i="42" s="1"/>
  <c r="CY115" i="42"/>
  <c r="DA115" i="42" s="1"/>
  <c r="CW116" i="42" a="1"/>
  <c r="CW116" i="42" s="1"/>
  <c r="CV116" i="42" s="1"/>
  <c r="CW117" i="42" a="1"/>
  <c r="CW117" i="42"/>
  <c r="CV117" i="42" s="1"/>
  <c r="CX117" i="42" s="1"/>
  <c r="CZ117" i="42" s="1"/>
  <c r="CW118" i="42" a="1"/>
  <c r="CW118" i="42" s="1"/>
  <c r="CV118" i="42" s="1"/>
  <c r="CV119" i="42"/>
  <c r="CX119" i="42" s="1"/>
  <c r="CZ119" i="42" s="1"/>
  <c r="CW119" i="42" a="1"/>
  <c r="CW119" i="42"/>
  <c r="CW120" i="42" a="1"/>
  <c r="CW120" i="42" s="1"/>
  <c r="CV120" i="42" s="1"/>
  <c r="CW121" i="42" a="1"/>
  <c r="CW121" i="42"/>
  <c r="CV121" i="42" s="1"/>
  <c r="CW122" i="42" a="1"/>
  <c r="CW122" i="42" s="1"/>
  <c r="CV122" i="42" s="1"/>
  <c r="CY122" i="42" s="1"/>
  <c r="DA122" i="42" s="1"/>
  <c r="CV123" i="42"/>
  <c r="CW123" i="42" a="1"/>
  <c r="CW123" i="42"/>
  <c r="CW124" i="42" a="1"/>
  <c r="CW124" i="42" s="1"/>
  <c r="CV124" i="42" s="1"/>
  <c r="CY124" i="42" s="1"/>
  <c r="DA124" i="42" s="1"/>
  <c r="CX124" i="42"/>
  <c r="CZ124" i="42" s="1"/>
  <c r="CW125" i="42" a="1"/>
  <c r="CW125" i="42" s="1"/>
  <c r="CV125" i="42" s="1"/>
  <c r="CW126" i="42" a="1"/>
  <c r="CW126" i="42" s="1"/>
  <c r="CV126" i="42" s="1"/>
  <c r="CY126" i="42" s="1"/>
  <c r="DA126" i="42" s="1"/>
  <c r="CW127" i="42" a="1"/>
  <c r="CW127" i="42"/>
  <c r="CV127" i="42" s="1"/>
  <c r="CX127" i="42" s="1"/>
  <c r="CZ127" i="42" s="1"/>
  <c r="CW128" i="42" a="1"/>
  <c r="CW128" i="42" s="1"/>
  <c r="CV128" i="42" s="1"/>
  <c r="CW129" i="42" a="1"/>
  <c r="CW129" i="42"/>
  <c r="CV129" i="42" s="1"/>
  <c r="CW130" i="42" a="1"/>
  <c r="CW130" i="42" s="1"/>
  <c r="CV130" i="42" s="1"/>
  <c r="CV131" i="42"/>
  <c r="CX131" i="42" s="1"/>
  <c r="CZ131" i="42" s="1"/>
  <c r="CW131" i="42" a="1"/>
  <c r="CW131" i="42"/>
  <c r="CY131" i="42"/>
  <c r="DA131" i="42" s="1"/>
  <c r="CW132" i="42" a="1"/>
  <c r="CW132" i="42" s="1"/>
  <c r="CV132" i="42" s="1"/>
  <c r="CW133" i="42" a="1"/>
  <c r="CW133" i="42"/>
  <c r="CV133" i="42" s="1"/>
  <c r="CW134" i="42" a="1"/>
  <c r="CW134" i="42" s="1"/>
  <c r="CV134" i="42" s="1"/>
  <c r="CY134" i="42" s="1"/>
  <c r="DA134" i="42" s="1"/>
  <c r="CV135" i="42"/>
  <c r="CW135" i="42" a="1"/>
  <c r="CW135" i="42" s="1"/>
  <c r="CW136" i="42" a="1"/>
  <c r="CW136" i="42" s="1"/>
  <c r="CV136" i="42" s="1"/>
  <c r="CY136" i="42" s="1"/>
  <c r="DA136" i="42" s="1"/>
  <c r="CX136" i="42"/>
  <c r="CZ136" i="42" s="1"/>
  <c r="CW137" i="42" a="1"/>
  <c r="CW137" i="42" s="1"/>
  <c r="CV137" i="42" s="1"/>
  <c r="CW138" i="42" a="1"/>
  <c r="CW138" i="42" s="1"/>
  <c r="CV138" i="42" s="1"/>
  <c r="CY138" i="42" s="1"/>
  <c r="DA138" i="42" s="1"/>
  <c r="CX138" i="42"/>
  <c r="CZ138" i="42" s="1"/>
  <c r="CW139" i="42" a="1"/>
  <c r="CW139" i="42"/>
  <c r="CV139" i="42" s="1"/>
  <c r="CX139" i="42" s="1"/>
  <c r="CZ139" i="42" s="1"/>
  <c r="CY139" i="42"/>
  <c r="DA139" i="42"/>
  <c r="CW140" i="42" a="1"/>
  <c r="CW140" i="42" s="1"/>
  <c r="CV140" i="42" s="1"/>
  <c r="CW141" i="42" a="1"/>
  <c r="CW141" i="42"/>
  <c r="CV141" i="42" s="1"/>
  <c r="CW142" i="42" a="1"/>
  <c r="CW142" i="42" s="1"/>
  <c r="CV142" i="42" s="1"/>
  <c r="CW143" i="42" a="1"/>
  <c r="CW143" i="42"/>
  <c r="CV143" i="42" s="1"/>
  <c r="CW144" i="42" a="1"/>
  <c r="CW144" i="42" s="1"/>
  <c r="CV144" i="42" s="1"/>
  <c r="CW145" i="42" a="1"/>
  <c r="CW145" i="42"/>
  <c r="CV145" i="42" s="1"/>
  <c r="CW146" i="42" a="1"/>
  <c r="CW146" i="42" s="1"/>
  <c r="CV146" i="42" s="1"/>
  <c r="CY146" i="42" s="1"/>
  <c r="DA146" i="42" s="1"/>
  <c r="CX146" i="42"/>
  <c r="CZ146" i="42" s="1"/>
  <c r="CW147" i="42" a="1"/>
  <c r="CW147" i="42" s="1"/>
  <c r="CV147" i="42" s="1"/>
  <c r="CW148" i="42" a="1"/>
  <c r="CW148" i="42" s="1"/>
  <c r="CV148" i="42" s="1"/>
  <c r="CY148" i="42" s="1"/>
  <c r="DA148" i="42" s="1"/>
  <c r="CW149" i="42" a="1"/>
  <c r="CW149" i="42" s="1"/>
  <c r="CV149" i="42" s="1"/>
  <c r="CW150" i="42" a="1"/>
  <c r="CW150" i="42" s="1"/>
  <c r="CV150" i="42" s="1"/>
  <c r="CY150" i="42" s="1"/>
  <c r="DA150" i="42" s="1"/>
  <c r="CX150" i="42"/>
  <c r="CZ150" i="42" s="1"/>
  <c r="CW151" i="42" a="1"/>
  <c r="CW151" i="42"/>
  <c r="CV151" i="42" s="1"/>
  <c r="CW152" i="42" a="1"/>
  <c r="CW152" i="42" s="1"/>
  <c r="CV152" i="42" s="1"/>
  <c r="CW153" i="42" a="1"/>
  <c r="CW153" i="42"/>
  <c r="CV153" i="42" s="1"/>
  <c r="CX153" i="42" s="1"/>
  <c r="CZ153" i="42" s="1"/>
  <c r="CY153" i="42"/>
  <c r="DA153" i="42"/>
  <c r="CW154" i="42" a="1"/>
  <c r="CW154" i="42" s="1"/>
  <c r="CV154" i="42" s="1"/>
  <c r="CW155" i="42" a="1"/>
  <c r="CW155" i="42"/>
  <c r="CV155" i="42" s="1"/>
  <c r="CX155" i="42" s="1"/>
  <c r="CZ155" i="42" s="1"/>
  <c r="CW156" i="42" a="1"/>
  <c r="CW156" i="42" s="1"/>
  <c r="CV156" i="42" s="1"/>
  <c r="CV157" i="42"/>
  <c r="CW157" i="42" a="1"/>
  <c r="CW157" i="42"/>
  <c r="CW158" i="42" a="1"/>
  <c r="CW158" i="42" s="1"/>
  <c r="CV158" i="42" s="1"/>
  <c r="CY158" i="42" s="1"/>
  <c r="DA158" i="42" s="1"/>
  <c r="CX158" i="42"/>
  <c r="CZ158" i="42" s="1"/>
  <c r="CW159" i="42" a="1"/>
  <c r="CW159" i="42" s="1"/>
  <c r="CV159" i="42" s="1"/>
  <c r="CW160" i="42" a="1"/>
  <c r="CW160" i="42" s="1"/>
  <c r="CV160" i="42" s="1"/>
  <c r="CY160" i="42" s="1"/>
  <c r="DA160" i="42" s="1"/>
  <c r="CX160" i="42"/>
  <c r="CZ160" i="42" s="1"/>
  <c r="CW161" i="42" a="1"/>
  <c r="CW161" i="42" s="1"/>
  <c r="CV161" i="42" s="1"/>
  <c r="CW162" i="42" a="1"/>
  <c r="CW162" i="42" s="1"/>
  <c r="CV162" i="42" s="1"/>
  <c r="CY162" i="42" s="1"/>
  <c r="DA162" i="42" s="1"/>
  <c r="CW163" i="42" a="1"/>
  <c r="CW163" i="42"/>
  <c r="CV163" i="42" s="1"/>
  <c r="CX163" i="42" s="1"/>
  <c r="CZ163" i="42" s="1"/>
  <c r="CW164" i="42" a="1"/>
  <c r="CW164" i="42" s="1"/>
  <c r="CV164" i="42" s="1"/>
  <c r="CW165" i="42" a="1"/>
  <c r="CW165" i="42"/>
  <c r="CV165" i="42" s="1"/>
  <c r="CW166" i="42" a="1"/>
  <c r="CW166" i="42" s="1"/>
  <c r="CV166" i="42" s="1"/>
  <c r="CV167" i="42"/>
  <c r="CX167" i="42" s="1"/>
  <c r="CZ167" i="42" s="1"/>
  <c r="CW167" i="42" a="1"/>
  <c r="CW167" i="42"/>
  <c r="CW168" i="42" a="1"/>
  <c r="CW168" i="42" s="1"/>
  <c r="CV168" i="42" s="1"/>
  <c r="CV169" i="42"/>
  <c r="CX169" i="42" s="1"/>
  <c r="CZ169" i="42" s="1"/>
  <c r="CW169" i="42" a="1"/>
  <c r="CW169" i="42"/>
  <c r="CW170" i="42" a="1"/>
  <c r="CW170" i="42" s="1"/>
  <c r="CV170" i="42" s="1"/>
  <c r="CV171" i="42"/>
  <c r="CW171" i="42" a="1"/>
  <c r="CW171" i="42"/>
  <c r="CW172" i="42" a="1"/>
  <c r="CW172" i="42" s="1"/>
  <c r="CV172" i="42" s="1"/>
  <c r="CX172" i="42" s="1"/>
  <c r="CZ172" i="42" s="1"/>
  <c r="CY172" i="42"/>
  <c r="DA172" i="42" s="1"/>
  <c r="CV173" i="42"/>
  <c r="CW173" i="42" a="1"/>
  <c r="CW173" i="42" s="1"/>
  <c r="CW174" i="42" a="1"/>
  <c r="CW174" i="42" s="1"/>
  <c r="CV174" i="42" s="1"/>
  <c r="CX174" i="42" s="1"/>
  <c r="CZ174" i="42" s="1"/>
  <c r="CW175" i="42" a="1"/>
  <c r="CW175" i="42"/>
  <c r="CV175" i="42" s="1"/>
  <c r="CX175" i="42" s="1"/>
  <c r="CY175" i="42"/>
  <c r="DA175" i="42" s="1"/>
  <c r="CZ175" i="42"/>
  <c r="CW176" i="42" a="1"/>
  <c r="CW176" i="42" s="1"/>
  <c r="CV176" i="42" s="1"/>
  <c r="CX176" i="42" s="1"/>
  <c r="CZ176" i="42" s="1"/>
  <c r="CY176" i="42"/>
  <c r="DA176" i="42" s="1"/>
  <c r="CW177" i="42" a="1"/>
  <c r="CW177" i="42"/>
  <c r="CV177" i="42" s="1"/>
  <c r="CW178" i="42" a="1"/>
  <c r="CW178" i="42"/>
  <c r="CV178" i="42" s="1"/>
  <c r="CX178" i="42" s="1"/>
  <c r="CZ178" i="42" s="1"/>
  <c r="CY178" i="42"/>
  <c r="DA178" i="42" s="1"/>
  <c r="CW179" i="42" a="1"/>
  <c r="CW179" i="42" s="1"/>
  <c r="CV179" i="42" s="1"/>
  <c r="CV180" i="42"/>
  <c r="CW180" i="42" a="1"/>
  <c r="CW180" i="42"/>
  <c r="CW181" i="42" a="1"/>
  <c r="CW181" i="42"/>
  <c r="CV181" i="42" s="1"/>
  <c r="CV182" i="42"/>
  <c r="CY182" i="42" s="1"/>
  <c r="DA182" i="42" s="1"/>
  <c r="CW182" i="42" a="1"/>
  <c r="CW182" i="42"/>
  <c r="CW183" i="42" a="1"/>
  <c r="CW183" i="42" s="1"/>
  <c r="CV183" i="42" s="1"/>
  <c r="CY183" i="42" s="1"/>
  <c r="DA183" i="42" s="1"/>
  <c r="CX183" i="42"/>
  <c r="CZ183" i="42" s="1"/>
  <c r="CW184" i="42" a="1"/>
  <c r="CW184" i="42" s="1"/>
  <c r="CV184" i="42" s="1"/>
  <c r="CW185" i="42" a="1"/>
  <c r="CW185" i="42" s="1"/>
  <c r="CV185" i="42" s="1"/>
  <c r="CY185" i="42" s="1"/>
  <c r="DA185" i="42"/>
  <c r="CV186" i="42"/>
  <c r="CX186" i="42" s="1"/>
  <c r="CZ186" i="42" s="1"/>
  <c r="CW186" i="42" a="1"/>
  <c r="CW186" i="42"/>
  <c r="CW187" i="42" a="1"/>
  <c r="CW187" i="42" s="1"/>
  <c r="CV187" i="42" s="1"/>
  <c r="CX187" i="42" s="1"/>
  <c r="CZ187" i="42" s="1"/>
  <c r="CY187" i="42"/>
  <c r="DA187" i="42" s="1"/>
  <c r="CW188" i="42" a="1"/>
  <c r="CW188" i="42" s="1"/>
  <c r="CV188" i="42" s="1"/>
  <c r="CX188" i="42" s="1"/>
  <c r="CZ188" i="42" s="1"/>
  <c r="CW189" i="42" a="1"/>
  <c r="CW189" i="42"/>
  <c r="CV189" i="42" s="1"/>
  <c r="CW190" i="42" a="1"/>
  <c r="CW190" i="42"/>
  <c r="CV190" i="42" s="1"/>
  <c r="CX190" i="42" s="1"/>
  <c r="CZ190" i="42" s="1"/>
  <c r="CY190" i="42"/>
  <c r="DA190" i="42" s="1"/>
  <c r="CW191" i="42" a="1"/>
  <c r="CW191" i="42" s="1"/>
  <c r="CV191" i="42" s="1"/>
  <c r="CW192" i="42" a="1"/>
  <c r="CW192" i="42"/>
  <c r="CV192" i="42" s="1"/>
  <c r="CW193" i="42" a="1"/>
  <c r="CW193" i="42"/>
  <c r="CV193" i="42" s="1"/>
  <c r="CV194" i="42"/>
  <c r="CW194" i="42" a="1"/>
  <c r="CW194" i="42"/>
  <c r="CW195" i="42" a="1"/>
  <c r="CW195" i="42" s="1"/>
  <c r="CV195" i="42" s="1"/>
  <c r="CY195" i="42" s="1"/>
  <c r="DA195" i="42" s="1"/>
  <c r="CW196" i="42" a="1"/>
  <c r="CW196" i="42" s="1"/>
  <c r="CV196" i="42" s="1"/>
  <c r="CW197" i="42" a="1"/>
  <c r="CW197" i="42" s="1"/>
  <c r="CV197" i="42" s="1"/>
  <c r="CY197" i="42" s="1"/>
  <c r="CX197" i="42"/>
  <c r="CZ197" i="42" s="1"/>
  <c r="DA197" i="42"/>
  <c r="CV198" i="42"/>
  <c r="CX198" i="42" s="1"/>
  <c r="CZ198" i="42" s="1"/>
  <c r="CW198" i="42" a="1"/>
  <c r="CW198" i="42"/>
  <c r="CW199" i="42" a="1"/>
  <c r="CW199" i="42" s="1"/>
  <c r="CV199" i="42" s="1"/>
  <c r="CX199" i="42" s="1"/>
  <c r="CZ199" i="42" s="1"/>
  <c r="CY199" i="42"/>
  <c r="DA199" i="42" s="1"/>
  <c r="CW200" i="42" a="1"/>
  <c r="CW200" i="42" s="1"/>
  <c r="CV200" i="42" s="1"/>
  <c r="CX200" i="42" s="1"/>
  <c r="CZ200" i="42" s="1"/>
  <c r="CY200" i="42"/>
  <c r="DA200" i="42"/>
  <c r="CW201" i="42" a="1"/>
  <c r="CW201" i="42"/>
  <c r="CV201" i="42" s="1"/>
  <c r="CW202" i="42" a="1"/>
  <c r="CW202" i="42"/>
  <c r="CV202" i="42" s="1"/>
  <c r="CX202" i="42" s="1"/>
  <c r="CZ202" i="42" s="1"/>
  <c r="CY202" i="42"/>
  <c r="DA202" i="42" s="1"/>
  <c r="CW203" i="42" a="1"/>
  <c r="CW203" i="42" s="1"/>
  <c r="CV203" i="42" s="1"/>
  <c r="CW204" i="42" a="1"/>
  <c r="CW204" i="42"/>
  <c r="CV204" i="42" s="1"/>
  <c r="CW205" i="42" a="1"/>
  <c r="CW205" i="42"/>
  <c r="CV205" i="42" s="1"/>
  <c r="CV206" i="42"/>
  <c r="CX206" i="42" s="1"/>
  <c r="CZ206" i="42" s="1"/>
  <c r="CW206" i="42" a="1"/>
  <c r="CW206" i="42"/>
  <c r="CW207" i="42" a="1"/>
  <c r="CW207" i="42" s="1"/>
  <c r="CV207" i="42" s="1"/>
  <c r="CY207" i="42" s="1"/>
  <c r="DA207" i="42" s="1"/>
  <c r="CW208" i="42" a="1"/>
  <c r="CW208" i="42" s="1"/>
  <c r="CV208" i="42" s="1"/>
  <c r="CW209" i="42" a="1"/>
  <c r="CW209" i="42" s="1"/>
  <c r="CV209" i="42" s="1"/>
  <c r="CY209" i="42" s="1"/>
  <c r="DA209" i="42"/>
  <c r="CV210" i="42"/>
  <c r="CY210" i="42" s="1"/>
  <c r="CW210" i="42" a="1"/>
  <c r="CW210" i="42"/>
  <c r="CX210" i="42"/>
  <c r="CZ210" i="42" s="1"/>
  <c r="DA210" i="42"/>
  <c r="CW211" i="42" a="1"/>
  <c r="CW211" i="42" s="1"/>
  <c r="CV211" i="42" s="1"/>
  <c r="CX211" i="42" s="1"/>
  <c r="CZ211" i="42" s="1"/>
  <c r="CY211" i="42"/>
  <c r="DA211" i="42" s="1"/>
  <c r="CW212" i="42" a="1"/>
  <c r="CW212" i="42" s="1"/>
  <c r="CV212" i="42" s="1"/>
  <c r="CX212" i="42" s="1"/>
  <c r="CZ212" i="42" s="1"/>
  <c r="CY212" i="42"/>
  <c r="DA212" i="42" s="1"/>
  <c r="CW213" i="42" a="1"/>
  <c r="CW213" i="42"/>
  <c r="CV213" i="42" s="1"/>
  <c r="CY213" i="42" s="1"/>
  <c r="DA213" i="42" s="1"/>
  <c r="CX213" i="42"/>
  <c r="CZ213" i="42" s="1"/>
  <c r="CW214" i="42" a="1"/>
  <c r="CW214" i="42"/>
  <c r="CV214" i="42" s="1"/>
  <c r="CX214" i="42" s="1"/>
  <c r="CZ214" i="42" s="1"/>
  <c r="CY214" i="42"/>
  <c r="DA214" i="42" s="1"/>
  <c r="CV215" i="42"/>
  <c r="CX215" i="42" s="1"/>
  <c r="CZ215" i="42" s="1"/>
  <c r="CW215" i="42" a="1"/>
  <c r="CW215" i="42" s="1"/>
  <c r="CW216" i="42" a="1"/>
  <c r="CW216" i="42"/>
  <c r="CV216" i="42" s="1"/>
  <c r="CW217" i="42" a="1"/>
  <c r="CW217" i="42"/>
  <c r="CV217" i="42" s="1"/>
  <c r="CV218" i="42"/>
  <c r="CX218" i="42" s="1"/>
  <c r="CZ218" i="42" s="1"/>
  <c r="CW218" i="42" a="1"/>
  <c r="CW218" i="42"/>
  <c r="CY218" i="42"/>
  <c r="DA218" i="42" s="1"/>
  <c r="CW219" i="42" a="1"/>
  <c r="CW219" i="42" s="1"/>
  <c r="CV219" i="42" s="1"/>
  <c r="CW220" i="42" a="1"/>
  <c r="CW220" i="42"/>
  <c r="CV220" i="42" s="1"/>
  <c r="CW221" i="42" a="1"/>
  <c r="CW221" i="42" s="1"/>
  <c r="CV221" i="42" s="1"/>
  <c r="CY221" i="42" s="1"/>
  <c r="DA221" i="42" s="1"/>
  <c r="CV222" i="42"/>
  <c r="CY222" i="42" s="1"/>
  <c r="DA222" i="42" s="1"/>
  <c r="CW222" i="42" a="1"/>
  <c r="CW222" i="42"/>
  <c r="CX222" i="42"/>
  <c r="CZ222" i="42" s="1"/>
  <c r="CW223" i="42" a="1"/>
  <c r="CW223" i="42" s="1"/>
  <c r="CV223" i="42" s="1"/>
  <c r="CX223" i="42" s="1"/>
  <c r="CZ223" i="42"/>
  <c r="CW224" i="42" a="1"/>
  <c r="CW224" i="42" s="1"/>
  <c r="CV224" i="42" s="1"/>
  <c r="CX224" i="42" s="1"/>
  <c r="CZ224" i="42" s="1"/>
  <c r="CY224" i="42"/>
  <c r="DA224" i="42" s="1"/>
  <c r="CW225" i="42" a="1"/>
  <c r="CW225" i="42"/>
  <c r="CV225" i="42" s="1"/>
  <c r="CY225" i="42" s="1"/>
  <c r="DA225" i="42" s="1"/>
  <c r="CX225" i="42"/>
  <c r="CZ225" i="42" s="1"/>
  <c r="CW226" i="42" a="1"/>
  <c r="CW226" i="42"/>
  <c r="CV226" i="42" s="1"/>
  <c r="CX226" i="42" s="1"/>
  <c r="CZ226" i="42" s="1"/>
  <c r="CY226" i="42"/>
  <c r="DA226" i="42" s="1"/>
  <c r="CW227" i="42" a="1"/>
  <c r="CW227" i="42" s="1"/>
  <c r="CV227" i="42" s="1"/>
  <c r="CV228" i="42"/>
  <c r="CW228" i="42" a="1"/>
  <c r="CW228" i="42"/>
  <c r="CW229" i="42" a="1"/>
  <c r="CW229" i="42"/>
  <c r="CV229" i="42" s="1"/>
  <c r="CV230" i="42"/>
  <c r="CX230" i="42" s="1"/>
  <c r="CZ230" i="42" s="1"/>
  <c r="CW230" i="42" a="1"/>
  <c r="CW230" i="42"/>
  <c r="CY230" i="42"/>
  <c r="DA230" i="42" s="1"/>
  <c r="CV231" i="42"/>
  <c r="CY231" i="42" s="1"/>
  <c r="DA231" i="42" s="1"/>
  <c r="CW231" i="42" a="1"/>
  <c r="CW231" i="42" s="1"/>
  <c r="CW232" i="42" a="1"/>
  <c r="CW232" i="42"/>
  <c r="CV232" i="42" s="1"/>
  <c r="CW233" i="42" a="1"/>
  <c r="CW233" i="42" s="1"/>
  <c r="CV233" i="42" s="1"/>
  <c r="CY233" i="42" s="1"/>
  <c r="DA233" i="42" s="1"/>
  <c r="CV234" i="42"/>
  <c r="CY234" i="42" s="1"/>
  <c r="CW234" i="42" a="1"/>
  <c r="CW234" i="42"/>
  <c r="DA234" i="42"/>
  <c r="CW235" i="42" a="1"/>
  <c r="CW235" i="42" s="1"/>
  <c r="CV235" i="42" s="1"/>
  <c r="CX235" i="42" s="1"/>
  <c r="CZ235" i="42"/>
  <c r="CW236" i="42" a="1"/>
  <c r="CW236" i="42" s="1"/>
  <c r="CV236" i="42" s="1"/>
  <c r="CX236" i="42" s="1"/>
  <c r="CZ236" i="42" s="1"/>
  <c r="CY236" i="42"/>
  <c r="DA236" i="42" s="1"/>
  <c r="CW237" i="42" a="1"/>
  <c r="CW237" i="42"/>
  <c r="CV237" i="42" s="1"/>
  <c r="CY237" i="42" s="1"/>
  <c r="CX237" i="42"/>
  <c r="CZ237" i="42" s="1"/>
  <c r="DA237" i="42"/>
  <c r="CW238" i="42" a="1"/>
  <c r="CW238" i="42"/>
  <c r="CV238" i="42" s="1"/>
  <c r="CX238" i="42" s="1"/>
  <c r="CZ238" i="42" s="1"/>
  <c r="CY238" i="42"/>
  <c r="DA238" i="42" s="1"/>
  <c r="CW239" i="42" a="1"/>
  <c r="CW239" i="42" s="1"/>
  <c r="CV239" i="42" s="1"/>
  <c r="CV240" i="42"/>
  <c r="CW240" i="42" a="1"/>
  <c r="CW240" i="42"/>
  <c r="CW241" i="42" a="1"/>
  <c r="CW241" i="42"/>
  <c r="CV241" i="42" s="1"/>
  <c r="CV242" i="42"/>
  <c r="CX242" i="42" s="1"/>
  <c r="CZ242" i="42" s="1"/>
  <c r="CW242" i="42" a="1"/>
  <c r="CW242" i="42"/>
  <c r="CW243" i="42" a="1"/>
  <c r="CW243" i="42" s="1"/>
  <c r="CV243" i="42" s="1"/>
  <c r="CW244" i="42" a="1"/>
  <c r="CW244" i="42" s="1"/>
  <c r="CV244" i="42" s="1"/>
  <c r="CW245" i="42" a="1"/>
  <c r="CW245" i="42" s="1"/>
  <c r="CV245" i="42" s="1"/>
  <c r="CY245" i="42" s="1"/>
  <c r="DA245" i="42"/>
  <c r="CV246" i="42"/>
  <c r="CY246" i="42" s="1"/>
  <c r="CW246" i="42" a="1"/>
  <c r="CW246" i="42"/>
  <c r="CX246" i="42"/>
  <c r="CZ246" i="42" s="1"/>
  <c r="DA246" i="42"/>
  <c r="CW247" i="42" a="1"/>
  <c r="CW247" i="42" s="1"/>
  <c r="CV247" i="42" s="1"/>
  <c r="CX247" i="42" s="1"/>
  <c r="CZ247" i="42" s="1"/>
  <c r="CW248" i="42" a="1"/>
  <c r="CW248" i="42" s="1"/>
  <c r="CV248" i="42" s="1"/>
  <c r="CX248" i="42" s="1"/>
  <c r="CZ248" i="42" s="1"/>
  <c r="CY248" i="42"/>
  <c r="DA248" i="42" s="1"/>
  <c r="CW249" i="42" a="1"/>
  <c r="CW249" i="42"/>
  <c r="CV249" i="42" s="1"/>
  <c r="CY249" i="42" s="1"/>
  <c r="DA249" i="42" s="1"/>
  <c r="CX249" i="42"/>
  <c r="CZ249" i="42" s="1"/>
  <c r="CW250" i="42" a="1"/>
  <c r="CW250" i="42"/>
  <c r="CV250" i="42" s="1"/>
  <c r="CX250" i="42" s="1"/>
  <c r="CZ250" i="42" s="1"/>
  <c r="CY250" i="42"/>
  <c r="DA250" i="42" s="1"/>
  <c r="CV251" i="42"/>
  <c r="CX251" i="42" s="1"/>
  <c r="CZ251" i="42" s="1"/>
  <c r="CW251" i="42" a="1"/>
  <c r="CW251" i="42" s="1"/>
  <c r="CY251" i="42"/>
  <c r="DA251" i="42" s="1"/>
  <c r="CW252" i="42" a="1"/>
  <c r="CW252" i="42"/>
  <c r="CV252" i="42" s="1"/>
  <c r="CW253" i="42" a="1"/>
  <c r="CW253" i="42"/>
  <c r="CV253" i="42" s="1"/>
  <c r="CV254" i="42"/>
  <c r="CX254" i="42" s="1"/>
  <c r="CZ254" i="42" s="1"/>
  <c r="CW254" i="42" a="1"/>
  <c r="CW254" i="42"/>
  <c r="CY254" i="42"/>
  <c r="DA254" i="42" s="1"/>
  <c r="CW255" i="42" a="1"/>
  <c r="CW255" i="42" s="1"/>
  <c r="CV255" i="42" s="1"/>
  <c r="CW256" i="42" a="1"/>
  <c r="CW256" i="42"/>
  <c r="CV256" i="42" s="1"/>
  <c r="CW257" i="42" a="1"/>
  <c r="CW257" i="42" s="1"/>
  <c r="CV257" i="42" s="1"/>
  <c r="CY257" i="42" s="1"/>
  <c r="DA257" i="42" s="1"/>
  <c r="CV258" i="42"/>
  <c r="CY258" i="42" s="1"/>
  <c r="DA258" i="42" s="1"/>
  <c r="CW258" i="42" a="1"/>
  <c r="CW258" i="42"/>
  <c r="CX258" i="42"/>
  <c r="CZ258" i="42" s="1"/>
  <c r="CW259" i="42" a="1"/>
  <c r="CW259" i="42" s="1"/>
  <c r="CV259" i="42" s="1"/>
  <c r="CX259" i="42" s="1"/>
  <c r="CZ259" i="42" s="1"/>
  <c r="CW260" i="42" a="1"/>
  <c r="CW260" i="42" s="1"/>
  <c r="CV260" i="42" s="1"/>
  <c r="CX260" i="42" s="1"/>
  <c r="CZ260" i="42" s="1"/>
  <c r="CY260" i="42"/>
  <c r="DA260" i="42" s="1"/>
  <c r="CW261" i="42" a="1"/>
  <c r="CW261" i="42"/>
  <c r="CV261" i="42" s="1"/>
  <c r="CY261" i="42" s="1"/>
  <c r="DA261" i="42" s="1"/>
  <c r="CX261" i="42"/>
  <c r="CZ261" i="42" s="1"/>
  <c r="CW262" i="42" a="1"/>
  <c r="CW262" i="42"/>
  <c r="CV262" i="42" s="1"/>
  <c r="CX262" i="42" s="1"/>
  <c r="CY262" i="42"/>
  <c r="DA262" i="42" s="1"/>
  <c r="CW263" i="42" a="1"/>
  <c r="CW263" i="42" s="1"/>
  <c r="CV263" i="42" s="1"/>
  <c r="CV264" i="42"/>
  <c r="CW264" i="42" a="1"/>
  <c r="CW264" i="42"/>
  <c r="CW265" i="42" a="1"/>
  <c r="CW265" i="42"/>
  <c r="CV265" i="42" s="1"/>
  <c r="CV266" i="42"/>
  <c r="CX266" i="42" s="1"/>
  <c r="CZ266" i="42" s="1"/>
  <c r="CW266" i="42" a="1"/>
  <c r="CW266" i="42"/>
  <c r="CY266" i="42"/>
  <c r="DA266" i="42" s="1"/>
  <c r="CV267" i="42"/>
  <c r="CW267" i="42" a="1"/>
  <c r="CW267" i="42" s="1"/>
  <c r="CX267" i="42"/>
  <c r="CZ267" i="42" s="1"/>
  <c r="CY267" i="42"/>
  <c r="DA267" i="42" s="1"/>
  <c r="CW268" i="42" a="1"/>
  <c r="CW268" i="42" s="1"/>
  <c r="CV268" i="42" s="1"/>
  <c r="CW269" i="42" a="1"/>
  <c r="CW269" i="42" s="1"/>
  <c r="CV269" i="42" s="1"/>
  <c r="CY269" i="42" s="1"/>
  <c r="DA269" i="42" s="1"/>
  <c r="CW270" i="42" a="1"/>
  <c r="CW270" i="42"/>
  <c r="CV270" i="42" s="1"/>
  <c r="CW271" i="42" a="1"/>
  <c r="CW271" i="42" s="1"/>
  <c r="CV271" i="42" s="1"/>
  <c r="CW272" i="42" a="1"/>
  <c r="CW272" i="42" s="1"/>
  <c r="CV272" i="42" s="1"/>
  <c r="CX272" i="42" s="1"/>
  <c r="CZ272" i="42" s="1"/>
  <c r="CW273" i="42" a="1"/>
  <c r="CW273" i="42"/>
  <c r="CV273" i="42" s="1"/>
  <c r="CY273" i="42" s="1"/>
  <c r="CX273" i="42"/>
  <c r="CZ273" i="42" s="1"/>
  <c r="DA273" i="42"/>
  <c r="CW274" i="42" a="1"/>
  <c r="CW274" i="42"/>
  <c r="CV274" i="42" s="1"/>
  <c r="CX274" i="42" s="1"/>
  <c r="CZ274" i="42" s="1"/>
  <c r="CY274" i="42"/>
  <c r="DA274" i="42" s="1"/>
  <c r="CW275" i="42" a="1"/>
  <c r="CW275" i="42" s="1"/>
  <c r="CV275" i="42" s="1"/>
  <c r="CW276" i="42" a="1"/>
  <c r="CW276" i="42" s="1"/>
  <c r="CV276" i="42" s="1"/>
  <c r="CW277" i="42" a="1"/>
  <c r="CW277" i="42" s="1"/>
  <c r="CV277" i="42" s="1"/>
  <c r="CV278" i="42"/>
  <c r="CX278" i="42" s="1"/>
  <c r="CZ278" i="42" s="1"/>
  <c r="CW278" i="42" a="1"/>
  <c r="CW278" i="42"/>
  <c r="CV279" i="42"/>
  <c r="CW279" i="42" a="1"/>
  <c r="CW279" i="42" s="1"/>
  <c r="CW280" i="42" a="1"/>
  <c r="CW280" i="42"/>
  <c r="CV280" i="42" s="1"/>
  <c r="CX280" i="42" s="1"/>
  <c r="CZ280" i="42" s="1"/>
  <c r="CW281" i="42" a="1"/>
  <c r="CW281" i="42"/>
  <c r="CV281" i="42" s="1"/>
  <c r="CY281" i="42" s="1"/>
  <c r="DA281" i="42"/>
  <c r="CV282" i="42"/>
  <c r="CY282" i="42" s="1"/>
  <c r="CW282" i="42" a="1"/>
  <c r="CW282" i="42"/>
  <c r="CX282" i="42"/>
  <c r="CZ282" i="42" s="1"/>
  <c r="DA282" i="42"/>
  <c r="CV283" i="42"/>
  <c r="CX283" i="42" s="1"/>
  <c r="CZ283" i="42" s="1"/>
  <c r="CW283" i="42" a="1"/>
  <c r="CW283" i="42" s="1"/>
  <c r="CV284" i="42"/>
  <c r="CX284" i="42" s="1"/>
  <c r="CZ284" i="42" s="1"/>
  <c r="CW284" i="42" a="1"/>
  <c r="CW284" i="42" s="1"/>
  <c r="CY284" i="42"/>
  <c r="DA284" i="42" s="1"/>
  <c r="CW285" i="42" a="1"/>
  <c r="CW285" i="42"/>
  <c r="CV285" i="42" s="1"/>
  <c r="CY285" i="42" s="1"/>
  <c r="DA285" i="42" s="1"/>
  <c r="CW286" i="42" a="1"/>
  <c r="CW286" i="42"/>
  <c r="CV286" i="42" s="1"/>
  <c r="CY286" i="42" s="1"/>
  <c r="DA286" i="42" s="1"/>
  <c r="CX286" i="42"/>
  <c r="CZ286" i="42" s="1"/>
  <c r="CV287" i="42"/>
  <c r="CW287" i="42" a="1"/>
  <c r="CW287" i="42" s="1"/>
  <c r="CW288" i="42" a="1"/>
  <c r="CW288" i="42"/>
  <c r="CV288" i="42" s="1"/>
  <c r="CW289" i="42" a="1"/>
  <c r="CW289" i="42"/>
  <c r="CV289" i="42" s="1"/>
  <c r="CV290" i="42"/>
  <c r="CW290" i="42" a="1"/>
  <c r="CW290" i="42"/>
  <c r="CX290" i="42"/>
  <c r="CZ290" i="42" s="1"/>
  <c r="CY290" i="42"/>
  <c r="DA290" i="42"/>
  <c r="CV291" i="42"/>
  <c r="CW291" i="42" a="1"/>
  <c r="CW291" i="42" s="1"/>
  <c r="CX291" i="42"/>
  <c r="CZ291" i="42" s="1"/>
  <c r="CY291" i="42"/>
  <c r="DA291" i="42" s="1"/>
  <c r="CW292" i="42" a="1"/>
  <c r="CW292" i="42" s="1"/>
  <c r="CV292" i="42" s="1"/>
  <c r="CW293" i="42" a="1"/>
  <c r="CW293" i="42" s="1"/>
  <c r="CV293" i="42" s="1"/>
  <c r="CW294" i="42" a="1"/>
  <c r="CW294" i="42"/>
  <c r="CV294" i="42" s="1"/>
  <c r="CW295" i="42" a="1"/>
  <c r="CW295" i="42" s="1"/>
  <c r="CV295" i="42" s="1"/>
  <c r="CW296" i="42" a="1"/>
  <c r="CW296" i="42" s="1"/>
  <c r="CV296" i="42" s="1"/>
  <c r="CW297" i="42" a="1"/>
  <c r="CW297" i="42"/>
  <c r="CV297" i="42" s="1"/>
  <c r="CY297" i="42" s="1"/>
  <c r="CX297" i="42"/>
  <c r="CZ297" i="42" s="1"/>
  <c r="DA297" i="42"/>
  <c r="CW298" i="42" a="1"/>
  <c r="CW298" i="42"/>
  <c r="CV298" i="42" s="1"/>
  <c r="CX298" i="42" s="1"/>
  <c r="CZ298" i="42" s="1"/>
  <c r="CY298" i="42"/>
  <c r="DA298" i="42" s="1"/>
  <c r="CW299" i="42" a="1"/>
  <c r="CW299" i="42" s="1"/>
  <c r="CV299" i="42" s="1"/>
  <c r="CV300" i="42"/>
  <c r="CW300" i="42" a="1"/>
  <c r="CW300" i="42"/>
  <c r="CW301" i="42" a="1"/>
  <c r="CW301" i="42" s="1"/>
  <c r="CV301" i="42" s="1"/>
  <c r="CW302" i="42" a="1"/>
  <c r="CW302" i="42"/>
  <c r="CV302" i="42" s="1"/>
  <c r="CV303" i="42"/>
  <c r="CY303" i="42" s="1"/>
  <c r="DA303" i="42" s="1"/>
  <c r="CW303" i="42" a="1"/>
  <c r="CW303" i="42" s="1"/>
  <c r="CX303" i="42"/>
  <c r="CZ303" i="42" s="1"/>
  <c r="CW304" i="42" a="1"/>
  <c r="CW304" i="42" s="1"/>
  <c r="CV304" i="42" s="1"/>
  <c r="CX304" i="42" s="1"/>
  <c r="CZ304" i="42" s="1"/>
  <c r="CW305" i="42" a="1"/>
  <c r="CW305" i="42"/>
  <c r="CV305" i="42" s="1"/>
  <c r="CY305" i="42" s="1"/>
  <c r="DA305" i="42" s="1"/>
  <c r="CW306" i="42" a="1"/>
  <c r="CW306" i="42"/>
  <c r="CV306" i="42" s="1"/>
  <c r="CX306" i="42" s="1"/>
  <c r="CZ306" i="42" s="1"/>
  <c r="CY306" i="42"/>
  <c r="DA306" i="42" s="1"/>
  <c r="CV307" i="42"/>
  <c r="CY307" i="42" s="1"/>
  <c r="DA307" i="42" s="1"/>
  <c r="CW307" i="42" a="1"/>
  <c r="CW307" i="42" s="1"/>
  <c r="CX307" i="42"/>
  <c r="CZ307" i="42"/>
  <c r="CW308" i="42" a="1"/>
  <c r="CW308" i="42"/>
  <c r="CV308" i="42" s="1"/>
  <c r="CX308" i="42" s="1"/>
  <c r="CZ308" i="42" s="1"/>
  <c r="CW309" i="42" a="1"/>
  <c r="CW309" i="42"/>
  <c r="CV309" i="42" s="1"/>
  <c r="CX309" i="42" s="1"/>
  <c r="CZ309" i="42" s="1"/>
  <c r="CY309" i="42"/>
  <c r="DA309" i="42"/>
  <c r="CW310" i="42" a="1"/>
  <c r="CW310" i="42"/>
  <c r="CV310" i="42" s="1"/>
  <c r="CY310" i="42" s="1"/>
  <c r="DA310" i="42" s="1"/>
  <c r="CW311" i="42" a="1"/>
  <c r="CW311" i="42" s="1"/>
  <c r="CV311" i="42" s="1"/>
  <c r="CW312" i="42" a="1"/>
  <c r="CW312" i="42"/>
  <c r="CV312" i="42" s="1"/>
  <c r="CW313" i="42" a="1"/>
  <c r="CW313" i="42"/>
  <c r="CV313" i="42" s="1"/>
  <c r="CX313" i="42" s="1"/>
  <c r="CZ313" i="42" s="1"/>
  <c r="CY313" i="42"/>
  <c r="DA313" i="42" s="1"/>
  <c r="CV314" i="42"/>
  <c r="CY314" i="42" s="1"/>
  <c r="DA314" i="42" s="1"/>
  <c r="CW314" i="42" a="1"/>
  <c r="CW314" i="42"/>
  <c r="CX314" i="42"/>
  <c r="CZ314" i="42" s="1"/>
  <c r="CW315" i="42" a="1"/>
  <c r="CW315" i="42"/>
  <c r="CV315" i="42" s="1"/>
  <c r="CW316" i="42" a="1"/>
  <c r="CW316" i="42"/>
  <c r="CV316" i="42" s="1"/>
  <c r="CW317" i="42" a="1"/>
  <c r="CW317" i="42" s="1"/>
  <c r="CV317" i="42" s="1"/>
  <c r="CW318" i="42" a="1"/>
  <c r="CW318" i="42" s="1"/>
  <c r="CV318" i="42" s="1"/>
  <c r="CV319" i="42"/>
  <c r="CW319" i="42" a="1"/>
  <c r="CW319" i="42" s="1"/>
  <c r="CV320" i="42"/>
  <c r="CW320" i="42" a="1"/>
  <c r="CW320" i="42"/>
  <c r="CW321" i="42" a="1"/>
  <c r="CW321" i="42" s="1"/>
  <c r="CV321" i="42" s="1"/>
  <c r="CX321" i="42" s="1"/>
  <c r="CZ321" i="42" s="1"/>
  <c r="CY321" i="42"/>
  <c r="DA321" i="42" s="1"/>
  <c r="CW322" i="42" a="1"/>
  <c r="CW322" i="42" s="1"/>
  <c r="CV322" i="42" s="1"/>
  <c r="CW323" i="42" a="1"/>
  <c r="CW323" i="42"/>
  <c r="CV323" i="42" s="1"/>
  <c r="CY323" i="42" s="1"/>
  <c r="DA323" i="42" s="1"/>
  <c r="CW324" i="42" a="1"/>
  <c r="CW324" i="42"/>
  <c r="CV324" i="42" s="1"/>
  <c r="CW325" i="42" a="1"/>
  <c r="CW325" i="42"/>
  <c r="CV325" i="42" s="1"/>
  <c r="CW326" i="42" a="1"/>
  <c r="CW326" i="42"/>
  <c r="CV326" i="42" s="1"/>
  <c r="CY326" i="42" s="1"/>
  <c r="DA326" i="42" s="1"/>
  <c r="CV327" i="42"/>
  <c r="CW327" i="42" a="1"/>
  <c r="CW327" i="42"/>
  <c r="CW328" i="42" a="1"/>
  <c r="CW328" i="42"/>
  <c r="CV328" i="42" s="1"/>
  <c r="CW329" i="42" a="1"/>
  <c r="CW329" i="42" s="1"/>
  <c r="CV329" i="42" s="1"/>
  <c r="CW330" i="42" a="1"/>
  <c r="CW330" i="42" s="1"/>
  <c r="CV330" i="42" s="1"/>
  <c r="CV331" i="42"/>
  <c r="CW331" i="42" a="1"/>
  <c r="CW331" i="42" s="1"/>
  <c r="CW332" i="42" a="1"/>
  <c r="CW332" i="42" s="1"/>
  <c r="CV332" i="42" s="1"/>
  <c r="CW333" i="42" a="1"/>
  <c r="CW333" i="42"/>
  <c r="CV333" i="42" s="1"/>
  <c r="CX333" i="42" s="1"/>
  <c r="CZ333" i="42" s="1"/>
  <c r="CY333" i="42"/>
  <c r="DA333" i="42"/>
  <c r="CW334" i="42" a="1"/>
  <c r="CW334" i="42"/>
  <c r="CV334" i="42" s="1"/>
  <c r="CY334" i="42" s="1"/>
  <c r="CX334" i="42"/>
  <c r="CZ334" i="42" s="1"/>
  <c r="DA334" i="42"/>
  <c r="CW335" i="42" a="1"/>
  <c r="CW335" i="42" s="1"/>
  <c r="CV335" i="42" s="1"/>
  <c r="CW336" i="42" a="1"/>
  <c r="CW336" i="42"/>
  <c r="CV336" i="42" s="1"/>
  <c r="CW337" i="42" a="1"/>
  <c r="CW337" i="42"/>
  <c r="CV337" i="42" s="1"/>
  <c r="CX337" i="42" s="1"/>
  <c r="CZ337" i="42" s="1"/>
  <c r="CY337" i="42"/>
  <c r="DA337" i="42" s="1"/>
  <c r="CV338" i="42"/>
  <c r="CW338" i="42" a="1"/>
  <c r="CW338" i="42"/>
  <c r="CW339" i="42" a="1"/>
  <c r="CW339" i="42"/>
  <c r="CV339" i="42" s="1"/>
  <c r="CW340" i="42" a="1"/>
  <c r="CW340" i="42"/>
  <c r="CV340" i="42" s="1"/>
  <c r="CW341" i="42" a="1"/>
  <c r="CW341" i="42" s="1"/>
  <c r="CV341" i="42" s="1"/>
  <c r="CX341" i="42" s="1"/>
  <c r="CY341" i="42"/>
  <c r="DA341" i="42" s="1"/>
  <c r="CZ341" i="42"/>
  <c r="CV342" i="42"/>
  <c r="CW342" i="42" a="1"/>
  <c r="CW342" i="42"/>
  <c r="CW343" i="42" a="1"/>
  <c r="CW343" i="42"/>
  <c r="CV343" i="42" s="1"/>
  <c r="CY343" i="42" s="1"/>
  <c r="DA343" i="42" s="1"/>
  <c r="CW344" i="42" a="1"/>
  <c r="CW344" i="42"/>
  <c r="CV344" i="42" s="1"/>
  <c r="CX344" i="42" s="1"/>
  <c r="CZ344" i="42" s="1"/>
  <c r="CY344" i="42"/>
  <c r="DA344" i="42" s="1"/>
  <c r="CV345" i="42"/>
  <c r="CW345" i="42" a="1"/>
  <c r="CW345" i="42" s="1"/>
  <c r="CW346" i="42" a="1"/>
  <c r="CW346" i="42"/>
  <c r="CV346" i="42" s="1"/>
  <c r="CW347" i="42" a="1"/>
  <c r="CW347" i="42" s="1"/>
  <c r="CV347" i="42" s="1"/>
  <c r="CV348" i="42"/>
  <c r="CX348" i="42" s="1"/>
  <c r="CZ348" i="42" s="1"/>
  <c r="CW348" i="42" a="1"/>
  <c r="CW348" i="42" s="1"/>
  <c r="CY348" i="42"/>
  <c r="DA348" i="42"/>
  <c r="CW349" i="42" a="1"/>
  <c r="CW349" i="42" s="1"/>
  <c r="CV349" i="42" s="1"/>
  <c r="CW350" i="42" a="1"/>
  <c r="CW350" i="42" s="1"/>
  <c r="CV350" i="42" s="1"/>
  <c r="CW351" i="42" a="1"/>
  <c r="CW351" i="42" s="1"/>
  <c r="CV351" i="42" s="1"/>
  <c r="CY351" i="42" s="1"/>
  <c r="DA351" i="42"/>
  <c r="CW352" i="42" a="1"/>
  <c r="CW352" i="42"/>
  <c r="CV352" i="42" s="1"/>
  <c r="CW353" i="42" a="1"/>
  <c r="CW353" i="42" s="1"/>
  <c r="CV353" i="42" s="1"/>
  <c r="CX353" i="42" s="1"/>
  <c r="CZ353" i="42"/>
  <c r="CV354" i="42"/>
  <c r="CX354" i="42" s="1"/>
  <c r="CZ354" i="42" s="1"/>
  <c r="CW354" i="42" a="1"/>
  <c r="CW354" i="42"/>
  <c r="CY354" i="42"/>
  <c r="DA354" i="42"/>
  <c r="CW355" i="42" a="1"/>
  <c r="CW355" i="42"/>
  <c r="CV355" i="42" s="1"/>
  <c r="CY355" i="42" s="1"/>
  <c r="DA355" i="42" s="1"/>
  <c r="CX355" i="42"/>
  <c r="CZ355" i="42"/>
  <c r="CW356" i="42" a="1"/>
  <c r="CW356" i="42"/>
  <c r="CV356" i="42" s="1"/>
  <c r="CX356" i="42" s="1"/>
  <c r="CZ356" i="42" s="1"/>
  <c r="CY356" i="42"/>
  <c r="DA356" i="42" s="1"/>
  <c r="CW357" i="42" a="1"/>
  <c r="CW357" i="42" s="1"/>
  <c r="CV357" i="42" s="1"/>
  <c r="CV358" i="42"/>
  <c r="CW358" i="42" a="1"/>
  <c r="CW358" i="42"/>
  <c r="CW359" i="42" a="1"/>
  <c r="CW359" i="42" s="1"/>
  <c r="CV359" i="42" s="1"/>
  <c r="CW360" i="42" a="1"/>
  <c r="CW360" i="42" s="1"/>
  <c r="CV360" i="42" s="1"/>
  <c r="CW361" i="42" a="1"/>
  <c r="CW361" i="42" s="1"/>
  <c r="CV361" i="42" s="1"/>
  <c r="CY361" i="42" s="1"/>
  <c r="DA361" i="42" s="1"/>
  <c r="CW362" i="42" a="1"/>
  <c r="CW362" i="42"/>
  <c r="CV362" i="42" s="1"/>
  <c r="CX362" i="42" s="1"/>
  <c r="CZ362" i="42" s="1"/>
  <c r="CY362" i="42"/>
  <c r="DA362" i="42" s="1"/>
  <c r="CW363" i="42" a="1"/>
  <c r="CW363" i="42" s="1"/>
  <c r="CV363" i="42" s="1"/>
  <c r="CY363" i="42" s="1"/>
  <c r="DA363" i="42" s="1"/>
  <c r="CX363" i="42"/>
  <c r="CZ363" i="42" s="1"/>
  <c r="CV364" i="42"/>
  <c r="CX364" i="42" s="1"/>
  <c r="CZ364" i="42" s="1"/>
  <c r="CW364" i="42" a="1"/>
  <c r="CW364" i="42"/>
  <c r="CW365" i="42" a="1"/>
  <c r="CW365" i="42" s="1"/>
  <c r="CV365" i="42" s="1"/>
  <c r="CX365" i="42" s="1"/>
  <c r="CY365" i="42"/>
  <c r="DA365" i="42" s="1"/>
  <c r="CZ365" i="42"/>
  <c r="CW366" i="42" a="1"/>
  <c r="CW366" i="42"/>
  <c r="CV366" i="42" s="1"/>
  <c r="CW367" i="42" a="1"/>
  <c r="CW367" i="42"/>
  <c r="CV367" i="42" s="1"/>
  <c r="CY367" i="42" s="1"/>
  <c r="DA367" i="42" s="1"/>
  <c r="CW368" i="42" a="1"/>
  <c r="CW368" i="42"/>
  <c r="CV368" i="42" s="1"/>
  <c r="CW369" i="42" a="1"/>
  <c r="CW369" i="42" s="1"/>
  <c r="CV369" i="42" s="1"/>
  <c r="CW370" i="42" a="1"/>
  <c r="CW370" i="42"/>
  <c r="CV370" i="42" s="1"/>
  <c r="CW371" i="42" a="1"/>
  <c r="CW371" i="42" s="1"/>
  <c r="CV371" i="42" s="1"/>
  <c r="CY371" i="42" s="1"/>
  <c r="DA371" i="42" s="1"/>
  <c r="CX371" i="42"/>
  <c r="CZ371" i="42" s="1"/>
  <c r="CW372" i="42" a="1"/>
  <c r="CW372" i="42" s="1"/>
  <c r="CV372" i="42" s="1"/>
  <c r="CW373" i="42" a="1"/>
  <c r="CW373" i="42" s="1"/>
  <c r="CV373" i="42" s="1"/>
  <c r="CY373" i="42" s="1"/>
  <c r="DA373" i="42" s="1"/>
  <c r="CW374" i="42" a="1"/>
  <c r="CW374" i="42"/>
  <c r="CV374" i="42" s="1"/>
  <c r="CW375" i="42" a="1"/>
  <c r="CW375" i="42" s="1"/>
  <c r="CV375" i="42" s="1"/>
  <c r="CX375" i="42" s="1"/>
  <c r="CZ375" i="42" s="1"/>
  <c r="CW376" i="42" a="1"/>
  <c r="CW376" i="42"/>
  <c r="CV376" i="42" s="1"/>
  <c r="CX376" i="42" s="1"/>
  <c r="CZ376" i="42" s="1"/>
  <c r="CW377" i="42" a="1"/>
  <c r="CW377" i="42" s="1"/>
  <c r="CV377" i="42" s="1"/>
  <c r="CW378" i="42" a="1"/>
  <c r="CW378" i="42"/>
  <c r="CV378" i="42" s="1"/>
  <c r="CW379" i="42" a="1"/>
  <c r="CW379" i="42" s="1"/>
  <c r="CV379" i="42" s="1"/>
  <c r="CY379" i="42" s="1"/>
  <c r="DA379" i="42" s="1"/>
  <c r="CW380" i="42" a="1"/>
  <c r="CW380" i="42"/>
  <c r="CV380" i="42" s="1"/>
  <c r="CW381" i="42" a="1"/>
  <c r="CW381" i="42" s="1"/>
  <c r="CV381" i="42" s="1"/>
  <c r="CY381" i="42" s="1"/>
  <c r="DA381" i="42" s="1"/>
  <c r="CW382" i="42" a="1"/>
  <c r="CW382" i="42" s="1"/>
  <c r="CV382" i="42" s="1"/>
  <c r="CY382" i="42" s="1"/>
  <c r="DA382" i="42" s="1"/>
  <c r="CW383" i="42" a="1"/>
  <c r="CW383" i="42" s="1"/>
  <c r="CV383" i="42" s="1"/>
  <c r="CY383" i="42" s="1"/>
  <c r="DA383" i="42" s="1"/>
  <c r="CV384" i="42"/>
  <c r="CX384" i="42" s="1"/>
  <c r="CZ384" i="42" s="1"/>
  <c r="CW384" i="42" a="1"/>
  <c r="CW384" i="42" s="1"/>
  <c r="CW385" i="42" a="1"/>
  <c r="CW385" i="42" s="1"/>
  <c r="CV385" i="42" s="1"/>
  <c r="CY385" i="42" s="1"/>
  <c r="DA385" i="42" s="1"/>
  <c r="CW386" i="42" a="1"/>
  <c r="CW386" i="42" s="1"/>
  <c r="CV386" i="42" s="1"/>
  <c r="CW387" i="42" a="1"/>
  <c r="CW387" i="42" s="1"/>
  <c r="CV387" i="42" s="1"/>
  <c r="CX387" i="42"/>
  <c r="CZ387" i="42" s="1"/>
  <c r="CY387" i="42"/>
  <c r="DA387" i="42" s="1"/>
  <c r="CW388" i="42" a="1"/>
  <c r="CW388" i="42" s="1"/>
  <c r="CV388" i="42" s="1"/>
  <c r="CW389" i="42" a="1"/>
  <c r="CW389" i="42"/>
  <c r="CV389" i="42" s="1"/>
  <c r="CX389" i="42" s="1"/>
  <c r="CZ389" i="42" s="1"/>
  <c r="CW390" i="42" a="1"/>
  <c r="CW390" i="42"/>
  <c r="CV390" i="42" s="1"/>
  <c r="CW391" i="42" a="1"/>
  <c r="CW391" i="42" s="1"/>
  <c r="CV391" i="42" s="1"/>
  <c r="CW392" i="42" a="1"/>
  <c r="CW392" i="42"/>
  <c r="CV392" i="42" s="1"/>
  <c r="CW393" i="42" a="1"/>
  <c r="CW393" i="42" s="1"/>
  <c r="CV393" i="42" s="1"/>
  <c r="CW394" i="42" a="1"/>
  <c r="CW394" i="42"/>
  <c r="CV394" i="42" s="1"/>
  <c r="CW395" i="42" a="1"/>
  <c r="CW395" i="42" s="1"/>
  <c r="CV395" i="42" s="1"/>
  <c r="CY395" i="42" s="1"/>
  <c r="DA395" i="42" s="1"/>
  <c r="CW396" i="42" a="1"/>
  <c r="CW396" i="42" s="1"/>
  <c r="CV396" i="42" s="1"/>
  <c r="CW397" i="42" a="1"/>
  <c r="CW397" i="42" s="1"/>
  <c r="CV397" i="42" s="1"/>
  <c r="CY397" i="42" s="1"/>
  <c r="DA397" i="42" s="1"/>
  <c r="CW398" i="42" a="1"/>
  <c r="CW398" i="42"/>
  <c r="CV398" i="42" s="1"/>
  <c r="CW399" i="42" a="1"/>
  <c r="CW399" i="42" s="1"/>
  <c r="CV399" i="42" s="1"/>
  <c r="CX399" i="42" s="1"/>
  <c r="CZ399" i="42" s="1"/>
  <c r="CW400" i="42" a="1"/>
  <c r="CW400" i="42" s="1"/>
  <c r="CV400" i="42" s="1"/>
  <c r="CX400" i="42" s="1"/>
  <c r="CZ400" i="42" s="1"/>
  <c r="CW401" i="42" a="1"/>
  <c r="CW401" i="42" s="1"/>
  <c r="CV401" i="42" s="1"/>
  <c r="CW402" i="42" a="1"/>
  <c r="CW402" i="42" s="1"/>
  <c r="CV402" i="42" s="1"/>
  <c r="CW403" i="42" a="1"/>
  <c r="CW403" i="42"/>
  <c r="CV403" i="42" s="1"/>
  <c r="CY403" i="42" s="1"/>
  <c r="DA403" i="42" s="1"/>
  <c r="CW404" i="42" a="1"/>
  <c r="CW404" i="42" s="1"/>
  <c r="CV404" i="42" s="1"/>
  <c r="CX404" i="42" s="1"/>
  <c r="CZ404" i="42" s="1"/>
  <c r="CW405" i="42" a="1"/>
  <c r="CW405" i="42" s="1"/>
  <c r="CV405" i="42" s="1"/>
  <c r="CW406" i="42" a="1"/>
  <c r="CW406" i="42" s="1"/>
  <c r="CV406" i="42" s="1"/>
  <c r="CW407" i="42" a="1"/>
  <c r="CW407" i="42" s="1"/>
  <c r="CV407" i="42" s="1"/>
  <c r="CV408" i="42"/>
  <c r="CW408" i="42" a="1"/>
  <c r="CW408" i="42" s="1"/>
  <c r="CV409" i="42"/>
  <c r="CY409" i="42" s="1"/>
  <c r="DA409" i="42" s="1"/>
  <c r="CW409" i="42" a="1"/>
  <c r="CW409" i="42" s="1"/>
  <c r="CW410" i="42" a="1"/>
  <c r="CW410" i="42" s="1"/>
  <c r="CV410" i="42" s="1"/>
  <c r="CW411" i="42" a="1"/>
  <c r="CW411" i="42"/>
  <c r="CV411" i="42" s="1"/>
  <c r="CX411" i="42" s="1"/>
  <c r="CZ411" i="42" s="1"/>
  <c r="CW412" i="42" a="1"/>
  <c r="CW412" i="42"/>
  <c r="CV412" i="42" s="1"/>
  <c r="CY412" i="42" s="1"/>
  <c r="DA412" i="42" s="1"/>
  <c r="CW413" i="42" a="1"/>
  <c r="CW413" i="42"/>
  <c r="CV413" i="42" s="1"/>
  <c r="CX413" i="42" s="1"/>
  <c r="CZ413" i="42" s="1"/>
  <c r="CW414" i="42" a="1"/>
  <c r="CW414" i="42"/>
  <c r="CV414" i="42" s="1"/>
  <c r="CW415" i="42" a="1"/>
  <c r="CW415" i="42"/>
  <c r="CV415" i="42" s="1"/>
  <c r="CW416" i="42" a="1"/>
  <c r="CW416" i="42" s="1"/>
  <c r="CV416" i="42" s="1"/>
  <c r="CX416" i="42" s="1"/>
  <c r="CZ416" i="42" s="1"/>
  <c r="CW417" i="42" a="1"/>
  <c r="CW417" i="42" s="1"/>
  <c r="CV417" i="42" s="1"/>
  <c r="CW418" i="42" a="1"/>
  <c r="CW418" i="42" s="1"/>
  <c r="CV418" i="42" s="1"/>
  <c r="CY418" i="42" s="1"/>
  <c r="DA418" i="42" s="1"/>
  <c r="CW419" i="42" a="1"/>
  <c r="CW419" i="42" s="1"/>
  <c r="CV419" i="42" s="1"/>
  <c r="CW420" i="42" a="1"/>
  <c r="CW420" i="42" s="1"/>
  <c r="CV420" i="42" s="1"/>
  <c r="CW421" i="42" a="1"/>
  <c r="CW421" i="42" s="1"/>
  <c r="CV421" i="42" s="1"/>
  <c r="CW422" i="42" a="1"/>
  <c r="CW422" i="42" s="1"/>
  <c r="CV422" i="42" s="1"/>
  <c r="CW423" i="42" a="1"/>
  <c r="CW423" i="42"/>
  <c r="CV423" i="42" s="1"/>
  <c r="CY423" i="42" s="1"/>
  <c r="DA423" i="42" s="1"/>
  <c r="CW424" i="42" a="1"/>
  <c r="CW424" i="42" s="1"/>
  <c r="CV424" i="42" s="1"/>
  <c r="CW425" i="42" a="1"/>
  <c r="CW425" i="42" s="1"/>
  <c r="CV425" i="42" s="1"/>
  <c r="CW426" i="42" a="1"/>
  <c r="CW426" i="42" s="1"/>
  <c r="CV426" i="42" s="1"/>
  <c r="CW427" i="42" a="1"/>
  <c r="CW427" i="42" s="1"/>
  <c r="CV427" i="42" s="1"/>
  <c r="CW428" i="42" a="1"/>
  <c r="CW428" i="42" s="1"/>
  <c r="CV428" i="42" s="1"/>
  <c r="CW429" i="42" a="1"/>
  <c r="CW429" i="42" s="1"/>
  <c r="CV429" i="42" s="1"/>
  <c r="CW430" i="42" a="1"/>
  <c r="CW430" i="42" s="1"/>
  <c r="CV430" i="42" s="1"/>
  <c r="CW431" i="42" a="1"/>
  <c r="CW431" i="42" s="1"/>
  <c r="CV431" i="42" s="1"/>
  <c r="CW432" i="42" a="1"/>
  <c r="CW432" i="42" s="1"/>
  <c r="CV432" i="42" s="1"/>
  <c r="CW433" i="42" a="1"/>
  <c r="CW433" i="42" s="1"/>
  <c r="CV433" i="42" s="1"/>
  <c r="CX433" i="42" s="1"/>
  <c r="CZ433" i="42" s="1"/>
  <c r="CW434" i="42" a="1"/>
  <c r="CW434" i="42" s="1"/>
  <c r="CV434" i="42" s="1"/>
  <c r="CW435" i="42" a="1"/>
  <c r="CW435" i="42" s="1"/>
  <c r="CV435" i="42" s="1"/>
  <c r="CX435" i="42" s="1"/>
  <c r="CZ435" i="42" s="1"/>
  <c r="CW436" i="42" a="1"/>
  <c r="CW436" i="42" s="1"/>
  <c r="CV436" i="42" s="1"/>
  <c r="CW437" i="42" a="1"/>
  <c r="CW437" i="42" s="1"/>
  <c r="CV437" i="42" s="1"/>
  <c r="CW438" i="42" a="1"/>
  <c r="CW438" i="42"/>
  <c r="CV438" i="42" s="1"/>
  <c r="CW439" i="42" a="1"/>
  <c r="CW439" i="42"/>
  <c r="CV439" i="42" s="1"/>
  <c r="CW440" i="42" a="1"/>
  <c r="CW440" i="42"/>
  <c r="CV440" i="42" s="1"/>
  <c r="CW441" i="42" a="1"/>
  <c r="CW441" i="42" s="1"/>
  <c r="CV441" i="42" s="1"/>
  <c r="CW442" i="42" a="1"/>
  <c r="CW442" i="42"/>
  <c r="CV442" i="42" s="1"/>
  <c r="CW443" i="42" a="1"/>
  <c r="CW443" i="42" s="1"/>
  <c r="CV443" i="42" s="1"/>
  <c r="CY443" i="42" s="1"/>
  <c r="DA443" i="42" s="1"/>
  <c r="CW444" i="42" a="1"/>
  <c r="CW444" i="42" s="1"/>
  <c r="CV444" i="42" s="1"/>
  <c r="CW445" i="42" a="1"/>
  <c r="CW445" i="42" s="1"/>
  <c r="CV445" i="42" s="1"/>
  <c r="CW446" i="42" a="1"/>
  <c r="CW446" i="42" s="1"/>
  <c r="CV446" i="42" s="1"/>
  <c r="CW447" i="42" a="1"/>
  <c r="CW447" i="42" s="1"/>
  <c r="CV447" i="42" s="1"/>
  <c r="CV448" i="42"/>
  <c r="CX448" i="42" s="1"/>
  <c r="CZ448" i="42" s="1"/>
  <c r="CW448" i="42" a="1"/>
  <c r="CW448" i="42"/>
  <c r="CY448" i="42"/>
  <c r="DA448" i="42" s="1"/>
  <c r="CW449" i="42" a="1"/>
  <c r="CW449" i="42" s="1"/>
  <c r="CV449" i="42" s="1"/>
  <c r="CW450" i="42" a="1"/>
  <c r="CW450" i="42" s="1"/>
  <c r="CV450" i="42" s="1"/>
  <c r="CW451" i="42" a="1"/>
  <c r="CW451" i="42" s="1"/>
  <c r="CV451" i="42" s="1"/>
  <c r="CW452" i="42" a="1"/>
  <c r="CW452" i="42" s="1"/>
  <c r="CV452" i="42" s="1"/>
  <c r="CW453" i="42" a="1"/>
  <c r="CW453" i="42" s="1"/>
  <c r="CV453" i="42" s="1"/>
  <c r="CW454" i="42" a="1"/>
  <c r="CW454" i="42"/>
  <c r="CV454" i="42" s="1"/>
  <c r="CY454" i="42" s="1"/>
  <c r="DA454" i="42" s="1"/>
  <c r="CW455" i="42" a="1"/>
  <c r="CW455" i="42" s="1"/>
  <c r="CV455" i="42" s="1"/>
  <c r="CY455" i="42" s="1"/>
  <c r="DA455" i="42" s="1"/>
  <c r="CW456" i="42" a="1"/>
  <c r="CW456" i="42" s="1"/>
  <c r="CV456" i="42" s="1"/>
  <c r="CW457" i="42" a="1"/>
  <c r="CW457" i="42" s="1"/>
  <c r="CV457" i="42" s="1"/>
  <c r="CW458" i="42" a="1"/>
  <c r="CW458" i="42" s="1"/>
  <c r="CV458" i="42" s="1"/>
  <c r="CW459" i="42" a="1"/>
  <c r="CW459" i="42" s="1"/>
  <c r="CV459" i="42" s="1"/>
  <c r="CX459" i="42" s="1"/>
  <c r="CZ459" i="42" s="1"/>
  <c r="CW460" i="42" a="1"/>
  <c r="CW460" i="42" s="1"/>
  <c r="CV460" i="42" s="1"/>
  <c r="CW461" i="42" a="1"/>
  <c r="CW461" i="42" s="1"/>
  <c r="CV461" i="42" s="1"/>
  <c r="CW462" i="42" a="1"/>
  <c r="CW462" i="42" s="1"/>
  <c r="CV462" i="42" s="1"/>
  <c r="CW463" i="42" a="1"/>
  <c r="CW463" i="42" s="1"/>
  <c r="CV463" i="42" s="1"/>
  <c r="CW464" i="42" a="1"/>
  <c r="CW464" i="42" s="1"/>
  <c r="CV464" i="42" s="1"/>
  <c r="CW465" i="42" a="1"/>
  <c r="CW465" i="42" s="1"/>
  <c r="CV465" i="42" s="1"/>
  <c r="CW466" i="42" a="1"/>
  <c r="CW466" i="42"/>
  <c r="CV466" i="42" s="1"/>
  <c r="CW467" i="42" a="1"/>
  <c r="CW467" i="42" s="1"/>
  <c r="CV467" i="42" s="1"/>
  <c r="CY467" i="42" s="1"/>
  <c r="DA467" i="42" s="1"/>
  <c r="CX467" i="42"/>
  <c r="CZ467" i="42" s="1"/>
  <c r="CW468" i="42" a="1"/>
  <c r="CW468" i="42" s="1"/>
  <c r="CV468" i="42" s="1"/>
  <c r="CX468" i="42" s="1"/>
  <c r="CZ468" i="42" s="1"/>
  <c r="CW469" i="42" a="1"/>
  <c r="CW469" i="42" s="1"/>
  <c r="CV469" i="42" s="1"/>
  <c r="CW470" i="42" a="1"/>
  <c r="CW470" i="42"/>
  <c r="CV470" i="42" s="1"/>
  <c r="CW471" i="42" a="1"/>
  <c r="CW471" i="42"/>
  <c r="CV471" i="42" s="1"/>
  <c r="CX471" i="42" s="1"/>
  <c r="CZ471" i="42" s="1"/>
  <c r="CW472" i="42" a="1"/>
  <c r="CW472" i="42" s="1"/>
  <c r="CV472" i="42" s="1"/>
  <c r="CW473" i="42" a="1"/>
  <c r="CW473" i="42" s="1"/>
  <c r="CV473" i="42" s="1"/>
  <c r="CW474" i="42" a="1"/>
  <c r="CW474" i="42" s="1"/>
  <c r="CV474" i="42" s="1"/>
  <c r="CW475" i="42" a="1"/>
  <c r="CW475" i="42" s="1"/>
  <c r="CV475" i="42" s="1"/>
  <c r="CW476" i="42" a="1"/>
  <c r="CW476" i="42" s="1"/>
  <c r="CV476" i="42" s="1"/>
  <c r="CX476" i="42" s="1"/>
  <c r="CZ476" i="42" s="1"/>
  <c r="CW477" i="42" a="1"/>
  <c r="CW477" i="42" s="1"/>
  <c r="CV477" i="42" s="1"/>
  <c r="CW478" i="42" a="1"/>
  <c r="CW478" i="42"/>
  <c r="CV478" i="42" s="1"/>
  <c r="CW479" i="42" a="1"/>
  <c r="CW479" i="42" s="1"/>
  <c r="CV479" i="42" s="1"/>
  <c r="CY479" i="42" s="1"/>
  <c r="DA479" i="42" s="1"/>
  <c r="CX479" i="42"/>
  <c r="CZ479" i="42" s="1"/>
  <c r="CW480" i="42" a="1"/>
  <c r="CW480" i="42" s="1"/>
  <c r="CV480" i="42" s="1"/>
  <c r="CX480" i="42" s="1"/>
  <c r="CZ480" i="42" s="1"/>
  <c r="CW481" i="42" a="1"/>
  <c r="CW481" i="42" s="1"/>
  <c r="CV481" i="42" s="1"/>
  <c r="CW482" i="42" a="1"/>
  <c r="CW482" i="42" s="1"/>
  <c r="CV482" i="42" s="1"/>
  <c r="CW483" i="42" a="1"/>
  <c r="CW483" i="42"/>
  <c r="CV483" i="42" s="1"/>
  <c r="CX483" i="42" s="1"/>
  <c r="CZ483" i="42" s="1"/>
  <c r="CW484" i="42" a="1"/>
  <c r="CW484" i="42"/>
  <c r="CV484" i="42" s="1"/>
  <c r="CX484" i="42" s="1"/>
  <c r="CZ484" i="42" s="1"/>
  <c r="CW485" i="42" a="1"/>
  <c r="CW485" i="42" s="1"/>
  <c r="CV485" i="42" s="1"/>
  <c r="CW486" i="42" a="1"/>
  <c r="CW486" i="42" s="1"/>
  <c r="CV486" i="42" s="1"/>
  <c r="CV487" i="42"/>
  <c r="CW487" i="42" a="1"/>
  <c r="CW487" i="42" s="1"/>
  <c r="CW488" i="42" a="1"/>
  <c r="CW488" i="42" s="1"/>
  <c r="CV488" i="42" s="1"/>
  <c r="CW489" i="42" a="1"/>
  <c r="CW489" i="42" s="1"/>
  <c r="CV489" i="42" s="1"/>
  <c r="CW490" i="42" a="1"/>
  <c r="CW490" i="42" s="1"/>
  <c r="CV490" i="42" s="1"/>
  <c r="CW491" i="42" a="1"/>
  <c r="CW491" i="42" s="1"/>
  <c r="CV491" i="42" s="1"/>
  <c r="CY491" i="42" s="1"/>
  <c r="DA491" i="42" s="1"/>
  <c r="CW492" i="42" a="1"/>
  <c r="CW492" i="42" s="1"/>
  <c r="CV492" i="42" s="1"/>
  <c r="CX492" i="42" s="1"/>
  <c r="CZ492" i="42" s="1"/>
  <c r="CW493" i="42" a="1"/>
  <c r="CW493" i="42" s="1"/>
  <c r="CV493" i="42" s="1"/>
  <c r="CW494" i="42" a="1"/>
  <c r="CW494" i="42" s="1"/>
  <c r="CV494" i="42" s="1"/>
  <c r="CW495" i="42" a="1"/>
  <c r="CW495" i="42" s="1"/>
  <c r="CV495" i="42" s="1"/>
  <c r="CX495" i="42" s="1"/>
  <c r="CZ495" i="42" s="1"/>
  <c r="CW496" i="42" a="1"/>
  <c r="CW496" i="42" s="1"/>
  <c r="CV496" i="42" s="1"/>
  <c r="CW497" i="42" a="1"/>
  <c r="CW497" i="42" s="1"/>
  <c r="CV497" i="42" s="1"/>
  <c r="CW498" i="42" a="1"/>
  <c r="CW498" i="42" s="1"/>
  <c r="CV498" i="42" s="1"/>
  <c r="CW499" i="42" a="1"/>
  <c r="CW499" i="42" s="1"/>
  <c r="CV499" i="42" s="1"/>
  <c r="CW500" i="42" a="1"/>
  <c r="CW500" i="42" s="1"/>
  <c r="CV500" i="42" s="1"/>
  <c r="CX500" i="42" s="1"/>
  <c r="CZ500" i="42" s="1"/>
  <c r="CW501" i="42" a="1"/>
  <c r="CW501" i="42" s="1"/>
  <c r="CV501" i="42" s="1"/>
  <c r="CW502" i="42" a="1"/>
  <c r="CW502" i="42" s="1"/>
  <c r="CV502" i="42" s="1"/>
  <c r="CY502" i="42" s="1"/>
  <c r="DA502" i="42" s="1"/>
  <c r="CW503" i="42" a="1"/>
  <c r="CW503" i="42" s="1"/>
  <c r="CV503" i="42" s="1"/>
  <c r="CY503" i="42" s="1"/>
  <c r="DA503" i="42" s="1"/>
  <c r="CW504" i="42" a="1"/>
  <c r="CW504" i="42" s="1"/>
  <c r="CV504" i="42" s="1"/>
  <c r="CW505" i="42" a="1"/>
  <c r="CW505" i="42" s="1"/>
  <c r="CV505" i="42" s="1"/>
  <c r="CW506" i="42" a="1"/>
  <c r="CW506" i="42" s="1"/>
  <c r="CV506" i="42" s="1"/>
  <c r="CW507" i="42" a="1"/>
  <c r="CW507" i="42" s="1"/>
  <c r="CV507" i="42" s="1"/>
  <c r="CW508" i="42" a="1"/>
  <c r="CW508" i="42"/>
  <c r="CV508" i="42" s="1"/>
  <c r="CW509" i="42" a="1"/>
  <c r="CW509" i="42" s="1"/>
  <c r="CV509" i="42" s="1"/>
  <c r="CW510" i="42" a="1"/>
  <c r="CW510" i="42" s="1"/>
  <c r="CV510" i="42" s="1"/>
  <c r="CW511" i="42" a="1"/>
  <c r="CW511" i="42" s="1"/>
  <c r="CV511" i="42" s="1"/>
  <c r="CY511" i="42" s="1"/>
  <c r="DA511" i="42" s="1"/>
  <c r="CW512" i="42" a="1"/>
  <c r="CW512" i="42" s="1"/>
  <c r="CV512" i="42" s="1"/>
  <c r="CX512" i="42" s="1"/>
  <c r="CZ512" i="42" s="1"/>
  <c r="CW513" i="42" a="1"/>
  <c r="CW513" i="42" s="1"/>
  <c r="CV513" i="42" s="1"/>
  <c r="CW514" i="42" a="1"/>
  <c r="CW514" i="42"/>
  <c r="CV514" i="42" s="1"/>
  <c r="CY514" i="42" s="1"/>
  <c r="DA514" i="42" s="1"/>
  <c r="CW515" i="42" a="1"/>
  <c r="CW515" i="42" s="1"/>
  <c r="CV515" i="42" s="1"/>
  <c r="CY515" i="42" s="1"/>
  <c r="DA515" i="42" s="1"/>
  <c r="CW516" i="42" a="1"/>
  <c r="CW516" i="42" s="1"/>
  <c r="CV516" i="42" s="1"/>
  <c r="CW517" i="42" a="1"/>
  <c r="CW517" i="42" s="1"/>
  <c r="CV517" i="42" s="1"/>
  <c r="CW518" i="42" a="1"/>
  <c r="CW518" i="42" s="1"/>
  <c r="CV518" i="42" s="1"/>
  <c r="CW519" i="42" a="1"/>
  <c r="CW519" i="42"/>
  <c r="CV519" i="42" s="1"/>
  <c r="CX519" i="42" s="1"/>
  <c r="CZ519" i="42" s="1"/>
  <c r="CW520" i="42" a="1"/>
  <c r="CW520" i="42" s="1"/>
  <c r="CV520" i="42" s="1"/>
  <c r="CW521" i="42" a="1"/>
  <c r="CW521" i="42" s="1"/>
  <c r="CV521" i="42" s="1"/>
  <c r="CW522" i="42" a="1"/>
  <c r="CW522" i="42" s="1"/>
  <c r="CV522" i="42" s="1"/>
  <c r="CV523" i="42"/>
  <c r="CY523" i="42" s="1"/>
  <c r="DA523" i="42" s="1"/>
  <c r="CW523" i="42" a="1"/>
  <c r="CW523" i="42" s="1"/>
  <c r="CW524" i="42" a="1"/>
  <c r="CW524" i="42" s="1"/>
  <c r="CV524" i="42" s="1"/>
  <c r="CW525" i="42" a="1"/>
  <c r="CW525" i="42" s="1"/>
  <c r="CV525" i="42" s="1"/>
  <c r="CW526" i="42" a="1"/>
  <c r="CW526" i="42" s="1"/>
  <c r="CV526" i="42" s="1"/>
  <c r="CW527" i="42" a="1"/>
  <c r="CW527" i="42" s="1"/>
  <c r="CV527" i="42" s="1"/>
  <c r="CY527" i="42" s="1"/>
  <c r="DA527" i="42" s="1"/>
  <c r="CW528" i="42" a="1"/>
  <c r="CW528" i="42" s="1"/>
  <c r="CV528" i="42" s="1"/>
  <c r="CW529" i="42" a="1"/>
  <c r="CW529" i="42" s="1"/>
  <c r="CV529" i="42" s="1"/>
  <c r="CW530" i="42" a="1"/>
  <c r="CW530" i="42" s="1"/>
  <c r="CV530" i="42" s="1"/>
  <c r="CW531" i="42" a="1"/>
  <c r="CW531" i="42" s="1"/>
  <c r="CV531" i="42" s="1"/>
  <c r="CX531" i="42" s="1"/>
  <c r="CZ531" i="42" s="1"/>
  <c r="CW532" i="42" a="1"/>
  <c r="CW532" i="42" s="1"/>
  <c r="CV532" i="42" s="1"/>
  <c r="CW533" i="42" a="1"/>
  <c r="CW533" i="42" s="1"/>
  <c r="CV533" i="42" s="1"/>
  <c r="CW534" i="42" a="1"/>
  <c r="CW534" i="42" s="1"/>
  <c r="CV534" i="42" s="1"/>
  <c r="CW535" i="42" a="1"/>
  <c r="CW535" i="42" s="1"/>
  <c r="CV535" i="42" s="1"/>
  <c r="CY535" i="42" s="1"/>
  <c r="DA535" i="42" s="1"/>
  <c r="CW536" i="42" a="1"/>
  <c r="CW536" i="42" s="1"/>
  <c r="CV536" i="42" s="1"/>
  <c r="CX536" i="42" s="1"/>
  <c r="CZ536" i="42" s="1"/>
  <c r="CW537" i="42" a="1"/>
  <c r="CW537" i="42" s="1"/>
  <c r="CV537" i="42" s="1"/>
  <c r="CW538" i="42" a="1"/>
  <c r="CW538" i="42" s="1"/>
  <c r="CV538" i="42" s="1"/>
  <c r="CW539" i="42" a="1"/>
  <c r="CW539" i="42" s="1"/>
  <c r="CV539" i="42" s="1"/>
  <c r="CY539" i="42" s="1"/>
  <c r="DA539" i="42" s="1"/>
  <c r="CX539" i="42"/>
  <c r="CZ539" i="42" s="1"/>
  <c r="CW540" i="42" a="1"/>
  <c r="CW540" i="42" s="1"/>
  <c r="CV540" i="42" s="1"/>
  <c r="CW541" i="42" a="1"/>
  <c r="CW541" i="42" s="1"/>
  <c r="CV541" i="42" s="1"/>
  <c r="CW542" i="42" a="1"/>
  <c r="CW542" i="42"/>
  <c r="CV542" i="42" s="1"/>
  <c r="CW543" i="42" a="1"/>
  <c r="CW543" i="42" s="1"/>
  <c r="CV543" i="42" s="1"/>
  <c r="CY543" i="42" s="1"/>
  <c r="DA543" i="42" s="1"/>
  <c r="CW544" i="42" a="1"/>
  <c r="CW544" i="42" s="1"/>
  <c r="CV544" i="42" s="1"/>
  <c r="CW545" i="42" a="1"/>
  <c r="CW545" i="42" s="1"/>
  <c r="CV545" i="42" s="1"/>
  <c r="CY545" i="42" s="1"/>
  <c r="DA545" i="42" s="1"/>
  <c r="CW546" i="42" a="1"/>
  <c r="CW546" i="42"/>
  <c r="CV546" i="42" s="1"/>
  <c r="CX546" i="42" s="1"/>
  <c r="CZ546" i="42" s="1"/>
  <c r="CW547" i="42" a="1"/>
  <c r="CW547" i="42" s="1"/>
  <c r="CV547" i="42" s="1"/>
  <c r="CY547" i="42" s="1"/>
  <c r="DA547" i="42" s="1"/>
  <c r="CX547" i="42"/>
  <c r="CZ547" i="42" s="1"/>
  <c r="CW548" i="42" a="1"/>
  <c r="CW548" i="42" s="1"/>
  <c r="CV548" i="42" s="1"/>
  <c r="CW549" i="42" a="1"/>
  <c r="CW549" i="42" s="1"/>
  <c r="CV549" i="42" s="1"/>
  <c r="CW550" i="42" a="1"/>
  <c r="CW550" i="42" s="1"/>
  <c r="CV550" i="42" s="1"/>
  <c r="CW551" i="42" a="1"/>
  <c r="CW551" i="42" s="1"/>
  <c r="CV551" i="42" s="1"/>
  <c r="CW552" i="42" a="1"/>
  <c r="CW552" i="42" s="1"/>
  <c r="CV552" i="42" s="1"/>
  <c r="CW553" i="42" a="1"/>
  <c r="CW553" i="42" s="1"/>
  <c r="CV553" i="42" s="1"/>
  <c r="CW554" i="42" a="1"/>
  <c r="CW554" i="42"/>
  <c r="CV554" i="42" s="1"/>
  <c r="CW555" i="42" a="1"/>
  <c r="CW555" i="42" s="1"/>
  <c r="CV555" i="42" s="1"/>
  <c r="CY555" i="42" s="1"/>
  <c r="DA555" i="42" s="1"/>
  <c r="CW556" i="42" a="1"/>
  <c r="CW556" i="42" s="1"/>
  <c r="CV556" i="42" s="1"/>
  <c r="CW557" i="42" a="1"/>
  <c r="CW557" i="42" s="1"/>
  <c r="CV557" i="42" s="1"/>
  <c r="CY557" i="42" s="1"/>
  <c r="DA557" i="42" s="1"/>
  <c r="CW558" i="42" a="1"/>
  <c r="CW558" i="42" s="1"/>
  <c r="CV558" i="42" s="1"/>
  <c r="CX558" i="42" s="1"/>
  <c r="CZ558" i="42" s="1"/>
  <c r="CW559" i="42" a="1"/>
  <c r="CW559" i="42" s="1"/>
  <c r="CV559" i="42" s="1"/>
  <c r="CY559" i="42" s="1"/>
  <c r="DA559" i="42" s="1"/>
  <c r="CW560" i="42" a="1"/>
  <c r="CW560" i="42" s="1"/>
  <c r="CV560" i="42" s="1"/>
  <c r="CW561" i="42" a="1"/>
  <c r="CW561" i="42" s="1"/>
  <c r="CV561" i="42" s="1"/>
  <c r="CW562" i="42" a="1"/>
  <c r="CW562" i="42" s="1"/>
  <c r="CV562" i="42" s="1"/>
  <c r="CW563" i="42" a="1"/>
  <c r="CW563" i="42" s="1"/>
  <c r="CV563" i="42" s="1"/>
  <c r="CW564" i="42" a="1"/>
  <c r="CW564" i="42"/>
  <c r="CV564" i="42" s="1"/>
  <c r="CW565" i="42" a="1"/>
  <c r="CW565" i="42" s="1"/>
  <c r="CV565" i="42" s="1"/>
  <c r="CW566" i="42" a="1"/>
  <c r="CW566" i="42" s="1"/>
  <c r="CV566" i="42" s="1"/>
  <c r="CW567" i="42" a="1"/>
  <c r="CW567" i="42" s="1"/>
  <c r="CV567" i="42" s="1"/>
  <c r="CY567" i="42" s="1"/>
  <c r="DA567" i="42" s="1"/>
  <c r="CW568" i="42" a="1"/>
  <c r="CW568" i="42" s="1"/>
  <c r="CV568" i="42" s="1"/>
  <c r="CW569" i="42" a="1"/>
  <c r="CW569" i="42" s="1"/>
  <c r="CV569" i="42" s="1"/>
  <c r="CY569" i="42" s="1"/>
  <c r="DA569" i="42" s="1"/>
  <c r="CW570" i="42" a="1"/>
  <c r="CW570" i="42"/>
  <c r="CV570" i="42" s="1"/>
  <c r="CX570" i="42" s="1"/>
  <c r="CZ570" i="42" s="1"/>
  <c r="CW571" i="42" a="1"/>
  <c r="CW571" i="42" s="1"/>
  <c r="CV571" i="42" s="1"/>
  <c r="CY571" i="42" s="1"/>
  <c r="DA571" i="42" s="1"/>
  <c r="CX571" i="42"/>
  <c r="CZ571" i="42" s="1"/>
  <c r="CW572" i="42" a="1"/>
  <c r="CW572" i="42" s="1"/>
  <c r="CV572" i="42" s="1"/>
  <c r="CW573" i="42" a="1"/>
  <c r="CW573" i="42" s="1"/>
  <c r="CV573" i="42" s="1"/>
  <c r="CW574" i="42" a="1"/>
  <c r="CW574" i="42" s="1"/>
  <c r="CV574" i="42" s="1"/>
  <c r="CX574" i="42" s="1"/>
  <c r="CZ574" i="42" s="1"/>
  <c r="CW575" i="42" a="1"/>
  <c r="CW575" i="42" s="1"/>
  <c r="CV575" i="42" s="1"/>
  <c r="CW576" i="42" a="1"/>
  <c r="CW576" i="42" s="1"/>
  <c r="CV576" i="42" s="1"/>
  <c r="CW577" i="42" a="1"/>
  <c r="CW577" i="42" s="1"/>
  <c r="CV577" i="42" s="1"/>
  <c r="CW578" i="42" a="1"/>
  <c r="CW578" i="42"/>
  <c r="CV578" i="42" s="1"/>
  <c r="CW579" i="42" a="1"/>
  <c r="CW579" i="42" s="1"/>
  <c r="CV579" i="42" s="1"/>
  <c r="CY579" i="42" s="1"/>
  <c r="DA579" i="42" s="1"/>
  <c r="CW580" i="42" a="1"/>
  <c r="CW580" i="42" s="1"/>
  <c r="CV580" i="42" s="1"/>
  <c r="CW581" i="42" a="1"/>
  <c r="CW581" i="42" s="1"/>
  <c r="CV581" i="42" s="1"/>
  <c r="CW582" i="42" a="1"/>
  <c r="CW582" i="42" s="1"/>
  <c r="CV582" i="42" s="1"/>
  <c r="CX582" i="42" s="1"/>
  <c r="CZ582" i="42" s="1"/>
  <c r="CW583" i="42" a="1"/>
  <c r="CW583" i="42" s="1"/>
  <c r="CV583" i="42" s="1"/>
  <c r="CY583" i="42" s="1"/>
  <c r="DA583" i="42" s="1"/>
  <c r="CW584" i="42" a="1"/>
  <c r="CW584" i="42" s="1"/>
  <c r="CV584" i="42" s="1"/>
  <c r="CW585" i="42" a="1"/>
  <c r="CW585" i="42" s="1"/>
  <c r="CV585" i="42" s="1"/>
  <c r="CW586" i="42" a="1"/>
  <c r="CW586" i="42" s="1"/>
  <c r="CV586" i="42" s="1"/>
  <c r="CX586" i="42" s="1"/>
  <c r="CZ586" i="42" s="1"/>
  <c r="CW587" i="42" a="1"/>
  <c r="CW587" i="42" s="1"/>
  <c r="CV587" i="42" s="1"/>
  <c r="CW588" i="42" a="1"/>
  <c r="CW588" i="42" s="1"/>
  <c r="CV588" i="42" s="1"/>
  <c r="CW589" i="42" a="1"/>
  <c r="CW589" i="42" s="1"/>
  <c r="CV589" i="42" s="1"/>
  <c r="CW590" i="42" a="1"/>
  <c r="CW590" i="42"/>
  <c r="CV590" i="42" s="1"/>
  <c r="CW591" i="42" a="1"/>
  <c r="CW591" i="42" s="1"/>
  <c r="CV591" i="42" s="1"/>
  <c r="CY591" i="42" s="1"/>
  <c r="DA591" i="42" s="1"/>
  <c r="CW592" i="42" a="1"/>
  <c r="CW592" i="42" s="1"/>
  <c r="CV592" i="42" s="1"/>
  <c r="CW593" i="42" a="1"/>
  <c r="CW593" i="42" s="1"/>
  <c r="CV593" i="42" s="1"/>
  <c r="CY593" i="42" s="1"/>
  <c r="DA593" i="42" s="1"/>
  <c r="CW594" i="42" a="1"/>
  <c r="CW594" i="42" s="1"/>
  <c r="CV594" i="42" s="1"/>
  <c r="CX594" i="42" s="1"/>
  <c r="CZ594" i="42" s="1"/>
  <c r="CW595" i="42" a="1"/>
  <c r="CW595" i="42" s="1"/>
  <c r="CV595" i="42" s="1"/>
  <c r="CY595" i="42" s="1"/>
  <c r="DA595" i="42" s="1"/>
  <c r="CW596" i="42" a="1"/>
  <c r="CW596" i="42" s="1"/>
  <c r="CV596" i="42" s="1"/>
  <c r="CX596" i="42" s="1"/>
  <c r="CZ596" i="42" s="1"/>
  <c r="CW597" i="42" a="1"/>
  <c r="CW597" i="42" s="1"/>
  <c r="CV597" i="42" s="1"/>
  <c r="CW598" i="42" a="1"/>
  <c r="CW598" i="42" s="1"/>
  <c r="CV598" i="42" s="1"/>
  <c r="CW599" i="42" a="1"/>
  <c r="CW599" i="42" s="1"/>
  <c r="CV599" i="42" s="1"/>
  <c r="CW600" i="42" a="1"/>
  <c r="CW600" i="42" s="1"/>
  <c r="CV600" i="42" s="1"/>
  <c r="CW601" i="42" a="1"/>
  <c r="CW601" i="42" s="1"/>
  <c r="CV601" i="42" s="1"/>
  <c r="CW602" i="42" a="1"/>
  <c r="CW602" i="42" s="1"/>
  <c r="CV602" i="42" s="1"/>
  <c r="CW603" i="42" a="1"/>
  <c r="CW603" i="42" s="1"/>
  <c r="CV603" i="42" s="1"/>
  <c r="CY603" i="42" s="1"/>
  <c r="DA603" i="42" s="1"/>
  <c r="CW604" i="42" a="1"/>
  <c r="CW604" i="42"/>
  <c r="CV604" i="42" s="1"/>
  <c r="CW605" i="42" a="1"/>
  <c r="CW605" i="42" s="1"/>
  <c r="CV605" i="42" s="1"/>
  <c r="CY605" i="42" s="1"/>
  <c r="DA605" i="42" s="1"/>
  <c r="CW606" i="42" a="1"/>
  <c r="CW606" i="42"/>
  <c r="CV606" i="42" s="1"/>
  <c r="CW607" i="42" a="1"/>
  <c r="CW607" i="42" s="1"/>
  <c r="CV607" i="42" s="1"/>
  <c r="CY607" i="42" s="1"/>
  <c r="DA607" i="42" s="1"/>
  <c r="CW608" i="42" a="1"/>
  <c r="CW608" i="42" s="1"/>
  <c r="CV608" i="42" s="1"/>
  <c r="CX608" i="42" s="1"/>
  <c r="CZ608" i="42" s="1"/>
  <c r="CW609" i="42" a="1"/>
  <c r="CW609" i="42" s="1"/>
  <c r="CV609" i="42" s="1"/>
  <c r="CY609" i="42" s="1"/>
  <c r="DA609" i="42" s="1"/>
  <c r="CW610" i="42" a="1"/>
  <c r="CW610" i="42" s="1"/>
  <c r="CV610" i="42" s="1"/>
  <c r="CW611" i="42" a="1"/>
  <c r="CW611" i="42" s="1"/>
  <c r="CV611" i="42" s="1"/>
  <c r="CW612" i="42" a="1"/>
  <c r="CW612" i="42" s="1"/>
  <c r="CV612" i="42" s="1"/>
  <c r="CW613" i="42" a="1"/>
  <c r="CW613" i="42" s="1"/>
  <c r="CV613" i="42" s="1"/>
  <c r="CW614" i="42" a="1"/>
  <c r="CW614" i="42"/>
  <c r="CV614" i="42" s="1"/>
  <c r="CW615" i="42" a="1"/>
  <c r="CW615" i="42" s="1"/>
  <c r="CV615" i="42" s="1"/>
  <c r="CY615" i="42" s="1"/>
  <c r="DA615" i="42" s="1"/>
  <c r="CW616" i="42" a="1"/>
  <c r="CW616" i="42" s="1"/>
  <c r="CV616" i="42" s="1"/>
  <c r="CW617" i="42" a="1"/>
  <c r="CW617" i="42" s="1"/>
  <c r="CV617" i="42" s="1"/>
  <c r="CY617" i="42" s="1"/>
  <c r="DA617" i="42" s="1"/>
  <c r="CW618" i="42" a="1"/>
  <c r="CW618" i="42" s="1"/>
  <c r="CV618" i="42" s="1"/>
  <c r="CW619" i="42" a="1"/>
  <c r="CW619" i="42" s="1"/>
  <c r="CV619" i="42" s="1"/>
  <c r="CY619" i="42" s="1"/>
  <c r="DA619" i="42" s="1"/>
  <c r="CW620" i="42" a="1"/>
  <c r="CW620" i="42" s="1"/>
  <c r="CV620" i="42" s="1"/>
  <c r="CW621" i="42" a="1"/>
  <c r="CW621" i="42" s="1"/>
  <c r="CV621" i="42" s="1"/>
  <c r="CY621" i="42" s="1"/>
  <c r="DA621" i="42" s="1"/>
  <c r="CW622" i="42" a="1"/>
  <c r="CW622" i="42" s="1"/>
  <c r="CV622" i="42" s="1"/>
  <c r="CX622" i="42" s="1"/>
  <c r="CZ622" i="42" s="1"/>
  <c r="CW623" i="42" a="1"/>
  <c r="CW623" i="42" s="1"/>
  <c r="CV623" i="42" s="1"/>
  <c r="CY623" i="42" s="1"/>
  <c r="DA623" i="42" s="1"/>
  <c r="CW624" i="42" a="1"/>
  <c r="CW624" i="42" s="1"/>
  <c r="CV624" i="42" s="1"/>
  <c r="CW625" i="42" a="1"/>
  <c r="CW625" i="42" s="1"/>
  <c r="CV625" i="42" s="1"/>
  <c r="CW626" i="42" a="1"/>
  <c r="CW626" i="42" s="1"/>
  <c r="CV626" i="42" s="1"/>
  <c r="CW627" i="42" a="1"/>
  <c r="CW627" i="42" s="1"/>
  <c r="CV627" i="42" s="1"/>
  <c r="CY627" i="42" s="1"/>
  <c r="DA627" i="42" s="1"/>
  <c r="CW628" i="42" a="1"/>
  <c r="CW628" i="42"/>
  <c r="CV628" i="42" s="1"/>
  <c r="CW629" i="42" a="1"/>
  <c r="CW629" i="42" s="1"/>
  <c r="CV629" i="42" s="1"/>
  <c r="CY629" i="42" s="1"/>
  <c r="DA629" i="42" s="1"/>
  <c r="CX629" i="42"/>
  <c r="CZ629" i="42" s="1"/>
  <c r="CW630" i="42" a="1"/>
  <c r="CW630" i="42"/>
  <c r="CV630" i="42" s="1"/>
  <c r="CW631" i="42" a="1"/>
  <c r="CW631" i="42" s="1"/>
  <c r="CV631" i="42" s="1"/>
  <c r="CW632" i="42" a="1"/>
  <c r="CW632" i="42" s="1"/>
  <c r="CV632" i="42" s="1"/>
  <c r="CX632" i="42" s="1"/>
  <c r="CZ632" i="42" s="1"/>
  <c r="CW633" i="42" a="1"/>
  <c r="CW633" i="42" s="1"/>
  <c r="CV633" i="42" s="1"/>
  <c r="CY633" i="42" s="1"/>
  <c r="DA633" i="42" s="1"/>
  <c r="CW634" i="42" a="1"/>
  <c r="CW634" i="42" s="1"/>
  <c r="CV634" i="42" s="1"/>
  <c r="CX634" i="42" s="1"/>
  <c r="CZ634" i="42" s="1"/>
  <c r="CW635" i="42" a="1"/>
  <c r="CW635" i="42" s="1"/>
  <c r="CV635" i="42" s="1"/>
  <c r="CY635" i="42" s="1"/>
  <c r="DA635" i="42" s="1"/>
  <c r="CW636" i="42" a="1"/>
  <c r="CW636" i="42" s="1"/>
  <c r="CV636" i="42" s="1"/>
  <c r="CW637" i="42" a="1"/>
  <c r="CW637" i="42" s="1"/>
  <c r="CV637" i="42" s="1"/>
  <c r="CW638" i="42" a="1"/>
  <c r="CW638" i="42" s="1"/>
  <c r="CV638" i="42" s="1"/>
  <c r="CW639" i="42" a="1"/>
  <c r="CW639" i="42" s="1"/>
  <c r="CV639" i="42" s="1"/>
  <c r="CY639" i="42" s="1"/>
  <c r="DA639" i="42" s="1"/>
  <c r="CW640" i="42" a="1"/>
  <c r="CW640" i="42"/>
  <c r="CV640" i="42" s="1"/>
  <c r="CW641" i="42" a="1"/>
  <c r="CW641" i="42" s="1"/>
  <c r="CV641" i="42" s="1"/>
  <c r="CY641" i="42" s="1"/>
  <c r="CX641" i="42"/>
  <c r="CZ641" i="42" s="1"/>
  <c r="DA641" i="42"/>
  <c r="CW642" i="42" a="1"/>
  <c r="CW642" i="42" s="1"/>
  <c r="CV642" i="42" s="1"/>
  <c r="CW643" i="42" a="1"/>
  <c r="CW643" i="42" s="1"/>
  <c r="CV643" i="42" s="1"/>
  <c r="CY643" i="42" s="1"/>
  <c r="DA643" i="42" s="1"/>
  <c r="CW644" i="42" a="1"/>
  <c r="CW644" i="42" s="1"/>
  <c r="CV644" i="42" s="1"/>
  <c r="CW645" i="42" a="1"/>
  <c r="CW645" i="42" s="1"/>
  <c r="CV645" i="42" s="1"/>
  <c r="CW646" i="42" a="1"/>
  <c r="CW646" i="42" s="1"/>
  <c r="CV646" i="42" s="1"/>
  <c r="CW647" i="42" a="1"/>
  <c r="CW647" i="42" s="1"/>
  <c r="CV647" i="42" s="1"/>
  <c r="CW648" i="42" a="1"/>
  <c r="CW648" i="42" s="1"/>
  <c r="CV648" i="42" s="1"/>
  <c r="CW649" i="42" a="1"/>
  <c r="CW649" i="42" s="1"/>
  <c r="CV649" i="42" s="1"/>
  <c r="CW650" i="42" a="1"/>
  <c r="CW650" i="42" s="1"/>
  <c r="CV650" i="42" s="1"/>
  <c r="CW651" i="42" a="1"/>
  <c r="CW651" i="42" s="1"/>
  <c r="CV651" i="42" s="1"/>
  <c r="CY651" i="42" s="1"/>
  <c r="DA651" i="42" s="1"/>
  <c r="CW652" i="42" a="1"/>
  <c r="CW652" i="42" s="1"/>
  <c r="CV652" i="42" s="1"/>
  <c r="CX652" i="42" s="1"/>
  <c r="CZ652" i="42" s="1"/>
  <c r="CY652" i="42"/>
  <c r="DA652" i="42" s="1"/>
  <c r="CW653" i="42" a="1"/>
  <c r="CW653" i="42" s="1"/>
  <c r="CV653" i="42" s="1"/>
  <c r="CY653" i="42" s="1"/>
  <c r="DA653" i="42" s="1"/>
  <c r="CW654" i="42" a="1"/>
  <c r="CW654" i="42" s="1"/>
  <c r="CV654" i="42" s="1"/>
  <c r="CW655" i="42" a="1"/>
  <c r="CW655" i="42" s="1"/>
  <c r="CV655" i="42" s="1"/>
  <c r="CW656" i="42" a="1"/>
  <c r="CW656" i="42" s="1"/>
  <c r="CV656" i="42" s="1"/>
  <c r="CW657" i="42" a="1"/>
  <c r="CW657" i="42" s="1"/>
  <c r="CV657" i="42" s="1"/>
  <c r="CW658" i="42" a="1"/>
  <c r="CW658" i="42" s="1"/>
  <c r="CV658" i="42" s="1"/>
  <c r="CW659" i="42" a="1"/>
  <c r="CW659" i="42" s="1"/>
  <c r="CV659" i="42" s="1"/>
  <c r="CW660" i="42" a="1"/>
  <c r="CW660" i="42" s="1"/>
  <c r="CV660" i="42" s="1"/>
  <c r="CW661" i="42" a="1"/>
  <c r="CW661" i="42" s="1"/>
  <c r="CV661" i="42" s="1"/>
  <c r="CW662" i="42" a="1"/>
  <c r="CW662" i="42" s="1"/>
  <c r="CV662" i="42" s="1"/>
  <c r="CV663" i="42"/>
  <c r="CY663" i="42" s="1"/>
  <c r="DA663" i="42" s="1"/>
  <c r="CW663" i="42" a="1"/>
  <c r="CW663" i="42" s="1"/>
  <c r="CW664" i="42" a="1"/>
  <c r="CW664" i="42" s="1"/>
  <c r="CV664" i="42" s="1"/>
  <c r="CW665" i="42" a="1"/>
  <c r="CW665" i="42" s="1"/>
  <c r="CV665" i="42" s="1"/>
  <c r="CX665" i="42" s="1"/>
  <c r="CZ665" i="42" s="1"/>
  <c r="CW666" i="42" a="1"/>
  <c r="CW666" i="42" s="1"/>
  <c r="CV666" i="42" s="1"/>
  <c r="CW667" i="42" a="1"/>
  <c r="CW667" i="42" s="1"/>
  <c r="CV667" i="42" s="1"/>
  <c r="CX667" i="42" s="1"/>
  <c r="CZ667" i="42" s="1"/>
  <c r="CW668" i="42" a="1"/>
  <c r="CW668" i="42" s="1"/>
  <c r="CV668" i="42" s="1"/>
  <c r="CW669" i="42" a="1"/>
  <c r="CW669" i="42" s="1"/>
  <c r="CV669" i="42" s="1"/>
  <c r="CW670" i="42" a="1"/>
  <c r="CW670" i="42" s="1"/>
  <c r="CV670" i="42" s="1"/>
  <c r="CW671" i="42" a="1"/>
  <c r="CW671" i="42" s="1"/>
  <c r="CV671" i="42" s="1"/>
  <c r="CW672" i="42" a="1"/>
  <c r="CW672" i="42" s="1"/>
  <c r="CV672" i="42" s="1"/>
  <c r="CW673" i="42" a="1"/>
  <c r="CW673" i="42" s="1"/>
  <c r="CV673" i="42" s="1"/>
  <c r="CW674" i="42" a="1"/>
  <c r="CW674" i="42" s="1"/>
  <c r="CV674" i="42" s="1"/>
  <c r="CY674" i="42" s="1"/>
  <c r="DA674" i="42" s="1"/>
  <c r="CV675" i="42"/>
  <c r="CY675" i="42" s="1"/>
  <c r="DA675" i="42" s="1"/>
  <c r="CW675" i="42" a="1"/>
  <c r="CW675" i="42" s="1"/>
  <c r="CW676" i="42" a="1"/>
  <c r="CW676" i="42" s="1"/>
  <c r="CV676" i="42" s="1"/>
  <c r="CY676" i="42" s="1"/>
  <c r="DA676" i="42" s="1"/>
  <c r="CW677" i="42" a="1"/>
  <c r="CW677" i="42" s="1"/>
  <c r="CV677" i="42" s="1"/>
  <c r="CX677" i="42" s="1"/>
  <c r="CZ677" i="42" s="1"/>
  <c r="CW678" i="42" a="1"/>
  <c r="CW678" i="42" s="1"/>
  <c r="CV678" i="42" s="1"/>
  <c r="CX678" i="42" s="1"/>
  <c r="CZ678" i="42" s="1"/>
  <c r="CW679" i="42" a="1"/>
  <c r="CW679" i="42" s="1"/>
  <c r="CV679" i="42" s="1"/>
  <c r="CW680" i="42" a="1"/>
  <c r="CW680" i="42"/>
  <c r="CV680" i="42" s="1"/>
  <c r="CW681" i="42" a="1"/>
  <c r="CW681" i="42" s="1"/>
  <c r="CV681" i="42" s="1"/>
  <c r="CW682" i="42" a="1"/>
  <c r="CW682" i="42" s="1"/>
  <c r="CV682" i="42" s="1"/>
  <c r="CW683" i="42" a="1"/>
  <c r="CW683" i="42" s="1"/>
  <c r="CV683" i="42" s="1"/>
  <c r="CX683" i="42" s="1"/>
  <c r="CZ683" i="42" s="1"/>
  <c r="CY683" i="42"/>
  <c r="DA683" i="42" s="1"/>
  <c r="CW684" i="42" a="1"/>
  <c r="CW684" i="42" s="1"/>
  <c r="CV684" i="42" s="1"/>
  <c r="CW685" i="42" a="1"/>
  <c r="CW685" i="42" s="1"/>
  <c r="CV685" i="42" s="1"/>
  <c r="CY685" i="42" s="1"/>
  <c r="DA685" i="42" s="1"/>
  <c r="CW686" i="42" a="1"/>
  <c r="CW686" i="42" s="1"/>
  <c r="CV686" i="42" s="1"/>
  <c r="CV687" i="42"/>
  <c r="CW687" i="42" a="1"/>
  <c r="CW687" i="42" s="1"/>
  <c r="CW688" i="42" a="1"/>
  <c r="CW688" i="42" s="1"/>
  <c r="CV688" i="42" s="1"/>
  <c r="CW689" i="42" a="1"/>
  <c r="CW689" i="42"/>
  <c r="CV689" i="42" s="1"/>
  <c r="CW690" i="42" a="1"/>
  <c r="CW690" i="42" s="1"/>
  <c r="CV690" i="42" s="1"/>
  <c r="CX690" i="42" s="1"/>
  <c r="CZ690" i="42" s="1"/>
  <c r="CW691" i="42" a="1"/>
  <c r="CW691" i="42" s="1"/>
  <c r="CV691" i="42" s="1"/>
  <c r="CW692" i="42" a="1"/>
  <c r="CW692" i="42" s="1"/>
  <c r="CV692" i="42" s="1"/>
  <c r="CW693" i="42" a="1"/>
  <c r="CW693" i="42" s="1"/>
  <c r="CV693" i="42" s="1"/>
  <c r="CW694" i="42" a="1"/>
  <c r="CW694" i="42" s="1"/>
  <c r="CV694" i="42" s="1"/>
  <c r="CW695" i="42" a="1"/>
  <c r="CW695" i="42" s="1"/>
  <c r="CV695" i="42" s="1"/>
  <c r="CX695" i="42" s="1"/>
  <c r="CZ695" i="42" s="1"/>
  <c r="CW696" i="42" a="1"/>
  <c r="CW696" i="42" s="1"/>
  <c r="CV696" i="42" s="1"/>
  <c r="CW697" i="42" a="1"/>
  <c r="CW697" i="42"/>
  <c r="CV697" i="42" s="1"/>
  <c r="CY697" i="42" s="1"/>
  <c r="DA697" i="42" s="1"/>
  <c r="CW698" i="42" a="1"/>
  <c r="CW698" i="42"/>
  <c r="CV698" i="42" s="1"/>
  <c r="CW699" i="42" a="1"/>
  <c r="CW699" i="42" s="1"/>
  <c r="CV699" i="42" s="1"/>
  <c r="CW700" i="42" a="1"/>
  <c r="CW700" i="42" s="1"/>
  <c r="CV700" i="42" s="1"/>
  <c r="CW701" i="42" a="1"/>
  <c r="CW701" i="42" s="1"/>
  <c r="CV701" i="42" s="1"/>
  <c r="CW702" i="42" a="1"/>
  <c r="CW702" i="42" s="1"/>
  <c r="CV702" i="42" s="1"/>
  <c r="CY702" i="42" s="1"/>
  <c r="DA702" i="42" s="1"/>
  <c r="CW703" i="42" a="1"/>
  <c r="CW703" i="42" s="1"/>
  <c r="CV703" i="42" s="1"/>
  <c r="CW704" i="42" a="1"/>
  <c r="CW704" i="42" s="1"/>
  <c r="CV704" i="42" s="1"/>
  <c r="CW705" i="42" a="1"/>
  <c r="CW705" i="42"/>
  <c r="CV705" i="42" s="1"/>
  <c r="CW706" i="42" a="1"/>
  <c r="CW706" i="42" s="1"/>
  <c r="CV706" i="42" s="1"/>
  <c r="CW707" i="42" a="1"/>
  <c r="CW707" i="42" s="1"/>
  <c r="CV707" i="42" s="1"/>
  <c r="CX707" i="42" s="1"/>
  <c r="CZ707" i="42" s="1"/>
  <c r="CW708" i="42" a="1"/>
  <c r="CW708" i="42" s="1"/>
  <c r="CV708" i="42" s="1"/>
  <c r="CW709" i="42" a="1"/>
  <c r="CW709" i="42" s="1"/>
  <c r="CV709" i="42" s="1"/>
  <c r="CW710" i="42" a="1"/>
  <c r="CW710" i="42" s="1"/>
  <c r="CV710" i="42" s="1"/>
  <c r="CW711" i="42" a="1"/>
  <c r="CW711" i="42" s="1"/>
  <c r="CV711" i="42" s="1"/>
  <c r="CX711" i="42" s="1"/>
  <c r="CZ711" i="42" s="1"/>
  <c r="CW712" i="42" a="1"/>
  <c r="CW712" i="42"/>
  <c r="CV712" i="42" s="1"/>
  <c r="CW713" i="42" a="1"/>
  <c r="CW713" i="42"/>
  <c r="CV713" i="42" s="1"/>
  <c r="CW714" i="42" a="1"/>
  <c r="CW714" i="42" s="1"/>
  <c r="CV714" i="42" s="1"/>
  <c r="CW715" i="42" a="1"/>
  <c r="CW715" i="42" s="1"/>
  <c r="CV715" i="42" s="1"/>
  <c r="CW716" i="42" a="1"/>
  <c r="CW716" i="42" s="1"/>
  <c r="CV716" i="42" s="1"/>
  <c r="CW717" i="42" a="1"/>
  <c r="CW717" i="42" s="1"/>
  <c r="CV717" i="42" s="1"/>
  <c r="CY717" i="42" s="1"/>
  <c r="DA717" i="42" s="1"/>
  <c r="CW718" i="42" a="1"/>
  <c r="CW718" i="42" s="1"/>
  <c r="CV718" i="42" s="1"/>
  <c r="CY718" i="42" s="1"/>
  <c r="DA718" i="42" s="1"/>
  <c r="CW719" i="42" a="1"/>
  <c r="CW719" i="42" s="1"/>
  <c r="CV719" i="42" s="1"/>
  <c r="CX719" i="42" s="1"/>
  <c r="CZ719" i="42" s="1"/>
  <c r="CW720" i="42" a="1"/>
  <c r="CW720" i="42" s="1"/>
  <c r="CV720" i="42" s="1"/>
  <c r="CW721" i="42" a="1"/>
  <c r="CW721" i="42" s="1"/>
  <c r="CV721" i="42" s="1"/>
  <c r="CW722" i="42" a="1"/>
  <c r="CW722" i="42"/>
  <c r="CV722" i="42" s="1"/>
  <c r="CX722" i="42" s="1"/>
  <c r="CZ722" i="42" s="1"/>
  <c r="CW723" i="42" a="1"/>
  <c r="CW723" i="42" s="1"/>
  <c r="CV723" i="42" s="1"/>
  <c r="CX723" i="42" s="1"/>
  <c r="CZ723" i="42" s="1"/>
  <c r="CW724" i="42" a="1"/>
  <c r="CW724" i="42" s="1"/>
  <c r="CV724" i="42" s="1"/>
  <c r="CY724" i="42" s="1"/>
  <c r="DA724" i="42" s="1"/>
  <c r="CW725" i="42" a="1"/>
  <c r="CW725" i="42" s="1"/>
  <c r="CV725" i="42" s="1"/>
  <c r="CW726" i="42" a="1"/>
  <c r="CW726" i="42" s="1"/>
  <c r="CV726" i="42" s="1"/>
  <c r="CW727" i="42" a="1"/>
  <c r="CW727" i="42" s="1"/>
  <c r="CV727" i="42" s="1"/>
  <c r="CW728" i="42" a="1"/>
  <c r="CW728" i="42" s="1"/>
  <c r="CV728" i="42" s="1"/>
  <c r="CW729" i="42" a="1"/>
  <c r="CW729" i="42" s="1"/>
  <c r="CV729" i="42" s="1"/>
  <c r="CW730" i="42" a="1"/>
  <c r="CW730" i="42" s="1"/>
  <c r="CV730" i="42" s="1"/>
  <c r="CY730" i="42" s="1"/>
  <c r="DA730" i="42" s="1"/>
  <c r="CW731" i="42" a="1"/>
  <c r="CW731" i="42" s="1"/>
  <c r="CV731" i="42" s="1"/>
  <c r="CW732" i="42" a="1"/>
  <c r="CW732" i="42" s="1"/>
  <c r="CV732" i="42" s="1"/>
  <c r="CW733" i="42" a="1"/>
  <c r="CW733" i="42"/>
  <c r="CV733" i="42" s="1"/>
  <c r="CW734" i="42" a="1"/>
  <c r="CW734" i="42"/>
  <c r="CV734" i="42" s="1"/>
  <c r="CX734" i="42" s="1"/>
  <c r="CZ734" i="42" s="1"/>
  <c r="CW735" i="42" a="1"/>
  <c r="CW735" i="42" s="1"/>
  <c r="CV735" i="42" s="1"/>
  <c r="CX735" i="42" s="1"/>
  <c r="CZ735" i="42" s="1"/>
  <c r="CW736" i="42" a="1"/>
  <c r="CW736" i="42" s="1"/>
  <c r="CV736" i="42" s="1"/>
  <c r="CY736" i="42" s="1"/>
  <c r="DA736" i="42" s="1"/>
  <c r="CW737" i="42" a="1"/>
  <c r="CW737" i="42" s="1"/>
  <c r="CV737" i="42" s="1"/>
  <c r="CW738" i="42" a="1"/>
  <c r="CW738" i="42" s="1"/>
  <c r="CV738" i="42" s="1"/>
  <c r="CW739" i="42" a="1"/>
  <c r="CW739" i="42" s="1"/>
  <c r="CV739" i="42" s="1"/>
  <c r="CW740" i="42" a="1"/>
  <c r="CW740" i="42" s="1"/>
  <c r="CV740" i="42" s="1"/>
  <c r="CW741" i="42" a="1"/>
  <c r="CW741" i="42" s="1"/>
  <c r="CV741" i="42" s="1"/>
  <c r="CX741" i="42" s="1"/>
  <c r="CZ741" i="42" s="1"/>
  <c r="CW742" i="42" a="1"/>
  <c r="CW742" i="42"/>
  <c r="CV742" i="42" s="1"/>
  <c r="CY742" i="42" s="1"/>
  <c r="DA742" i="42" s="1"/>
  <c r="CW743" i="42" a="1"/>
  <c r="CW743" i="42" s="1"/>
  <c r="CV743" i="42" s="1"/>
  <c r="CX743" i="42" s="1"/>
  <c r="CZ743" i="42" s="1"/>
  <c r="CW744" i="42" a="1"/>
  <c r="CW744" i="42" s="1"/>
  <c r="CV744" i="42" s="1"/>
  <c r="CW745" i="42" a="1"/>
  <c r="CW745" i="42" s="1"/>
  <c r="CV745" i="42" s="1"/>
  <c r="CY745" i="42" s="1"/>
  <c r="DA745" i="42" s="1"/>
  <c r="CW746" i="42" a="1"/>
  <c r="CW746" i="42"/>
  <c r="CV746" i="42" s="1"/>
  <c r="CX746" i="42" s="1"/>
  <c r="CZ746" i="42" s="1"/>
  <c r="CW747" i="42" a="1"/>
  <c r="CW747" i="42" s="1"/>
  <c r="CV747" i="42" s="1"/>
  <c r="CW748" i="42" a="1"/>
  <c r="CW748" i="42" s="1"/>
  <c r="CV748" i="42" s="1"/>
  <c r="CY748" i="42" s="1"/>
  <c r="DA748" i="42" s="1"/>
  <c r="CW749" i="42" a="1"/>
  <c r="CW749" i="42" s="1"/>
  <c r="CV749" i="42" s="1"/>
  <c r="CW750" i="42" a="1"/>
  <c r="CW750" i="42" s="1"/>
  <c r="CV750" i="42" s="1"/>
  <c r="CW751" i="42" a="1"/>
  <c r="CW751" i="42" s="1"/>
  <c r="CV751" i="42" s="1"/>
  <c r="CW752" i="42" a="1"/>
  <c r="CW752" i="42" s="1"/>
  <c r="CV752" i="42" s="1"/>
  <c r="CW753" i="42" a="1"/>
  <c r="CW753" i="42" s="1"/>
  <c r="CV753" i="42" s="1"/>
  <c r="CW754" i="42" a="1"/>
  <c r="CW754" i="42" s="1"/>
  <c r="CV754" i="42" s="1"/>
  <c r="CY754" i="42" s="1"/>
  <c r="DA754" i="42" s="1"/>
  <c r="CW755" i="42" a="1"/>
  <c r="CW755" i="42" s="1"/>
  <c r="CV755" i="42" s="1"/>
  <c r="CW756" i="42" a="1"/>
  <c r="CW756" i="42" s="1"/>
  <c r="CV756" i="42" s="1"/>
  <c r="CX756" i="42" s="1"/>
  <c r="CZ756" i="42" s="1"/>
  <c r="CW757" i="42" a="1"/>
  <c r="CW757" i="42"/>
  <c r="CV757" i="42" s="1"/>
  <c r="CY757" i="42" s="1"/>
  <c r="DA757" i="42" s="1"/>
  <c r="CW758" i="42" a="1"/>
  <c r="CW758" i="42"/>
  <c r="CV758" i="42" s="1"/>
  <c r="CX758" i="42" s="1"/>
  <c r="CZ758" i="42" s="1"/>
  <c r="CW759" i="42" a="1"/>
  <c r="CW759" i="42" s="1"/>
  <c r="CV759" i="42" s="1"/>
  <c r="CW760" i="42" a="1"/>
  <c r="CW760" i="42" s="1"/>
  <c r="CV760" i="42" s="1"/>
  <c r="CW761" i="42" a="1"/>
  <c r="CW761" i="42"/>
  <c r="CV761" i="42" s="1"/>
  <c r="CW762" i="42" a="1"/>
  <c r="CW762" i="42" s="1"/>
  <c r="CV762" i="42" s="1"/>
  <c r="CW763" i="42" a="1"/>
  <c r="CW763" i="42" s="1"/>
  <c r="CV763" i="42" s="1"/>
  <c r="CW764" i="42" a="1"/>
  <c r="CW764" i="42"/>
  <c r="CV764" i="42" s="1"/>
  <c r="CW765" i="42" a="1"/>
  <c r="CW765" i="42"/>
  <c r="CV765" i="42" s="1"/>
  <c r="CX765" i="42" s="1"/>
  <c r="CZ765" i="42" s="1"/>
  <c r="CY765" i="42"/>
  <c r="DA765" i="42" s="1"/>
  <c r="CV766" i="42"/>
  <c r="CX766" i="42" s="1"/>
  <c r="CZ766" i="42" s="1"/>
  <c r="CW766" i="42" a="1"/>
  <c r="CW766" i="42"/>
  <c r="CY766" i="42"/>
  <c r="DA766" i="42"/>
  <c r="CV767" i="42"/>
  <c r="CX767" i="42" s="1"/>
  <c r="CZ767" i="42" s="1"/>
  <c r="CW767" i="42" a="1"/>
  <c r="CW767" i="42"/>
  <c r="CW768" i="42" a="1"/>
  <c r="CW768" i="42" s="1"/>
  <c r="CV768" i="42" s="1"/>
  <c r="CW769" i="42" a="1"/>
  <c r="CW769" i="42"/>
  <c r="CV769" i="42" s="1"/>
  <c r="CW770" i="42" a="1"/>
  <c r="CW770" i="42"/>
  <c r="CV770" i="42" s="1"/>
  <c r="CW771" i="42" a="1"/>
  <c r="CW771" i="42" s="1"/>
  <c r="CV771" i="42" s="1"/>
  <c r="CW772" i="42" a="1"/>
  <c r="CW772" i="42" s="1"/>
  <c r="CV772" i="42" s="1"/>
  <c r="CW773" i="42" a="1"/>
  <c r="CW773" i="42"/>
  <c r="CV773" i="42" s="1"/>
  <c r="CY773" i="42" s="1"/>
  <c r="DA773" i="42" s="1"/>
  <c r="CV774" i="42"/>
  <c r="CX774" i="42" s="1"/>
  <c r="CZ774" i="42" s="1"/>
  <c r="CW774" i="42" a="1"/>
  <c r="CW774" i="42" s="1"/>
  <c r="CV775" i="42"/>
  <c r="CX775" i="42" s="1"/>
  <c r="CZ775" i="42" s="1"/>
  <c r="CW775" i="42" a="1"/>
  <c r="CW775" i="42" s="1"/>
  <c r="CY775" i="42"/>
  <c r="DA775" i="42" s="1"/>
  <c r="CW776" i="42" a="1"/>
  <c r="CW776" i="42"/>
  <c r="CV776" i="42" s="1"/>
  <c r="CX776" i="42" s="1"/>
  <c r="CZ776" i="42" s="1"/>
  <c r="CW777" i="42" a="1"/>
  <c r="CW777" i="42" s="1"/>
  <c r="CV777" i="42" s="1"/>
  <c r="CW778" i="42" a="1"/>
  <c r="CW778" i="42"/>
  <c r="CV778" i="42" s="1"/>
  <c r="CW779" i="42" a="1"/>
  <c r="CW779" i="42" s="1"/>
  <c r="CV779" i="42" s="1"/>
  <c r="CV780" i="42"/>
  <c r="CX780" i="42" s="1"/>
  <c r="CW780" i="42" a="1"/>
  <c r="CW780" i="42"/>
  <c r="CZ780" i="42"/>
  <c r="CW781" i="42" a="1"/>
  <c r="CW781" i="42"/>
  <c r="CV781" i="42" s="1"/>
  <c r="CV782" i="42"/>
  <c r="CX782" i="42" s="1"/>
  <c r="CZ782" i="42" s="1"/>
  <c r="CW782" i="42" a="1"/>
  <c r="CW782" i="42"/>
  <c r="CY782" i="42"/>
  <c r="DA782" i="42" s="1"/>
  <c r="CV783" i="42"/>
  <c r="CY783" i="42" s="1"/>
  <c r="DA783" i="42" s="1"/>
  <c r="CW783" i="42" a="1"/>
  <c r="CW783" i="42" s="1"/>
  <c r="CX783" i="42"/>
  <c r="CZ783" i="42" s="1"/>
  <c r="CW784" i="42" a="1"/>
  <c r="CW784" i="42" s="1"/>
  <c r="CV784" i="42" s="1"/>
  <c r="CW785" i="42" a="1"/>
  <c r="CW785" i="42"/>
  <c r="CV785" i="42" s="1"/>
  <c r="CY785" i="42" s="1"/>
  <c r="DA785" i="42" s="1"/>
  <c r="CW786" i="42" a="1"/>
  <c r="CW786" i="42" s="1"/>
  <c r="CV786" i="42" s="1"/>
  <c r="CW787" i="42" a="1"/>
  <c r="CW787" i="42" s="1"/>
  <c r="CV787" i="42" s="1"/>
  <c r="CW788" i="42" a="1"/>
  <c r="CW788" i="42" s="1"/>
  <c r="CV788" i="42" s="1"/>
  <c r="CW789" i="42" a="1"/>
  <c r="CW789" i="42"/>
  <c r="CV789" i="42" s="1"/>
  <c r="CY789" i="42" s="1"/>
  <c r="DA789" i="42" s="1"/>
  <c r="CX789" i="42"/>
  <c r="CZ789" i="42" s="1"/>
  <c r="CW790" i="42" a="1"/>
  <c r="CW790" i="42" s="1"/>
  <c r="CV790" i="42" s="1"/>
  <c r="CW791" i="42" a="1"/>
  <c r="CW791" i="42" s="1"/>
  <c r="CV791" i="42" s="1"/>
  <c r="CW792" i="42" a="1"/>
  <c r="CW792" i="42"/>
  <c r="CV792" i="42" s="1"/>
  <c r="CW793" i="42" a="1"/>
  <c r="CW793" i="42" s="1"/>
  <c r="CV793" i="42" s="1"/>
  <c r="CV794" i="42"/>
  <c r="CX794" i="42" s="1"/>
  <c r="CZ794" i="42" s="1"/>
  <c r="CW794" i="42" a="1"/>
  <c r="CW794" i="42"/>
  <c r="CY794" i="42"/>
  <c r="DA794" i="42" s="1"/>
  <c r="CW795" i="42" a="1"/>
  <c r="CW795" i="42" s="1"/>
  <c r="CV795" i="42" s="1"/>
  <c r="CW796" i="42" a="1"/>
  <c r="CW796" i="42"/>
  <c r="CV796" i="42" s="1"/>
  <c r="CW797" i="42" a="1"/>
  <c r="CW797" i="42"/>
  <c r="CV797" i="42" s="1"/>
  <c r="CV798" i="42"/>
  <c r="CX798" i="42" s="1"/>
  <c r="CZ798" i="42" s="1"/>
  <c r="CW798" i="42" a="1"/>
  <c r="CW798" i="42"/>
  <c r="CW799" i="42" a="1"/>
  <c r="CW799" i="42" s="1"/>
  <c r="CV799" i="42" s="1"/>
  <c r="CW800" i="42" a="1"/>
  <c r="CW800" i="42"/>
  <c r="CV800" i="42" s="1"/>
  <c r="CW801" i="42" a="1"/>
  <c r="CW801" i="42"/>
  <c r="CV801" i="42" s="1"/>
  <c r="CW802" i="42" a="1"/>
  <c r="CW802" i="42" s="1"/>
  <c r="CV802" i="42" s="1"/>
  <c r="CW803" i="42" a="1"/>
  <c r="CW803" i="42" s="1"/>
  <c r="CV803" i="42" s="1"/>
  <c r="CW804" i="42" a="1"/>
  <c r="CW804" i="42"/>
  <c r="CV804" i="42" s="1"/>
  <c r="CW805" i="42" a="1"/>
  <c r="CW805" i="42" s="1"/>
  <c r="CV805" i="42" s="1"/>
  <c r="CV806" i="42"/>
  <c r="CX806" i="42" s="1"/>
  <c r="CZ806" i="42" s="1"/>
  <c r="CW806" i="42" a="1"/>
  <c r="CW806" i="42"/>
  <c r="CY806" i="42"/>
  <c r="DA806" i="42" s="1"/>
  <c r="CW807" i="42" a="1"/>
  <c r="CW807" i="42" s="1"/>
  <c r="CV807" i="42" s="1"/>
  <c r="CW808" i="42" a="1"/>
  <c r="CW808" i="42"/>
  <c r="CV808" i="42" s="1"/>
  <c r="CW809" i="42" a="1"/>
  <c r="CW809" i="42"/>
  <c r="CV809" i="42" s="1"/>
  <c r="CV810" i="42"/>
  <c r="CX810" i="42" s="1"/>
  <c r="CZ810" i="42" s="1"/>
  <c r="CW810" i="42" a="1"/>
  <c r="CW810" i="42"/>
  <c r="CW811" i="42" a="1"/>
  <c r="CW811" i="42" s="1"/>
  <c r="CV811" i="42" s="1"/>
  <c r="CW812" i="42" a="1"/>
  <c r="CW812" i="42"/>
  <c r="CV812" i="42" s="1"/>
  <c r="CW813" i="42" a="1"/>
  <c r="CW813" i="42"/>
  <c r="CV813" i="42" s="1"/>
  <c r="CW814" i="42" a="1"/>
  <c r="CW814" i="42" s="1"/>
  <c r="CV814" i="42" s="1"/>
  <c r="CW815" i="42" a="1"/>
  <c r="CW815" i="42" s="1"/>
  <c r="CV815" i="42" s="1"/>
  <c r="CW816" i="42" a="1"/>
  <c r="CW816" i="42"/>
  <c r="CV816" i="42" s="1"/>
  <c r="CW817" i="42" a="1"/>
  <c r="CW817" i="42" s="1"/>
  <c r="CV817" i="42" s="1"/>
  <c r="CV818" i="42"/>
  <c r="CX818" i="42" s="1"/>
  <c r="CZ818" i="42" s="1"/>
  <c r="CW818" i="42" a="1"/>
  <c r="CW818" i="42"/>
  <c r="CY818" i="42"/>
  <c r="DA818" i="42" s="1"/>
  <c r="CW819" i="42" a="1"/>
  <c r="CW819" i="42" s="1"/>
  <c r="CV819" i="42" s="1"/>
  <c r="CW820" i="42" a="1"/>
  <c r="CW820" i="42"/>
  <c r="CV820" i="42" s="1"/>
  <c r="CW821" i="42" a="1"/>
  <c r="CW821" i="42"/>
  <c r="CV821" i="42" s="1"/>
  <c r="CV822" i="42"/>
  <c r="CX822" i="42" s="1"/>
  <c r="CZ822" i="42" s="1"/>
  <c r="CW822" i="42" a="1"/>
  <c r="CW822" i="42"/>
  <c r="CW823" i="42" a="1"/>
  <c r="CW823" i="42" s="1"/>
  <c r="CV823" i="42" s="1"/>
  <c r="CW824" i="42" a="1"/>
  <c r="CW824" i="42"/>
  <c r="CV824" i="42" s="1"/>
  <c r="CW825" i="42" a="1"/>
  <c r="CW825" i="42"/>
  <c r="CV825" i="42" s="1"/>
  <c r="CW826" i="42" a="1"/>
  <c r="CW826" i="42" s="1"/>
  <c r="CV826" i="42" s="1"/>
  <c r="CW827" i="42" a="1"/>
  <c r="CW827" i="42" s="1"/>
  <c r="CV827" i="42" s="1"/>
  <c r="CW828" i="42" a="1"/>
  <c r="CW828" i="42"/>
  <c r="CV828" i="42" s="1"/>
  <c r="CW829" i="42" a="1"/>
  <c r="CW829" i="42" s="1"/>
  <c r="CV829" i="42" s="1"/>
  <c r="CV830" i="42"/>
  <c r="CX830" i="42" s="1"/>
  <c r="CZ830" i="42" s="1"/>
  <c r="CW830" i="42" a="1"/>
  <c r="CW830" i="42"/>
  <c r="CY830" i="42"/>
  <c r="DA830" i="42" s="1"/>
  <c r="CW831" i="42" a="1"/>
  <c r="CW831" i="42" s="1"/>
  <c r="CV831" i="42" s="1"/>
  <c r="CW832" i="42" a="1"/>
  <c r="CW832" i="42"/>
  <c r="CV832" i="42" s="1"/>
  <c r="CW833" i="42" a="1"/>
  <c r="CW833" i="42"/>
  <c r="CV833" i="42" s="1"/>
  <c r="CV834" i="42"/>
  <c r="CX834" i="42" s="1"/>
  <c r="CZ834" i="42" s="1"/>
  <c r="CW834" i="42" a="1"/>
  <c r="CW834" i="42"/>
  <c r="CW835" i="42" a="1"/>
  <c r="CW835" i="42" s="1"/>
  <c r="CV835" i="42" s="1"/>
  <c r="CW836" i="42" a="1"/>
  <c r="CW836" i="42"/>
  <c r="CV836" i="42" s="1"/>
  <c r="CW837" i="42" a="1"/>
  <c r="CW837" i="42"/>
  <c r="CV837" i="42" s="1"/>
  <c r="CW838" i="42" a="1"/>
  <c r="CW838" i="42" s="1"/>
  <c r="CV838" i="42" s="1"/>
  <c r="CW839" i="42" a="1"/>
  <c r="CW839" i="42" s="1"/>
  <c r="CV839" i="42" s="1"/>
  <c r="CW840" i="42" a="1"/>
  <c r="CW840" i="42"/>
  <c r="CV840" i="42" s="1"/>
  <c r="CW841" i="42" a="1"/>
  <c r="CW841" i="42" s="1"/>
  <c r="CV841" i="42" s="1"/>
  <c r="CV842" i="42"/>
  <c r="CX842" i="42" s="1"/>
  <c r="CZ842" i="42" s="1"/>
  <c r="CW842" i="42" a="1"/>
  <c r="CW842" i="42"/>
  <c r="CY842" i="42"/>
  <c r="DA842" i="42" s="1"/>
  <c r="CW843" i="42" a="1"/>
  <c r="CW843" i="42" s="1"/>
  <c r="CV843" i="42" s="1"/>
  <c r="CW844" i="42" a="1"/>
  <c r="CW844" i="42"/>
  <c r="CV844" i="42" s="1"/>
  <c r="CW845" i="42" a="1"/>
  <c r="CW845" i="42"/>
  <c r="CV845" i="42" s="1"/>
  <c r="CV846" i="42"/>
  <c r="CX846" i="42" s="1"/>
  <c r="CZ846" i="42" s="1"/>
  <c r="CW846" i="42" a="1"/>
  <c r="CW846" i="42"/>
  <c r="CW847" i="42" a="1"/>
  <c r="CW847" i="42" s="1"/>
  <c r="CV847" i="42" s="1"/>
  <c r="CW848" i="42" a="1"/>
  <c r="CW848" i="42"/>
  <c r="CV848" i="42" s="1"/>
  <c r="CW849" i="42" a="1"/>
  <c r="CW849" i="42"/>
  <c r="CV849" i="42" s="1"/>
  <c r="CW850" i="42" a="1"/>
  <c r="CW850" i="42" s="1"/>
  <c r="CV850" i="42" s="1"/>
  <c r="CW851" i="42" a="1"/>
  <c r="CW851" i="42" s="1"/>
  <c r="CV851" i="42" s="1"/>
  <c r="CW852" i="42" a="1"/>
  <c r="CW852" i="42"/>
  <c r="CV852" i="42" s="1"/>
  <c r="CW853" i="42" a="1"/>
  <c r="CW853" i="42" s="1"/>
  <c r="CV853" i="42" s="1"/>
  <c r="CV854" i="42"/>
  <c r="CX854" i="42" s="1"/>
  <c r="CZ854" i="42" s="1"/>
  <c r="CW854" i="42" a="1"/>
  <c r="CW854" i="42"/>
  <c r="CY854" i="42"/>
  <c r="DA854" i="42" s="1"/>
  <c r="CW855" i="42" a="1"/>
  <c r="CW855" i="42" s="1"/>
  <c r="CV855" i="42" s="1"/>
  <c r="CW856" i="42" a="1"/>
  <c r="CW856" i="42"/>
  <c r="CV856" i="42" s="1"/>
  <c r="CW857" i="42" a="1"/>
  <c r="CW857" i="42"/>
  <c r="CV857" i="42" s="1"/>
  <c r="CV858" i="42"/>
  <c r="CX858" i="42" s="1"/>
  <c r="CZ858" i="42" s="1"/>
  <c r="CW858" i="42" a="1"/>
  <c r="CW858" i="42"/>
  <c r="CW859" i="42" a="1"/>
  <c r="CW859" i="42" s="1"/>
  <c r="CV859" i="42" s="1"/>
  <c r="CW860" i="42" a="1"/>
  <c r="CW860" i="42"/>
  <c r="CV860" i="42" s="1"/>
  <c r="CW861" i="42" a="1"/>
  <c r="CW861" i="42"/>
  <c r="CV861" i="42" s="1"/>
  <c r="CW862" i="42" a="1"/>
  <c r="CW862" i="42" s="1"/>
  <c r="CV862" i="42" s="1"/>
  <c r="CW863" i="42" a="1"/>
  <c r="CW863" i="42" s="1"/>
  <c r="CV863" i="42" s="1"/>
  <c r="CW864" i="42" a="1"/>
  <c r="CW864" i="42"/>
  <c r="CV864" i="42" s="1"/>
  <c r="DA5" i="42"/>
  <c r="CZ5" i="42"/>
  <c r="CY5" i="42"/>
  <c r="CX5" i="42"/>
  <c r="CX865" i="42"/>
  <c r="CY865" i="42"/>
  <c r="CW5" i="42" a="1"/>
  <c r="CW5" i="42" s="1"/>
  <c r="CV5" i="42" s="1"/>
  <c r="C1" i="58"/>
  <c r="AA53" i="58"/>
  <c r="CU6" i="42"/>
  <c r="CU7" i="42"/>
  <c r="CU8" i="42"/>
  <c r="CU9" i="42"/>
  <c r="CU10" i="42"/>
  <c r="CU11" i="42"/>
  <c r="CU12" i="42"/>
  <c r="CU13" i="42"/>
  <c r="CU14" i="42"/>
  <c r="CU15" i="42"/>
  <c r="CU16" i="42"/>
  <c r="CU17" i="42"/>
  <c r="CU18" i="42"/>
  <c r="CU19" i="42"/>
  <c r="CU20" i="42"/>
  <c r="CU21" i="42"/>
  <c r="CU22" i="42"/>
  <c r="CU23" i="42"/>
  <c r="CU24" i="42"/>
  <c r="CU25" i="42"/>
  <c r="CU26" i="42"/>
  <c r="CU27" i="42"/>
  <c r="CU28" i="42"/>
  <c r="CU29" i="42"/>
  <c r="CU30" i="42"/>
  <c r="CU31" i="42"/>
  <c r="CU32" i="42"/>
  <c r="CU33" i="42"/>
  <c r="CU34" i="42"/>
  <c r="CU35" i="42"/>
  <c r="CU36" i="42"/>
  <c r="CU37" i="42"/>
  <c r="CU38" i="42"/>
  <c r="CU39" i="42"/>
  <c r="CU40" i="42"/>
  <c r="CU41" i="42"/>
  <c r="CU42" i="42"/>
  <c r="CU43" i="42"/>
  <c r="CU44" i="42"/>
  <c r="CU45" i="42"/>
  <c r="CU46" i="42"/>
  <c r="CU47" i="42"/>
  <c r="CU48" i="42"/>
  <c r="CU49" i="42"/>
  <c r="CU50" i="42"/>
  <c r="CU51" i="42"/>
  <c r="CU52" i="42"/>
  <c r="CU53" i="42"/>
  <c r="CU54" i="42"/>
  <c r="CU55" i="42"/>
  <c r="CU56" i="42"/>
  <c r="CU57" i="42"/>
  <c r="CU58" i="42"/>
  <c r="CU59" i="42"/>
  <c r="CU60" i="42"/>
  <c r="CU61" i="42"/>
  <c r="CU62" i="42"/>
  <c r="CU63" i="42"/>
  <c r="CU64" i="42"/>
  <c r="CU65" i="42"/>
  <c r="CU66" i="42"/>
  <c r="CU67" i="42"/>
  <c r="CU68" i="42"/>
  <c r="CU69" i="42"/>
  <c r="CU70" i="42"/>
  <c r="CU71" i="42"/>
  <c r="CU72" i="42"/>
  <c r="CU73" i="42"/>
  <c r="CU74" i="42"/>
  <c r="CU75" i="42"/>
  <c r="CU76" i="42"/>
  <c r="CU77" i="42"/>
  <c r="CU78" i="42"/>
  <c r="CU79" i="42"/>
  <c r="CU80" i="42"/>
  <c r="CU81" i="42"/>
  <c r="CU82" i="42"/>
  <c r="CU83" i="42"/>
  <c r="CU84" i="42"/>
  <c r="CU85" i="42"/>
  <c r="CU86" i="42"/>
  <c r="CU87" i="42"/>
  <c r="CU88" i="42"/>
  <c r="CU89" i="42"/>
  <c r="CU90" i="42"/>
  <c r="CU91" i="42"/>
  <c r="CU92" i="42"/>
  <c r="CU93" i="42"/>
  <c r="CU94" i="42"/>
  <c r="CU95" i="42"/>
  <c r="CU96" i="42"/>
  <c r="CU97" i="42"/>
  <c r="CU98" i="42"/>
  <c r="CU99" i="42"/>
  <c r="CU100" i="42"/>
  <c r="CU101" i="42"/>
  <c r="CU102" i="42"/>
  <c r="CU103" i="42"/>
  <c r="CU104" i="42"/>
  <c r="CU105" i="42"/>
  <c r="CU106" i="42"/>
  <c r="CU107" i="42"/>
  <c r="CU108" i="42"/>
  <c r="CU109" i="42"/>
  <c r="CU110" i="42"/>
  <c r="CU111" i="42"/>
  <c r="CU112" i="42"/>
  <c r="CU113" i="42"/>
  <c r="CU114" i="42"/>
  <c r="CU115" i="42"/>
  <c r="CU116" i="42"/>
  <c r="CU117" i="42"/>
  <c r="CU118" i="42"/>
  <c r="CU119" i="42"/>
  <c r="CU120" i="42"/>
  <c r="CU121" i="42"/>
  <c r="CU122" i="42"/>
  <c r="CU123" i="42"/>
  <c r="CU124" i="42"/>
  <c r="CU125" i="42"/>
  <c r="CU126" i="42"/>
  <c r="CU127" i="42"/>
  <c r="CU128" i="42"/>
  <c r="CU129" i="42"/>
  <c r="CU130" i="42"/>
  <c r="CU131" i="42"/>
  <c r="CU132" i="42"/>
  <c r="CU133" i="42"/>
  <c r="CU134" i="42"/>
  <c r="CU135" i="42"/>
  <c r="CU136" i="42"/>
  <c r="CU137" i="42"/>
  <c r="CU138" i="42"/>
  <c r="CU139" i="42"/>
  <c r="CU140" i="42"/>
  <c r="CU141" i="42"/>
  <c r="CU142" i="42"/>
  <c r="CU143" i="42"/>
  <c r="CU144" i="42"/>
  <c r="CU145" i="42"/>
  <c r="CU146" i="42"/>
  <c r="CU147" i="42"/>
  <c r="CU148" i="42"/>
  <c r="CU149" i="42"/>
  <c r="CU150" i="42"/>
  <c r="CU151" i="42"/>
  <c r="CU152" i="42"/>
  <c r="CU153" i="42"/>
  <c r="CU154" i="42"/>
  <c r="CU155" i="42"/>
  <c r="CU156" i="42"/>
  <c r="CU157" i="42"/>
  <c r="CU158" i="42"/>
  <c r="CU159" i="42"/>
  <c r="CU160" i="42"/>
  <c r="CU161" i="42"/>
  <c r="CU162" i="42"/>
  <c r="CU163" i="42"/>
  <c r="CU164" i="42"/>
  <c r="CU165" i="42"/>
  <c r="CU166" i="42"/>
  <c r="CU167" i="42"/>
  <c r="CU168" i="42"/>
  <c r="CU169" i="42"/>
  <c r="CU170" i="42"/>
  <c r="CU171" i="42"/>
  <c r="CU172" i="42"/>
  <c r="CU173" i="42"/>
  <c r="CU174" i="42"/>
  <c r="CU175" i="42"/>
  <c r="CU176" i="42"/>
  <c r="CU177" i="42"/>
  <c r="CU178" i="42"/>
  <c r="CU179" i="42"/>
  <c r="CU180" i="42"/>
  <c r="CU181" i="42"/>
  <c r="CU182" i="42"/>
  <c r="CU183" i="42"/>
  <c r="CU184" i="42"/>
  <c r="CU185" i="42"/>
  <c r="CU186" i="42"/>
  <c r="CU187" i="42"/>
  <c r="CU188" i="42"/>
  <c r="CU189" i="42"/>
  <c r="CU190" i="42"/>
  <c r="CU191" i="42"/>
  <c r="CU192" i="42"/>
  <c r="CU193" i="42"/>
  <c r="CU194" i="42"/>
  <c r="CU195" i="42"/>
  <c r="CU196" i="42"/>
  <c r="CU197" i="42"/>
  <c r="CU198" i="42"/>
  <c r="CU199" i="42"/>
  <c r="CU200" i="42"/>
  <c r="CU201" i="42"/>
  <c r="CU202" i="42"/>
  <c r="CU203" i="42"/>
  <c r="CU204" i="42"/>
  <c r="CU205" i="42"/>
  <c r="CU206" i="42"/>
  <c r="CU207" i="42"/>
  <c r="CU208" i="42"/>
  <c r="CU209" i="42"/>
  <c r="CU210" i="42"/>
  <c r="CU211" i="42"/>
  <c r="CU212" i="42"/>
  <c r="CU213" i="42"/>
  <c r="CU214" i="42"/>
  <c r="CU215" i="42"/>
  <c r="CU216" i="42"/>
  <c r="CU217" i="42"/>
  <c r="CU218" i="42"/>
  <c r="CU219" i="42"/>
  <c r="CU220" i="42"/>
  <c r="CU221" i="42"/>
  <c r="CU222" i="42"/>
  <c r="CU223" i="42"/>
  <c r="CU224" i="42"/>
  <c r="CU225" i="42"/>
  <c r="CU226" i="42"/>
  <c r="CU227" i="42"/>
  <c r="CU228" i="42"/>
  <c r="CU229" i="42"/>
  <c r="CU230" i="42"/>
  <c r="CU231" i="42"/>
  <c r="CU232" i="42"/>
  <c r="CU233" i="42"/>
  <c r="CU234" i="42"/>
  <c r="CU235" i="42"/>
  <c r="CU236" i="42"/>
  <c r="CU237" i="42"/>
  <c r="CU238" i="42"/>
  <c r="CU239" i="42"/>
  <c r="CU240" i="42"/>
  <c r="CU241" i="42"/>
  <c r="CU242" i="42"/>
  <c r="CU243" i="42"/>
  <c r="CU244" i="42"/>
  <c r="CU245" i="42"/>
  <c r="CU246" i="42"/>
  <c r="CU247" i="42"/>
  <c r="CU248" i="42"/>
  <c r="CU249" i="42"/>
  <c r="CU250" i="42"/>
  <c r="CU251" i="42"/>
  <c r="CU252" i="42"/>
  <c r="CU253" i="42"/>
  <c r="CU254" i="42"/>
  <c r="CU255" i="42"/>
  <c r="CU256" i="42"/>
  <c r="CU257" i="42"/>
  <c r="CU258" i="42"/>
  <c r="CU259" i="42"/>
  <c r="CU260" i="42"/>
  <c r="CU261" i="42"/>
  <c r="CU262" i="42"/>
  <c r="CU263" i="42"/>
  <c r="CU264" i="42"/>
  <c r="CU265" i="42"/>
  <c r="CU266" i="42"/>
  <c r="CU267" i="42"/>
  <c r="CU268" i="42"/>
  <c r="CU269" i="42"/>
  <c r="CU270" i="42"/>
  <c r="CU271" i="42"/>
  <c r="CU272" i="42"/>
  <c r="CU273" i="42"/>
  <c r="CU274" i="42"/>
  <c r="CU275" i="42"/>
  <c r="CU276" i="42"/>
  <c r="CU277" i="42"/>
  <c r="CU278" i="42"/>
  <c r="CU279" i="42"/>
  <c r="CU280" i="42"/>
  <c r="CU281" i="42"/>
  <c r="CU282" i="42"/>
  <c r="CU283" i="42"/>
  <c r="CU284" i="42"/>
  <c r="CU285" i="42"/>
  <c r="CU286" i="42"/>
  <c r="CU287" i="42"/>
  <c r="CU288" i="42"/>
  <c r="CU289" i="42"/>
  <c r="CU290" i="42"/>
  <c r="CU291" i="42"/>
  <c r="CU292" i="42"/>
  <c r="CU293" i="42"/>
  <c r="CU294" i="42"/>
  <c r="CU295" i="42"/>
  <c r="CU296" i="42"/>
  <c r="CU297" i="42"/>
  <c r="CU298" i="42"/>
  <c r="CU299" i="42"/>
  <c r="CU300" i="42"/>
  <c r="CU301" i="42"/>
  <c r="CU302" i="42"/>
  <c r="CU303" i="42"/>
  <c r="CU304" i="42"/>
  <c r="CU305" i="42"/>
  <c r="CU306" i="42"/>
  <c r="CU307" i="42"/>
  <c r="CU308" i="42"/>
  <c r="CU309" i="42"/>
  <c r="CU310" i="42"/>
  <c r="CU311" i="42"/>
  <c r="CU312" i="42"/>
  <c r="CU313" i="42"/>
  <c r="CU314" i="42"/>
  <c r="CU315" i="42"/>
  <c r="CU316" i="42"/>
  <c r="CU317" i="42"/>
  <c r="CU318" i="42"/>
  <c r="CU319" i="42"/>
  <c r="CU320" i="42"/>
  <c r="CU321" i="42"/>
  <c r="CU322" i="42"/>
  <c r="CU323" i="42"/>
  <c r="CU324" i="42"/>
  <c r="CU325" i="42"/>
  <c r="CU326" i="42"/>
  <c r="CU327" i="42"/>
  <c r="CU328" i="42"/>
  <c r="CU329" i="42"/>
  <c r="CU330" i="42"/>
  <c r="CU331" i="42"/>
  <c r="CU332" i="42"/>
  <c r="CU333" i="42"/>
  <c r="CU334" i="42"/>
  <c r="CU335" i="42"/>
  <c r="CU336" i="42"/>
  <c r="CU337" i="42"/>
  <c r="CU338" i="42"/>
  <c r="CU339" i="42"/>
  <c r="CU340" i="42"/>
  <c r="CU341" i="42"/>
  <c r="CU342" i="42"/>
  <c r="CU343" i="42"/>
  <c r="CU344" i="42"/>
  <c r="CU345" i="42"/>
  <c r="CU346" i="42"/>
  <c r="CU347" i="42"/>
  <c r="CU348" i="42"/>
  <c r="CU349" i="42"/>
  <c r="CU350" i="42"/>
  <c r="CU351" i="42"/>
  <c r="CU352" i="42"/>
  <c r="CU353" i="42"/>
  <c r="CU354" i="42"/>
  <c r="CU355" i="42"/>
  <c r="CU356" i="42"/>
  <c r="CU357" i="42"/>
  <c r="CU358" i="42"/>
  <c r="CU359" i="42"/>
  <c r="CU360" i="42"/>
  <c r="CU361" i="42"/>
  <c r="CU362" i="42"/>
  <c r="CU363" i="42"/>
  <c r="CU364" i="42"/>
  <c r="CU365" i="42"/>
  <c r="CU366" i="42"/>
  <c r="CU367" i="42"/>
  <c r="CU368" i="42"/>
  <c r="CU369" i="42"/>
  <c r="CU370" i="42"/>
  <c r="CU371" i="42"/>
  <c r="CU372" i="42"/>
  <c r="CU373" i="42"/>
  <c r="CU374" i="42"/>
  <c r="CU375" i="42"/>
  <c r="CU376" i="42"/>
  <c r="CU377" i="42"/>
  <c r="CU378" i="42"/>
  <c r="CU379" i="42"/>
  <c r="CU380" i="42"/>
  <c r="CU381" i="42"/>
  <c r="CU382" i="42"/>
  <c r="CU383" i="42"/>
  <c r="CU384" i="42"/>
  <c r="CU385" i="42"/>
  <c r="CU386" i="42"/>
  <c r="CU387" i="42"/>
  <c r="CU388" i="42"/>
  <c r="CU389" i="42"/>
  <c r="CU390" i="42"/>
  <c r="CU391" i="42"/>
  <c r="CU392" i="42"/>
  <c r="CU393" i="42"/>
  <c r="CU394" i="42"/>
  <c r="CU395" i="42"/>
  <c r="CU396" i="42"/>
  <c r="CU397" i="42"/>
  <c r="CU398" i="42"/>
  <c r="CU399" i="42"/>
  <c r="CU400" i="42"/>
  <c r="CU401" i="42"/>
  <c r="CU402" i="42"/>
  <c r="CU403" i="42"/>
  <c r="CU404" i="42"/>
  <c r="CU405" i="42"/>
  <c r="CU406" i="42"/>
  <c r="CU407" i="42"/>
  <c r="CU408" i="42"/>
  <c r="CU409" i="42"/>
  <c r="CU410" i="42"/>
  <c r="CU411" i="42"/>
  <c r="CU412" i="42"/>
  <c r="CU413" i="42"/>
  <c r="CU414" i="42"/>
  <c r="CU415" i="42"/>
  <c r="CU416" i="42"/>
  <c r="CU417" i="42"/>
  <c r="CU418" i="42"/>
  <c r="CU419" i="42"/>
  <c r="CU420" i="42"/>
  <c r="CU421" i="42"/>
  <c r="CU422" i="42"/>
  <c r="CU423" i="42"/>
  <c r="CU424" i="42"/>
  <c r="CU425" i="42"/>
  <c r="CU426" i="42"/>
  <c r="CU427" i="42"/>
  <c r="CU428" i="42"/>
  <c r="CU429" i="42"/>
  <c r="CU430" i="42"/>
  <c r="CU431" i="42"/>
  <c r="CU432" i="42"/>
  <c r="CU433" i="42"/>
  <c r="CU434" i="42"/>
  <c r="CU435" i="42"/>
  <c r="CU436" i="42"/>
  <c r="CU437" i="42"/>
  <c r="CU438" i="42"/>
  <c r="CU439" i="42"/>
  <c r="CU440" i="42"/>
  <c r="CU441" i="42"/>
  <c r="CU442" i="42"/>
  <c r="CU443" i="42"/>
  <c r="CU444" i="42"/>
  <c r="CU445" i="42"/>
  <c r="CU446" i="42"/>
  <c r="CU447" i="42"/>
  <c r="CU448" i="42"/>
  <c r="CU449" i="42"/>
  <c r="CU450" i="42"/>
  <c r="CU451" i="42"/>
  <c r="CU452" i="42"/>
  <c r="CU453" i="42"/>
  <c r="CU454" i="42"/>
  <c r="CU455" i="42"/>
  <c r="CU456" i="42"/>
  <c r="CU457" i="42"/>
  <c r="CU458" i="42"/>
  <c r="CU459" i="42"/>
  <c r="CU460" i="42"/>
  <c r="CU461" i="42"/>
  <c r="CU462" i="42"/>
  <c r="CU463" i="42"/>
  <c r="CU464" i="42"/>
  <c r="CU465" i="42"/>
  <c r="CU466" i="42"/>
  <c r="CU467" i="42"/>
  <c r="CU468" i="42"/>
  <c r="CU469" i="42"/>
  <c r="CU470" i="42"/>
  <c r="CU471" i="42"/>
  <c r="CU472" i="42"/>
  <c r="CU473" i="42"/>
  <c r="CU474" i="42"/>
  <c r="CU475" i="42"/>
  <c r="CU476" i="42"/>
  <c r="CU477" i="42"/>
  <c r="CU478" i="42"/>
  <c r="CU479" i="42"/>
  <c r="CU480" i="42"/>
  <c r="CU481" i="42"/>
  <c r="CU482" i="42"/>
  <c r="CU483" i="42"/>
  <c r="CU484" i="42"/>
  <c r="CU485" i="42"/>
  <c r="CU486" i="42"/>
  <c r="CU487" i="42"/>
  <c r="CU488" i="42"/>
  <c r="CU489" i="42"/>
  <c r="CU490" i="42"/>
  <c r="CU491" i="42"/>
  <c r="CU492" i="42"/>
  <c r="CU493" i="42"/>
  <c r="CU494" i="42"/>
  <c r="CU495" i="42"/>
  <c r="CU496" i="42"/>
  <c r="CU497" i="42"/>
  <c r="CU498" i="42"/>
  <c r="CU499" i="42"/>
  <c r="CU500" i="42"/>
  <c r="CU501" i="42"/>
  <c r="CU502" i="42"/>
  <c r="CU503" i="42"/>
  <c r="CU504" i="42"/>
  <c r="CU505" i="42"/>
  <c r="CU506" i="42"/>
  <c r="CU507" i="42"/>
  <c r="CU508" i="42"/>
  <c r="CU509" i="42"/>
  <c r="CU510" i="42"/>
  <c r="CU511" i="42"/>
  <c r="CU512" i="42"/>
  <c r="CU513" i="42"/>
  <c r="CU514" i="42"/>
  <c r="CU515" i="42"/>
  <c r="CU516" i="42"/>
  <c r="CU517" i="42"/>
  <c r="CU518" i="42"/>
  <c r="CU519" i="42"/>
  <c r="CU520" i="42"/>
  <c r="CU521" i="42"/>
  <c r="CU522" i="42"/>
  <c r="CU523" i="42"/>
  <c r="CU524" i="42"/>
  <c r="CU525" i="42"/>
  <c r="CU526" i="42"/>
  <c r="CU527" i="42"/>
  <c r="CU528" i="42"/>
  <c r="CU529" i="42"/>
  <c r="CU530" i="42"/>
  <c r="CU531" i="42"/>
  <c r="CU532" i="42"/>
  <c r="CU533" i="42"/>
  <c r="CU534" i="42"/>
  <c r="CU535" i="42"/>
  <c r="CU536" i="42"/>
  <c r="CU537" i="42"/>
  <c r="CU538" i="42"/>
  <c r="CU539" i="42"/>
  <c r="CU540" i="42"/>
  <c r="CU541" i="42"/>
  <c r="CU542" i="42"/>
  <c r="CU543" i="42"/>
  <c r="CU544" i="42"/>
  <c r="CU545" i="42"/>
  <c r="CU546" i="42"/>
  <c r="CU547" i="42"/>
  <c r="CU548" i="42"/>
  <c r="CU549" i="42"/>
  <c r="CU550" i="42"/>
  <c r="CU551" i="42"/>
  <c r="CU552" i="42"/>
  <c r="CU553" i="42"/>
  <c r="CU554" i="42"/>
  <c r="CU555" i="42"/>
  <c r="CU556" i="42"/>
  <c r="CU557" i="42"/>
  <c r="CU558" i="42"/>
  <c r="CU559" i="42"/>
  <c r="CU560" i="42"/>
  <c r="CU561" i="42"/>
  <c r="CU562" i="42"/>
  <c r="CU563" i="42"/>
  <c r="CU564" i="42"/>
  <c r="CU565" i="42"/>
  <c r="CU566" i="42"/>
  <c r="CU567" i="42"/>
  <c r="CU568" i="42"/>
  <c r="CU569" i="42"/>
  <c r="CU570" i="42"/>
  <c r="CU571" i="42"/>
  <c r="CU572" i="42"/>
  <c r="CU573" i="42"/>
  <c r="CU574" i="42"/>
  <c r="CU575" i="42"/>
  <c r="CU576" i="42"/>
  <c r="CU577" i="42"/>
  <c r="CU578" i="42"/>
  <c r="CU579" i="42"/>
  <c r="CU580" i="42"/>
  <c r="CU581" i="42"/>
  <c r="CU582" i="42"/>
  <c r="CU583" i="42"/>
  <c r="CU584" i="42"/>
  <c r="CU585" i="42"/>
  <c r="CU586" i="42"/>
  <c r="CU587" i="42"/>
  <c r="CU588" i="42"/>
  <c r="CU589" i="42"/>
  <c r="CU590" i="42"/>
  <c r="CU591" i="42"/>
  <c r="CU592" i="42"/>
  <c r="CU593" i="42"/>
  <c r="CU594" i="42"/>
  <c r="CU595" i="42"/>
  <c r="CU596" i="42"/>
  <c r="CU597" i="42"/>
  <c r="CU598" i="42"/>
  <c r="CU599" i="42"/>
  <c r="CU600" i="42"/>
  <c r="CU601" i="42"/>
  <c r="CU602" i="42"/>
  <c r="CU603" i="42"/>
  <c r="CU604" i="42"/>
  <c r="CU605" i="42"/>
  <c r="CU606" i="42"/>
  <c r="CU607" i="42"/>
  <c r="CU608" i="42"/>
  <c r="CU609" i="42"/>
  <c r="CU610" i="42"/>
  <c r="CU611" i="42"/>
  <c r="CU612" i="42"/>
  <c r="CU613" i="42"/>
  <c r="CU614" i="42"/>
  <c r="CU615" i="42"/>
  <c r="CU616" i="42"/>
  <c r="CU617" i="42"/>
  <c r="CU618" i="42"/>
  <c r="CU619" i="42"/>
  <c r="CU620" i="42"/>
  <c r="CU621" i="42"/>
  <c r="CU622" i="42"/>
  <c r="CU623" i="42"/>
  <c r="CU624" i="42"/>
  <c r="CU625" i="42"/>
  <c r="CU626" i="42"/>
  <c r="CU627" i="42"/>
  <c r="CU628" i="42"/>
  <c r="CU629" i="42"/>
  <c r="CU630" i="42"/>
  <c r="CU631" i="42"/>
  <c r="CU632" i="42"/>
  <c r="CU633" i="42"/>
  <c r="CU634" i="42"/>
  <c r="CU635" i="42"/>
  <c r="CU636" i="42"/>
  <c r="CU637" i="42"/>
  <c r="CU638" i="42"/>
  <c r="CU639" i="42"/>
  <c r="CU640" i="42"/>
  <c r="CU641" i="42"/>
  <c r="CU642" i="42"/>
  <c r="CU643" i="42"/>
  <c r="CU644" i="42"/>
  <c r="CU645" i="42"/>
  <c r="CU646" i="42"/>
  <c r="CU647" i="42"/>
  <c r="CU648" i="42"/>
  <c r="CU649" i="42"/>
  <c r="CU650" i="42"/>
  <c r="CU651" i="42"/>
  <c r="CU652" i="42"/>
  <c r="CU653" i="42"/>
  <c r="CU654" i="42"/>
  <c r="CU655" i="42"/>
  <c r="CU656" i="42"/>
  <c r="CU657" i="42"/>
  <c r="CU658" i="42"/>
  <c r="CU659" i="42"/>
  <c r="CU660" i="42"/>
  <c r="CU661" i="42"/>
  <c r="CU662" i="42"/>
  <c r="CU663" i="42"/>
  <c r="CU664" i="42"/>
  <c r="CU665" i="42"/>
  <c r="CU666" i="42"/>
  <c r="CU667" i="42"/>
  <c r="CU668" i="42"/>
  <c r="CU669" i="42"/>
  <c r="CU670" i="42"/>
  <c r="CU671" i="42"/>
  <c r="CU5" i="42"/>
  <c r="CY270" i="42" l="1"/>
  <c r="DA270" i="42" s="1"/>
  <c r="CX270" i="42"/>
  <c r="CZ270" i="42" s="1"/>
  <c r="CY507" i="42"/>
  <c r="DA507" i="42" s="1"/>
  <c r="CX507" i="42"/>
  <c r="CZ507" i="42" s="1"/>
  <c r="CY490" i="42"/>
  <c r="DA490" i="42" s="1"/>
  <c r="CX490" i="42"/>
  <c r="CZ490" i="42" s="1"/>
  <c r="CY531" i="42"/>
  <c r="DA531" i="42" s="1"/>
  <c r="CX621" i="42"/>
  <c r="CZ621" i="42" s="1"/>
  <c r="CX583" i="42"/>
  <c r="CZ583" i="42" s="1"/>
  <c r="CX567" i="42"/>
  <c r="CZ567" i="42" s="1"/>
  <c r="CX653" i="42"/>
  <c r="CZ653" i="42" s="1"/>
  <c r="CX503" i="42"/>
  <c r="CZ503" i="42" s="1"/>
  <c r="CY471" i="42"/>
  <c r="DA471" i="42" s="1"/>
  <c r="CX436" i="42"/>
  <c r="CZ436" i="42" s="1"/>
  <c r="CY436" i="42"/>
  <c r="DA436" i="42" s="1"/>
  <c r="CX424" i="42"/>
  <c r="CZ424" i="42" s="1"/>
  <c r="CY424" i="42"/>
  <c r="DA424" i="42" s="1"/>
  <c r="CY650" i="42"/>
  <c r="DA650" i="42" s="1"/>
  <c r="CX650" i="42"/>
  <c r="CZ650" i="42" s="1"/>
  <c r="CX380" i="42"/>
  <c r="CZ380" i="42" s="1"/>
  <c r="CY380" i="42"/>
  <c r="DA380" i="42" s="1"/>
  <c r="CX750" i="42"/>
  <c r="CZ750" i="42" s="1"/>
  <c r="CY750" i="42"/>
  <c r="DA750" i="42" s="1"/>
  <c r="CY649" i="42"/>
  <c r="DA649" i="42" s="1"/>
  <c r="CX649" i="42"/>
  <c r="CZ649" i="42" s="1"/>
  <c r="CX576" i="42"/>
  <c r="CZ576" i="42" s="1"/>
  <c r="CY576" i="42"/>
  <c r="DA576" i="42" s="1"/>
  <c r="CX548" i="42"/>
  <c r="CZ548" i="42" s="1"/>
  <c r="CY548" i="42"/>
  <c r="DA548" i="42" s="1"/>
  <c r="CX460" i="42"/>
  <c r="CZ460" i="42" s="1"/>
  <c r="CY460" i="42"/>
  <c r="DA460" i="42" s="1"/>
  <c r="CX584" i="42"/>
  <c r="CZ584" i="42" s="1"/>
  <c r="CY584" i="42"/>
  <c r="DA584" i="42" s="1"/>
  <c r="CY721" i="42"/>
  <c r="DA721" i="42" s="1"/>
  <c r="CX721" i="42"/>
  <c r="CZ721" i="42" s="1"/>
  <c r="CX620" i="42"/>
  <c r="CZ620" i="42" s="1"/>
  <c r="CY620" i="42"/>
  <c r="DA620" i="42" s="1"/>
  <c r="CX729" i="42"/>
  <c r="CZ729" i="42" s="1"/>
  <c r="CY729" i="42"/>
  <c r="DA729" i="42" s="1"/>
  <c r="CX496" i="42"/>
  <c r="CZ496" i="42" s="1"/>
  <c r="CY496" i="42"/>
  <c r="DA496" i="42" s="1"/>
  <c r="CX488" i="42"/>
  <c r="CZ488" i="42" s="1"/>
  <c r="CY488" i="42"/>
  <c r="DA488" i="42" s="1"/>
  <c r="CX550" i="42"/>
  <c r="CZ550" i="42" s="1"/>
  <c r="CY550" i="42"/>
  <c r="DA550" i="42" s="1"/>
  <c r="CX710" i="42"/>
  <c r="CZ710" i="42" s="1"/>
  <c r="CY710" i="42"/>
  <c r="DA710" i="42" s="1"/>
  <c r="CY655" i="42"/>
  <c r="DA655" i="42" s="1"/>
  <c r="CX655" i="42"/>
  <c r="CZ655" i="42" s="1"/>
  <c r="CX572" i="42"/>
  <c r="CZ572" i="42" s="1"/>
  <c r="CY572" i="42"/>
  <c r="DA572" i="42" s="1"/>
  <c r="CX472" i="42"/>
  <c r="CZ472" i="42" s="1"/>
  <c r="CY472" i="42"/>
  <c r="DA472" i="42" s="1"/>
  <c r="CX560" i="42"/>
  <c r="CZ560" i="42" s="1"/>
  <c r="CY560" i="42"/>
  <c r="DA560" i="42" s="1"/>
  <c r="CY709" i="42"/>
  <c r="DA709" i="42" s="1"/>
  <c r="CX709" i="42"/>
  <c r="CZ709" i="42" s="1"/>
  <c r="CX654" i="42"/>
  <c r="CZ654" i="42" s="1"/>
  <c r="CY654" i="42"/>
  <c r="DA654" i="42" s="1"/>
  <c r="CY726" i="42"/>
  <c r="DA726" i="42" s="1"/>
  <c r="CX726" i="42"/>
  <c r="CZ726" i="42" s="1"/>
  <c r="CY673" i="42"/>
  <c r="DA673" i="42" s="1"/>
  <c r="CX673" i="42"/>
  <c r="CZ673" i="42" s="1"/>
  <c r="CX588" i="42"/>
  <c r="CZ588" i="42" s="1"/>
  <c r="CY588" i="42"/>
  <c r="DA588" i="42" s="1"/>
  <c r="CY428" i="42"/>
  <c r="DA428" i="42" s="1"/>
  <c r="CX428" i="42"/>
  <c r="CZ428" i="42" s="1"/>
  <c r="CX753" i="42"/>
  <c r="CZ753" i="42" s="1"/>
  <c r="CY753" i="42"/>
  <c r="DA753" i="42" s="1"/>
  <c r="CX598" i="42"/>
  <c r="CZ598" i="42" s="1"/>
  <c r="CY598" i="42"/>
  <c r="DA598" i="42" s="1"/>
  <c r="CX447" i="42"/>
  <c r="CZ447" i="42" s="1"/>
  <c r="CY447" i="42"/>
  <c r="DA447" i="42" s="1"/>
  <c r="CX562" i="42"/>
  <c r="CZ562" i="42" s="1"/>
  <c r="CY562" i="42"/>
  <c r="DA562" i="42" s="1"/>
  <c r="CY415" i="42"/>
  <c r="DA415" i="42" s="1"/>
  <c r="CX415" i="42"/>
  <c r="CZ415" i="42" s="1"/>
  <c r="CX425" i="42"/>
  <c r="CZ425" i="42" s="1"/>
  <c r="CY425" i="42"/>
  <c r="DA425" i="42" s="1"/>
  <c r="CY678" i="42"/>
  <c r="DA678" i="42" s="1"/>
  <c r="CX639" i="42"/>
  <c r="CZ639" i="42" s="1"/>
  <c r="CX633" i="42"/>
  <c r="CZ633" i="42" s="1"/>
  <c r="CX617" i="42"/>
  <c r="CZ617" i="42" s="1"/>
  <c r="CY519" i="42"/>
  <c r="DA519" i="42" s="1"/>
  <c r="CX697" i="42"/>
  <c r="CZ697" i="42" s="1"/>
  <c r="CX627" i="42"/>
  <c r="CZ627" i="42" s="1"/>
  <c r="CX603" i="42"/>
  <c r="CZ603" i="42" s="1"/>
  <c r="CX555" i="42"/>
  <c r="CZ555" i="42" s="1"/>
  <c r="CY411" i="42"/>
  <c r="DA411" i="42" s="1"/>
  <c r="CY758" i="42"/>
  <c r="DA758" i="42" s="1"/>
  <c r="CX702" i="42"/>
  <c r="CZ702" i="42" s="1"/>
  <c r="CX579" i="42"/>
  <c r="CZ579" i="42" s="1"/>
  <c r="CX569" i="42"/>
  <c r="CZ569" i="42" s="1"/>
  <c r="CX748" i="42"/>
  <c r="CZ748" i="42" s="1"/>
  <c r="CX676" i="42"/>
  <c r="CZ676" i="42" s="1"/>
  <c r="CY608" i="42"/>
  <c r="DA608" i="42" s="1"/>
  <c r="CX595" i="42"/>
  <c r="CZ595" i="42" s="1"/>
  <c r="CY495" i="42"/>
  <c r="DA495" i="42" s="1"/>
  <c r="CY719" i="42"/>
  <c r="DA719" i="42" s="1"/>
  <c r="CY707" i="42"/>
  <c r="DA707" i="42" s="1"/>
  <c r="CX535" i="42"/>
  <c r="CZ535" i="42" s="1"/>
  <c r="CY483" i="42"/>
  <c r="DA483" i="42" s="1"/>
  <c r="CX409" i="42"/>
  <c r="CZ409" i="42" s="1"/>
  <c r="CX403" i="42"/>
  <c r="CZ403" i="42" s="1"/>
  <c r="CY384" i="42"/>
  <c r="DA384" i="42" s="1"/>
  <c r="CY746" i="42"/>
  <c r="DA746" i="42" s="1"/>
  <c r="CX718" i="42"/>
  <c r="CZ718" i="42" s="1"/>
  <c r="CX674" i="42"/>
  <c r="CZ674" i="42" s="1"/>
  <c r="CX635" i="42"/>
  <c r="CZ635" i="42" s="1"/>
  <c r="CX619" i="42"/>
  <c r="CZ619" i="42" s="1"/>
  <c r="CX557" i="42"/>
  <c r="CZ557" i="42" s="1"/>
  <c r="CX515" i="42"/>
  <c r="CZ515" i="42" s="1"/>
  <c r="CX663" i="42"/>
  <c r="CZ663" i="42" s="1"/>
  <c r="CX395" i="42"/>
  <c r="CZ395" i="42" s="1"/>
  <c r="CY722" i="42"/>
  <c r="DA722" i="42" s="1"/>
  <c r="CY622" i="42"/>
  <c r="DA622" i="42" s="1"/>
  <c r="CX527" i="42"/>
  <c r="CZ527" i="42" s="1"/>
  <c r="CX423" i="42"/>
  <c r="CZ423" i="42" s="1"/>
  <c r="P30" i="61"/>
  <c r="O13" i="61"/>
  <c r="CZ262" i="42"/>
  <c r="CY814" i="42"/>
  <c r="DA814" i="42" s="1"/>
  <c r="CX814" i="42"/>
  <c r="CZ814" i="42" s="1"/>
  <c r="CY838" i="42"/>
  <c r="DA838" i="42" s="1"/>
  <c r="CX838" i="42"/>
  <c r="CZ838" i="42" s="1"/>
  <c r="CX793" i="42"/>
  <c r="CZ793" i="42" s="1"/>
  <c r="CY793" i="42"/>
  <c r="DA793" i="42" s="1"/>
  <c r="CX751" i="42"/>
  <c r="CZ751" i="42" s="1"/>
  <c r="CY751" i="42"/>
  <c r="DA751" i="42" s="1"/>
  <c r="CY657" i="42"/>
  <c r="DA657" i="42" s="1"/>
  <c r="CX657" i="42"/>
  <c r="CZ657" i="42" s="1"/>
  <c r="CX853" i="42"/>
  <c r="CZ853" i="42" s="1"/>
  <c r="CY853" i="42"/>
  <c r="DA853" i="42" s="1"/>
  <c r="CX763" i="42"/>
  <c r="CZ763" i="42" s="1"/>
  <c r="CY763" i="42"/>
  <c r="DA763" i="42" s="1"/>
  <c r="CX864" i="42"/>
  <c r="CZ864" i="42" s="1"/>
  <c r="CY864" i="42"/>
  <c r="DA864" i="42" s="1"/>
  <c r="CX857" i="42"/>
  <c r="CZ857" i="42" s="1"/>
  <c r="CY857" i="42"/>
  <c r="DA857" i="42" s="1"/>
  <c r="CX851" i="42"/>
  <c r="CZ851" i="42" s="1"/>
  <c r="CY851" i="42"/>
  <c r="DA851" i="42" s="1"/>
  <c r="CX844" i="42"/>
  <c r="CZ844" i="42" s="1"/>
  <c r="CY844" i="42"/>
  <c r="DA844" i="42" s="1"/>
  <c r="CY837" i="42"/>
  <c r="DA837" i="42" s="1"/>
  <c r="CX837" i="42"/>
  <c r="CZ837" i="42" s="1"/>
  <c r="CX831" i="42"/>
  <c r="CZ831" i="42" s="1"/>
  <c r="CY831" i="42"/>
  <c r="DA831" i="42" s="1"/>
  <c r="CX824" i="42"/>
  <c r="CZ824" i="42" s="1"/>
  <c r="CY824" i="42"/>
  <c r="DA824" i="42" s="1"/>
  <c r="CX811" i="42"/>
  <c r="CZ811" i="42" s="1"/>
  <c r="CY811" i="42"/>
  <c r="DA811" i="42" s="1"/>
  <c r="CX792" i="42"/>
  <c r="CZ792" i="42" s="1"/>
  <c r="CY792" i="42"/>
  <c r="DA792" i="42" s="1"/>
  <c r="CY784" i="42"/>
  <c r="DA784" i="42" s="1"/>
  <c r="CX784" i="42"/>
  <c r="CZ784" i="42" s="1"/>
  <c r="CX762" i="42"/>
  <c r="CZ762" i="42" s="1"/>
  <c r="CY762" i="42"/>
  <c r="DA762" i="42" s="1"/>
  <c r="CY769" i="42"/>
  <c r="DA769" i="42" s="1"/>
  <c r="CX769" i="42"/>
  <c r="CZ769" i="42" s="1"/>
  <c r="CY850" i="42"/>
  <c r="DA850" i="42" s="1"/>
  <c r="CX850" i="42"/>
  <c r="CZ850" i="42" s="1"/>
  <c r="CX805" i="42"/>
  <c r="CZ805" i="42" s="1"/>
  <c r="CY805" i="42"/>
  <c r="DA805" i="42" s="1"/>
  <c r="CX755" i="42"/>
  <c r="CZ755" i="42" s="1"/>
  <c r="CY755" i="42"/>
  <c r="DA755" i="42" s="1"/>
  <c r="CY733" i="42"/>
  <c r="DA733" i="42" s="1"/>
  <c r="CX733" i="42"/>
  <c r="CZ733" i="42" s="1"/>
  <c r="CX692" i="42"/>
  <c r="CZ692" i="42" s="1"/>
  <c r="CY692" i="42"/>
  <c r="DA692" i="42" s="1"/>
  <c r="CX863" i="42"/>
  <c r="CZ863" i="42" s="1"/>
  <c r="CY863" i="42"/>
  <c r="DA863" i="42" s="1"/>
  <c r="CX856" i="42"/>
  <c r="CZ856" i="42" s="1"/>
  <c r="CY856" i="42"/>
  <c r="DA856" i="42" s="1"/>
  <c r="CY849" i="42"/>
  <c r="DA849" i="42" s="1"/>
  <c r="CX849" i="42"/>
  <c r="CZ849" i="42" s="1"/>
  <c r="CX843" i="42"/>
  <c r="CZ843" i="42" s="1"/>
  <c r="CY843" i="42"/>
  <c r="DA843" i="42" s="1"/>
  <c r="CX836" i="42"/>
  <c r="CZ836" i="42" s="1"/>
  <c r="CY836" i="42"/>
  <c r="DA836" i="42" s="1"/>
  <c r="CX823" i="42"/>
  <c r="CZ823" i="42" s="1"/>
  <c r="CY823" i="42"/>
  <c r="DA823" i="42" s="1"/>
  <c r="CX804" i="42"/>
  <c r="CZ804" i="42" s="1"/>
  <c r="CY804" i="42"/>
  <c r="DA804" i="42" s="1"/>
  <c r="CX797" i="42"/>
  <c r="CZ797" i="42" s="1"/>
  <c r="CY797" i="42"/>
  <c r="DA797" i="42" s="1"/>
  <c r="CX791" i="42"/>
  <c r="CZ791" i="42" s="1"/>
  <c r="CY791" i="42"/>
  <c r="DA791" i="42" s="1"/>
  <c r="CX779" i="42"/>
  <c r="CZ779" i="42" s="1"/>
  <c r="CY779" i="42"/>
  <c r="DA779" i="42" s="1"/>
  <c r="CX740" i="42"/>
  <c r="CZ740" i="42" s="1"/>
  <c r="CY740" i="42"/>
  <c r="DA740" i="42" s="1"/>
  <c r="CX727" i="42"/>
  <c r="CZ727" i="42" s="1"/>
  <c r="CY727" i="42"/>
  <c r="DA727" i="42" s="1"/>
  <c r="CX817" i="42"/>
  <c r="CZ817" i="42" s="1"/>
  <c r="CY817" i="42"/>
  <c r="DA817" i="42" s="1"/>
  <c r="CY772" i="42"/>
  <c r="DA772" i="42" s="1"/>
  <c r="CX772" i="42"/>
  <c r="CZ772" i="42" s="1"/>
  <c r="CX739" i="42"/>
  <c r="CZ739" i="42" s="1"/>
  <c r="CY739" i="42"/>
  <c r="DA739" i="42" s="1"/>
  <c r="CX788" i="42"/>
  <c r="CZ788" i="42" s="1"/>
  <c r="CY788" i="42"/>
  <c r="DA788" i="42" s="1"/>
  <c r="CX790" i="42"/>
  <c r="CZ790" i="42" s="1"/>
  <c r="CY790" i="42"/>
  <c r="DA790" i="42" s="1"/>
  <c r="CY760" i="42"/>
  <c r="DA760" i="42" s="1"/>
  <c r="CX760" i="42"/>
  <c r="CZ760" i="42" s="1"/>
  <c r="CY861" i="42"/>
  <c r="DA861" i="42" s="1"/>
  <c r="CX861" i="42"/>
  <c r="CZ861" i="42" s="1"/>
  <c r="CX855" i="42"/>
  <c r="CZ855" i="42" s="1"/>
  <c r="CY855" i="42"/>
  <c r="DA855" i="42" s="1"/>
  <c r="CX848" i="42"/>
  <c r="CZ848" i="42" s="1"/>
  <c r="CY848" i="42"/>
  <c r="DA848" i="42" s="1"/>
  <c r="CX835" i="42"/>
  <c r="CZ835" i="42" s="1"/>
  <c r="CY835" i="42"/>
  <c r="DA835" i="42" s="1"/>
  <c r="CX816" i="42"/>
  <c r="CZ816" i="42" s="1"/>
  <c r="CY816" i="42"/>
  <c r="DA816" i="42" s="1"/>
  <c r="CX809" i="42"/>
  <c r="CZ809" i="42" s="1"/>
  <c r="CY809" i="42"/>
  <c r="DA809" i="42" s="1"/>
  <c r="CX803" i="42"/>
  <c r="CZ803" i="42" s="1"/>
  <c r="CY803" i="42"/>
  <c r="DA803" i="42" s="1"/>
  <c r="CX796" i="42"/>
  <c r="CZ796" i="42" s="1"/>
  <c r="CY796" i="42"/>
  <c r="DA796" i="42" s="1"/>
  <c r="CX771" i="42"/>
  <c r="CZ771" i="42" s="1"/>
  <c r="CY771" i="42"/>
  <c r="DA771" i="42" s="1"/>
  <c r="CX759" i="42"/>
  <c r="CZ759" i="42" s="1"/>
  <c r="CY759" i="42"/>
  <c r="DA759" i="42" s="1"/>
  <c r="CX738" i="42"/>
  <c r="CZ738" i="42" s="1"/>
  <c r="CY738" i="42"/>
  <c r="DA738" i="42" s="1"/>
  <c r="CX731" i="42"/>
  <c r="CZ731" i="42" s="1"/>
  <c r="CY731" i="42"/>
  <c r="DA731" i="42" s="1"/>
  <c r="CX716" i="42"/>
  <c r="CZ716" i="42" s="1"/>
  <c r="CY716" i="42"/>
  <c r="DA716" i="42" s="1"/>
  <c r="CY778" i="42"/>
  <c r="DA778" i="42" s="1"/>
  <c r="CX778" i="42"/>
  <c r="CZ778" i="42" s="1"/>
  <c r="CX704" i="42"/>
  <c r="CZ704" i="42" s="1"/>
  <c r="CY704" i="42"/>
  <c r="DA704" i="42" s="1"/>
  <c r="CX829" i="42"/>
  <c r="CZ829" i="42" s="1"/>
  <c r="CY829" i="42"/>
  <c r="DA829" i="42" s="1"/>
  <c r="CX802" i="42"/>
  <c r="CZ802" i="42" s="1"/>
  <c r="CY802" i="42"/>
  <c r="DA802" i="42" s="1"/>
  <c r="CX777" i="42"/>
  <c r="CZ777" i="42" s="1"/>
  <c r="CY777" i="42"/>
  <c r="DA777" i="42" s="1"/>
  <c r="CX770" i="42"/>
  <c r="CZ770" i="42" s="1"/>
  <c r="CY770" i="42"/>
  <c r="DA770" i="42" s="1"/>
  <c r="CX715" i="42"/>
  <c r="CZ715" i="42" s="1"/>
  <c r="CY715" i="42"/>
  <c r="DA715" i="42" s="1"/>
  <c r="CX841" i="42"/>
  <c r="CZ841" i="42" s="1"/>
  <c r="CY841" i="42"/>
  <c r="DA841" i="42" s="1"/>
  <c r="CY862" i="42"/>
  <c r="DA862" i="42" s="1"/>
  <c r="CX862" i="42"/>
  <c r="CZ862" i="42" s="1"/>
  <c r="CX860" i="42"/>
  <c r="CZ860" i="42" s="1"/>
  <c r="CY860" i="42"/>
  <c r="DA860" i="42" s="1"/>
  <c r="CX847" i="42"/>
  <c r="CZ847" i="42" s="1"/>
  <c r="CY847" i="42"/>
  <c r="DA847" i="42" s="1"/>
  <c r="CX828" i="42"/>
  <c r="CZ828" i="42" s="1"/>
  <c r="CY828" i="42"/>
  <c r="DA828" i="42" s="1"/>
  <c r="CX821" i="42"/>
  <c r="CZ821" i="42" s="1"/>
  <c r="CY821" i="42"/>
  <c r="DA821" i="42" s="1"/>
  <c r="CX815" i="42"/>
  <c r="CZ815" i="42" s="1"/>
  <c r="CY815" i="42"/>
  <c r="DA815" i="42" s="1"/>
  <c r="CX808" i="42"/>
  <c r="CZ808" i="42" s="1"/>
  <c r="CY808" i="42"/>
  <c r="DA808" i="42" s="1"/>
  <c r="CY801" i="42"/>
  <c r="DA801" i="42" s="1"/>
  <c r="CX801" i="42"/>
  <c r="CZ801" i="42" s="1"/>
  <c r="CX795" i="42"/>
  <c r="CZ795" i="42" s="1"/>
  <c r="CY795" i="42"/>
  <c r="DA795" i="42" s="1"/>
  <c r="CY714" i="42"/>
  <c r="DA714" i="42" s="1"/>
  <c r="CX714" i="42"/>
  <c r="CZ714" i="42" s="1"/>
  <c r="CX859" i="42"/>
  <c r="CZ859" i="42" s="1"/>
  <c r="CY859" i="42"/>
  <c r="DA859" i="42" s="1"/>
  <c r="CX840" i="42"/>
  <c r="CZ840" i="42" s="1"/>
  <c r="CY840" i="42"/>
  <c r="DA840" i="42" s="1"/>
  <c r="CX833" i="42"/>
  <c r="CZ833" i="42" s="1"/>
  <c r="CY833" i="42"/>
  <c r="DA833" i="42" s="1"/>
  <c r="CX827" i="42"/>
  <c r="CZ827" i="42" s="1"/>
  <c r="CY827" i="42"/>
  <c r="DA827" i="42" s="1"/>
  <c r="CX820" i="42"/>
  <c r="CZ820" i="42" s="1"/>
  <c r="CY820" i="42"/>
  <c r="DA820" i="42" s="1"/>
  <c r="CY813" i="42"/>
  <c r="DA813" i="42" s="1"/>
  <c r="CX813" i="42"/>
  <c r="CZ813" i="42" s="1"/>
  <c r="CX807" i="42"/>
  <c r="CZ807" i="42" s="1"/>
  <c r="CY807" i="42"/>
  <c r="DA807" i="42" s="1"/>
  <c r="CX800" i="42"/>
  <c r="CZ800" i="42" s="1"/>
  <c r="CY800" i="42"/>
  <c r="DA800" i="42" s="1"/>
  <c r="CX787" i="42"/>
  <c r="CZ787" i="42" s="1"/>
  <c r="CY787" i="42"/>
  <c r="DA787" i="42" s="1"/>
  <c r="CY781" i="42"/>
  <c r="DA781" i="42" s="1"/>
  <c r="CX781" i="42"/>
  <c r="CZ781" i="42" s="1"/>
  <c r="CX659" i="42"/>
  <c r="CZ659" i="42" s="1"/>
  <c r="CY659" i="42"/>
  <c r="DA659" i="42" s="1"/>
  <c r="CY826" i="42"/>
  <c r="DA826" i="42" s="1"/>
  <c r="CX826" i="42"/>
  <c r="CZ826" i="42" s="1"/>
  <c r="CX786" i="42"/>
  <c r="CZ786" i="42" s="1"/>
  <c r="CY786" i="42"/>
  <c r="DA786" i="42" s="1"/>
  <c r="CX768" i="42"/>
  <c r="CZ768" i="42" s="1"/>
  <c r="CY768" i="42"/>
  <c r="DA768" i="42" s="1"/>
  <c r="CX747" i="42"/>
  <c r="CZ747" i="42" s="1"/>
  <c r="CY747" i="42"/>
  <c r="DA747" i="42" s="1"/>
  <c r="CX852" i="42"/>
  <c r="CZ852" i="42" s="1"/>
  <c r="CY852" i="42"/>
  <c r="DA852" i="42" s="1"/>
  <c r="CX845" i="42"/>
  <c r="CZ845" i="42" s="1"/>
  <c r="CY845" i="42"/>
  <c r="DA845" i="42" s="1"/>
  <c r="CX839" i="42"/>
  <c r="CZ839" i="42" s="1"/>
  <c r="CY839" i="42"/>
  <c r="DA839" i="42" s="1"/>
  <c r="CX832" i="42"/>
  <c r="CZ832" i="42" s="1"/>
  <c r="CY832" i="42"/>
  <c r="DA832" i="42" s="1"/>
  <c r="CY825" i="42"/>
  <c r="DA825" i="42" s="1"/>
  <c r="CX825" i="42"/>
  <c r="CZ825" i="42" s="1"/>
  <c r="CX819" i="42"/>
  <c r="CZ819" i="42" s="1"/>
  <c r="CY819" i="42"/>
  <c r="DA819" i="42" s="1"/>
  <c r="CX812" i="42"/>
  <c r="CZ812" i="42" s="1"/>
  <c r="CY812" i="42"/>
  <c r="DA812" i="42" s="1"/>
  <c r="CX799" i="42"/>
  <c r="CZ799" i="42" s="1"/>
  <c r="CY799" i="42"/>
  <c r="DA799" i="42" s="1"/>
  <c r="CX752" i="42"/>
  <c r="CZ752" i="42" s="1"/>
  <c r="CY752" i="42"/>
  <c r="DA752" i="42" s="1"/>
  <c r="CX701" i="42"/>
  <c r="CZ701" i="42" s="1"/>
  <c r="CY701" i="42"/>
  <c r="DA701" i="42" s="1"/>
  <c r="CX682" i="42"/>
  <c r="CZ682" i="42" s="1"/>
  <c r="CY682" i="42"/>
  <c r="DA682" i="42" s="1"/>
  <c r="CX610" i="42"/>
  <c r="CZ610" i="42" s="1"/>
  <c r="CY610" i="42"/>
  <c r="DA610" i="42" s="1"/>
  <c r="CY780" i="42"/>
  <c r="DA780" i="42" s="1"/>
  <c r="CX745" i="42"/>
  <c r="CZ745" i="42" s="1"/>
  <c r="CX742" i="42"/>
  <c r="CZ742" i="42" s="1"/>
  <c r="CX728" i="42"/>
  <c r="CZ728" i="42" s="1"/>
  <c r="CY728" i="42"/>
  <c r="DA728" i="42" s="1"/>
  <c r="CX696" i="42"/>
  <c r="CZ696" i="42" s="1"/>
  <c r="CY696" i="42"/>
  <c r="DA696" i="42" s="1"/>
  <c r="CX691" i="42"/>
  <c r="CZ691" i="42" s="1"/>
  <c r="CY691" i="42"/>
  <c r="DA691" i="42" s="1"/>
  <c r="CX686" i="42"/>
  <c r="CZ686" i="42" s="1"/>
  <c r="CY686" i="42"/>
  <c r="DA686" i="42" s="1"/>
  <c r="CX671" i="42"/>
  <c r="CZ671" i="42" s="1"/>
  <c r="CY671" i="42"/>
  <c r="DA671" i="42" s="1"/>
  <c r="CX666" i="42"/>
  <c r="CZ666" i="42" s="1"/>
  <c r="CY666" i="42"/>
  <c r="DA666" i="42" s="1"/>
  <c r="N23" i="61" s="1"/>
  <c r="CX646" i="42"/>
  <c r="CZ646" i="42" s="1"/>
  <c r="CY646" i="42"/>
  <c r="DA646" i="42" s="1"/>
  <c r="CY631" i="42"/>
  <c r="DA631" i="42" s="1"/>
  <c r="CX631" i="42"/>
  <c r="CZ631" i="42" s="1"/>
  <c r="CX556" i="42"/>
  <c r="CZ556" i="42" s="1"/>
  <c r="CY556" i="42"/>
  <c r="DA556" i="42" s="1"/>
  <c r="CY661" i="42"/>
  <c r="DA661" i="42" s="1"/>
  <c r="CX661" i="42"/>
  <c r="CZ661" i="42" s="1"/>
  <c r="CX451" i="42"/>
  <c r="CZ451" i="42" s="1"/>
  <c r="CY451" i="42"/>
  <c r="DA451" i="42" s="1"/>
  <c r="CX227" i="42"/>
  <c r="CZ227" i="42" s="1"/>
  <c r="CY227" i="42"/>
  <c r="DA227" i="42" s="1"/>
  <c r="CX173" i="42"/>
  <c r="CZ173" i="42" s="1"/>
  <c r="CY173" i="42"/>
  <c r="DA173" i="42" s="1"/>
  <c r="CX764" i="42"/>
  <c r="CZ764" i="42" s="1"/>
  <c r="CY764" i="42"/>
  <c r="DA764" i="42" s="1"/>
  <c r="CX706" i="42"/>
  <c r="CZ706" i="42" s="1"/>
  <c r="CY706" i="42"/>
  <c r="DA706" i="42" s="1"/>
  <c r="CY690" i="42"/>
  <c r="DA690" i="42" s="1"/>
  <c r="CX681" i="42"/>
  <c r="CZ681" i="42" s="1"/>
  <c r="CY681" i="42"/>
  <c r="DA681" i="42" s="1"/>
  <c r="CX660" i="42"/>
  <c r="CZ660" i="42" s="1"/>
  <c r="CY660" i="42"/>
  <c r="DA660" i="42" s="1"/>
  <c r="CX636" i="42"/>
  <c r="CZ636" i="42" s="1"/>
  <c r="CY636" i="42"/>
  <c r="DA636" i="42" s="1"/>
  <c r="CX626" i="42"/>
  <c r="CZ626" i="42" s="1"/>
  <c r="CY626" i="42"/>
  <c r="DA626" i="42" s="1"/>
  <c r="CX616" i="42"/>
  <c r="CZ616" i="42" s="1"/>
  <c r="CY616" i="42"/>
  <c r="DA616" i="42" s="1"/>
  <c r="CX597" i="42"/>
  <c r="CZ597" i="42" s="1"/>
  <c r="CY597" i="42"/>
  <c r="DA597" i="42" s="1"/>
  <c r="CX532" i="42"/>
  <c r="CZ532" i="42" s="1"/>
  <c r="CY532" i="42"/>
  <c r="DA532" i="42" s="1"/>
  <c r="CY475" i="42"/>
  <c r="DA475" i="42" s="1"/>
  <c r="CX475" i="42"/>
  <c r="CZ475" i="42" s="1"/>
  <c r="CX647" i="42"/>
  <c r="CZ647" i="42" s="1"/>
  <c r="CY647" i="42"/>
  <c r="DA647" i="42" s="1"/>
  <c r="CX638" i="42"/>
  <c r="CZ638" i="42" s="1"/>
  <c r="CY638" i="42"/>
  <c r="DA638" i="42" s="1"/>
  <c r="CX540" i="42"/>
  <c r="CZ540" i="42" s="1"/>
  <c r="CY540" i="42"/>
  <c r="DA540" i="42" s="1"/>
  <c r="CX51" i="42"/>
  <c r="CZ51" i="42" s="1"/>
  <c r="CY51" i="42"/>
  <c r="DA51" i="42" s="1"/>
  <c r="CX773" i="42"/>
  <c r="CZ773" i="42" s="1"/>
  <c r="CY756" i="42"/>
  <c r="DA756" i="42" s="1"/>
  <c r="CX736" i="42"/>
  <c r="CZ736" i="42" s="1"/>
  <c r="CX730" i="42"/>
  <c r="CZ730" i="42" s="1"/>
  <c r="CX724" i="42"/>
  <c r="CZ724" i="42" s="1"/>
  <c r="CX717" i="42"/>
  <c r="CZ717" i="42" s="1"/>
  <c r="CY695" i="42"/>
  <c r="DA695" i="42" s="1"/>
  <c r="CX685" i="42"/>
  <c r="CZ685" i="42" s="1"/>
  <c r="CX590" i="42"/>
  <c r="CZ590" i="42" s="1"/>
  <c r="CY590" i="42"/>
  <c r="DA590" i="42" s="1"/>
  <c r="CX761" i="42"/>
  <c r="CZ761" i="42" s="1"/>
  <c r="CY761" i="42"/>
  <c r="DA761" i="42" s="1"/>
  <c r="CX713" i="42"/>
  <c r="CZ713" i="42" s="1"/>
  <c r="CY713" i="42"/>
  <c r="DA713" i="42" s="1"/>
  <c r="CX705" i="42"/>
  <c r="CZ705" i="42" s="1"/>
  <c r="CY705" i="42"/>
  <c r="DA705" i="42" s="1"/>
  <c r="CX700" i="42"/>
  <c r="CZ700" i="42" s="1"/>
  <c r="CY700" i="42"/>
  <c r="DA700" i="42" s="1"/>
  <c r="CX680" i="42"/>
  <c r="CZ680" i="42" s="1"/>
  <c r="CY680" i="42"/>
  <c r="DA680" i="42" s="1"/>
  <c r="CX670" i="42"/>
  <c r="CZ670" i="42" s="1"/>
  <c r="CY670" i="42"/>
  <c r="DA670" i="42" s="1"/>
  <c r="CX564" i="42"/>
  <c r="CZ564" i="42" s="1"/>
  <c r="CY564" i="42"/>
  <c r="DA564" i="42" s="1"/>
  <c r="CX554" i="42"/>
  <c r="CZ554" i="42" s="1"/>
  <c r="CY554" i="42"/>
  <c r="DA554" i="42" s="1"/>
  <c r="CX544" i="42"/>
  <c r="CZ544" i="42" s="1"/>
  <c r="CY544" i="42"/>
  <c r="DA544" i="42" s="1"/>
  <c r="CX689" i="42"/>
  <c r="CZ689" i="42" s="1"/>
  <c r="CY689" i="42"/>
  <c r="DA689" i="42" s="1"/>
  <c r="CY669" i="42"/>
  <c r="DA669" i="42" s="1"/>
  <c r="CX669" i="42"/>
  <c r="CZ669" i="42" s="1"/>
  <c r="CY645" i="42"/>
  <c r="DA645" i="42" s="1"/>
  <c r="CX645" i="42"/>
  <c r="CZ645" i="42" s="1"/>
  <c r="CX640" i="42"/>
  <c r="CZ640" i="42" s="1"/>
  <c r="CY640" i="42"/>
  <c r="DA640" i="42" s="1"/>
  <c r="CX624" i="42"/>
  <c r="CZ624" i="42" s="1"/>
  <c r="CY624" i="42"/>
  <c r="DA624" i="42" s="1"/>
  <c r="CX602" i="42"/>
  <c r="CZ602" i="42" s="1"/>
  <c r="CY602" i="42"/>
  <c r="DA602" i="42" s="1"/>
  <c r="CX589" i="42"/>
  <c r="CZ589" i="42" s="1"/>
  <c r="CY589" i="42"/>
  <c r="DA589" i="42" s="1"/>
  <c r="CX687" i="42"/>
  <c r="CZ687" i="42" s="1"/>
  <c r="CY687" i="42"/>
  <c r="DA687" i="42" s="1"/>
  <c r="CY741" i="42"/>
  <c r="DA741" i="42" s="1"/>
  <c r="CY735" i="42"/>
  <c r="DA735" i="42" s="1"/>
  <c r="CY723" i="42"/>
  <c r="DA723" i="42" s="1"/>
  <c r="CX720" i="42"/>
  <c r="CZ720" i="42" s="1"/>
  <c r="CY720" i="42"/>
  <c r="DA720" i="42" s="1"/>
  <c r="CX684" i="42"/>
  <c r="CZ684" i="42" s="1"/>
  <c r="CY684" i="42"/>
  <c r="DA684" i="42" s="1"/>
  <c r="CX679" i="42"/>
  <c r="CZ679" i="42" s="1"/>
  <c r="CY679" i="42"/>
  <c r="DA679" i="42" s="1"/>
  <c r="CX664" i="42"/>
  <c r="CZ664" i="42" s="1"/>
  <c r="CY664" i="42"/>
  <c r="DA664" i="42" s="1"/>
  <c r="CX658" i="42"/>
  <c r="CZ658" i="42" s="1"/>
  <c r="CY658" i="42"/>
  <c r="DA658" i="42" s="1"/>
  <c r="CX644" i="42"/>
  <c r="CZ644" i="42" s="1"/>
  <c r="CY644" i="42"/>
  <c r="DA644" i="42" s="1"/>
  <c r="CY634" i="42"/>
  <c r="DA634" i="42" s="1"/>
  <c r="CX744" i="42"/>
  <c r="CZ744" i="42" s="1"/>
  <c r="CY744" i="42"/>
  <c r="DA744" i="42" s="1"/>
  <c r="CX699" i="42"/>
  <c r="CZ699" i="42" s="1"/>
  <c r="CY699" i="42"/>
  <c r="DA699" i="42" s="1"/>
  <c r="CX694" i="42"/>
  <c r="CZ694" i="42" s="1"/>
  <c r="CY694" i="42"/>
  <c r="DA694" i="42" s="1"/>
  <c r="CX643" i="42"/>
  <c r="CZ643" i="42" s="1"/>
  <c r="CX614" i="42"/>
  <c r="CZ614" i="42" s="1"/>
  <c r="CY614" i="42"/>
  <c r="DA614" i="42" s="1"/>
  <c r="CX600" i="42"/>
  <c r="CZ600" i="42" s="1"/>
  <c r="CY600" i="42"/>
  <c r="DA600" i="42" s="1"/>
  <c r="CX542" i="42"/>
  <c r="CZ542" i="42" s="1"/>
  <c r="CY542" i="42"/>
  <c r="DA542" i="42" s="1"/>
  <c r="CY858" i="42"/>
  <c r="DA858" i="42" s="1"/>
  <c r="CY822" i="42"/>
  <c r="DA822" i="42" s="1"/>
  <c r="CY810" i="42"/>
  <c r="DA810" i="42" s="1"/>
  <c r="CX708" i="42"/>
  <c r="CZ708" i="42" s="1"/>
  <c r="CY708" i="42"/>
  <c r="DA708" i="42" s="1"/>
  <c r="CX703" i="42"/>
  <c r="CZ703" i="42" s="1"/>
  <c r="CY703" i="42"/>
  <c r="DA703" i="42" s="1"/>
  <c r="CX698" i="42"/>
  <c r="CZ698" i="42" s="1"/>
  <c r="CY698" i="42"/>
  <c r="DA698" i="42" s="1"/>
  <c r="CY846" i="42"/>
  <c r="DA846" i="42" s="1"/>
  <c r="CY834" i="42"/>
  <c r="DA834" i="42" s="1"/>
  <c r="CY798" i="42"/>
  <c r="DA798" i="42" s="1"/>
  <c r="CX712" i="42"/>
  <c r="CZ712" i="42" s="1"/>
  <c r="CY712" i="42"/>
  <c r="DA712" i="42" s="1"/>
  <c r="CX785" i="42"/>
  <c r="CZ785" i="42" s="1"/>
  <c r="CY774" i="42"/>
  <c r="DA774" i="42" s="1"/>
  <c r="CY767" i="42"/>
  <c r="DA767" i="42" s="1"/>
  <c r="CX757" i="42"/>
  <c r="CZ757" i="42" s="1"/>
  <c r="CX749" i="42"/>
  <c r="CZ749" i="42" s="1"/>
  <c r="CY749" i="42"/>
  <c r="DA749" i="42" s="1"/>
  <c r="CY743" i="42"/>
  <c r="DA743" i="42" s="1"/>
  <c r="CX732" i="42"/>
  <c r="CZ732" i="42" s="1"/>
  <c r="CY732" i="42"/>
  <c r="DA732" i="42" s="1"/>
  <c r="CX693" i="42"/>
  <c r="CZ693" i="42" s="1"/>
  <c r="CY693" i="42"/>
  <c r="DA693" i="42" s="1"/>
  <c r="CX688" i="42"/>
  <c r="CZ688" i="42" s="1"/>
  <c r="CY688" i="42"/>
  <c r="DA688" i="42" s="1"/>
  <c r="CX668" i="42"/>
  <c r="CZ668" i="42" s="1"/>
  <c r="CY668" i="42"/>
  <c r="DA668" i="42" s="1"/>
  <c r="CX642" i="42"/>
  <c r="CZ642" i="42" s="1"/>
  <c r="CY642" i="42"/>
  <c r="DA642" i="42" s="1"/>
  <c r="CX628" i="42"/>
  <c r="CZ628" i="42" s="1"/>
  <c r="CY628" i="42"/>
  <c r="DA628" i="42" s="1"/>
  <c r="CX612" i="42"/>
  <c r="CZ612" i="42" s="1"/>
  <c r="CY612" i="42"/>
  <c r="DA612" i="42" s="1"/>
  <c r="CX606" i="42"/>
  <c r="CZ606" i="42" s="1"/>
  <c r="CY606" i="42"/>
  <c r="DA606" i="42" s="1"/>
  <c r="CX593" i="42"/>
  <c r="CZ593" i="42" s="1"/>
  <c r="CX552" i="42"/>
  <c r="CZ552" i="42" s="1"/>
  <c r="CY552" i="42"/>
  <c r="DA552" i="42" s="1"/>
  <c r="CX530" i="42"/>
  <c r="CZ530" i="42" s="1"/>
  <c r="CY530" i="42"/>
  <c r="DA530" i="42" s="1"/>
  <c r="CX656" i="42"/>
  <c r="CZ656" i="42" s="1"/>
  <c r="CY656" i="42"/>
  <c r="DA656" i="42" s="1"/>
  <c r="CX618" i="42"/>
  <c r="CZ618" i="42" s="1"/>
  <c r="CY618" i="42"/>
  <c r="DA618" i="42" s="1"/>
  <c r="CY734" i="42"/>
  <c r="DA734" i="42" s="1"/>
  <c r="CY711" i="42"/>
  <c r="DA711" i="42" s="1"/>
  <c r="CY776" i="42"/>
  <c r="DA776" i="42" s="1"/>
  <c r="CX754" i="42"/>
  <c r="CZ754" i="42" s="1"/>
  <c r="CX737" i="42"/>
  <c r="CZ737" i="42" s="1"/>
  <c r="CY737" i="42"/>
  <c r="DA737" i="42" s="1"/>
  <c r="CX725" i="42"/>
  <c r="CZ725" i="42" s="1"/>
  <c r="CY725" i="42"/>
  <c r="DA725" i="42" s="1"/>
  <c r="CX672" i="42"/>
  <c r="CZ672" i="42" s="1"/>
  <c r="CY672" i="42"/>
  <c r="DA672" i="42" s="1"/>
  <c r="CX662" i="42"/>
  <c r="CZ662" i="42" s="1"/>
  <c r="CY662" i="42"/>
  <c r="DA662" i="42" s="1"/>
  <c r="CX648" i="42"/>
  <c r="CZ648" i="42" s="1"/>
  <c r="CY648" i="42"/>
  <c r="DA648" i="42" s="1"/>
  <c r="CX604" i="42"/>
  <c r="CZ604" i="42" s="1"/>
  <c r="CY604" i="42"/>
  <c r="DA604" i="42" s="1"/>
  <c r="CY581" i="42"/>
  <c r="DA581" i="42" s="1"/>
  <c r="CX581" i="42"/>
  <c r="CZ581" i="42" s="1"/>
  <c r="CX463" i="42"/>
  <c r="CZ463" i="42" s="1"/>
  <c r="CY463" i="42"/>
  <c r="DA463" i="42" s="1"/>
  <c r="CY667" i="42"/>
  <c r="DA667" i="42" s="1"/>
  <c r="CY665" i="42"/>
  <c r="DA665" i="42" s="1"/>
  <c r="CX609" i="42"/>
  <c r="CZ609" i="42" s="1"/>
  <c r="CX568" i="42"/>
  <c r="CZ568" i="42" s="1"/>
  <c r="CY568" i="42"/>
  <c r="DA568" i="42" s="1"/>
  <c r="CX559" i="42"/>
  <c r="CZ559" i="42" s="1"/>
  <c r="CX551" i="42"/>
  <c r="CZ551" i="42" s="1"/>
  <c r="CY551" i="42"/>
  <c r="DA551" i="42" s="1"/>
  <c r="CX543" i="42"/>
  <c r="CZ543" i="42" s="1"/>
  <c r="CX522" i="42"/>
  <c r="CZ522" i="42" s="1"/>
  <c r="CY522" i="42"/>
  <c r="DA522" i="42" s="1"/>
  <c r="CX637" i="42"/>
  <c r="CZ637" i="42" s="1"/>
  <c r="CY637" i="42"/>
  <c r="DA637" i="42" s="1"/>
  <c r="CX623" i="42"/>
  <c r="CZ623" i="42" s="1"/>
  <c r="CX613" i="42"/>
  <c r="CZ613" i="42" s="1"/>
  <c r="CY613" i="42"/>
  <c r="DA613" i="42" s="1"/>
  <c r="CX605" i="42"/>
  <c r="CZ605" i="42" s="1"/>
  <c r="CX601" i="42"/>
  <c r="CZ601" i="42" s="1"/>
  <c r="CY601" i="42"/>
  <c r="DA601" i="42" s="1"/>
  <c r="CY596" i="42"/>
  <c r="DA596" i="42" s="1"/>
  <c r="CX580" i="42"/>
  <c r="CZ580" i="42" s="1"/>
  <c r="CY580" i="42"/>
  <c r="DA580" i="42" s="1"/>
  <c r="CX563" i="42"/>
  <c r="CZ563" i="42" s="1"/>
  <c r="CY563" i="42"/>
  <c r="DA563" i="42" s="1"/>
  <c r="CX538" i="42"/>
  <c r="CZ538" i="42" s="1"/>
  <c r="CY538" i="42"/>
  <c r="DA538" i="42" s="1"/>
  <c r="CX533" i="42"/>
  <c r="CZ533" i="42" s="1"/>
  <c r="CY533" i="42"/>
  <c r="DA533" i="42" s="1"/>
  <c r="CX528" i="42"/>
  <c r="CZ528" i="42" s="1"/>
  <c r="CY528" i="42"/>
  <c r="DA528" i="42" s="1"/>
  <c r="CX516" i="42"/>
  <c r="CZ516" i="42" s="1"/>
  <c r="CY516" i="42"/>
  <c r="DA516" i="42" s="1"/>
  <c r="CX485" i="42"/>
  <c r="CZ485" i="42" s="1"/>
  <c r="CY485" i="42"/>
  <c r="DA485" i="42" s="1"/>
  <c r="CX630" i="42"/>
  <c r="CZ630" i="42" s="1"/>
  <c r="CY630" i="42"/>
  <c r="DA630" i="42" s="1"/>
  <c r="CX592" i="42"/>
  <c r="CZ592" i="42" s="1"/>
  <c r="CY592" i="42"/>
  <c r="DA592" i="42" s="1"/>
  <c r="CX575" i="42"/>
  <c r="CZ575" i="42" s="1"/>
  <c r="CY575" i="42"/>
  <c r="DA575" i="42" s="1"/>
  <c r="CX521" i="42"/>
  <c r="CZ521" i="42" s="1"/>
  <c r="CY521" i="42"/>
  <c r="DA521" i="42" s="1"/>
  <c r="CX461" i="42"/>
  <c r="CZ461" i="42" s="1"/>
  <c r="CY461" i="42"/>
  <c r="DA461" i="42" s="1"/>
  <c r="CX377" i="42"/>
  <c r="CZ377" i="42" s="1"/>
  <c r="CY377" i="42"/>
  <c r="DA377" i="42" s="1"/>
  <c r="CX587" i="42"/>
  <c r="CZ587" i="42" s="1"/>
  <c r="CY587" i="42"/>
  <c r="DA587" i="42" s="1"/>
  <c r="CX504" i="42"/>
  <c r="CZ504" i="42" s="1"/>
  <c r="CY504" i="42"/>
  <c r="DA504" i="42" s="1"/>
  <c r="CY499" i="42"/>
  <c r="DA499" i="42" s="1"/>
  <c r="CX499" i="42"/>
  <c r="CZ499" i="42" s="1"/>
  <c r="CX489" i="42"/>
  <c r="CZ489" i="42" s="1"/>
  <c r="CY489" i="42"/>
  <c r="DA489" i="42" s="1"/>
  <c r="CY442" i="42"/>
  <c r="DA442" i="42" s="1"/>
  <c r="CX442" i="42"/>
  <c r="CZ442" i="42" s="1"/>
  <c r="CX392" i="42"/>
  <c r="CZ392" i="42" s="1"/>
  <c r="CY392" i="42"/>
  <c r="DA392" i="42" s="1"/>
  <c r="CX591" i="42"/>
  <c r="CZ591" i="42" s="1"/>
  <c r="CY574" i="42"/>
  <c r="DA574" i="42" s="1"/>
  <c r="CY537" i="42"/>
  <c r="DA537" i="42" s="1"/>
  <c r="CX537" i="42"/>
  <c r="CZ537" i="42" s="1"/>
  <c r="CX509" i="42"/>
  <c r="CZ509" i="42" s="1"/>
  <c r="CY509" i="42"/>
  <c r="DA509" i="42" s="1"/>
  <c r="CY478" i="42"/>
  <c r="DA478" i="42" s="1"/>
  <c r="CX478" i="42"/>
  <c r="CZ478" i="42" s="1"/>
  <c r="CY677" i="42"/>
  <c r="DA677" i="42" s="1"/>
  <c r="CX675" i="42"/>
  <c r="CZ675" i="42" s="1"/>
  <c r="CX651" i="42"/>
  <c r="CZ651" i="42" s="1"/>
  <c r="CY632" i="42"/>
  <c r="DA632" i="42" s="1"/>
  <c r="CX615" i="42"/>
  <c r="CZ615" i="42" s="1"/>
  <c r="CY586" i="42"/>
  <c r="DA586" i="42" s="1"/>
  <c r="CX549" i="42"/>
  <c r="CZ549" i="42" s="1"/>
  <c r="CY549" i="42"/>
  <c r="DA549" i="42" s="1"/>
  <c r="CY526" i="42"/>
  <c r="DA526" i="42" s="1"/>
  <c r="CX526" i="42"/>
  <c r="CZ526" i="42" s="1"/>
  <c r="CX520" i="42"/>
  <c r="CZ520" i="42" s="1"/>
  <c r="CY520" i="42"/>
  <c r="DA520" i="42" s="1"/>
  <c r="CY466" i="42"/>
  <c r="DA466" i="42" s="1"/>
  <c r="CX466" i="42"/>
  <c r="CZ466" i="42" s="1"/>
  <c r="CX410" i="42"/>
  <c r="CZ410" i="42" s="1"/>
  <c r="CY410" i="42"/>
  <c r="DA410" i="42" s="1"/>
  <c r="CX607" i="42"/>
  <c r="CZ607" i="42" s="1"/>
  <c r="CX599" i="42"/>
  <c r="CZ599" i="42" s="1"/>
  <c r="CY599" i="42"/>
  <c r="DA599" i="42" s="1"/>
  <c r="CX566" i="42"/>
  <c r="CZ566" i="42" s="1"/>
  <c r="CY566" i="42"/>
  <c r="DA566" i="42" s="1"/>
  <c r="CX561" i="42"/>
  <c r="CZ561" i="42" s="1"/>
  <c r="CY561" i="42"/>
  <c r="DA561" i="42" s="1"/>
  <c r="CX545" i="42"/>
  <c r="CZ545" i="42" s="1"/>
  <c r="CX541" i="42"/>
  <c r="CZ541" i="42" s="1"/>
  <c r="CY541" i="42"/>
  <c r="DA541" i="42" s="1"/>
  <c r="CX414" i="42"/>
  <c r="CZ414" i="42" s="1"/>
  <c r="CY414" i="42"/>
  <c r="DA414" i="42" s="1"/>
  <c r="CX625" i="42"/>
  <c r="CZ625" i="42" s="1"/>
  <c r="CY625" i="42"/>
  <c r="DA625" i="42" s="1"/>
  <c r="CX611" i="42"/>
  <c r="CZ611" i="42" s="1"/>
  <c r="CY611" i="42"/>
  <c r="DA611" i="42" s="1"/>
  <c r="CX578" i="42"/>
  <c r="CZ578" i="42" s="1"/>
  <c r="CY578" i="42"/>
  <c r="DA578" i="42" s="1"/>
  <c r="CX573" i="42"/>
  <c r="CZ573" i="42" s="1"/>
  <c r="CY573" i="42"/>
  <c r="DA573" i="42" s="1"/>
  <c r="CX553" i="42"/>
  <c r="CZ553" i="42" s="1"/>
  <c r="CY553" i="42"/>
  <c r="DA553" i="42" s="1"/>
  <c r="CX508" i="42"/>
  <c r="CZ508" i="42" s="1"/>
  <c r="CY508" i="42"/>
  <c r="DA508" i="42" s="1"/>
  <c r="CX585" i="42"/>
  <c r="CZ585" i="42" s="1"/>
  <c r="CY585" i="42"/>
  <c r="DA585" i="42" s="1"/>
  <c r="CX565" i="42"/>
  <c r="CZ565" i="42" s="1"/>
  <c r="CY565" i="42"/>
  <c r="DA565" i="42" s="1"/>
  <c r="CX524" i="42"/>
  <c r="CZ524" i="42" s="1"/>
  <c r="CY524" i="42"/>
  <c r="DA524" i="42" s="1"/>
  <c r="CX577" i="42"/>
  <c r="CZ577" i="42" s="1"/>
  <c r="CY577" i="42"/>
  <c r="DA577" i="42" s="1"/>
  <c r="CX523" i="42"/>
  <c r="CZ523" i="42" s="1"/>
  <c r="CY487" i="42"/>
  <c r="DA487" i="42" s="1"/>
  <c r="CX487" i="42"/>
  <c r="CZ487" i="42" s="1"/>
  <c r="CX482" i="42"/>
  <c r="CZ482" i="42" s="1"/>
  <c r="CY482" i="42"/>
  <c r="DA482" i="42" s="1"/>
  <c r="CX529" i="42"/>
  <c r="CZ529" i="42" s="1"/>
  <c r="CY529" i="42"/>
  <c r="DA529" i="42" s="1"/>
  <c r="CX514" i="42"/>
  <c r="CZ514" i="42" s="1"/>
  <c r="CX493" i="42"/>
  <c r="CZ493" i="42" s="1"/>
  <c r="CY493" i="42"/>
  <c r="DA493" i="42" s="1"/>
  <c r="CX474" i="42"/>
  <c r="CZ474" i="42" s="1"/>
  <c r="CY474" i="42"/>
  <c r="DA474" i="42" s="1"/>
  <c r="CX457" i="42"/>
  <c r="CZ457" i="42" s="1"/>
  <c r="CY457" i="42"/>
  <c r="DA457" i="42" s="1"/>
  <c r="CX452" i="42"/>
  <c r="CZ452" i="42" s="1"/>
  <c r="CY452" i="42"/>
  <c r="DA452" i="42" s="1"/>
  <c r="CX437" i="42"/>
  <c r="CZ437" i="42" s="1"/>
  <c r="CY437" i="42"/>
  <c r="DA437" i="42" s="1"/>
  <c r="CY369" i="42"/>
  <c r="DA369" i="42" s="1"/>
  <c r="CX369" i="42"/>
  <c r="CZ369" i="42" s="1"/>
  <c r="CY357" i="42"/>
  <c r="DA357" i="42" s="1"/>
  <c r="CX357" i="42"/>
  <c r="CZ357" i="42" s="1"/>
  <c r="CY338" i="42"/>
  <c r="DA338" i="42" s="1"/>
  <c r="CX338" i="42"/>
  <c r="CZ338" i="42" s="1"/>
  <c r="CY594" i="42"/>
  <c r="DA594" i="42" s="1"/>
  <c r="CY582" i="42"/>
  <c r="DA582" i="42" s="1"/>
  <c r="CY570" i="42"/>
  <c r="DA570" i="42" s="1"/>
  <c r="CY558" i="42"/>
  <c r="DA558" i="42" s="1"/>
  <c r="CY546" i="42"/>
  <c r="DA546" i="42" s="1"/>
  <c r="CX518" i="42"/>
  <c r="CZ518" i="42" s="1"/>
  <c r="CY518" i="42"/>
  <c r="DA518" i="42" s="1"/>
  <c r="CY492" i="42"/>
  <c r="DA492" i="42" s="1"/>
  <c r="CX470" i="42"/>
  <c r="CZ470" i="42" s="1"/>
  <c r="CY470" i="42"/>
  <c r="DA470" i="42" s="1"/>
  <c r="CX456" i="42"/>
  <c r="CZ456" i="42" s="1"/>
  <c r="CY456" i="42"/>
  <c r="DA456" i="42" s="1"/>
  <c r="CX417" i="42"/>
  <c r="CZ417" i="42" s="1"/>
  <c r="CY417" i="42"/>
  <c r="DA417" i="42" s="1"/>
  <c r="CX398" i="42"/>
  <c r="CZ398" i="42" s="1"/>
  <c r="CY398" i="42"/>
  <c r="DA398" i="42" s="1"/>
  <c r="CY391" i="42"/>
  <c r="DA391" i="42" s="1"/>
  <c r="CX391" i="42"/>
  <c r="CZ391" i="42" s="1"/>
  <c r="CX386" i="42"/>
  <c r="CZ386" i="42" s="1"/>
  <c r="CY386" i="42"/>
  <c r="DA386" i="42" s="1"/>
  <c r="CX368" i="42"/>
  <c r="CZ368" i="42" s="1"/>
  <c r="CY368" i="42"/>
  <c r="DA368" i="42" s="1"/>
  <c r="CX534" i="42"/>
  <c r="CZ534" i="42" s="1"/>
  <c r="CY534" i="42"/>
  <c r="DA534" i="42" s="1"/>
  <c r="CX525" i="42"/>
  <c r="CZ525" i="42" s="1"/>
  <c r="CY525" i="42"/>
  <c r="DA525" i="42" s="1"/>
  <c r="CY484" i="42"/>
  <c r="DA484" i="42" s="1"/>
  <c r="CX477" i="42"/>
  <c r="CZ477" i="42" s="1"/>
  <c r="CY477" i="42"/>
  <c r="DA477" i="42" s="1"/>
  <c r="CX465" i="42"/>
  <c r="CZ465" i="42" s="1"/>
  <c r="CY465" i="42"/>
  <c r="DA465" i="42" s="1"/>
  <c r="CX455" i="42"/>
  <c r="CZ455" i="42" s="1"/>
  <c r="CX441" i="42"/>
  <c r="CZ441" i="42" s="1"/>
  <c r="CY441" i="42"/>
  <c r="DA441" i="42" s="1"/>
  <c r="CX432" i="42"/>
  <c r="CZ432" i="42" s="1"/>
  <c r="CY432" i="42"/>
  <c r="DA432" i="42" s="1"/>
  <c r="CY416" i="42"/>
  <c r="DA416" i="42" s="1"/>
  <c r="CY536" i="42"/>
  <c r="DA536" i="42" s="1"/>
  <c r="CX510" i="42"/>
  <c r="CZ510" i="42" s="1"/>
  <c r="CY510" i="42"/>
  <c r="DA510" i="42" s="1"/>
  <c r="CX481" i="42"/>
  <c r="CZ481" i="42" s="1"/>
  <c r="CY481" i="42"/>
  <c r="DA481" i="42" s="1"/>
  <c r="CX473" i="42"/>
  <c r="CZ473" i="42" s="1"/>
  <c r="CY473" i="42"/>
  <c r="DA473" i="42" s="1"/>
  <c r="CX450" i="42"/>
  <c r="CZ450" i="42" s="1"/>
  <c r="CY450" i="42"/>
  <c r="DA450" i="42" s="1"/>
  <c r="CX446" i="42"/>
  <c r="CZ446" i="42" s="1"/>
  <c r="CY446" i="42"/>
  <c r="DA446" i="42" s="1"/>
  <c r="CX390" i="42"/>
  <c r="CZ390" i="42" s="1"/>
  <c r="CY390" i="42"/>
  <c r="DA390" i="42" s="1"/>
  <c r="CX332" i="42"/>
  <c r="CZ332" i="42" s="1"/>
  <c r="CY332" i="42"/>
  <c r="DA332" i="42" s="1"/>
  <c r="CX325" i="42"/>
  <c r="CZ325" i="42" s="1"/>
  <c r="CY325" i="42"/>
  <c r="DA325" i="42" s="1"/>
  <c r="CX513" i="42"/>
  <c r="CZ513" i="42" s="1"/>
  <c r="CY513" i="42"/>
  <c r="DA513" i="42" s="1"/>
  <c r="CX502" i="42"/>
  <c r="CZ502" i="42" s="1"/>
  <c r="CX491" i="42"/>
  <c r="CZ491" i="42" s="1"/>
  <c r="CY480" i="42"/>
  <c r="DA480" i="42" s="1"/>
  <c r="CY476" i="42"/>
  <c r="DA476" i="42" s="1"/>
  <c r="CX469" i="42"/>
  <c r="CZ469" i="42" s="1"/>
  <c r="CY469" i="42"/>
  <c r="DA469" i="42" s="1"/>
  <c r="CX454" i="42"/>
  <c r="CZ454" i="42" s="1"/>
  <c r="CY427" i="42"/>
  <c r="DA427" i="42" s="1"/>
  <c r="CX427" i="42"/>
  <c r="CZ427" i="42" s="1"/>
  <c r="CX396" i="42"/>
  <c r="CZ396" i="42" s="1"/>
  <c r="CY396" i="42"/>
  <c r="DA396" i="42" s="1"/>
  <c r="CX374" i="42"/>
  <c r="CZ374" i="42" s="1"/>
  <c r="CY374" i="42"/>
  <c r="DA374" i="42" s="1"/>
  <c r="CX352" i="42"/>
  <c r="CZ352" i="42" s="1"/>
  <c r="CY352" i="42"/>
  <c r="DA352" i="42" s="1"/>
  <c r="CX517" i="42"/>
  <c r="CZ517" i="42" s="1"/>
  <c r="CY517" i="42"/>
  <c r="DA517" i="42" s="1"/>
  <c r="CX506" i="42"/>
  <c r="CZ506" i="42" s="1"/>
  <c r="CY506" i="42"/>
  <c r="DA506" i="42" s="1"/>
  <c r="CY468" i="42"/>
  <c r="DA468" i="42" s="1"/>
  <c r="CY459" i="42"/>
  <c r="DA459" i="42" s="1"/>
  <c r="CX449" i="42"/>
  <c r="CZ449" i="42" s="1"/>
  <c r="CY449" i="42"/>
  <c r="DA449" i="42" s="1"/>
  <c r="CX431" i="42"/>
  <c r="CZ431" i="42" s="1"/>
  <c r="CY431" i="42"/>
  <c r="DA431" i="42" s="1"/>
  <c r="CX422" i="42"/>
  <c r="CZ422" i="42" s="1"/>
  <c r="CY422" i="42"/>
  <c r="DA422" i="42" s="1"/>
  <c r="CX412" i="42"/>
  <c r="CZ412" i="42" s="1"/>
  <c r="CX408" i="42"/>
  <c r="CZ408" i="42" s="1"/>
  <c r="CY408" i="42"/>
  <c r="DA408" i="42" s="1"/>
  <c r="CX366" i="42"/>
  <c r="CZ366" i="42" s="1"/>
  <c r="CY366" i="42"/>
  <c r="DA366" i="42" s="1"/>
  <c r="CY512" i="42"/>
  <c r="DA512" i="42" s="1"/>
  <c r="CX498" i="42"/>
  <c r="CZ498" i="42" s="1"/>
  <c r="CY498" i="42"/>
  <c r="DA498" i="42" s="1"/>
  <c r="CX464" i="42"/>
  <c r="CZ464" i="42" s="1"/>
  <c r="CY464" i="42"/>
  <c r="DA464" i="42" s="1"/>
  <c r="CX445" i="42"/>
  <c r="CZ445" i="42" s="1"/>
  <c r="CY445" i="42"/>
  <c r="DA445" i="42" s="1"/>
  <c r="CX440" i="42"/>
  <c r="CZ440" i="42" s="1"/>
  <c r="CY440" i="42"/>
  <c r="DA440" i="42" s="1"/>
  <c r="CY435" i="42"/>
  <c r="DA435" i="42" s="1"/>
  <c r="CY430" i="42"/>
  <c r="DA430" i="42" s="1"/>
  <c r="CX430" i="42"/>
  <c r="CZ430" i="42" s="1"/>
  <c r="CX426" i="42"/>
  <c r="CZ426" i="42" s="1"/>
  <c r="CY426" i="42"/>
  <c r="DA426" i="42" s="1"/>
  <c r="CX421" i="42"/>
  <c r="CZ421" i="42" s="1"/>
  <c r="CY421" i="42"/>
  <c r="DA421" i="42" s="1"/>
  <c r="CY407" i="42"/>
  <c r="DA407" i="42" s="1"/>
  <c r="CX407" i="42"/>
  <c r="CZ407" i="42" s="1"/>
  <c r="CX402" i="42"/>
  <c r="CZ402" i="42" s="1"/>
  <c r="CY402" i="42"/>
  <c r="DA402" i="42" s="1"/>
  <c r="CX379" i="42"/>
  <c r="CZ379" i="42" s="1"/>
  <c r="CY345" i="42"/>
  <c r="DA345" i="42" s="1"/>
  <c r="CX345" i="42"/>
  <c r="CZ345" i="42" s="1"/>
  <c r="CX340" i="42"/>
  <c r="CZ340" i="42" s="1"/>
  <c r="CY340" i="42"/>
  <c r="DA340" i="42" s="1"/>
  <c r="CX330" i="42"/>
  <c r="CZ330" i="42" s="1"/>
  <c r="CY330" i="42"/>
  <c r="DA330" i="42" s="1"/>
  <c r="CX444" i="42"/>
  <c r="CZ444" i="42" s="1"/>
  <c r="CY444" i="42"/>
  <c r="DA444" i="42" s="1"/>
  <c r="CX420" i="42"/>
  <c r="CZ420" i="42" s="1"/>
  <c r="CY420" i="42"/>
  <c r="DA420" i="42" s="1"/>
  <c r="CY406" i="42"/>
  <c r="DA406" i="42" s="1"/>
  <c r="CX406" i="42"/>
  <c r="CZ406" i="42" s="1"/>
  <c r="CY394" i="42"/>
  <c r="DA394" i="42" s="1"/>
  <c r="CX394" i="42"/>
  <c r="CZ394" i="42" s="1"/>
  <c r="CX388" i="42"/>
  <c r="CZ388" i="42" s="1"/>
  <c r="CY388" i="42"/>
  <c r="DA388" i="42" s="1"/>
  <c r="CX372" i="42"/>
  <c r="CZ372" i="42" s="1"/>
  <c r="CY372" i="42"/>
  <c r="DA372" i="42" s="1"/>
  <c r="CX360" i="42"/>
  <c r="CZ360" i="42" s="1"/>
  <c r="CY360" i="42"/>
  <c r="DA360" i="42" s="1"/>
  <c r="CX316" i="42"/>
  <c r="CZ316" i="42" s="1"/>
  <c r="CY316" i="42"/>
  <c r="DA316" i="42" s="1"/>
  <c r="CX501" i="42"/>
  <c r="CZ501" i="42" s="1"/>
  <c r="CY501" i="42"/>
  <c r="DA501" i="42" s="1"/>
  <c r="CX494" i="42"/>
  <c r="CZ494" i="42" s="1"/>
  <c r="CY494" i="42"/>
  <c r="DA494" i="42" s="1"/>
  <c r="CX453" i="42"/>
  <c r="CZ453" i="42" s="1"/>
  <c r="CY453" i="42"/>
  <c r="DA453" i="42" s="1"/>
  <c r="CX443" i="42"/>
  <c r="CZ443" i="42" s="1"/>
  <c r="CY419" i="42"/>
  <c r="DA419" i="42" s="1"/>
  <c r="CX419" i="42"/>
  <c r="CZ419" i="42" s="1"/>
  <c r="CX401" i="42"/>
  <c r="CZ401" i="42" s="1"/>
  <c r="CY401" i="42"/>
  <c r="DA401" i="42" s="1"/>
  <c r="CX359" i="42"/>
  <c r="CZ359" i="42" s="1"/>
  <c r="CY359" i="42"/>
  <c r="DA359" i="42" s="1"/>
  <c r="CX350" i="42"/>
  <c r="CZ350" i="42" s="1"/>
  <c r="CY350" i="42"/>
  <c r="DA350" i="42" s="1"/>
  <c r="CX505" i="42"/>
  <c r="CZ505" i="42" s="1"/>
  <c r="CY505" i="42"/>
  <c r="DA505" i="42" s="1"/>
  <c r="CX497" i="42"/>
  <c r="CZ497" i="42" s="1"/>
  <c r="CY497" i="42"/>
  <c r="DA497" i="42" s="1"/>
  <c r="CX486" i="42"/>
  <c r="CZ486" i="42" s="1"/>
  <c r="CY486" i="42"/>
  <c r="DA486" i="42" s="1"/>
  <c r="CX462" i="42"/>
  <c r="CZ462" i="42" s="1"/>
  <c r="CY462" i="42"/>
  <c r="DA462" i="42" s="1"/>
  <c r="CX458" i="42"/>
  <c r="CZ458" i="42" s="1"/>
  <c r="CY458" i="42"/>
  <c r="DA458" i="42" s="1"/>
  <c r="CX439" i="42"/>
  <c r="CZ439" i="42" s="1"/>
  <c r="CY439" i="42"/>
  <c r="DA439" i="42" s="1"/>
  <c r="CX434" i="42"/>
  <c r="CZ434" i="42" s="1"/>
  <c r="CY434" i="42"/>
  <c r="DA434" i="42" s="1"/>
  <c r="CX429" i="42"/>
  <c r="CZ429" i="42" s="1"/>
  <c r="CY429" i="42"/>
  <c r="DA429" i="42" s="1"/>
  <c r="CY393" i="42"/>
  <c r="DA393" i="42" s="1"/>
  <c r="CX393" i="42"/>
  <c r="CZ393" i="42" s="1"/>
  <c r="CX378" i="42"/>
  <c r="CZ378" i="42" s="1"/>
  <c r="CY378" i="42"/>
  <c r="DA378" i="42" s="1"/>
  <c r="CX511" i="42"/>
  <c r="CZ511" i="42" s="1"/>
  <c r="CY500" i="42"/>
  <c r="DA500" i="42" s="1"/>
  <c r="CX438" i="42"/>
  <c r="CZ438" i="42" s="1"/>
  <c r="CY438" i="42"/>
  <c r="DA438" i="42" s="1"/>
  <c r="CX405" i="42"/>
  <c r="CZ405" i="42" s="1"/>
  <c r="CY405" i="42"/>
  <c r="DA405" i="42" s="1"/>
  <c r="CX370" i="42"/>
  <c r="CZ370" i="42" s="1"/>
  <c r="CY370" i="42"/>
  <c r="DA370" i="42" s="1"/>
  <c r="CY433" i="42"/>
  <c r="DA433" i="42" s="1"/>
  <c r="CY329" i="42"/>
  <c r="DA329" i="42" s="1"/>
  <c r="CX329" i="42"/>
  <c r="CZ329" i="42" s="1"/>
  <c r="CX312" i="42"/>
  <c r="CZ312" i="42" s="1"/>
  <c r="CY312" i="42"/>
  <c r="DA312" i="42" s="1"/>
  <c r="CX300" i="42"/>
  <c r="CZ300" i="42" s="1"/>
  <c r="CY300" i="42"/>
  <c r="DA300" i="42" s="1"/>
  <c r="CY294" i="42"/>
  <c r="DA294" i="42" s="1"/>
  <c r="CX294" i="42"/>
  <c r="CZ294" i="42" s="1"/>
  <c r="CX276" i="42"/>
  <c r="CZ276" i="42" s="1"/>
  <c r="CY276" i="42"/>
  <c r="DA276" i="42" s="1"/>
  <c r="CX271" i="42"/>
  <c r="CZ271" i="42" s="1"/>
  <c r="CY271" i="42"/>
  <c r="DA271" i="42" s="1"/>
  <c r="CX216" i="42"/>
  <c r="CZ216" i="42" s="1"/>
  <c r="CY216" i="42"/>
  <c r="DA216" i="42" s="1"/>
  <c r="CX418" i="42"/>
  <c r="CZ418" i="42" s="1"/>
  <c r="CY400" i="42"/>
  <c r="DA400" i="42" s="1"/>
  <c r="CY376" i="42"/>
  <c r="DA376" i="42" s="1"/>
  <c r="CY308" i="42"/>
  <c r="DA308" i="42" s="1"/>
  <c r="CX299" i="42"/>
  <c r="CZ299" i="42" s="1"/>
  <c r="CY299" i="42"/>
  <c r="DA299" i="42" s="1"/>
  <c r="CX275" i="42"/>
  <c r="CZ275" i="42" s="1"/>
  <c r="CY275" i="42"/>
  <c r="DA275" i="42" s="1"/>
  <c r="CX381" i="42"/>
  <c r="CZ381" i="42" s="1"/>
  <c r="CX328" i="42"/>
  <c r="CZ328" i="42" s="1"/>
  <c r="CY328" i="42"/>
  <c r="DA328" i="42" s="1"/>
  <c r="CX324" i="42"/>
  <c r="CZ324" i="42" s="1"/>
  <c r="CY324" i="42"/>
  <c r="DA324" i="42" s="1"/>
  <c r="CX315" i="42"/>
  <c r="CZ315" i="42" s="1"/>
  <c r="CY315" i="42"/>
  <c r="DA315" i="42" s="1"/>
  <c r="CY304" i="42"/>
  <c r="DA304" i="42" s="1"/>
  <c r="CY293" i="42"/>
  <c r="DA293" i="42" s="1"/>
  <c r="CX293" i="42"/>
  <c r="CZ293" i="42" s="1"/>
  <c r="CX397" i="42"/>
  <c r="CZ397" i="42" s="1"/>
  <c r="CY389" i="42"/>
  <c r="DA389" i="42" s="1"/>
  <c r="CX373" i="42"/>
  <c r="CZ373" i="42" s="1"/>
  <c r="CX367" i="42"/>
  <c r="CZ367" i="42" s="1"/>
  <c r="CY364" i="42"/>
  <c r="DA364" i="42" s="1"/>
  <c r="CX361" i="42"/>
  <c r="CZ361" i="42" s="1"/>
  <c r="CX311" i="42"/>
  <c r="CZ311" i="42" s="1"/>
  <c r="CY311" i="42"/>
  <c r="DA311" i="42" s="1"/>
  <c r="CX292" i="42"/>
  <c r="CZ292" i="42" s="1"/>
  <c r="CY292" i="42"/>
  <c r="DA292" i="42" s="1"/>
  <c r="CY255" i="42"/>
  <c r="DA255" i="42" s="1"/>
  <c r="CX255" i="42"/>
  <c r="CZ255" i="42" s="1"/>
  <c r="CY194" i="42"/>
  <c r="DA194" i="42" s="1"/>
  <c r="CX194" i="42"/>
  <c r="CZ194" i="42" s="1"/>
  <c r="CX358" i="42"/>
  <c r="CZ358" i="42" s="1"/>
  <c r="CY358" i="42"/>
  <c r="DA358" i="42" s="1"/>
  <c r="CX351" i="42"/>
  <c r="CZ351" i="42" s="1"/>
  <c r="CX347" i="42"/>
  <c r="CZ347" i="42" s="1"/>
  <c r="CY347" i="42"/>
  <c r="DA347" i="42" s="1"/>
  <c r="CX343" i="42"/>
  <c r="CZ343" i="42" s="1"/>
  <c r="CX336" i="42"/>
  <c r="CZ336" i="42" s="1"/>
  <c r="CY336" i="42"/>
  <c r="DA336" i="42" s="1"/>
  <c r="CX320" i="42"/>
  <c r="CZ320" i="42" s="1"/>
  <c r="CY320" i="42"/>
  <c r="DA320" i="42" s="1"/>
  <c r="CX204" i="42"/>
  <c r="CZ204" i="42" s="1"/>
  <c r="CY204" i="42"/>
  <c r="DA204" i="42" s="1"/>
  <c r="CX181" i="42"/>
  <c r="CZ181" i="42" s="1"/>
  <c r="CY181" i="42"/>
  <c r="DA181" i="42" s="1"/>
  <c r="CY413" i="42"/>
  <c r="DA413" i="42" s="1"/>
  <c r="CY404" i="42"/>
  <c r="DA404" i="42" s="1"/>
  <c r="CX383" i="42"/>
  <c r="CZ383" i="42" s="1"/>
  <c r="CX323" i="42"/>
  <c r="CZ323" i="42" s="1"/>
  <c r="CX310" i="42"/>
  <c r="CZ310" i="42" s="1"/>
  <c r="CX288" i="42"/>
  <c r="CZ288" i="42" s="1"/>
  <c r="CY288" i="42"/>
  <c r="DA288" i="42" s="1"/>
  <c r="CX265" i="42"/>
  <c r="CZ265" i="42" s="1"/>
  <c r="CY265" i="42"/>
  <c r="DA265" i="42" s="1"/>
  <c r="CX239" i="42"/>
  <c r="CZ239" i="42" s="1"/>
  <c r="CY239" i="42"/>
  <c r="DA239" i="42" s="1"/>
  <c r="CY219" i="42"/>
  <c r="DA219" i="42" s="1"/>
  <c r="CX219" i="42"/>
  <c r="CZ219" i="42" s="1"/>
  <c r="CX121" i="42"/>
  <c r="CZ121" i="42" s="1"/>
  <c r="CY121" i="42"/>
  <c r="DA121" i="42" s="1"/>
  <c r="CY399" i="42"/>
  <c r="DA399" i="42" s="1"/>
  <c r="CY375" i="42"/>
  <c r="DA375" i="42" s="1"/>
  <c r="CX339" i="42"/>
  <c r="CZ339" i="42" s="1"/>
  <c r="CY339" i="42"/>
  <c r="DA339" i="42" s="1"/>
  <c r="CX327" i="42"/>
  <c r="CZ327" i="42" s="1"/>
  <c r="CY327" i="42"/>
  <c r="DA327" i="42" s="1"/>
  <c r="CX279" i="42"/>
  <c r="CZ279" i="42" s="1"/>
  <c r="CY279" i="42"/>
  <c r="DA279" i="42" s="1"/>
  <c r="CX229" i="42"/>
  <c r="CZ229" i="42" s="1"/>
  <c r="CY229" i="42"/>
  <c r="DA229" i="42" s="1"/>
  <c r="CX203" i="42"/>
  <c r="CZ203" i="42" s="1"/>
  <c r="CY203" i="42"/>
  <c r="DA203" i="42" s="1"/>
  <c r="CX192" i="42"/>
  <c r="CZ192" i="42" s="1"/>
  <c r="CY192" i="42"/>
  <c r="DA192" i="42" s="1"/>
  <c r="CX346" i="42"/>
  <c r="CZ346" i="42" s="1"/>
  <c r="CY346" i="42"/>
  <c r="DA346" i="42" s="1"/>
  <c r="CX335" i="42"/>
  <c r="CZ335" i="42" s="1"/>
  <c r="CY335" i="42"/>
  <c r="DA335" i="42" s="1"/>
  <c r="CX326" i="42"/>
  <c r="CZ326" i="42" s="1"/>
  <c r="CX319" i="42"/>
  <c r="CZ319" i="42" s="1"/>
  <c r="CY319" i="42"/>
  <c r="DA319" i="42" s="1"/>
  <c r="CX302" i="42"/>
  <c r="CZ302" i="42" s="1"/>
  <c r="CY302" i="42"/>
  <c r="DA302" i="42" s="1"/>
  <c r="CX244" i="42"/>
  <c r="CZ244" i="42" s="1"/>
  <c r="CY244" i="42"/>
  <c r="DA244" i="42" s="1"/>
  <c r="CX318" i="42"/>
  <c r="CZ318" i="42" s="1"/>
  <c r="CY318" i="42"/>
  <c r="DA318" i="42" s="1"/>
  <c r="CX287" i="42"/>
  <c r="CZ287" i="42" s="1"/>
  <c r="CY287" i="42"/>
  <c r="DA287" i="42" s="1"/>
  <c r="CX268" i="42"/>
  <c r="CZ268" i="42" s="1"/>
  <c r="CY268" i="42"/>
  <c r="DA268" i="42" s="1"/>
  <c r="CY243" i="42"/>
  <c r="DA243" i="42" s="1"/>
  <c r="CX243" i="42"/>
  <c r="CZ243" i="42" s="1"/>
  <c r="CX191" i="42"/>
  <c r="CZ191" i="42" s="1"/>
  <c r="CY191" i="42"/>
  <c r="DA191" i="42" s="1"/>
  <c r="CX147" i="42"/>
  <c r="CZ147" i="42" s="1"/>
  <c r="CY147" i="42"/>
  <c r="DA147" i="42" s="1"/>
  <c r="CX385" i="42"/>
  <c r="CZ385" i="42" s="1"/>
  <c r="CX382" i="42"/>
  <c r="CZ382" i="42" s="1"/>
  <c r="CY353" i="42"/>
  <c r="DA353" i="42" s="1"/>
  <c r="CX331" i="42"/>
  <c r="CZ331" i="42" s="1"/>
  <c r="CY331" i="42"/>
  <c r="DA331" i="42" s="1"/>
  <c r="CX322" i="42"/>
  <c r="CZ322" i="42" s="1"/>
  <c r="CY322" i="42"/>
  <c r="DA322" i="42" s="1"/>
  <c r="CX301" i="42"/>
  <c r="CZ301" i="42" s="1"/>
  <c r="CY301" i="42"/>
  <c r="DA301" i="42" s="1"/>
  <c r="CX296" i="42"/>
  <c r="CZ296" i="42" s="1"/>
  <c r="CY296" i="42"/>
  <c r="DA296" i="42" s="1"/>
  <c r="CX208" i="42"/>
  <c r="CZ208" i="42" s="1"/>
  <c r="CY208" i="42"/>
  <c r="DA208" i="42" s="1"/>
  <c r="CX179" i="42"/>
  <c r="CZ179" i="42" s="1"/>
  <c r="CY179" i="42"/>
  <c r="DA179" i="42" s="1"/>
  <c r="CX349" i="42"/>
  <c r="CZ349" i="42" s="1"/>
  <c r="CY349" i="42"/>
  <c r="DA349" i="42" s="1"/>
  <c r="CX342" i="42"/>
  <c r="CZ342" i="42" s="1"/>
  <c r="CY342" i="42"/>
  <c r="DA342" i="42" s="1"/>
  <c r="CY317" i="42"/>
  <c r="DA317" i="42" s="1"/>
  <c r="CX317" i="42"/>
  <c r="CZ317" i="42" s="1"/>
  <c r="CX295" i="42"/>
  <c r="CZ295" i="42" s="1"/>
  <c r="CY295" i="42"/>
  <c r="DA295" i="42" s="1"/>
  <c r="CX277" i="42"/>
  <c r="CZ277" i="42" s="1"/>
  <c r="CY277" i="42"/>
  <c r="DA277" i="42" s="1"/>
  <c r="CX263" i="42"/>
  <c r="CZ263" i="42" s="1"/>
  <c r="CY263" i="42"/>
  <c r="DA263" i="42" s="1"/>
  <c r="CX252" i="42"/>
  <c r="CZ252" i="42" s="1"/>
  <c r="CY252" i="42"/>
  <c r="DA252" i="42" s="1"/>
  <c r="CX232" i="42"/>
  <c r="CZ232" i="42" s="1"/>
  <c r="CY232" i="42"/>
  <c r="DA232" i="42" s="1"/>
  <c r="CX281" i="42"/>
  <c r="CZ281" i="42" s="1"/>
  <c r="CX245" i="42"/>
  <c r="CZ245" i="42" s="1"/>
  <c r="CY235" i="42"/>
  <c r="DA235" i="42" s="1"/>
  <c r="CX209" i="42"/>
  <c r="CZ209" i="42" s="1"/>
  <c r="CX189" i="42"/>
  <c r="CZ189" i="42" s="1"/>
  <c r="CY189" i="42"/>
  <c r="DA189" i="42" s="1"/>
  <c r="CX185" i="42"/>
  <c r="CZ185" i="42" s="1"/>
  <c r="CX133" i="42"/>
  <c r="CZ133" i="42" s="1"/>
  <c r="CY133" i="42"/>
  <c r="DA133" i="42" s="1"/>
  <c r="CX289" i="42"/>
  <c r="CZ289" i="42" s="1"/>
  <c r="CY289" i="42"/>
  <c r="DA289" i="42" s="1"/>
  <c r="CY278" i="42"/>
  <c r="DA278" i="42" s="1"/>
  <c r="CX193" i="42"/>
  <c r="CZ193" i="42" s="1"/>
  <c r="CY193" i="42"/>
  <c r="DA193" i="42" s="1"/>
  <c r="CX159" i="42"/>
  <c r="CZ159" i="42" s="1"/>
  <c r="CY159" i="42"/>
  <c r="DA159" i="42" s="1"/>
  <c r="CX120" i="42"/>
  <c r="CZ120" i="42" s="1"/>
  <c r="CY120" i="42"/>
  <c r="DA120" i="42" s="1"/>
  <c r="CX22" i="42"/>
  <c r="CZ22" i="42" s="1"/>
  <c r="CY22" i="42"/>
  <c r="DA22" i="42" s="1"/>
  <c r="CX231" i="42"/>
  <c r="CZ231" i="42" s="1"/>
  <c r="CY215" i="42"/>
  <c r="DA215" i="42" s="1"/>
  <c r="CX205" i="42"/>
  <c r="CZ205" i="42" s="1"/>
  <c r="CY205" i="42"/>
  <c r="DA205" i="42" s="1"/>
  <c r="CX201" i="42"/>
  <c r="CZ201" i="42" s="1"/>
  <c r="CY201" i="42"/>
  <c r="DA201" i="42" s="1"/>
  <c r="CX184" i="42"/>
  <c r="CZ184" i="42" s="1"/>
  <c r="CY184" i="42"/>
  <c r="DA184" i="42" s="1"/>
  <c r="CX166" i="42"/>
  <c r="CZ166" i="42" s="1"/>
  <c r="CY166" i="42"/>
  <c r="DA166" i="42" s="1"/>
  <c r="CX145" i="42"/>
  <c r="CZ145" i="42" s="1"/>
  <c r="CY145" i="42"/>
  <c r="DA145" i="42" s="1"/>
  <c r="CX107" i="42"/>
  <c r="CZ107" i="42" s="1"/>
  <c r="CY107" i="42"/>
  <c r="DA107" i="42" s="1"/>
  <c r="CX61" i="42"/>
  <c r="CZ61" i="42" s="1"/>
  <c r="CY61" i="42"/>
  <c r="DA61" i="42" s="1"/>
  <c r="CY283" i="42"/>
  <c r="DA283" i="42" s="1"/>
  <c r="CX241" i="42"/>
  <c r="CZ241" i="42" s="1"/>
  <c r="CY241" i="42"/>
  <c r="DA241" i="42" s="1"/>
  <c r="CX234" i="42"/>
  <c r="CZ234" i="42" s="1"/>
  <c r="CY188" i="42"/>
  <c r="DA188" i="42" s="1"/>
  <c r="CX165" i="42"/>
  <c r="CZ165" i="42" s="1"/>
  <c r="CY165" i="42"/>
  <c r="DA165" i="42" s="1"/>
  <c r="CY74" i="42"/>
  <c r="DA74" i="42" s="1"/>
  <c r="CX74" i="42"/>
  <c r="CZ74" i="42" s="1"/>
  <c r="CY280" i="42"/>
  <c r="DA280" i="42" s="1"/>
  <c r="CX257" i="42"/>
  <c r="CZ257" i="42" s="1"/>
  <c r="CY247" i="42"/>
  <c r="DA247" i="42" s="1"/>
  <c r="CX221" i="42"/>
  <c r="CZ221" i="42" s="1"/>
  <c r="CX196" i="42"/>
  <c r="CZ196" i="42" s="1"/>
  <c r="CY196" i="42"/>
  <c r="DA196" i="42" s="1"/>
  <c r="CX180" i="42"/>
  <c r="CZ180" i="42" s="1"/>
  <c r="CY180" i="42"/>
  <c r="DA180" i="42" s="1"/>
  <c r="CX152" i="42"/>
  <c r="CZ152" i="42" s="1"/>
  <c r="CY152" i="42"/>
  <c r="DA152" i="42" s="1"/>
  <c r="CX73" i="42"/>
  <c r="CZ73" i="42" s="1"/>
  <c r="CY73" i="42"/>
  <c r="DA73" i="42" s="1"/>
  <c r="CX264" i="42"/>
  <c r="CZ264" i="42" s="1"/>
  <c r="CY264" i="42"/>
  <c r="DA264" i="42" s="1"/>
  <c r="P29" i="61" s="1"/>
  <c r="CX228" i="42"/>
  <c r="CZ228" i="42" s="1"/>
  <c r="CY228" i="42"/>
  <c r="DA228" i="42" s="1"/>
  <c r="CY170" i="42"/>
  <c r="DA170" i="42" s="1"/>
  <c r="CX170" i="42"/>
  <c r="CZ170" i="42" s="1"/>
  <c r="CX164" i="42"/>
  <c r="CZ164" i="42" s="1"/>
  <c r="CY164" i="42"/>
  <c r="DA164" i="42" s="1"/>
  <c r="CX151" i="42"/>
  <c r="CZ151" i="42" s="1"/>
  <c r="CY151" i="42"/>
  <c r="DA151" i="42" s="1"/>
  <c r="CX143" i="42"/>
  <c r="CZ143" i="42" s="1"/>
  <c r="CY143" i="42"/>
  <c r="DA143" i="42" s="1"/>
  <c r="CX33" i="42"/>
  <c r="CZ33" i="42" s="1"/>
  <c r="CY33" i="42"/>
  <c r="DA33" i="42" s="1"/>
  <c r="CX305" i="42"/>
  <c r="CZ305" i="42" s="1"/>
  <c r="CX285" i="42"/>
  <c r="CZ285" i="42" s="1"/>
  <c r="CY272" i="42"/>
  <c r="DA272" i="42" s="1"/>
  <c r="CX269" i="42"/>
  <c r="CZ269" i="42" s="1"/>
  <c r="CX207" i="42"/>
  <c r="CZ207" i="42" s="1"/>
  <c r="CX195" i="42"/>
  <c r="CZ195" i="42" s="1"/>
  <c r="CX182" i="42"/>
  <c r="CZ182" i="42" s="1"/>
  <c r="CX157" i="42"/>
  <c r="CZ157" i="42" s="1"/>
  <c r="CY157" i="42"/>
  <c r="DA157" i="42" s="1"/>
  <c r="CX137" i="42"/>
  <c r="CZ137" i="42" s="1"/>
  <c r="CY137" i="42"/>
  <c r="DA137" i="42" s="1"/>
  <c r="CX85" i="42"/>
  <c r="CZ85" i="42" s="1"/>
  <c r="CY85" i="42"/>
  <c r="DA85" i="42" s="1"/>
  <c r="CX256" i="42"/>
  <c r="CZ256" i="42" s="1"/>
  <c r="CY256" i="42"/>
  <c r="DA256" i="42" s="1"/>
  <c r="CX253" i="42"/>
  <c r="CZ253" i="42" s="1"/>
  <c r="CY253" i="42"/>
  <c r="DA253" i="42" s="1"/>
  <c r="CX220" i="42"/>
  <c r="CZ220" i="42" s="1"/>
  <c r="CY220" i="42"/>
  <c r="DA220" i="42" s="1"/>
  <c r="CX217" i="42"/>
  <c r="CZ217" i="42" s="1"/>
  <c r="CY217" i="42"/>
  <c r="DA217" i="42" s="1"/>
  <c r="CX111" i="42"/>
  <c r="CZ111" i="42" s="1"/>
  <c r="CY111" i="42"/>
  <c r="DA111" i="42" s="1"/>
  <c r="CX97" i="42"/>
  <c r="CZ97" i="42" s="1"/>
  <c r="CY97" i="42"/>
  <c r="DA97" i="42" s="1"/>
  <c r="CY259" i="42"/>
  <c r="DA259" i="42" s="1"/>
  <c r="CX233" i="42"/>
  <c r="CZ233" i="42" s="1"/>
  <c r="CY223" i="42"/>
  <c r="DA223" i="42" s="1"/>
  <c r="CY206" i="42"/>
  <c r="DA206" i="42" s="1"/>
  <c r="CY174" i="42"/>
  <c r="DA174" i="42" s="1"/>
  <c r="CY155" i="42"/>
  <c r="DA155" i="42" s="1"/>
  <c r="CY110" i="42"/>
  <c r="DA110" i="42" s="1"/>
  <c r="CX110" i="42"/>
  <c r="CZ110" i="42" s="1"/>
  <c r="CY242" i="42"/>
  <c r="DA242" i="42" s="1"/>
  <c r="CX240" i="42"/>
  <c r="CZ240" i="42" s="1"/>
  <c r="CY240" i="42"/>
  <c r="DA240" i="42" s="1"/>
  <c r="CX141" i="42"/>
  <c r="CZ141" i="42" s="1"/>
  <c r="CY141" i="42"/>
  <c r="DA141" i="42" s="1"/>
  <c r="CX129" i="42"/>
  <c r="CZ129" i="42" s="1"/>
  <c r="CY129" i="42"/>
  <c r="DA129" i="42" s="1"/>
  <c r="CX109" i="42"/>
  <c r="CZ109" i="42" s="1"/>
  <c r="CY109" i="42"/>
  <c r="DA109" i="42" s="1"/>
  <c r="CX45" i="42"/>
  <c r="CZ45" i="42" s="1"/>
  <c r="CY45" i="42"/>
  <c r="DA45" i="42" s="1"/>
  <c r="CX177" i="42"/>
  <c r="CZ177" i="42" s="1"/>
  <c r="CY177" i="42"/>
  <c r="DA177" i="42" s="1"/>
  <c r="CX132" i="42"/>
  <c r="CZ132" i="42" s="1"/>
  <c r="CY132" i="42"/>
  <c r="DA132" i="42" s="1"/>
  <c r="CY127" i="42"/>
  <c r="DA127" i="42" s="1"/>
  <c r="CX123" i="42"/>
  <c r="CZ123" i="42" s="1"/>
  <c r="CY123" i="42"/>
  <c r="DA123" i="42" s="1"/>
  <c r="CX100" i="42"/>
  <c r="CZ100" i="42" s="1"/>
  <c r="CX96" i="42"/>
  <c r="CZ96" i="42" s="1"/>
  <c r="CY96" i="42"/>
  <c r="DA96" i="42" s="1"/>
  <c r="CY91" i="42"/>
  <c r="DA91" i="42" s="1"/>
  <c r="CX87" i="42"/>
  <c r="CZ87" i="42" s="1"/>
  <c r="CY87" i="42"/>
  <c r="DA87" i="42" s="1"/>
  <c r="CX64" i="42"/>
  <c r="CZ64" i="42" s="1"/>
  <c r="CX60" i="42"/>
  <c r="CZ60" i="42" s="1"/>
  <c r="CY60" i="42"/>
  <c r="DA60" i="42" s="1"/>
  <c r="CY55" i="42"/>
  <c r="DA55" i="42" s="1"/>
  <c r="CX50" i="42"/>
  <c r="CZ50" i="42" s="1"/>
  <c r="CX38" i="42"/>
  <c r="CZ38" i="42" s="1"/>
  <c r="CX26" i="42"/>
  <c r="CZ26" i="42" s="1"/>
  <c r="CX21" i="42"/>
  <c r="CZ21" i="42" s="1"/>
  <c r="CY21" i="42"/>
  <c r="DA21" i="42" s="1"/>
  <c r="CX16" i="42"/>
  <c r="CZ16" i="42" s="1"/>
  <c r="CY16" i="42"/>
  <c r="DA16" i="42" s="1"/>
  <c r="CX118" i="42"/>
  <c r="CZ118" i="42" s="1"/>
  <c r="CY118" i="42"/>
  <c r="DA118" i="42" s="1"/>
  <c r="CX82" i="42"/>
  <c r="CZ82" i="42" s="1"/>
  <c r="CY82" i="42"/>
  <c r="DA82" i="42" s="1"/>
  <c r="CX44" i="42"/>
  <c r="CZ44" i="42" s="1"/>
  <c r="CY44" i="42"/>
  <c r="DA44" i="42" s="1"/>
  <c r="CX32" i="42"/>
  <c r="CZ32" i="42" s="1"/>
  <c r="CY32" i="42"/>
  <c r="DA32" i="42" s="1"/>
  <c r="CX168" i="42"/>
  <c r="CZ168" i="42" s="1"/>
  <c r="CY168" i="42"/>
  <c r="DA168" i="42" s="1"/>
  <c r="CX122" i="42"/>
  <c r="CZ122" i="42" s="1"/>
  <c r="CX113" i="42"/>
  <c r="CZ113" i="42" s="1"/>
  <c r="CY113" i="42"/>
  <c r="DA113" i="42" s="1"/>
  <c r="CX104" i="42"/>
  <c r="CZ104" i="42" s="1"/>
  <c r="CY104" i="42"/>
  <c r="DA104" i="42" s="1"/>
  <c r="CX86" i="42"/>
  <c r="CZ86" i="42" s="1"/>
  <c r="CX77" i="42"/>
  <c r="CZ77" i="42" s="1"/>
  <c r="CY77" i="42"/>
  <c r="DA77" i="42" s="1"/>
  <c r="CX68" i="42"/>
  <c r="CZ68" i="42" s="1"/>
  <c r="CY68" i="42"/>
  <c r="DA68" i="42" s="1"/>
  <c r="CX49" i="42"/>
  <c r="CZ49" i="42" s="1"/>
  <c r="CY49" i="42"/>
  <c r="DA49" i="42" s="1"/>
  <c r="CY43" i="42"/>
  <c r="DA43" i="42" s="1"/>
  <c r="CX37" i="42"/>
  <c r="CZ37" i="42" s="1"/>
  <c r="CY37" i="42"/>
  <c r="DA37" i="42" s="1"/>
  <c r="CY31" i="42"/>
  <c r="DA31" i="42" s="1"/>
  <c r="CX20" i="42"/>
  <c r="CZ20" i="42" s="1"/>
  <c r="CY20" i="42"/>
  <c r="DA20" i="42" s="1"/>
  <c r="CX11" i="42"/>
  <c r="CZ11" i="42" s="1"/>
  <c r="CY11" i="42"/>
  <c r="DA11" i="42" s="1"/>
  <c r="CY198" i="42"/>
  <c r="DA198" i="42" s="1"/>
  <c r="CY186" i="42"/>
  <c r="DA186" i="42" s="1"/>
  <c r="CY163" i="42"/>
  <c r="DA163" i="42" s="1"/>
  <c r="CX154" i="42"/>
  <c r="CZ154" i="42" s="1"/>
  <c r="CY154" i="42"/>
  <c r="DA154" i="42" s="1"/>
  <c r="CX140" i="42"/>
  <c r="CZ140" i="42" s="1"/>
  <c r="CY140" i="42"/>
  <c r="DA140" i="42" s="1"/>
  <c r="CX126" i="42"/>
  <c r="CZ126" i="42" s="1"/>
  <c r="CY117" i="42"/>
  <c r="DA117" i="42" s="1"/>
  <c r="CX90" i="42"/>
  <c r="CZ90" i="42" s="1"/>
  <c r="CY81" i="42"/>
  <c r="DA81" i="42" s="1"/>
  <c r="CX10" i="42"/>
  <c r="CZ10" i="42" s="1"/>
  <c r="CY10" i="42"/>
  <c r="DA10" i="42" s="1"/>
  <c r="CY167" i="42"/>
  <c r="DA167" i="42" s="1"/>
  <c r="CX149" i="42"/>
  <c r="CZ149" i="42" s="1"/>
  <c r="CY149" i="42"/>
  <c r="DA149" i="42" s="1"/>
  <c r="CX135" i="42"/>
  <c r="CZ135" i="42" s="1"/>
  <c r="CY135" i="42"/>
  <c r="DA135" i="42" s="1"/>
  <c r="CX108" i="42"/>
  <c r="CZ108" i="42" s="1"/>
  <c r="CY108" i="42"/>
  <c r="DA108" i="42" s="1"/>
  <c r="CX99" i="42"/>
  <c r="CZ99" i="42" s="1"/>
  <c r="CY99" i="42"/>
  <c r="DA99" i="42" s="1"/>
  <c r="CX72" i="42"/>
  <c r="CZ72" i="42" s="1"/>
  <c r="CY72" i="42"/>
  <c r="DA72" i="42" s="1"/>
  <c r="CX63" i="42"/>
  <c r="CZ63" i="42" s="1"/>
  <c r="CY63" i="42"/>
  <c r="DA63" i="42" s="1"/>
  <c r="CX9" i="42"/>
  <c r="CZ9" i="42" s="1"/>
  <c r="CY9" i="42"/>
  <c r="DA9" i="42" s="1"/>
  <c r="CX171" i="42"/>
  <c r="CZ171" i="42" s="1"/>
  <c r="CY171" i="42"/>
  <c r="DA171" i="42" s="1"/>
  <c r="CX144" i="42"/>
  <c r="CZ144" i="42" s="1"/>
  <c r="CY144" i="42"/>
  <c r="DA144" i="42" s="1"/>
  <c r="CX130" i="42"/>
  <c r="CZ130" i="42" s="1"/>
  <c r="CY130" i="42"/>
  <c r="DA130" i="42" s="1"/>
  <c r="CX94" i="42"/>
  <c r="CZ94" i="42" s="1"/>
  <c r="CY94" i="42"/>
  <c r="DA94" i="42" s="1"/>
  <c r="CY71" i="42"/>
  <c r="DA71" i="42" s="1"/>
  <c r="CX58" i="42"/>
  <c r="CZ58" i="42" s="1"/>
  <c r="CY58" i="42"/>
  <c r="DA58" i="42" s="1"/>
  <c r="CX48" i="42"/>
  <c r="CZ48" i="42" s="1"/>
  <c r="CY48" i="42"/>
  <c r="DA48" i="42" s="1"/>
  <c r="CX42" i="42"/>
  <c r="CZ42" i="42" s="1"/>
  <c r="CY42" i="42"/>
  <c r="DA42" i="42" s="1"/>
  <c r="CX36" i="42"/>
  <c r="CZ36" i="42" s="1"/>
  <c r="CY36" i="42"/>
  <c r="DA36" i="42" s="1"/>
  <c r="CX30" i="42"/>
  <c r="CZ30" i="42" s="1"/>
  <c r="CY30" i="42"/>
  <c r="DA30" i="42" s="1"/>
  <c r="CX162" i="42"/>
  <c r="CZ162" i="42" s="1"/>
  <c r="CX148" i="42"/>
  <c r="CZ148" i="42" s="1"/>
  <c r="CX134" i="42"/>
  <c r="CZ134" i="42" s="1"/>
  <c r="CX125" i="42"/>
  <c r="CZ125" i="42" s="1"/>
  <c r="CY125" i="42"/>
  <c r="DA125" i="42" s="1"/>
  <c r="CX116" i="42"/>
  <c r="CZ116" i="42" s="1"/>
  <c r="CY116" i="42"/>
  <c r="DA116" i="42" s="1"/>
  <c r="CX98" i="42"/>
  <c r="CZ98" i="42" s="1"/>
  <c r="CX89" i="42"/>
  <c r="CZ89" i="42" s="1"/>
  <c r="CY89" i="42"/>
  <c r="DA89" i="42" s="1"/>
  <c r="CX80" i="42"/>
  <c r="CZ80" i="42" s="1"/>
  <c r="CY80" i="42"/>
  <c r="DA80" i="42" s="1"/>
  <c r="CX62" i="42"/>
  <c r="CZ62" i="42" s="1"/>
  <c r="CX53" i="42"/>
  <c r="CZ53" i="42" s="1"/>
  <c r="CY53" i="42"/>
  <c r="DA53" i="42" s="1"/>
  <c r="CX24" i="42"/>
  <c r="CZ24" i="42" s="1"/>
  <c r="CY24" i="42"/>
  <c r="DA24" i="42" s="1"/>
  <c r="CX18" i="42"/>
  <c r="CZ18" i="42" s="1"/>
  <c r="CY18" i="42"/>
  <c r="DA18" i="42" s="1"/>
  <c r="CX8" i="42"/>
  <c r="CZ8" i="42" s="1"/>
  <c r="CY8" i="42"/>
  <c r="DA8" i="42" s="1"/>
  <c r="CX102" i="42"/>
  <c r="CZ102" i="42" s="1"/>
  <c r="CY93" i="42"/>
  <c r="DA93" i="42" s="1"/>
  <c r="CX66" i="42"/>
  <c r="CZ66" i="42" s="1"/>
  <c r="CY57" i="42"/>
  <c r="DA57" i="42" s="1"/>
  <c r="CX41" i="42"/>
  <c r="CZ41" i="42" s="1"/>
  <c r="CY41" i="42"/>
  <c r="DA41" i="42" s="1"/>
  <c r="CX29" i="42"/>
  <c r="CZ29" i="42" s="1"/>
  <c r="CY29" i="42"/>
  <c r="DA29" i="42" s="1"/>
  <c r="CY7" i="42"/>
  <c r="DA7" i="42" s="1"/>
  <c r="CX84" i="42"/>
  <c r="CZ84" i="42" s="1"/>
  <c r="CY84" i="42"/>
  <c r="DA84" i="42" s="1"/>
  <c r="CX75" i="42"/>
  <c r="CZ75" i="42" s="1"/>
  <c r="CY75" i="42"/>
  <c r="DA75" i="42" s="1"/>
  <c r="CX52" i="42"/>
  <c r="CZ52" i="42" s="1"/>
  <c r="CY52" i="42"/>
  <c r="DA52" i="42" s="1"/>
  <c r="CX40" i="42"/>
  <c r="CZ40" i="42" s="1"/>
  <c r="CY40" i="42"/>
  <c r="DA40" i="42" s="1"/>
  <c r="CX28" i="42"/>
  <c r="CZ28" i="42" s="1"/>
  <c r="CY28" i="42"/>
  <c r="DA28" i="42" s="1"/>
  <c r="CY169" i="42"/>
  <c r="DA169" i="42" s="1"/>
  <c r="CX161" i="42"/>
  <c r="CZ161" i="42" s="1"/>
  <c r="CY161" i="42"/>
  <c r="DA161" i="42" s="1"/>
  <c r="CY119" i="42"/>
  <c r="DA119" i="42" s="1"/>
  <c r="CX106" i="42"/>
  <c r="CZ106" i="42" s="1"/>
  <c r="CY106" i="42"/>
  <c r="DA106" i="42" s="1"/>
  <c r="CY83" i="42"/>
  <c r="DA83" i="42" s="1"/>
  <c r="CX70" i="42"/>
  <c r="CZ70" i="42" s="1"/>
  <c r="CY70" i="42"/>
  <c r="DA70" i="42" s="1"/>
  <c r="CX35" i="42"/>
  <c r="CZ35" i="42" s="1"/>
  <c r="CY35" i="42"/>
  <c r="DA35" i="42" s="1"/>
  <c r="CX156" i="42"/>
  <c r="CZ156" i="42" s="1"/>
  <c r="CY156" i="42"/>
  <c r="DA156" i="42" s="1"/>
  <c r="CX142" i="42"/>
  <c r="CZ142" i="42" s="1"/>
  <c r="CY142" i="42"/>
  <c r="DA142" i="42" s="1"/>
  <c r="CX128" i="42"/>
  <c r="CZ128" i="42" s="1"/>
  <c r="CY128" i="42"/>
  <c r="DA128" i="42" s="1"/>
  <c r="CX101" i="42"/>
  <c r="CZ101" i="42" s="1"/>
  <c r="CY101" i="42"/>
  <c r="DA101" i="42" s="1"/>
  <c r="CX92" i="42"/>
  <c r="CZ92" i="42" s="1"/>
  <c r="CY92" i="42"/>
  <c r="DA92" i="42" s="1"/>
  <c r="CX65" i="42"/>
  <c r="CZ65" i="42" s="1"/>
  <c r="CY65" i="42"/>
  <c r="DA65" i="42" s="1"/>
  <c r="CX56" i="42"/>
  <c r="CZ56" i="42" s="1"/>
  <c r="CY56" i="42"/>
  <c r="DA56" i="42" s="1"/>
  <c r="CX46" i="42"/>
  <c r="CZ46" i="42" s="1"/>
  <c r="CY46" i="42"/>
  <c r="DA46" i="42" s="1"/>
  <c r="CX34" i="42"/>
  <c r="CZ34" i="42" s="1"/>
  <c r="CY34" i="42"/>
  <c r="DA34" i="42" s="1"/>
  <c r="CX23" i="42"/>
  <c r="CZ23" i="42" s="1"/>
  <c r="CY23" i="42"/>
  <c r="DA23" i="42" s="1"/>
  <c r="CX12" i="42"/>
  <c r="CZ12" i="42" s="1"/>
  <c r="CY12" i="42"/>
  <c r="DA12" i="42" s="1"/>
  <c r="CX6" i="42"/>
  <c r="CZ6" i="42" s="1"/>
  <c r="CY6" i="42"/>
  <c r="DA6" i="42" s="1"/>
  <c r="CY39" i="42"/>
  <c r="DA39" i="42" s="1"/>
  <c r="CY27" i="42"/>
  <c r="DA27" i="42" s="1"/>
  <c r="CY15" i="42"/>
  <c r="DA15" i="42" s="1"/>
  <c r="CY25" i="42"/>
  <c r="DA25" i="42" s="1"/>
  <c r="CY13" i="42"/>
  <c r="DA13" i="42" s="1"/>
  <c r="M4" i="61" l="1"/>
  <c r="M5" i="61"/>
  <c r="P6" i="61"/>
  <c r="N10" i="61"/>
  <c r="N17" i="61"/>
  <c r="O10" i="61"/>
  <c r="P26" i="61"/>
  <c r="N22" i="61"/>
  <c r="P8" i="61"/>
  <c r="M31" i="61"/>
  <c r="O23" i="61"/>
  <c r="M16" i="61"/>
  <c r="P4" i="61"/>
  <c r="N5" i="61"/>
  <c r="N26" i="61"/>
  <c r="P10" i="61"/>
  <c r="N6" i="61"/>
  <c r="O27" i="61"/>
  <c r="M21" i="61"/>
  <c r="O7" i="61"/>
  <c r="N4" i="61"/>
  <c r="N30" i="61"/>
  <c r="P13" i="61"/>
  <c r="N11" i="61"/>
  <c r="O31" i="61"/>
  <c r="M25" i="61"/>
  <c r="O12" i="61"/>
  <c r="O8" i="61"/>
  <c r="M6" i="61"/>
  <c r="P17" i="61"/>
  <c r="N15" i="61"/>
  <c r="N8" i="61"/>
  <c r="M29" i="61"/>
  <c r="Q29" i="61" s="1"/>
  <c r="O16" i="61"/>
  <c r="P5" i="61"/>
  <c r="Q5" i="61" s="1"/>
  <c r="C5" i="61" s="1"/>
  <c r="P7" i="61"/>
  <c r="P22" i="61"/>
  <c r="N18" i="61"/>
  <c r="P11" i="61"/>
  <c r="M8" i="61"/>
  <c r="O21" i="61"/>
  <c r="M10" i="61"/>
  <c r="Q10" i="61" s="1"/>
  <c r="P15" i="61"/>
  <c r="O4" i="61"/>
  <c r="O25" i="61"/>
  <c r="M13" i="61"/>
  <c r="N27" i="61"/>
  <c r="P18" i="61"/>
  <c r="O6" i="61"/>
  <c r="O29" i="61"/>
  <c r="M17" i="61"/>
  <c r="O17" i="61"/>
  <c r="M11" i="61"/>
  <c r="N31" i="61"/>
  <c r="P23" i="61"/>
  <c r="N12" i="61"/>
  <c r="P12" i="61"/>
  <c r="M22" i="61"/>
  <c r="O22" i="61"/>
  <c r="M15" i="61"/>
  <c r="N7" i="61"/>
  <c r="P27" i="61"/>
  <c r="N16" i="61"/>
  <c r="P16" i="61"/>
  <c r="M26" i="61"/>
  <c r="O26" i="61"/>
  <c r="M18" i="61"/>
  <c r="O11" i="61"/>
  <c r="P31" i="61"/>
  <c r="P32" i="61" s="1"/>
  <c r="N21" i="61"/>
  <c r="P21" i="61"/>
  <c r="M30" i="61"/>
  <c r="N13" i="61"/>
  <c r="O30" i="61"/>
  <c r="M23" i="61"/>
  <c r="O15" i="61"/>
  <c r="O5" i="61"/>
  <c r="N25" i="61"/>
  <c r="P25" i="61"/>
  <c r="M7" i="61"/>
  <c r="M27" i="61"/>
  <c r="O18" i="61"/>
  <c r="M12" i="61"/>
  <c r="N29" i="61"/>
  <c r="H8" i="61"/>
  <c r="H29" i="61"/>
  <c r="H25" i="61"/>
  <c r="H21" i="61"/>
  <c r="H16" i="61"/>
  <c r="H12" i="61"/>
  <c r="K6" i="61"/>
  <c r="K15" i="61"/>
  <c r="J6" i="61"/>
  <c r="K31" i="61"/>
  <c r="K27" i="61"/>
  <c r="K23" i="61"/>
  <c r="K18" i="61"/>
  <c r="K11" i="61"/>
  <c r="J31" i="61"/>
  <c r="J27" i="61"/>
  <c r="J23" i="61"/>
  <c r="J18" i="61"/>
  <c r="J15" i="61"/>
  <c r="J11" i="61"/>
  <c r="J8" i="61"/>
  <c r="K5" i="61"/>
  <c r="I31" i="61"/>
  <c r="I27" i="61"/>
  <c r="I23" i="61"/>
  <c r="I18" i="61"/>
  <c r="I15" i="61"/>
  <c r="I11" i="61"/>
  <c r="K8" i="61"/>
  <c r="H10" i="61"/>
  <c r="H31" i="61"/>
  <c r="H27" i="61"/>
  <c r="H23" i="61"/>
  <c r="H18" i="61"/>
  <c r="H15" i="61"/>
  <c r="H11" i="61"/>
  <c r="K4" i="61"/>
  <c r="K30" i="61"/>
  <c r="K26" i="61"/>
  <c r="K22" i="61"/>
  <c r="K17" i="61"/>
  <c r="K13" i="61"/>
  <c r="K10" i="61"/>
  <c r="H13" i="61"/>
  <c r="J30" i="61"/>
  <c r="J26" i="61"/>
  <c r="J22" i="61"/>
  <c r="J17" i="61"/>
  <c r="J13" i="61"/>
  <c r="J10" i="61"/>
  <c r="I30" i="61"/>
  <c r="I26" i="61"/>
  <c r="I22" i="61"/>
  <c r="I17" i="61"/>
  <c r="I13" i="61"/>
  <c r="I10" i="61"/>
  <c r="H7" i="61"/>
  <c r="H17" i="61"/>
  <c r="H30" i="61"/>
  <c r="H26" i="61"/>
  <c r="H22" i="61"/>
  <c r="K29" i="61"/>
  <c r="K25" i="61"/>
  <c r="K21" i="61"/>
  <c r="K16" i="61"/>
  <c r="K12" i="61"/>
  <c r="H5" i="61"/>
  <c r="J4" i="61"/>
  <c r="J29" i="61"/>
  <c r="J25" i="61"/>
  <c r="J21" i="61"/>
  <c r="J16" i="61"/>
  <c r="J12" i="61"/>
  <c r="K7" i="61"/>
  <c r="I29" i="61"/>
  <c r="I25" i="61"/>
  <c r="I21" i="61"/>
  <c r="I16" i="61"/>
  <c r="I12" i="61"/>
  <c r="J7" i="61"/>
  <c r="H4" i="61"/>
  <c r="J5" i="61"/>
  <c r="H6" i="61"/>
  <c r="L6" i="61" s="1"/>
  <c r="B6" i="61" s="1"/>
  <c r="Q15" i="61"/>
  <c r="Q26" i="61"/>
  <c r="C26" i="61" s="1"/>
  <c r="Q30" i="61"/>
  <c r="C30" i="61" s="1"/>
  <c r="Q7" i="61" l="1"/>
  <c r="C7" i="61" s="1"/>
  <c r="O24" i="61"/>
  <c r="L22" i="61"/>
  <c r="B22" i="61" s="1"/>
  <c r="N24" i="61"/>
  <c r="N32" i="61"/>
  <c r="Q6" i="61"/>
  <c r="C6" i="61" s="1"/>
  <c r="J32" i="61"/>
  <c r="P28" i="61"/>
  <c r="L11" i="61"/>
  <c r="B11" i="61" s="1"/>
  <c r="L30" i="61"/>
  <c r="B30" i="61" s="1"/>
  <c r="D30" i="61" s="1"/>
  <c r="O19" i="61"/>
  <c r="M19" i="61"/>
  <c r="Q22" i="61"/>
  <c r="C22" i="61" s="1"/>
  <c r="P9" i="61"/>
  <c r="Q17" i="61"/>
  <c r="C17" i="61" s="1"/>
  <c r="O14" i="61"/>
  <c r="Q11" i="61"/>
  <c r="C11" i="61" s="1"/>
  <c r="O32" i="61"/>
  <c r="Q4" i="61"/>
  <c r="P24" i="61"/>
  <c r="M9" i="61"/>
  <c r="D6" i="61"/>
  <c r="I24" i="61"/>
  <c r="Q21" i="61"/>
  <c r="C21" i="61" s="1"/>
  <c r="M24" i="61"/>
  <c r="Q25" i="61"/>
  <c r="C25" i="61" s="1"/>
  <c r="N9" i="61"/>
  <c r="Q8" i="61"/>
  <c r="C8" i="61" s="1"/>
  <c r="Q18" i="61"/>
  <c r="C18" i="61" s="1"/>
  <c r="L26" i="61"/>
  <c r="B26" i="61" s="1"/>
  <c r="D26" i="61" s="1"/>
  <c r="L17" i="61"/>
  <c r="B17" i="61" s="1"/>
  <c r="L18" i="61"/>
  <c r="B18" i="61" s="1"/>
  <c r="M28" i="61"/>
  <c r="L12" i="61"/>
  <c r="B12" i="61" s="1"/>
  <c r="Q27" i="61"/>
  <c r="C27" i="61" s="1"/>
  <c r="Q13" i="61"/>
  <c r="C13" i="61" s="1"/>
  <c r="Q31" i="61"/>
  <c r="C31" i="61" s="1"/>
  <c r="L27" i="61"/>
  <c r="B27" i="61" s="1"/>
  <c r="N14" i="61"/>
  <c r="P19" i="61"/>
  <c r="I32" i="61"/>
  <c r="K28" i="61"/>
  <c r="Q23" i="61"/>
  <c r="C23" i="61" s="1"/>
  <c r="N19" i="61"/>
  <c r="M32" i="61"/>
  <c r="L5" i="61"/>
  <c r="B5" i="61" s="1"/>
  <c r="D5" i="61" s="1"/>
  <c r="L31" i="61"/>
  <c r="B31" i="61" s="1"/>
  <c r="P14" i="61"/>
  <c r="N28" i="61"/>
  <c r="Q12" i="61"/>
  <c r="C12" i="61" s="1"/>
  <c r="Q16" i="61"/>
  <c r="C16" i="61" s="1"/>
  <c r="K32" i="61"/>
  <c r="M14" i="61"/>
  <c r="O28" i="61"/>
  <c r="O9" i="61"/>
  <c r="J24" i="61"/>
  <c r="L16" i="61"/>
  <c r="B16" i="61" s="1"/>
  <c r="I28" i="61"/>
  <c r="K24" i="61"/>
  <c r="J28" i="61"/>
  <c r="L21" i="61"/>
  <c r="H24" i="61"/>
  <c r="I19" i="61"/>
  <c r="L25" i="61"/>
  <c r="H28" i="61"/>
  <c r="J14" i="61"/>
  <c r="L29" i="61"/>
  <c r="H32" i="61"/>
  <c r="K9" i="61"/>
  <c r="L8" i="61"/>
  <c r="B8" i="61" s="1"/>
  <c r="L15" i="61"/>
  <c r="H19" i="61"/>
  <c r="C10" i="61"/>
  <c r="L4" i="61"/>
  <c r="H9" i="61"/>
  <c r="L7" i="61"/>
  <c r="B7" i="61" s="1"/>
  <c r="D7" i="61" s="1"/>
  <c r="L23" i="61"/>
  <c r="B23" i="61" s="1"/>
  <c r="J9" i="61"/>
  <c r="I14" i="61"/>
  <c r="L13" i="61"/>
  <c r="B13" i="61" s="1"/>
  <c r="K19" i="61"/>
  <c r="K14" i="61"/>
  <c r="J19" i="61"/>
  <c r="C15" i="61"/>
  <c r="L10" i="61"/>
  <c r="H14" i="61"/>
  <c r="C29" i="61"/>
  <c r="Q9" i="61" l="1"/>
  <c r="D22" i="61"/>
  <c r="N33" i="61"/>
  <c r="P33" i="61"/>
  <c r="D11" i="61"/>
  <c r="O20" i="61"/>
  <c r="O33" i="61"/>
  <c r="D17" i="61"/>
  <c r="C4" i="61"/>
  <c r="C9" i="61" s="1"/>
  <c r="M20" i="61"/>
  <c r="D13" i="61"/>
  <c r="D18" i="61"/>
  <c r="M33" i="61"/>
  <c r="I33" i="61"/>
  <c r="K33" i="61"/>
  <c r="D31" i="61"/>
  <c r="Q28" i="61"/>
  <c r="C28" i="61"/>
  <c r="D12" i="61"/>
  <c r="N20" i="61"/>
  <c r="D27" i="61"/>
  <c r="P20" i="61"/>
  <c r="J33" i="61"/>
  <c r="C19" i="61"/>
  <c r="Q19" i="61"/>
  <c r="H33" i="61"/>
  <c r="D23" i="61"/>
  <c r="C32" i="61"/>
  <c r="Q32" i="61"/>
  <c r="Q24" i="61"/>
  <c r="C24" i="61"/>
  <c r="D16" i="61"/>
  <c r="Q14" i="61"/>
  <c r="C14" i="61"/>
  <c r="H20" i="61"/>
  <c r="O34" i="61"/>
  <c r="B4" i="61"/>
  <c r="L9" i="61"/>
  <c r="L19" i="61"/>
  <c r="B15" i="61"/>
  <c r="B25" i="61"/>
  <c r="L28" i="61"/>
  <c r="D8" i="61"/>
  <c r="J20" i="61"/>
  <c r="K20" i="61"/>
  <c r="B21" i="61"/>
  <c r="L24" i="61"/>
  <c r="L14" i="61"/>
  <c r="B10" i="61"/>
  <c r="B29" i="61"/>
  <c r="L32" i="61"/>
  <c r="D4" i="61" l="1"/>
  <c r="P34" i="61"/>
  <c r="M34" i="61"/>
  <c r="N34" i="61"/>
  <c r="K34" i="61"/>
  <c r="C33" i="61"/>
  <c r="Q20" i="61"/>
  <c r="J34" i="61"/>
  <c r="H34" i="61"/>
  <c r="C20" i="61"/>
  <c r="D9" i="61"/>
  <c r="Q33" i="61"/>
  <c r="L33" i="61"/>
  <c r="D10" i="61"/>
  <c r="D14" i="61" s="1"/>
  <c r="B14" i="61"/>
  <c r="L20" i="61"/>
  <c r="B24" i="61"/>
  <c r="D21" i="61"/>
  <c r="D24" i="61" s="1"/>
  <c r="B9" i="61"/>
  <c r="B28" i="61"/>
  <c r="D25" i="61"/>
  <c r="D28" i="61" s="1"/>
  <c r="B32" i="61"/>
  <c r="D29" i="61"/>
  <c r="D32" i="61" s="1"/>
  <c r="D15" i="61"/>
  <c r="D19" i="61" s="1"/>
  <c r="B19" i="61"/>
  <c r="Q34" i="61" l="1"/>
  <c r="C34" i="61"/>
  <c r="D20" i="61"/>
  <c r="L34" i="61"/>
  <c r="B33" i="61"/>
  <c r="B20" i="61"/>
  <c r="D33" i="61"/>
  <c r="D34" i="61" l="1"/>
  <c r="B34" i="61"/>
  <c r="W271" i="42"/>
  <c r="W272" i="42"/>
  <c r="W273" i="42"/>
  <c r="Y273" i="42" s="1"/>
  <c r="W274" i="42"/>
  <c r="Y274" i="42" s="1"/>
  <c r="W275" i="42"/>
  <c r="Y275" i="42" s="1"/>
  <c r="W276" i="42"/>
  <c r="Y276" i="42" s="1"/>
  <c r="W277" i="42"/>
  <c r="Y277" i="42" s="1"/>
  <c r="W278" i="42"/>
  <c r="Y278" i="42"/>
  <c r="W279" i="42"/>
  <c r="Y279" i="42" s="1"/>
  <c r="W280" i="42"/>
  <c r="Y280" i="42" s="1"/>
  <c r="W281" i="42"/>
  <c r="Y281" i="42" s="1"/>
  <c r="W282" i="42"/>
  <c r="Y282" i="42" s="1"/>
  <c r="W283" i="42"/>
  <c r="Y283" i="42" s="1"/>
  <c r="W284" i="42"/>
  <c r="Y284" i="42"/>
  <c r="W285" i="42"/>
  <c r="Y285" i="42" s="1"/>
  <c r="W286" i="42"/>
  <c r="Y286" i="42" s="1"/>
  <c r="W287" i="42"/>
  <c r="Y287" i="42" s="1"/>
  <c r="W288" i="42"/>
  <c r="Y288" i="42" s="1"/>
  <c r="W289" i="42"/>
  <c r="Y289" i="42" s="1"/>
  <c r="W290" i="42"/>
  <c r="Y290" i="42"/>
  <c r="W291" i="42"/>
  <c r="Y291" i="42" s="1"/>
  <c r="W292" i="42"/>
  <c r="Y292" i="42" s="1"/>
  <c r="W293" i="42"/>
  <c r="Y293" i="42" s="1"/>
  <c r="W294" i="42"/>
  <c r="Y294" i="42" s="1"/>
  <c r="W295" i="42"/>
  <c r="Y295" i="42" s="1"/>
  <c r="W296" i="42"/>
  <c r="Y296" i="42"/>
  <c r="W297" i="42"/>
  <c r="Y297" i="42" s="1"/>
  <c r="W298" i="42"/>
  <c r="Y298" i="42" s="1"/>
  <c r="W299" i="42"/>
  <c r="Y299" i="42" s="1"/>
  <c r="W300" i="42"/>
  <c r="Y300" i="42" s="1"/>
  <c r="W301" i="42"/>
  <c r="Y301" i="42" s="1"/>
  <c r="W302" i="42"/>
  <c r="Y302" i="42"/>
  <c r="W303" i="42"/>
  <c r="Y303" i="42" s="1"/>
  <c r="W304" i="42"/>
  <c r="Y304" i="42" s="1"/>
  <c r="W305" i="42"/>
  <c r="Y305" i="42" s="1"/>
  <c r="W306" i="42"/>
  <c r="Y306" i="42" s="1"/>
  <c r="W307" i="42"/>
  <c r="Y307" i="42" s="1"/>
  <c r="W308" i="42"/>
  <c r="Y308" i="42"/>
  <c r="W309" i="42"/>
  <c r="Y309" i="42" s="1"/>
  <c r="W310" i="42"/>
  <c r="Y310" i="42" s="1"/>
  <c r="W311" i="42"/>
  <c r="Y311" i="42" s="1"/>
  <c r="W312" i="42"/>
  <c r="Y312" i="42" s="1"/>
  <c r="W313" i="42"/>
  <c r="Y313" i="42" s="1"/>
  <c r="W314" i="42"/>
  <c r="Y314" i="42"/>
  <c r="W315" i="42"/>
  <c r="Y315" i="42" s="1"/>
  <c r="W316" i="42"/>
  <c r="Y316" i="42" s="1"/>
  <c r="W317" i="42"/>
  <c r="Y317" i="42" s="1"/>
  <c r="W318" i="42"/>
  <c r="Y318" i="42" s="1"/>
  <c r="W319" i="42"/>
  <c r="Y319" i="42" s="1"/>
  <c r="W320" i="42"/>
  <c r="Y320" i="42"/>
  <c r="W321" i="42"/>
  <c r="Y321" i="42" s="1"/>
  <c r="W322" i="42"/>
  <c r="Y322" i="42" s="1"/>
  <c r="W323" i="42"/>
  <c r="Y323" i="42" s="1"/>
  <c r="W324" i="42"/>
  <c r="Y324" i="42" s="1"/>
  <c r="W325" i="42"/>
  <c r="Y325" i="42" s="1"/>
  <c r="W326" i="42"/>
  <c r="Y326" i="42"/>
  <c r="W327" i="42"/>
  <c r="Y327" i="42" s="1"/>
  <c r="W328" i="42"/>
  <c r="Y328" i="42" s="1"/>
  <c r="W329" i="42"/>
  <c r="Y329" i="42" s="1"/>
  <c r="W330" i="42"/>
  <c r="Y330" i="42" s="1"/>
  <c r="W331" i="42"/>
  <c r="Y331" i="42" s="1"/>
  <c r="W332" i="42"/>
  <c r="Y332" i="42"/>
  <c r="W333" i="42"/>
  <c r="Y333" i="42" s="1"/>
  <c r="W334" i="42"/>
  <c r="Y334" i="42" s="1"/>
  <c r="W335" i="42"/>
  <c r="Y335" i="42" s="1"/>
  <c r="W336" i="42"/>
  <c r="Y336" i="42" s="1"/>
  <c r="BV612" i="42"/>
  <c r="L2" i="45" a="1"/>
  <c r="L2" i="45" s="1"/>
  <c r="W270" i="42"/>
  <c r="W269" i="42"/>
  <c r="W268" i="42"/>
  <c r="W267" i="42"/>
  <c r="W266" i="42"/>
  <c r="W265" i="42"/>
  <c r="W264" i="42"/>
  <c r="W263" i="42"/>
  <c r="W262" i="42"/>
  <c r="W261" i="42"/>
  <c r="W260" i="42"/>
  <c r="W259" i="42"/>
  <c r="W258" i="42"/>
  <c r="W257" i="42"/>
  <c r="W256" i="42"/>
  <c r="W255" i="42"/>
  <c r="W254" i="42"/>
  <c r="W253" i="42"/>
  <c r="W252" i="42"/>
  <c r="W251" i="42"/>
  <c r="W250" i="42"/>
  <c r="W249" i="42"/>
  <c r="W248" i="42"/>
  <c r="W247" i="42"/>
  <c r="W246" i="42"/>
  <c r="W245" i="42"/>
  <c r="W244" i="42"/>
  <c r="W243" i="42"/>
  <c r="W242" i="42"/>
  <c r="W241" i="42"/>
  <c r="W240" i="42"/>
  <c r="W239" i="42"/>
  <c r="W238" i="42"/>
  <c r="W237" i="42"/>
  <c r="W236" i="42"/>
  <c r="W235" i="42"/>
  <c r="W234" i="42"/>
  <c r="W233" i="42"/>
  <c r="CH670" i="42"/>
  <c r="BY846" i="42"/>
  <c r="W865" i="42"/>
  <c r="W864" i="42"/>
  <c r="CF864" i="42" s="1"/>
  <c r="W863" i="42"/>
  <c r="BU863" i="42" s="1"/>
  <c r="W862" i="42"/>
  <c r="BV862" i="42" s="1"/>
  <c r="W861" i="42"/>
  <c r="BW861" i="42" s="1"/>
  <c r="W860" i="42"/>
  <c r="BX860" i="42" s="1"/>
  <c r="W859" i="42"/>
  <c r="BY859" i="42" s="1"/>
  <c r="W858" i="42"/>
  <c r="BZ858" i="42" s="1"/>
  <c r="W857" i="42"/>
  <c r="CA857" i="42" s="1"/>
  <c r="W856" i="42"/>
  <c r="CB856" i="42" s="1"/>
  <c r="W855" i="42"/>
  <c r="CC855" i="42" s="1"/>
  <c r="W854" i="42"/>
  <c r="CD854" i="42" s="1"/>
  <c r="W853" i="42"/>
  <c r="CE853" i="42" s="1"/>
  <c r="W852" i="42"/>
  <c r="CF852" i="42" s="1"/>
  <c r="W851" i="42"/>
  <c r="BU851" i="42" s="1"/>
  <c r="W850" i="42"/>
  <c r="BV850" i="42" s="1"/>
  <c r="W849" i="42"/>
  <c r="BW849" i="42" s="1"/>
  <c r="W848" i="42"/>
  <c r="BX848" i="42" s="1"/>
  <c r="W847" i="42"/>
  <c r="BY847" i="42" s="1"/>
  <c r="W846" i="42"/>
  <c r="BZ846" i="42" s="1"/>
  <c r="W845" i="42"/>
  <c r="BY845" i="42" s="1"/>
  <c r="W844" i="42"/>
  <c r="W843" i="42"/>
  <c r="CR843" i="42" s="1"/>
  <c r="W842" i="42"/>
  <c r="CL842" i="42" s="1"/>
  <c r="W841" i="42"/>
  <c r="CC841" i="42" s="1"/>
  <c r="W840" i="42"/>
  <c r="BV840" i="42" s="1"/>
  <c r="W839" i="42"/>
  <c r="BW839" i="42" s="1"/>
  <c r="W838" i="42"/>
  <c r="CP838" i="42" s="1"/>
  <c r="W837" i="42"/>
  <c r="CG837" i="42" s="1"/>
  <c r="W836" i="42"/>
  <c r="BZ836" i="42" s="1"/>
  <c r="W835" i="42"/>
  <c r="BU835" i="42" s="1"/>
  <c r="W834" i="42"/>
  <c r="W833" i="42"/>
  <c r="CK833" i="42" s="1"/>
  <c r="W832" i="42"/>
  <c r="CL832" i="42" s="1"/>
  <c r="W831" i="42"/>
  <c r="BY831" i="42" s="1"/>
  <c r="W830" i="42"/>
  <c r="BU830" i="42" s="1"/>
  <c r="W829" i="42"/>
  <c r="CO829" i="42" s="1"/>
  <c r="W828" i="42"/>
  <c r="CH828" i="42" s="1"/>
  <c r="W827" i="42"/>
  <c r="BX827" i="42" s="1"/>
  <c r="W826" i="42"/>
  <c r="BX826" i="42" s="1"/>
  <c r="W825" i="42"/>
  <c r="CS825" i="42" s="1"/>
  <c r="W824" i="42"/>
  <c r="CL824" i="42" s="1"/>
  <c r="W823" i="42"/>
  <c r="CB823" i="42" s="1"/>
  <c r="W822" i="42"/>
  <c r="BV822" i="42" s="1"/>
  <c r="W821" i="42"/>
  <c r="W820" i="42"/>
  <c r="W819" i="42"/>
  <c r="CF819" i="42" s="1"/>
  <c r="W818" i="42"/>
  <c r="BZ818" i="42" s="1"/>
  <c r="W817" i="42"/>
  <c r="BU817" i="42" s="1"/>
  <c r="W816" i="42"/>
  <c r="BV816" i="42" s="1"/>
  <c r="W815" i="42"/>
  <c r="CJ815" i="42" s="1"/>
  <c r="W814" i="42"/>
  <c r="CD814" i="42" s="1"/>
  <c r="W813" i="42"/>
  <c r="BU813" i="42" s="1"/>
  <c r="W812" i="42"/>
  <c r="BV812" i="42" s="1"/>
  <c r="W811" i="42"/>
  <c r="CN811" i="42" s="1"/>
  <c r="W810" i="42"/>
  <c r="CH810" i="42" s="1"/>
  <c r="W809" i="42"/>
  <c r="W808" i="42"/>
  <c r="CE808" i="42" s="1"/>
  <c r="W807" i="42"/>
  <c r="CA807" i="42" s="1"/>
  <c r="W806" i="42"/>
  <c r="BU806" i="42" s="1"/>
  <c r="W805" i="42"/>
  <c r="BV805" i="42" s="1"/>
  <c r="W804" i="42"/>
  <c r="BW804" i="42" s="1"/>
  <c r="W803" i="42"/>
  <c r="CJ803" i="42" s="1"/>
  <c r="W802" i="42"/>
  <c r="BY802" i="42" s="1"/>
  <c r="W801" i="42"/>
  <c r="BZ801" i="42" s="1"/>
  <c r="W800" i="42"/>
  <c r="W799" i="42"/>
  <c r="BW799" i="42" s="1"/>
  <c r="W798" i="42"/>
  <c r="W797" i="42"/>
  <c r="W796" i="42"/>
  <c r="BZ796" i="42" s="1"/>
  <c r="W795" i="42"/>
  <c r="CA795" i="42" s="1"/>
  <c r="W794" i="42"/>
  <c r="CB794" i="42" s="1"/>
  <c r="W793" i="42"/>
  <c r="BV793" i="42" s="1"/>
  <c r="W792" i="42"/>
  <c r="BW792" i="42" s="1"/>
  <c r="W791" i="42"/>
  <c r="W790" i="42"/>
  <c r="BY790" i="42" s="1"/>
  <c r="W789" i="42"/>
  <c r="CL789" i="42" s="1"/>
  <c r="W788" i="42"/>
  <c r="W787" i="42"/>
  <c r="CB787" i="42" s="1"/>
  <c r="W786" i="42"/>
  <c r="W785" i="42"/>
  <c r="W784" i="42"/>
  <c r="CE784" i="42" s="1"/>
  <c r="W783" i="42"/>
  <c r="CA783" i="42" s="1"/>
  <c r="W782" i="42"/>
  <c r="CN782" i="42" s="1"/>
  <c r="W781" i="42"/>
  <c r="CE781" i="42" s="1"/>
  <c r="W780" i="42"/>
  <c r="BZ780" i="42" s="1"/>
  <c r="W779" i="42"/>
  <c r="CG779" i="42" s="1"/>
  <c r="W778" i="42"/>
  <c r="CO778" i="42" s="1"/>
  <c r="W777" i="42"/>
  <c r="W776" i="42"/>
  <c r="W775" i="42"/>
  <c r="W774" i="42"/>
  <c r="W773" i="42"/>
  <c r="CM773" i="42" s="1"/>
  <c r="W772" i="42"/>
  <c r="CB772" i="42" s="1"/>
  <c r="W771" i="42"/>
  <c r="CJ771" i="42" s="1"/>
  <c r="W770" i="42"/>
  <c r="BY770" i="42" s="1"/>
  <c r="W769" i="42"/>
  <c r="CE769" i="42" s="1"/>
  <c r="W768" i="42"/>
  <c r="CM768" i="42" s="1"/>
  <c r="W767" i="42"/>
  <c r="W766" i="42"/>
  <c r="W765" i="42"/>
  <c r="BW765" i="42" s="1"/>
  <c r="W764" i="42"/>
  <c r="CE764" i="42" s="1"/>
  <c r="CK763" i="42"/>
  <c r="BW760" i="42"/>
  <c r="CC759" i="42"/>
  <c r="CK758" i="42"/>
  <c r="BV756" i="42"/>
  <c r="CA755" i="42"/>
  <c r="CM752" i="42"/>
  <c r="CA746" i="42"/>
  <c r="CF743" i="42"/>
  <c r="CR734" i="42"/>
  <c r="BY722" i="42"/>
  <c r="BY715" i="42"/>
  <c r="CF682" i="42"/>
  <c r="BZ670" i="42"/>
  <c r="CR669" i="42"/>
  <c r="BU668" i="42"/>
  <c r="BU667" i="42"/>
  <c r="CB666" i="42"/>
  <c r="CK665" i="42"/>
  <c r="CK664" i="42"/>
  <c r="CN663" i="42"/>
  <c r="CH660" i="42"/>
  <c r="CI659" i="42"/>
  <c r="CR657" i="42"/>
  <c r="BU656" i="42"/>
  <c r="CB654" i="42"/>
  <c r="BX653" i="42"/>
  <c r="BV651" i="42"/>
  <c r="CH650" i="42"/>
  <c r="BX649" i="42"/>
  <c r="CQ648" i="42"/>
  <c r="BZ647" i="42"/>
  <c r="CH645" i="42"/>
  <c r="CI644" i="42"/>
  <c r="CK643" i="42"/>
  <c r="BV642" i="42"/>
  <c r="CR641" i="42"/>
  <c r="CI640" i="42"/>
  <c r="CN638" i="42"/>
  <c r="CR636" i="42"/>
  <c r="CS635" i="42"/>
  <c r="CJ634" i="42"/>
  <c r="BU633" i="42"/>
  <c r="BY631" i="42"/>
  <c r="CM630" i="42"/>
  <c r="CB629" i="42"/>
  <c r="BU628" i="42"/>
  <c r="BU626" i="42"/>
  <c r="BW625" i="42"/>
  <c r="CJ623" i="42"/>
  <c r="CS621" i="42"/>
  <c r="CK619" i="42"/>
  <c r="CB617" i="42"/>
  <c r="CG616" i="42"/>
  <c r="BY615" i="42"/>
  <c r="BX614" i="42"/>
  <c r="CN611" i="42"/>
  <c r="CE609" i="42"/>
  <c r="BV607" i="42"/>
  <c r="CG605" i="42"/>
  <c r="BY604" i="42"/>
  <c r="CD602" i="42"/>
  <c r="CI601" i="42"/>
  <c r="BV600" i="42"/>
  <c r="CA598" i="42"/>
  <c r="CA597" i="42"/>
  <c r="CC596" i="42"/>
  <c r="CB595" i="42"/>
  <c r="CI594" i="42"/>
  <c r="CC593" i="42"/>
  <c r="CC592" i="42"/>
  <c r="CE591" i="42"/>
  <c r="CE590" i="42"/>
  <c r="CD589" i="42"/>
  <c r="CH588" i="42"/>
  <c r="BV587" i="42"/>
  <c r="CC586" i="42"/>
  <c r="CC585" i="42"/>
  <c r="CG584" i="42"/>
  <c r="CA582" i="42"/>
  <c r="BW581" i="42"/>
  <c r="BU580" i="42"/>
  <c r="CG578" i="42"/>
  <c r="CR577" i="42"/>
  <c r="CL576" i="42"/>
  <c r="CC575" i="42"/>
  <c r="CO574" i="42"/>
  <c r="CO573" i="42"/>
  <c r="CS572" i="42"/>
  <c r="CB571" i="42"/>
  <c r="BY570" i="42"/>
  <c r="BY569" i="42"/>
  <c r="CA568" i="42"/>
  <c r="CL567" i="42"/>
  <c r="CB566" i="42"/>
  <c r="BZ565" i="42"/>
  <c r="CA564" i="42"/>
  <c r="CB563" i="42"/>
  <c r="CC562" i="42"/>
  <c r="BZ561" i="42"/>
  <c r="CQ560" i="42"/>
  <c r="CN559" i="42"/>
  <c r="CO558" i="42"/>
  <c r="CC557" i="42"/>
  <c r="CC556" i="42"/>
  <c r="CK555" i="42"/>
  <c r="CC554" i="42"/>
  <c r="CE552" i="42"/>
  <c r="BZ551" i="42"/>
  <c r="CG550" i="42"/>
  <c r="CB549" i="42"/>
  <c r="BU548" i="42"/>
  <c r="CD547" i="42"/>
  <c r="CF545" i="42"/>
  <c r="CJ544" i="42"/>
  <c r="CP543" i="42"/>
  <c r="CP542" i="42"/>
  <c r="CS541" i="42"/>
  <c r="BW538" i="42"/>
  <c r="BX537" i="42"/>
  <c r="BU536" i="42"/>
  <c r="BX535" i="42"/>
  <c r="CA534" i="42"/>
  <c r="BU533" i="42"/>
  <c r="CN532" i="42"/>
  <c r="CD530" i="42"/>
  <c r="CJ527" i="42"/>
  <c r="BY526" i="42"/>
  <c r="CG523" i="42"/>
  <c r="CS521" i="42"/>
  <c r="CE520" i="42"/>
  <c r="CA519" i="42"/>
  <c r="CO517" i="42"/>
  <c r="BZ516" i="42"/>
  <c r="BU515" i="42"/>
  <c r="CL513" i="42"/>
  <c r="CD512" i="42"/>
  <c r="CO510" i="42"/>
  <c r="CE509" i="42"/>
  <c r="BX508" i="42"/>
  <c r="CL506" i="42"/>
  <c r="CK503" i="42"/>
  <c r="CF502" i="42"/>
  <c r="CM499" i="42"/>
  <c r="CP496" i="42"/>
  <c r="CH495" i="42"/>
  <c r="CO492" i="42"/>
  <c r="BV489" i="42"/>
  <c r="BW488" i="42"/>
  <c r="BX487" i="42"/>
  <c r="BY486" i="42"/>
  <c r="BZ485" i="42"/>
  <c r="CA484" i="42"/>
  <c r="CB483" i="42"/>
  <c r="CC482" i="42"/>
  <c r="CD481" i="42"/>
  <c r="CE480" i="42"/>
  <c r="CF479" i="42"/>
  <c r="BU478" i="42"/>
  <c r="BV477" i="42"/>
  <c r="BW476" i="42"/>
  <c r="CH475" i="42"/>
  <c r="CS474" i="42"/>
  <c r="CC472" i="42"/>
  <c r="BX471" i="42"/>
  <c r="BY470" i="42"/>
  <c r="CM469" i="42"/>
  <c r="CG468" i="42"/>
  <c r="BW467" i="42"/>
  <c r="BW466" i="42"/>
  <c r="CQ465" i="42"/>
  <c r="CK464" i="42"/>
  <c r="CA463" i="42"/>
  <c r="BU462" i="42"/>
  <c r="CO460" i="42"/>
  <c r="CE459" i="42"/>
  <c r="BY458" i="42"/>
  <c r="BU457" i="42"/>
  <c r="CS456" i="42"/>
  <c r="CI455" i="42"/>
  <c r="CC454" i="42"/>
  <c r="BX453" i="42"/>
  <c r="CM451" i="42"/>
  <c r="CG450" i="42"/>
  <c r="BW448" i="42"/>
  <c r="CQ447" i="42"/>
  <c r="CK446" i="42"/>
  <c r="CA445" i="42"/>
  <c r="BU444" i="42"/>
  <c r="BV443" i="42"/>
  <c r="CO442" i="42"/>
  <c r="BX441" i="42"/>
  <c r="CR440" i="42"/>
  <c r="W373" i="42"/>
  <c r="W372" i="42"/>
  <c r="W371" i="42"/>
  <c r="W370" i="42"/>
  <c r="W369" i="42"/>
  <c r="W368" i="42"/>
  <c r="W367" i="42"/>
  <c r="W366" i="42"/>
  <c r="W365" i="42"/>
  <c r="W364" i="42"/>
  <c r="W363" i="42"/>
  <c r="W362" i="42"/>
  <c r="W361" i="42"/>
  <c r="W360" i="42"/>
  <c r="W359" i="42"/>
  <c r="W358" i="42"/>
  <c r="W357" i="42"/>
  <c r="W356" i="42"/>
  <c r="W355" i="42"/>
  <c r="W354" i="42"/>
  <c r="W353" i="42"/>
  <c r="W352" i="42"/>
  <c r="W351" i="42"/>
  <c r="W350" i="42"/>
  <c r="W349" i="42"/>
  <c r="W348" i="42"/>
  <c r="W347" i="42"/>
  <c r="W346" i="42"/>
  <c r="W345" i="42"/>
  <c r="W344" i="42"/>
  <c r="W343" i="42"/>
  <c r="W342" i="42"/>
  <c r="W341" i="42"/>
  <c r="W340" i="42"/>
  <c r="W339" i="42"/>
  <c r="W338" i="42"/>
  <c r="W337" i="42"/>
  <c r="W232" i="42"/>
  <c r="W231" i="42"/>
  <c r="W230" i="42"/>
  <c r="W229" i="42"/>
  <c r="W228" i="42"/>
  <c r="W227" i="42"/>
  <c r="W226" i="42"/>
  <c r="W225" i="42"/>
  <c r="W224" i="42"/>
  <c r="W223" i="42"/>
  <c r="W222" i="42"/>
  <c r="W221" i="42"/>
  <c r="W220" i="42"/>
  <c r="W219" i="42"/>
  <c r="W218" i="42"/>
  <c r="W217" i="42"/>
  <c r="W216" i="42"/>
  <c r="W215" i="42"/>
  <c r="W214" i="42"/>
  <c r="W213" i="42"/>
  <c r="W212" i="42"/>
  <c r="W211" i="42"/>
  <c r="W210" i="42"/>
  <c r="W209" i="42"/>
  <c r="W208" i="42"/>
  <c r="W207" i="42"/>
  <c r="W206" i="42"/>
  <c r="W205" i="42"/>
  <c r="W204" i="42"/>
  <c r="W203" i="42"/>
  <c r="W202" i="42"/>
  <c r="W201" i="42"/>
  <c r="W200" i="42"/>
  <c r="W199" i="42"/>
  <c r="W198" i="42"/>
  <c r="W197" i="42"/>
  <c r="CE197" i="42" s="1"/>
  <c r="W196" i="42"/>
  <c r="W195" i="42"/>
  <c r="W194" i="42"/>
  <c r="W193" i="42"/>
  <c r="BV193" i="42" s="1"/>
  <c r="W192" i="42"/>
  <c r="W191" i="42"/>
  <c r="BY191" i="42" s="1"/>
  <c r="W190" i="42"/>
  <c r="BZ190" i="42" s="1"/>
  <c r="W189" i="42"/>
  <c r="CA189" i="42" s="1"/>
  <c r="W188" i="42"/>
  <c r="CB188" i="42" s="1"/>
  <c r="W187" i="42"/>
  <c r="CC187" i="42" s="1"/>
  <c r="W186" i="42"/>
  <c r="CD186" i="42" s="1"/>
  <c r="W185" i="42"/>
  <c r="CE185" i="42" s="1"/>
  <c r="W184" i="42"/>
  <c r="W183" i="42"/>
  <c r="CF183" i="42" s="1"/>
  <c r="W182" i="42"/>
  <c r="W181" i="42"/>
  <c r="W180" i="42"/>
  <c r="W179" i="42"/>
  <c r="BY179" i="42" s="1"/>
  <c r="W178" i="42"/>
  <c r="BZ178" i="42" s="1"/>
  <c r="W177" i="42"/>
  <c r="CA177" i="42" s="1"/>
  <c r="W176" i="42"/>
  <c r="CB176" i="42" s="1"/>
  <c r="W175" i="42"/>
  <c r="CC175" i="42" s="1"/>
  <c r="W174" i="42"/>
  <c r="CD174" i="42" s="1"/>
  <c r="W173" i="42"/>
  <c r="CE173" i="42" s="1"/>
  <c r="W172" i="42"/>
  <c r="W171" i="42"/>
  <c r="W170" i="42"/>
  <c r="W169" i="42"/>
  <c r="W168" i="42"/>
  <c r="W167" i="42"/>
  <c r="BY167" i="42" s="1"/>
  <c r="W166" i="42"/>
  <c r="BZ166" i="42" s="1"/>
  <c r="W165" i="42"/>
  <c r="BW165" i="42" s="1"/>
  <c r="W164" i="42"/>
  <c r="CA164" i="42" s="1"/>
  <c r="W163" i="42"/>
  <c r="CI163" i="42" s="1"/>
  <c r="W162" i="42"/>
  <c r="BX162" i="42" s="1"/>
  <c r="W161" i="42"/>
  <c r="CP161" i="42" s="1"/>
  <c r="W160" i="42"/>
  <c r="W159" i="42"/>
  <c r="W158" i="42"/>
  <c r="W157" i="42"/>
  <c r="W156" i="42"/>
  <c r="W155" i="42"/>
  <c r="BX155" i="42" s="1"/>
  <c r="W154" i="42"/>
  <c r="W153" i="42"/>
  <c r="CI153" i="42" s="1"/>
  <c r="W152" i="42"/>
  <c r="BV152" i="42" s="1"/>
  <c r="W151" i="42"/>
  <c r="BW151" i="42" s="1"/>
  <c r="W150" i="42"/>
  <c r="BZ150" i="42" s="1"/>
  <c r="W149" i="42"/>
  <c r="BY149" i="42" s="1"/>
  <c r="W148" i="42"/>
  <c r="W147" i="42"/>
  <c r="W146" i="42"/>
  <c r="W145" i="42"/>
  <c r="W144" i="42"/>
  <c r="W143" i="42"/>
  <c r="CJ143" i="42" s="1"/>
  <c r="W142" i="42"/>
  <c r="BV142" i="42" s="1"/>
  <c r="W141" i="42"/>
  <c r="W140" i="42"/>
  <c r="BV140" i="42" s="1"/>
  <c r="W139" i="42"/>
  <c r="BU139" i="42" s="1"/>
  <c r="W138" i="42"/>
  <c r="BW138" i="42" s="1"/>
  <c r="W137" i="42"/>
  <c r="W136" i="42"/>
  <c r="W135" i="42"/>
  <c r="W134" i="42"/>
  <c r="W133" i="42"/>
  <c r="W132" i="42"/>
  <c r="W131" i="42"/>
  <c r="W130" i="42"/>
  <c r="CD130" i="42" s="1"/>
  <c r="W129" i="42"/>
  <c r="W128" i="42"/>
  <c r="BU128" i="42" s="1"/>
  <c r="W127" i="42"/>
  <c r="CG127" i="42" s="1"/>
  <c r="W126" i="42"/>
  <c r="BZ126" i="42" s="1"/>
  <c r="W125" i="42"/>
  <c r="W124" i="42"/>
  <c r="W123" i="42"/>
  <c r="W122" i="42"/>
  <c r="W121" i="42"/>
  <c r="W120" i="42"/>
  <c r="W119" i="42"/>
  <c r="BU119" i="42" s="1"/>
  <c r="W118" i="42"/>
  <c r="CP118" i="42" s="1"/>
  <c r="W117" i="42"/>
  <c r="W116" i="42"/>
  <c r="W115" i="42"/>
  <c r="BV115" i="42" s="1"/>
  <c r="W114" i="42"/>
  <c r="CI114" i="42" s="1"/>
  <c r="W113" i="42"/>
  <c r="BW113" i="42" s="1"/>
  <c r="W112" i="42"/>
  <c r="W111" i="42"/>
  <c r="W110" i="42"/>
  <c r="W109" i="42"/>
  <c r="W108" i="42"/>
  <c r="W107" i="42"/>
  <c r="CC107" i="42" s="1"/>
  <c r="W106" i="42"/>
  <c r="W105" i="42"/>
  <c r="W104" i="42"/>
  <c r="W103" i="42"/>
  <c r="BV103" i="42" s="1"/>
  <c r="W102" i="42"/>
  <c r="W101" i="42"/>
  <c r="CI101" i="42" s="1"/>
  <c r="W100" i="42"/>
  <c r="W99" i="42"/>
  <c r="W98" i="42"/>
  <c r="W97" i="42"/>
  <c r="W96" i="42"/>
  <c r="W95" i="42"/>
  <c r="CO95" i="42" s="1"/>
  <c r="W94" i="42"/>
  <c r="W93" i="42"/>
  <c r="W92" i="42"/>
  <c r="BU92" i="42" s="1"/>
  <c r="W91" i="42"/>
  <c r="CH91" i="42" s="1"/>
  <c r="W90" i="42"/>
  <c r="BV90" i="42" s="1"/>
  <c r="W89" i="42"/>
  <c r="W88" i="42"/>
  <c r="W87" i="42"/>
  <c r="W86" i="42"/>
  <c r="W85" i="42"/>
  <c r="W84" i="42"/>
  <c r="W83" i="42"/>
  <c r="W82" i="42"/>
  <c r="W81" i="42"/>
  <c r="W80" i="42"/>
  <c r="W79" i="42"/>
  <c r="CH79" i="42" s="1"/>
  <c r="W78" i="42"/>
  <c r="CI78" i="42" s="1"/>
  <c r="W77" i="42"/>
  <c r="W76" i="42"/>
  <c r="W75" i="42"/>
  <c r="W74" i="42"/>
  <c r="W73" i="42"/>
  <c r="W72" i="42"/>
  <c r="W71" i="42"/>
  <c r="W70" i="42"/>
  <c r="W69" i="42"/>
  <c r="W68" i="42"/>
  <c r="W67" i="42"/>
  <c r="W66" i="42"/>
  <c r="W65" i="42"/>
  <c r="W64" i="42"/>
  <c r="W63" i="42"/>
  <c r="W62" i="42"/>
  <c r="W61" i="42"/>
  <c r="W60" i="42"/>
  <c r="W59" i="42"/>
  <c r="W58" i="42"/>
  <c r="W57" i="42"/>
  <c r="W56" i="42"/>
  <c r="W55" i="42"/>
  <c r="W54" i="42"/>
  <c r="W53" i="42"/>
  <c r="W52" i="42"/>
  <c r="W51" i="42"/>
  <c r="W50" i="42"/>
  <c r="W49" i="42"/>
  <c r="W48" i="42"/>
  <c r="W47" i="42"/>
  <c r="W46" i="42"/>
  <c r="W45" i="42"/>
  <c r="W44" i="42"/>
  <c r="W43" i="42"/>
  <c r="W42" i="42"/>
  <c r="W41" i="42"/>
  <c r="W40" i="42"/>
  <c r="W39" i="42"/>
  <c r="W38" i="42"/>
  <c r="W37" i="42"/>
  <c r="W36" i="42"/>
  <c r="W35" i="42"/>
  <c r="W34" i="42"/>
  <c r="W33" i="42"/>
  <c r="W32" i="42"/>
  <c r="W31" i="42"/>
  <c r="W30" i="42"/>
  <c r="W29" i="42"/>
  <c r="W28" i="42"/>
  <c r="W27" i="42"/>
  <c r="W26" i="42"/>
  <c r="W25" i="42"/>
  <c r="W24" i="42"/>
  <c r="W23" i="42"/>
  <c r="W22" i="42"/>
  <c r="W21" i="42"/>
  <c r="W20" i="42"/>
  <c r="W19" i="42"/>
  <c r="W18" i="42"/>
  <c r="W17" i="42"/>
  <c r="W16" i="42"/>
  <c r="W15" i="42"/>
  <c r="W14" i="42"/>
  <c r="W13" i="42"/>
  <c r="W12" i="42"/>
  <c r="W11" i="42"/>
  <c r="W10" i="42"/>
  <c r="W9" i="42"/>
  <c r="W8" i="42"/>
  <c r="W7" i="42"/>
  <c r="W6" i="42"/>
  <c r="W5" i="42"/>
  <c r="J126" i="43"/>
  <c r="K126" i="43"/>
  <c r="L126" i="43"/>
  <c r="M126" i="43"/>
  <c r="N126" i="43"/>
  <c r="O126" i="43"/>
  <c r="J124" i="43"/>
  <c r="K124" i="43"/>
  <c r="L124" i="43"/>
  <c r="M124" i="43"/>
  <c r="N124" i="43"/>
  <c r="N125" i="43" s="1"/>
  <c r="O124" i="43"/>
  <c r="J125" i="43"/>
  <c r="K125" i="43"/>
  <c r="L125" i="43"/>
  <c r="M125" i="43"/>
  <c r="O125" i="43"/>
  <c r="J122" i="43"/>
  <c r="K122" i="43"/>
  <c r="L122" i="43"/>
  <c r="M122" i="43"/>
  <c r="N122" i="43"/>
  <c r="O122" i="43"/>
  <c r="J123" i="43"/>
  <c r="K123" i="43"/>
  <c r="L123" i="43"/>
  <c r="M123" i="43"/>
  <c r="N123" i="43"/>
  <c r="O123" i="43"/>
  <c r="A126" i="43"/>
  <c r="A125" i="43"/>
  <c r="A124" i="43"/>
  <c r="A123" i="43"/>
  <c r="A122" i="43"/>
  <c r="A121" i="43"/>
  <c r="A120" i="43"/>
  <c r="A119" i="43"/>
  <c r="A118" i="43"/>
  <c r="A117" i="43"/>
  <c r="A116" i="43"/>
  <c r="A115" i="43"/>
  <c r="A114" i="43"/>
  <c r="A113" i="43"/>
  <c r="A112" i="43"/>
  <c r="A111" i="43"/>
  <c r="A110" i="43"/>
  <c r="A109" i="43"/>
  <c r="A108" i="43"/>
  <c r="A107" i="43"/>
  <c r="A106" i="43"/>
  <c r="A105" i="43"/>
  <c r="A104" i="43"/>
  <c r="A103" i="43"/>
  <c r="A102" i="43"/>
  <c r="A101" i="43"/>
  <c r="A100" i="43"/>
  <c r="A99" i="43"/>
  <c r="A98" i="43"/>
  <c r="A97" i="43"/>
  <c r="A96" i="43"/>
  <c r="A95" i="43"/>
  <c r="A94" i="43"/>
  <c r="A93" i="43"/>
  <c r="A92" i="43"/>
  <c r="A91" i="43"/>
  <c r="A90" i="43"/>
  <c r="A89" i="43"/>
  <c r="A88" i="43"/>
  <c r="A87" i="43"/>
  <c r="A86" i="43"/>
  <c r="A85" i="43"/>
  <c r="A84" i="43"/>
  <c r="A83" i="43"/>
  <c r="A82" i="43"/>
  <c r="A81" i="43"/>
  <c r="A80" i="43"/>
  <c r="A79" i="43"/>
  <c r="A78" i="43"/>
  <c r="A77" i="43"/>
  <c r="A76" i="43"/>
  <c r="A75" i="43"/>
  <c r="A74" i="43"/>
  <c r="A73" i="43"/>
  <c r="A72" i="43"/>
  <c r="A71" i="43"/>
  <c r="A70" i="43"/>
  <c r="A69" i="43"/>
  <c r="A68" i="43"/>
  <c r="A67" i="43"/>
  <c r="A66" i="43"/>
  <c r="A65" i="43"/>
  <c r="A64" i="43"/>
  <c r="A63" i="43"/>
  <c r="A62" i="43"/>
  <c r="A61" i="43"/>
  <c r="A60" i="43"/>
  <c r="A59" i="43"/>
  <c r="A58" i="43"/>
  <c r="A57" i="43"/>
  <c r="A56" i="43"/>
  <c r="A55" i="43"/>
  <c r="A54" i="43"/>
  <c r="A53" i="43"/>
  <c r="A52" i="43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H3" i="43"/>
  <c r="G3" i="43"/>
  <c r="F3" i="43"/>
  <c r="E3" i="43"/>
  <c r="D4" i="43" s="1"/>
  <c r="H2" i="43"/>
  <c r="G2" i="43"/>
  <c r="F2" i="43"/>
  <c r="E2" i="43"/>
  <c r="Y5" i="42" l="1"/>
  <c r="BW522" i="42"/>
  <c r="CP607" i="42"/>
  <c r="BY598" i="42"/>
  <c r="CF578" i="42"/>
  <c r="CH573" i="42"/>
  <c r="CI571" i="42"/>
  <c r="CQ562" i="42"/>
  <c r="CP562" i="42"/>
  <c r="CB799" i="42"/>
  <c r="CJ859" i="42"/>
  <c r="BX847" i="42"/>
  <c r="BW666" i="42"/>
  <c r="CR634" i="42"/>
  <c r="CI612" i="42"/>
  <c r="CO670" i="42"/>
  <c r="CH655" i="42"/>
  <c r="CI667" i="42"/>
  <c r="BW667" i="42"/>
  <c r="CO666" i="42"/>
  <c r="CC577" i="42"/>
  <c r="CN567" i="42"/>
  <c r="BU593" i="42"/>
  <c r="CF554" i="42"/>
  <c r="CR589" i="42"/>
  <c r="CP589" i="42"/>
  <c r="CB526" i="42"/>
  <c r="CJ589" i="42"/>
  <c r="CA526" i="42"/>
  <c r="BV585" i="42"/>
  <c r="CQ781" i="42"/>
  <c r="BV861" i="42"/>
  <c r="CI860" i="42"/>
  <c r="BW860" i="42"/>
  <c r="CP853" i="42"/>
  <c r="CQ852" i="42"/>
  <c r="CK858" i="42"/>
  <c r="CH836" i="42"/>
  <c r="CC854" i="42"/>
  <c r="CB842" i="42"/>
  <c r="BU825" i="42"/>
  <c r="CN830" i="42"/>
  <c r="CI848" i="42"/>
  <c r="CI823" i="42"/>
  <c r="BZ857" i="42"/>
  <c r="BW835" i="42"/>
  <c r="BW848" i="42"/>
  <c r="CD816" i="42"/>
  <c r="CJ847" i="42"/>
  <c r="CG813" i="42"/>
  <c r="BU600" i="42"/>
  <c r="CJ658" i="42"/>
  <c r="CG655" i="42"/>
  <c r="BU655" i="42"/>
  <c r="BY614" i="42"/>
  <c r="CR653" i="42"/>
  <c r="BZ665" i="42"/>
  <c r="CG649" i="42"/>
  <c r="CS662" i="42"/>
  <c r="BU662" i="42"/>
  <c r="CL638" i="42"/>
  <c r="CM661" i="42"/>
  <c r="CG670" i="42"/>
  <c r="BV661" i="42"/>
  <c r="CO659" i="42"/>
  <c r="CI623" i="42"/>
  <c r="CN667" i="42"/>
  <c r="CR658" i="42"/>
  <c r="CP618" i="42"/>
  <c r="CS591" i="42"/>
  <c r="BY578" i="42"/>
  <c r="CC549" i="42"/>
  <c r="CO588" i="42"/>
  <c r="CM566" i="42"/>
  <c r="CK590" i="42"/>
  <c r="CN595" i="42"/>
  <c r="BW583" i="42"/>
  <c r="CQ540" i="42"/>
  <c r="CA595" i="42"/>
  <c r="CS581" i="42"/>
  <c r="CJ506" i="42"/>
  <c r="CL593" i="42"/>
  <c r="CJ581" i="42"/>
  <c r="CL555" i="42"/>
  <c r="CN492" i="42"/>
  <c r="CL189" i="42"/>
  <c r="BZ160" i="42"/>
  <c r="CS146" i="42"/>
  <c r="BV194" i="42"/>
  <c r="CS194" i="42"/>
  <c r="CL148" i="42"/>
  <c r="CF196" i="42"/>
  <c r="CA122" i="42"/>
  <c r="BX192" i="42"/>
  <c r="CR183" i="42"/>
  <c r="BX180" i="42"/>
  <c r="CB97" i="42"/>
  <c r="CC145" i="42"/>
  <c r="BV157" i="42"/>
  <c r="BW169" i="42"/>
  <c r="BW181" i="42"/>
  <c r="BW193" i="42"/>
  <c r="BV182" i="42"/>
  <c r="CS182" i="42"/>
  <c r="CB84" i="42"/>
  <c r="CG158" i="42"/>
  <c r="BY123" i="42"/>
  <c r="BZ135" i="42"/>
  <c r="CA147" i="42"/>
  <c r="CA159" i="42"/>
  <c r="BU171" i="42"/>
  <c r="CF171" i="42"/>
  <c r="BU183" i="42"/>
  <c r="BU195" i="42"/>
  <c r="CR195" i="42"/>
  <c r="BX168" i="42"/>
  <c r="BW168" i="42"/>
  <c r="CB109" i="42"/>
  <c r="CA86" i="42"/>
  <c r="BV170" i="42"/>
  <c r="CS170" i="42"/>
  <c r="CJ124" i="42"/>
  <c r="CF172" i="42"/>
  <c r="CO108" i="42"/>
  <c r="CR156" i="42"/>
  <c r="CN85" i="42"/>
  <c r="CL134" i="42"/>
  <c r="BX136" i="42"/>
  <c r="CF184" i="42"/>
  <c r="CQ657" i="42"/>
  <c r="BV652" i="42"/>
  <c r="CB646" i="42"/>
  <c r="CM637" i="42"/>
  <c r="CN604" i="42"/>
  <c r="CD853" i="42"/>
  <c r="CQ864" i="42"/>
  <c r="BX859" i="42"/>
  <c r="CE852" i="42"/>
  <c r="CK846" i="42"/>
  <c r="CC829" i="42"/>
  <c r="CJ810" i="42"/>
  <c r="CR814" i="42"/>
  <c r="CR863" i="42"/>
  <c r="BY858" i="42"/>
  <c r="CF851" i="42"/>
  <c r="CF826" i="42"/>
  <c r="CF863" i="42"/>
  <c r="CL857" i="42"/>
  <c r="CS850" i="42"/>
  <c r="CM843" i="42"/>
  <c r="CE864" i="42"/>
  <c r="CR851" i="42"/>
  <c r="CQ827" i="42"/>
  <c r="CR807" i="42"/>
  <c r="CS862" i="42"/>
  <c r="CG850" i="42"/>
  <c r="BU862" i="42"/>
  <c r="CB855" i="42"/>
  <c r="CH849" i="42"/>
  <c r="CE839" i="42"/>
  <c r="CA819" i="42"/>
  <c r="CK790" i="42"/>
  <c r="CG862" i="42"/>
  <c r="CN855" i="42"/>
  <c r="BU850" i="42"/>
  <c r="CP840" i="42"/>
  <c r="BX822" i="42"/>
  <c r="CH793" i="42"/>
  <c r="CH861" i="42"/>
  <c r="CO854" i="42"/>
  <c r="BV849" i="42"/>
  <c r="CS837" i="42"/>
  <c r="CO817" i="42"/>
  <c r="CN787" i="42"/>
  <c r="BZ724" i="42"/>
  <c r="CA724" i="42"/>
  <c r="CM724" i="42"/>
  <c r="CH724" i="42"/>
  <c r="BY724" i="42"/>
  <c r="CO724" i="42"/>
  <c r="CB724" i="42"/>
  <c r="CP724" i="42"/>
  <c r="CK724" i="42"/>
  <c r="BU724" i="42"/>
  <c r="BV724" i="42"/>
  <c r="CQ724" i="42"/>
  <c r="CC724" i="42"/>
  <c r="CD724" i="42"/>
  <c r="CE724" i="42"/>
  <c r="CF724" i="42"/>
  <c r="BX724" i="42"/>
  <c r="CG724" i="42"/>
  <c r="CI724" i="42"/>
  <c r="CS724" i="42"/>
  <c r="BW724" i="42"/>
  <c r="CR724" i="42"/>
  <c r="CA820" i="42"/>
  <c r="CM820" i="42"/>
  <c r="CB820" i="42"/>
  <c r="CN820" i="42"/>
  <c r="CC820" i="42"/>
  <c r="CO820" i="42"/>
  <c r="CF820" i="42"/>
  <c r="CR820" i="42"/>
  <c r="BU820" i="42"/>
  <c r="CG820" i="42"/>
  <c r="CS820" i="42"/>
  <c r="BV820" i="42"/>
  <c r="CH820" i="42"/>
  <c r="BW820" i="42"/>
  <c r="CI820" i="42"/>
  <c r="BY820" i="42"/>
  <c r="CK820" i="42"/>
  <c r="CE796" i="42"/>
  <c r="CF677" i="42"/>
  <c r="CR677" i="42"/>
  <c r="BU677" i="42"/>
  <c r="CG677" i="42"/>
  <c r="CS677" i="42"/>
  <c r="BV677" i="42"/>
  <c r="CJ677" i="42"/>
  <c r="BW677" i="42"/>
  <c r="CK677" i="42"/>
  <c r="BZ677" i="42"/>
  <c r="CC677" i="42"/>
  <c r="CQ677" i="42"/>
  <c r="CE677" i="42"/>
  <c r="CH677" i="42"/>
  <c r="CO677" i="42"/>
  <c r="BX677" i="42"/>
  <c r="CD677" i="42"/>
  <c r="CA677" i="42"/>
  <c r="BY677" i="42"/>
  <c r="CB677" i="42"/>
  <c r="CI677" i="42"/>
  <c r="CL677" i="42"/>
  <c r="CF689" i="42"/>
  <c r="CR689" i="42"/>
  <c r="BU689" i="42"/>
  <c r="CG689" i="42"/>
  <c r="CS689" i="42"/>
  <c r="BX689" i="42"/>
  <c r="BY689" i="42"/>
  <c r="CM689" i="42"/>
  <c r="CB689" i="42"/>
  <c r="CE689" i="42"/>
  <c r="CI689" i="42"/>
  <c r="CJ689" i="42"/>
  <c r="CO689" i="42"/>
  <c r="BV689" i="42"/>
  <c r="CQ689" i="42"/>
  <c r="BZ689" i="42"/>
  <c r="CC689" i="42"/>
  <c r="BW689" i="42"/>
  <c r="CH689" i="42"/>
  <c r="CK689" i="42"/>
  <c r="CN689" i="42"/>
  <c r="CD689" i="42"/>
  <c r="CA689" i="42"/>
  <c r="BU701" i="42"/>
  <c r="CG701" i="42"/>
  <c r="CS701" i="42"/>
  <c r="BX701" i="42"/>
  <c r="CK701" i="42"/>
  <c r="BY701" i="42"/>
  <c r="CB701" i="42"/>
  <c r="CE701" i="42"/>
  <c r="CR701" i="42"/>
  <c r="CN701" i="42"/>
  <c r="CA701" i="42"/>
  <c r="CC701" i="42"/>
  <c r="CI701" i="42"/>
  <c r="BV701" i="42"/>
  <c r="CF701" i="42"/>
  <c r="CM701" i="42"/>
  <c r="CP701" i="42"/>
  <c r="CQ701" i="42"/>
  <c r="BW701" i="42"/>
  <c r="BZ701" i="42"/>
  <c r="CD701" i="42"/>
  <c r="CH701" i="42"/>
  <c r="BV713" i="42"/>
  <c r="CH713" i="42"/>
  <c r="BW713" i="42"/>
  <c r="CI713" i="42"/>
  <c r="BZ713" i="42"/>
  <c r="CL713" i="42"/>
  <c r="CC713" i="42"/>
  <c r="CO713" i="42"/>
  <c r="CE713" i="42"/>
  <c r="CK713" i="42"/>
  <c r="BU713" i="42"/>
  <c r="CR713" i="42"/>
  <c r="CD713" i="42"/>
  <c r="CF713" i="42"/>
  <c r="CP713" i="42"/>
  <c r="CA713" i="42"/>
  <c r="CB713" i="42"/>
  <c r="CG713" i="42"/>
  <c r="CJ713" i="42"/>
  <c r="CQ713" i="42"/>
  <c r="CS713" i="42"/>
  <c r="BX713" i="42"/>
  <c r="BY713" i="42"/>
  <c r="BY725" i="42"/>
  <c r="BZ725" i="42"/>
  <c r="BW725" i="42"/>
  <c r="CM725" i="42"/>
  <c r="CD725" i="42"/>
  <c r="CR725" i="42"/>
  <c r="CE725" i="42"/>
  <c r="CS725" i="42"/>
  <c r="CG725" i="42"/>
  <c r="CH725" i="42"/>
  <c r="CI725" i="42"/>
  <c r="BU725" i="42"/>
  <c r="BV725" i="42"/>
  <c r="CP725" i="42"/>
  <c r="BX725" i="42"/>
  <c r="CQ725" i="42"/>
  <c r="CA725" i="42"/>
  <c r="CB725" i="42"/>
  <c r="CC725" i="42"/>
  <c r="CF725" i="42"/>
  <c r="BY737" i="42"/>
  <c r="CD737" i="42"/>
  <c r="CE737" i="42"/>
  <c r="CQ737" i="42"/>
  <c r="CB737" i="42"/>
  <c r="CS737" i="42"/>
  <c r="CC737" i="42"/>
  <c r="CF737" i="42"/>
  <c r="CI737" i="42"/>
  <c r="BU737" i="42"/>
  <c r="CJ737" i="42"/>
  <c r="BV737" i="42"/>
  <c r="CL737" i="42"/>
  <c r="BW737" i="42"/>
  <c r="CN737" i="42"/>
  <c r="CO737" i="42"/>
  <c r="CR737" i="42"/>
  <c r="BX737" i="42"/>
  <c r="BZ737" i="42"/>
  <c r="CA737" i="42"/>
  <c r="CG737" i="42"/>
  <c r="CA749" i="42"/>
  <c r="CB749" i="42"/>
  <c r="CC749" i="42"/>
  <c r="CO749" i="42"/>
  <c r="CF749" i="42"/>
  <c r="CR749" i="42"/>
  <c r="BU749" i="42"/>
  <c r="CG749" i="42"/>
  <c r="CS749" i="42"/>
  <c r="BV749" i="42"/>
  <c r="CH749" i="42"/>
  <c r="BW749" i="42"/>
  <c r="CI749" i="42"/>
  <c r="CD749" i="42"/>
  <c r="CE749" i="42"/>
  <c r="CJ749" i="42"/>
  <c r="CQ749" i="42"/>
  <c r="BX749" i="42"/>
  <c r="BY749" i="42"/>
  <c r="BZ749" i="42"/>
  <c r="CL749" i="42"/>
  <c r="CD761" i="42"/>
  <c r="CP761" i="42"/>
  <c r="CE761" i="42"/>
  <c r="CQ761" i="42"/>
  <c r="CF761" i="42"/>
  <c r="CR761" i="42"/>
  <c r="BW761" i="42"/>
  <c r="CI761" i="42"/>
  <c r="BX761" i="42"/>
  <c r="CJ761" i="42"/>
  <c r="BY761" i="42"/>
  <c r="CK761" i="42"/>
  <c r="BZ761" i="42"/>
  <c r="CL761" i="42"/>
  <c r="CB761" i="42"/>
  <c r="CM761" i="42"/>
  <c r="CS761" i="42"/>
  <c r="BU761" i="42"/>
  <c r="BV761" i="42"/>
  <c r="CA761" i="42"/>
  <c r="CC761" i="42"/>
  <c r="CG761" i="42"/>
  <c r="CD773" i="42"/>
  <c r="CP773" i="42"/>
  <c r="CE773" i="42"/>
  <c r="CQ773" i="42"/>
  <c r="CF773" i="42"/>
  <c r="CR773" i="42"/>
  <c r="BW773" i="42"/>
  <c r="CI773" i="42"/>
  <c r="BX773" i="42"/>
  <c r="CJ773" i="42"/>
  <c r="BY773" i="42"/>
  <c r="CK773" i="42"/>
  <c r="BZ773" i="42"/>
  <c r="CL773" i="42"/>
  <c r="CB773" i="42"/>
  <c r="CN773" i="42"/>
  <c r="CA773" i="42"/>
  <c r="CC773" i="42"/>
  <c r="CG773" i="42"/>
  <c r="CH773" i="42"/>
  <c r="CO773" i="42"/>
  <c r="CS773" i="42"/>
  <c r="BU773" i="42"/>
  <c r="BZ785" i="42"/>
  <c r="CL785" i="42"/>
  <c r="CA785" i="42"/>
  <c r="CM785" i="42"/>
  <c r="CB785" i="42"/>
  <c r="CN785" i="42"/>
  <c r="CC785" i="42"/>
  <c r="CO785" i="42"/>
  <c r="CE785" i="42"/>
  <c r="CQ785" i="42"/>
  <c r="CF785" i="42"/>
  <c r="CR785" i="42"/>
  <c r="BU785" i="42"/>
  <c r="CG785" i="42"/>
  <c r="CS785" i="42"/>
  <c r="BV785" i="42"/>
  <c r="CH785" i="42"/>
  <c r="BW785" i="42"/>
  <c r="CI785" i="42"/>
  <c r="BX785" i="42"/>
  <c r="CJ785" i="42"/>
  <c r="BZ797" i="42"/>
  <c r="CL797" i="42"/>
  <c r="CA797" i="42"/>
  <c r="CM797" i="42"/>
  <c r="CB797" i="42"/>
  <c r="CN797" i="42"/>
  <c r="CC797" i="42"/>
  <c r="CO797" i="42"/>
  <c r="CE797" i="42"/>
  <c r="CQ797" i="42"/>
  <c r="CF797" i="42"/>
  <c r="CR797" i="42"/>
  <c r="BU797" i="42"/>
  <c r="CG797" i="42"/>
  <c r="CS797" i="42"/>
  <c r="BV797" i="42"/>
  <c r="CH797" i="42"/>
  <c r="BW797" i="42"/>
  <c r="CI797" i="42"/>
  <c r="BX797" i="42"/>
  <c r="CJ797" i="42"/>
  <c r="BZ809" i="42"/>
  <c r="CL809" i="42"/>
  <c r="CA809" i="42"/>
  <c r="CM809" i="42"/>
  <c r="CB809" i="42"/>
  <c r="CN809" i="42"/>
  <c r="CC809" i="42"/>
  <c r="CO809" i="42"/>
  <c r="CE809" i="42"/>
  <c r="CQ809" i="42"/>
  <c r="CF809" i="42"/>
  <c r="CR809" i="42"/>
  <c r="BU809" i="42"/>
  <c r="CG809" i="42"/>
  <c r="CS809" i="42"/>
  <c r="BV809" i="42"/>
  <c r="CH809" i="42"/>
  <c r="BW809" i="42"/>
  <c r="CI809" i="42"/>
  <c r="BX809" i="42"/>
  <c r="CJ809" i="42"/>
  <c r="BZ821" i="42"/>
  <c r="CL821" i="42"/>
  <c r="CA821" i="42"/>
  <c r="CM821" i="42"/>
  <c r="CB821" i="42"/>
  <c r="CN821" i="42"/>
  <c r="CE821" i="42"/>
  <c r="CQ821" i="42"/>
  <c r="CF821" i="42"/>
  <c r="CR821" i="42"/>
  <c r="BU821" i="42"/>
  <c r="CG821" i="42"/>
  <c r="CS821" i="42"/>
  <c r="BV821" i="42"/>
  <c r="CH821" i="42"/>
  <c r="BX821" i="42"/>
  <c r="CJ821" i="42"/>
  <c r="BZ833" i="42"/>
  <c r="CL833" i="42"/>
  <c r="CA833" i="42"/>
  <c r="CM833" i="42"/>
  <c r="CB833" i="42"/>
  <c r="CN833" i="42"/>
  <c r="CE833" i="42"/>
  <c r="CQ833" i="42"/>
  <c r="CF833" i="42"/>
  <c r="CR833" i="42"/>
  <c r="BU833" i="42"/>
  <c r="CG833" i="42"/>
  <c r="CS833" i="42"/>
  <c r="BV833" i="42"/>
  <c r="CH833" i="42"/>
  <c r="BX833" i="42"/>
  <c r="CJ833" i="42"/>
  <c r="BZ845" i="42"/>
  <c r="CL845" i="42"/>
  <c r="CA845" i="42"/>
  <c r="CM845" i="42"/>
  <c r="CB845" i="42"/>
  <c r="CN845" i="42"/>
  <c r="CE845" i="42"/>
  <c r="CQ845" i="42"/>
  <c r="CF845" i="42"/>
  <c r="BU845" i="42"/>
  <c r="CG845" i="42"/>
  <c r="CS845" i="42"/>
  <c r="BV845" i="42"/>
  <c r="CH845" i="42"/>
  <c r="BX845" i="42"/>
  <c r="CJ845" i="42"/>
  <c r="CP864" i="42"/>
  <c r="CD864" i="42"/>
  <c r="CQ863" i="42"/>
  <c r="CE863" i="42"/>
  <c r="CR862" i="42"/>
  <c r="CF862" i="42"/>
  <c r="CS861" i="42"/>
  <c r="CG861" i="42"/>
  <c r="BU861" i="42"/>
  <c r="CH860" i="42"/>
  <c r="BV860" i="42"/>
  <c r="CI859" i="42"/>
  <c r="BW859" i="42"/>
  <c r="CJ858" i="42"/>
  <c r="BX858" i="42"/>
  <c r="CK857" i="42"/>
  <c r="BY857" i="42"/>
  <c r="CL856" i="42"/>
  <c r="BZ856" i="42"/>
  <c r="CM855" i="42"/>
  <c r="CA855" i="42"/>
  <c r="CN854" i="42"/>
  <c r="CB854" i="42"/>
  <c r="CO853" i="42"/>
  <c r="CC853" i="42"/>
  <c r="CP852" i="42"/>
  <c r="CD852" i="42"/>
  <c r="CQ851" i="42"/>
  <c r="CE851" i="42"/>
  <c r="CR850" i="42"/>
  <c r="CF850" i="42"/>
  <c r="CS849" i="42"/>
  <c r="CG849" i="42"/>
  <c r="BU849" i="42"/>
  <c r="CH848" i="42"/>
  <c r="BV848" i="42"/>
  <c r="CI847" i="42"/>
  <c r="BW847" i="42"/>
  <c r="CJ846" i="42"/>
  <c r="BX846" i="42"/>
  <c r="BW845" i="42"/>
  <c r="CK843" i="42"/>
  <c r="BZ842" i="42"/>
  <c r="CN840" i="42"/>
  <c r="CC839" i="42"/>
  <c r="CQ837" i="42"/>
  <c r="CF836" i="42"/>
  <c r="CI833" i="42"/>
  <c r="BX832" i="42"/>
  <c r="CL830" i="42"/>
  <c r="CA829" i="42"/>
  <c r="CO827" i="42"/>
  <c r="CD826" i="42"/>
  <c r="CR824" i="42"/>
  <c r="CG823" i="42"/>
  <c r="CJ820" i="42"/>
  <c r="BY819" i="42"/>
  <c r="CM817" i="42"/>
  <c r="CB816" i="42"/>
  <c r="CP814" i="42"/>
  <c r="CE813" i="42"/>
  <c r="CS811" i="42"/>
  <c r="CM807" i="42"/>
  <c r="CP804" i="42"/>
  <c r="CS801" i="42"/>
  <c r="CC793" i="42"/>
  <c r="CF790" i="42"/>
  <c r="CI787" i="42"/>
  <c r="CL784" i="42"/>
  <c r="BV773" i="42"/>
  <c r="CB748" i="42"/>
  <c r="CC748" i="42"/>
  <c r="CD748" i="42"/>
  <c r="BU748" i="42"/>
  <c r="CG748" i="42"/>
  <c r="CS748" i="42"/>
  <c r="BV748" i="42"/>
  <c r="CH748" i="42"/>
  <c r="BW748" i="42"/>
  <c r="CI748" i="42"/>
  <c r="BX748" i="42"/>
  <c r="CJ748" i="42"/>
  <c r="BZ748" i="42"/>
  <c r="CA748" i="42"/>
  <c r="CE748" i="42"/>
  <c r="CL748" i="42"/>
  <c r="CM748" i="42"/>
  <c r="CQ748" i="42"/>
  <c r="CR748" i="42"/>
  <c r="CF748" i="42"/>
  <c r="CK748" i="42"/>
  <c r="CA844" i="42"/>
  <c r="CM844" i="42"/>
  <c r="CB844" i="42"/>
  <c r="CN844" i="42"/>
  <c r="CC844" i="42"/>
  <c r="CO844" i="42"/>
  <c r="CF844" i="42"/>
  <c r="CR844" i="42"/>
  <c r="BU844" i="42"/>
  <c r="CG844" i="42"/>
  <c r="CS844" i="42"/>
  <c r="BV844" i="42"/>
  <c r="CH844" i="42"/>
  <c r="BW844" i="42"/>
  <c r="CI844" i="42"/>
  <c r="BY844" i="42"/>
  <c r="CK844" i="42"/>
  <c r="CE678" i="42"/>
  <c r="CQ678" i="42"/>
  <c r="CF678" i="42"/>
  <c r="CR678" i="42"/>
  <c r="BY678" i="42"/>
  <c r="BZ678" i="42"/>
  <c r="CN678" i="42"/>
  <c r="CC678" i="42"/>
  <c r="CS678" i="42"/>
  <c r="CH678" i="42"/>
  <c r="CB678" i="42"/>
  <c r="CD678" i="42"/>
  <c r="CJ678" i="42"/>
  <c r="BU678" i="42"/>
  <c r="CO678" i="42"/>
  <c r="BW678" i="42"/>
  <c r="BX678" i="42"/>
  <c r="CG678" i="42"/>
  <c r="CI678" i="42"/>
  <c r="BV678" i="42"/>
  <c r="CA678" i="42"/>
  <c r="CE690" i="42"/>
  <c r="CQ690" i="42"/>
  <c r="CF690" i="42"/>
  <c r="CR690" i="42"/>
  <c r="CA690" i="42"/>
  <c r="CO690" i="42"/>
  <c r="CB690" i="42"/>
  <c r="CG690" i="42"/>
  <c r="BV690" i="42"/>
  <c r="CD690" i="42"/>
  <c r="CH690" i="42"/>
  <c r="CL690" i="42"/>
  <c r="BW690" i="42"/>
  <c r="CS690" i="42"/>
  <c r="CN690" i="42"/>
  <c r="BU690" i="42"/>
  <c r="BX690" i="42"/>
  <c r="CI690" i="42"/>
  <c r="CC690" i="42"/>
  <c r="CK690" i="42"/>
  <c r="BY690" i="42"/>
  <c r="BZ690" i="42"/>
  <c r="CF702" i="42"/>
  <c r="CR702" i="42"/>
  <c r="BY702" i="42"/>
  <c r="CL702" i="42"/>
  <c r="BZ702" i="42"/>
  <c r="CM702" i="42"/>
  <c r="CC702" i="42"/>
  <c r="CP702" i="42"/>
  <c r="CG702" i="42"/>
  <c r="CI702" i="42"/>
  <c r="BV702" i="42"/>
  <c r="BW702" i="42"/>
  <c r="CQ702" i="42"/>
  <c r="BU702" i="42"/>
  <c r="BX702" i="42"/>
  <c r="CE702" i="42"/>
  <c r="CD702" i="42"/>
  <c r="CH702" i="42"/>
  <c r="CK702" i="42"/>
  <c r="CS702" i="42"/>
  <c r="CA702" i="42"/>
  <c r="CB702" i="42"/>
  <c r="BU714" i="42"/>
  <c r="BV714" i="42"/>
  <c r="CH714" i="42"/>
  <c r="BY714" i="42"/>
  <c r="CK714" i="42"/>
  <c r="CB714" i="42"/>
  <c r="BX714" i="42"/>
  <c r="CO714" i="42"/>
  <c r="CD714" i="42"/>
  <c r="CS714" i="42"/>
  <c r="CE714" i="42"/>
  <c r="CP714" i="42"/>
  <c r="CC714" i="42"/>
  <c r="CF714" i="42"/>
  <c r="CL714" i="42"/>
  <c r="BW714" i="42"/>
  <c r="BZ714" i="42"/>
  <c r="CA714" i="42"/>
  <c r="CQ714" i="42"/>
  <c r="CR714" i="42"/>
  <c r="CG714" i="42"/>
  <c r="CI714" i="42"/>
  <c r="BX726" i="42"/>
  <c r="BY726" i="42"/>
  <c r="CB726" i="42"/>
  <c r="CG726" i="42"/>
  <c r="CH726" i="42"/>
  <c r="CA726" i="42"/>
  <c r="CS726" i="42"/>
  <c r="CC726" i="42"/>
  <c r="CD726" i="42"/>
  <c r="CI726" i="42"/>
  <c r="CM726" i="42"/>
  <c r="BU726" i="42"/>
  <c r="CN726" i="42"/>
  <c r="BW726" i="42"/>
  <c r="BZ726" i="42"/>
  <c r="CE726" i="42"/>
  <c r="CF726" i="42"/>
  <c r="CQ726" i="42"/>
  <c r="CR726" i="42"/>
  <c r="BV726" i="42"/>
  <c r="CO726" i="42"/>
  <c r="BX738" i="42"/>
  <c r="CJ738" i="42"/>
  <c r="CC738" i="42"/>
  <c r="CO738" i="42"/>
  <c r="CD738" i="42"/>
  <c r="CI738" i="42"/>
  <c r="BU738" i="42"/>
  <c r="BV738" i="42"/>
  <c r="CL738" i="42"/>
  <c r="BZ738" i="42"/>
  <c r="CQ738" i="42"/>
  <c r="CA738" i="42"/>
  <c r="CR738" i="42"/>
  <c r="CB738" i="42"/>
  <c r="CS738" i="42"/>
  <c r="CE738" i="42"/>
  <c r="CF738" i="42"/>
  <c r="CG738" i="42"/>
  <c r="CH738" i="42"/>
  <c r="CN738" i="42"/>
  <c r="BW738" i="42"/>
  <c r="BY738" i="42"/>
  <c r="BZ750" i="42"/>
  <c r="CL750" i="42"/>
  <c r="CA750" i="42"/>
  <c r="CM750" i="42"/>
  <c r="CB750" i="42"/>
  <c r="CE750" i="42"/>
  <c r="CQ750" i="42"/>
  <c r="CF750" i="42"/>
  <c r="CR750" i="42"/>
  <c r="BU750" i="42"/>
  <c r="CG750" i="42"/>
  <c r="CS750" i="42"/>
  <c r="BV750" i="42"/>
  <c r="CH750" i="42"/>
  <c r="CI750" i="42"/>
  <c r="CJ750" i="42"/>
  <c r="CK750" i="42"/>
  <c r="BW750" i="42"/>
  <c r="BX750" i="42"/>
  <c r="BY750" i="42"/>
  <c r="CC750" i="42"/>
  <c r="CD750" i="42"/>
  <c r="CC762" i="42"/>
  <c r="CD762" i="42"/>
  <c r="CP762" i="42"/>
  <c r="CE762" i="42"/>
  <c r="CQ762" i="42"/>
  <c r="BV762" i="42"/>
  <c r="CH762" i="42"/>
  <c r="BW762" i="42"/>
  <c r="CI762" i="42"/>
  <c r="BX762" i="42"/>
  <c r="CJ762" i="42"/>
  <c r="BY762" i="42"/>
  <c r="CK762" i="42"/>
  <c r="CA762" i="42"/>
  <c r="CM762" i="42"/>
  <c r="BU762" i="42"/>
  <c r="CB762" i="42"/>
  <c r="CF762" i="42"/>
  <c r="CG762" i="42"/>
  <c r="CL762" i="42"/>
  <c r="CN762" i="42"/>
  <c r="CR762" i="42"/>
  <c r="CC774" i="42"/>
  <c r="CO774" i="42"/>
  <c r="CD774" i="42"/>
  <c r="CP774" i="42"/>
  <c r="CE774" i="42"/>
  <c r="CQ774" i="42"/>
  <c r="BV774" i="42"/>
  <c r="CH774" i="42"/>
  <c r="BW774" i="42"/>
  <c r="CI774" i="42"/>
  <c r="BX774" i="42"/>
  <c r="CJ774" i="42"/>
  <c r="BY774" i="42"/>
  <c r="CK774" i="42"/>
  <c r="CA774" i="42"/>
  <c r="CM774" i="42"/>
  <c r="CL774" i="42"/>
  <c r="CN774" i="42"/>
  <c r="CR774" i="42"/>
  <c r="CS774" i="42"/>
  <c r="BU774" i="42"/>
  <c r="BZ774" i="42"/>
  <c r="CB774" i="42"/>
  <c r="CF774" i="42"/>
  <c r="BY786" i="42"/>
  <c r="CK786" i="42"/>
  <c r="BZ786" i="42"/>
  <c r="CL786" i="42"/>
  <c r="CA786" i="42"/>
  <c r="CM786" i="42"/>
  <c r="CB786" i="42"/>
  <c r="CN786" i="42"/>
  <c r="CD786" i="42"/>
  <c r="CP786" i="42"/>
  <c r="CE786" i="42"/>
  <c r="CQ786" i="42"/>
  <c r="CF786" i="42"/>
  <c r="CR786" i="42"/>
  <c r="BU786" i="42"/>
  <c r="CG786" i="42"/>
  <c r="CS786" i="42"/>
  <c r="BV786" i="42"/>
  <c r="CH786" i="42"/>
  <c r="BW786" i="42"/>
  <c r="CI786" i="42"/>
  <c r="BY798" i="42"/>
  <c r="CK798" i="42"/>
  <c r="BZ798" i="42"/>
  <c r="CL798" i="42"/>
  <c r="CA798" i="42"/>
  <c r="CM798" i="42"/>
  <c r="CB798" i="42"/>
  <c r="CN798" i="42"/>
  <c r="CD798" i="42"/>
  <c r="CP798" i="42"/>
  <c r="CE798" i="42"/>
  <c r="CQ798" i="42"/>
  <c r="CF798" i="42"/>
  <c r="CR798" i="42"/>
  <c r="BU798" i="42"/>
  <c r="CG798" i="42"/>
  <c r="CS798" i="42"/>
  <c r="BV798" i="42"/>
  <c r="CH798" i="42"/>
  <c r="BW798" i="42"/>
  <c r="CI798" i="42"/>
  <c r="BY810" i="42"/>
  <c r="CK810" i="42"/>
  <c r="BZ810" i="42"/>
  <c r="CL810" i="42"/>
  <c r="CA810" i="42"/>
  <c r="CM810" i="42"/>
  <c r="CB810" i="42"/>
  <c r="CD810" i="42"/>
  <c r="CP810" i="42"/>
  <c r="CE810" i="42"/>
  <c r="CQ810" i="42"/>
  <c r="CF810" i="42"/>
  <c r="CR810" i="42"/>
  <c r="BU810" i="42"/>
  <c r="CG810" i="42"/>
  <c r="CS810" i="42"/>
  <c r="BV810" i="42"/>
  <c r="BW810" i="42"/>
  <c r="CI810" i="42"/>
  <c r="BY822" i="42"/>
  <c r="CK822" i="42"/>
  <c r="BZ822" i="42"/>
  <c r="CL822" i="42"/>
  <c r="CA822" i="42"/>
  <c r="CM822" i="42"/>
  <c r="CD822" i="42"/>
  <c r="CP822" i="42"/>
  <c r="CE822" i="42"/>
  <c r="CQ822" i="42"/>
  <c r="CF822" i="42"/>
  <c r="CR822" i="42"/>
  <c r="BU822" i="42"/>
  <c r="CG822" i="42"/>
  <c r="CS822" i="42"/>
  <c r="BW822" i="42"/>
  <c r="CI822" i="42"/>
  <c r="BY834" i="42"/>
  <c r="CK834" i="42"/>
  <c r="BZ834" i="42"/>
  <c r="CL834" i="42"/>
  <c r="CA834" i="42"/>
  <c r="CM834" i="42"/>
  <c r="CD834" i="42"/>
  <c r="CP834" i="42"/>
  <c r="CE834" i="42"/>
  <c r="CQ834" i="42"/>
  <c r="CF834" i="42"/>
  <c r="CR834" i="42"/>
  <c r="BU834" i="42"/>
  <c r="CG834" i="42"/>
  <c r="CS834" i="42"/>
  <c r="BW834" i="42"/>
  <c r="CI834" i="42"/>
  <c r="CO864" i="42"/>
  <c r="CC864" i="42"/>
  <c r="CP863" i="42"/>
  <c r="CD863" i="42"/>
  <c r="CQ862" i="42"/>
  <c r="CE862" i="42"/>
  <c r="CR861" i="42"/>
  <c r="CF861" i="42"/>
  <c r="CS860" i="42"/>
  <c r="CG860" i="42"/>
  <c r="BU860" i="42"/>
  <c r="CH859" i="42"/>
  <c r="BV859" i="42"/>
  <c r="CI858" i="42"/>
  <c r="BW858" i="42"/>
  <c r="CJ857" i="42"/>
  <c r="BX857" i="42"/>
  <c r="CK856" i="42"/>
  <c r="BY856" i="42"/>
  <c r="CL855" i="42"/>
  <c r="BZ855" i="42"/>
  <c r="CM854" i="42"/>
  <c r="CA854" i="42"/>
  <c r="CN853" i="42"/>
  <c r="CB853" i="42"/>
  <c r="CO852" i="42"/>
  <c r="CC852" i="42"/>
  <c r="CP851" i="42"/>
  <c r="CD851" i="42"/>
  <c r="CQ850" i="42"/>
  <c r="CE850" i="42"/>
  <c r="CR849" i="42"/>
  <c r="CF849" i="42"/>
  <c r="CS848" i="42"/>
  <c r="CG848" i="42"/>
  <c r="BU848" i="42"/>
  <c r="CH847" i="42"/>
  <c r="BV847" i="42"/>
  <c r="CI846" i="42"/>
  <c r="BW846" i="42"/>
  <c r="CQ844" i="42"/>
  <c r="CF843" i="42"/>
  <c r="BU842" i="42"/>
  <c r="CI840" i="42"/>
  <c r="BX839" i="42"/>
  <c r="CL837" i="42"/>
  <c r="CA836" i="42"/>
  <c r="CO834" i="42"/>
  <c r="CD833" i="42"/>
  <c r="CR831" i="42"/>
  <c r="CG830" i="42"/>
  <c r="BV829" i="42"/>
  <c r="CJ827" i="42"/>
  <c r="BY826" i="42"/>
  <c r="CM824" i="42"/>
  <c r="CP821" i="42"/>
  <c r="CE820" i="42"/>
  <c r="CS818" i="42"/>
  <c r="CH817" i="42"/>
  <c r="BW816" i="42"/>
  <c r="CK814" i="42"/>
  <c r="BZ813" i="42"/>
  <c r="CC810" i="42"/>
  <c r="CF807" i="42"/>
  <c r="CI804" i="42"/>
  <c r="CL801" i="42"/>
  <c r="CO798" i="42"/>
  <c r="CR795" i="42"/>
  <c r="CL780" i="42"/>
  <c r="BZ736" i="42"/>
  <c r="CL736" i="42"/>
  <c r="CE736" i="42"/>
  <c r="CQ736" i="42"/>
  <c r="CF736" i="42"/>
  <c r="CR736" i="42"/>
  <c r="BV736" i="42"/>
  <c r="BW736" i="42"/>
  <c r="CM736" i="42"/>
  <c r="BX736" i="42"/>
  <c r="CN736" i="42"/>
  <c r="CB736" i="42"/>
  <c r="CS736" i="42"/>
  <c r="CC736" i="42"/>
  <c r="CD736" i="42"/>
  <c r="CG736" i="42"/>
  <c r="BY736" i="42"/>
  <c r="CA736" i="42"/>
  <c r="CH736" i="42"/>
  <c r="CO736" i="42"/>
  <c r="BU736" i="42"/>
  <c r="CI736" i="42"/>
  <c r="CJ736" i="42"/>
  <c r="CA784" i="42"/>
  <c r="CM784" i="42"/>
  <c r="CB784" i="42"/>
  <c r="CN784" i="42"/>
  <c r="CC784" i="42"/>
  <c r="CO784" i="42"/>
  <c r="CD784" i="42"/>
  <c r="CP784" i="42"/>
  <c r="CF784" i="42"/>
  <c r="CR784" i="42"/>
  <c r="BU784" i="42"/>
  <c r="CG784" i="42"/>
  <c r="CS784" i="42"/>
  <c r="BV784" i="42"/>
  <c r="CH784" i="42"/>
  <c r="BW784" i="42"/>
  <c r="CI784" i="42"/>
  <c r="BX784" i="42"/>
  <c r="CJ784" i="42"/>
  <c r="BY784" i="42"/>
  <c r="CK784" i="42"/>
  <c r="BZ832" i="42"/>
  <c r="CD679" i="42"/>
  <c r="CP679" i="42"/>
  <c r="CE679" i="42"/>
  <c r="CQ679" i="42"/>
  <c r="CB679" i="42"/>
  <c r="CR679" i="42"/>
  <c r="CC679" i="42"/>
  <c r="CS679" i="42"/>
  <c r="CH679" i="42"/>
  <c r="BW679" i="42"/>
  <c r="CK679" i="42"/>
  <c r="BY679" i="42"/>
  <c r="BZ679" i="42"/>
  <c r="CG679" i="42"/>
  <c r="CI679" i="42"/>
  <c r="CL679" i="42"/>
  <c r="BU679" i="42"/>
  <c r="CA679" i="42"/>
  <c r="CF679" i="42"/>
  <c r="BV679" i="42"/>
  <c r="BX679" i="42"/>
  <c r="CD691" i="42"/>
  <c r="CE691" i="42"/>
  <c r="CQ691" i="42"/>
  <c r="CF691" i="42"/>
  <c r="CG691" i="42"/>
  <c r="BV691" i="42"/>
  <c r="CJ691" i="42"/>
  <c r="BY691" i="42"/>
  <c r="CM691" i="42"/>
  <c r="CA691" i="42"/>
  <c r="CB691" i="42"/>
  <c r="CI691" i="42"/>
  <c r="CK691" i="42"/>
  <c r="CN691" i="42"/>
  <c r="CC691" i="42"/>
  <c r="CH691" i="42"/>
  <c r="CS691" i="42"/>
  <c r="CO691" i="42"/>
  <c r="CR691" i="42"/>
  <c r="BU691" i="42"/>
  <c r="BW691" i="42"/>
  <c r="BX691" i="42"/>
  <c r="BZ691" i="42"/>
  <c r="CE703" i="42"/>
  <c r="CQ703" i="42"/>
  <c r="BZ703" i="42"/>
  <c r="CM703" i="42"/>
  <c r="CA703" i="42"/>
  <c r="CN703" i="42"/>
  <c r="CD703" i="42"/>
  <c r="CR703" i="42"/>
  <c r="BU703" i="42"/>
  <c r="CH703" i="42"/>
  <c r="CC703" i="42"/>
  <c r="CK703" i="42"/>
  <c r="BW703" i="42"/>
  <c r="BX703" i="42"/>
  <c r="CG703" i="42"/>
  <c r="CB703" i="42"/>
  <c r="CF703" i="42"/>
  <c r="CI703" i="42"/>
  <c r="CS703" i="42"/>
  <c r="BV703" i="42"/>
  <c r="BY703" i="42"/>
  <c r="CO703" i="42"/>
  <c r="BU715" i="42"/>
  <c r="CG715" i="42"/>
  <c r="CS715" i="42"/>
  <c r="BX715" i="42"/>
  <c r="CA715" i="42"/>
  <c r="CE715" i="42"/>
  <c r="CK715" i="42"/>
  <c r="BV715" i="42"/>
  <c r="CL715" i="42"/>
  <c r="CN715" i="42"/>
  <c r="BZ715" i="42"/>
  <c r="CB715" i="42"/>
  <c r="CH715" i="42"/>
  <c r="CD715" i="42"/>
  <c r="CF715" i="42"/>
  <c r="CI715" i="42"/>
  <c r="CQ715" i="42"/>
  <c r="CR715" i="42"/>
  <c r="BW715" i="42"/>
  <c r="CC715" i="42"/>
  <c r="CO715" i="42"/>
  <c r="CP715" i="42"/>
  <c r="BW727" i="42"/>
  <c r="CI727" i="42"/>
  <c r="BX727" i="42"/>
  <c r="CE727" i="42"/>
  <c r="CS727" i="42"/>
  <c r="BV727" i="42"/>
  <c r="CL727" i="42"/>
  <c r="BY727" i="42"/>
  <c r="CM727" i="42"/>
  <c r="BU727" i="42"/>
  <c r="BZ727" i="42"/>
  <c r="CQ727" i="42"/>
  <c r="CC727" i="42"/>
  <c r="CD727" i="42"/>
  <c r="CF727" i="42"/>
  <c r="CG727" i="42"/>
  <c r="CR727" i="42"/>
  <c r="CA727" i="42"/>
  <c r="CB727" i="42"/>
  <c r="CH727" i="42"/>
  <c r="CK727" i="42"/>
  <c r="BW739" i="42"/>
  <c r="CI739" i="42"/>
  <c r="CB739" i="42"/>
  <c r="CN739" i="42"/>
  <c r="CC739" i="42"/>
  <c r="CO739" i="42"/>
  <c r="BZ739" i="42"/>
  <c r="CQ739" i="42"/>
  <c r="CA739" i="42"/>
  <c r="CR739" i="42"/>
  <c r="CD739" i="42"/>
  <c r="CS739" i="42"/>
  <c r="CG739" i="42"/>
  <c r="CH739" i="42"/>
  <c r="CJ739" i="42"/>
  <c r="BU739" i="42"/>
  <c r="BY739" i="42"/>
  <c r="CE739" i="42"/>
  <c r="CF739" i="42"/>
  <c r="BV739" i="42"/>
  <c r="BX739" i="42"/>
  <c r="CL739" i="42"/>
  <c r="CM739" i="42"/>
  <c r="BY751" i="42"/>
  <c r="CK751" i="42"/>
  <c r="BZ751" i="42"/>
  <c r="CA751" i="42"/>
  <c r="CD751" i="42"/>
  <c r="CE751" i="42"/>
  <c r="CQ751" i="42"/>
  <c r="CF751" i="42"/>
  <c r="CR751" i="42"/>
  <c r="BU751" i="42"/>
  <c r="CG751" i="42"/>
  <c r="CS751" i="42"/>
  <c r="CJ751" i="42"/>
  <c r="BV751" i="42"/>
  <c r="BW751" i="42"/>
  <c r="BX751" i="42"/>
  <c r="CB751" i="42"/>
  <c r="CC751" i="42"/>
  <c r="CH751" i="42"/>
  <c r="CI751" i="42"/>
  <c r="CB763" i="42"/>
  <c r="CC763" i="42"/>
  <c r="CO763" i="42"/>
  <c r="CD763" i="42"/>
  <c r="CP763" i="42"/>
  <c r="BU763" i="42"/>
  <c r="CG763" i="42"/>
  <c r="CS763" i="42"/>
  <c r="BV763" i="42"/>
  <c r="CH763" i="42"/>
  <c r="BW763" i="42"/>
  <c r="CI763" i="42"/>
  <c r="BX763" i="42"/>
  <c r="CJ763" i="42"/>
  <c r="BZ763" i="42"/>
  <c r="CL763" i="42"/>
  <c r="BY763" i="42"/>
  <c r="CA763" i="42"/>
  <c r="CE763" i="42"/>
  <c r="CF763" i="42"/>
  <c r="CM763" i="42"/>
  <c r="CQ763" i="42"/>
  <c r="CR763" i="42"/>
  <c r="CB775" i="42"/>
  <c r="CN775" i="42"/>
  <c r="CC775" i="42"/>
  <c r="CO775" i="42"/>
  <c r="CD775" i="42"/>
  <c r="CP775" i="42"/>
  <c r="BU775" i="42"/>
  <c r="CG775" i="42"/>
  <c r="CS775" i="42"/>
  <c r="BV775" i="42"/>
  <c r="CH775" i="42"/>
  <c r="BW775" i="42"/>
  <c r="CI775" i="42"/>
  <c r="BX775" i="42"/>
  <c r="CJ775" i="42"/>
  <c r="BZ775" i="42"/>
  <c r="CL775" i="42"/>
  <c r="CA775" i="42"/>
  <c r="CE775" i="42"/>
  <c r="CF775" i="42"/>
  <c r="CK775" i="42"/>
  <c r="CM775" i="42"/>
  <c r="CQ775" i="42"/>
  <c r="BX787" i="42"/>
  <c r="CJ787" i="42"/>
  <c r="BY787" i="42"/>
  <c r="CK787" i="42"/>
  <c r="BZ787" i="42"/>
  <c r="CL787" i="42"/>
  <c r="CA787" i="42"/>
  <c r="CM787" i="42"/>
  <c r="CC787" i="42"/>
  <c r="CO787" i="42"/>
  <c r="CD787" i="42"/>
  <c r="CP787" i="42"/>
  <c r="CE787" i="42"/>
  <c r="CQ787" i="42"/>
  <c r="CF787" i="42"/>
  <c r="CR787" i="42"/>
  <c r="BU787" i="42"/>
  <c r="CG787" i="42"/>
  <c r="CS787" i="42"/>
  <c r="BV787" i="42"/>
  <c r="CH787" i="42"/>
  <c r="BX799" i="42"/>
  <c r="CJ799" i="42"/>
  <c r="BY799" i="42"/>
  <c r="CK799" i="42"/>
  <c r="BZ799" i="42"/>
  <c r="CL799" i="42"/>
  <c r="CA799" i="42"/>
  <c r="CM799" i="42"/>
  <c r="CC799" i="42"/>
  <c r="CO799" i="42"/>
  <c r="CD799" i="42"/>
  <c r="CP799" i="42"/>
  <c r="CE799" i="42"/>
  <c r="CQ799" i="42"/>
  <c r="CF799" i="42"/>
  <c r="CR799" i="42"/>
  <c r="BU799" i="42"/>
  <c r="CG799" i="42"/>
  <c r="CS799" i="42"/>
  <c r="BV799" i="42"/>
  <c r="CH799" i="42"/>
  <c r="BX811" i="42"/>
  <c r="CJ811" i="42"/>
  <c r="BY811" i="42"/>
  <c r="CK811" i="42"/>
  <c r="BZ811" i="42"/>
  <c r="CL811" i="42"/>
  <c r="CC811" i="42"/>
  <c r="CO811" i="42"/>
  <c r="CD811" i="42"/>
  <c r="CP811" i="42"/>
  <c r="CE811" i="42"/>
  <c r="CQ811" i="42"/>
  <c r="CF811" i="42"/>
  <c r="CR811" i="42"/>
  <c r="BV811" i="42"/>
  <c r="CH811" i="42"/>
  <c r="BX823" i="42"/>
  <c r="CJ823" i="42"/>
  <c r="BY823" i="42"/>
  <c r="CK823" i="42"/>
  <c r="BZ823" i="42"/>
  <c r="CL823" i="42"/>
  <c r="CC823" i="42"/>
  <c r="CO823" i="42"/>
  <c r="CD823" i="42"/>
  <c r="CP823" i="42"/>
  <c r="CE823" i="42"/>
  <c r="CQ823" i="42"/>
  <c r="CF823" i="42"/>
  <c r="CR823" i="42"/>
  <c r="BV823" i="42"/>
  <c r="CH823" i="42"/>
  <c r="BX835" i="42"/>
  <c r="CJ835" i="42"/>
  <c r="BY835" i="42"/>
  <c r="CK835" i="42"/>
  <c r="BZ835" i="42"/>
  <c r="CL835" i="42"/>
  <c r="CC835" i="42"/>
  <c r="CO835" i="42"/>
  <c r="CD835" i="42"/>
  <c r="CP835" i="42"/>
  <c r="CE835" i="42"/>
  <c r="CQ835" i="42"/>
  <c r="CF835" i="42"/>
  <c r="CR835" i="42"/>
  <c r="BV835" i="42"/>
  <c r="CH835" i="42"/>
  <c r="CN864" i="42"/>
  <c r="CB864" i="42"/>
  <c r="CO863" i="42"/>
  <c r="CC863" i="42"/>
  <c r="CP862" i="42"/>
  <c r="CD862" i="42"/>
  <c r="CQ861" i="42"/>
  <c r="CE861" i="42"/>
  <c r="CR860" i="42"/>
  <c r="CF860" i="42"/>
  <c r="CS859" i="42"/>
  <c r="CG859" i="42"/>
  <c r="BU859" i="42"/>
  <c r="CH858" i="42"/>
  <c r="BV858" i="42"/>
  <c r="CI857" i="42"/>
  <c r="BW857" i="42"/>
  <c r="CJ856" i="42"/>
  <c r="BX856" i="42"/>
  <c r="CK855" i="42"/>
  <c r="BY855" i="42"/>
  <c r="CL854" i="42"/>
  <c r="BZ854" i="42"/>
  <c r="CM853" i="42"/>
  <c r="CA853" i="42"/>
  <c r="CN852" i="42"/>
  <c r="CB852" i="42"/>
  <c r="CO851" i="42"/>
  <c r="CC851" i="42"/>
  <c r="CP850" i="42"/>
  <c r="CD850" i="42"/>
  <c r="CQ849" i="42"/>
  <c r="CE849" i="42"/>
  <c r="CR848" i="42"/>
  <c r="CF848" i="42"/>
  <c r="CS847" i="42"/>
  <c r="CG847" i="42"/>
  <c r="BU847" i="42"/>
  <c r="CH846" i="42"/>
  <c r="BV846" i="42"/>
  <c r="CP844" i="42"/>
  <c r="CE843" i="42"/>
  <c r="CS841" i="42"/>
  <c r="CH840" i="42"/>
  <c r="CK837" i="42"/>
  <c r="CN834" i="42"/>
  <c r="CC833" i="42"/>
  <c r="CQ831" i="42"/>
  <c r="CF830" i="42"/>
  <c r="BU829" i="42"/>
  <c r="CI827" i="42"/>
  <c r="CA823" i="42"/>
  <c r="CO821" i="42"/>
  <c r="CD820" i="42"/>
  <c r="CR818" i="42"/>
  <c r="CG817" i="42"/>
  <c r="CJ814" i="42"/>
  <c r="BY813" i="42"/>
  <c r="CM811" i="42"/>
  <c r="BX810" i="42"/>
  <c r="CD804" i="42"/>
  <c r="CG801" i="42"/>
  <c r="CJ798" i="42"/>
  <c r="CM795" i="42"/>
  <c r="CP792" i="42"/>
  <c r="CS789" i="42"/>
  <c r="BW787" i="42"/>
  <c r="BZ784" i="42"/>
  <c r="CS762" i="42"/>
  <c r="CC680" i="42"/>
  <c r="CD680" i="42"/>
  <c r="CG680" i="42"/>
  <c r="CH680" i="42"/>
  <c r="BW680" i="42"/>
  <c r="CK680" i="42"/>
  <c r="BZ680" i="42"/>
  <c r="CN680" i="42"/>
  <c r="BV680" i="42"/>
  <c r="CR680" i="42"/>
  <c r="BX680" i="42"/>
  <c r="CS680" i="42"/>
  <c r="CB680" i="42"/>
  <c r="CE680" i="42"/>
  <c r="CI680" i="42"/>
  <c r="CF680" i="42"/>
  <c r="BY680" i="42"/>
  <c r="CQ680" i="42"/>
  <c r="BU680" i="42"/>
  <c r="CA680" i="42"/>
  <c r="CJ680" i="42"/>
  <c r="CC692" i="42"/>
  <c r="CO692" i="42"/>
  <c r="CD692" i="42"/>
  <c r="BU692" i="42"/>
  <c r="CI692" i="42"/>
  <c r="BV692" i="42"/>
  <c r="BY692" i="42"/>
  <c r="CM692" i="42"/>
  <c r="CB692" i="42"/>
  <c r="CR692" i="42"/>
  <c r="BX692" i="42"/>
  <c r="BZ692" i="42"/>
  <c r="CF692" i="42"/>
  <c r="CG692" i="42"/>
  <c r="CK692" i="42"/>
  <c r="CA692" i="42"/>
  <c r="CQ692" i="42"/>
  <c r="CS692" i="42"/>
  <c r="BW692" i="42"/>
  <c r="CN692" i="42"/>
  <c r="CE692" i="42"/>
  <c r="CH692" i="42"/>
  <c r="CD704" i="42"/>
  <c r="CP704" i="42"/>
  <c r="CA704" i="42"/>
  <c r="CN704" i="42"/>
  <c r="CB704" i="42"/>
  <c r="CF704" i="42"/>
  <c r="CS704" i="42"/>
  <c r="BV704" i="42"/>
  <c r="CI704" i="42"/>
  <c r="BX704" i="42"/>
  <c r="CR704" i="42"/>
  <c r="CE704" i="42"/>
  <c r="CG704" i="42"/>
  <c r="CL704" i="42"/>
  <c r="BW704" i="42"/>
  <c r="BY704" i="42"/>
  <c r="CQ704" i="42"/>
  <c r="BU704" i="42"/>
  <c r="BZ704" i="42"/>
  <c r="CC704" i="42"/>
  <c r="CH704" i="42"/>
  <c r="CK704" i="42"/>
  <c r="CM704" i="42"/>
  <c r="CF716" i="42"/>
  <c r="CR716" i="42"/>
  <c r="BW716" i="42"/>
  <c r="CI716" i="42"/>
  <c r="BZ716" i="42"/>
  <c r="CL716" i="42"/>
  <c r="BV716" i="42"/>
  <c r="CB716" i="42"/>
  <c r="CQ716" i="42"/>
  <c r="CC716" i="42"/>
  <c r="CS716" i="42"/>
  <c r="CH716" i="42"/>
  <c r="BU716" i="42"/>
  <c r="BX716" i="42"/>
  <c r="CE716" i="42"/>
  <c r="CK716" i="42"/>
  <c r="CO716" i="42"/>
  <c r="BY716" i="42"/>
  <c r="CA716" i="42"/>
  <c r="CD716" i="42"/>
  <c r="CG716" i="42"/>
  <c r="CJ716" i="42"/>
  <c r="BV728" i="42"/>
  <c r="CH728" i="42"/>
  <c r="BW728" i="42"/>
  <c r="CI728" i="42"/>
  <c r="CJ728" i="42"/>
  <c r="CA728" i="42"/>
  <c r="CB728" i="42"/>
  <c r="CP728" i="42"/>
  <c r="CG728" i="42"/>
  <c r="BX728" i="42"/>
  <c r="CQ728" i="42"/>
  <c r="BY728" i="42"/>
  <c r="CR728" i="42"/>
  <c r="BZ728" i="42"/>
  <c r="CS728" i="42"/>
  <c r="CC728" i="42"/>
  <c r="BU728" i="42"/>
  <c r="CD728" i="42"/>
  <c r="CM728" i="42"/>
  <c r="CN728" i="42"/>
  <c r="CF728" i="42"/>
  <c r="BV740" i="42"/>
  <c r="CH740" i="42"/>
  <c r="CA740" i="42"/>
  <c r="CB740" i="42"/>
  <c r="CN740" i="42"/>
  <c r="CG740" i="42"/>
  <c r="CI740" i="42"/>
  <c r="CJ740" i="42"/>
  <c r="BX740" i="42"/>
  <c r="CO740" i="42"/>
  <c r="BY740" i="42"/>
  <c r="BZ740" i="42"/>
  <c r="CQ740" i="42"/>
  <c r="CC740" i="42"/>
  <c r="CR740" i="42"/>
  <c r="CL740" i="42"/>
  <c r="CS740" i="42"/>
  <c r="BU740" i="42"/>
  <c r="BW740" i="42"/>
  <c r="CD740" i="42"/>
  <c r="CE740" i="42"/>
  <c r="CF740" i="42"/>
  <c r="BX752" i="42"/>
  <c r="CJ752" i="42"/>
  <c r="BY752" i="42"/>
  <c r="CK752" i="42"/>
  <c r="BZ752" i="42"/>
  <c r="CC752" i="42"/>
  <c r="CO752" i="42"/>
  <c r="CD752" i="42"/>
  <c r="CE752" i="42"/>
  <c r="CQ752" i="42"/>
  <c r="CF752" i="42"/>
  <c r="CR752" i="42"/>
  <c r="CS752" i="42"/>
  <c r="BW752" i="42"/>
  <c r="CA752" i="42"/>
  <c r="CB752" i="42"/>
  <c r="CG752" i="42"/>
  <c r="CH752" i="42"/>
  <c r="CI752" i="42"/>
  <c r="BU752" i="42"/>
  <c r="BV752" i="42"/>
  <c r="CA764" i="42"/>
  <c r="CM764" i="42"/>
  <c r="CB764" i="42"/>
  <c r="CN764" i="42"/>
  <c r="CC764" i="42"/>
  <c r="CO764" i="42"/>
  <c r="CF764" i="42"/>
  <c r="CR764" i="42"/>
  <c r="BU764" i="42"/>
  <c r="CG764" i="42"/>
  <c r="CS764" i="42"/>
  <c r="BV764" i="42"/>
  <c r="CH764" i="42"/>
  <c r="BW764" i="42"/>
  <c r="CI764" i="42"/>
  <c r="BY764" i="42"/>
  <c r="CK764" i="42"/>
  <c r="CJ764" i="42"/>
  <c r="CL764" i="42"/>
  <c r="CP764" i="42"/>
  <c r="CQ764" i="42"/>
  <c r="BX764" i="42"/>
  <c r="BZ764" i="42"/>
  <c r="CD764" i="42"/>
  <c r="CA776" i="42"/>
  <c r="CM776" i="42"/>
  <c r="CB776" i="42"/>
  <c r="CN776" i="42"/>
  <c r="CC776" i="42"/>
  <c r="CO776" i="42"/>
  <c r="CF776" i="42"/>
  <c r="CR776" i="42"/>
  <c r="BU776" i="42"/>
  <c r="CG776" i="42"/>
  <c r="CS776" i="42"/>
  <c r="BV776" i="42"/>
  <c r="CH776" i="42"/>
  <c r="BW776" i="42"/>
  <c r="CI776" i="42"/>
  <c r="BY776" i="42"/>
  <c r="CK776" i="42"/>
  <c r="BX776" i="42"/>
  <c r="BZ776" i="42"/>
  <c r="CD776" i="42"/>
  <c r="CE776" i="42"/>
  <c r="CL776" i="42"/>
  <c r="CP776" i="42"/>
  <c r="CQ776" i="42"/>
  <c r="BW788" i="42"/>
  <c r="CI788" i="42"/>
  <c r="BX788" i="42"/>
  <c r="CJ788" i="42"/>
  <c r="BY788" i="42"/>
  <c r="CK788" i="42"/>
  <c r="BZ788" i="42"/>
  <c r="CL788" i="42"/>
  <c r="CB788" i="42"/>
  <c r="CN788" i="42"/>
  <c r="CC788" i="42"/>
  <c r="CO788" i="42"/>
  <c r="CD788" i="42"/>
  <c r="CP788" i="42"/>
  <c r="CE788" i="42"/>
  <c r="CQ788" i="42"/>
  <c r="CF788" i="42"/>
  <c r="CR788" i="42"/>
  <c r="BU788" i="42"/>
  <c r="CG788" i="42"/>
  <c r="CS788" i="42"/>
  <c r="BW800" i="42"/>
  <c r="CI800" i="42"/>
  <c r="BX800" i="42"/>
  <c r="CJ800" i="42"/>
  <c r="BY800" i="42"/>
  <c r="CK800" i="42"/>
  <c r="BZ800" i="42"/>
  <c r="CL800" i="42"/>
  <c r="CB800" i="42"/>
  <c r="CN800" i="42"/>
  <c r="CC800" i="42"/>
  <c r="CO800" i="42"/>
  <c r="CD800" i="42"/>
  <c r="CP800" i="42"/>
  <c r="CE800" i="42"/>
  <c r="CQ800" i="42"/>
  <c r="CF800" i="42"/>
  <c r="CR800" i="42"/>
  <c r="BU800" i="42"/>
  <c r="CG800" i="42"/>
  <c r="CS800" i="42"/>
  <c r="BW812" i="42"/>
  <c r="CI812" i="42"/>
  <c r="BX812" i="42"/>
  <c r="CJ812" i="42"/>
  <c r="BY812" i="42"/>
  <c r="CK812" i="42"/>
  <c r="CB812" i="42"/>
  <c r="CN812" i="42"/>
  <c r="CC812" i="42"/>
  <c r="CO812" i="42"/>
  <c r="CD812" i="42"/>
  <c r="CP812" i="42"/>
  <c r="CE812" i="42"/>
  <c r="CQ812" i="42"/>
  <c r="BU812" i="42"/>
  <c r="CG812" i="42"/>
  <c r="CS812" i="42"/>
  <c r="BW824" i="42"/>
  <c r="CI824" i="42"/>
  <c r="BX824" i="42"/>
  <c r="CJ824" i="42"/>
  <c r="BY824" i="42"/>
  <c r="CK824" i="42"/>
  <c r="CB824" i="42"/>
  <c r="CN824" i="42"/>
  <c r="CC824" i="42"/>
  <c r="CO824" i="42"/>
  <c r="CD824" i="42"/>
  <c r="CP824" i="42"/>
  <c r="CE824" i="42"/>
  <c r="CQ824" i="42"/>
  <c r="BU824" i="42"/>
  <c r="CG824" i="42"/>
  <c r="CS824" i="42"/>
  <c r="BW836" i="42"/>
  <c r="CI836" i="42"/>
  <c r="BX836" i="42"/>
  <c r="CJ836" i="42"/>
  <c r="BY836" i="42"/>
  <c r="CK836" i="42"/>
  <c r="CB836" i="42"/>
  <c r="CN836" i="42"/>
  <c r="CC836" i="42"/>
  <c r="CO836" i="42"/>
  <c r="CD836" i="42"/>
  <c r="CP836" i="42"/>
  <c r="CE836" i="42"/>
  <c r="CQ836" i="42"/>
  <c r="BU836" i="42"/>
  <c r="CG836" i="42"/>
  <c r="CS836" i="42"/>
  <c r="CM864" i="42"/>
  <c r="CA864" i="42"/>
  <c r="CN863" i="42"/>
  <c r="CB863" i="42"/>
  <c r="CO862" i="42"/>
  <c r="CC862" i="42"/>
  <c r="CP861" i="42"/>
  <c r="CD861" i="42"/>
  <c r="CQ860" i="42"/>
  <c r="CE860" i="42"/>
  <c r="CR859" i="42"/>
  <c r="CF859" i="42"/>
  <c r="CS858" i="42"/>
  <c r="CG858" i="42"/>
  <c r="BU858" i="42"/>
  <c r="CH857" i="42"/>
  <c r="BV857" i="42"/>
  <c r="CI856" i="42"/>
  <c r="BW856" i="42"/>
  <c r="CJ855" i="42"/>
  <c r="BX855" i="42"/>
  <c r="CK854" i="42"/>
  <c r="BY854" i="42"/>
  <c r="CL853" i="42"/>
  <c r="BZ853" i="42"/>
  <c r="CM852" i="42"/>
  <c r="CA852" i="42"/>
  <c r="CN851" i="42"/>
  <c r="CB851" i="42"/>
  <c r="CO850" i="42"/>
  <c r="CC850" i="42"/>
  <c r="CP849" i="42"/>
  <c r="CD849" i="42"/>
  <c r="CQ848" i="42"/>
  <c r="CE848" i="42"/>
  <c r="CR847" i="42"/>
  <c r="CF847" i="42"/>
  <c r="CS846" i="42"/>
  <c r="CG846" i="42"/>
  <c r="BU846" i="42"/>
  <c r="CL844" i="42"/>
  <c r="CA843" i="42"/>
  <c r="CO841" i="42"/>
  <c r="CD840" i="42"/>
  <c r="CR838" i="42"/>
  <c r="BV836" i="42"/>
  <c r="CJ834" i="42"/>
  <c r="BY833" i="42"/>
  <c r="CM831" i="42"/>
  <c r="CB830" i="42"/>
  <c r="CP828" i="42"/>
  <c r="CE827" i="42"/>
  <c r="CH824" i="42"/>
  <c r="BW823" i="42"/>
  <c r="CK821" i="42"/>
  <c r="BZ820" i="42"/>
  <c r="CN818" i="42"/>
  <c r="CC817" i="42"/>
  <c r="CQ815" i="42"/>
  <c r="CF814" i="42"/>
  <c r="CI811" i="42"/>
  <c r="CP809" i="42"/>
  <c r="CS806" i="42"/>
  <c r="CC798" i="42"/>
  <c r="CF795" i="42"/>
  <c r="CI792" i="42"/>
  <c r="CO786" i="42"/>
  <c r="CR783" i="42"/>
  <c r="CP770" i="42"/>
  <c r="BZ762" i="42"/>
  <c r="BY748" i="42"/>
  <c r="BW712" i="42"/>
  <c r="CI712" i="42"/>
  <c r="BX712" i="42"/>
  <c r="CJ712" i="42"/>
  <c r="CA712" i="42"/>
  <c r="CD712" i="42"/>
  <c r="CP712" i="42"/>
  <c r="CL712" i="42"/>
  <c r="BZ712" i="42"/>
  <c r="CR712" i="42"/>
  <c r="CB712" i="42"/>
  <c r="CS712" i="42"/>
  <c r="BU712" i="42"/>
  <c r="CF712" i="42"/>
  <c r="CG712" i="42"/>
  <c r="CO712" i="42"/>
  <c r="CK712" i="42"/>
  <c r="CQ712" i="42"/>
  <c r="BV712" i="42"/>
  <c r="BY712" i="42"/>
  <c r="CC712" i="42"/>
  <c r="CE712" i="42"/>
  <c r="CH712" i="42"/>
  <c r="CA796" i="42"/>
  <c r="CM796" i="42"/>
  <c r="CB796" i="42"/>
  <c r="CN796" i="42"/>
  <c r="CC796" i="42"/>
  <c r="CO796" i="42"/>
  <c r="CD796" i="42"/>
  <c r="CP796" i="42"/>
  <c r="CF796" i="42"/>
  <c r="CR796" i="42"/>
  <c r="BU796" i="42"/>
  <c r="CG796" i="42"/>
  <c r="CS796" i="42"/>
  <c r="BV796" i="42"/>
  <c r="CH796" i="42"/>
  <c r="BW796" i="42"/>
  <c r="CI796" i="42"/>
  <c r="BX796" i="42"/>
  <c r="CJ796" i="42"/>
  <c r="BY796" i="42"/>
  <c r="CK796" i="42"/>
  <c r="CM856" i="42"/>
  <c r="CB681" i="42"/>
  <c r="CC681" i="42"/>
  <c r="BV681" i="42"/>
  <c r="CJ681" i="42"/>
  <c r="BW681" i="42"/>
  <c r="CK681" i="42"/>
  <c r="BZ681" i="42"/>
  <c r="CE681" i="42"/>
  <c r="CS681" i="42"/>
  <c r="CM681" i="42"/>
  <c r="CQ681" i="42"/>
  <c r="BY681" i="42"/>
  <c r="CA681" i="42"/>
  <c r="CF681" i="42"/>
  <c r="CR681" i="42"/>
  <c r="BU681" i="42"/>
  <c r="BX681" i="42"/>
  <c r="CI681" i="42"/>
  <c r="CH681" i="42"/>
  <c r="CL681" i="42"/>
  <c r="CD681" i="42"/>
  <c r="CG681" i="42"/>
  <c r="CB693" i="42"/>
  <c r="CN693" i="42"/>
  <c r="CC693" i="42"/>
  <c r="CO693" i="42"/>
  <c r="BX693" i="42"/>
  <c r="CL693" i="42"/>
  <c r="BY693" i="42"/>
  <c r="CD693" i="42"/>
  <c r="CR693" i="42"/>
  <c r="CG693" i="42"/>
  <c r="BU693" i="42"/>
  <c r="CQ693" i="42"/>
  <c r="BV693" i="42"/>
  <c r="CS693" i="42"/>
  <c r="CA693" i="42"/>
  <c r="CE693" i="42"/>
  <c r="CH693" i="42"/>
  <c r="CK693" i="42"/>
  <c r="CI693" i="42"/>
  <c r="BW693" i="42"/>
  <c r="BZ693" i="42"/>
  <c r="CF693" i="42"/>
  <c r="CC705" i="42"/>
  <c r="CO705" i="42"/>
  <c r="CB705" i="42"/>
  <c r="CP705" i="42"/>
  <c r="CD705" i="42"/>
  <c r="CQ705" i="42"/>
  <c r="CG705" i="42"/>
  <c r="BW705" i="42"/>
  <c r="CL705" i="42"/>
  <c r="BY705" i="42"/>
  <c r="CS705" i="42"/>
  <c r="BZ705" i="42"/>
  <c r="CM705" i="42"/>
  <c r="BX705" i="42"/>
  <c r="CA705" i="42"/>
  <c r="CI705" i="42"/>
  <c r="BU705" i="42"/>
  <c r="BV705" i="42"/>
  <c r="CH705" i="42"/>
  <c r="CK705" i="42"/>
  <c r="CR705" i="42"/>
  <c r="CE705" i="42"/>
  <c r="CF705" i="42"/>
  <c r="CE717" i="42"/>
  <c r="BV717" i="42"/>
  <c r="CB717" i="42"/>
  <c r="CO717" i="42"/>
  <c r="CG717" i="42"/>
  <c r="CS717" i="42"/>
  <c r="CH717" i="42"/>
  <c r="CC717" i="42"/>
  <c r="CK717" i="42"/>
  <c r="BU717" i="42"/>
  <c r="BZ717" i="42"/>
  <c r="CQ717" i="42"/>
  <c r="CN717" i="42"/>
  <c r="CP717" i="42"/>
  <c r="CR717" i="42"/>
  <c r="BY717" i="42"/>
  <c r="CA717" i="42"/>
  <c r="CD717" i="42"/>
  <c r="CF717" i="42"/>
  <c r="CI717" i="42"/>
  <c r="BW717" i="42"/>
  <c r="BX717" i="42"/>
  <c r="BU729" i="42"/>
  <c r="CG729" i="42"/>
  <c r="CS729" i="42"/>
  <c r="BV729" i="42"/>
  <c r="CH729" i="42"/>
  <c r="BY729" i="42"/>
  <c r="CM729" i="42"/>
  <c r="CD729" i="42"/>
  <c r="CR729" i="42"/>
  <c r="CE729" i="42"/>
  <c r="CB729" i="42"/>
  <c r="CC729" i="42"/>
  <c r="CF729" i="42"/>
  <c r="CL729" i="42"/>
  <c r="BW729" i="42"/>
  <c r="CQ729" i="42"/>
  <c r="BX729" i="42"/>
  <c r="BZ729" i="42"/>
  <c r="CA729" i="42"/>
  <c r="CI729" i="42"/>
  <c r="BU741" i="42"/>
  <c r="CG741" i="42"/>
  <c r="CS741" i="42"/>
  <c r="BZ741" i="42"/>
  <c r="CL741" i="42"/>
  <c r="CA741" i="42"/>
  <c r="CM741" i="42"/>
  <c r="BX741" i="42"/>
  <c r="CO741" i="42"/>
  <c r="BY741" i="42"/>
  <c r="CB741" i="42"/>
  <c r="CQ741" i="42"/>
  <c r="CE741" i="42"/>
  <c r="CF741" i="42"/>
  <c r="CH741" i="42"/>
  <c r="CI741" i="42"/>
  <c r="BV741" i="42"/>
  <c r="CD741" i="42"/>
  <c r="CJ741" i="42"/>
  <c r="CN741" i="42"/>
  <c r="CR741" i="42"/>
  <c r="CC741" i="42"/>
  <c r="BW753" i="42"/>
  <c r="CI753" i="42"/>
  <c r="BX753" i="42"/>
  <c r="CJ753" i="42"/>
  <c r="BY753" i="42"/>
  <c r="CK753" i="42"/>
  <c r="CB753" i="42"/>
  <c r="CC753" i="42"/>
  <c r="CD753" i="42"/>
  <c r="CE753" i="42"/>
  <c r="CQ753" i="42"/>
  <c r="CS753" i="42"/>
  <c r="BU753" i="42"/>
  <c r="CA753" i="42"/>
  <c r="CF753" i="42"/>
  <c r="CG753" i="42"/>
  <c r="CH753" i="42"/>
  <c r="CM753" i="42"/>
  <c r="BV753" i="42"/>
  <c r="BZ753" i="42"/>
  <c r="CR753" i="42"/>
  <c r="BZ765" i="42"/>
  <c r="CL765" i="42"/>
  <c r="CA765" i="42"/>
  <c r="CM765" i="42"/>
  <c r="CB765" i="42"/>
  <c r="CN765" i="42"/>
  <c r="CE765" i="42"/>
  <c r="CQ765" i="42"/>
  <c r="CF765" i="42"/>
  <c r="CR765" i="42"/>
  <c r="BU765" i="42"/>
  <c r="CG765" i="42"/>
  <c r="CS765" i="42"/>
  <c r="BV765" i="42"/>
  <c r="CH765" i="42"/>
  <c r="BX765" i="42"/>
  <c r="CJ765" i="42"/>
  <c r="BY765" i="42"/>
  <c r="CC765" i="42"/>
  <c r="CD765" i="42"/>
  <c r="CI765" i="42"/>
  <c r="CK765" i="42"/>
  <c r="CO765" i="42"/>
  <c r="BZ777" i="42"/>
  <c r="CL777" i="42"/>
  <c r="CA777" i="42"/>
  <c r="CM777" i="42"/>
  <c r="CB777" i="42"/>
  <c r="CN777" i="42"/>
  <c r="CE777" i="42"/>
  <c r="CQ777" i="42"/>
  <c r="CF777" i="42"/>
  <c r="CR777" i="42"/>
  <c r="BU777" i="42"/>
  <c r="CG777" i="42"/>
  <c r="CS777" i="42"/>
  <c r="BV777" i="42"/>
  <c r="CH777" i="42"/>
  <c r="BX777" i="42"/>
  <c r="CJ777" i="42"/>
  <c r="CI777" i="42"/>
  <c r="CK777" i="42"/>
  <c r="CO777" i="42"/>
  <c r="CP777" i="42"/>
  <c r="BW777" i="42"/>
  <c r="BY777" i="42"/>
  <c r="CC777" i="42"/>
  <c r="BV789" i="42"/>
  <c r="CH789" i="42"/>
  <c r="BW789" i="42"/>
  <c r="CI789" i="42"/>
  <c r="BX789" i="42"/>
  <c r="CJ789" i="42"/>
  <c r="BY789" i="42"/>
  <c r="CK789" i="42"/>
  <c r="CA789" i="42"/>
  <c r="CM789" i="42"/>
  <c r="CB789" i="42"/>
  <c r="CN789" i="42"/>
  <c r="CC789" i="42"/>
  <c r="CO789" i="42"/>
  <c r="CD789" i="42"/>
  <c r="CP789" i="42"/>
  <c r="CE789" i="42"/>
  <c r="CQ789" i="42"/>
  <c r="CF789" i="42"/>
  <c r="CR789" i="42"/>
  <c r="BV801" i="42"/>
  <c r="CH801" i="42"/>
  <c r="BW801" i="42"/>
  <c r="CI801" i="42"/>
  <c r="BX801" i="42"/>
  <c r="CJ801" i="42"/>
  <c r="BY801" i="42"/>
  <c r="CK801" i="42"/>
  <c r="CA801" i="42"/>
  <c r="CM801" i="42"/>
  <c r="CB801" i="42"/>
  <c r="CN801" i="42"/>
  <c r="CC801" i="42"/>
  <c r="CO801" i="42"/>
  <c r="CD801" i="42"/>
  <c r="CP801" i="42"/>
  <c r="CE801" i="42"/>
  <c r="CQ801" i="42"/>
  <c r="CF801" i="42"/>
  <c r="CR801" i="42"/>
  <c r="BV813" i="42"/>
  <c r="CH813" i="42"/>
  <c r="BW813" i="42"/>
  <c r="CI813" i="42"/>
  <c r="BX813" i="42"/>
  <c r="CJ813" i="42"/>
  <c r="CA813" i="42"/>
  <c r="CM813" i="42"/>
  <c r="CB813" i="42"/>
  <c r="CN813" i="42"/>
  <c r="CC813" i="42"/>
  <c r="CO813" i="42"/>
  <c r="CD813" i="42"/>
  <c r="CP813" i="42"/>
  <c r="CF813" i="42"/>
  <c r="CR813" i="42"/>
  <c r="BV825" i="42"/>
  <c r="CH825" i="42"/>
  <c r="BW825" i="42"/>
  <c r="CI825" i="42"/>
  <c r="BX825" i="42"/>
  <c r="CJ825" i="42"/>
  <c r="CA825" i="42"/>
  <c r="CM825" i="42"/>
  <c r="CB825" i="42"/>
  <c r="CN825" i="42"/>
  <c r="CC825" i="42"/>
  <c r="CO825" i="42"/>
  <c r="CD825" i="42"/>
  <c r="CP825" i="42"/>
  <c r="CF825" i="42"/>
  <c r="CR825" i="42"/>
  <c r="BV837" i="42"/>
  <c r="CH837" i="42"/>
  <c r="BW837" i="42"/>
  <c r="CI837" i="42"/>
  <c r="BX837" i="42"/>
  <c r="CJ837" i="42"/>
  <c r="CA837" i="42"/>
  <c r="CM837" i="42"/>
  <c r="CB837" i="42"/>
  <c r="CN837" i="42"/>
  <c r="CC837" i="42"/>
  <c r="CO837" i="42"/>
  <c r="CD837" i="42"/>
  <c r="CP837" i="42"/>
  <c r="CF837" i="42"/>
  <c r="CR837" i="42"/>
  <c r="CL864" i="42"/>
  <c r="BZ864" i="42"/>
  <c r="CM863" i="42"/>
  <c r="CA863" i="42"/>
  <c r="CN862" i="42"/>
  <c r="CB862" i="42"/>
  <c r="CO861" i="42"/>
  <c r="CC861" i="42"/>
  <c r="CP860" i="42"/>
  <c r="CD860" i="42"/>
  <c r="CQ859" i="42"/>
  <c r="CE859" i="42"/>
  <c r="CR858" i="42"/>
  <c r="CF858" i="42"/>
  <c r="CS857" i="42"/>
  <c r="CG857" i="42"/>
  <c r="BU857" i="42"/>
  <c r="CH856" i="42"/>
  <c r="BV856" i="42"/>
  <c r="CI855" i="42"/>
  <c r="BW855" i="42"/>
  <c r="CJ854" i="42"/>
  <c r="BX854" i="42"/>
  <c r="CK853" i="42"/>
  <c r="BY853" i="42"/>
  <c r="CL852" i="42"/>
  <c r="BZ852" i="42"/>
  <c r="CM851" i="42"/>
  <c r="CA851" i="42"/>
  <c r="CN850" i="42"/>
  <c r="CB850" i="42"/>
  <c r="CO849" i="42"/>
  <c r="CC849" i="42"/>
  <c r="CP848" i="42"/>
  <c r="CD848" i="42"/>
  <c r="CQ847" i="42"/>
  <c r="CE847" i="42"/>
  <c r="CR846" i="42"/>
  <c r="CF846" i="42"/>
  <c r="CR845" i="42"/>
  <c r="CJ844" i="42"/>
  <c r="BY843" i="42"/>
  <c r="CM841" i="42"/>
  <c r="CB840" i="42"/>
  <c r="CE837" i="42"/>
  <c r="CS835" i="42"/>
  <c r="CH834" i="42"/>
  <c r="BW833" i="42"/>
  <c r="CK831" i="42"/>
  <c r="BZ830" i="42"/>
  <c r="CN828" i="42"/>
  <c r="CC827" i="42"/>
  <c r="CQ825" i="42"/>
  <c r="CF824" i="42"/>
  <c r="BU823" i="42"/>
  <c r="CI821" i="42"/>
  <c r="BX820" i="42"/>
  <c r="CL818" i="42"/>
  <c r="CA817" i="42"/>
  <c r="CO815" i="42"/>
  <c r="CR812" i="42"/>
  <c r="CG811" i="42"/>
  <c r="CK809" i="42"/>
  <c r="CN806" i="42"/>
  <c r="CQ803" i="42"/>
  <c r="BU801" i="42"/>
  <c r="BX798" i="42"/>
  <c r="CD792" i="42"/>
  <c r="CG789" i="42"/>
  <c r="CJ786" i="42"/>
  <c r="CM783" i="42"/>
  <c r="CH761" i="42"/>
  <c r="CA682" i="42"/>
  <c r="CB682" i="42"/>
  <c r="CN682" i="42"/>
  <c r="BY682" i="42"/>
  <c r="CO682" i="42"/>
  <c r="BZ682" i="42"/>
  <c r="CE682" i="42"/>
  <c r="CS682" i="42"/>
  <c r="CH682" i="42"/>
  <c r="CK682" i="42"/>
  <c r="BV682" i="42"/>
  <c r="CR682" i="42"/>
  <c r="BW682" i="42"/>
  <c r="CC682" i="42"/>
  <c r="CG682" i="42"/>
  <c r="CI682" i="42"/>
  <c r="CQ682" i="42"/>
  <c r="BU682" i="42"/>
  <c r="BX682" i="42"/>
  <c r="CD682" i="42"/>
  <c r="CL682" i="42"/>
  <c r="CA694" i="42"/>
  <c r="CB694" i="42"/>
  <c r="CN694" i="42"/>
  <c r="CC694" i="42"/>
  <c r="CD694" i="42"/>
  <c r="CQ694" i="42"/>
  <c r="CG694" i="42"/>
  <c r="BV694" i="42"/>
  <c r="CM694" i="42"/>
  <c r="BX694" i="42"/>
  <c r="CS694" i="42"/>
  <c r="BY694" i="42"/>
  <c r="CE694" i="42"/>
  <c r="CF694" i="42"/>
  <c r="CH694" i="42"/>
  <c r="CR694" i="42"/>
  <c r="BU694" i="42"/>
  <c r="BW694" i="42"/>
  <c r="BZ694" i="42"/>
  <c r="CO694" i="42"/>
  <c r="CI694" i="42"/>
  <c r="CK694" i="42"/>
  <c r="CB706" i="42"/>
  <c r="CD706" i="42"/>
  <c r="CQ706" i="42"/>
  <c r="CE706" i="42"/>
  <c r="CR706" i="42"/>
  <c r="BU706" i="42"/>
  <c r="CH706" i="42"/>
  <c r="BX706" i="42"/>
  <c r="CK706" i="42"/>
  <c r="CG706" i="42"/>
  <c r="CM706" i="42"/>
  <c r="BV706" i="42"/>
  <c r="BZ706" i="42"/>
  <c r="CA706" i="42"/>
  <c r="CJ706" i="42"/>
  <c r="CF706" i="42"/>
  <c r="CI706" i="42"/>
  <c r="CL706" i="42"/>
  <c r="BW706" i="42"/>
  <c r="CC706" i="42"/>
  <c r="CS706" i="42"/>
  <c r="BY706" i="42"/>
  <c r="CB718" i="42"/>
  <c r="CF718" i="42"/>
  <c r="CR718" i="42"/>
  <c r="BU718" i="42"/>
  <c r="CG718" i="42"/>
  <c r="CS718" i="42"/>
  <c r="BV718" i="42"/>
  <c r="CK718" i="42"/>
  <c r="CA718" i="42"/>
  <c r="CQ718" i="42"/>
  <c r="CC718" i="42"/>
  <c r="CI718" i="42"/>
  <c r="CO718" i="42"/>
  <c r="CP718" i="42"/>
  <c r="BY718" i="42"/>
  <c r="BZ718" i="42"/>
  <c r="CD718" i="42"/>
  <c r="CE718" i="42"/>
  <c r="CH718" i="42"/>
  <c r="BW718" i="42"/>
  <c r="BX718" i="42"/>
  <c r="CF730" i="42"/>
  <c r="CR730" i="42"/>
  <c r="BU730" i="42"/>
  <c r="CG730" i="42"/>
  <c r="CB730" i="42"/>
  <c r="CI730" i="42"/>
  <c r="BV730" i="42"/>
  <c r="CJ730" i="42"/>
  <c r="BX730" i="42"/>
  <c r="BY730" i="42"/>
  <c r="CQ730" i="42"/>
  <c r="BZ730" i="42"/>
  <c r="CS730" i="42"/>
  <c r="CD730" i="42"/>
  <c r="CE730" i="42"/>
  <c r="CH730" i="42"/>
  <c r="BW730" i="42"/>
  <c r="CM730" i="42"/>
  <c r="CN730" i="42"/>
  <c r="CA730" i="42"/>
  <c r="CC730" i="42"/>
  <c r="CF742" i="42"/>
  <c r="BY742" i="42"/>
  <c r="BZ742" i="42"/>
  <c r="CL742" i="42"/>
  <c r="CE742" i="42"/>
  <c r="CG742" i="42"/>
  <c r="CH742" i="42"/>
  <c r="BV742" i="42"/>
  <c r="BW742" i="42"/>
  <c r="CN742" i="42"/>
  <c r="BX742" i="42"/>
  <c r="CO742" i="42"/>
  <c r="CA742" i="42"/>
  <c r="CC742" i="42"/>
  <c r="CD742" i="42"/>
  <c r="CI742" i="42"/>
  <c r="CR742" i="42"/>
  <c r="CS742" i="42"/>
  <c r="BU742" i="42"/>
  <c r="CB742" i="42"/>
  <c r="CJ742" i="42"/>
  <c r="CQ742" i="42"/>
  <c r="BV754" i="42"/>
  <c r="CH754" i="42"/>
  <c r="BW754" i="42"/>
  <c r="CI754" i="42"/>
  <c r="BX754" i="42"/>
  <c r="CJ754" i="42"/>
  <c r="CA754" i="42"/>
  <c r="CM754" i="42"/>
  <c r="CB754" i="42"/>
  <c r="CN754" i="42"/>
  <c r="CC754" i="42"/>
  <c r="CD754" i="42"/>
  <c r="BU754" i="42"/>
  <c r="BY754" i="42"/>
  <c r="CF754" i="42"/>
  <c r="CG754" i="42"/>
  <c r="CK754" i="42"/>
  <c r="CQ754" i="42"/>
  <c r="CR754" i="42"/>
  <c r="BZ754" i="42"/>
  <c r="CE754" i="42"/>
  <c r="CS754" i="42"/>
  <c r="BY766" i="42"/>
  <c r="CK766" i="42"/>
  <c r="BZ766" i="42"/>
  <c r="CL766" i="42"/>
  <c r="CA766" i="42"/>
  <c r="CM766" i="42"/>
  <c r="CD766" i="42"/>
  <c r="CP766" i="42"/>
  <c r="CE766" i="42"/>
  <c r="CQ766" i="42"/>
  <c r="CF766" i="42"/>
  <c r="CR766" i="42"/>
  <c r="BU766" i="42"/>
  <c r="CG766" i="42"/>
  <c r="CS766" i="42"/>
  <c r="BW766" i="42"/>
  <c r="CI766" i="42"/>
  <c r="BV766" i="42"/>
  <c r="BX766" i="42"/>
  <c r="CB766" i="42"/>
  <c r="CC766" i="42"/>
  <c r="CJ766" i="42"/>
  <c r="CN766" i="42"/>
  <c r="CO766" i="42"/>
  <c r="BY778" i="42"/>
  <c r="CK778" i="42"/>
  <c r="BZ778" i="42"/>
  <c r="CL778" i="42"/>
  <c r="CA778" i="42"/>
  <c r="CM778" i="42"/>
  <c r="CD778" i="42"/>
  <c r="CP778" i="42"/>
  <c r="CE778" i="42"/>
  <c r="CQ778" i="42"/>
  <c r="CF778" i="42"/>
  <c r="CR778" i="42"/>
  <c r="BU778" i="42"/>
  <c r="CG778" i="42"/>
  <c r="CS778" i="42"/>
  <c r="BW778" i="42"/>
  <c r="CI778" i="42"/>
  <c r="BX778" i="42"/>
  <c r="CB778" i="42"/>
  <c r="CC778" i="42"/>
  <c r="CH778" i="42"/>
  <c r="CJ778" i="42"/>
  <c r="CN778" i="42"/>
  <c r="BU790" i="42"/>
  <c r="CG790" i="42"/>
  <c r="CS790" i="42"/>
  <c r="BV790" i="42"/>
  <c r="CH790" i="42"/>
  <c r="BW790" i="42"/>
  <c r="CI790" i="42"/>
  <c r="BX790" i="42"/>
  <c r="CJ790" i="42"/>
  <c r="BZ790" i="42"/>
  <c r="CL790" i="42"/>
  <c r="CA790" i="42"/>
  <c r="CM790" i="42"/>
  <c r="CB790" i="42"/>
  <c r="CN790" i="42"/>
  <c r="CC790" i="42"/>
  <c r="CO790" i="42"/>
  <c r="CD790" i="42"/>
  <c r="CP790" i="42"/>
  <c r="CE790" i="42"/>
  <c r="CQ790" i="42"/>
  <c r="BU802" i="42"/>
  <c r="CG802" i="42"/>
  <c r="CS802" i="42"/>
  <c r="BV802" i="42"/>
  <c r="CH802" i="42"/>
  <c r="BW802" i="42"/>
  <c r="CI802" i="42"/>
  <c r="BX802" i="42"/>
  <c r="CJ802" i="42"/>
  <c r="BZ802" i="42"/>
  <c r="CL802" i="42"/>
  <c r="CA802" i="42"/>
  <c r="CM802" i="42"/>
  <c r="CB802" i="42"/>
  <c r="CN802" i="42"/>
  <c r="CC802" i="42"/>
  <c r="CO802" i="42"/>
  <c r="CD802" i="42"/>
  <c r="CP802" i="42"/>
  <c r="CE802" i="42"/>
  <c r="CQ802" i="42"/>
  <c r="BU814" i="42"/>
  <c r="CG814" i="42"/>
  <c r="CS814" i="42"/>
  <c r="BV814" i="42"/>
  <c r="CH814" i="42"/>
  <c r="BW814" i="42"/>
  <c r="CI814" i="42"/>
  <c r="BZ814" i="42"/>
  <c r="CL814" i="42"/>
  <c r="CA814" i="42"/>
  <c r="CM814" i="42"/>
  <c r="CB814" i="42"/>
  <c r="CN814" i="42"/>
  <c r="CC814" i="42"/>
  <c r="CO814" i="42"/>
  <c r="CE814" i="42"/>
  <c r="CQ814" i="42"/>
  <c r="BU826" i="42"/>
  <c r="CG826" i="42"/>
  <c r="CS826" i="42"/>
  <c r="BV826" i="42"/>
  <c r="CH826" i="42"/>
  <c r="BW826" i="42"/>
  <c r="CI826" i="42"/>
  <c r="BZ826" i="42"/>
  <c r="CL826" i="42"/>
  <c r="CA826" i="42"/>
  <c r="CM826" i="42"/>
  <c r="CB826" i="42"/>
  <c r="CN826" i="42"/>
  <c r="CC826" i="42"/>
  <c r="CO826" i="42"/>
  <c r="CE826" i="42"/>
  <c r="CQ826" i="42"/>
  <c r="BU838" i="42"/>
  <c r="CG838" i="42"/>
  <c r="CS838" i="42"/>
  <c r="BV838" i="42"/>
  <c r="CH838" i="42"/>
  <c r="BW838" i="42"/>
  <c r="CI838" i="42"/>
  <c r="BZ838" i="42"/>
  <c r="CL838" i="42"/>
  <c r="CA838" i="42"/>
  <c r="CM838" i="42"/>
  <c r="CB838" i="42"/>
  <c r="CN838" i="42"/>
  <c r="CC838" i="42"/>
  <c r="CO838" i="42"/>
  <c r="CE838" i="42"/>
  <c r="CQ838" i="42"/>
  <c r="CK864" i="42"/>
  <c r="BY864" i="42"/>
  <c r="CL863" i="42"/>
  <c r="BZ863" i="42"/>
  <c r="CM862" i="42"/>
  <c r="CA862" i="42"/>
  <c r="CN861" i="42"/>
  <c r="CB861" i="42"/>
  <c r="CO860" i="42"/>
  <c r="CC860" i="42"/>
  <c r="CP859" i="42"/>
  <c r="CD859" i="42"/>
  <c r="CQ858" i="42"/>
  <c r="CE858" i="42"/>
  <c r="CR857" i="42"/>
  <c r="CF857" i="42"/>
  <c r="CS856" i="42"/>
  <c r="CG856" i="42"/>
  <c r="BU856" i="42"/>
  <c r="CH855" i="42"/>
  <c r="BV855" i="42"/>
  <c r="CI854" i="42"/>
  <c r="BW854" i="42"/>
  <c r="CJ853" i="42"/>
  <c r="BX853" i="42"/>
  <c r="CK852" i="42"/>
  <c r="BY852" i="42"/>
  <c r="CL851" i="42"/>
  <c r="BZ851" i="42"/>
  <c r="CM850" i="42"/>
  <c r="CA850" i="42"/>
  <c r="CN849" i="42"/>
  <c r="CB849" i="42"/>
  <c r="CO848" i="42"/>
  <c r="CC848" i="42"/>
  <c r="CP847" i="42"/>
  <c r="CD847" i="42"/>
  <c r="CQ846" i="42"/>
  <c r="CE846" i="42"/>
  <c r="CP845" i="42"/>
  <c r="CE844" i="42"/>
  <c r="CS842" i="42"/>
  <c r="CH841" i="42"/>
  <c r="BW840" i="42"/>
  <c r="CK838" i="42"/>
  <c r="BZ837" i="42"/>
  <c r="CN835" i="42"/>
  <c r="CC834" i="42"/>
  <c r="CQ832" i="42"/>
  <c r="CF831" i="42"/>
  <c r="CI828" i="42"/>
  <c r="CL825" i="42"/>
  <c r="CA824" i="42"/>
  <c r="CO822" i="42"/>
  <c r="CD821" i="42"/>
  <c r="CR819" i="42"/>
  <c r="CG818" i="42"/>
  <c r="BV817" i="42"/>
  <c r="BY814" i="42"/>
  <c r="CM812" i="42"/>
  <c r="CB811" i="42"/>
  <c r="CD809" i="42"/>
  <c r="CG806" i="42"/>
  <c r="CM800" i="42"/>
  <c r="CP797" i="42"/>
  <c r="CS794" i="42"/>
  <c r="BZ789" i="42"/>
  <c r="CC786" i="42"/>
  <c r="CF783" i="42"/>
  <c r="BV778" i="42"/>
  <c r="CN760" i="42"/>
  <c r="BZ671" i="42"/>
  <c r="CL671" i="42"/>
  <c r="CA671" i="42"/>
  <c r="CM671" i="42"/>
  <c r="CP671" i="42"/>
  <c r="CQ671" i="42"/>
  <c r="CF671" i="42"/>
  <c r="BU671" i="42"/>
  <c r="CI671" i="42"/>
  <c r="CE671" i="42"/>
  <c r="CG671" i="42"/>
  <c r="CN671" i="42"/>
  <c r="BV671" i="42"/>
  <c r="CR671" i="42"/>
  <c r="CH671" i="42"/>
  <c r="BY671" i="42"/>
  <c r="CO671" i="42"/>
  <c r="CS671" i="42"/>
  <c r="BW671" i="42"/>
  <c r="BX671" i="42"/>
  <c r="CD671" i="42"/>
  <c r="CJ671" i="42"/>
  <c r="BZ683" i="42"/>
  <c r="CL683" i="42"/>
  <c r="CA683" i="42"/>
  <c r="CD683" i="42"/>
  <c r="CR683" i="42"/>
  <c r="CE683" i="42"/>
  <c r="CS683" i="42"/>
  <c r="CH683" i="42"/>
  <c r="BW683" i="42"/>
  <c r="CK683" i="42"/>
  <c r="CG683" i="42"/>
  <c r="CI683" i="42"/>
  <c r="BU683" i="42"/>
  <c r="BX683" i="42"/>
  <c r="CC683" i="42"/>
  <c r="BY683" i="42"/>
  <c r="BV683" i="42"/>
  <c r="CB683" i="42"/>
  <c r="CN683" i="42"/>
  <c r="CQ683" i="42"/>
  <c r="CF683" i="42"/>
  <c r="CJ683" i="42"/>
  <c r="CA695" i="42"/>
  <c r="CD695" i="42"/>
  <c r="CQ695" i="42"/>
  <c r="CE695" i="42"/>
  <c r="CR695" i="42"/>
  <c r="BU695" i="42"/>
  <c r="CH695" i="42"/>
  <c r="BX695" i="42"/>
  <c r="CK695" i="42"/>
  <c r="CG695" i="42"/>
  <c r="CI695" i="42"/>
  <c r="BV695" i="42"/>
  <c r="CO695" i="42"/>
  <c r="BY695" i="42"/>
  <c r="CS695" i="42"/>
  <c r="BZ695" i="42"/>
  <c r="BW695" i="42"/>
  <c r="CB695" i="42"/>
  <c r="CC695" i="42"/>
  <c r="CF695" i="42"/>
  <c r="CJ695" i="42"/>
  <c r="CA707" i="42"/>
  <c r="CE707" i="42"/>
  <c r="CR707" i="42"/>
  <c r="CF707" i="42"/>
  <c r="CS707" i="42"/>
  <c r="BV707" i="42"/>
  <c r="CI707" i="42"/>
  <c r="BY707" i="42"/>
  <c r="CL707" i="42"/>
  <c r="CB707" i="42"/>
  <c r="CH707" i="42"/>
  <c r="CP707" i="42"/>
  <c r="BZ707" i="42"/>
  <c r="CC707" i="42"/>
  <c r="CN707" i="42"/>
  <c r="BW707" i="42"/>
  <c r="BX707" i="42"/>
  <c r="CD707" i="42"/>
  <c r="CG707" i="42"/>
  <c r="CK707" i="42"/>
  <c r="BU707" i="42"/>
  <c r="CO707" i="42"/>
  <c r="CQ707" i="42"/>
  <c r="CA719" i="42"/>
  <c r="CE719" i="42"/>
  <c r="CQ719" i="42"/>
  <c r="CF719" i="42"/>
  <c r="CR719" i="42"/>
  <c r="CB719" i="42"/>
  <c r="CS719" i="42"/>
  <c r="CI719" i="42"/>
  <c r="BU719" i="42"/>
  <c r="BY719" i="42"/>
  <c r="CO719" i="42"/>
  <c r="CL719" i="42"/>
  <c r="CN719" i="42"/>
  <c r="BX719" i="42"/>
  <c r="BZ719" i="42"/>
  <c r="CC719" i="42"/>
  <c r="CD719" i="42"/>
  <c r="CG719" i="42"/>
  <c r="BV719" i="42"/>
  <c r="BW719" i="42"/>
  <c r="CH719" i="42"/>
  <c r="CK719" i="42"/>
  <c r="CE731" i="42"/>
  <c r="CD731" i="42"/>
  <c r="CQ731" i="42"/>
  <c r="BW731" i="42"/>
  <c r="CJ731" i="42"/>
  <c r="BX731" i="42"/>
  <c r="CK731" i="42"/>
  <c r="CH731" i="42"/>
  <c r="CI731" i="42"/>
  <c r="CL731" i="42"/>
  <c r="BY731" i="42"/>
  <c r="BZ731" i="42"/>
  <c r="CA731" i="42"/>
  <c r="CR731" i="42"/>
  <c r="CB731" i="42"/>
  <c r="CS731" i="42"/>
  <c r="CG731" i="42"/>
  <c r="CM731" i="42"/>
  <c r="BU731" i="42"/>
  <c r="BV731" i="42"/>
  <c r="CC731" i="42"/>
  <c r="BU743" i="42"/>
  <c r="CG743" i="42"/>
  <c r="CS743" i="42"/>
  <c r="BV743" i="42"/>
  <c r="CH743" i="42"/>
  <c r="BW743" i="42"/>
  <c r="CI743" i="42"/>
  <c r="BZ743" i="42"/>
  <c r="CL743" i="42"/>
  <c r="CA743" i="42"/>
  <c r="CM743" i="42"/>
  <c r="CB743" i="42"/>
  <c r="CN743" i="42"/>
  <c r="CC743" i="42"/>
  <c r="CJ743" i="42"/>
  <c r="BX743" i="42"/>
  <c r="BY743" i="42"/>
  <c r="CD743" i="42"/>
  <c r="CE743" i="42"/>
  <c r="CQ743" i="42"/>
  <c r="CR743" i="42"/>
  <c r="BU755" i="42"/>
  <c r="BW755" i="42"/>
  <c r="BZ755" i="42"/>
  <c r="BV755" i="42"/>
  <c r="CJ755" i="42"/>
  <c r="BX755" i="42"/>
  <c r="CK755" i="42"/>
  <c r="BY755" i="42"/>
  <c r="CL755" i="42"/>
  <c r="CC755" i="42"/>
  <c r="CD755" i="42"/>
  <c r="CE755" i="42"/>
  <c r="CQ755" i="42"/>
  <c r="CF755" i="42"/>
  <c r="CR755" i="42"/>
  <c r="CG755" i="42"/>
  <c r="CS755" i="42"/>
  <c r="CH755" i="42"/>
  <c r="CB755" i="42"/>
  <c r="CI755" i="42"/>
  <c r="CM755" i="42"/>
  <c r="BX767" i="42"/>
  <c r="CJ767" i="42"/>
  <c r="BY767" i="42"/>
  <c r="CK767" i="42"/>
  <c r="BZ767" i="42"/>
  <c r="CL767" i="42"/>
  <c r="CC767" i="42"/>
  <c r="CO767" i="42"/>
  <c r="CD767" i="42"/>
  <c r="CP767" i="42"/>
  <c r="CE767" i="42"/>
  <c r="CQ767" i="42"/>
  <c r="CF767" i="42"/>
  <c r="CR767" i="42"/>
  <c r="BV767" i="42"/>
  <c r="CH767" i="42"/>
  <c r="CG767" i="42"/>
  <c r="CI767" i="42"/>
  <c r="CM767" i="42"/>
  <c r="CN767" i="42"/>
  <c r="BU767" i="42"/>
  <c r="BW767" i="42"/>
  <c r="CA767" i="42"/>
  <c r="BX779" i="42"/>
  <c r="CJ779" i="42"/>
  <c r="BY779" i="42"/>
  <c r="CK779" i="42"/>
  <c r="BZ779" i="42"/>
  <c r="CL779" i="42"/>
  <c r="CC779" i="42"/>
  <c r="CO779" i="42"/>
  <c r="CD779" i="42"/>
  <c r="CP779" i="42"/>
  <c r="CE779" i="42"/>
  <c r="CQ779" i="42"/>
  <c r="CF779" i="42"/>
  <c r="CR779" i="42"/>
  <c r="BV779" i="42"/>
  <c r="CH779" i="42"/>
  <c r="BU779" i="42"/>
  <c r="BW779" i="42"/>
  <c r="CA779" i="42"/>
  <c r="CB779" i="42"/>
  <c r="CI779" i="42"/>
  <c r="CM779" i="42"/>
  <c r="CN779" i="42"/>
  <c r="CS779" i="42"/>
  <c r="CF791" i="42"/>
  <c r="CR791" i="42"/>
  <c r="BU791" i="42"/>
  <c r="CG791" i="42"/>
  <c r="CS791" i="42"/>
  <c r="BV791" i="42"/>
  <c r="CH791" i="42"/>
  <c r="BW791" i="42"/>
  <c r="CI791" i="42"/>
  <c r="BY791" i="42"/>
  <c r="CK791" i="42"/>
  <c r="BZ791" i="42"/>
  <c r="CL791" i="42"/>
  <c r="CA791" i="42"/>
  <c r="CM791" i="42"/>
  <c r="CB791" i="42"/>
  <c r="CN791" i="42"/>
  <c r="CC791" i="42"/>
  <c r="CO791" i="42"/>
  <c r="CD791" i="42"/>
  <c r="CP791" i="42"/>
  <c r="CF803" i="42"/>
  <c r="CR803" i="42"/>
  <c r="BU803" i="42"/>
  <c r="CG803" i="42"/>
  <c r="CS803" i="42"/>
  <c r="BV803" i="42"/>
  <c r="CH803" i="42"/>
  <c r="BW803" i="42"/>
  <c r="CI803" i="42"/>
  <c r="BY803" i="42"/>
  <c r="CK803" i="42"/>
  <c r="BZ803" i="42"/>
  <c r="CL803" i="42"/>
  <c r="CA803" i="42"/>
  <c r="CM803" i="42"/>
  <c r="CB803" i="42"/>
  <c r="CN803" i="42"/>
  <c r="CC803" i="42"/>
  <c r="CO803" i="42"/>
  <c r="CD803" i="42"/>
  <c r="CP803" i="42"/>
  <c r="CF815" i="42"/>
  <c r="CR815" i="42"/>
  <c r="BU815" i="42"/>
  <c r="CG815" i="42"/>
  <c r="CS815" i="42"/>
  <c r="BV815" i="42"/>
  <c r="CH815" i="42"/>
  <c r="BY815" i="42"/>
  <c r="CK815" i="42"/>
  <c r="BZ815" i="42"/>
  <c r="CL815" i="42"/>
  <c r="CA815" i="42"/>
  <c r="CM815" i="42"/>
  <c r="CB815" i="42"/>
  <c r="CN815" i="42"/>
  <c r="CD815" i="42"/>
  <c r="CP815" i="42"/>
  <c r="CF827" i="42"/>
  <c r="CR827" i="42"/>
  <c r="BU827" i="42"/>
  <c r="CG827" i="42"/>
  <c r="CS827" i="42"/>
  <c r="BV827" i="42"/>
  <c r="CH827" i="42"/>
  <c r="BY827" i="42"/>
  <c r="CK827" i="42"/>
  <c r="BZ827" i="42"/>
  <c r="CL827" i="42"/>
  <c r="CA827" i="42"/>
  <c r="CM827" i="42"/>
  <c r="CB827" i="42"/>
  <c r="CN827" i="42"/>
  <c r="CD827" i="42"/>
  <c r="CP827" i="42"/>
  <c r="CF839" i="42"/>
  <c r="CR839" i="42"/>
  <c r="BU839" i="42"/>
  <c r="CG839" i="42"/>
  <c r="CS839" i="42"/>
  <c r="BV839" i="42"/>
  <c r="CH839" i="42"/>
  <c r="BY839" i="42"/>
  <c r="CK839" i="42"/>
  <c r="BZ839" i="42"/>
  <c r="CL839" i="42"/>
  <c r="CA839" i="42"/>
  <c r="CM839" i="42"/>
  <c r="CB839" i="42"/>
  <c r="CN839" i="42"/>
  <c r="CD839" i="42"/>
  <c r="CP839" i="42"/>
  <c r="CJ864" i="42"/>
  <c r="BX864" i="42"/>
  <c r="CK863" i="42"/>
  <c r="BY863" i="42"/>
  <c r="CL862" i="42"/>
  <c r="BZ862" i="42"/>
  <c r="CM861" i="42"/>
  <c r="CA861" i="42"/>
  <c r="CN860" i="42"/>
  <c r="CB860" i="42"/>
  <c r="CO859" i="42"/>
  <c r="CC859" i="42"/>
  <c r="CP858" i="42"/>
  <c r="CD858" i="42"/>
  <c r="CQ857" i="42"/>
  <c r="CE857" i="42"/>
  <c r="CR856" i="42"/>
  <c r="CF856" i="42"/>
  <c r="CS855" i="42"/>
  <c r="CG855" i="42"/>
  <c r="BU855" i="42"/>
  <c r="CH854" i="42"/>
  <c r="BV854" i="42"/>
  <c r="CI853" i="42"/>
  <c r="BW853" i="42"/>
  <c r="CJ852" i="42"/>
  <c r="BX852" i="42"/>
  <c r="CK851" i="42"/>
  <c r="BY851" i="42"/>
  <c r="CL850" i="42"/>
  <c r="BZ850" i="42"/>
  <c r="CM849" i="42"/>
  <c r="CA849" i="42"/>
  <c r="CN848" i="42"/>
  <c r="CB848" i="42"/>
  <c r="CO847" i="42"/>
  <c r="CC847" i="42"/>
  <c r="CP846" i="42"/>
  <c r="CD846" i="42"/>
  <c r="CO845" i="42"/>
  <c r="CD844" i="42"/>
  <c r="CR842" i="42"/>
  <c r="CG841" i="42"/>
  <c r="CJ838" i="42"/>
  <c r="BY837" i="42"/>
  <c r="CM835" i="42"/>
  <c r="CB834" i="42"/>
  <c r="CP832" i="42"/>
  <c r="CE831" i="42"/>
  <c r="CS829" i="42"/>
  <c r="BW827" i="42"/>
  <c r="CK825" i="42"/>
  <c r="BZ824" i="42"/>
  <c r="CN822" i="42"/>
  <c r="CC821" i="42"/>
  <c r="CQ819" i="42"/>
  <c r="CF818" i="42"/>
  <c r="CI815" i="42"/>
  <c r="BX814" i="42"/>
  <c r="CL812" i="42"/>
  <c r="CA811" i="42"/>
  <c r="BY809" i="42"/>
  <c r="CB806" i="42"/>
  <c r="CE803" i="42"/>
  <c r="CH800" i="42"/>
  <c r="CK797" i="42"/>
  <c r="CN794" i="42"/>
  <c r="CQ791" i="42"/>
  <c r="BU789" i="42"/>
  <c r="BX786" i="42"/>
  <c r="CD777" i="42"/>
  <c r="BW741" i="42"/>
  <c r="BY672" i="42"/>
  <c r="CK672" i="42"/>
  <c r="BZ672" i="42"/>
  <c r="CL672" i="42"/>
  <c r="CE672" i="42"/>
  <c r="CS672" i="42"/>
  <c r="CF672" i="42"/>
  <c r="BU672" i="42"/>
  <c r="CI672" i="42"/>
  <c r="BX672" i="42"/>
  <c r="CN672" i="42"/>
  <c r="CC672" i="42"/>
  <c r="CH672" i="42"/>
  <c r="CJ672" i="42"/>
  <c r="CO672" i="42"/>
  <c r="CR672" i="42"/>
  <c r="BW672" i="42"/>
  <c r="CA672" i="42"/>
  <c r="CP672" i="42"/>
  <c r="BV672" i="42"/>
  <c r="CQ672" i="42"/>
  <c r="CD672" i="42"/>
  <c r="CG672" i="42"/>
  <c r="BY684" i="42"/>
  <c r="CK684" i="42"/>
  <c r="BZ684" i="42"/>
  <c r="CG684" i="42"/>
  <c r="CH684" i="42"/>
  <c r="BW684" i="42"/>
  <c r="CM684" i="42"/>
  <c r="CB684" i="42"/>
  <c r="CD684" i="42"/>
  <c r="CE684" i="42"/>
  <c r="CN684" i="42"/>
  <c r="BU684" i="42"/>
  <c r="CQ684" i="42"/>
  <c r="CR684" i="42"/>
  <c r="BV684" i="42"/>
  <c r="BX684" i="42"/>
  <c r="CI684" i="42"/>
  <c r="CA684" i="42"/>
  <c r="CC684" i="42"/>
  <c r="CF684" i="42"/>
  <c r="CS684" i="42"/>
  <c r="BZ696" i="42"/>
  <c r="CE696" i="42"/>
  <c r="CR696" i="42"/>
  <c r="CF696" i="42"/>
  <c r="CS696" i="42"/>
  <c r="BV696" i="42"/>
  <c r="CI696" i="42"/>
  <c r="BY696" i="42"/>
  <c r="CM696" i="42"/>
  <c r="CB696" i="42"/>
  <c r="CC696" i="42"/>
  <c r="CH696" i="42"/>
  <c r="CN696" i="42"/>
  <c r="CG696" i="42"/>
  <c r="CA696" i="42"/>
  <c r="BW696" i="42"/>
  <c r="BX696" i="42"/>
  <c r="CD696" i="42"/>
  <c r="CQ696" i="42"/>
  <c r="BU696" i="42"/>
  <c r="CK696" i="42"/>
  <c r="CO696" i="42"/>
  <c r="BZ708" i="42"/>
  <c r="CL708" i="42"/>
  <c r="CF708" i="42"/>
  <c r="CS708" i="42"/>
  <c r="CG708" i="42"/>
  <c r="BW708" i="42"/>
  <c r="CJ708" i="42"/>
  <c r="CA708" i="42"/>
  <c r="BV708" i="42"/>
  <c r="CC708" i="42"/>
  <c r="CD708" i="42"/>
  <c r="CQ708" i="42"/>
  <c r="CB708" i="42"/>
  <c r="CE708" i="42"/>
  <c r="BU708" i="42"/>
  <c r="BX708" i="42"/>
  <c r="BY708" i="42"/>
  <c r="CK708" i="42"/>
  <c r="CR708" i="42"/>
  <c r="CH708" i="42"/>
  <c r="CI708" i="42"/>
  <c r="CD720" i="42"/>
  <c r="CP720" i="42"/>
  <c r="CE720" i="42"/>
  <c r="CQ720" i="42"/>
  <c r="CH720" i="42"/>
  <c r="BY720" i="42"/>
  <c r="CM720" i="42"/>
  <c r="BZ720" i="42"/>
  <c r="CF720" i="42"/>
  <c r="CK720" i="42"/>
  <c r="BW720" i="42"/>
  <c r="CS720" i="42"/>
  <c r="BX720" i="42"/>
  <c r="CA720" i="42"/>
  <c r="CB720" i="42"/>
  <c r="CC720" i="42"/>
  <c r="CG720" i="42"/>
  <c r="CI720" i="42"/>
  <c r="BU720" i="42"/>
  <c r="BV720" i="42"/>
  <c r="CR720" i="42"/>
  <c r="CD732" i="42"/>
  <c r="BW732" i="42"/>
  <c r="CI732" i="42"/>
  <c r="BX732" i="42"/>
  <c r="CJ732" i="42"/>
  <c r="BZ732" i="42"/>
  <c r="CA732" i="42"/>
  <c r="CQ732" i="42"/>
  <c r="CB732" i="42"/>
  <c r="CR732" i="42"/>
  <c r="CF732" i="42"/>
  <c r="CG732" i="42"/>
  <c r="CH732" i="42"/>
  <c r="BY732" i="42"/>
  <c r="CC732" i="42"/>
  <c r="CE732" i="42"/>
  <c r="CL732" i="42"/>
  <c r="CM732" i="42"/>
  <c r="CN732" i="42"/>
  <c r="BU732" i="42"/>
  <c r="BV732" i="42"/>
  <c r="CS732" i="42"/>
  <c r="CF744" i="42"/>
  <c r="CR744" i="42"/>
  <c r="BU744" i="42"/>
  <c r="CG744" i="42"/>
  <c r="CS744" i="42"/>
  <c r="BV744" i="42"/>
  <c r="CH744" i="42"/>
  <c r="BY744" i="42"/>
  <c r="CK744" i="42"/>
  <c r="BZ744" i="42"/>
  <c r="CL744" i="42"/>
  <c r="CA744" i="42"/>
  <c r="CB744" i="42"/>
  <c r="CN744" i="42"/>
  <c r="CQ744" i="42"/>
  <c r="BW744" i="42"/>
  <c r="BX744" i="42"/>
  <c r="CC744" i="42"/>
  <c r="CD744" i="42"/>
  <c r="CE744" i="42"/>
  <c r="CI744" i="42"/>
  <c r="CJ744" i="42"/>
  <c r="BW756" i="42"/>
  <c r="CI756" i="42"/>
  <c r="BX756" i="42"/>
  <c r="CJ756" i="42"/>
  <c r="BY756" i="42"/>
  <c r="CK756" i="42"/>
  <c r="CB756" i="42"/>
  <c r="CC756" i="42"/>
  <c r="CD756" i="42"/>
  <c r="CE756" i="42"/>
  <c r="CQ756" i="42"/>
  <c r="CF756" i="42"/>
  <c r="CR756" i="42"/>
  <c r="BU756" i="42"/>
  <c r="CG756" i="42"/>
  <c r="CS756" i="42"/>
  <c r="BZ756" i="42"/>
  <c r="CA756" i="42"/>
  <c r="CH756" i="42"/>
  <c r="CM756" i="42"/>
  <c r="BW768" i="42"/>
  <c r="CI768" i="42"/>
  <c r="BX768" i="42"/>
  <c r="CJ768" i="42"/>
  <c r="BY768" i="42"/>
  <c r="CK768" i="42"/>
  <c r="CB768" i="42"/>
  <c r="CN768" i="42"/>
  <c r="CC768" i="42"/>
  <c r="CO768" i="42"/>
  <c r="CD768" i="42"/>
  <c r="CP768" i="42"/>
  <c r="CE768" i="42"/>
  <c r="CQ768" i="42"/>
  <c r="BU768" i="42"/>
  <c r="CG768" i="42"/>
  <c r="CS768" i="42"/>
  <c r="CR768" i="42"/>
  <c r="BV768" i="42"/>
  <c r="BZ768" i="42"/>
  <c r="CA768" i="42"/>
  <c r="CF768" i="42"/>
  <c r="CH768" i="42"/>
  <c r="CL768" i="42"/>
  <c r="BW780" i="42"/>
  <c r="CI780" i="42"/>
  <c r="BX780" i="42"/>
  <c r="CJ780" i="42"/>
  <c r="BY780" i="42"/>
  <c r="CK780" i="42"/>
  <c r="CB780" i="42"/>
  <c r="CN780" i="42"/>
  <c r="CC780" i="42"/>
  <c r="CO780" i="42"/>
  <c r="CD780" i="42"/>
  <c r="CP780" i="42"/>
  <c r="CE780" i="42"/>
  <c r="CQ780" i="42"/>
  <c r="CA780" i="42"/>
  <c r="CF780" i="42"/>
  <c r="CG780" i="42"/>
  <c r="CH780" i="42"/>
  <c r="CM780" i="42"/>
  <c r="CR780" i="42"/>
  <c r="CS780" i="42"/>
  <c r="BU780" i="42"/>
  <c r="BV780" i="42"/>
  <c r="CE792" i="42"/>
  <c r="CQ792" i="42"/>
  <c r="CF792" i="42"/>
  <c r="CR792" i="42"/>
  <c r="BU792" i="42"/>
  <c r="CG792" i="42"/>
  <c r="CS792" i="42"/>
  <c r="BV792" i="42"/>
  <c r="CH792" i="42"/>
  <c r="BX792" i="42"/>
  <c r="CJ792" i="42"/>
  <c r="BY792" i="42"/>
  <c r="CK792" i="42"/>
  <c r="BZ792" i="42"/>
  <c r="CL792" i="42"/>
  <c r="CA792" i="42"/>
  <c r="CM792" i="42"/>
  <c r="CB792" i="42"/>
  <c r="CN792" i="42"/>
  <c r="CC792" i="42"/>
  <c r="CO792" i="42"/>
  <c r="CE804" i="42"/>
  <c r="CQ804" i="42"/>
  <c r="CF804" i="42"/>
  <c r="CR804" i="42"/>
  <c r="BU804" i="42"/>
  <c r="CG804" i="42"/>
  <c r="CS804" i="42"/>
  <c r="BV804" i="42"/>
  <c r="CH804" i="42"/>
  <c r="BX804" i="42"/>
  <c r="CJ804" i="42"/>
  <c r="BY804" i="42"/>
  <c r="CK804" i="42"/>
  <c r="BZ804" i="42"/>
  <c r="CL804" i="42"/>
  <c r="CA804" i="42"/>
  <c r="CM804" i="42"/>
  <c r="CB804" i="42"/>
  <c r="CN804" i="42"/>
  <c r="CC804" i="42"/>
  <c r="CO804" i="42"/>
  <c r="CE816" i="42"/>
  <c r="CQ816" i="42"/>
  <c r="CF816" i="42"/>
  <c r="CR816" i="42"/>
  <c r="BU816" i="42"/>
  <c r="CG816" i="42"/>
  <c r="CS816" i="42"/>
  <c r="BX816" i="42"/>
  <c r="CJ816" i="42"/>
  <c r="BY816" i="42"/>
  <c r="CK816" i="42"/>
  <c r="BZ816" i="42"/>
  <c r="CL816" i="42"/>
  <c r="CA816" i="42"/>
  <c r="CM816" i="42"/>
  <c r="CC816" i="42"/>
  <c r="CO816" i="42"/>
  <c r="CE828" i="42"/>
  <c r="CQ828" i="42"/>
  <c r="CF828" i="42"/>
  <c r="CR828" i="42"/>
  <c r="BU828" i="42"/>
  <c r="CG828" i="42"/>
  <c r="CS828" i="42"/>
  <c r="BX828" i="42"/>
  <c r="CJ828" i="42"/>
  <c r="BY828" i="42"/>
  <c r="CK828" i="42"/>
  <c r="BZ828" i="42"/>
  <c r="CL828" i="42"/>
  <c r="CA828" i="42"/>
  <c r="CM828" i="42"/>
  <c r="CC828" i="42"/>
  <c r="CO828" i="42"/>
  <c r="CE840" i="42"/>
  <c r="CQ840" i="42"/>
  <c r="CF840" i="42"/>
  <c r="CR840" i="42"/>
  <c r="BU840" i="42"/>
  <c r="CG840" i="42"/>
  <c r="CS840" i="42"/>
  <c r="BX840" i="42"/>
  <c r="CJ840" i="42"/>
  <c r="BY840" i="42"/>
  <c r="CK840" i="42"/>
  <c r="BZ840" i="42"/>
  <c r="CL840" i="42"/>
  <c r="CA840" i="42"/>
  <c r="CM840" i="42"/>
  <c r="CC840" i="42"/>
  <c r="CO840" i="42"/>
  <c r="CI864" i="42"/>
  <c r="BW864" i="42"/>
  <c r="CJ863" i="42"/>
  <c r="BX863" i="42"/>
  <c r="CK862" i="42"/>
  <c r="BY862" i="42"/>
  <c r="CL861" i="42"/>
  <c r="BZ861" i="42"/>
  <c r="CM860" i="42"/>
  <c r="CA860" i="42"/>
  <c r="CN859" i="42"/>
  <c r="CB859" i="42"/>
  <c r="CO858" i="42"/>
  <c r="CC858" i="42"/>
  <c r="CP857" i="42"/>
  <c r="CD857" i="42"/>
  <c r="CQ856" i="42"/>
  <c r="CE856" i="42"/>
  <c r="CR855" i="42"/>
  <c r="CF855" i="42"/>
  <c r="CS854" i="42"/>
  <c r="CG854" i="42"/>
  <c r="BU854" i="42"/>
  <c r="CH853" i="42"/>
  <c r="BV853" i="42"/>
  <c r="CI852" i="42"/>
  <c r="BW852" i="42"/>
  <c r="CJ851" i="42"/>
  <c r="BX851" i="42"/>
  <c r="CK850" i="42"/>
  <c r="BY850" i="42"/>
  <c r="CL849" i="42"/>
  <c r="BZ849" i="42"/>
  <c r="CM848" i="42"/>
  <c r="CA848" i="42"/>
  <c r="CN847" i="42"/>
  <c r="CB847" i="42"/>
  <c r="CO846" i="42"/>
  <c r="CC846" i="42"/>
  <c r="CK845" i="42"/>
  <c r="BZ844" i="42"/>
  <c r="CN842" i="42"/>
  <c r="CQ839" i="42"/>
  <c r="CF838" i="42"/>
  <c r="BU837" i="42"/>
  <c r="CI835" i="42"/>
  <c r="BX834" i="42"/>
  <c r="CA831" i="42"/>
  <c r="CD828" i="42"/>
  <c r="CR826" i="42"/>
  <c r="CG825" i="42"/>
  <c r="BV824" i="42"/>
  <c r="CJ822" i="42"/>
  <c r="BY821" i="42"/>
  <c r="CM819" i="42"/>
  <c r="CB818" i="42"/>
  <c r="CP816" i="42"/>
  <c r="CE815" i="42"/>
  <c r="CS813" i="42"/>
  <c r="CH812" i="42"/>
  <c r="BW811" i="42"/>
  <c r="CQ808" i="42"/>
  <c r="BX803" i="42"/>
  <c r="CA800" i="42"/>
  <c r="CD797" i="42"/>
  <c r="CG794" i="42"/>
  <c r="CJ791" i="42"/>
  <c r="CM788" i="42"/>
  <c r="CP785" i="42"/>
  <c r="CS782" i="42"/>
  <c r="CJ776" i="42"/>
  <c r="CS767" i="42"/>
  <c r="CH737" i="42"/>
  <c r="BU688" i="42"/>
  <c r="CG688" i="42"/>
  <c r="CS688" i="42"/>
  <c r="BV688" i="42"/>
  <c r="CH688" i="42"/>
  <c r="CI688" i="42"/>
  <c r="BY688" i="42"/>
  <c r="CB688" i="42"/>
  <c r="CL688" i="42"/>
  <c r="CN688" i="42"/>
  <c r="BX688" i="42"/>
  <c r="CR688" i="42"/>
  <c r="BZ688" i="42"/>
  <c r="CC688" i="42"/>
  <c r="CE688" i="42"/>
  <c r="CF688" i="42"/>
  <c r="CA688" i="42"/>
  <c r="CD688" i="42"/>
  <c r="CK688" i="42"/>
  <c r="CQ688" i="42"/>
  <c r="BW688" i="42"/>
  <c r="CE760" i="42"/>
  <c r="CQ760" i="42"/>
  <c r="CF760" i="42"/>
  <c r="CR760" i="42"/>
  <c r="BU760" i="42"/>
  <c r="CG760" i="42"/>
  <c r="CS760" i="42"/>
  <c r="BX760" i="42"/>
  <c r="CJ760" i="42"/>
  <c r="BY760" i="42"/>
  <c r="CK760" i="42"/>
  <c r="BZ760" i="42"/>
  <c r="CA760" i="42"/>
  <c r="CM760" i="42"/>
  <c r="CC760" i="42"/>
  <c r="CB760" i="42"/>
  <c r="CD760" i="42"/>
  <c r="CH760" i="42"/>
  <c r="CI760" i="42"/>
  <c r="CP760" i="42"/>
  <c r="BV760" i="42"/>
  <c r="CA832" i="42"/>
  <c r="CM832" i="42"/>
  <c r="CB832" i="42"/>
  <c r="CN832" i="42"/>
  <c r="CC832" i="42"/>
  <c r="CO832" i="42"/>
  <c r="CF832" i="42"/>
  <c r="CR832" i="42"/>
  <c r="BU832" i="42"/>
  <c r="CG832" i="42"/>
  <c r="CS832" i="42"/>
  <c r="BV832" i="42"/>
  <c r="CH832" i="42"/>
  <c r="BW832" i="42"/>
  <c r="CI832" i="42"/>
  <c r="BY832" i="42"/>
  <c r="CK832" i="42"/>
  <c r="CQ784" i="42"/>
  <c r="BX673" i="42"/>
  <c r="CJ673" i="42"/>
  <c r="BY673" i="42"/>
  <c r="CK673" i="42"/>
  <c r="CH673" i="42"/>
  <c r="BU673" i="42"/>
  <c r="CI673" i="42"/>
  <c r="BZ673" i="42"/>
  <c r="CN673" i="42"/>
  <c r="CQ673" i="42"/>
  <c r="BW673" i="42"/>
  <c r="CS673" i="42"/>
  <c r="CA673" i="42"/>
  <c r="CE673" i="42"/>
  <c r="CF673" i="42"/>
  <c r="CM673" i="42"/>
  <c r="CO673" i="42"/>
  <c r="CR673" i="42"/>
  <c r="BV673" i="42"/>
  <c r="CB673" i="42"/>
  <c r="CD673" i="42"/>
  <c r="CG673" i="42"/>
  <c r="CP673" i="42"/>
  <c r="BX685" i="42"/>
  <c r="BY685" i="42"/>
  <c r="CK685" i="42"/>
  <c r="BV685" i="42"/>
  <c r="CL685" i="42"/>
  <c r="BW685" i="42"/>
  <c r="CM685" i="42"/>
  <c r="CB685" i="42"/>
  <c r="CE685" i="42"/>
  <c r="CS685" i="42"/>
  <c r="CA685" i="42"/>
  <c r="CC685" i="42"/>
  <c r="CG685" i="42"/>
  <c r="CH685" i="42"/>
  <c r="CN685" i="42"/>
  <c r="CF685" i="42"/>
  <c r="CI685" i="42"/>
  <c r="BU685" i="42"/>
  <c r="BZ685" i="42"/>
  <c r="CD685" i="42"/>
  <c r="CR685" i="42"/>
  <c r="CQ685" i="42"/>
  <c r="BY697" i="42"/>
  <c r="CK697" i="42"/>
  <c r="CF697" i="42"/>
  <c r="CS697" i="42"/>
  <c r="CG697" i="42"/>
  <c r="BW697" i="42"/>
  <c r="CA697" i="42"/>
  <c r="CN697" i="42"/>
  <c r="BV697" i="42"/>
  <c r="CP697" i="42"/>
  <c r="BX697" i="42"/>
  <c r="CQ697" i="42"/>
  <c r="CC697" i="42"/>
  <c r="CD697" i="42"/>
  <c r="CH697" i="42"/>
  <c r="CO697" i="42"/>
  <c r="BU697" i="42"/>
  <c r="BZ697" i="42"/>
  <c r="CB697" i="42"/>
  <c r="CE697" i="42"/>
  <c r="CI697" i="42"/>
  <c r="CR697" i="42"/>
  <c r="BY709" i="42"/>
  <c r="CK709" i="42"/>
  <c r="CG709" i="42"/>
  <c r="BU709" i="42"/>
  <c r="CH709" i="42"/>
  <c r="BX709" i="42"/>
  <c r="CL709" i="42"/>
  <c r="CB709" i="42"/>
  <c r="CO709" i="42"/>
  <c r="BW709" i="42"/>
  <c r="CQ709" i="42"/>
  <c r="BZ709" i="42"/>
  <c r="CR709" i="42"/>
  <c r="CS709" i="42"/>
  <c r="CD709" i="42"/>
  <c r="CE709" i="42"/>
  <c r="CI709" i="42"/>
  <c r="CM709" i="42"/>
  <c r="CP709" i="42"/>
  <c r="BV709" i="42"/>
  <c r="CA709" i="42"/>
  <c r="CC709" i="42"/>
  <c r="CF709" i="42"/>
  <c r="CC721" i="42"/>
  <c r="CO721" i="42"/>
  <c r="CD721" i="42"/>
  <c r="BW721" i="42"/>
  <c r="CK721" i="42"/>
  <c r="CB721" i="42"/>
  <c r="CR721" i="42"/>
  <c r="CE721" i="42"/>
  <c r="CS721" i="42"/>
  <c r="BU721" i="42"/>
  <c r="CI721" i="42"/>
  <c r="CG721" i="42"/>
  <c r="CH721" i="42"/>
  <c r="CN721" i="42"/>
  <c r="BV721" i="42"/>
  <c r="CQ721" i="42"/>
  <c r="BX721" i="42"/>
  <c r="BY721" i="42"/>
  <c r="BZ721" i="42"/>
  <c r="CA721" i="42"/>
  <c r="CF721" i="42"/>
  <c r="CM721" i="42"/>
  <c r="CC733" i="42"/>
  <c r="BV733" i="42"/>
  <c r="CH733" i="42"/>
  <c r="BW733" i="42"/>
  <c r="CI733" i="42"/>
  <c r="CF733" i="42"/>
  <c r="CG733" i="42"/>
  <c r="CJ733" i="42"/>
  <c r="BX733" i="42"/>
  <c r="CM733" i="42"/>
  <c r="BY733" i="42"/>
  <c r="CN733" i="42"/>
  <c r="BZ733" i="42"/>
  <c r="CA733" i="42"/>
  <c r="CQ733" i="42"/>
  <c r="BU733" i="42"/>
  <c r="CB733" i="42"/>
  <c r="CD733" i="42"/>
  <c r="CL733" i="42"/>
  <c r="CR733" i="42"/>
  <c r="CS733" i="42"/>
  <c r="CE733" i="42"/>
  <c r="CK733" i="42"/>
  <c r="CE745" i="42"/>
  <c r="CQ745" i="42"/>
  <c r="CF745" i="42"/>
  <c r="CR745" i="42"/>
  <c r="BU745" i="42"/>
  <c r="CG745" i="42"/>
  <c r="CS745" i="42"/>
  <c r="BX745" i="42"/>
  <c r="CJ745" i="42"/>
  <c r="BY745" i="42"/>
  <c r="BZ745" i="42"/>
  <c r="CL745" i="42"/>
  <c r="CA745" i="42"/>
  <c r="CB745" i="42"/>
  <c r="CC745" i="42"/>
  <c r="CD745" i="42"/>
  <c r="CH745" i="42"/>
  <c r="CI745" i="42"/>
  <c r="BV745" i="42"/>
  <c r="BW745" i="42"/>
  <c r="CO745" i="42"/>
  <c r="BV757" i="42"/>
  <c r="CH757" i="42"/>
  <c r="BW757" i="42"/>
  <c r="CI757" i="42"/>
  <c r="BX757" i="42"/>
  <c r="CJ757" i="42"/>
  <c r="CA757" i="42"/>
  <c r="CM757" i="42"/>
  <c r="CB757" i="42"/>
  <c r="CC757" i="42"/>
  <c r="CD757" i="42"/>
  <c r="CP757" i="42"/>
  <c r="CE757" i="42"/>
  <c r="CF757" i="42"/>
  <c r="CR757" i="42"/>
  <c r="BZ757" i="42"/>
  <c r="CG757" i="42"/>
  <c r="CK757" i="42"/>
  <c r="CL757" i="42"/>
  <c r="CS757" i="42"/>
  <c r="BU757" i="42"/>
  <c r="BV769" i="42"/>
  <c r="CH769" i="42"/>
  <c r="BW769" i="42"/>
  <c r="CI769" i="42"/>
  <c r="BX769" i="42"/>
  <c r="CJ769" i="42"/>
  <c r="CA769" i="42"/>
  <c r="CM769" i="42"/>
  <c r="CB769" i="42"/>
  <c r="CN769" i="42"/>
  <c r="CC769" i="42"/>
  <c r="CO769" i="42"/>
  <c r="CD769" i="42"/>
  <c r="CP769" i="42"/>
  <c r="CF769" i="42"/>
  <c r="CR769" i="42"/>
  <c r="BU769" i="42"/>
  <c r="BY769" i="42"/>
  <c r="BZ769" i="42"/>
  <c r="CG769" i="42"/>
  <c r="CK769" i="42"/>
  <c r="CL769" i="42"/>
  <c r="CQ769" i="42"/>
  <c r="CS769" i="42"/>
  <c r="BV781" i="42"/>
  <c r="CH781" i="42"/>
  <c r="BW781" i="42"/>
  <c r="CI781" i="42"/>
  <c r="BX781" i="42"/>
  <c r="CJ781" i="42"/>
  <c r="CA781" i="42"/>
  <c r="CM781" i="42"/>
  <c r="CB781" i="42"/>
  <c r="CN781" i="42"/>
  <c r="CC781" i="42"/>
  <c r="CO781" i="42"/>
  <c r="CD781" i="42"/>
  <c r="CP781" i="42"/>
  <c r="CF781" i="42"/>
  <c r="CG781" i="42"/>
  <c r="CK781" i="42"/>
  <c r="CL781" i="42"/>
  <c r="CR781" i="42"/>
  <c r="CS781" i="42"/>
  <c r="BU781" i="42"/>
  <c r="BY781" i="42"/>
  <c r="BZ781" i="42"/>
  <c r="CD793" i="42"/>
  <c r="CP793" i="42"/>
  <c r="CE793" i="42"/>
  <c r="CQ793" i="42"/>
  <c r="CF793" i="42"/>
  <c r="CR793" i="42"/>
  <c r="BU793" i="42"/>
  <c r="CG793" i="42"/>
  <c r="CS793" i="42"/>
  <c r="BW793" i="42"/>
  <c r="CI793" i="42"/>
  <c r="BX793" i="42"/>
  <c r="CJ793" i="42"/>
  <c r="BY793" i="42"/>
  <c r="CK793" i="42"/>
  <c r="BZ793" i="42"/>
  <c r="CL793" i="42"/>
  <c r="CA793" i="42"/>
  <c r="CM793" i="42"/>
  <c r="CB793" i="42"/>
  <c r="CN793" i="42"/>
  <c r="CD805" i="42"/>
  <c r="CP805" i="42"/>
  <c r="CE805" i="42"/>
  <c r="CQ805" i="42"/>
  <c r="CF805" i="42"/>
  <c r="CR805" i="42"/>
  <c r="BU805" i="42"/>
  <c r="CG805" i="42"/>
  <c r="CS805" i="42"/>
  <c r="BW805" i="42"/>
  <c r="CI805" i="42"/>
  <c r="BX805" i="42"/>
  <c r="CJ805" i="42"/>
  <c r="BY805" i="42"/>
  <c r="CK805" i="42"/>
  <c r="BZ805" i="42"/>
  <c r="CL805" i="42"/>
  <c r="CA805" i="42"/>
  <c r="CM805" i="42"/>
  <c r="CB805" i="42"/>
  <c r="CN805" i="42"/>
  <c r="CD817" i="42"/>
  <c r="CP817" i="42"/>
  <c r="CE817" i="42"/>
  <c r="CQ817" i="42"/>
  <c r="CF817" i="42"/>
  <c r="CR817" i="42"/>
  <c r="BW817" i="42"/>
  <c r="CI817" i="42"/>
  <c r="BX817" i="42"/>
  <c r="CJ817" i="42"/>
  <c r="BY817" i="42"/>
  <c r="CK817" i="42"/>
  <c r="BZ817" i="42"/>
  <c r="CL817" i="42"/>
  <c r="CB817" i="42"/>
  <c r="CN817" i="42"/>
  <c r="CD829" i="42"/>
  <c r="CP829" i="42"/>
  <c r="CE829" i="42"/>
  <c r="CQ829" i="42"/>
  <c r="CF829" i="42"/>
  <c r="CR829" i="42"/>
  <c r="BW829" i="42"/>
  <c r="CI829" i="42"/>
  <c r="BX829" i="42"/>
  <c r="CJ829" i="42"/>
  <c r="BY829" i="42"/>
  <c r="CK829" i="42"/>
  <c r="BZ829" i="42"/>
  <c r="CL829" i="42"/>
  <c r="CB829" i="42"/>
  <c r="CN829" i="42"/>
  <c r="CD841" i="42"/>
  <c r="CP841" i="42"/>
  <c r="CE841" i="42"/>
  <c r="CQ841" i="42"/>
  <c r="CF841" i="42"/>
  <c r="CR841" i="42"/>
  <c r="BW841" i="42"/>
  <c r="CI841" i="42"/>
  <c r="BX841" i="42"/>
  <c r="CJ841" i="42"/>
  <c r="BY841" i="42"/>
  <c r="CK841" i="42"/>
  <c r="BZ841" i="42"/>
  <c r="CL841" i="42"/>
  <c r="CB841" i="42"/>
  <c r="CN841" i="42"/>
  <c r="CH864" i="42"/>
  <c r="BV864" i="42"/>
  <c r="CI863" i="42"/>
  <c r="BW863" i="42"/>
  <c r="CJ862" i="42"/>
  <c r="BX862" i="42"/>
  <c r="CK861" i="42"/>
  <c r="BY861" i="42"/>
  <c r="CL860" i="42"/>
  <c r="BZ860" i="42"/>
  <c r="CM859" i="42"/>
  <c r="CA859" i="42"/>
  <c r="CN858" i="42"/>
  <c r="CB858" i="42"/>
  <c r="CO857" i="42"/>
  <c r="CC857" i="42"/>
  <c r="CP856" i="42"/>
  <c r="CD856" i="42"/>
  <c r="CQ855" i="42"/>
  <c r="CE855" i="42"/>
  <c r="CR854" i="42"/>
  <c r="CF854" i="42"/>
  <c r="CS853" i="42"/>
  <c r="CG853" i="42"/>
  <c r="BU853" i="42"/>
  <c r="CH852" i="42"/>
  <c r="BV852" i="42"/>
  <c r="CI851" i="42"/>
  <c r="BW851" i="42"/>
  <c r="CJ850" i="42"/>
  <c r="BX850" i="42"/>
  <c r="CK849" i="42"/>
  <c r="BY849" i="42"/>
  <c r="CL848" i="42"/>
  <c r="BZ848" i="42"/>
  <c r="CM847" i="42"/>
  <c r="CA847" i="42"/>
  <c r="CN846" i="42"/>
  <c r="CB846" i="42"/>
  <c r="CI845" i="42"/>
  <c r="BX844" i="42"/>
  <c r="CA841" i="42"/>
  <c r="CO839" i="42"/>
  <c r="CD838" i="42"/>
  <c r="CR836" i="42"/>
  <c r="CG835" i="42"/>
  <c r="BV834" i="42"/>
  <c r="CJ832" i="42"/>
  <c r="CM829" i="42"/>
  <c r="CB828" i="42"/>
  <c r="CP826" i="42"/>
  <c r="CE825" i="42"/>
  <c r="CS823" i="42"/>
  <c r="CH822" i="42"/>
  <c r="BW821" i="42"/>
  <c r="CK819" i="42"/>
  <c r="CN816" i="42"/>
  <c r="CC815" i="42"/>
  <c r="CQ813" i="42"/>
  <c r="CF812" i="42"/>
  <c r="BU811" i="42"/>
  <c r="CL808" i="42"/>
  <c r="CO805" i="42"/>
  <c r="CR802" i="42"/>
  <c r="BV800" i="42"/>
  <c r="BY797" i="42"/>
  <c r="CE791" i="42"/>
  <c r="CH788" i="42"/>
  <c r="CK785" i="42"/>
  <c r="CR775" i="42"/>
  <c r="CB767" i="42"/>
  <c r="BU676" i="42"/>
  <c r="CG676" i="42"/>
  <c r="CS676" i="42"/>
  <c r="BV676" i="42"/>
  <c r="CH676" i="42"/>
  <c r="CE676" i="42"/>
  <c r="CF676" i="42"/>
  <c r="BW676" i="42"/>
  <c r="BZ676" i="42"/>
  <c r="CN676" i="42"/>
  <c r="CJ676" i="42"/>
  <c r="BX676" i="42"/>
  <c r="CQ676" i="42"/>
  <c r="CA676" i="42"/>
  <c r="CI676" i="42"/>
  <c r="CM676" i="42"/>
  <c r="CB676" i="42"/>
  <c r="CC676" i="42"/>
  <c r="CD676" i="42"/>
  <c r="BY676" i="42"/>
  <c r="CR676" i="42"/>
  <c r="CE772" i="42"/>
  <c r="CQ772" i="42"/>
  <c r="CF772" i="42"/>
  <c r="CR772" i="42"/>
  <c r="BU772" i="42"/>
  <c r="CG772" i="42"/>
  <c r="CS772" i="42"/>
  <c r="BX772" i="42"/>
  <c r="CJ772" i="42"/>
  <c r="BY772" i="42"/>
  <c r="CK772" i="42"/>
  <c r="BZ772" i="42"/>
  <c r="CL772" i="42"/>
  <c r="CA772" i="42"/>
  <c r="CM772" i="42"/>
  <c r="CC772" i="42"/>
  <c r="CO772" i="42"/>
  <c r="BV772" i="42"/>
  <c r="BW772" i="42"/>
  <c r="CD772" i="42"/>
  <c r="CH772" i="42"/>
  <c r="CI772" i="42"/>
  <c r="CN772" i="42"/>
  <c r="CP772" i="42"/>
  <c r="BW674" i="42"/>
  <c r="CI674" i="42"/>
  <c r="BX674" i="42"/>
  <c r="CJ674" i="42"/>
  <c r="BY674" i="42"/>
  <c r="CM674" i="42"/>
  <c r="BZ674" i="42"/>
  <c r="CC674" i="42"/>
  <c r="CQ674" i="42"/>
  <c r="CF674" i="42"/>
  <c r="CP674" i="42"/>
  <c r="BU674" i="42"/>
  <c r="CR674" i="42"/>
  <c r="CD674" i="42"/>
  <c r="CG674" i="42"/>
  <c r="CH674" i="42"/>
  <c r="CA674" i="42"/>
  <c r="BV674" i="42"/>
  <c r="CE674" i="42"/>
  <c r="CO674" i="42"/>
  <c r="CS674" i="42"/>
  <c r="CL674" i="42"/>
  <c r="BW686" i="42"/>
  <c r="CI686" i="42"/>
  <c r="BX686" i="42"/>
  <c r="CA686" i="42"/>
  <c r="CB686" i="42"/>
  <c r="CE686" i="42"/>
  <c r="CS686" i="42"/>
  <c r="CH686" i="42"/>
  <c r="BV686" i="42"/>
  <c r="CR686" i="42"/>
  <c r="BY686" i="42"/>
  <c r="CD686" i="42"/>
  <c r="CF686" i="42"/>
  <c r="CK686" i="42"/>
  <c r="CC686" i="42"/>
  <c r="CQ686" i="42"/>
  <c r="BU686" i="42"/>
  <c r="BZ686" i="42"/>
  <c r="CG686" i="42"/>
  <c r="CL686" i="42"/>
  <c r="CN686" i="42"/>
  <c r="BX698" i="42"/>
  <c r="CG698" i="42"/>
  <c r="BU698" i="42"/>
  <c r="CH698" i="42"/>
  <c r="BY698" i="42"/>
  <c r="CL698" i="42"/>
  <c r="CB698" i="42"/>
  <c r="CO698" i="42"/>
  <c r="CK698" i="42"/>
  <c r="CM698" i="42"/>
  <c r="BW698" i="42"/>
  <c r="CQ698" i="42"/>
  <c r="BZ698" i="42"/>
  <c r="CR698" i="42"/>
  <c r="CC698" i="42"/>
  <c r="CE698" i="42"/>
  <c r="CF698" i="42"/>
  <c r="CS698" i="42"/>
  <c r="BV698" i="42"/>
  <c r="CA698" i="42"/>
  <c r="CD698" i="42"/>
  <c r="CI698" i="42"/>
  <c r="BX710" i="42"/>
  <c r="CJ710" i="42"/>
  <c r="BU710" i="42"/>
  <c r="CH710" i="42"/>
  <c r="BV710" i="42"/>
  <c r="CI710" i="42"/>
  <c r="BZ710" i="42"/>
  <c r="CC710" i="42"/>
  <c r="CE710" i="42"/>
  <c r="CL710" i="42"/>
  <c r="CS710" i="42"/>
  <c r="CD710" i="42"/>
  <c r="CF710" i="42"/>
  <c r="CQ710" i="42"/>
  <c r="CA710" i="42"/>
  <c r="CB710" i="42"/>
  <c r="CG710" i="42"/>
  <c r="CK710" i="42"/>
  <c r="CO710" i="42"/>
  <c r="BW710" i="42"/>
  <c r="BY710" i="42"/>
  <c r="CR710" i="42"/>
  <c r="CB722" i="42"/>
  <c r="CN722" i="42"/>
  <c r="CC722" i="42"/>
  <c r="CO722" i="42"/>
  <c r="BZ722" i="42"/>
  <c r="CP722" i="42"/>
  <c r="CG722" i="42"/>
  <c r="CH722" i="42"/>
  <c r="BX722" i="42"/>
  <c r="CD722" i="42"/>
  <c r="CE722" i="42"/>
  <c r="CF722" i="42"/>
  <c r="CK722" i="42"/>
  <c r="CM722" i="42"/>
  <c r="BU722" i="42"/>
  <c r="CQ722" i="42"/>
  <c r="BV722" i="42"/>
  <c r="CR722" i="42"/>
  <c r="CA722" i="42"/>
  <c r="CI722" i="42"/>
  <c r="CS722" i="42"/>
  <c r="BW722" i="42"/>
  <c r="CB734" i="42"/>
  <c r="CN734" i="42"/>
  <c r="BU734" i="42"/>
  <c r="CG734" i="42"/>
  <c r="CS734" i="42"/>
  <c r="BV734" i="42"/>
  <c r="CH734" i="42"/>
  <c r="BX734" i="42"/>
  <c r="CM734" i="42"/>
  <c r="BY734" i="42"/>
  <c r="BZ734" i="42"/>
  <c r="CD734" i="42"/>
  <c r="CE734" i="42"/>
  <c r="CF734" i="42"/>
  <c r="CI734" i="42"/>
  <c r="CL734" i="42"/>
  <c r="CQ734" i="42"/>
  <c r="BW734" i="42"/>
  <c r="CA734" i="42"/>
  <c r="CC734" i="42"/>
  <c r="CJ734" i="42"/>
  <c r="CD746" i="42"/>
  <c r="CE746" i="42"/>
  <c r="CQ746" i="42"/>
  <c r="CF746" i="42"/>
  <c r="CR746" i="42"/>
  <c r="BW746" i="42"/>
  <c r="CI746" i="42"/>
  <c r="BX746" i="42"/>
  <c r="CJ746" i="42"/>
  <c r="BY746" i="42"/>
  <c r="CK746" i="42"/>
  <c r="BZ746" i="42"/>
  <c r="CL746" i="42"/>
  <c r="BU746" i="42"/>
  <c r="BV746" i="42"/>
  <c r="CC746" i="42"/>
  <c r="CG746" i="42"/>
  <c r="CH746" i="42"/>
  <c r="CM746" i="42"/>
  <c r="CB746" i="42"/>
  <c r="CS746" i="42"/>
  <c r="BU758" i="42"/>
  <c r="CG758" i="42"/>
  <c r="CS758" i="42"/>
  <c r="BV758" i="42"/>
  <c r="CH758" i="42"/>
  <c r="BW758" i="42"/>
  <c r="CI758" i="42"/>
  <c r="BZ758" i="42"/>
  <c r="CA758" i="42"/>
  <c r="CM758" i="42"/>
  <c r="CB758" i="42"/>
  <c r="CN758" i="42"/>
  <c r="CC758" i="42"/>
  <c r="CE758" i="42"/>
  <c r="CQ758" i="42"/>
  <c r="CP758" i="42"/>
  <c r="CR758" i="42"/>
  <c r="BX758" i="42"/>
  <c r="BY758" i="42"/>
  <c r="CD758" i="42"/>
  <c r="CF758" i="42"/>
  <c r="CJ758" i="42"/>
  <c r="BU770" i="42"/>
  <c r="CG770" i="42"/>
  <c r="CS770" i="42"/>
  <c r="BV770" i="42"/>
  <c r="CH770" i="42"/>
  <c r="BW770" i="42"/>
  <c r="CI770" i="42"/>
  <c r="BZ770" i="42"/>
  <c r="CL770" i="42"/>
  <c r="CA770" i="42"/>
  <c r="CM770" i="42"/>
  <c r="CB770" i="42"/>
  <c r="CN770" i="42"/>
  <c r="CC770" i="42"/>
  <c r="CO770" i="42"/>
  <c r="CE770" i="42"/>
  <c r="CQ770" i="42"/>
  <c r="CD770" i="42"/>
  <c r="CF770" i="42"/>
  <c r="CJ770" i="42"/>
  <c r="CK770" i="42"/>
  <c r="CR770" i="42"/>
  <c r="BX770" i="42"/>
  <c r="BU782" i="42"/>
  <c r="BV782" i="42"/>
  <c r="BZ782" i="42"/>
  <c r="CC782" i="42"/>
  <c r="CO782" i="42"/>
  <c r="CD782" i="42"/>
  <c r="CP782" i="42"/>
  <c r="CE782" i="42"/>
  <c r="CQ782" i="42"/>
  <c r="CF782" i="42"/>
  <c r="CR782" i="42"/>
  <c r="CH782" i="42"/>
  <c r="CI782" i="42"/>
  <c r="BW782" i="42"/>
  <c r="CJ782" i="42"/>
  <c r="BX782" i="42"/>
  <c r="CK782" i="42"/>
  <c r="BY782" i="42"/>
  <c r="CL782" i="42"/>
  <c r="CA782" i="42"/>
  <c r="CM782" i="42"/>
  <c r="CC794" i="42"/>
  <c r="CO794" i="42"/>
  <c r="CD794" i="42"/>
  <c r="CP794" i="42"/>
  <c r="CE794" i="42"/>
  <c r="CQ794" i="42"/>
  <c r="CF794" i="42"/>
  <c r="CR794" i="42"/>
  <c r="BV794" i="42"/>
  <c r="CH794" i="42"/>
  <c r="BW794" i="42"/>
  <c r="CI794" i="42"/>
  <c r="BX794" i="42"/>
  <c r="CJ794" i="42"/>
  <c r="BY794" i="42"/>
  <c r="CK794" i="42"/>
  <c r="BZ794" i="42"/>
  <c r="CL794" i="42"/>
  <c r="CA794" i="42"/>
  <c r="CM794" i="42"/>
  <c r="CC806" i="42"/>
  <c r="CO806" i="42"/>
  <c r="CD806" i="42"/>
  <c r="CP806" i="42"/>
  <c r="CE806" i="42"/>
  <c r="CQ806" i="42"/>
  <c r="CF806" i="42"/>
  <c r="CR806" i="42"/>
  <c r="BV806" i="42"/>
  <c r="CH806" i="42"/>
  <c r="BW806" i="42"/>
  <c r="CI806" i="42"/>
  <c r="BX806" i="42"/>
  <c r="CJ806" i="42"/>
  <c r="BY806" i="42"/>
  <c r="CK806" i="42"/>
  <c r="BZ806" i="42"/>
  <c r="CL806" i="42"/>
  <c r="CA806" i="42"/>
  <c r="CM806" i="42"/>
  <c r="CC818" i="42"/>
  <c r="CO818" i="42"/>
  <c r="CD818" i="42"/>
  <c r="CP818" i="42"/>
  <c r="CE818" i="42"/>
  <c r="CQ818" i="42"/>
  <c r="BV818" i="42"/>
  <c r="CH818" i="42"/>
  <c r="BW818" i="42"/>
  <c r="CI818" i="42"/>
  <c r="BX818" i="42"/>
  <c r="CJ818" i="42"/>
  <c r="BY818" i="42"/>
  <c r="CK818" i="42"/>
  <c r="CA818" i="42"/>
  <c r="CM818" i="42"/>
  <c r="CC830" i="42"/>
  <c r="CO830" i="42"/>
  <c r="CD830" i="42"/>
  <c r="CP830" i="42"/>
  <c r="CE830" i="42"/>
  <c r="CQ830" i="42"/>
  <c r="BV830" i="42"/>
  <c r="CH830" i="42"/>
  <c r="BW830" i="42"/>
  <c r="CI830" i="42"/>
  <c r="BX830" i="42"/>
  <c r="CJ830" i="42"/>
  <c r="BY830" i="42"/>
  <c r="CK830" i="42"/>
  <c r="CA830" i="42"/>
  <c r="CM830" i="42"/>
  <c r="CC842" i="42"/>
  <c r="CO842" i="42"/>
  <c r="CD842" i="42"/>
  <c r="CP842" i="42"/>
  <c r="CE842" i="42"/>
  <c r="CQ842" i="42"/>
  <c r="BV842" i="42"/>
  <c r="CH842" i="42"/>
  <c r="BW842" i="42"/>
  <c r="CI842" i="42"/>
  <c r="BX842" i="42"/>
  <c r="CJ842" i="42"/>
  <c r="BY842" i="42"/>
  <c r="CK842" i="42"/>
  <c r="CA842" i="42"/>
  <c r="CM842" i="42"/>
  <c r="CS864" i="42"/>
  <c r="CG864" i="42"/>
  <c r="BU864" i="42"/>
  <c r="CH863" i="42"/>
  <c r="BV863" i="42"/>
  <c r="CI862" i="42"/>
  <c r="BW862" i="42"/>
  <c r="CJ861" i="42"/>
  <c r="BX861" i="42"/>
  <c r="CK860" i="42"/>
  <c r="BY860" i="42"/>
  <c r="CL859" i="42"/>
  <c r="BZ859" i="42"/>
  <c r="CM858" i="42"/>
  <c r="CA858" i="42"/>
  <c r="CN857" i="42"/>
  <c r="CB857" i="42"/>
  <c r="CO856" i="42"/>
  <c r="CC856" i="42"/>
  <c r="CP855" i="42"/>
  <c r="CD855" i="42"/>
  <c r="CQ854" i="42"/>
  <c r="CE854" i="42"/>
  <c r="CR853" i="42"/>
  <c r="CF853" i="42"/>
  <c r="CS852" i="42"/>
  <c r="CG852" i="42"/>
  <c r="BU852" i="42"/>
  <c r="CH851" i="42"/>
  <c r="BV851" i="42"/>
  <c r="CI850" i="42"/>
  <c r="BW850" i="42"/>
  <c r="CJ849" i="42"/>
  <c r="BX849" i="42"/>
  <c r="CK848" i="42"/>
  <c r="BY848" i="42"/>
  <c r="CL847" i="42"/>
  <c r="BZ847" i="42"/>
  <c r="CM846" i="42"/>
  <c r="CA846" i="42"/>
  <c r="CD845" i="42"/>
  <c r="CG842" i="42"/>
  <c r="BV841" i="42"/>
  <c r="CJ839" i="42"/>
  <c r="BY838" i="42"/>
  <c r="CM836" i="42"/>
  <c r="CB835" i="42"/>
  <c r="CP833" i="42"/>
  <c r="CE832" i="42"/>
  <c r="CS830" i="42"/>
  <c r="CH829" i="42"/>
  <c r="BW828" i="42"/>
  <c r="CK826" i="42"/>
  <c r="BZ825" i="42"/>
  <c r="CN823" i="42"/>
  <c r="CC822" i="42"/>
  <c r="CQ820" i="42"/>
  <c r="BU818" i="42"/>
  <c r="CI816" i="42"/>
  <c r="BX815" i="42"/>
  <c r="CL813" i="42"/>
  <c r="CA812" i="42"/>
  <c r="CO810" i="42"/>
  <c r="CH805" i="42"/>
  <c r="CK802" i="42"/>
  <c r="CN799" i="42"/>
  <c r="CQ796" i="42"/>
  <c r="BU794" i="42"/>
  <c r="BX791" i="42"/>
  <c r="CA788" i="42"/>
  <c r="CD785" i="42"/>
  <c r="CG782" i="42"/>
  <c r="BY775" i="42"/>
  <c r="CH766" i="42"/>
  <c r="CQ757" i="42"/>
  <c r="CF731" i="42"/>
  <c r="BV700" i="42"/>
  <c r="CH700" i="42"/>
  <c r="BW700" i="42"/>
  <c r="BX700" i="42"/>
  <c r="CK700" i="42"/>
  <c r="CA700" i="42"/>
  <c r="CD700" i="42"/>
  <c r="CQ700" i="42"/>
  <c r="BZ700" i="42"/>
  <c r="CS700" i="42"/>
  <c r="CB700" i="42"/>
  <c r="CF700" i="42"/>
  <c r="CG700" i="42"/>
  <c r="CI700" i="42"/>
  <c r="CR700" i="42"/>
  <c r="CC700" i="42"/>
  <c r="BU700" i="42"/>
  <c r="BY700" i="42"/>
  <c r="CE700" i="42"/>
  <c r="CO700" i="42"/>
  <c r="CP700" i="42"/>
  <c r="CL700" i="42"/>
  <c r="CM700" i="42"/>
  <c r="CA808" i="42"/>
  <c r="CM808" i="42"/>
  <c r="CB808" i="42"/>
  <c r="CN808" i="42"/>
  <c r="CC808" i="42"/>
  <c r="CO808" i="42"/>
  <c r="CD808" i="42"/>
  <c r="CP808" i="42"/>
  <c r="CF808" i="42"/>
  <c r="CR808" i="42"/>
  <c r="BU808" i="42"/>
  <c r="CG808" i="42"/>
  <c r="CS808" i="42"/>
  <c r="BV808" i="42"/>
  <c r="CH808" i="42"/>
  <c r="BW808" i="42"/>
  <c r="CI808" i="42"/>
  <c r="BX808" i="42"/>
  <c r="CJ808" i="42"/>
  <c r="BY808" i="42"/>
  <c r="CK808" i="42"/>
  <c r="CA856" i="42"/>
  <c r="CL820" i="42"/>
  <c r="BV675" i="42"/>
  <c r="CH675" i="42"/>
  <c r="BW675" i="42"/>
  <c r="CI675" i="42"/>
  <c r="CB675" i="42"/>
  <c r="CP675" i="42"/>
  <c r="CC675" i="42"/>
  <c r="CQ675" i="42"/>
  <c r="CF675" i="42"/>
  <c r="BU675" i="42"/>
  <c r="CK675" i="42"/>
  <c r="CN675" i="42"/>
  <c r="BY675" i="42"/>
  <c r="CS675" i="42"/>
  <c r="BZ675" i="42"/>
  <c r="CD675" i="42"/>
  <c r="CR675" i="42"/>
  <c r="BX675" i="42"/>
  <c r="CA675" i="42"/>
  <c r="CL675" i="42"/>
  <c r="CE675" i="42"/>
  <c r="CG675" i="42"/>
  <c r="CJ675" i="42"/>
  <c r="CO675" i="42"/>
  <c r="BV687" i="42"/>
  <c r="CH687" i="42"/>
  <c r="BW687" i="42"/>
  <c r="CI687" i="42"/>
  <c r="CD687" i="42"/>
  <c r="CR687" i="42"/>
  <c r="CE687" i="42"/>
  <c r="CS687" i="42"/>
  <c r="CJ687" i="42"/>
  <c r="BY687" i="42"/>
  <c r="CM687" i="42"/>
  <c r="BU687" i="42"/>
  <c r="CA687" i="42"/>
  <c r="CB687" i="42"/>
  <c r="CF687" i="42"/>
  <c r="CN687" i="42"/>
  <c r="BX687" i="42"/>
  <c r="CK687" i="42"/>
  <c r="CC687" i="42"/>
  <c r="CG687" i="42"/>
  <c r="BZ687" i="42"/>
  <c r="CQ687" i="42"/>
  <c r="BW699" i="42"/>
  <c r="CI699" i="42"/>
  <c r="BU699" i="42"/>
  <c r="CH699" i="42"/>
  <c r="BV699" i="42"/>
  <c r="BZ699" i="42"/>
  <c r="CM699" i="42"/>
  <c r="CC699" i="42"/>
  <c r="CP699" i="42"/>
  <c r="CE699" i="42"/>
  <c r="CF699" i="42"/>
  <c r="CN699" i="42"/>
  <c r="BX699" i="42"/>
  <c r="CQ699" i="42"/>
  <c r="CA699" i="42"/>
  <c r="CR699" i="42"/>
  <c r="BY699" i="42"/>
  <c r="CB699" i="42"/>
  <c r="CD699" i="42"/>
  <c r="CG699" i="42"/>
  <c r="CK699" i="42"/>
  <c r="CS699" i="42"/>
  <c r="BW711" i="42"/>
  <c r="CI711" i="42"/>
  <c r="BV711" i="42"/>
  <c r="BX711" i="42"/>
  <c r="CK711" i="42"/>
  <c r="CA711" i="42"/>
  <c r="CD711" i="42"/>
  <c r="CQ711" i="42"/>
  <c r="BZ711" i="42"/>
  <c r="CS711" i="42"/>
  <c r="CF711" i="42"/>
  <c r="CG711" i="42"/>
  <c r="CE711" i="42"/>
  <c r="CH711" i="42"/>
  <c r="CP711" i="42"/>
  <c r="BY711" i="42"/>
  <c r="CB711" i="42"/>
  <c r="CC711" i="42"/>
  <c r="CO711" i="42"/>
  <c r="CR711" i="42"/>
  <c r="BU711" i="42"/>
  <c r="CL711" i="42"/>
  <c r="CA723" i="42"/>
  <c r="CM723" i="42"/>
  <c r="CB723" i="42"/>
  <c r="CN723" i="42"/>
  <c r="CE723" i="42"/>
  <c r="CS723" i="42"/>
  <c r="BV723" i="42"/>
  <c r="CJ723" i="42"/>
  <c r="BW723" i="42"/>
  <c r="CK723" i="42"/>
  <c r="BY723" i="42"/>
  <c r="CR723" i="42"/>
  <c r="BZ723" i="42"/>
  <c r="CC723" i="42"/>
  <c r="CG723" i="42"/>
  <c r="CH723" i="42"/>
  <c r="CI723" i="42"/>
  <c r="BX723" i="42"/>
  <c r="CD723" i="42"/>
  <c r="CF723" i="42"/>
  <c r="CQ723" i="42"/>
  <c r="BU723" i="42"/>
  <c r="CA735" i="42"/>
  <c r="CM735" i="42"/>
  <c r="CF735" i="42"/>
  <c r="CR735" i="42"/>
  <c r="BU735" i="42"/>
  <c r="CG735" i="42"/>
  <c r="CS735" i="42"/>
  <c r="CD735" i="42"/>
  <c r="CE735" i="42"/>
  <c r="CH735" i="42"/>
  <c r="BV735" i="42"/>
  <c r="BW735" i="42"/>
  <c r="CL735" i="42"/>
  <c r="BX735" i="42"/>
  <c r="CN735" i="42"/>
  <c r="BY735" i="42"/>
  <c r="CB735" i="42"/>
  <c r="CC735" i="42"/>
  <c r="CI735" i="42"/>
  <c r="CJ735" i="42"/>
  <c r="CQ735" i="42"/>
  <c r="BZ735" i="42"/>
  <c r="CC747" i="42"/>
  <c r="CO747" i="42"/>
  <c r="CD747" i="42"/>
  <c r="CE747" i="42"/>
  <c r="CQ747" i="42"/>
  <c r="BV747" i="42"/>
  <c r="CH747" i="42"/>
  <c r="BW747" i="42"/>
  <c r="CI747" i="42"/>
  <c r="BX747" i="42"/>
  <c r="CJ747" i="42"/>
  <c r="BY747" i="42"/>
  <c r="BU747" i="42"/>
  <c r="BZ747" i="42"/>
  <c r="CA747" i="42"/>
  <c r="CG747" i="42"/>
  <c r="CL747" i="42"/>
  <c r="CR747" i="42"/>
  <c r="CS747" i="42"/>
  <c r="CB747" i="42"/>
  <c r="CF747" i="42"/>
  <c r="CF759" i="42"/>
  <c r="CR759" i="42"/>
  <c r="BU759" i="42"/>
  <c r="CG759" i="42"/>
  <c r="CS759" i="42"/>
  <c r="BV759" i="42"/>
  <c r="CH759" i="42"/>
  <c r="BY759" i="42"/>
  <c r="CK759" i="42"/>
  <c r="BZ759" i="42"/>
  <c r="CL759" i="42"/>
  <c r="CA759" i="42"/>
  <c r="CM759" i="42"/>
  <c r="CB759" i="42"/>
  <c r="CD759" i="42"/>
  <c r="CP759" i="42"/>
  <c r="BW759" i="42"/>
  <c r="BX759" i="42"/>
  <c r="CE759" i="42"/>
  <c r="CI759" i="42"/>
  <c r="CJ759" i="42"/>
  <c r="CQ759" i="42"/>
  <c r="CF771" i="42"/>
  <c r="CR771" i="42"/>
  <c r="BU771" i="42"/>
  <c r="CG771" i="42"/>
  <c r="CS771" i="42"/>
  <c r="BV771" i="42"/>
  <c r="CH771" i="42"/>
  <c r="BY771" i="42"/>
  <c r="CK771" i="42"/>
  <c r="BZ771" i="42"/>
  <c r="CL771" i="42"/>
  <c r="CA771" i="42"/>
  <c r="CM771" i="42"/>
  <c r="CB771" i="42"/>
  <c r="CN771" i="42"/>
  <c r="CD771" i="42"/>
  <c r="CP771" i="42"/>
  <c r="CO771" i="42"/>
  <c r="CQ771" i="42"/>
  <c r="BW771" i="42"/>
  <c r="BX771" i="42"/>
  <c r="CC771" i="42"/>
  <c r="CE771" i="42"/>
  <c r="CI771" i="42"/>
  <c r="CB783" i="42"/>
  <c r="CN783" i="42"/>
  <c r="CC783" i="42"/>
  <c r="CO783" i="42"/>
  <c r="CD783" i="42"/>
  <c r="CP783" i="42"/>
  <c r="CE783" i="42"/>
  <c r="CQ783" i="42"/>
  <c r="BU783" i="42"/>
  <c r="CG783" i="42"/>
  <c r="CS783" i="42"/>
  <c r="BV783" i="42"/>
  <c r="CH783" i="42"/>
  <c r="BW783" i="42"/>
  <c r="CI783" i="42"/>
  <c r="BX783" i="42"/>
  <c r="CJ783" i="42"/>
  <c r="BY783" i="42"/>
  <c r="CK783" i="42"/>
  <c r="BZ783" i="42"/>
  <c r="CL783" i="42"/>
  <c r="CB795" i="42"/>
  <c r="CN795" i="42"/>
  <c r="CC795" i="42"/>
  <c r="CO795" i="42"/>
  <c r="CD795" i="42"/>
  <c r="CP795" i="42"/>
  <c r="CE795" i="42"/>
  <c r="CQ795" i="42"/>
  <c r="BU795" i="42"/>
  <c r="CG795" i="42"/>
  <c r="CS795" i="42"/>
  <c r="BV795" i="42"/>
  <c r="CH795" i="42"/>
  <c r="BW795" i="42"/>
  <c r="CI795" i="42"/>
  <c r="BX795" i="42"/>
  <c r="CJ795" i="42"/>
  <c r="BY795" i="42"/>
  <c r="CK795" i="42"/>
  <c r="BZ795" i="42"/>
  <c r="CL795" i="42"/>
  <c r="CB807" i="42"/>
  <c r="CN807" i="42"/>
  <c r="CC807" i="42"/>
  <c r="CO807" i="42"/>
  <c r="CD807" i="42"/>
  <c r="CP807" i="42"/>
  <c r="CE807" i="42"/>
  <c r="CQ807" i="42"/>
  <c r="BU807" i="42"/>
  <c r="CG807" i="42"/>
  <c r="CS807" i="42"/>
  <c r="BV807" i="42"/>
  <c r="CH807" i="42"/>
  <c r="BW807" i="42"/>
  <c r="CI807" i="42"/>
  <c r="BX807" i="42"/>
  <c r="CJ807" i="42"/>
  <c r="BY807" i="42"/>
  <c r="CK807" i="42"/>
  <c r="BZ807" i="42"/>
  <c r="CL807" i="42"/>
  <c r="CB819" i="42"/>
  <c r="CN819" i="42"/>
  <c r="CC819" i="42"/>
  <c r="CO819" i="42"/>
  <c r="CD819" i="42"/>
  <c r="CP819" i="42"/>
  <c r="BU819" i="42"/>
  <c r="CG819" i="42"/>
  <c r="CS819" i="42"/>
  <c r="BV819" i="42"/>
  <c r="CH819" i="42"/>
  <c r="BW819" i="42"/>
  <c r="CI819" i="42"/>
  <c r="BX819" i="42"/>
  <c r="CJ819" i="42"/>
  <c r="BZ819" i="42"/>
  <c r="CL819" i="42"/>
  <c r="CB831" i="42"/>
  <c r="CN831" i="42"/>
  <c r="CC831" i="42"/>
  <c r="CO831" i="42"/>
  <c r="CD831" i="42"/>
  <c r="CP831" i="42"/>
  <c r="BU831" i="42"/>
  <c r="CG831" i="42"/>
  <c r="CS831" i="42"/>
  <c r="BV831" i="42"/>
  <c r="CH831" i="42"/>
  <c r="BW831" i="42"/>
  <c r="CI831" i="42"/>
  <c r="BX831" i="42"/>
  <c r="CJ831" i="42"/>
  <c r="BZ831" i="42"/>
  <c r="CL831" i="42"/>
  <c r="CB843" i="42"/>
  <c r="CN843" i="42"/>
  <c r="CC843" i="42"/>
  <c r="CO843" i="42"/>
  <c r="CD843" i="42"/>
  <c r="CP843" i="42"/>
  <c r="BU843" i="42"/>
  <c r="CG843" i="42"/>
  <c r="CS843" i="42"/>
  <c r="BV843" i="42"/>
  <c r="CH843" i="42"/>
  <c r="BW843" i="42"/>
  <c r="CI843" i="42"/>
  <c r="BX843" i="42"/>
  <c r="CJ843" i="42"/>
  <c r="BZ843" i="42"/>
  <c r="CL843" i="42"/>
  <c r="CR864" i="42"/>
  <c r="CS863" i="42"/>
  <c r="CG863" i="42"/>
  <c r="CH862" i="42"/>
  <c r="CI861" i="42"/>
  <c r="CJ860" i="42"/>
  <c r="CK859" i="42"/>
  <c r="CL858" i="42"/>
  <c r="CM857" i="42"/>
  <c r="CN856" i="42"/>
  <c r="CO855" i="42"/>
  <c r="CP854" i="42"/>
  <c r="CQ853" i="42"/>
  <c r="CR852" i="42"/>
  <c r="CS851" i="42"/>
  <c r="CG851" i="42"/>
  <c r="CH850" i="42"/>
  <c r="CI849" i="42"/>
  <c r="CJ848" i="42"/>
  <c r="CK847" i="42"/>
  <c r="CL846" i="42"/>
  <c r="CC845" i="42"/>
  <c r="CQ843" i="42"/>
  <c r="CF842" i="42"/>
  <c r="BU841" i="42"/>
  <c r="CI839" i="42"/>
  <c r="BX838" i="42"/>
  <c r="CL836" i="42"/>
  <c r="CA835" i="42"/>
  <c r="CO833" i="42"/>
  <c r="CD832" i="42"/>
  <c r="CR830" i="42"/>
  <c r="CG829" i="42"/>
  <c r="BV828" i="42"/>
  <c r="CJ826" i="42"/>
  <c r="BY825" i="42"/>
  <c r="CM823" i="42"/>
  <c r="CB822" i="42"/>
  <c r="CP820" i="42"/>
  <c r="CE819" i="42"/>
  <c r="CS817" i="42"/>
  <c r="CH816" i="42"/>
  <c r="BW815" i="42"/>
  <c r="CK813" i="42"/>
  <c r="BZ812" i="42"/>
  <c r="CN810" i="42"/>
  <c r="BZ808" i="42"/>
  <c r="CC805" i="42"/>
  <c r="CF802" i="42"/>
  <c r="CI799" i="42"/>
  <c r="CL796" i="42"/>
  <c r="CO793" i="42"/>
  <c r="CR790" i="42"/>
  <c r="BV788" i="42"/>
  <c r="BY785" i="42"/>
  <c r="CB782" i="42"/>
  <c r="CG774" i="42"/>
  <c r="CP765" i="42"/>
  <c r="BY757" i="42"/>
  <c r="CE728" i="42"/>
  <c r="CS669" i="42"/>
  <c r="CK669" i="42"/>
  <c r="CI647" i="42"/>
  <c r="CP635" i="42"/>
  <c r="CN660" i="42"/>
  <c r="BZ669" i="42"/>
  <c r="CJ665" i="42"/>
  <c r="BZ660" i="42"/>
  <c r="BY633" i="42"/>
  <c r="BU669" i="42"/>
  <c r="CI665" i="42"/>
  <c r="BW660" i="42"/>
  <c r="CS653" i="42"/>
  <c r="CS670" i="42"/>
  <c r="CQ667" i="42"/>
  <c r="CM664" i="42"/>
  <c r="BW659" i="42"/>
  <c r="CC653" i="42"/>
  <c r="BZ643" i="42"/>
  <c r="CF609" i="42"/>
  <c r="CH641" i="42"/>
  <c r="CI668" i="42"/>
  <c r="BY644" i="42"/>
  <c r="CL662" i="42"/>
  <c r="BX650" i="42"/>
  <c r="CG641" i="42"/>
  <c r="CD626" i="42"/>
  <c r="BX667" i="42"/>
  <c r="BX662" i="42"/>
  <c r="BW650" i="42"/>
  <c r="CF666" i="42"/>
  <c r="BY661" i="42"/>
  <c r="CM656" i="42"/>
  <c r="BY648" i="42"/>
  <c r="CQ618" i="42"/>
  <c r="BV609" i="42"/>
  <c r="CH609" i="42"/>
  <c r="CC609" i="42"/>
  <c r="CP609" i="42"/>
  <c r="CG609" i="42"/>
  <c r="BX609" i="42"/>
  <c r="CK609" i="42"/>
  <c r="CM609" i="42"/>
  <c r="CB609" i="42"/>
  <c r="CD609" i="42"/>
  <c r="CI609" i="42"/>
  <c r="CJ609" i="42"/>
  <c r="CN609" i="42"/>
  <c r="BW609" i="42"/>
  <c r="CQ609" i="42"/>
  <c r="BU609" i="42"/>
  <c r="BY609" i="42"/>
  <c r="CA609" i="42"/>
  <c r="CL609" i="42"/>
  <c r="CO609" i="42"/>
  <c r="CR609" i="42"/>
  <c r="CS609" i="42"/>
  <c r="BV621" i="42"/>
  <c r="CH621" i="42"/>
  <c r="CD621" i="42"/>
  <c r="CQ621" i="42"/>
  <c r="BU621" i="42"/>
  <c r="CI621" i="42"/>
  <c r="BY621" i="42"/>
  <c r="CL621" i="42"/>
  <c r="CA621" i="42"/>
  <c r="CN621" i="42"/>
  <c r="BW621" i="42"/>
  <c r="CP621" i="42"/>
  <c r="BX621" i="42"/>
  <c r="CR621" i="42"/>
  <c r="CC621" i="42"/>
  <c r="CG621" i="42"/>
  <c r="CK621" i="42"/>
  <c r="CJ621" i="42"/>
  <c r="CM621" i="42"/>
  <c r="CO621" i="42"/>
  <c r="CB621" i="42"/>
  <c r="BV633" i="42"/>
  <c r="CH633" i="42"/>
  <c r="BW633" i="42"/>
  <c r="CJ633" i="42"/>
  <c r="CB633" i="42"/>
  <c r="CO633" i="42"/>
  <c r="CR633" i="42"/>
  <c r="CF633" i="42"/>
  <c r="CG633" i="42"/>
  <c r="BX633" i="42"/>
  <c r="CM633" i="42"/>
  <c r="CN633" i="42"/>
  <c r="CP633" i="42"/>
  <c r="CQ633" i="42"/>
  <c r="BZ633" i="42"/>
  <c r="CD633" i="42"/>
  <c r="CE633" i="42"/>
  <c r="CK633" i="42"/>
  <c r="CM645" i="42"/>
  <c r="CD645" i="42"/>
  <c r="CP645" i="42"/>
  <c r="CE645" i="42"/>
  <c r="CQ645" i="42"/>
  <c r="BW645" i="42"/>
  <c r="CI645" i="42"/>
  <c r="CC645" i="42"/>
  <c r="CG645" i="42"/>
  <c r="CK645" i="42"/>
  <c r="BU645" i="42"/>
  <c r="CL645" i="42"/>
  <c r="BV645" i="42"/>
  <c r="CN645" i="42"/>
  <c r="BX645" i="42"/>
  <c r="CO645" i="42"/>
  <c r="BZ645" i="42"/>
  <c r="CS645" i="42"/>
  <c r="BV657" i="42"/>
  <c r="CH657" i="42"/>
  <c r="BW657" i="42"/>
  <c r="CI657" i="42"/>
  <c r="BX657" i="42"/>
  <c r="CJ657" i="42"/>
  <c r="CA657" i="42"/>
  <c r="CM657" i="42"/>
  <c r="CN657" i="42"/>
  <c r="CO657" i="42"/>
  <c r="CD657" i="42"/>
  <c r="CP657" i="42"/>
  <c r="BX669" i="42"/>
  <c r="CA669" i="42"/>
  <c r="CM669" i="42"/>
  <c r="CN669" i="42"/>
  <c r="CD669" i="42"/>
  <c r="CP669" i="42"/>
  <c r="CN670" i="42"/>
  <c r="CJ669" i="42"/>
  <c r="CS668" i="42"/>
  <c r="BZ668" i="42"/>
  <c r="CH667" i="42"/>
  <c r="CN666" i="42"/>
  <c r="BV666" i="42"/>
  <c r="BY665" i="42"/>
  <c r="CD664" i="42"/>
  <c r="CI663" i="42"/>
  <c r="CJ662" i="42"/>
  <c r="CK661" i="42"/>
  <c r="CL660" i="42"/>
  <c r="CJ659" i="42"/>
  <c r="CE657" i="42"/>
  <c r="BZ656" i="42"/>
  <c r="CR654" i="42"/>
  <c r="BZ651" i="42"/>
  <c r="CB649" i="42"/>
  <c r="CB645" i="42"/>
  <c r="CR642" i="42"/>
  <c r="CO631" i="42"/>
  <c r="CS628" i="42"/>
  <c r="CF621" i="42"/>
  <c r="CN616" i="42"/>
  <c r="CC607" i="42"/>
  <c r="CJ602" i="42"/>
  <c r="BU610" i="42"/>
  <c r="CG610" i="42"/>
  <c r="CS610" i="42"/>
  <c r="CD610" i="42"/>
  <c r="CQ610" i="42"/>
  <c r="BV610" i="42"/>
  <c r="CI610" i="42"/>
  <c r="BY610" i="42"/>
  <c r="CL610" i="42"/>
  <c r="CA610" i="42"/>
  <c r="CN610" i="42"/>
  <c r="BW610" i="42"/>
  <c r="CP610" i="42"/>
  <c r="BX610" i="42"/>
  <c r="CR610" i="42"/>
  <c r="CC610" i="42"/>
  <c r="CH610" i="42"/>
  <c r="CK610" i="42"/>
  <c r="CJ610" i="42"/>
  <c r="CM610" i="42"/>
  <c r="CO610" i="42"/>
  <c r="BU622" i="42"/>
  <c r="CG622" i="42"/>
  <c r="CS622" i="42"/>
  <c r="CR622" i="42"/>
  <c r="BW622" i="42"/>
  <c r="CJ622" i="42"/>
  <c r="BZ622" i="42"/>
  <c r="CM622" i="42"/>
  <c r="CB622" i="42"/>
  <c r="CO622" i="42"/>
  <c r="CK622" i="42"/>
  <c r="CL622" i="42"/>
  <c r="BX622" i="42"/>
  <c r="CQ622" i="42"/>
  <c r="BY622" i="42"/>
  <c r="CC622" i="42"/>
  <c r="CF622" i="42"/>
  <c r="CD622" i="42"/>
  <c r="CH622" i="42"/>
  <c r="CI622" i="42"/>
  <c r="CP622" i="42"/>
  <c r="BU634" i="42"/>
  <c r="CG634" i="42"/>
  <c r="CS634" i="42"/>
  <c r="BX634" i="42"/>
  <c r="CK634" i="42"/>
  <c r="CC634" i="42"/>
  <c r="CP634" i="42"/>
  <c r="CI634" i="42"/>
  <c r="BW634" i="42"/>
  <c r="CM634" i="42"/>
  <c r="BY634" i="42"/>
  <c r="CN634" i="42"/>
  <c r="CD634" i="42"/>
  <c r="CL634" i="42"/>
  <c r="CO634" i="42"/>
  <c r="CQ634" i="42"/>
  <c r="BZ634" i="42"/>
  <c r="CE634" i="42"/>
  <c r="CH634" i="42"/>
  <c r="CC646" i="42"/>
  <c r="CO646" i="42"/>
  <c r="CP646" i="42"/>
  <c r="BV646" i="42"/>
  <c r="CH646" i="42"/>
  <c r="BW646" i="42"/>
  <c r="CM646" i="42"/>
  <c r="BX646" i="42"/>
  <c r="CN646" i="42"/>
  <c r="BY646" i="42"/>
  <c r="CQ646" i="42"/>
  <c r="CE646" i="42"/>
  <c r="CG646" i="42"/>
  <c r="CI646" i="42"/>
  <c r="CK646" i="42"/>
  <c r="BU658" i="42"/>
  <c r="CG658" i="42"/>
  <c r="CS658" i="42"/>
  <c r="BV658" i="42"/>
  <c r="CH658" i="42"/>
  <c r="BW658" i="42"/>
  <c r="CI658" i="42"/>
  <c r="BZ658" i="42"/>
  <c r="CL658" i="42"/>
  <c r="CM658" i="42"/>
  <c r="CB658" i="42"/>
  <c r="CN658" i="42"/>
  <c r="CC658" i="42"/>
  <c r="CO658" i="42"/>
  <c r="CA670" i="42"/>
  <c r="CC670" i="42"/>
  <c r="CM670" i="42"/>
  <c r="BY670" i="42"/>
  <c r="CI669" i="42"/>
  <c r="CR668" i="42"/>
  <c r="BX668" i="42"/>
  <c r="CG667" i="42"/>
  <c r="CL666" i="42"/>
  <c r="CS665" i="42"/>
  <c r="BX665" i="42"/>
  <c r="CA664" i="42"/>
  <c r="CG662" i="42"/>
  <c r="CH661" i="42"/>
  <c r="CI660" i="42"/>
  <c r="BZ657" i="42"/>
  <c r="BV656" i="42"/>
  <c r="CQ654" i="42"/>
  <c r="CS652" i="42"/>
  <c r="BY645" i="42"/>
  <c r="CO642" i="42"/>
  <c r="BX640" i="42"/>
  <c r="CF634" i="42"/>
  <c r="CL631" i="42"/>
  <c r="CO628" i="42"/>
  <c r="CN625" i="42"/>
  <c r="CR611" i="42"/>
  <c r="CE611" i="42"/>
  <c r="CS611" i="42"/>
  <c r="BW611" i="42"/>
  <c r="CJ611" i="42"/>
  <c r="CM611" i="42"/>
  <c r="CB611" i="42"/>
  <c r="CO611" i="42"/>
  <c r="CK611" i="42"/>
  <c r="CL611" i="42"/>
  <c r="BX611" i="42"/>
  <c r="CQ611" i="42"/>
  <c r="BY611" i="42"/>
  <c r="CC611" i="42"/>
  <c r="CG611" i="42"/>
  <c r="CA611" i="42"/>
  <c r="CD611" i="42"/>
  <c r="CH611" i="42"/>
  <c r="CI611" i="42"/>
  <c r="CP611" i="42"/>
  <c r="CF623" i="42"/>
  <c r="CR623" i="42"/>
  <c r="CG623" i="42"/>
  <c r="BX623" i="42"/>
  <c r="CK623" i="42"/>
  <c r="CA623" i="42"/>
  <c r="CN623" i="42"/>
  <c r="CP623" i="42"/>
  <c r="CH623" i="42"/>
  <c r="CL623" i="42"/>
  <c r="BU623" i="42"/>
  <c r="CM623" i="42"/>
  <c r="BW623" i="42"/>
  <c r="CQ623" i="42"/>
  <c r="BY623" i="42"/>
  <c r="CB623" i="42"/>
  <c r="CD623" i="42"/>
  <c r="CO623" i="42"/>
  <c r="CS623" i="42"/>
  <c r="CF635" i="42"/>
  <c r="CR635" i="42"/>
  <c r="BY635" i="42"/>
  <c r="CL635" i="42"/>
  <c r="CD635" i="42"/>
  <c r="CQ635" i="42"/>
  <c r="BZ635" i="42"/>
  <c r="CO635" i="42"/>
  <c r="CE635" i="42"/>
  <c r="BU635" i="42"/>
  <c r="CJ635" i="42"/>
  <c r="CK635" i="42"/>
  <c r="CM635" i="42"/>
  <c r="CN635" i="42"/>
  <c r="BW635" i="42"/>
  <c r="BX635" i="42"/>
  <c r="CB635" i="42"/>
  <c r="CH635" i="42"/>
  <c r="AP647" i="42"/>
  <c r="CB647" i="42"/>
  <c r="CN647" i="42"/>
  <c r="CC647" i="42"/>
  <c r="CO647" i="42"/>
  <c r="BU647" i="42"/>
  <c r="CG647" i="42"/>
  <c r="CS647" i="42"/>
  <c r="CE647" i="42"/>
  <c r="CH647" i="42"/>
  <c r="BV647" i="42"/>
  <c r="CK647" i="42"/>
  <c r="BW647" i="42"/>
  <c r="CL647" i="42"/>
  <c r="BX647" i="42"/>
  <c r="CM647" i="42"/>
  <c r="BY647" i="42"/>
  <c r="CP647" i="42"/>
  <c r="CA647" i="42"/>
  <c r="CR647" i="42"/>
  <c r="CR659" i="42"/>
  <c r="BU659" i="42"/>
  <c r="CG659" i="42"/>
  <c r="CS659" i="42"/>
  <c r="BV659" i="42"/>
  <c r="CH659" i="42"/>
  <c r="BY659" i="42"/>
  <c r="CK659" i="42"/>
  <c r="BZ659" i="42"/>
  <c r="CL659" i="42"/>
  <c r="CA659" i="42"/>
  <c r="CM659" i="42"/>
  <c r="CB659" i="42"/>
  <c r="CN659" i="42"/>
  <c r="CL670" i="42"/>
  <c r="BX670" i="42"/>
  <c r="CH669" i="42"/>
  <c r="CP668" i="42"/>
  <c r="BW668" i="42"/>
  <c r="CE667" i="42"/>
  <c r="CK666" i="42"/>
  <c r="CP665" i="42"/>
  <c r="BW665" i="42"/>
  <c r="BZ664" i="42"/>
  <c r="CF662" i="42"/>
  <c r="CG661" i="42"/>
  <c r="CD658" i="42"/>
  <c r="BY657" i="42"/>
  <c r="CK654" i="42"/>
  <c r="CM652" i="42"/>
  <c r="CO650" i="42"/>
  <c r="CS646" i="42"/>
  <c r="CP644" i="42"/>
  <c r="CL639" i="42"/>
  <c r="BV634" i="42"/>
  <c r="CB631" i="42"/>
  <c r="CE628" i="42"/>
  <c r="BX625" i="42"/>
  <c r="CF620" i="42"/>
  <c r="CM615" i="42"/>
  <c r="BV611" i="42"/>
  <c r="CC606" i="42"/>
  <c r="CJ601" i="42"/>
  <c r="CB603" i="42"/>
  <c r="CN603" i="42"/>
  <c r="BV603" i="42"/>
  <c r="CI603" i="42"/>
  <c r="CM603" i="42"/>
  <c r="CD603" i="42"/>
  <c r="CQ603" i="42"/>
  <c r="CS603" i="42"/>
  <c r="BU603" i="42"/>
  <c r="CO603" i="42"/>
  <c r="BW603" i="42"/>
  <c r="CP603" i="42"/>
  <c r="CA603" i="42"/>
  <c r="CC603" i="42"/>
  <c r="CG603" i="42"/>
  <c r="CJ603" i="42"/>
  <c r="CE603" i="42"/>
  <c r="CH603" i="42"/>
  <c r="CK603" i="42"/>
  <c r="CL603" i="42"/>
  <c r="CB627" i="42"/>
  <c r="CN627" i="42"/>
  <c r="CP627" i="42"/>
  <c r="BU627" i="42"/>
  <c r="CH627" i="42"/>
  <c r="BV627" i="42"/>
  <c r="CK627" i="42"/>
  <c r="BY627" i="42"/>
  <c r="CO627" i="42"/>
  <c r="CQ627" i="42"/>
  <c r="CF627" i="42"/>
  <c r="BX627" i="42"/>
  <c r="CD627" i="42"/>
  <c r="CI627" i="42"/>
  <c r="CJ627" i="42"/>
  <c r="CL627" i="42"/>
  <c r="CM627" i="42"/>
  <c r="CS627" i="42"/>
  <c r="BX651" i="42"/>
  <c r="CJ651" i="42"/>
  <c r="BY651" i="42"/>
  <c r="CK651" i="42"/>
  <c r="CC651" i="42"/>
  <c r="CO651" i="42"/>
  <c r="CA651" i="42"/>
  <c r="CQ651" i="42"/>
  <c r="CB651" i="42"/>
  <c r="CR651" i="42"/>
  <c r="CS651" i="42"/>
  <c r="CG651" i="42"/>
  <c r="CH651" i="42"/>
  <c r="CI651" i="42"/>
  <c r="BU651" i="42"/>
  <c r="CL651" i="42"/>
  <c r="BW651" i="42"/>
  <c r="CN651" i="42"/>
  <c r="CR663" i="42"/>
  <c r="BW663" i="42"/>
  <c r="BW608" i="42"/>
  <c r="CI608" i="42"/>
  <c r="CO608" i="42"/>
  <c r="CF608" i="42"/>
  <c r="CS608" i="42"/>
  <c r="BV608" i="42"/>
  <c r="CJ608" i="42"/>
  <c r="BY608" i="42"/>
  <c r="CL608" i="42"/>
  <c r="CG608" i="42"/>
  <c r="CH608" i="42"/>
  <c r="CN608" i="42"/>
  <c r="BU608" i="42"/>
  <c r="CP608" i="42"/>
  <c r="CR608" i="42"/>
  <c r="CC608" i="42"/>
  <c r="BX608" i="42"/>
  <c r="CA608" i="42"/>
  <c r="CD608" i="42"/>
  <c r="CM608" i="42"/>
  <c r="BW632" i="42"/>
  <c r="CI632" i="42"/>
  <c r="BU632" i="42"/>
  <c r="CH632" i="42"/>
  <c r="CN632" i="42"/>
  <c r="BV632" i="42"/>
  <c r="CL632" i="42"/>
  <c r="BZ632" i="42"/>
  <c r="CP632" i="42"/>
  <c r="CB632" i="42"/>
  <c r="CQ632" i="42"/>
  <c r="CF632" i="42"/>
  <c r="CO632" i="42"/>
  <c r="CR632" i="42"/>
  <c r="CS632" i="42"/>
  <c r="CC632" i="42"/>
  <c r="CD632" i="42"/>
  <c r="CE632" i="42"/>
  <c r="CG632" i="42"/>
  <c r="CK632" i="42"/>
  <c r="BW656" i="42"/>
  <c r="CI656" i="42"/>
  <c r="BX656" i="42"/>
  <c r="CJ656" i="42"/>
  <c r="BY656" i="42"/>
  <c r="CK656" i="42"/>
  <c r="CB656" i="42"/>
  <c r="CN656" i="42"/>
  <c r="CC656" i="42"/>
  <c r="CO656" i="42"/>
  <c r="CD656" i="42"/>
  <c r="CP656" i="42"/>
  <c r="CE656" i="42"/>
  <c r="CQ656" i="42"/>
  <c r="CE651" i="42"/>
  <c r="BX632" i="42"/>
  <c r="BX603" i="42"/>
  <c r="CE600" i="42"/>
  <c r="CQ600" i="42"/>
  <c r="CS600" i="42"/>
  <c r="BW600" i="42"/>
  <c r="CJ600" i="42"/>
  <c r="BZ600" i="42"/>
  <c r="CM600" i="42"/>
  <c r="CB600" i="42"/>
  <c r="CO600" i="42"/>
  <c r="CK600" i="42"/>
  <c r="CL600" i="42"/>
  <c r="BX600" i="42"/>
  <c r="CR600" i="42"/>
  <c r="BY600" i="42"/>
  <c r="CC600" i="42"/>
  <c r="CG600" i="42"/>
  <c r="CA600" i="42"/>
  <c r="CD600" i="42"/>
  <c r="CH600" i="42"/>
  <c r="CI600" i="42"/>
  <c r="CP600" i="42"/>
  <c r="CQ612" i="42"/>
  <c r="CG612" i="42"/>
  <c r="BX612" i="42"/>
  <c r="CK612" i="42"/>
  <c r="CA612" i="42"/>
  <c r="CN612" i="42"/>
  <c r="CP612" i="42"/>
  <c r="CH612" i="42"/>
  <c r="CL612" i="42"/>
  <c r="BU612" i="42"/>
  <c r="CM612" i="42"/>
  <c r="BW612" i="42"/>
  <c r="CR612" i="42"/>
  <c r="BZ612" i="42"/>
  <c r="BY612" i="42"/>
  <c r="CB612" i="42"/>
  <c r="CD612" i="42"/>
  <c r="CO612" i="42"/>
  <c r="CS612" i="42"/>
  <c r="CQ624" i="42"/>
  <c r="BU624" i="42"/>
  <c r="CH624" i="42"/>
  <c r="BY624" i="42"/>
  <c r="CL624" i="42"/>
  <c r="CB624" i="42"/>
  <c r="CD624" i="42"/>
  <c r="CR624" i="42"/>
  <c r="BZ624" i="42"/>
  <c r="CS624" i="42"/>
  <c r="CG624" i="42"/>
  <c r="CI624" i="42"/>
  <c r="CK624" i="42"/>
  <c r="BV624" i="42"/>
  <c r="CN624" i="42"/>
  <c r="CM624" i="42"/>
  <c r="CO624" i="42"/>
  <c r="CP624" i="42"/>
  <c r="BW624" i="42"/>
  <c r="BX624" i="42"/>
  <c r="CF624" i="42"/>
  <c r="CE636" i="42"/>
  <c r="CQ636" i="42"/>
  <c r="BZ636" i="42"/>
  <c r="CM636" i="42"/>
  <c r="CS636" i="42"/>
  <c r="CG636" i="42"/>
  <c r="BU636" i="42"/>
  <c r="CJ636" i="42"/>
  <c r="BV636" i="42"/>
  <c r="CK636" i="42"/>
  <c r="CP636" i="42"/>
  <c r="CI636" i="42"/>
  <c r="CL636" i="42"/>
  <c r="CN636" i="42"/>
  <c r="BW636" i="42"/>
  <c r="BX636" i="42"/>
  <c r="BY636" i="42"/>
  <c r="CD636" i="42"/>
  <c r="CM648" i="42"/>
  <c r="CB648" i="42"/>
  <c r="CN648" i="42"/>
  <c r="CR648" i="42"/>
  <c r="BV648" i="42"/>
  <c r="CK648" i="42"/>
  <c r="BW648" i="42"/>
  <c r="CL648" i="42"/>
  <c r="BX648" i="42"/>
  <c r="CO648" i="42"/>
  <c r="CC648" i="42"/>
  <c r="CS648" i="42"/>
  <c r="CE648" i="42"/>
  <c r="CG648" i="42"/>
  <c r="CI648" i="42"/>
  <c r="CE660" i="42"/>
  <c r="CQ660" i="42"/>
  <c r="CF660" i="42"/>
  <c r="CR660" i="42"/>
  <c r="BU660" i="42"/>
  <c r="CG660" i="42"/>
  <c r="CS660" i="42"/>
  <c r="BX660" i="42"/>
  <c r="CJ660" i="42"/>
  <c r="BY660" i="42"/>
  <c r="CK660" i="42"/>
  <c r="CM660" i="42"/>
  <c r="CK670" i="42"/>
  <c r="BW670" i="42"/>
  <c r="CG669" i="42"/>
  <c r="CM668" i="42"/>
  <c r="BV668" i="42"/>
  <c r="CJ666" i="42"/>
  <c r="CO665" i="42"/>
  <c r="BU665" i="42"/>
  <c r="BY664" i="42"/>
  <c r="CA663" i="42"/>
  <c r="CD659" i="42"/>
  <c r="BY658" i="42"/>
  <c r="BU657" i="42"/>
  <c r="CS655" i="42"/>
  <c r="CJ654" i="42"/>
  <c r="CL652" i="42"/>
  <c r="CN650" i="42"/>
  <c r="CP648" i="42"/>
  <c r="CR646" i="42"/>
  <c r="CO644" i="42"/>
  <c r="CC642" i="42"/>
  <c r="CK639" i="42"/>
  <c r="CO636" i="42"/>
  <c r="CS633" i="42"/>
  <c r="CC628" i="42"/>
  <c r="CL615" i="42"/>
  <c r="BU611" i="42"/>
  <c r="CD601" i="42"/>
  <c r="CP601" i="42"/>
  <c r="CG601" i="42"/>
  <c r="BX601" i="42"/>
  <c r="CK601" i="42"/>
  <c r="CA601" i="42"/>
  <c r="CN601" i="42"/>
  <c r="CC601" i="42"/>
  <c r="CQ601" i="42"/>
  <c r="CH601" i="42"/>
  <c r="CL601" i="42"/>
  <c r="BU601" i="42"/>
  <c r="CM601" i="42"/>
  <c r="BW601" i="42"/>
  <c r="CR601" i="42"/>
  <c r="BY601" i="42"/>
  <c r="CB601" i="42"/>
  <c r="CE601" i="42"/>
  <c r="CO601" i="42"/>
  <c r="CS601" i="42"/>
  <c r="CD613" i="42"/>
  <c r="CP613" i="42"/>
  <c r="BU613" i="42"/>
  <c r="CH613" i="42"/>
  <c r="BY613" i="42"/>
  <c r="CL613" i="42"/>
  <c r="CB613" i="42"/>
  <c r="CO613" i="42"/>
  <c r="CE613" i="42"/>
  <c r="CR613" i="42"/>
  <c r="CA613" i="42"/>
  <c r="CG613" i="42"/>
  <c r="CI613" i="42"/>
  <c r="CK613" i="42"/>
  <c r="BV613" i="42"/>
  <c r="CN613" i="42"/>
  <c r="CM613" i="42"/>
  <c r="CQ613" i="42"/>
  <c r="CS613" i="42"/>
  <c r="BW613" i="42"/>
  <c r="BX613" i="42"/>
  <c r="CD625" i="42"/>
  <c r="CP625" i="42"/>
  <c r="BV625" i="42"/>
  <c r="CI625" i="42"/>
  <c r="CM625" i="42"/>
  <c r="CF625" i="42"/>
  <c r="CS625" i="42"/>
  <c r="CK625" i="42"/>
  <c r="BU625" i="42"/>
  <c r="CL625" i="42"/>
  <c r="BY625" i="42"/>
  <c r="CQ625" i="42"/>
  <c r="CA625" i="42"/>
  <c r="CR625" i="42"/>
  <c r="CG625" i="42"/>
  <c r="CB625" i="42"/>
  <c r="CE625" i="42"/>
  <c r="CH625" i="42"/>
  <c r="CJ625" i="42"/>
  <c r="CO625" i="42"/>
  <c r="CD637" i="42"/>
  <c r="CP637" i="42"/>
  <c r="CN637" i="42"/>
  <c r="CG637" i="42"/>
  <c r="BW637" i="42"/>
  <c r="CL637" i="42"/>
  <c r="BZ637" i="42"/>
  <c r="CQ637" i="42"/>
  <c r="CB637" i="42"/>
  <c r="CR637" i="42"/>
  <c r="CH637" i="42"/>
  <c r="CI637" i="42"/>
  <c r="CJ637" i="42"/>
  <c r="CK637" i="42"/>
  <c r="BU637" i="42"/>
  <c r="CS637" i="42"/>
  <c r="BV637" i="42"/>
  <c r="BX637" i="42"/>
  <c r="BY637" i="42"/>
  <c r="CE637" i="42"/>
  <c r="BZ649" i="42"/>
  <c r="CL649" i="42"/>
  <c r="CA649" i="42"/>
  <c r="CM649" i="42"/>
  <c r="CE649" i="42"/>
  <c r="CQ649" i="42"/>
  <c r="CC649" i="42"/>
  <c r="CS649" i="42"/>
  <c r="CD649" i="42"/>
  <c r="CI649" i="42"/>
  <c r="BU649" i="42"/>
  <c r="CJ649" i="42"/>
  <c r="BV649" i="42"/>
  <c r="CK649" i="42"/>
  <c r="BW649" i="42"/>
  <c r="CN649" i="42"/>
  <c r="BY649" i="42"/>
  <c r="CP649" i="42"/>
  <c r="CD661" i="42"/>
  <c r="CP661" i="42"/>
  <c r="CQ661" i="42"/>
  <c r="CR661" i="42"/>
  <c r="BW661" i="42"/>
  <c r="CI661" i="42"/>
  <c r="BX661" i="42"/>
  <c r="CJ661" i="42"/>
  <c r="BZ661" i="42"/>
  <c r="CL661" i="42"/>
  <c r="CJ670" i="42"/>
  <c r="BV670" i="42"/>
  <c r="CF669" i="42"/>
  <c r="CL668" i="42"/>
  <c r="CA667" i="42"/>
  <c r="CI666" i="42"/>
  <c r="CL665" i="42"/>
  <c r="CQ664" i="42"/>
  <c r="BX664" i="42"/>
  <c r="BZ663" i="42"/>
  <c r="CB661" i="42"/>
  <c r="BX658" i="42"/>
  <c r="CS656" i="42"/>
  <c r="CN655" i="42"/>
  <c r="CJ648" i="42"/>
  <c r="CL646" i="42"/>
  <c r="CH636" i="42"/>
  <c r="CL633" i="42"/>
  <c r="CP630" i="42"/>
  <c r="CJ624" i="42"/>
  <c r="CQ619" i="42"/>
  <c r="CF610" i="42"/>
  <c r="CN605" i="42"/>
  <c r="BV601" i="42"/>
  <c r="CN639" i="42"/>
  <c r="CQ639" i="42"/>
  <c r="BV639" i="42"/>
  <c r="CI639" i="42"/>
  <c r="CJ639" i="42"/>
  <c r="BX639" i="42"/>
  <c r="CM639" i="42"/>
  <c r="BY639" i="42"/>
  <c r="CO639" i="42"/>
  <c r="CE639" i="42"/>
  <c r="CF639" i="42"/>
  <c r="CG639" i="42"/>
  <c r="CH639" i="42"/>
  <c r="CP639" i="42"/>
  <c r="CR639" i="42"/>
  <c r="BU639" i="42"/>
  <c r="CS639" i="42"/>
  <c r="BW639" i="42"/>
  <c r="BW620" i="42"/>
  <c r="CI620" i="42"/>
  <c r="CC620" i="42"/>
  <c r="CP620" i="42"/>
  <c r="CG620" i="42"/>
  <c r="BX620" i="42"/>
  <c r="CK620" i="42"/>
  <c r="BZ620" i="42"/>
  <c r="CM620" i="42"/>
  <c r="CB620" i="42"/>
  <c r="CD620" i="42"/>
  <c r="CH620" i="42"/>
  <c r="CJ620" i="42"/>
  <c r="CN620" i="42"/>
  <c r="BV620" i="42"/>
  <c r="CQ620" i="42"/>
  <c r="BU620" i="42"/>
  <c r="BY620" i="42"/>
  <c r="CA620" i="42"/>
  <c r="CL620" i="42"/>
  <c r="CO620" i="42"/>
  <c r="CR620" i="42"/>
  <c r="CS620" i="42"/>
  <c r="BU644" i="42"/>
  <c r="CN644" i="42"/>
  <c r="CE644" i="42"/>
  <c r="CQ644" i="42"/>
  <c r="CR644" i="42"/>
  <c r="BX644" i="42"/>
  <c r="CJ644" i="42"/>
  <c r="CK644" i="42"/>
  <c r="CL644" i="42"/>
  <c r="BV644" i="42"/>
  <c r="CM644" i="42"/>
  <c r="CS644" i="42"/>
  <c r="CA644" i="42"/>
  <c r="CC644" i="42"/>
  <c r="CH644" i="42"/>
  <c r="BY668" i="42"/>
  <c r="CK668" i="42"/>
  <c r="CN668" i="42"/>
  <c r="CO668" i="42"/>
  <c r="CE668" i="42"/>
  <c r="CQ668" i="42"/>
  <c r="CA668" i="42"/>
  <c r="CK663" i="42"/>
  <c r="CC602" i="42"/>
  <c r="CO602" i="42"/>
  <c r="BU602" i="42"/>
  <c r="CH602" i="42"/>
  <c r="BY602" i="42"/>
  <c r="CL602" i="42"/>
  <c r="CB602" i="42"/>
  <c r="CP602" i="42"/>
  <c r="CE602" i="42"/>
  <c r="CR602" i="42"/>
  <c r="BZ602" i="42"/>
  <c r="CA602" i="42"/>
  <c r="CG602" i="42"/>
  <c r="CI602" i="42"/>
  <c r="CK602" i="42"/>
  <c r="BV602" i="42"/>
  <c r="CN602" i="42"/>
  <c r="CM602" i="42"/>
  <c r="CQ602" i="42"/>
  <c r="CS602" i="42"/>
  <c r="BW602" i="42"/>
  <c r="BX602" i="42"/>
  <c r="CO614" i="42"/>
  <c r="BV614" i="42"/>
  <c r="CI614" i="42"/>
  <c r="BZ614" i="42"/>
  <c r="CM614" i="42"/>
  <c r="CD614" i="42"/>
  <c r="CQ614" i="42"/>
  <c r="CF614" i="42"/>
  <c r="CS614" i="42"/>
  <c r="BU614" i="42"/>
  <c r="CN614" i="42"/>
  <c r="BW614" i="42"/>
  <c r="CP614" i="42"/>
  <c r="CA614" i="42"/>
  <c r="CB614" i="42"/>
  <c r="CG614" i="42"/>
  <c r="CJ614" i="42"/>
  <c r="CH614" i="42"/>
  <c r="CK614" i="42"/>
  <c r="CL614" i="42"/>
  <c r="CC626" i="42"/>
  <c r="CO626" i="42"/>
  <c r="BW626" i="42"/>
  <c r="CN626" i="42"/>
  <c r="CG626" i="42"/>
  <c r="CE626" i="42"/>
  <c r="CI626" i="42"/>
  <c r="CJ626" i="42"/>
  <c r="BV626" i="42"/>
  <c r="CL626" i="42"/>
  <c r="BY626" i="42"/>
  <c r="CP626" i="42"/>
  <c r="BX626" i="42"/>
  <c r="BZ626" i="42"/>
  <c r="CH626" i="42"/>
  <c r="CK626" i="42"/>
  <c r="CM626" i="42"/>
  <c r="CQ626" i="42"/>
  <c r="CS626" i="42"/>
  <c r="CC638" i="42"/>
  <c r="CO638" i="42"/>
  <c r="CP638" i="42"/>
  <c r="BU638" i="42"/>
  <c r="CH638" i="42"/>
  <c r="CD638" i="42"/>
  <c r="CS638" i="42"/>
  <c r="CG638" i="42"/>
  <c r="CI638" i="42"/>
  <c r="BX638" i="42"/>
  <c r="CM638" i="42"/>
  <c r="CJ638" i="42"/>
  <c r="CK638" i="42"/>
  <c r="CQ638" i="42"/>
  <c r="BV638" i="42"/>
  <c r="CR638" i="42"/>
  <c r="BW638" i="42"/>
  <c r="BY638" i="42"/>
  <c r="CA638" i="42"/>
  <c r="BY650" i="42"/>
  <c r="CK650" i="42"/>
  <c r="BZ650" i="42"/>
  <c r="CL650" i="42"/>
  <c r="CP650" i="42"/>
  <c r="CI650" i="42"/>
  <c r="BU650" i="42"/>
  <c r="CJ650" i="42"/>
  <c r="BV650" i="42"/>
  <c r="CM650" i="42"/>
  <c r="CQ650" i="42"/>
  <c r="CR650" i="42"/>
  <c r="CC650" i="42"/>
  <c r="CS650" i="42"/>
  <c r="CE650" i="42"/>
  <c r="CG650" i="42"/>
  <c r="CO662" i="42"/>
  <c r="CD662" i="42"/>
  <c r="CP662" i="42"/>
  <c r="CQ662" i="42"/>
  <c r="BV662" i="42"/>
  <c r="CH662" i="42"/>
  <c r="BW662" i="42"/>
  <c r="CI662" i="42"/>
  <c r="BY662" i="42"/>
  <c r="CK662" i="42"/>
  <c r="CI670" i="42"/>
  <c r="BU670" i="42"/>
  <c r="CE669" i="42"/>
  <c r="CJ668" i="42"/>
  <c r="CS667" i="42"/>
  <c r="BY667" i="42"/>
  <c r="CH666" i="42"/>
  <c r="CP664" i="42"/>
  <c r="BV664" i="42"/>
  <c r="BY663" i="42"/>
  <c r="BZ662" i="42"/>
  <c r="CA661" i="42"/>
  <c r="CB660" i="42"/>
  <c r="BX659" i="42"/>
  <c r="CS657" i="42"/>
  <c r="CR656" i="42"/>
  <c r="CM655" i="42"/>
  <c r="CH648" i="42"/>
  <c r="CJ646" i="42"/>
  <c r="CG644" i="42"/>
  <c r="BZ639" i="42"/>
  <c r="CC636" i="42"/>
  <c r="CI633" i="42"/>
  <c r="CR627" i="42"/>
  <c r="CC624" i="42"/>
  <c r="CR614" i="42"/>
  <c r="BZ610" i="42"/>
  <c r="CN600" i="42"/>
  <c r="CM628" i="42"/>
  <c r="CD628" i="42"/>
  <c r="CQ628" i="42"/>
  <c r="BV628" i="42"/>
  <c r="CI628" i="42"/>
  <c r="CR628" i="42"/>
  <c r="CF628" i="42"/>
  <c r="CG628" i="42"/>
  <c r="BW628" i="42"/>
  <c r="CL628" i="42"/>
  <c r="BX628" i="42"/>
  <c r="BY628" i="42"/>
  <c r="BZ628" i="42"/>
  <c r="CH628" i="42"/>
  <c r="CJ628" i="42"/>
  <c r="CK628" i="42"/>
  <c r="CN628" i="42"/>
  <c r="CP628" i="42"/>
  <c r="CA640" i="42"/>
  <c r="CM640" i="42"/>
  <c r="CR640" i="42"/>
  <c r="BW640" i="42"/>
  <c r="CJ640" i="42"/>
  <c r="BZ640" i="42"/>
  <c r="CP640" i="42"/>
  <c r="CD640" i="42"/>
  <c r="BU640" i="42"/>
  <c r="CK640" i="42"/>
  <c r="CC640" i="42"/>
  <c r="CG640" i="42"/>
  <c r="CH640" i="42"/>
  <c r="CN640" i="42"/>
  <c r="CO640" i="42"/>
  <c r="CQ640" i="42"/>
  <c r="BV640" i="42"/>
  <c r="CS640" i="42"/>
  <c r="BY640" i="42"/>
  <c r="CL656" i="42"/>
  <c r="BW644" i="42"/>
  <c r="CE627" i="42"/>
  <c r="CL604" i="42"/>
  <c r="BN647" i="42"/>
  <c r="CL605" i="42"/>
  <c r="BX605" i="42"/>
  <c r="CK605" i="42"/>
  <c r="CC605" i="42"/>
  <c r="CP605" i="42"/>
  <c r="CS605" i="42"/>
  <c r="BU605" i="42"/>
  <c r="CH605" i="42"/>
  <c r="CD605" i="42"/>
  <c r="CE605" i="42"/>
  <c r="CJ605" i="42"/>
  <c r="CM605" i="42"/>
  <c r="BV605" i="42"/>
  <c r="CO605" i="42"/>
  <c r="BY605" i="42"/>
  <c r="CR605" i="42"/>
  <c r="CQ605" i="42"/>
  <c r="BW605" i="42"/>
  <c r="CA605" i="42"/>
  <c r="CB605" i="42"/>
  <c r="CI605" i="42"/>
  <c r="BZ617" i="42"/>
  <c r="CL617" i="42"/>
  <c r="BY617" i="42"/>
  <c r="CM617" i="42"/>
  <c r="CD617" i="42"/>
  <c r="CQ617" i="42"/>
  <c r="CG617" i="42"/>
  <c r="BV617" i="42"/>
  <c r="CI617" i="42"/>
  <c r="BX617" i="42"/>
  <c r="CR617" i="42"/>
  <c r="CA617" i="42"/>
  <c r="CS617" i="42"/>
  <c r="CF617" i="42"/>
  <c r="CJ617" i="42"/>
  <c r="CN617" i="42"/>
  <c r="BU617" i="42"/>
  <c r="BW617" i="42"/>
  <c r="CH617" i="42"/>
  <c r="CK617" i="42"/>
  <c r="CO617" i="42"/>
  <c r="CP617" i="42"/>
  <c r="CL629" i="42"/>
  <c r="CE629" i="42"/>
  <c r="CR629" i="42"/>
  <c r="BW629" i="42"/>
  <c r="CJ629" i="42"/>
  <c r="CH629" i="42"/>
  <c r="BV629" i="42"/>
  <c r="CM629" i="42"/>
  <c r="BX629" i="42"/>
  <c r="CN629" i="42"/>
  <c r="CC629" i="42"/>
  <c r="CS629" i="42"/>
  <c r="BU629" i="42"/>
  <c r="BY629" i="42"/>
  <c r="CF629" i="42"/>
  <c r="CG629" i="42"/>
  <c r="CI629" i="42"/>
  <c r="CK629" i="42"/>
  <c r="CP629" i="42"/>
  <c r="CE641" i="42"/>
  <c r="CQ641" i="42"/>
  <c r="BX641" i="42"/>
  <c r="CJ641" i="42"/>
  <c r="CF641" i="42"/>
  <c r="BU641" i="42"/>
  <c r="CI641" i="42"/>
  <c r="BV641" i="42"/>
  <c r="CK641" i="42"/>
  <c r="CO641" i="42"/>
  <c r="CC641" i="42"/>
  <c r="CD641" i="42"/>
  <c r="CL641" i="42"/>
  <c r="CM641" i="42"/>
  <c r="CN641" i="42"/>
  <c r="CP641" i="42"/>
  <c r="BY641" i="42"/>
  <c r="CS641" i="42"/>
  <c r="BV653" i="42"/>
  <c r="CH653" i="42"/>
  <c r="BW653" i="42"/>
  <c r="CI653" i="42"/>
  <c r="CM653" i="42"/>
  <c r="BY653" i="42"/>
  <c r="CO653" i="42"/>
  <c r="BZ653" i="42"/>
  <c r="CP653" i="42"/>
  <c r="CQ653" i="42"/>
  <c r="CE653" i="42"/>
  <c r="CG653" i="42"/>
  <c r="CJ653" i="42"/>
  <c r="BU653" i="42"/>
  <c r="CL653" i="42"/>
  <c r="CA665" i="42"/>
  <c r="CM665" i="42"/>
  <c r="CN665" i="42"/>
  <c r="CQ665" i="42"/>
  <c r="CF665" i="42"/>
  <c r="CR665" i="42"/>
  <c r="BV665" i="42"/>
  <c r="CH665" i="42"/>
  <c r="CR670" i="42"/>
  <c r="CF670" i="42"/>
  <c r="CQ669" i="42"/>
  <c r="BY669" i="42"/>
  <c r="CG668" i="42"/>
  <c r="CM667" i="42"/>
  <c r="BV667" i="42"/>
  <c r="CG665" i="42"/>
  <c r="CR662" i="42"/>
  <c r="CS661" i="42"/>
  <c r="BU661" i="42"/>
  <c r="BV660" i="42"/>
  <c r="CQ658" i="42"/>
  <c r="CL657" i="42"/>
  <c r="CH656" i="42"/>
  <c r="CF655" i="42"/>
  <c r="CN653" i="42"/>
  <c r="CP651" i="42"/>
  <c r="CR649" i="42"/>
  <c r="BU648" i="42"/>
  <c r="BU646" i="42"/>
  <c r="CN643" i="42"/>
  <c r="CI635" i="42"/>
  <c r="CM632" i="42"/>
  <c r="CQ629" i="42"/>
  <c r="BW627" i="42"/>
  <c r="BV623" i="42"/>
  <c r="CJ613" i="42"/>
  <c r="CQ608" i="42"/>
  <c r="CB615" i="42"/>
  <c r="CN615" i="42"/>
  <c r="BW615" i="42"/>
  <c r="CJ615" i="42"/>
  <c r="CA615" i="42"/>
  <c r="CO615" i="42"/>
  <c r="CR615" i="42"/>
  <c r="CG615" i="42"/>
  <c r="CI615" i="42"/>
  <c r="CK615" i="42"/>
  <c r="BV615" i="42"/>
  <c r="CP615" i="42"/>
  <c r="BX615" i="42"/>
  <c r="CQ615" i="42"/>
  <c r="BZ615" i="42"/>
  <c r="CD615" i="42"/>
  <c r="CH615" i="42"/>
  <c r="CS615" i="42"/>
  <c r="BU615" i="42"/>
  <c r="CB663" i="42"/>
  <c r="CC663" i="42"/>
  <c r="CO663" i="42"/>
  <c r="CP663" i="42"/>
  <c r="BU663" i="42"/>
  <c r="CG663" i="42"/>
  <c r="CS663" i="42"/>
  <c r="BV663" i="42"/>
  <c r="CH663" i="42"/>
  <c r="BX663" i="42"/>
  <c r="CJ663" i="42"/>
  <c r="CG627" i="42"/>
  <c r="CA616" i="42"/>
  <c r="CM616" i="42"/>
  <c r="BX616" i="42"/>
  <c r="CK616" i="42"/>
  <c r="CP616" i="42"/>
  <c r="CF616" i="42"/>
  <c r="CS616" i="42"/>
  <c r="BU616" i="42"/>
  <c r="CH616" i="42"/>
  <c r="CD616" i="42"/>
  <c r="CJ616" i="42"/>
  <c r="CL616" i="42"/>
  <c r="BV616" i="42"/>
  <c r="CO616" i="42"/>
  <c r="BY616" i="42"/>
  <c r="CR616" i="42"/>
  <c r="CQ616" i="42"/>
  <c r="BW616" i="42"/>
  <c r="BZ616" i="42"/>
  <c r="CB616" i="42"/>
  <c r="CI616" i="42"/>
  <c r="CN664" i="42"/>
  <c r="CO664" i="42"/>
  <c r="CF664" i="42"/>
  <c r="CR664" i="42"/>
  <c r="BU664" i="42"/>
  <c r="CG664" i="42"/>
  <c r="CS664" i="42"/>
  <c r="BW664" i="42"/>
  <c r="CI664" i="42"/>
  <c r="CH668" i="42"/>
  <c r="CL664" i="42"/>
  <c r="AO647" i="42"/>
  <c r="BY606" i="42"/>
  <c r="CK606" i="42"/>
  <c r="CM606" i="42"/>
  <c r="CD606" i="42"/>
  <c r="CQ606" i="42"/>
  <c r="CG606" i="42"/>
  <c r="BV606" i="42"/>
  <c r="CI606" i="42"/>
  <c r="BX606" i="42"/>
  <c r="CR606" i="42"/>
  <c r="CA606" i="42"/>
  <c r="CS606" i="42"/>
  <c r="CE606" i="42"/>
  <c r="CJ606" i="42"/>
  <c r="CN606" i="42"/>
  <c r="BU606" i="42"/>
  <c r="BW606" i="42"/>
  <c r="CH606" i="42"/>
  <c r="CL606" i="42"/>
  <c r="CO606" i="42"/>
  <c r="CP606" i="42"/>
  <c r="BY618" i="42"/>
  <c r="CK618" i="42"/>
  <c r="CA618" i="42"/>
  <c r="CN618" i="42"/>
  <c r="CR618" i="42"/>
  <c r="BU618" i="42"/>
  <c r="CH618" i="42"/>
  <c r="BW618" i="42"/>
  <c r="CJ618" i="42"/>
  <c r="CM618" i="42"/>
  <c r="CO618" i="42"/>
  <c r="BZ618" i="42"/>
  <c r="CS618" i="42"/>
  <c r="CB618" i="42"/>
  <c r="CD618" i="42"/>
  <c r="CG618" i="42"/>
  <c r="CF618" i="42"/>
  <c r="CI618" i="42"/>
  <c r="CL618" i="42"/>
  <c r="BX618" i="42"/>
  <c r="BY630" i="42"/>
  <c r="CK630" i="42"/>
  <c r="CF630" i="42"/>
  <c r="CS630" i="42"/>
  <c r="BX630" i="42"/>
  <c r="CL630" i="42"/>
  <c r="BZ630" i="42"/>
  <c r="CO630" i="42"/>
  <c r="CC630" i="42"/>
  <c r="CR630" i="42"/>
  <c r="CD630" i="42"/>
  <c r="CI630" i="42"/>
  <c r="BU630" i="42"/>
  <c r="CQ630" i="42"/>
  <c r="BV630" i="42"/>
  <c r="BW630" i="42"/>
  <c r="CE630" i="42"/>
  <c r="CG630" i="42"/>
  <c r="CH630" i="42"/>
  <c r="CJ630" i="42"/>
  <c r="CN630" i="42"/>
  <c r="CP642" i="42"/>
  <c r="BW642" i="42"/>
  <c r="CI642" i="42"/>
  <c r="BU642" i="42"/>
  <c r="CJ642" i="42"/>
  <c r="BY642" i="42"/>
  <c r="CM642" i="42"/>
  <c r="BZ642" i="42"/>
  <c r="CN642" i="42"/>
  <c r="CS642" i="42"/>
  <c r="BX642" i="42"/>
  <c r="CA642" i="42"/>
  <c r="CG642" i="42"/>
  <c r="CH642" i="42"/>
  <c r="CK642" i="42"/>
  <c r="CL642" i="42"/>
  <c r="CQ642" i="42"/>
  <c r="BU654" i="42"/>
  <c r="CG654" i="42"/>
  <c r="CS654" i="42"/>
  <c r="BV654" i="42"/>
  <c r="CH654" i="42"/>
  <c r="BZ654" i="42"/>
  <c r="CL654" i="42"/>
  <c r="CE654" i="42"/>
  <c r="CI654" i="42"/>
  <c r="BW654" i="42"/>
  <c r="CM654" i="42"/>
  <c r="BX654" i="42"/>
  <c r="CN654" i="42"/>
  <c r="BY654" i="42"/>
  <c r="CO654" i="42"/>
  <c r="CA654" i="42"/>
  <c r="CP654" i="42"/>
  <c r="CC654" i="42"/>
  <c r="BZ666" i="42"/>
  <c r="CA666" i="42"/>
  <c r="CM666" i="42"/>
  <c r="CP666" i="42"/>
  <c r="CQ666" i="42"/>
  <c r="BU666" i="42"/>
  <c r="CG666" i="42"/>
  <c r="CS666" i="42"/>
  <c r="CQ670" i="42"/>
  <c r="CE670" i="42"/>
  <c r="CO669" i="42"/>
  <c r="BW669" i="42"/>
  <c r="CF668" i="42"/>
  <c r="CK667" i="42"/>
  <c r="BY666" i="42"/>
  <c r="CJ664" i="42"/>
  <c r="CM663" i="42"/>
  <c r="CN662" i="42"/>
  <c r="CO661" i="42"/>
  <c r="CP660" i="42"/>
  <c r="CQ659" i="42"/>
  <c r="CP658" i="42"/>
  <c r="CK657" i="42"/>
  <c r="CG656" i="42"/>
  <c r="CK653" i="42"/>
  <c r="CM651" i="42"/>
  <c r="CO649" i="42"/>
  <c r="CQ647" i="42"/>
  <c r="CR645" i="42"/>
  <c r="BW641" i="42"/>
  <c r="BZ638" i="42"/>
  <c r="CG635" i="42"/>
  <c r="CJ632" i="42"/>
  <c r="CO629" i="42"/>
  <c r="CR626" i="42"/>
  <c r="CN622" i="42"/>
  <c r="BV618" i="42"/>
  <c r="CK608" i="42"/>
  <c r="CR603" i="42"/>
  <c r="CA604" i="42"/>
  <c r="CM604" i="42"/>
  <c r="BW604" i="42"/>
  <c r="CJ604" i="42"/>
  <c r="CB604" i="42"/>
  <c r="CO604" i="42"/>
  <c r="CE604" i="42"/>
  <c r="CR604" i="42"/>
  <c r="CG604" i="42"/>
  <c r="CI604" i="42"/>
  <c r="CK604" i="42"/>
  <c r="BV604" i="42"/>
  <c r="CP604" i="42"/>
  <c r="BX604" i="42"/>
  <c r="CQ604" i="42"/>
  <c r="CD604" i="42"/>
  <c r="CC604" i="42"/>
  <c r="CH604" i="42"/>
  <c r="CS604" i="42"/>
  <c r="BU604" i="42"/>
  <c r="BW652" i="42"/>
  <c r="CI652" i="42"/>
  <c r="BX652" i="42"/>
  <c r="CJ652" i="42"/>
  <c r="CB652" i="42"/>
  <c r="CN652" i="42"/>
  <c r="CG652" i="42"/>
  <c r="CH652" i="42"/>
  <c r="CK652" i="42"/>
  <c r="BY652" i="42"/>
  <c r="CO652" i="42"/>
  <c r="BZ652" i="42"/>
  <c r="CP652" i="42"/>
  <c r="CA652" i="42"/>
  <c r="CQ652" i="42"/>
  <c r="CR652" i="42"/>
  <c r="CE652" i="42"/>
  <c r="CQ663" i="42"/>
  <c r="BU652" i="42"/>
  <c r="BX607" i="42"/>
  <c r="CJ607" i="42"/>
  <c r="CA607" i="42"/>
  <c r="CN607" i="42"/>
  <c r="CE607" i="42"/>
  <c r="CR607" i="42"/>
  <c r="BU607" i="42"/>
  <c r="CH607" i="42"/>
  <c r="BW607" i="42"/>
  <c r="CK607" i="42"/>
  <c r="CM607" i="42"/>
  <c r="CO607" i="42"/>
  <c r="CS607" i="42"/>
  <c r="CB607" i="42"/>
  <c r="CD607" i="42"/>
  <c r="CG607" i="42"/>
  <c r="CI607" i="42"/>
  <c r="CL607" i="42"/>
  <c r="BY607" i="42"/>
  <c r="BX619" i="42"/>
  <c r="CJ619" i="42"/>
  <c r="CB619" i="42"/>
  <c r="CO619" i="42"/>
  <c r="CF619" i="42"/>
  <c r="CS619" i="42"/>
  <c r="BV619" i="42"/>
  <c r="CI619" i="42"/>
  <c r="BY619" i="42"/>
  <c r="CL619" i="42"/>
  <c r="CG619" i="42"/>
  <c r="CH619" i="42"/>
  <c r="CN619" i="42"/>
  <c r="BU619" i="42"/>
  <c r="CP619" i="42"/>
  <c r="BZ619" i="42"/>
  <c r="CR619" i="42"/>
  <c r="CC619" i="42"/>
  <c r="BW619" i="42"/>
  <c r="CA619" i="42"/>
  <c r="CD619" i="42"/>
  <c r="CM619" i="42"/>
  <c r="BX631" i="42"/>
  <c r="CJ631" i="42"/>
  <c r="CG631" i="42"/>
  <c r="BZ631" i="42"/>
  <c r="CM631" i="42"/>
  <c r="CE631" i="42"/>
  <c r="CI631" i="42"/>
  <c r="BU631" i="42"/>
  <c r="CK631" i="42"/>
  <c r="CP631" i="42"/>
  <c r="CQ631" i="42"/>
  <c r="BV631" i="42"/>
  <c r="CR631" i="42"/>
  <c r="BW631" i="42"/>
  <c r="CS631" i="42"/>
  <c r="CC631" i="42"/>
  <c r="CD631" i="42"/>
  <c r="CF631" i="42"/>
  <c r="CH631" i="42"/>
  <c r="CN631" i="42"/>
  <c r="CC643" i="42"/>
  <c r="CO643" i="42"/>
  <c r="BV643" i="42"/>
  <c r="CH643" i="42"/>
  <c r="BY643" i="42"/>
  <c r="CM643" i="42"/>
  <c r="CQ643" i="42"/>
  <c r="CD643" i="42"/>
  <c r="CR643" i="42"/>
  <c r="CI643" i="42"/>
  <c r="BU643" i="42"/>
  <c r="CP643" i="42"/>
  <c r="BW643" i="42"/>
  <c r="CS643" i="42"/>
  <c r="BX643" i="42"/>
  <c r="CE643" i="42"/>
  <c r="CG643" i="42"/>
  <c r="CJ643" i="42"/>
  <c r="CL643" i="42"/>
  <c r="BY655" i="42"/>
  <c r="CK655" i="42"/>
  <c r="BV655" i="42"/>
  <c r="CI655" i="42"/>
  <c r="BW655" i="42"/>
  <c r="CJ655" i="42"/>
  <c r="BX655" i="42"/>
  <c r="CL655" i="42"/>
  <c r="CO655" i="42"/>
  <c r="CP655" i="42"/>
  <c r="CQ655" i="42"/>
  <c r="CE655" i="42"/>
  <c r="CR655" i="42"/>
  <c r="BZ667" i="42"/>
  <c r="CL667" i="42"/>
  <c r="CC667" i="42"/>
  <c r="CO667" i="42"/>
  <c r="CP667" i="42"/>
  <c r="CF667" i="42"/>
  <c r="CR667" i="42"/>
  <c r="CP670" i="42"/>
  <c r="CL669" i="42"/>
  <c r="BV669" i="42"/>
  <c r="CJ667" i="42"/>
  <c r="CR666" i="42"/>
  <c r="BX666" i="42"/>
  <c r="CC665" i="42"/>
  <c r="CH664" i="42"/>
  <c r="CL663" i="42"/>
  <c r="CM662" i="42"/>
  <c r="CN661" i="42"/>
  <c r="CO660" i="42"/>
  <c r="CP659" i="42"/>
  <c r="CK658" i="42"/>
  <c r="CG657" i="42"/>
  <c r="BZ655" i="42"/>
  <c r="CH649" i="42"/>
  <c r="CJ647" i="42"/>
  <c r="CJ645" i="42"/>
  <c r="CL640" i="42"/>
  <c r="CO637" i="42"/>
  <c r="BV635" i="42"/>
  <c r="BY632" i="42"/>
  <c r="CD629" i="42"/>
  <c r="CF626" i="42"/>
  <c r="BV622" i="42"/>
  <c r="CJ612" i="42"/>
  <c r="CQ607" i="42"/>
  <c r="BY603" i="42"/>
  <c r="CA584" i="42"/>
  <c r="CM572" i="42"/>
  <c r="CC597" i="42"/>
  <c r="CP588" i="42"/>
  <c r="CB577" i="42"/>
  <c r="CD560" i="42"/>
  <c r="BX597" i="42"/>
  <c r="CM592" i="42"/>
  <c r="CO580" i="42"/>
  <c r="BZ576" i="42"/>
  <c r="CQ598" i="42"/>
  <c r="CO596" i="42"/>
  <c r="BU592" i="42"/>
  <c r="CI586" i="42"/>
  <c r="CM580" i="42"/>
  <c r="BY576" i="42"/>
  <c r="CK597" i="42"/>
  <c r="CB597" i="42"/>
  <c r="BU577" i="42"/>
  <c r="CP598" i="42"/>
  <c r="CN596" i="42"/>
  <c r="CG586" i="42"/>
  <c r="CG580" i="42"/>
  <c r="CS574" i="42"/>
  <c r="BY536" i="42"/>
  <c r="CL598" i="42"/>
  <c r="CI596" i="42"/>
  <c r="CL591" i="42"/>
  <c r="CA586" i="42"/>
  <c r="CK579" i="42"/>
  <c r="CM574" i="42"/>
  <c r="CA565" i="42"/>
  <c r="CH552" i="42"/>
  <c r="CD598" i="42"/>
  <c r="CB596" i="42"/>
  <c r="CS590" i="42"/>
  <c r="CE585" i="42"/>
  <c r="CJ579" i="42"/>
  <c r="CQ573" i="42"/>
  <c r="CR496" i="42"/>
  <c r="BV596" i="42"/>
  <c r="CP597" i="42"/>
  <c r="CO597" i="42"/>
  <c r="BZ584" i="42"/>
  <c r="CL572" i="42"/>
  <c r="CR561" i="42"/>
  <c r="CE572" i="42"/>
  <c r="CO560" i="42"/>
  <c r="CJ513" i="42"/>
  <c r="CC598" i="42"/>
  <c r="CA596" i="42"/>
  <c r="CR590" i="42"/>
  <c r="CD585" i="42"/>
  <c r="CB579" i="42"/>
  <c r="CP573" i="42"/>
  <c r="CC564" i="42"/>
  <c r="CD549" i="42"/>
  <c r="CF530" i="42"/>
  <c r="CF588" i="42"/>
  <c r="CR588" i="42"/>
  <c r="BX588" i="42"/>
  <c r="CJ588" i="42"/>
  <c r="BW588" i="42"/>
  <c r="CL588" i="42"/>
  <c r="BY588" i="42"/>
  <c r="CM588" i="42"/>
  <c r="CC588" i="42"/>
  <c r="CQ588" i="42"/>
  <c r="CD588" i="42"/>
  <c r="CS588" i="42"/>
  <c r="CE588" i="42"/>
  <c r="CG588" i="42"/>
  <c r="CJ599" i="42"/>
  <c r="BX599" i="42"/>
  <c r="CK598" i="42"/>
  <c r="BX598" i="42"/>
  <c r="CJ597" i="42"/>
  <c r="BV597" i="42"/>
  <c r="CH596" i="42"/>
  <c r="BU596" i="42"/>
  <c r="CG595" i="42"/>
  <c r="CS594" i="42"/>
  <c r="CE594" i="42"/>
  <c r="CI593" i="42"/>
  <c r="CH592" i="42"/>
  <c r="CG591" i="42"/>
  <c r="CF590" i="42"/>
  <c r="CB588" i="42"/>
  <c r="BX587" i="42"/>
  <c r="CS585" i="42"/>
  <c r="CP584" i="42"/>
  <c r="CL583" i="42"/>
  <c r="CH582" i="42"/>
  <c r="CD581" i="42"/>
  <c r="BZ580" i="42"/>
  <c r="BW579" i="42"/>
  <c r="CN576" i="42"/>
  <c r="CJ575" i="42"/>
  <c r="CF574" i="42"/>
  <c r="CC573" i="42"/>
  <c r="BY572" i="42"/>
  <c r="CS570" i="42"/>
  <c r="CP568" i="42"/>
  <c r="CL566" i="42"/>
  <c r="CO561" i="42"/>
  <c r="CE559" i="42"/>
  <c r="CS556" i="42"/>
  <c r="CN544" i="42"/>
  <c r="CE523" i="42"/>
  <c r="CG516" i="42"/>
  <c r="CI509" i="42"/>
  <c r="CA492" i="42"/>
  <c r="CM492" i="42"/>
  <c r="BY492" i="42"/>
  <c r="CL492" i="42"/>
  <c r="CC492" i="42"/>
  <c r="CP492" i="42"/>
  <c r="CF492" i="42"/>
  <c r="CS492" i="42"/>
  <c r="BX492" i="42"/>
  <c r="CQ492" i="42"/>
  <c r="BZ492" i="42"/>
  <c r="CR492" i="42"/>
  <c r="CE492" i="42"/>
  <c r="CI492" i="42"/>
  <c r="CB492" i="42"/>
  <c r="CD492" i="42"/>
  <c r="CJ492" i="42"/>
  <c r="BW492" i="42"/>
  <c r="CG492" i="42"/>
  <c r="CH492" i="42"/>
  <c r="CA528" i="42"/>
  <c r="CM528" i="42"/>
  <c r="CC528" i="42"/>
  <c r="CP528" i="42"/>
  <c r="CF528" i="42"/>
  <c r="CS528" i="42"/>
  <c r="CI528" i="42"/>
  <c r="CG528" i="42"/>
  <c r="CH528" i="42"/>
  <c r="BU528" i="42"/>
  <c r="CL528" i="42"/>
  <c r="BY528" i="42"/>
  <c r="CQ528" i="42"/>
  <c r="CR528" i="42"/>
  <c r="BZ528" i="42"/>
  <c r="BW528" i="42"/>
  <c r="CE528" i="42"/>
  <c r="CJ528" i="42"/>
  <c r="CK528" i="42"/>
  <c r="CN528" i="42"/>
  <c r="BX528" i="42"/>
  <c r="CB528" i="42"/>
  <c r="CD528" i="42"/>
  <c r="BW540" i="42"/>
  <c r="CI540" i="42"/>
  <c r="BX540" i="42"/>
  <c r="CJ540" i="42"/>
  <c r="CA540" i="42"/>
  <c r="CM540" i="42"/>
  <c r="CD540" i="42"/>
  <c r="CP540" i="42"/>
  <c r="CE540" i="42"/>
  <c r="CF540" i="42"/>
  <c r="CK540" i="42"/>
  <c r="BY540" i="42"/>
  <c r="BZ540" i="42"/>
  <c r="CH540" i="42"/>
  <c r="CL540" i="42"/>
  <c r="CN540" i="42"/>
  <c r="CO540" i="42"/>
  <c r="CB540" i="42"/>
  <c r="CC540" i="42"/>
  <c r="CG540" i="42"/>
  <c r="CS540" i="42"/>
  <c r="BZ493" i="42"/>
  <c r="CL493" i="42"/>
  <c r="CA493" i="42"/>
  <c r="CN493" i="42"/>
  <c r="CD493" i="42"/>
  <c r="CQ493" i="42"/>
  <c r="CG493" i="42"/>
  <c r="CI493" i="42"/>
  <c r="CJ493" i="42"/>
  <c r="BW493" i="42"/>
  <c r="CO493" i="42"/>
  <c r="CB493" i="42"/>
  <c r="CS493" i="42"/>
  <c r="CC493" i="42"/>
  <c r="CE493" i="42"/>
  <c r="CK493" i="42"/>
  <c r="BU493" i="42"/>
  <c r="CH493" i="42"/>
  <c r="CM493" i="42"/>
  <c r="CP493" i="42"/>
  <c r="CR493" i="42"/>
  <c r="BX493" i="42"/>
  <c r="BY493" i="42"/>
  <c r="CF493" i="42"/>
  <c r="BZ505" i="42"/>
  <c r="CL505" i="42"/>
  <c r="CB505" i="42"/>
  <c r="CO505" i="42"/>
  <c r="CE505" i="42"/>
  <c r="CR505" i="42"/>
  <c r="CH505" i="42"/>
  <c r="CF505" i="42"/>
  <c r="CG505" i="42"/>
  <c r="CK505" i="42"/>
  <c r="BX505" i="42"/>
  <c r="CP505" i="42"/>
  <c r="CQ505" i="42"/>
  <c r="CS505" i="42"/>
  <c r="BY505" i="42"/>
  <c r="CI505" i="42"/>
  <c r="CJ505" i="42"/>
  <c r="BW505" i="42"/>
  <c r="CD505" i="42"/>
  <c r="CM505" i="42"/>
  <c r="CN505" i="42"/>
  <c r="BZ517" i="42"/>
  <c r="CL517" i="42"/>
  <c r="CC517" i="42"/>
  <c r="CP517" i="42"/>
  <c r="CF517" i="42"/>
  <c r="CS517" i="42"/>
  <c r="CI517" i="42"/>
  <c r="CB517" i="42"/>
  <c r="CD517" i="42"/>
  <c r="CH517" i="42"/>
  <c r="BU517" i="42"/>
  <c r="CM517" i="42"/>
  <c r="CE517" i="42"/>
  <c r="CG517" i="42"/>
  <c r="CN517" i="42"/>
  <c r="BY517" i="42"/>
  <c r="CA517" i="42"/>
  <c r="CJ517" i="42"/>
  <c r="CK517" i="42"/>
  <c r="BW517" i="42"/>
  <c r="BX517" i="42"/>
  <c r="BZ529" i="42"/>
  <c r="CL529" i="42"/>
  <c r="CD529" i="42"/>
  <c r="CQ529" i="42"/>
  <c r="CG529" i="42"/>
  <c r="BW529" i="42"/>
  <c r="CJ529" i="42"/>
  <c r="BY529" i="42"/>
  <c r="CP529" i="42"/>
  <c r="CA529" i="42"/>
  <c r="CR529" i="42"/>
  <c r="CE529" i="42"/>
  <c r="CI529" i="42"/>
  <c r="CS529" i="42"/>
  <c r="BU529" i="42"/>
  <c r="CB529" i="42"/>
  <c r="CC529" i="42"/>
  <c r="CF529" i="42"/>
  <c r="CN529" i="42"/>
  <c r="CO529" i="42"/>
  <c r="CH529" i="42"/>
  <c r="CK529" i="42"/>
  <c r="CM529" i="42"/>
  <c r="CH541" i="42"/>
  <c r="BW541" i="42"/>
  <c r="CI541" i="42"/>
  <c r="BZ541" i="42"/>
  <c r="CL541" i="42"/>
  <c r="CC541" i="42"/>
  <c r="CO541" i="42"/>
  <c r="BX541" i="42"/>
  <c r="CP541" i="42"/>
  <c r="BY541" i="42"/>
  <c r="CQ541" i="42"/>
  <c r="CD541" i="42"/>
  <c r="CA541" i="42"/>
  <c r="CG541" i="42"/>
  <c r="CJ541" i="42"/>
  <c r="CK541" i="42"/>
  <c r="CM541" i="42"/>
  <c r="CB541" i="42"/>
  <c r="CE541" i="42"/>
  <c r="CF541" i="42"/>
  <c r="CE553" i="42"/>
  <c r="CQ553" i="42"/>
  <c r="CF553" i="42"/>
  <c r="CR553" i="42"/>
  <c r="BW553" i="42"/>
  <c r="CI553" i="42"/>
  <c r="CA553" i="42"/>
  <c r="CP553" i="42"/>
  <c r="CB553" i="42"/>
  <c r="CS553" i="42"/>
  <c r="CH553" i="42"/>
  <c r="CJ553" i="42"/>
  <c r="BU553" i="42"/>
  <c r="CK553" i="42"/>
  <c r="BV553" i="42"/>
  <c r="CL553" i="42"/>
  <c r="CC553" i="42"/>
  <c r="CD553" i="42"/>
  <c r="CG553" i="42"/>
  <c r="CO553" i="42"/>
  <c r="CE565" i="42"/>
  <c r="CQ565" i="42"/>
  <c r="BW565" i="42"/>
  <c r="CI565" i="42"/>
  <c r="CK565" i="42"/>
  <c r="BX565" i="42"/>
  <c r="CL565" i="42"/>
  <c r="CB565" i="42"/>
  <c r="CP565" i="42"/>
  <c r="CC565" i="42"/>
  <c r="CR565" i="42"/>
  <c r="CF565" i="42"/>
  <c r="CS565" i="42"/>
  <c r="BU565" i="42"/>
  <c r="BY565" i="42"/>
  <c r="CD565" i="42"/>
  <c r="CG565" i="42"/>
  <c r="CH565" i="42"/>
  <c r="CJ565" i="42"/>
  <c r="CE577" i="42"/>
  <c r="CQ577" i="42"/>
  <c r="BW577" i="42"/>
  <c r="CI577" i="42"/>
  <c r="BY577" i="42"/>
  <c r="CM577" i="42"/>
  <c r="BZ577" i="42"/>
  <c r="CN577" i="42"/>
  <c r="CD577" i="42"/>
  <c r="CS577" i="42"/>
  <c r="CF577" i="42"/>
  <c r="CG577" i="42"/>
  <c r="CH577" i="42"/>
  <c r="CE589" i="42"/>
  <c r="CQ589" i="42"/>
  <c r="BZ589" i="42"/>
  <c r="CM589" i="42"/>
  <c r="CA589" i="42"/>
  <c r="CN589" i="42"/>
  <c r="CF589" i="42"/>
  <c r="CS589" i="42"/>
  <c r="CG589" i="42"/>
  <c r="BU589" i="42"/>
  <c r="CH589" i="42"/>
  <c r="BV589" i="42"/>
  <c r="CI589" i="42"/>
  <c r="CI599" i="42"/>
  <c r="BW599" i="42"/>
  <c r="CJ598" i="42"/>
  <c r="BW598" i="42"/>
  <c r="CH597" i="42"/>
  <c r="BU597" i="42"/>
  <c r="CG596" i="42"/>
  <c r="CS595" i="42"/>
  <c r="CF595" i="42"/>
  <c r="CR594" i="42"/>
  <c r="CD594" i="42"/>
  <c r="CH593" i="42"/>
  <c r="CG592" i="42"/>
  <c r="CF591" i="42"/>
  <c r="CC589" i="42"/>
  <c r="CA588" i="42"/>
  <c r="BW587" i="42"/>
  <c r="CR585" i="42"/>
  <c r="CO584" i="42"/>
  <c r="CJ583" i="42"/>
  <c r="CG582" i="42"/>
  <c r="CC581" i="42"/>
  <c r="BY580" i="42"/>
  <c r="CP577" i="42"/>
  <c r="CM576" i="42"/>
  <c r="CI575" i="42"/>
  <c r="CE574" i="42"/>
  <c r="CB573" i="42"/>
  <c r="BW572" i="42"/>
  <c r="CR570" i="42"/>
  <c r="CL568" i="42"/>
  <c r="CP563" i="42"/>
  <c r="CN561" i="42"/>
  <c r="CA559" i="42"/>
  <c r="CQ556" i="42"/>
  <c r="CN553" i="42"/>
  <c r="CK550" i="42"/>
  <c r="CS547" i="42"/>
  <c r="BY535" i="42"/>
  <c r="BX529" i="42"/>
  <c r="CD523" i="42"/>
  <c r="CG509" i="42"/>
  <c r="CG502" i="42"/>
  <c r="CK495" i="42"/>
  <c r="CA504" i="42"/>
  <c r="CM504" i="42"/>
  <c r="BZ504" i="42"/>
  <c r="CN504" i="42"/>
  <c r="CD504" i="42"/>
  <c r="CQ504" i="42"/>
  <c r="CG504" i="42"/>
  <c r="CL504" i="42"/>
  <c r="BW504" i="42"/>
  <c r="CO504" i="42"/>
  <c r="CB504" i="42"/>
  <c r="CS504" i="42"/>
  <c r="CF504" i="42"/>
  <c r="CP504" i="42"/>
  <c r="CR504" i="42"/>
  <c r="BX504" i="42"/>
  <c r="BY504" i="42"/>
  <c r="CC504" i="42"/>
  <c r="CJ504" i="42"/>
  <c r="CK504" i="42"/>
  <c r="CE504" i="42"/>
  <c r="CH504" i="42"/>
  <c r="CI504" i="42"/>
  <c r="CF564" i="42"/>
  <c r="CR564" i="42"/>
  <c r="BX564" i="42"/>
  <c r="CJ564" i="42"/>
  <c r="CG564" i="42"/>
  <c r="CH564" i="42"/>
  <c r="BY564" i="42"/>
  <c r="CM564" i="42"/>
  <c r="BZ564" i="42"/>
  <c r="CN564" i="42"/>
  <c r="CB564" i="42"/>
  <c r="CP564" i="42"/>
  <c r="BU564" i="42"/>
  <c r="CS564" i="42"/>
  <c r="BW564" i="42"/>
  <c r="CD564" i="42"/>
  <c r="CE564" i="42"/>
  <c r="CI564" i="42"/>
  <c r="CK564" i="42"/>
  <c r="BY494" i="42"/>
  <c r="CK494" i="42"/>
  <c r="CB494" i="42"/>
  <c r="CO494" i="42"/>
  <c r="CE494" i="42"/>
  <c r="CR494" i="42"/>
  <c r="CH494" i="42"/>
  <c r="CA494" i="42"/>
  <c r="CS494" i="42"/>
  <c r="CC494" i="42"/>
  <c r="CG494" i="42"/>
  <c r="CL494" i="42"/>
  <c r="CD494" i="42"/>
  <c r="CF494" i="42"/>
  <c r="CM494" i="42"/>
  <c r="BZ494" i="42"/>
  <c r="CI494" i="42"/>
  <c r="CQ494" i="42"/>
  <c r="BX494" i="42"/>
  <c r="CJ494" i="42"/>
  <c r="CN494" i="42"/>
  <c r="CP494" i="42"/>
  <c r="BY506" i="42"/>
  <c r="CK506" i="42"/>
  <c r="CC506" i="42"/>
  <c r="CP506" i="42"/>
  <c r="CF506" i="42"/>
  <c r="CS506" i="42"/>
  <c r="BV506" i="42"/>
  <c r="CI506" i="42"/>
  <c r="BX506" i="42"/>
  <c r="CO506" i="42"/>
  <c r="BZ506" i="42"/>
  <c r="CQ506" i="42"/>
  <c r="CD506" i="42"/>
  <c r="CH506" i="42"/>
  <c r="CR506" i="42"/>
  <c r="CA506" i="42"/>
  <c r="CN506" i="42"/>
  <c r="BW506" i="42"/>
  <c r="CB506" i="42"/>
  <c r="CE506" i="42"/>
  <c r="CG506" i="42"/>
  <c r="BY518" i="42"/>
  <c r="CK518" i="42"/>
  <c r="CD518" i="42"/>
  <c r="CQ518" i="42"/>
  <c r="CG518" i="42"/>
  <c r="BW518" i="42"/>
  <c r="CJ518" i="42"/>
  <c r="BU518" i="42"/>
  <c r="CM518" i="42"/>
  <c r="CN518" i="42"/>
  <c r="CA518" i="42"/>
  <c r="CR518" i="42"/>
  <c r="CE518" i="42"/>
  <c r="CF518" i="42"/>
  <c r="CH518" i="42"/>
  <c r="CO518" i="42"/>
  <c r="BX518" i="42"/>
  <c r="BZ518" i="42"/>
  <c r="CL518" i="42"/>
  <c r="CP518" i="42"/>
  <c r="CS518" i="42"/>
  <c r="CB518" i="42"/>
  <c r="CC518" i="42"/>
  <c r="CI518" i="42"/>
  <c r="BY530" i="42"/>
  <c r="CE530" i="42"/>
  <c r="CQ530" i="42"/>
  <c r="BU530" i="42"/>
  <c r="CH530" i="42"/>
  <c r="BX530" i="42"/>
  <c r="CK530" i="42"/>
  <c r="CI530" i="42"/>
  <c r="CJ530" i="42"/>
  <c r="BW530" i="42"/>
  <c r="CN530" i="42"/>
  <c r="CB530" i="42"/>
  <c r="CR530" i="42"/>
  <c r="CS530" i="42"/>
  <c r="CC530" i="42"/>
  <c r="CL530" i="42"/>
  <c r="CM530" i="42"/>
  <c r="BZ530" i="42"/>
  <c r="CA530" i="42"/>
  <c r="CG530" i="42"/>
  <c r="CO530" i="42"/>
  <c r="CP530" i="42"/>
  <c r="CG542" i="42"/>
  <c r="CS542" i="42"/>
  <c r="CH542" i="42"/>
  <c r="BY542" i="42"/>
  <c r="CK542" i="42"/>
  <c r="CB542" i="42"/>
  <c r="CN542" i="42"/>
  <c r="CI542" i="42"/>
  <c r="CJ542" i="42"/>
  <c r="BW542" i="42"/>
  <c r="CO542" i="42"/>
  <c r="BX542" i="42"/>
  <c r="BZ542" i="42"/>
  <c r="CE542" i="42"/>
  <c r="CF542" i="42"/>
  <c r="CL542" i="42"/>
  <c r="CM542" i="42"/>
  <c r="CA542" i="42"/>
  <c r="CC542" i="42"/>
  <c r="CD542" i="42"/>
  <c r="CR542" i="42"/>
  <c r="CD554" i="42"/>
  <c r="CP554" i="42"/>
  <c r="CE554" i="42"/>
  <c r="CQ554" i="42"/>
  <c r="BV554" i="42"/>
  <c r="CH554" i="42"/>
  <c r="CI554" i="42"/>
  <c r="CJ554" i="42"/>
  <c r="BY554" i="42"/>
  <c r="CN554" i="42"/>
  <c r="BZ554" i="42"/>
  <c r="CO554" i="42"/>
  <c r="CA554" i="42"/>
  <c r="CR554" i="42"/>
  <c r="CB554" i="42"/>
  <c r="CS554" i="42"/>
  <c r="CK554" i="42"/>
  <c r="CL554" i="42"/>
  <c r="CM554" i="42"/>
  <c r="BU554" i="42"/>
  <c r="BW554" i="42"/>
  <c r="BX554" i="42"/>
  <c r="CD566" i="42"/>
  <c r="CP566" i="42"/>
  <c r="CH566" i="42"/>
  <c r="BZ566" i="42"/>
  <c r="CN566" i="42"/>
  <c r="CA566" i="42"/>
  <c r="CO566" i="42"/>
  <c r="CF566" i="42"/>
  <c r="CG566" i="42"/>
  <c r="CJ566" i="42"/>
  <c r="CR566" i="42"/>
  <c r="BW566" i="42"/>
  <c r="CS566" i="42"/>
  <c r="BX566" i="42"/>
  <c r="CC566" i="42"/>
  <c r="CE566" i="42"/>
  <c r="CI566" i="42"/>
  <c r="CK566" i="42"/>
  <c r="CD578" i="42"/>
  <c r="CP578" i="42"/>
  <c r="CH578" i="42"/>
  <c r="CB578" i="42"/>
  <c r="CQ578" i="42"/>
  <c r="CC578" i="42"/>
  <c r="CR578" i="42"/>
  <c r="CI578" i="42"/>
  <c r="BU578" i="42"/>
  <c r="CJ578" i="42"/>
  <c r="BW578" i="42"/>
  <c r="CK578" i="42"/>
  <c r="BX578" i="42"/>
  <c r="CL578" i="42"/>
  <c r="CD590" i="42"/>
  <c r="CP590" i="42"/>
  <c r="CA590" i="42"/>
  <c r="CN590" i="42"/>
  <c r="CB590" i="42"/>
  <c r="CO590" i="42"/>
  <c r="CG590" i="42"/>
  <c r="BU590" i="42"/>
  <c r="CH590" i="42"/>
  <c r="CI590" i="42"/>
  <c r="BW590" i="42"/>
  <c r="CJ590" i="42"/>
  <c r="CH599" i="42"/>
  <c r="BV599" i="42"/>
  <c r="CI598" i="42"/>
  <c r="BU598" i="42"/>
  <c r="CG597" i="42"/>
  <c r="CS596" i="42"/>
  <c r="CF596" i="42"/>
  <c r="CR595" i="42"/>
  <c r="CE595" i="42"/>
  <c r="CQ594" i="42"/>
  <c r="CC594" i="42"/>
  <c r="CG593" i="42"/>
  <c r="CF592" i="42"/>
  <c r="CC590" i="42"/>
  <c r="CB589" i="42"/>
  <c r="BZ588" i="42"/>
  <c r="CQ585" i="42"/>
  <c r="CM584" i="42"/>
  <c r="CI583" i="42"/>
  <c r="CF582" i="42"/>
  <c r="CB581" i="42"/>
  <c r="BX580" i="42"/>
  <c r="CS578" i="42"/>
  <c r="CO577" i="42"/>
  <c r="CH575" i="42"/>
  <c r="CD574" i="42"/>
  <c r="BZ573" i="42"/>
  <c r="CK570" i="42"/>
  <c r="CK568" i="42"/>
  <c r="BY566" i="42"/>
  <c r="CO563" i="42"/>
  <c r="CD561" i="42"/>
  <c r="CR558" i="42"/>
  <c r="CP556" i="42"/>
  <c r="CM553" i="42"/>
  <c r="CJ550" i="42"/>
  <c r="CE547" i="42"/>
  <c r="CS539" i="42"/>
  <c r="BW515" i="42"/>
  <c r="CA516" i="42"/>
  <c r="CM516" i="42"/>
  <c r="CB516" i="42"/>
  <c r="CO516" i="42"/>
  <c r="CE516" i="42"/>
  <c r="CR516" i="42"/>
  <c r="BU516" i="42"/>
  <c r="CH516" i="42"/>
  <c r="CJ516" i="42"/>
  <c r="CK516" i="42"/>
  <c r="BX516" i="42"/>
  <c r="CP516" i="42"/>
  <c r="CC516" i="42"/>
  <c r="CD516" i="42"/>
  <c r="CF516" i="42"/>
  <c r="CL516" i="42"/>
  <c r="CN516" i="42"/>
  <c r="CQ516" i="42"/>
  <c r="BW516" i="42"/>
  <c r="BY516" i="42"/>
  <c r="CI516" i="42"/>
  <c r="CS516" i="42"/>
  <c r="CF576" i="42"/>
  <c r="CR576" i="42"/>
  <c r="BX576" i="42"/>
  <c r="CJ576" i="42"/>
  <c r="BU576" i="42"/>
  <c r="CI576" i="42"/>
  <c r="CK576" i="42"/>
  <c r="CA576" i="42"/>
  <c r="CO576" i="42"/>
  <c r="CB576" i="42"/>
  <c r="CP576" i="42"/>
  <c r="CC576" i="42"/>
  <c r="CQ576" i="42"/>
  <c r="CD576" i="42"/>
  <c r="CS576" i="42"/>
  <c r="BX495" i="42"/>
  <c r="CJ495" i="42"/>
  <c r="CC495" i="42"/>
  <c r="CP495" i="42"/>
  <c r="CF495" i="42"/>
  <c r="CS495" i="42"/>
  <c r="CI495" i="42"/>
  <c r="CL495" i="42"/>
  <c r="BU495" i="42"/>
  <c r="CM495" i="42"/>
  <c r="BZ495" i="42"/>
  <c r="CQ495" i="42"/>
  <c r="CD495" i="42"/>
  <c r="CE495" i="42"/>
  <c r="CG495" i="42"/>
  <c r="CN495" i="42"/>
  <c r="CO495" i="42"/>
  <c r="CR495" i="42"/>
  <c r="BW495" i="42"/>
  <c r="BY495" i="42"/>
  <c r="CA495" i="42"/>
  <c r="BX507" i="42"/>
  <c r="CJ507" i="42"/>
  <c r="CD507" i="42"/>
  <c r="CQ507" i="42"/>
  <c r="CG507" i="42"/>
  <c r="BW507" i="42"/>
  <c r="CK507" i="42"/>
  <c r="CH507" i="42"/>
  <c r="CI507" i="42"/>
  <c r="BV507" i="42"/>
  <c r="CN507" i="42"/>
  <c r="CA507" i="42"/>
  <c r="CR507" i="42"/>
  <c r="CS507" i="42"/>
  <c r="CB507" i="42"/>
  <c r="BY507" i="42"/>
  <c r="CF507" i="42"/>
  <c r="CL507" i="42"/>
  <c r="CM507" i="42"/>
  <c r="CO507" i="42"/>
  <c r="BZ507" i="42"/>
  <c r="CC507" i="42"/>
  <c r="CE507" i="42"/>
  <c r="BX519" i="42"/>
  <c r="CJ519" i="42"/>
  <c r="CE519" i="42"/>
  <c r="CR519" i="42"/>
  <c r="BU519" i="42"/>
  <c r="CH519" i="42"/>
  <c r="BY519" i="42"/>
  <c r="CL519" i="42"/>
  <c r="CD519" i="42"/>
  <c r="CF519" i="42"/>
  <c r="CK519" i="42"/>
  <c r="BW519" i="42"/>
  <c r="CO519" i="42"/>
  <c r="CG519" i="42"/>
  <c r="CI519" i="42"/>
  <c r="CP519" i="42"/>
  <c r="CC519" i="42"/>
  <c r="CM519" i="42"/>
  <c r="CB519" i="42"/>
  <c r="CN519" i="42"/>
  <c r="CQ519" i="42"/>
  <c r="CS519" i="42"/>
  <c r="CD531" i="42"/>
  <c r="CP531" i="42"/>
  <c r="BU531" i="42"/>
  <c r="CG531" i="42"/>
  <c r="CS531" i="42"/>
  <c r="BX531" i="42"/>
  <c r="CJ531" i="42"/>
  <c r="BZ531" i="42"/>
  <c r="CO531" i="42"/>
  <c r="CA531" i="42"/>
  <c r="CQ531" i="42"/>
  <c r="CE531" i="42"/>
  <c r="CI531" i="42"/>
  <c r="CR531" i="42"/>
  <c r="CB531" i="42"/>
  <c r="CN531" i="42"/>
  <c r="BY531" i="42"/>
  <c r="CC531" i="42"/>
  <c r="CF531" i="42"/>
  <c r="CH531" i="42"/>
  <c r="BW531" i="42"/>
  <c r="CF543" i="42"/>
  <c r="CR543" i="42"/>
  <c r="BU543" i="42"/>
  <c r="CG543" i="42"/>
  <c r="CS543" i="42"/>
  <c r="BX543" i="42"/>
  <c r="CJ543" i="42"/>
  <c r="CA543" i="42"/>
  <c r="CM543" i="42"/>
  <c r="CB543" i="42"/>
  <c r="CC543" i="42"/>
  <c r="CH543" i="42"/>
  <c r="CQ543" i="42"/>
  <c r="BW543" i="42"/>
  <c r="CE543" i="42"/>
  <c r="CI543" i="42"/>
  <c r="CK543" i="42"/>
  <c r="CL543" i="42"/>
  <c r="BY543" i="42"/>
  <c r="BZ543" i="42"/>
  <c r="CD543" i="42"/>
  <c r="CC555" i="42"/>
  <c r="CO555" i="42"/>
  <c r="CD555" i="42"/>
  <c r="CP555" i="42"/>
  <c r="BU555" i="42"/>
  <c r="CG555" i="42"/>
  <c r="CS555" i="42"/>
  <c r="BY555" i="42"/>
  <c r="CN555" i="42"/>
  <c r="BZ555" i="42"/>
  <c r="CQ555" i="42"/>
  <c r="CF555" i="42"/>
  <c r="CH555" i="42"/>
  <c r="CI555" i="42"/>
  <c r="CJ555" i="42"/>
  <c r="CR555" i="42"/>
  <c r="BX555" i="42"/>
  <c r="CA555" i="42"/>
  <c r="CB555" i="42"/>
  <c r="CE555" i="42"/>
  <c r="CC567" i="42"/>
  <c r="CO567" i="42"/>
  <c r="CG567" i="42"/>
  <c r="CS567" i="42"/>
  <c r="CD567" i="42"/>
  <c r="CR567" i="42"/>
  <c r="CE567" i="42"/>
  <c r="CJ567" i="42"/>
  <c r="BW567" i="42"/>
  <c r="CK567" i="42"/>
  <c r="BY567" i="42"/>
  <c r="CM567" i="42"/>
  <c r="CQ567" i="42"/>
  <c r="BX567" i="42"/>
  <c r="CB567" i="42"/>
  <c r="CF567" i="42"/>
  <c r="CH567" i="42"/>
  <c r="CI567" i="42"/>
  <c r="CC579" i="42"/>
  <c r="CO579" i="42"/>
  <c r="CG579" i="42"/>
  <c r="CS579" i="42"/>
  <c r="CF579" i="42"/>
  <c r="CH579" i="42"/>
  <c r="BX579" i="42"/>
  <c r="CL579" i="42"/>
  <c r="BY579" i="42"/>
  <c r="CM579" i="42"/>
  <c r="BZ579" i="42"/>
  <c r="CN579" i="42"/>
  <c r="CA579" i="42"/>
  <c r="CP579" i="42"/>
  <c r="CC591" i="42"/>
  <c r="CO591" i="42"/>
  <c r="CB591" i="42"/>
  <c r="CP591" i="42"/>
  <c r="CD591" i="42"/>
  <c r="CQ591" i="42"/>
  <c r="BU591" i="42"/>
  <c r="CH591" i="42"/>
  <c r="BV591" i="42"/>
  <c r="CI591" i="42"/>
  <c r="BW591" i="42"/>
  <c r="CJ591" i="42"/>
  <c r="BX591" i="42"/>
  <c r="CK591" i="42"/>
  <c r="CS599" i="42"/>
  <c r="CG599" i="42"/>
  <c r="BU599" i="42"/>
  <c r="CG598" i="42"/>
  <c r="CS597" i="42"/>
  <c r="CF597" i="42"/>
  <c r="CR596" i="42"/>
  <c r="CE596" i="42"/>
  <c r="CQ595" i="42"/>
  <c r="CD595" i="42"/>
  <c r="CP594" i="42"/>
  <c r="CA594" i="42"/>
  <c r="CD593" i="42"/>
  <c r="CA591" i="42"/>
  <c r="BZ590" i="42"/>
  <c r="BY589" i="42"/>
  <c r="BV588" i="42"/>
  <c r="CQ586" i="42"/>
  <c r="CN585" i="42"/>
  <c r="CI584" i="42"/>
  <c r="CF583" i="42"/>
  <c r="CB582" i="42"/>
  <c r="BX581" i="42"/>
  <c r="CO578" i="42"/>
  <c r="CL577" i="42"/>
  <c r="CH576" i="42"/>
  <c r="CD575" i="42"/>
  <c r="CA574" i="42"/>
  <c r="CR571" i="42"/>
  <c r="CI570" i="42"/>
  <c r="CO565" i="42"/>
  <c r="CN563" i="42"/>
  <c r="CQ558" i="42"/>
  <c r="BZ553" i="42"/>
  <c r="CO543" i="42"/>
  <c r="CB534" i="42"/>
  <c r="CO528" i="42"/>
  <c r="BY501" i="42"/>
  <c r="CB495" i="42"/>
  <c r="CF552" i="42"/>
  <c r="CR552" i="42"/>
  <c r="BU552" i="42"/>
  <c r="CG552" i="42"/>
  <c r="CS552" i="42"/>
  <c r="BX552" i="42"/>
  <c r="CJ552" i="42"/>
  <c r="CK552" i="42"/>
  <c r="CL552" i="42"/>
  <c r="CA552" i="42"/>
  <c r="CP552" i="42"/>
  <c r="CB552" i="42"/>
  <c r="CQ552" i="42"/>
  <c r="CC552" i="42"/>
  <c r="CD552" i="42"/>
  <c r="BW552" i="42"/>
  <c r="BY552" i="42"/>
  <c r="BZ552" i="42"/>
  <c r="CI552" i="42"/>
  <c r="CM552" i="42"/>
  <c r="CN552" i="42"/>
  <c r="CO552" i="42"/>
  <c r="BW496" i="42"/>
  <c r="CI496" i="42"/>
  <c r="CD496" i="42"/>
  <c r="CQ496" i="42"/>
  <c r="CG496" i="42"/>
  <c r="BX496" i="42"/>
  <c r="CK496" i="42"/>
  <c r="CC496" i="42"/>
  <c r="CE496" i="42"/>
  <c r="CJ496" i="42"/>
  <c r="CN496" i="42"/>
  <c r="CF496" i="42"/>
  <c r="CH496" i="42"/>
  <c r="CO496" i="42"/>
  <c r="CA496" i="42"/>
  <c r="CB496" i="42"/>
  <c r="CL496" i="42"/>
  <c r="CM496" i="42"/>
  <c r="BY496" i="42"/>
  <c r="BZ496" i="42"/>
  <c r="CS496" i="42"/>
  <c r="BW508" i="42"/>
  <c r="CI508" i="42"/>
  <c r="CE508" i="42"/>
  <c r="CR508" i="42"/>
  <c r="BU508" i="42"/>
  <c r="CH508" i="42"/>
  <c r="BY508" i="42"/>
  <c r="CL508" i="42"/>
  <c r="CA508" i="42"/>
  <c r="CQ508" i="42"/>
  <c r="CB508" i="42"/>
  <c r="CS508" i="42"/>
  <c r="CF508" i="42"/>
  <c r="CK508" i="42"/>
  <c r="BV508" i="42"/>
  <c r="CC508" i="42"/>
  <c r="CD508" i="42"/>
  <c r="CG508" i="42"/>
  <c r="CO508" i="42"/>
  <c r="CP508" i="42"/>
  <c r="BZ508" i="42"/>
  <c r="CJ508" i="42"/>
  <c r="CM508" i="42"/>
  <c r="CN508" i="42"/>
  <c r="BW520" i="42"/>
  <c r="CI520" i="42"/>
  <c r="CF520" i="42"/>
  <c r="CS520" i="42"/>
  <c r="CJ520" i="42"/>
  <c r="BZ520" i="42"/>
  <c r="CM520" i="42"/>
  <c r="BX520" i="42"/>
  <c r="CO520" i="42"/>
  <c r="BY520" i="42"/>
  <c r="CP520" i="42"/>
  <c r="CC520" i="42"/>
  <c r="CG520" i="42"/>
  <c r="CH520" i="42"/>
  <c r="CK520" i="42"/>
  <c r="CQ520" i="42"/>
  <c r="CR520" i="42"/>
  <c r="BU520" i="42"/>
  <c r="CA520" i="42"/>
  <c r="CB520" i="42"/>
  <c r="CD520" i="42"/>
  <c r="CC532" i="42"/>
  <c r="CO532" i="42"/>
  <c r="CF532" i="42"/>
  <c r="CR532" i="42"/>
  <c r="BW532" i="42"/>
  <c r="CI532" i="42"/>
  <c r="CG532" i="42"/>
  <c r="CH532" i="42"/>
  <c r="CL532" i="42"/>
  <c r="BZ532" i="42"/>
  <c r="CP532" i="42"/>
  <c r="CQ532" i="42"/>
  <c r="BU532" i="42"/>
  <c r="CS532" i="42"/>
  <c r="CA532" i="42"/>
  <c r="BX532" i="42"/>
  <c r="CE532" i="42"/>
  <c r="CJ532" i="42"/>
  <c r="CK532" i="42"/>
  <c r="CM532" i="42"/>
  <c r="BY532" i="42"/>
  <c r="CB532" i="42"/>
  <c r="CD532" i="42"/>
  <c r="CF544" i="42"/>
  <c r="CR544" i="42"/>
  <c r="BW544" i="42"/>
  <c r="CI544" i="42"/>
  <c r="BZ544" i="42"/>
  <c r="CL544" i="42"/>
  <c r="BU544" i="42"/>
  <c r="CK544" i="42"/>
  <c r="CM544" i="42"/>
  <c r="CA544" i="42"/>
  <c r="CP544" i="42"/>
  <c r="CQ544" i="42"/>
  <c r="BX544" i="42"/>
  <c r="CS544" i="42"/>
  <c r="CD544" i="42"/>
  <c r="CE544" i="42"/>
  <c r="CG544" i="42"/>
  <c r="CH544" i="42"/>
  <c r="BY544" i="42"/>
  <c r="CB544" i="42"/>
  <c r="CC544" i="42"/>
  <c r="CO544" i="42"/>
  <c r="CB556" i="42"/>
  <c r="CN556" i="42"/>
  <c r="CF556" i="42"/>
  <c r="CR556" i="42"/>
  <c r="CE556" i="42"/>
  <c r="CG556" i="42"/>
  <c r="BW556" i="42"/>
  <c r="CK556" i="42"/>
  <c r="BX556" i="42"/>
  <c r="CL556" i="42"/>
  <c r="BY556" i="42"/>
  <c r="CM556" i="42"/>
  <c r="BZ556" i="42"/>
  <c r="CO556" i="42"/>
  <c r="BU556" i="42"/>
  <c r="BV556" i="42"/>
  <c r="CD556" i="42"/>
  <c r="CH556" i="42"/>
  <c r="CI556" i="42"/>
  <c r="CJ556" i="42"/>
  <c r="CB568" i="42"/>
  <c r="CN568" i="42"/>
  <c r="CF568" i="42"/>
  <c r="CR568" i="42"/>
  <c r="CH568" i="42"/>
  <c r="CI568" i="42"/>
  <c r="BY568" i="42"/>
  <c r="CM568" i="42"/>
  <c r="BZ568" i="42"/>
  <c r="CO568" i="42"/>
  <c r="CC568" i="42"/>
  <c r="CQ568" i="42"/>
  <c r="CS568" i="42"/>
  <c r="BV568" i="42"/>
  <c r="BW568" i="42"/>
  <c r="CD568" i="42"/>
  <c r="CE568" i="42"/>
  <c r="CG568" i="42"/>
  <c r="CJ568" i="42"/>
  <c r="CB580" i="42"/>
  <c r="CN580" i="42"/>
  <c r="CF580" i="42"/>
  <c r="CR580" i="42"/>
  <c r="CJ580" i="42"/>
  <c r="BW580" i="42"/>
  <c r="CK580" i="42"/>
  <c r="CA580" i="42"/>
  <c r="CP580" i="42"/>
  <c r="CC580" i="42"/>
  <c r="CQ580" i="42"/>
  <c r="CD580" i="42"/>
  <c r="CS580" i="42"/>
  <c r="CE580" i="42"/>
  <c r="CB592" i="42"/>
  <c r="CN592" i="42"/>
  <c r="CD592" i="42"/>
  <c r="CQ592" i="42"/>
  <c r="CE592" i="42"/>
  <c r="CR592" i="42"/>
  <c r="CI592" i="42"/>
  <c r="BW592" i="42"/>
  <c r="CJ592" i="42"/>
  <c r="BX592" i="42"/>
  <c r="CK592" i="42"/>
  <c r="BY592" i="42"/>
  <c r="CL592" i="42"/>
  <c r="CR599" i="42"/>
  <c r="CF599" i="42"/>
  <c r="CS598" i="42"/>
  <c r="CF598" i="42"/>
  <c r="CR597" i="42"/>
  <c r="CE597" i="42"/>
  <c r="CQ596" i="42"/>
  <c r="CD596" i="42"/>
  <c r="CP595" i="42"/>
  <c r="CC595" i="42"/>
  <c r="CO594" i="42"/>
  <c r="BY594" i="42"/>
  <c r="CA592" i="42"/>
  <c r="BZ591" i="42"/>
  <c r="BY590" i="42"/>
  <c r="BX589" i="42"/>
  <c r="BU588" i="42"/>
  <c r="CP586" i="42"/>
  <c r="CL585" i="42"/>
  <c r="CH584" i="42"/>
  <c r="CE583" i="42"/>
  <c r="CR579" i="42"/>
  <c r="CN578" i="42"/>
  <c r="CK577" i="42"/>
  <c r="CG576" i="42"/>
  <c r="BY574" i="42"/>
  <c r="BU573" i="42"/>
  <c r="CQ571" i="42"/>
  <c r="CH570" i="42"/>
  <c r="BX568" i="42"/>
  <c r="CN565" i="42"/>
  <c r="CR560" i="42"/>
  <c r="CA556" i="42"/>
  <c r="BY553" i="42"/>
  <c r="CR549" i="42"/>
  <c r="CO546" i="42"/>
  <c r="CN543" i="42"/>
  <c r="CQ538" i="42"/>
  <c r="CN520" i="42"/>
  <c r="CP507" i="42"/>
  <c r="BX501" i="42"/>
  <c r="BW494" i="42"/>
  <c r="CG498" i="42"/>
  <c r="CS498" i="42"/>
  <c r="CF498" i="42"/>
  <c r="BW498" i="42"/>
  <c r="CJ498" i="42"/>
  <c r="BZ498" i="42"/>
  <c r="CM498" i="42"/>
  <c r="CE498" i="42"/>
  <c r="CH498" i="42"/>
  <c r="CL498" i="42"/>
  <c r="BY498" i="42"/>
  <c r="CP498" i="42"/>
  <c r="CI498" i="42"/>
  <c r="CK498" i="42"/>
  <c r="CQ498" i="42"/>
  <c r="CD498" i="42"/>
  <c r="CN498" i="42"/>
  <c r="BX498" i="42"/>
  <c r="CO498" i="42"/>
  <c r="CR498" i="42"/>
  <c r="BU534" i="42"/>
  <c r="CC534" i="42"/>
  <c r="CO534" i="42"/>
  <c r="CD534" i="42"/>
  <c r="CP534" i="42"/>
  <c r="CG534" i="42"/>
  <c r="CS534" i="42"/>
  <c r="BX534" i="42"/>
  <c r="CJ534" i="42"/>
  <c r="CK534" i="42"/>
  <c r="CL534" i="42"/>
  <c r="BY534" i="42"/>
  <c r="CQ534" i="42"/>
  <c r="CE534" i="42"/>
  <c r="CF534" i="42"/>
  <c r="CN534" i="42"/>
  <c r="CR534" i="42"/>
  <c r="BW534" i="42"/>
  <c r="CH534" i="42"/>
  <c r="CI534" i="42"/>
  <c r="CM534" i="42"/>
  <c r="BZ558" i="42"/>
  <c r="CL558" i="42"/>
  <c r="CD558" i="42"/>
  <c r="CP558" i="42"/>
  <c r="BX558" i="42"/>
  <c r="CM558" i="42"/>
  <c r="BY558" i="42"/>
  <c r="CN558" i="42"/>
  <c r="CE558" i="42"/>
  <c r="CS558" i="42"/>
  <c r="CF558" i="42"/>
  <c r="CH558" i="42"/>
  <c r="BW558" i="42"/>
  <c r="CA558" i="42"/>
  <c r="CG558" i="42"/>
  <c r="CI558" i="42"/>
  <c r="CJ558" i="42"/>
  <c r="CK558" i="42"/>
  <c r="BZ582" i="42"/>
  <c r="CL582" i="42"/>
  <c r="CD582" i="42"/>
  <c r="CP582" i="42"/>
  <c r="CC582" i="42"/>
  <c r="CR582" i="42"/>
  <c r="CE582" i="42"/>
  <c r="CS582" i="42"/>
  <c r="BU582" i="42"/>
  <c r="CI582" i="42"/>
  <c r="BV582" i="42"/>
  <c r="CJ582" i="42"/>
  <c r="BW582" i="42"/>
  <c r="CK582" i="42"/>
  <c r="BX582" i="42"/>
  <c r="CM582" i="42"/>
  <c r="CB491" i="42"/>
  <c r="CN491" i="42"/>
  <c r="BX491" i="42"/>
  <c r="CK491" i="42"/>
  <c r="CA491" i="42"/>
  <c r="CO491" i="42"/>
  <c r="CE491" i="42"/>
  <c r="CR491" i="42"/>
  <c r="CG491" i="42"/>
  <c r="CH491" i="42"/>
  <c r="BU491" i="42"/>
  <c r="CL491" i="42"/>
  <c r="BY491" i="42"/>
  <c r="CQ491" i="42"/>
  <c r="BZ491" i="42"/>
  <c r="CC491" i="42"/>
  <c r="CI491" i="42"/>
  <c r="CJ491" i="42"/>
  <c r="CM491" i="42"/>
  <c r="CF491" i="42"/>
  <c r="CP491" i="42"/>
  <c r="CS491" i="42"/>
  <c r="CB503" i="42"/>
  <c r="CN503" i="42"/>
  <c r="BY503" i="42"/>
  <c r="CL503" i="42"/>
  <c r="CC503" i="42"/>
  <c r="CP503" i="42"/>
  <c r="CF503" i="42"/>
  <c r="CS503" i="42"/>
  <c r="CD503" i="42"/>
  <c r="CE503" i="42"/>
  <c r="CI503" i="42"/>
  <c r="CM503" i="42"/>
  <c r="CO503" i="42"/>
  <c r="CQ503" i="42"/>
  <c r="BW503" i="42"/>
  <c r="CA503" i="42"/>
  <c r="CG503" i="42"/>
  <c r="CH503" i="42"/>
  <c r="CJ503" i="42"/>
  <c r="BX503" i="42"/>
  <c r="BZ503" i="42"/>
  <c r="CB515" i="42"/>
  <c r="CN515" i="42"/>
  <c r="BZ515" i="42"/>
  <c r="CM515" i="42"/>
  <c r="CD515" i="42"/>
  <c r="CQ515" i="42"/>
  <c r="CG515" i="42"/>
  <c r="BY515" i="42"/>
  <c r="CR515" i="42"/>
  <c r="CA515" i="42"/>
  <c r="CS515" i="42"/>
  <c r="CF515" i="42"/>
  <c r="CJ515" i="42"/>
  <c r="CC515" i="42"/>
  <c r="CE515" i="42"/>
  <c r="CK515" i="42"/>
  <c r="BX515" i="42"/>
  <c r="CH515" i="42"/>
  <c r="CP515" i="42"/>
  <c r="CI515" i="42"/>
  <c r="CL515" i="42"/>
  <c r="CO515" i="42"/>
  <c r="CB527" i="42"/>
  <c r="CN527" i="42"/>
  <c r="CA527" i="42"/>
  <c r="CO527" i="42"/>
  <c r="CE527" i="42"/>
  <c r="CR527" i="42"/>
  <c r="BU527" i="42"/>
  <c r="CH527" i="42"/>
  <c r="BW527" i="42"/>
  <c r="CM527" i="42"/>
  <c r="BX527" i="42"/>
  <c r="CP527" i="42"/>
  <c r="CC527" i="42"/>
  <c r="CG527" i="42"/>
  <c r="CQ527" i="42"/>
  <c r="CS527" i="42"/>
  <c r="BY527" i="42"/>
  <c r="CL527" i="42"/>
  <c r="BZ527" i="42"/>
  <c r="CD527" i="42"/>
  <c r="CF527" i="42"/>
  <c r="CK527" i="42"/>
  <c r="BX539" i="42"/>
  <c r="CJ539" i="42"/>
  <c r="BY539" i="42"/>
  <c r="CK539" i="42"/>
  <c r="CB539" i="42"/>
  <c r="CN539" i="42"/>
  <c r="CE539" i="42"/>
  <c r="CQ539" i="42"/>
  <c r="CL539" i="42"/>
  <c r="CM539" i="42"/>
  <c r="BZ539" i="42"/>
  <c r="CR539" i="42"/>
  <c r="CA539" i="42"/>
  <c r="CC539" i="42"/>
  <c r="CH539" i="42"/>
  <c r="CI539" i="42"/>
  <c r="CO539" i="42"/>
  <c r="CP539" i="42"/>
  <c r="BW539" i="42"/>
  <c r="CD539" i="42"/>
  <c r="CF539" i="42"/>
  <c r="CG539" i="42"/>
  <c r="BU551" i="42"/>
  <c r="CG551" i="42"/>
  <c r="CS551" i="42"/>
  <c r="BV551" i="42"/>
  <c r="CH551" i="42"/>
  <c r="BY551" i="42"/>
  <c r="CK551" i="42"/>
  <c r="CC551" i="42"/>
  <c r="CR551" i="42"/>
  <c r="CD551" i="42"/>
  <c r="CJ551" i="42"/>
  <c r="CL551" i="42"/>
  <c r="BW551" i="42"/>
  <c r="CM551" i="42"/>
  <c r="BX551" i="42"/>
  <c r="CN551" i="42"/>
  <c r="CB551" i="42"/>
  <c r="CE551" i="42"/>
  <c r="CF551" i="42"/>
  <c r="CI551" i="42"/>
  <c r="CG563" i="42"/>
  <c r="CS563" i="42"/>
  <c r="BY563" i="42"/>
  <c r="CK563" i="42"/>
  <c r="CC563" i="42"/>
  <c r="CQ563" i="42"/>
  <c r="CD563" i="42"/>
  <c r="CR563" i="42"/>
  <c r="CI563" i="42"/>
  <c r="CJ563" i="42"/>
  <c r="BX563" i="42"/>
  <c r="CM563" i="42"/>
  <c r="BW563" i="42"/>
  <c r="BZ563" i="42"/>
  <c r="CE563" i="42"/>
  <c r="CF563" i="42"/>
  <c r="CH563" i="42"/>
  <c r="CL563" i="42"/>
  <c r="BU575" i="42"/>
  <c r="CG575" i="42"/>
  <c r="CS575" i="42"/>
  <c r="BY575" i="42"/>
  <c r="CK575" i="42"/>
  <c r="CE575" i="42"/>
  <c r="CF575" i="42"/>
  <c r="BW575" i="42"/>
  <c r="CL575" i="42"/>
  <c r="BX575" i="42"/>
  <c r="CM575" i="42"/>
  <c r="BZ575" i="42"/>
  <c r="CN575" i="42"/>
  <c r="CA575" i="42"/>
  <c r="CO575" i="42"/>
  <c r="BU587" i="42"/>
  <c r="CG587" i="42"/>
  <c r="CS587" i="42"/>
  <c r="BY587" i="42"/>
  <c r="CK587" i="42"/>
  <c r="CH587" i="42"/>
  <c r="CI587" i="42"/>
  <c r="BZ587" i="42"/>
  <c r="CN587" i="42"/>
  <c r="CA587" i="42"/>
  <c r="CO587" i="42"/>
  <c r="CB587" i="42"/>
  <c r="CP587" i="42"/>
  <c r="CC587" i="42"/>
  <c r="CQ587" i="42"/>
  <c r="CK599" i="42"/>
  <c r="BY599" i="42"/>
  <c r="CH595" i="42"/>
  <c r="BU595" i="42"/>
  <c r="CG594" i="42"/>
  <c r="CD587" i="42"/>
  <c r="CR583" i="42"/>
  <c r="CN582" i="42"/>
  <c r="CP575" i="42"/>
  <c r="BZ571" i="42"/>
  <c r="CA551" i="42"/>
  <c r="CR503" i="42"/>
  <c r="CH497" i="42"/>
  <c r="CE497" i="42"/>
  <c r="CR497" i="42"/>
  <c r="BU497" i="42"/>
  <c r="CI497" i="42"/>
  <c r="BY497" i="42"/>
  <c r="CL497" i="42"/>
  <c r="BW497" i="42"/>
  <c r="CN497" i="42"/>
  <c r="BX497" i="42"/>
  <c r="CO497" i="42"/>
  <c r="CB497" i="42"/>
  <c r="CS497" i="42"/>
  <c r="CF497" i="42"/>
  <c r="CG497" i="42"/>
  <c r="CJ497" i="42"/>
  <c r="CP497" i="42"/>
  <c r="BZ497" i="42"/>
  <c r="CA497" i="42"/>
  <c r="CM497" i="42"/>
  <c r="CQ497" i="42"/>
  <c r="CC497" i="42"/>
  <c r="CD497" i="42"/>
  <c r="CK497" i="42"/>
  <c r="BV509" i="42"/>
  <c r="CH509" i="42"/>
  <c r="CF509" i="42"/>
  <c r="CS509" i="42"/>
  <c r="BW509" i="42"/>
  <c r="CJ509" i="42"/>
  <c r="BZ509" i="42"/>
  <c r="CM509" i="42"/>
  <c r="CK509" i="42"/>
  <c r="CL509" i="42"/>
  <c r="BY509" i="42"/>
  <c r="CP509" i="42"/>
  <c r="CC509" i="42"/>
  <c r="BU509" i="42"/>
  <c r="BX509" i="42"/>
  <c r="CD509" i="42"/>
  <c r="CN509" i="42"/>
  <c r="CO509" i="42"/>
  <c r="CA509" i="42"/>
  <c r="CB509" i="42"/>
  <c r="CQ509" i="42"/>
  <c r="CR509" i="42"/>
  <c r="CH521" i="42"/>
  <c r="CG521" i="42"/>
  <c r="BX521" i="42"/>
  <c r="CK521" i="42"/>
  <c r="CA521" i="42"/>
  <c r="CN521" i="42"/>
  <c r="CF521" i="42"/>
  <c r="CI521" i="42"/>
  <c r="CM521" i="42"/>
  <c r="BZ521" i="42"/>
  <c r="CQ521" i="42"/>
  <c r="CJ521" i="42"/>
  <c r="CL521" i="42"/>
  <c r="CR521" i="42"/>
  <c r="BW521" i="42"/>
  <c r="CD521" i="42"/>
  <c r="CE521" i="42"/>
  <c r="CO521" i="42"/>
  <c r="CP521" i="42"/>
  <c r="BY521" i="42"/>
  <c r="CB521" i="42"/>
  <c r="CC521" i="42"/>
  <c r="CB533" i="42"/>
  <c r="CN533" i="42"/>
  <c r="CE533" i="42"/>
  <c r="CQ533" i="42"/>
  <c r="CH533" i="42"/>
  <c r="BX533" i="42"/>
  <c r="CM533" i="42"/>
  <c r="BY533" i="42"/>
  <c r="CO533" i="42"/>
  <c r="CC533" i="42"/>
  <c r="CS533" i="42"/>
  <c r="CG533" i="42"/>
  <c r="CP533" i="42"/>
  <c r="CR533" i="42"/>
  <c r="BZ533" i="42"/>
  <c r="CA533" i="42"/>
  <c r="CD533" i="42"/>
  <c r="CK533" i="42"/>
  <c r="CL533" i="42"/>
  <c r="BW533" i="42"/>
  <c r="CF533" i="42"/>
  <c r="CI533" i="42"/>
  <c r="CJ533" i="42"/>
  <c r="CA545" i="42"/>
  <c r="CM545" i="42"/>
  <c r="CB545" i="42"/>
  <c r="CN545" i="42"/>
  <c r="CE545" i="42"/>
  <c r="CQ545" i="42"/>
  <c r="CI545" i="42"/>
  <c r="CJ545" i="42"/>
  <c r="BY545" i="42"/>
  <c r="CP545" i="42"/>
  <c r="BZ545" i="42"/>
  <c r="CR545" i="42"/>
  <c r="CC545" i="42"/>
  <c r="CS545" i="42"/>
  <c r="CD545" i="42"/>
  <c r="CK545" i="42"/>
  <c r="CL545" i="42"/>
  <c r="CO545" i="42"/>
  <c r="BU545" i="42"/>
  <c r="BW545" i="42"/>
  <c r="BX545" i="42"/>
  <c r="CA557" i="42"/>
  <c r="CM557" i="42"/>
  <c r="CE557" i="42"/>
  <c r="CQ557" i="42"/>
  <c r="BU557" i="42"/>
  <c r="CI557" i="42"/>
  <c r="BV557" i="42"/>
  <c r="CJ557" i="42"/>
  <c r="BZ557" i="42"/>
  <c r="CO557" i="42"/>
  <c r="CB557" i="42"/>
  <c r="CP557" i="42"/>
  <c r="CD557" i="42"/>
  <c r="CS557" i="42"/>
  <c r="BW557" i="42"/>
  <c r="BX557" i="42"/>
  <c r="BY557" i="42"/>
  <c r="CG557" i="42"/>
  <c r="CH557" i="42"/>
  <c r="CK557" i="42"/>
  <c r="CL557" i="42"/>
  <c r="CA569" i="42"/>
  <c r="CM569" i="42"/>
  <c r="CE569" i="42"/>
  <c r="CQ569" i="42"/>
  <c r="BW569" i="42"/>
  <c r="CK569" i="42"/>
  <c r="BX569" i="42"/>
  <c r="CL569" i="42"/>
  <c r="CC569" i="42"/>
  <c r="CR569" i="42"/>
  <c r="CD569" i="42"/>
  <c r="CS569" i="42"/>
  <c r="CG569" i="42"/>
  <c r="CP569" i="42"/>
  <c r="BU569" i="42"/>
  <c r="CB569" i="42"/>
  <c r="CF569" i="42"/>
  <c r="CH569" i="42"/>
  <c r="CI569" i="42"/>
  <c r="CA581" i="42"/>
  <c r="CM581" i="42"/>
  <c r="CE581" i="42"/>
  <c r="CQ581" i="42"/>
  <c r="BY581" i="42"/>
  <c r="CN581" i="42"/>
  <c r="BZ581" i="42"/>
  <c r="CO581" i="42"/>
  <c r="CF581" i="42"/>
  <c r="CG581" i="42"/>
  <c r="CH581" i="42"/>
  <c r="CI581" i="42"/>
  <c r="CA593" i="42"/>
  <c r="CM593" i="42"/>
  <c r="CE593" i="42"/>
  <c r="CR593" i="42"/>
  <c r="CF593" i="42"/>
  <c r="CS593" i="42"/>
  <c r="BW593" i="42"/>
  <c r="CJ593" i="42"/>
  <c r="BX593" i="42"/>
  <c r="CK593" i="42"/>
  <c r="BY593" i="42"/>
  <c r="BZ593" i="42"/>
  <c r="CN593" i="42"/>
  <c r="CQ599" i="42"/>
  <c r="CE599" i="42"/>
  <c r="CR598" i="42"/>
  <c r="CE598" i="42"/>
  <c r="CQ597" i="42"/>
  <c r="CD597" i="42"/>
  <c r="CP596" i="42"/>
  <c r="CO595" i="42"/>
  <c r="CN594" i="42"/>
  <c r="BW594" i="42"/>
  <c r="CB593" i="42"/>
  <c r="BZ592" i="42"/>
  <c r="BY591" i="42"/>
  <c r="BX590" i="42"/>
  <c r="BW589" i="42"/>
  <c r="CR587" i="42"/>
  <c r="CO586" i="42"/>
  <c r="CK585" i="42"/>
  <c r="CD583" i="42"/>
  <c r="BY582" i="42"/>
  <c r="BV581" i="42"/>
  <c r="CQ579" i="42"/>
  <c r="CM578" i="42"/>
  <c r="CJ577" i="42"/>
  <c r="CE576" i="42"/>
  <c r="CB575" i="42"/>
  <c r="BX574" i="42"/>
  <c r="CP571" i="42"/>
  <c r="CP567" i="42"/>
  <c r="CM565" i="42"/>
  <c r="CA563" i="42"/>
  <c r="CC558" i="42"/>
  <c r="CM555" i="42"/>
  <c r="BX553" i="42"/>
  <c r="CQ549" i="42"/>
  <c r="CN546" i="42"/>
  <c r="CQ542" i="42"/>
  <c r="BZ534" i="42"/>
  <c r="CI527" i="42"/>
  <c r="CL520" i="42"/>
  <c r="CM506" i="42"/>
  <c r="CF523" i="42"/>
  <c r="CR523" i="42"/>
  <c r="BW523" i="42"/>
  <c r="CJ523" i="42"/>
  <c r="BZ523" i="42"/>
  <c r="CM523" i="42"/>
  <c r="CC523" i="42"/>
  <c r="CP523" i="42"/>
  <c r="CI523" i="42"/>
  <c r="CK523" i="42"/>
  <c r="BX523" i="42"/>
  <c r="CO523" i="42"/>
  <c r="CB523" i="42"/>
  <c r="CL523" i="42"/>
  <c r="CN523" i="42"/>
  <c r="CH523" i="42"/>
  <c r="CQ523" i="42"/>
  <c r="BY523" i="42"/>
  <c r="CA523" i="42"/>
  <c r="CS523" i="42"/>
  <c r="BY559" i="42"/>
  <c r="CK559" i="42"/>
  <c r="CC559" i="42"/>
  <c r="CO559" i="42"/>
  <c r="CB559" i="42"/>
  <c r="CQ559" i="42"/>
  <c r="CD559" i="42"/>
  <c r="CR559" i="42"/>
  <c r="CH559" i="42"/>
  <c r="CI559" i="42"/>
  <c r="BW559" i="42"/>
  <c r="CL559" i="42"/>
  <c r="BV559" i="42"/>
  <c r="BX559" i="42"/>
  <c r="BZ559" i="42"/>
  <c r="CF559" i="42"/>
  <c r="CG559" i="42"/>
  <c r="CJ559" i="42"/>
  <c r="CM559" i="42"/>
  <c r="BY595" i="42"/>
  <c r="CK595" i="42"/>
  <c r="CC599" i="42"/>
  <c r="CM595" i="42"/>
  <c r="BZ595" i="42"/>
  <c r="CL587" i="42"/>
  <c r="CR581" i="42"/>
  <c r="BW546" i="42"/>
  <c r="CE500" i="42"/>
  <c r="CQ500" i="42"/>
  <c r="CI500" i="42"/>
  <c r="BY500" i="42"/>
  <c r="CL500" i="42"/>
  <c r="CB500" i="42"/>
  <c r="CO500" i="42"/>
  <c r="CH500" i="42"/>
  <c r="CJ500" i="42"/>
  <c r="BW500" i="42"/>
  <c r="CN500" i="42"/>
  <c r="CA500" i="42"/>
  <c r="CS500" i="42"/>
  <c r="CK500" i="42"/>
  <c r="CM500" i="42"/>
  <c r="BX500" i="42"/>
  <c r="CF500" i="42"/>
  <c r="CG500" i="42"/>
  <c r="CP500" i="42"/>
  <c r="CR500" i="42"/>
  <c r="BZ500" i="42"/>
  <c r="CC500" i="42"/>
  <c r="CD500" i="42"/>
  <c r="CE512" i="42"/>
  <c r="CQ512" i="42"/>
  <c r="BW512" i="42"/>
  <c r="CJ512" i="42"/>
  <c r="BZ512" i="42"/>
  <c r="CM512" i="42"/>
  <c r="CC512" i="42"/>
  <c r="CP512" i="42"/>
  <c r="CF512" i="42"/>
  <c r="CG512" i="42"/>
  <c r="CK512" i="42"/>
  <c r="BX512" i="42"/>
  <c r="CO512" i="42"/>
  <c r="BY512" i="42"/>
  <c r="CA512" i="42"/>
  <c r="CH512" i="42"/>
  <c r="CI512" i="42"/>
  <c r="CL512" i="42"/>
  <c r="BU512" i="42"/>
  <c r="CN512" i="42"/>
  <c r="CR512" i="42"/>
  <c r="CS512" i="42"/>
  <c r="CE524" i="42"/>
  <c r="CQ524" i="42"/>
  <c r="BX524" i="42"/>
  <c r="CK524" i="42"/>
  <c r="CA524" i="42"/>
  <c r="CN524" i="42"/>
  <c r="CD524" i="42"/>
  <c r="CR524" i="42"/>
  <c r="CB524" i="42"/>
  <c r="CC524" i="42"/>
  <c r="CH524" i="42"/>
  <c r="CL524" i="42"/>
  <c r="CM524" i="42"/>
  <c r="CO524" i="42"/>
  <c r="BV524" i="42"/>
  <c r="BZ524" i="42"/>
  <c r="CF524" i="42"/>
  <c r="CG524" i="42"/>
  <c r="CI524" i="42"/>
  <c r="BW524" i="42"/>
  <c r="BY524" i="42"/>
  <c r="CS524" i="42"/>
  <c r="CA536" i="42"/>
  <c r="CM536" i="42"/>
  <c r="CB536" i="42"/>
  <c r="CN536" i="42"/>
  <c r="CE536" i="42"/>
  <c r="CQ536" i="42"/>
  <c r="CH536" i="42"/>
  <c r="BW536" i="42"/>
  <c r="CO536" i="42"/>
  <c r="BX536" i="42"/>
  <c r="CP536" i="42"/>
  <c r="CC536" i="42"/>
  <c r="CD536" i="42"/>
  <c r="CF536" i="42"/>
  <c r="CK536" i="42"/>
  <c r="CL536" i="42"/>
  <c r="CR536" i="42"/>
  <c r="CS536" i="42"/>
  <c r="CG536" i="42"/>
  <c r="CI536" i="42"/>
  <c r="CJ536" i="42"/>
  <c r="BX548" i="42"/>
  <c r="CJ548" i="42"/>
  <c r="BY548" i="42"/>
  <c r="CK548" i="42"/>
  <c r="CB548" i="42"/>
  <c r="CN548" i="42"/>
  <c r="BW548" i="42"/>
  <c r="CO548" i="42"/>
  <c r="BZ548" i="42"/>
  <c r="CP548" i="42"/>
  <c r="CE548" i="42"/>
  <c r="CF548" i="42"/>
  <c r="CG548" i="42"/>
  <c r="CH548" i="42"/>
  <c r="CA548" i="42"/>
  <c r="CC548" i="42"/>
  <c r="CD548" i="42"/>
  <c r="CM548" i="42"/>
  <c r="CQ548" i="42"/>
  <c r="CR548" i="42"/>
  <c r="CS548" i="42"/>
  <c r="BX560" i="42"/>
  <c r="CJ560" i="42"/>
  <c r="CB560" i="42"/>
  <c r="CN560" i="42"/>
  <c r="CF560" i="42"/>
  <c r="CG560" i="42"/>
  <c r="BW560" i="42"/>
  <c r="CL560" i="42"/>
  <c r="BY560" i="42"/>
  <c r="CM560" i="42"/>
  <c r="CA560" i="42"/>
  <c r="CP560" i="42"/>
  <c r="BU560" i="42"/>
  <c r="CS560" i="42"/>
  <c r="BZ560" i="42"/>
  <c r="CE560" i="42"/>
  <c r="CH560" i="42"/>
  <c r="CI560" i="42"/>
  <c r="CK560" i="42"/>
  <c r="BX572" i="42"/>
  <c r="CJ572" i="42"/>
  <c r="CB572" i="42"/>
  <c r="CN572" i="42"/>
  <c r="CH572" i="42"/>
  <c r="BU572" i="42"/>
  <c r="CI572" i="42"/>
  <c r="BZ572" i="42"/>
  <c r="CO572" i="42"/>
  <c r="CA572" i="42"/>
  <c r="CP572" i="42"/>
  <c r="CC572" i="42"/>
  <c r="CQ572" i="42"/>
  <c r="CD572" i="42"/>
  <c r="CR572" i="42"/>
  <c r="BX584" i="42"/>
  <c r="CJ584" i="42"/>
  <c r="CB584" i="42"/>
  <c r="CN584" i="42"/>
  <c r="BV584" i="42"/>
  <c r="CK584" i="42"/>
  <c r="BW584" i="42"/>
  <c r="CL584" i="42"/>
  <c r="CC584" i="42"/>
  <c r="CQ584" i="42"/>
  <c r="CD584" i="42"/>
  <c r="CR584" i="42"/>
  <c r="CE584" i="42"/>
  <c r="CS584" i="42"/>
  <c r="CF584" i="42"/>
  <c r="BX596" i="42"/>
  <c r="CJ596" i="42"/>
  <c r="CN599" i="42"/>
  <c r="CB599" i="42"/>
  <c r="CO598" i="42"/>
  <c r="CB598" i="42"/>
  <c r="CN597" i="42"/>
  <c r="CM596" i="42"/>
  <c r="BZ596" i="42"/>
  <c r="CL595" i="42"/>
  <c r="BX595" i="42"/>
  <c r="CJ594" i="42"/>
  <c r="CQ593" i="42"/>
  <c r="CS592" i="42"/>
  <c r="CR591" i="42"/>
  <c r="CQ590" i="42"/>
  <c r="CO589" i="42"/>
  <c r="CN588" i="42"/>
  <c r="CJ587" i="42"/>
  <c r="CF586" i="42"/>
  <c r="BY584" i="42"/>
  <c r="CP581" i="42"/>
  <c r="CL580" i="42"/>
  <c r="CI579" i="42"/>
  <c r="CE578" i="42"/>
  <c r="CA577" i="42"/>
  <c r="BW576" i="42"/>
  <c r="CR574" i="42"/>
  <c r="CK572" i="42"/>
  <c r="CG571" i="42"/>
  <c r="CN569" i="42"/>
  <c r="CA567" i="42"/>
  <c r="CQ564" i="42"/>
  <c r="CM562" i="42"/>
  <c r="CC560" i="42"/>
  <c r="CR557" i="42"/>
  <c r="BW555" i="42"/>
  <c r="CQ551" i="42"/>
  <c r="CR541" i="42"/>
  <c r="CM531" i="42"/>
  <c r="BZ519" i="42"/>
  <c r="CB512" i="42"/>
  <c r="CC505" i="42"/>
  <c r="CC498" i="42"/>
  <c r="CK492" i="42"/>
  <c r="CG522" i="42"/>
  <c r="CS522" i="42"/>
  <c r="BV522" i="42"/>
  <c r="CI522" i="42"/>
  <c r="BY522" i="42"/>
  <c r="CL522" i="42"/>
  <c r="CB522" i="42"/>
  <c r="CO522" i="42"/>
  <c r="BZ522" i="42"/>
  <c r="CQ522" i="42"/>
  <c r="CA522" i="42"/>
  <c r="CR522" i="42"/>
  <c r="CE522" i="42"/>
  <c r="CJ522" i="42"/>
  <c r="CK522" i="42"/>
  <c r="CM522" i="42"/>
  <c r="CC522" i="42"/>
  <c r="CD522" i="42"/>
  <c r="CP522" i="42"/>
  <c r="BX522" i="42"/>
  <c r="CF522" i="42"/>
  <c r="CH522" i="42"/>
  <c r="CN522" i="42"/>
  <c r="BZ570" i="42"/>
  <c r="CL570" i="42"/>
  <c r="CD570" i="42"/>
  <c r="CP570" i="42"/>
  <c r="CB570" i="42"/>
  <c r="CQ570" i="42"/>
  <c r="CG570" i="42"/>
  <c r="CJ570" i="42"/>
  <c r="CM570" i="42"/>
  <c r="CN570" i="42"/>
  <c r="BW570" i="42"/>
  <c r="CO570" i="42"/>
  <c r="CA570" i="42"/>
  <c r="CC570" i="42"/>
  <c r="CE570" i="42"/>
  <c r="CF570" i="42"/>
  <c r="CP599" i="42"/>
  <c r="CD599" i="42"/>
  <c r="CB558" i="42"/>
  <c r="CF499" i="42"/>
  <c r="CR499" i="42"/>
  <c r="BU499" i="42"/>
  <c r="CH499" i="42"/>
  <c r="BX499" i="42"/>
  <c r="CK499" i="42"/>
  <c r="CA499" i="42"/>
  <c r="CN499" i="42"/>
  <c r="BY499" i="42"/>
  <c r="CP499" i="42"/>
  <c r="BZ499" i="42"/>
  <c r="CQ499" i="42"/>
  <c r="CD499" i="42"/>
  <c r="CI499" i="42"/>
  <c r="CJ499" i="42"/>
  <c r="CL499" i="42"/>
  <c r="CS499" i="42"/>
  <c r="BW499" i="42"/>
  <c r="CB499" i="42"/>
  <c r="CC499" i="42"/>
  <c r="CE499" i="42"/>
  <c r="CO499" i="42"/>
  <c r="BY547" i="42"/>
  <c r="CK547" i="42"/>
  <c r="BZ547" i="42"/>
  <c r="CL547" i="42"/>
  <c r="CC547" i="42"/>
  <c r="CO547" i="42"/>
  <c r="CG547" i="42"/>
  <c r="CH547" i="42"/>
  <c r="BW547" i="42"/>
  <c r="CN547" i="42"/>
  <c r="BX547" i="42"/>
  <c r="CP547" i="42"/>
  <c r="CA547" i="42"/>
  <c r="CQ547" i="42"/>
  <c r="CB547" i="42"/>
  <c r="CR547" i="42"/>
  <c r="BU547" i="42"/>
  <c r="CF547" i="42"/>
  <c r="CI547" i="42"/>
  <c r="CJ547" i="42"/>
  <c r="CM547" i="42"/>
  <c r="BY583" i="42"/>
  <c r="CK583" i="42"/>
  <c r="CC583" i="42"/>
  <c r="CO583" i="42"/>
  <c r="CG583" i="42"/>
  <c r="CH583" i="42"/>
  <c r="BX583" i="42"/>
  <c r="CM583" i="42"/>
  <c r="BZ583" i="42"/>
  <c r="CN583" i="42"/>
  <c r="CA583" i="42"/>
  <c r="CP583" i="42"/>
  <c r="CB583" i="42"/>
  <c r="CQ583" i="42"/>
  <c r="CO569" i="42"/>
  <c r="CG499" i="42"/>
  <c r="CD501" i="42"/>
  <c r="CP501" i="42"/>
  <c r="BW501" i="42"/>
  <c r="CJ501" i="42"/>
  <c r="BZ501" i="42"/>
  <c r="CM501" i="42"/>
  <c r="CC501" i="42"/>
  <c r="CQ501" i="42"/>
  <c r="CA501" i="42"/>
  <c r="CS501" i="42"/>
  <c r="CB501" i="42"/>
  <c r="CG501" i="42"/>
  <c r="CK501" i="42"/>
  <c r="CL501" i="42"/>
  <c r="CN501" i="42"/>
  <c r="BU501" i="42"/>
  <c r="CE501" i="42"/>
  <c r="CF501" i="42"/>
  <c r="CR501" i="42"/>
  <c r="CH501" i="42"/>
  <c r="CI501" i="42"/>
  <c r="CO501" i="42"/>
  <c r="CD513" i="42"/>
  <c r="CP513" i="42"/>
  <c r="BX513" i="42"/>
  <c r="CK513" i="42"/>
  <c r="CA513" i="42"/>
  <c r="CN513" i="42"/>
  <c r="CE513" i="42"/>
  <c r="CR513" i="42"/>
  <c r="BW513" i="42"/>
  <c r="CO513" i="42"/>
  <c r="BY513" i="42"/>
  <c r="CQ513" i="42"/>
  <c r="CC513" i="42"/>
  <c r="CH513" i="42"/>
  <c r="BZ513" i="42"/>
  <c r="CB513" i="42"/>
  <c r="CI513" i="42"/>
  <c r="CS513" i="42"/>
  <c r="BU513" i="42"/>
  <c r="CF513" i="42"/>
  <c r="CG513" i="42"/>
  <c r="CM513" i="42"/>
  <c r="CD525" i="42"/>
  <c r="CP525" i="42"/>
  <c r="BY525" i="42"/>
  <c r="CL525" i="42"/>
  <c r="CB525" i="42"/>
  <c r="CO525" i="42"/>
  <c r="CF525" i="42"/>
  <c r="CS525" i="42"/>
  <c r="CK525" i="42"/>
  <c r="CM525" i="42"/>
  <c r="BZ525" i="42"/>
  <c r="CR525" i="42"/>
  <c r="CE525" i="42"/>
  <c r="CN525" i="42"/>
  <c r="CQ525" i="42"/>
  <c r="BW525" i="42"/>
  <c r="BX525" i="42"/>
  <c r="CA525" i="42"/>
  <c r="CI525" i="42"/>
  <c r="CJ525" i="42"/>
  <c r="CC525" i="42"/>
  <c r="CG525" i="42"/>
  <c r="CH525" i="42"/>
  <c r="BZ537" i="42"/>
  <c r="CL537" i="42"/>
  <c r="CA537" i="42"/>
  <c r="CM537" i="42"/>
  <c r="CD537" i="42"/>
  <c r="CP537" i="42"/>
  <c r="CG537" i="42"/>
  <c r="CS537" i="42"/>
  <c r="CH537" i="42"/>
  <c r="CI537" i="42"/>
  <c r="CN537" i="42"/>
  <c r="CB537" i="42"/>
  <c r="CC537" i="42"/>
  <c r="CK537" i="42"/>
  <c r="CO537" i="42"/>
  <c r="CQ537" i="42"/>
  <c r="CR537" i="42"/>
  <c r="BY537" i="42"/>
  <c r="CE537" i="42"/>
  <c r="CF537" i="42"/>
  <c r="CJ537" i="42"/>
  <c r="BW549" i="42"/>
  <c r="CI549" i="42"/>
  <c r="BX549" i="42"/>
  <c r="CJ549" i="42"/>
  <c r="CA549" i="42"/>
  <c r="CM549" i="42"/>
  <c r="CE549" i="42"/>
  <c r="CF549" i="42"/>
  <c r="BU549" i="42"/>
  <c r="CL549" i="42"/>
  <c r="CN549" i="42"/>
  <c r="BY549" i="42"/>
  <c r="CO549" i="42"/>
  <c r="BZ549" i="42"/>
  <c r="CP549" i="42"/>
  <c r="CG549" i="42"/>
  <c r="CH549" i="42"/>
  <c r="CK549" i="42"/>
  <c r="CS549" i="42"/>
  <c r="BW561" i="42"/>
  <c r="CI561" i="42"/>
  <c r="CA561" i="42"/>
  <c r="CM561" i="42"/>
  <c r="CJ561" i="42"/>
  <c r="CK561" i="42"/>
  <c r="CB561" i="42"/>
  <c r="CP561" i="42"/>
  <c r="CC561" i="42"/>
  <c r="CQ561" i="42"/>
  <c r="CE561" i="42"/>
  <c r="CS561" i="42"/>
  <c r="BX561" i="42"/>
  <c r="BY561" i="42"/>
  <c r="CF561" i="42"/>
  <c r="CG561" i="42"/>
  <c r="CH561" i="42"/>
  <c r="CL561" i="42"/>
  <c r="BW573" i="42"/>
  <c r="CI573" i="42"/>
  <c r="CA573" i="42"/>
  <c r="CM573" i="42"/>
  <c r="BX573" i="42"/>
  <c r="CL573" i="42"/>
  <c r="BY573" i="42"/>
  <c r="CN573" i="42"/>
  <c r="CD573" i="42"/>
  <c r="CR573" i="42"/>
  <c r="CE573" i="42"/>
  <c r="CS573" i="42"/>
  <c r="CF573" i="42"/>
  <c r="CG573" i="42"/>
  <c r="BW585" i="42"/>
  <c r="CI585" i="42"/>
  <c r="CA585" i="42"/>
  <c r="CM585" i="42"/>
  <c r="BZ585" i="42"/>
  <c r="CO585" i="42"/>
  <c r="CB585" i="42"/>
  <c r="CP585" i="42"/>
  <c r="CF585" i="42"/>
  <c r="CG585" i="42"/>
  <c r="CH585" i="42"/>
  <c r="BU585" i="42"/>
  <c r="CJ585" i="42"/>
  <c r="BW597" i="42"/>
  <c r="CI597" i="42"/>
  <c r="CM599" i="42"/>
  <c r="CA599" i="42"/>
  <c r="CN598" i="42"/>
  <c r="CM597" i="42"/>
  <c r="BZ597" i="42"/>
  <c r="CL596" i="42"/>
  <c r="BY596" i="42"/>
  <c r="CJ595" i="42"/>
  <c r="BW595" i="42"/>
  <c r="CP593" i="42"/>
  <c r="CP592" i="42"/>
  <c r="CN591" i="42"/>
  <c r="CM590" i="42"/>
  <c r="CL589" i="42"/>
  <c r="CK588" i="42"/>
  <c r="CF587" i="42"/>
  <c r="BY585" i="42"/>
  <c r="BU584" i="42"/>
  <c r="CQ582" i="42"/>
  <c r="CL581" i="42"/>
  <c r="CI580" i="42"/>
  <c r="CE579" i="42"/>
  <c r="CA578" i="42"/>
  <c r="BX577" i="42"/>
  <c r="CR575" i="42"/>
  <c r="CK573" i="42"/>
  <c r="CG572" i="42"/>
  <c r="CJ569" i="42"/>
  <c r="BZ567" i="42"/>
  <c r="CO564" i="42"/>
  <c r="CS559" i="42"/>
  <c r="CN557" i="42"/>
  <c r="BV555" i="42"/>
  <c r="CP551" i="42"/>
  <c r="CL548" i="42"/>
  <c r="CH545" i="42"/>
  <c r="CN541" i="42"/>
  <c r="BW537" i="42"/>
  <c r="CL531" i="42"/>
  <c r="CP524" i="42"/>
  <c r="CR517" i="42"/>
  <c r="BV512" i="42"/>
  <c r="CA505" i="42"/>
  <c r="CB498" i="42"/>
  <c r="CD491" i="42"/>
  <c r="BU510" i="42"/>
  <c r="CG510" i="42"/>
  <c r="CS510" i="42"/>
  <c r="CH510" i="42"/>
  <c r="BX510" i="42"/>
  <c r="CK510" i="42"/>
  <c r="CA510" i="42"/>
  <c r="CN510" i="42"/>
  <c r="CC510" i="42"/>
  <c r="CD510" i="42"/>
  <c r="CI510" i="42"/>
  <c r="BV510" i="42"/>
  <c r="CM510" i="42"/>
  <c r="BW510" i="42"/>
  <c r="BY510" i="42"/>
  <c r="CE510" i="42"/>
  <c r="CR510" i="42"/>
  <c r="CB510" i="42"/>
  <c r="CF510" i="42"/>
  <c r="CJ510" i="42"/>
  <c r="CL510" i="42"/>
  <c r="BZ510" i="42"/>
  <c r="CQ510" i="42"/>
  <c r="BZ546" i="42"/>
  <c r="CL546" i="42"/>
  <c r="CA546" i="42"/>
  <c r="CM546" i="42"/>
  <c r="CD546" i="42"/>
  <c r="CP546" i="42"/>
  <c r="BY546" i="42"/>
  <c r="CQ546" i="42"/>
  <c r="CB546" i="42"/>
  <c r="CR546" i="42"/>
  <c r="CG546" i="42"/>
  <c r="CH546" i="42"/>
  <c r="CI546" i="42"/>
  <c r="BU546" i="42"/>
  <c r="CJ546" i="42"/>
  <c r="CS546" i="42"/>
  <c r="BX546" i="42"/>
  <c r="CC546" i="42"/>
  <c r="CE546" i="42"/>
  <c r="CF546" i="42"/>
  <c r="BZ594" i="42"/>
  <c r="CL594" i="42"/>
  <c r="CF594" i="42"/>
  <c r="BX594" i="42"/>
  <c r="CB594" i="42"/>
  <c r="CM594" i="42"/>
  <c r="CM587" i="42"/>
  <c r="BX570" i="42"/>
  <c r="CK546" i="42"/>
  <c r="CF511" i="42"/>
  <c r="CR511" i="42"/>
  <c r="BV511" i="42"/>
  <c r="CI511" i="42"/>
  <c r="BY511" i="42"/>
  <c r="CL511" i="42"/>
  <c r="CB511" i="42"/>
  <c r="CO511" i="42"/>
  <c r="BU511" i="42"/>
  <c r="CM511" i="42"/>
  <c r="BW511" i="42"/>
  <c r="CN511" i="42"/>
  <c r="CA511" i="42"/>
  <c r="CS511" i="42"/>
  <c r="CE511" i="42"/>
  <c r="BX511" i="42"/>
  <c r="BZ511" i="42"/>
  <c r="CG511" i="42"/>
  <c r="CC511" i="42"/>
  <c r="CK511" i="42"/>
  <c r="CP511" i="42"/>
  <c r="CQ511" i="42"/>
  <c r="CD511" i="42"/>
  <c r="CH511" i="42"/>
  <c r="CJ511" i="42"/>
  <c r="CB535" i="42"/>
  <c r="CN535" i="42"/>
  <c r="CC535" i="42"/>
  <c r="CO535" i="42"/>
  <c r="CF535" i="42"/>
  <c r="CR535" i="42"/>
  <c r="BW535" i="42"/>
  <c r="CI535" i="42"/>
  <c r="CD535" i="42"/>
  <c r="CE535" i="42"/>
  <c r="CJ535" i="42"/>
  <c r="CA535" i="42"/>
  <c r="CG535" i="42"/>
  <c r="CM535" i="42"/>
  <c r="CP535" i="42"/>
  <c r="BU535" i="42"/>
  <c r="CQ535" i="42"/>
  <c r="CS535" i="42"/>
  <c r="BZ535" i="42"/>
  <c r="CH535" i="42"/>
  <c r="CK535" i="42"/>
  <c r="CL535" i="42"/>
  <c r="BY571" i="42"/>
  <c r="CK571" i="42"/>
  <c r="CC571" i="42"/>
  <c r="CO571" i="42"/>
  <c r="CF571" i="42"/>
  <c r="CD571" i="42"/>
  <c r="CS571" i="42"/>
  <c r="CE571" i="42"/>
  <c r="BU571" i="42"/>
  <c r="CJ571" i="42"/>
  <c r="CL571" i="42"/>
  <c r="BW571" i="42"/>
  <c r="CM571" i="42"/>
  <c r="BX571" i="42"/>
  <c r="CN571" i="42"/>
  <c r="CO599" i="42"/>
  <c r="CK594" i="42"/>
  <c r="BU594" i="42"/>
  <c r="BV583" i="42"/>
  <c r="CH571" i="42"/>
  <c r="BU558" i="42"/>
  <c r="CC490" i="42"/>
  <c r="CO490" i="42"/>
  <c r="BW490" i="42"/>
  <c r="CJ490" i="42"/>
  <c r="BZ490" i="42"/>
  <c r="CM490" i="42"/>
  <c r="CD490" i="42"/>
  <c r="CQ490" i="42"/>
  <c r="BV490" i="42"/>
  <c r="CN490" i="42"/>
  <c r="BX490" i="42"/>
  <c r="CP490" i="42"/>
  <c r="CB490" i="42"/>
  <c r="CG490" i="42"/>
  <c r="BY490" i="42"/>
  <c r="CA490" i="42"/>
  <c r="CH490" i="42"/>
  <c r="CE490" i="42"/>
  <c r="CL490" i="42"/>
  <c r="CR490" i="42"/>
  <c r="CS490" i="42"/>
  <c r="CF490" i="42"/>
  <c r="CI490" i="42"/>
  <c r="CK490" i="42"/>
  <c r="CC502" i="42"/>
  <c r="CO502" i="42"/>
  <c r="BX502" i="42"/>
  <c r="CK502" i="42"/>
  <c r="CA502" i="42"/>
  <c r="CN502" i="42"/>
  <c r="CE502" i="42"/>
  <c r="CR502" i="42"/>
  <c r="CJ502" i="42"/>
  <c r="CL502" i="42"/>
  <c r="BY502" i="42"/>
  <c r="CQ502" i="42"/>
  <c r="CD502" i="42"/>
  <c r="CM502" i="42"/>
  <c r="CP502" i="42"/>
  <c r="CI502" i="42"/>
  <c r="CS502" i="42"/>
  <c r="BW502" i="42"/>
  <c r="BZ502" i="42"/>
  <c r="CB502" i="42"/>
  <c r="CH502" i="42"/>
  <c r="CC514" i="42"/>
  <c r="CO514" i="42"/>
  <c r="BY514" i="42"/>
  <c r="CL514" i="42"/>
  <c r="CB514" i="42"/>
  <c r="CP514" i="42"/>
  <c r="CF514" i="42"/>
  <c r="CS514" i="42"/>
  <c r="CH514" i="42"/>
  <c r="CI514" i="42"/>
  <c r="CM514" i="42"/>
  <c r="BZ514" i="42"/>
  <c r="CR514" i="42"/>
  <c r="CA514" i="42"/>
  <c r="CD514" i="42"/>
  <c r="CJ514" i="42"/>
  <c r="BU514" i="42"/>
  <c r="CG514" i="42"/>
  <c r="CK514" i="42"/>
  <c r="CN514" i="42"/>
  <c r="CQ514" i="42"/>
  <c r="BW514" i="42"/>
  <c r="BX514" i="42"/>
  <c r="CE514" i="42"/>
  <c r="CC526" i="42"/>
  <c r="CO526" i="42"/>
  <c r="BZ526" i="42"/>
  <c r="CM526" i="42"/>
  <c r="CD526" i="42"/>
  <c r="CQ526" i="42"/>
  <c r="CG526" i="42"/>
  <c r="CE526" i="42"/>
  <c r="CF526" i="42"/>
  <c r="CJ526" i="42"/>
  <c r="BW526" i="42"/>
  <c r="CN526" i="42"/>
  <c r="CP526" i="42"/>
  <c r="CR526" i="42"/>
  <c r="BX526" i="42"/>
  <c r="CH526" i="42"/>
  <c r="CI526" i="42"/>
  <c r="BU526" i="42"/>
  <c r="CK526" i="42"/>
  <c r="CL526" i="42"/>
  <c r="CS526" i="42"/>
  <c r="BY538" i="42"/>
  <c r="CK538" i="42"/>
  <c r="BZ538" i="42"/>
  <c r="CL538" i="42"/>
  <c r="CC538" i="42"/>
  <c r="CO538" i="42"/>
  <c r="CF538" i="42"/>
  <c r="CR538" i="42"/>
  <c r="CA538" i="42"/>
  <c r="CS538" i="42"/>
  <c r="CB538" i="42"/>
  <c r="CG538" i="42"/>
  <c r="BX538" i="42"/>
  <c r="CD538" i="42"/>
  <c r="CJ538" i="42"/>
  <c r="CM538" i="42"/>
  <c r="CN538" i="42"/>
  <c r="CP538" i="42"/>
  <c r="CE538" i="42"/>
  <c r="CH538" i="42"/>
  <c r="CI538" i="42"/>
  <c r="CH550" i="42"/>
  <c r="BW550" i="42"/>
  <c r="CI550" i="42"/>
  <c r="BZ550" i="42"/>
  <c r="CL550" i="42"/>
  <c r="BU550" i="42"/>
  <c r="CM550" i="42"/>
  <c r="BX550" i="42"/>
  <c r="CN550" i="42"/>
  <c r="CC550" i="42"/>
  <c r="CR550" i="42"/>
  <c r="CD550" i="42"/>
  <c r="CS550" i="42"/>
  <c r="CE550" i="42"/>
  <c r="CF550" i="42"/>
  <c r="CO550" i="42"/>
  <c r="CP550" i="42"/>
  <c r="CQ550" i="42"/>
  <c r="BY550" i="42"/>
  <c r="CA550" i="42"/>
  <c r="CB550" i="42"/>
  <c r="CH562" i="42"/>
  <c r="BZ562" i="42"/>
  <c r="CL562" i="42"/>
  <c r="BY562" i="42"/>
  <c r="CN562" i="42"/>
  <c r="CA562" i="42"/>
  <c r="CO562" i="42"/>
  <c r="CE562" i="42"/>
  <c r="CS562" i="42"/>
  <c r="CF562" i="42"/>
  <c r="CI562" i="42"/>
  <c r="BU562" i="42"/>
  <c r="CR562" i="42"/>
  <c r="BW562" i="42"/>
  <c r="BX562" i="42"/>
  <c r="CD562" i="42"/>
  <c r="CG562" i="42"/>
  <c r="CJ562" i="42"/>
  <c r="CK562" i="42"/>
  <c r="CH574" i="42"/>
  <c r="BZ574" i="42"/>
  <c r="CL574" i="42"/>
  <c r="CB574" i="42"/>
  <c r="CP574" i="42"/>
  <c r="CC574" i="42"/>
  <c r="CQ574" i="42"/>
  <c r="CG574" i="42"/>
  <c r="CI574" i="42"/>
  <c r="BU574" i="42"/>
  <c r="CJ574" i="42"/>
  <c r="BW574" i="42"/>
  <c r="CK574" i="42"/>
  <c r="CH586" i="42"/>
  <c r="BZ586" i="42"/>
  <c r="CL586" i="42"/>
  <c r="CD586" i="42"/>
  <c r="CR586" i="42"/>
  <c r="CE586" i="42"/>
  <c r="CS586" i="42"/>
  <c r="BU586" i="42"/>
  <c r="CJ586" i="42"/>
  <c r="BW586" i="42"/>
  <c r="CK586" i="42"/>
  <c r="BX586" i="42"/>
  <c r="CM586" i="42"/>
  <c r="BY586" i="42"/>
  <c r="CN586" i="42"/>
  <c r="BV598" i="42"/>
  <c r="CH598" i="42"/>
  <c r="CL599" i="42"/>
  <c r="CM598" i="42"/>
  <c r="BZ598" i="42"/>
  <c r="CL597" i="42"/>
  <c r="BY597" i="42"/>
  <c r="CK596" i="42"/>
  <c r="BW596" i="42"/>
  <c r="CI595" i="42"/>
  <c r="BV595" i="42"/>
  <c r="CH594" i="42"/>
  <c r="CO593" i="42"/>
  <c r="CO592" i="42"/>
  <c r="CM591" i="42"/>
  <c r="CL590" i="42"/>
  <c r="CK589" i="42"/>
  <c r="CI588" i="42"/>
  <c r="CE587" i="42"/>
  <c r="CB586" i="42"/>
  <c r="BX585" i="42"/>
  <c r="CS583" i="42"/>
  <c r="CO582" i="42"/>
  <c r="CK581" i="42"/>
  <c r="CH580" i="42"/>
  <c r="CD579" i="42"/>
  <c r="BZ578" i="42"/>
  <c r="CQ575" i="42"/>
  <c r="CN574" i="42"/>
  <c r="CJ573" i="42"/>
  <c r="CF572" i="42"/>
  <c r="CA571" i="42"/>
  <c r="BZ569" i="42"/>
  <c r="CQ566" i="42"/>
  <c r="CL564" i="42"/>
  <c r="CB562" i="42"/>
  <c r="CP559" i="42"/>
  <c r="CF557" i="42"/>
  <c r="CG554" i="42"/>
  <c r="CO551" i="42"/>
  <c r="CI548" i="42"/>
  <c r="CG545" i="42"/>
  <c r="CR540" i="42"/>
  <c r="BZ536" i="42"/>
  <c r="CK531" i="42"/>
  <c r="CJ524" i="42"/>
  <c r="CQ517" i="42"/>
  <c r="CP510" i="42"/>
  <c r="CA498" i="42"/>
  <c r="BW491" i="42"/>
  <c r="CE196" i="42"/>
  <c r="CI180" i="42"/>
  <c r="CK151" i="42"/>
  <c r="BY163" i="42"/>
  <c r="CG182" i="42"/>
  <c r="CL177" i="42"/>
  <c r="CB136" i="42"/>
  <c r="CF195" i="42"/>
  <c r="BZ177" i="42"/>
  <c r="CN124" i="42"/>
  <c r="CN175" i="42"/>
  <c r="BZ189" i="42"/>
  <c r="CG170" i="42"/>
  <c r="CC186" i="42"/>
  <c r="BU170" i="42"/>
  <c r="CA161" i="42"/>
  <c r="CK190" i="42"/>
  <c r="BY178" i="42"/>
  <c r="BY190" i="42"/>
  <c r="CH130" i="42"/>
  <c r="CA5" i="42"/>
  <c r="BU194" i="42"/>
  <c r="CB187" i="42"/>
  <c r="CH181" i="42"/>
  <c r="CO174" i="42"/>
  <c r="BV169" i="42"/>
  <c r="CG155" i="42"/>
  <c r="CH193" i="42"/>
  <c r="CO186" i="42"/>
  <c r="BV181" i="42"/>
  <c r="CC174" i="42"/>
  <c r="CI168" i="42"/>
  <c r="CN97" i="42"/>
  <c r="CD197" i="42"/>
  <c r="CJ191" i="42"/>
  <c r="CQ184" i="42"/>
  <c r="BX179" i="42"/>
  <c r="CE172" i="42"/>
  <c r="CK166" i="42"/>
  <c r="CQ145" i="42"/>
  <c r="CI192" i="42"/>
  <c r="CP185" i="42"/>
  <c r="BW180" i="42"/>
  <c r="CD173" i="42"/>
  <c r="CJ167" i="42"/>
  <c r="CM149" i="42"/>
  <c r="CP197" i="42"/>
  <c r="BW192" i="42"/>
  <c r="CD185" i="42"/>
  <c r="CJ179" i="42"/>
  <c r="CQ172" i="42"/>
  <c r="BX167" i="42"/>
  <c r="CO147" i="42"/>
  <c r="CQ196" i="42"/>
  <c r="BX191" i="42"/>
  <c r="CE184" i="42"/>
  <c r="CK178" i="42"/>
  <c r="CR171" i="42"/>
  <c r="BY166" i="42"/>
  <c r="CS143" i="42"/>
  <c r="CP173" i="42"/>
  <c r="CC159" i="42"/>
  <c r="CM5" i="42"/>
  <c r="CG194" i="42"/>
  <c r="CN187" i="42"/>
  <c r="BU182" i="42"/>
  <c r="CB175" i="42"/>
  <c r="CH169" i="42"/>
  <c r="CE157" i="42"/>
  <c r="BY68" i="42"/>
  <c r="CK68" i="42"/>
  <c r="BZ68" i="42"/>
  <c r="CL68" i="42"/>
  <c r="CB68" i="42"/>
  <c r="CN68" i="42"/>
  <c r="CC68" i="42"/>
  <c r="CO68" i="42"/>
  <c r="CD68" i="42"/>
  <c r="CP68" i="42"/>
  <c r="CE68" i="42"/>
  <c r="CQ68" i="42"/>
  <c r="CF68" i="42"/>
  <c r="CR68" i="42"/>
  <c r="BU68" i="42"/>
  <c r="CG68" i="42"/>
  <c r="CS68" i="42"/>
  <c r="BV68" i="42"/>
  <c r="CH68" i="42"/>
  <c r="BW68" i="42"/>
  <c r="CI68" i="42"/>
  <c r="BX68" i="42"/>
  <c r="CA68" i="42"/>
  <c r="CJ68" i="42"/>
  <c r="CM68" i="42"/>
  <c r="CD9" i="42"/>
  <c r="CP9" i="42"/>
  <c r="CE9" i="42"/>
  <c r="CQ9" i="42"/>
  <c r="BU9" i="42"/>
  <c r="CG9" i="42"/>
  <c r="CS9" i="42"/>
  <c r="BV9" i="42"/>
  <c r="CH9" i="42"/>
  <c r="BW9" i="42"/>
  <c r="CI9" i="42"/>
  <c r="BX9" i="42"/>
  <c r="CJ9" i="42"/>
  <c r="BY9" i="42"/>
  <c r="CK9" i="42"/>
  <c r="CA9" i="42"/>
  <c r="CM9" i="42"/>
  <c r="CB9" i="42"/>
  <c r="CN9" i="42"/>
  <c r="CR9" i="42"/>
  <c r="BZ9" i="42"/>
  <c r="CC9" i="42"/>
  <c r="CF9" i="42"/>
  <c r="CL9" i="42"/>
  <c r="CO9" i="42"/>
  <c r="CD21" i="42"/>
  <c r="CP21" i="42"/>
  <c r="CE21" i="42"/>
  <c r="CQ21" i="42"/>
  <c r="BU21" i="42"/>
  <c r="CG21" i="42"/>
  <c r="CS21" i="42"/>
  <c r="BV21" i="42"/>
  <c r="CH21" i="42"/>
  <c r="BW21" i="42"/>
  <c r="CI21" i="42"/>
  <c r="BX21" i="42"/>
  <c r="CJ21" i="42"/>
  <c r="BY21" i="42"/>
  <c r="CK21" i="42"/>
  <c r="CA21" i="42"/>
  <c r="CM21" i="42"/>
  <c r="CB21" i="42"/>
  <c r="CN21" i="42"/>
  <c r="CF21" i="42"/>
  <c r="CL21" i="42"/>
  <c r="CO21" i="42"/>
  <c r="CR21" i="42"/>
  <c r="BZ21" i="42"/>
  <c r="CC21" i="42"/>
  <c r="CD33" i="42"/>
  <c r="CP33" i="42"/>
  <c r="CE33" i="42"/>
  <c r="CQ33" i="42"/>
  <c r="BU33" i="42"/>
  <c r="CG33" i="42"/>
  <c r="CS33" i="42"/>
  <c r="BV33" i="42"/>
  <c r="CH33" i="42"/>
  <c r="BW33" i="42"/>
  <c r="CI33" i="42"/>
  <c r="BX33" i="42"/>
  <c r="CJ33" i="42"/>
  <c r="BY33" i="42"/>
  <c r="CK33" i="42"/>
  <c r="CA33" i="42"/>
  <c r="CM33" i="42"/>
  <c r="CB33" i="42"/>
  <c r="CN33" i="42"/>
  <c r="BZ33" i="42"/>
  <c r="CC33" i="42"/>
  <c r="CF33" i="42"/>
  <c r="CL33" i="42"/>
  <c r="CO33" i="42"/>
  <c r="CR33" i="42"/>
  <c r="CD45" i="42"/>
  <c r="CP45" i="42"/>
  <c r="CE45" i="42"/>
  <c r="CQ45" i="42"/>
  <c r="BU45" i="42"/>
  <c r="CG45" i="42"/>
  <c r="CS45" i="42"/>
  <c r="BV45" i="42"/>
  <c r="CH45" i="42"/>
  <c r="BW45" i="42"/>
  <c r="CI45" i="42"/>
  <c r="BX45" i="42"/>
  <c r="CJ45" i="42"/>
  <c r="BY45" i="42"/>
  <c r="CK45" i="42"/>
  <c r="CA45" i="42"/>
  <c r="CM45" i="42"/>
  <c r="CB45" i="42"/>
  <c r="BZ45" i="42"/>
  <c r="CC45" i="42"/>
  <c r="CF45" i="42"/>
  <c r="CL45" i="42"/>
  <c r="CN45" i="42"/>
  <c r="CO45" i="42"/>
  <c r="CR45" i="42"/>
  <c r="BX57" i="42"/>
  <c r="CJ57" i="42"/>
  <c r="BY57" i="42"/>
  <c r="CK57" i="42"/>
  <c r="BZ57" i="42"/>
  <c r="CL57" i="42"/>
  <c r="CA57" i="42"/>
  <c r="CM57" i="42"/>
  <c r="CB57" i="42"/>
  <c r="CN57" i="42"/>
  <c r="CC57" i="42"/>
  <c r="CO57" i="42"/>
  <c r="CD57" i="42"/>
  <c r="CP57" i="42"/>
  <c r="CE57" i="42"/>
  <c r="CQ57" i="42"/>
  <c r="CF57" i="42"/>
  <c r="CR57" i="42"/>
  <c r="BU57" i="42"/>
  <c r="CG57" i="42"/>
  <c r="CS57" i="42"/>
  <c r="BV57" i="42"/>
  <c r="CH57" i="42"/>
  <c r="BW57" i="42"/>
  <c r="CI57" i="42"/>
  <c r="BX69" i="42"/>
  <c r="CJ69" i="42"/>
  <c r="BY69" i="42"/>
  <c r="CK69" i="42"/>
  <c r="CA69" i="42"/>
  <c r="CM69" i="42"/>
  <c r="CB69" i="42"/>
  <c r="CN69" i="42"/>
  <c r="CC69" i="42"/>
  <c r="CO69" i="42"/>
  <c r="CD69" i="42"/>
  <c r="CP69" i="42"/>
  <c r="CE69" i="42"/>
  <c r="CQ69" i="42"/>
  <c r="CF69" i="42"/>
  <c r="CR69" i="42"/>
  <c r="BU69" i="42"/>
  <c r="CG69" i="42"/>
  <c r="CS69" i="42"/>
  <c r="BV69" i="42"/>
  <c r="CH69" i="42"/>
  <c r="CL69" i="42"/>
  <c r="BW69" i="42"/>
  <c r="BZ69" i="42"/>
  <c r="BX81" i="42"/>
  <c r="BY81" i="42"/>
  <c r="CA81" i="42"/>
  <c r="CB81" i="42"/>
  <c r="CC81" i="42"/>
  <c r="CE81" i="42"/>
  <c r="CG81" i="42"/>
  <c r="CS81" i="42"/>
  <c r="CH81" i="42"/>
  <c r="CI81" i="42"/>
  <c r="CJ81" i="42"/>
  <c r="CK81" i="42"/>
  <c r="CL81" i="42"/>
  <c r="BU81" i="42"/>
  <c r="CM81" i="42"/>
  <c r="BV81" i="42"/>
  <c r="CN81" i="42"/>
  <c r="BW81" i="42"/>
  <c r="CO81" i="42"/>
  <c r="BZ81" i="42"/>
  <c r="CP81" i="42"/>
  <c r="CF81" i="42"/>
  <c r="CQ81" i="42"/>
  <c r="CR81" i="42"/>
  <c r="BU93" i="42"/>
  <c r="CG93" i="42"/>
  <c r="CS93" i="42"/>
  <c r="BV93" i="42"/>
  <c r="CH93" i="42"/>
  <c r="BW93" i="42"/>
  <c r="CI93" i="42"/>
  <c r="BX93" i="42"/>
  <c r="CJ93" i="42"/>
  <c r="BY93" i="42"/>
  <c r="CK93" i="42"/>
  <c r="BZ93" i="42"/>
  <c r="CL93" i="42"/>
  <c r="CA93" i="42"/>
  <c r="CM93" i="42"/>
  <c r="CB93" i="42"/>
  <c r="CN93" i="42"/>
  <c r="CC93" i="42"/>
  <c r="CO93" i="42"/>
  <c r="CD93" i="42"/>
  <c r="CP93" i="42"/>
  <c r="CE93" i="42"/>
  <c r="CF93" i="42"/>
  <c r="CQ93" i="42"/>
  <c r="CR93" i="42"/>
  <c r="BU105" i="42"/>
  <c r="CG105" i="42"/>
  <c r="CS105" i="42"/>
  <c r="BV105" i="42"/>
  <c r="CH105" i="42"/>
  <c r="BW105" i="42"/>
  <c r="CI105" i="42"/>
  <c r="BX105" i="42"/>
  <c r="CJ105" i="42"/>
  <c r="BY105" i="42"/>
  <c r="CK105" i="42"/>
  <c r="BZ105" i="42"/>
  <c r="CL105" i="42"/>
  <c r="CA105" i="42"/>
  <c r="CM105" i="42"/>
  <c r="CB105" i="42"/>
  <c r="CN105" i="42"/>
  <c r="CC105" i="42"/>
  <c r="CO105" i="42"/>
  <c r="CD105" i="42"/>
  <c r="CP105" i="42"/>
  <c r="CE105" i="42"/>
  <c r="CF105" i="42"/>
  <c r="CQ105" i="42"/>
  <c r="BU117" i="42"/>
  <c r="CG117" i="42"/>
  <c r="CS117" i="42"/>
  <c r="BV117" i="42"/>
  <c r="CH117" i="42"/>
  <c r="BX117" i="42"/>
  <c r="CJ117" i="42"/>
  <c r="BY117" i="42"/>
  <c r="CK117" i="42"/>
  <c r="BZ117" i="42"/>
  <c r="CL117" i="42"/>
  <c r="CA117" i="42"/>
  <c r="CM117" i="42"/>
  <c r="CB117" i="42"/>
  <c r="CN117" i="42"/>
  <c r="CC117" i="42"/>
  <c r="CO117" i="42"/>
  <c r="CD117" i="42"/>
  <c r="CP117" i="42"/>
  <c r="CE117" i="42"/>
  <c r="CF117" i="42"/>
  <c r="CQ117" i="42"/>
  <c r="CR117" i="42"/>
  <c r="BU129" i="42"/>
  <c r="CG129" i="42"/>
  <c r="CS129" i="42"/>
  <c r="BV129" i="42"/>
  <c r="CH129" i="42"/>
  <c r="BX129" i="42"/>
  <c r="CJ129" i="42"/>
  <c r="BY129" i="42"/>
  <c r="CK129" i="42"/>
  <c r="BZ129" i="42"/>
  <c r="CL129" i="42"/>
  <c r="CB129" i="42"/>
  <c r="CN129" i="42"/>
  <c r="CC129" i="42"/>
  <c r="CO129" i="42"/>
  <c r="CD129" i="42"/>
  <c r="CP129" i="42"/>
  <c r="CA129" i="42"/>
  <c r="CE129" i="42"/>
  <c r="CI129" i="42"/>
  <c r="CM129" i="42"/>
  <c r="CQ129" i="42"/>
  <c r="CR129" i="42"/>
  <c r="BX141" i="42"/>
  <c r="CJ141" i="42"/>
  <c r="BY141" i="42"/>
  <c r="CK141" i="42"/>
  <c r="CA141" i="42"/>
  <c r="CM141" i="42"/>
  <c r="CB141" i="42"/>
  <c r="CN141" i="42"/>
  <c r="CC141" i="42"/>
  <c r="CO141" i="42"/>
  <c r="CD141" i="42"/>
  <c r="CP141" i="42"/>
  <c r="CE141" i="42"/>
  <c r="CQ141" i="42"/>
  <c r="CF141" i="42"/>
  <c r="CR141" i="42"/>
  <c r="BV141" i="42"/>
  <c r="CH141" i="42"/>
  <c r="BX153" i="42"/>
  <c r="CJ153" i="42"/>
  <c r="BY153" i="42"/>
  <c r="CK153" i="42"/>
  <c r="CA153" i="42"/>
  <c r="CM153" i="42"/>
  <c r="CB153" i="42"/>
  <c r="CN153" i="42"/>
  <c r="CC153" i="42"/>
  <c r="CO153" i="42"/>
  <c r="CD153" i="42"/>
  <c r="CP153" i="42"/>
  <c r="CE153" i="42"/>
  <c r="CQ153" i="42"/>
  <c r="CF153" i="42"/>
  <c r="CR153" i="42"/>
  <c r="BV153" i="42"/>
  <c r="CH153" i="42"/>
  <c r="BX165" i="42"/>
  <c r="CJ165" i="42"/>
  <c r="BY165" i="42"/>
  <c r="CK165" i="42"/>
  <c r="CA165" i="42"/>
  <c r="CM165" i="42"/>
  <c r="CB165" i="42"/>
  <c r="CN165" i="42"/>
  <c r="CC165" i="42"/>
  <c r="CO165" i="42"/>
  <c r="CD165" i="42"/>
  <c r="CP165" i="42"/>
  <c r="CE165" i="42"/>
  <c r="CF165" i="42"/>
  <c r="BV165" i="42"/>
  <c r="CH165" i="42"/>
  <c r="CL5" i="42"/>
  <c r="BZ5" i="42"/>
  <c r="CO197" i="42"/>
  <c r="CC197" i="42"/>
  <c r="CP196" i="42"/>
  <c r="CD196" i="42"/>
  <c r="CQ195" i="42"/>
  <c r="CE195" i="42"/>
  <c r="CR194" i="42"/>
  <c r="CF194" i="42"/>
  <c r="CS193" i="42"/>
  <c r="CG193" i="42"/>
  <c r="BU193" i="42"/>
  <c r="CH192" i="42"/>
  <c r="BV192" i="42"/>
  <c r="CI191" i="42"/>
  <c r="BW191" i="42"/>
  <c r="CJ190" i="42"/>
  <c r="BX190" i="42"/>
  <c r="CK189" i="42"/>
  <c r="BY189" i="42"/>
  <c r="CL188" i="42"/>
  <c r="BZ188" i="42"/>
  <c r="CM187" i="42"/>
  <c r="CA187" i="42"/>
  <c r="CN186" i="42"/>
  <c r="CB186" i="42"/>
  <c r="CO185" i="42"/>
  <c r="CC185" i="42"/>
  <c r="CP184" i="42"/>
  <c r="CD184" i="42"/>
  <c r="CQ183" i="42"/>
  <c r="CE183" i="42"/>
  <c r="CR182" i="42"/>
  <c r="CF182" i="42"/>
  <c r="CS181" i="42"/>
  <c r="CG181" i="42"/>
  <c r="BU181" i="42"/>
  <c r="CH180" i="42"/>
  <c r="BV180" i="42"/>
  <c r="CI179" i="42"/>
  <c r="BW179" i="42"/>
  <c r="CJ178" i="42"/>
  <c r="BX178" i="42"/>
  <c r="CK177" i="42"/>
  <c r="BY177" i="42"/>
  <c r="CL176" i="42"/>
  <c r="BZ176" i="42"/>
  <c r="CM175" i="42"/>
  <c r="CA175" i="42"/>
  <c r="CN174" i="42"/>
  <c r="CB174" i="42"/>
  <c r="CO173" i="42"/>
  <c r="CC173" i="42"/>
  <c r="CP172" i="42"/>
  <c r="CD172" i="42"/>
  <c r="CQ171" i="42"/>
  <c r="CE171" i="42"/>
  <c r="CR170" i="42"/>
  <c r="CF170" i="42"/>
  <c r="CS169" i="42"/>
  <c r="CG169" i="42"/>
  <c r="BU169" i="42"/>
  <c r="CH168" i="42"/>
  <c r="BV168" i="42"/>
  <c r="CI167" i="42"/>
  <c r="BW167" i="42"/>
  <c r="CJ166" i="42"/>
  <c r="BX166" i="42"/>
  <c r="BU165" i="42"/>
  <c r="BW163" i="42"/>
  <c r="BY161" i="42"/>
  <c r="CC157" i="42"/>
  <c r="CE155" i="42"/>
  <c r="CG153" i="42"/>
  <c r="CI151" i="42"/>
  <c r="CK149" i="42"/>
  <c r="CM147" i="42"/>
  <c r="CO145" i="42"/>
  <c r="CQ143" i="42"/>
  <c r="CS141" i="42"/>
  <c r="BV116" i="42"/>
  <c r="CH116" i="42"/>
  <c r="BW116" i="42"/>
  <c r="CI116" i="42"/>
  <c r="BY116" i="42"/>
  <c r="CK116" i="42"/>
  <c r="BZ116" i="42"/>
  <c r="CL116" i="42"/>
  <c r="CA116" i="42"/>
  <c r="CM116" i="42"/>
  <c r="CB116" i="42"/>
  <c r="CN116" i="42"/>
  <c r="CC116" i="42"/>
  <c r="CO116" i="42"/>
  <c r="CD116" i="42"/>
  <c r="CP116" i="42"/>
  <c r="CE116" i="42"/>
  <c r="CQ116" i="42"/>
  <c r="BU116" i="42"/>
  <c r="BX116" i="42"/>
  <c r="CF116" i="42"/>
  <c r="CG116" i="42"/>
  <c r="CJ116" i="42"/>
  <c r="CS116" i="42"/>
  <c r="CA176" i="42"/>
  <c r="CC10" i="42"/>
  <c r="CO10" i="42"/>
  <c r="CD10" i="42"/>
  <c r="CP10" i="42"/>
  <c r="CF10" i="42"/>
  <c r="CR10" i="42"/>
  <c r="BU10" i="42"/>
  <c r="CG10" i="42"/>
  <c r="CS10" i="42"/>
  <c r="BV10" i="42"/>
  <c r="CH10" i="42"/>
  <c r="BW10" i="42"/>
  <c r="CI10" i="42"/>
  <c r="BX10" i="42"/>
  <c r="CJ10" i="42"/>
  <c r="BZ10" i="42"/>
  <c r="CL10" i="42"/>
  <c r="CA10" i="42"/>
  <c r="CM10" i="42"/>
  <c r="BY10" i="42"/>
  <c r="CB10" i="42"/>
  <c r="CE10" i="42"/>
  <c r="CK10" i="42"/>
  <c r="CN10" i="42"/>
  <c r="CQ10" i="42"/>
  <c r="CC22" i="42"/>
  <c r="CO22" i="42"/>
  <c r="CD22" i="42"/>
  <c r="CP22" i="42"/>
  <c r="CF22" i="42"/>
  <c r="CR22" i="42"/>
  <c r="BU22" i="42"/>
  <c r="CG22" i="42"/>
  <c r="CS22" i="42"/>
  <c r="BV22" i="42"/>
  <c r="CH22" i="42"/>
  <c r="BW22" i="42"/>
  <c r="CI22" i="42"/>
  <c r="BX22" i="42"/>
  <c r="CJ22" i="42"/>
  <c r="BZ22" i="42"/>
  <c r="CL22" i="42"/>
  <c r="CA22" i="42"/>
  <c r="CM22" i="42"/>
  <c r="BY22" i="42"/>
  <c r="CB22" i="42"/>
  <c r="CE22" i="42"/>
  <c r="CK22" i="42"/>
  <c r="CN22" i="42"/>
  <c r="CQ22" i="42"/>
  <c r="CC34" i="42"/>
  <c r="CO34" i="42"/>
  <c r="CD34" i="42"/>
  <c r="CP34" i="42"/>
  <c r="CF34" i="42"/>
  <c r="CR34" i="42"/>
  <c r="BU34" i="42"/>
  <c r="CG34" i="42"/>
  <c r="CS34" i="42"/>
  <c r="BV34" i="42"/>
  <c r="CH34" i="42"/>
  <c r="BW34" i="42"/>
  <c r="CI34" i="42"/>
  <c r="BX34" i="42"/>
  <c r="CJ34" i="42"/>
  <c r="BZ34" i="42"/>
  <c r="CL34" i="42"/>
  <c r="CA34" i="42"/>
  <c r="CM34" i="42"/>
  <c r="CQ34" i="42"/>
  <c r="BY34" i="42"/>
  <c r="CB34" i="42"/>
  <c r="CE34" i="42"/>
  <c r="CK34" i="42"/>
  <c r="CN34" i="42"/>
  <c r="CC46" i="42"/>
  <c r="CD46" i="42"/>
  <c r="CF46" i="42"/>
  <c r="BU46" i="42"/>
  <c r="CG46" i="42"/>
  <c r="BV46" i="42"/>
  <c r="CH46" i="42"/>
  <c r="BW46" i="42"/>
  <c r="CI46" i="42"/>
  <c r="BX46" i="42"/>
  <c r="CJ46" i="42"/>
  <c r="BZ46" i="42"/>
  <c r="CL46" i="42"/>
  <c r="CA46" i="42"/>
  <c r="CB46" i="42"/>
  <c r="CE46" i="42"/>
  <c r="CK46" i="42"/>
  <c r="CM46" i="42"/>
  <c r="CN46" i="42"/>
  <c r="CO46" i="42"/>
  <c r="CP46" i="42"/>
  <c r="CQ46" i="42"/>
  <c r="CR46" i="42"/>
  <c r="CS46" i="42"/>
  <c r="BY46" i="42"/>
  <c r="BW58" i="42"/>
  <c r="CI58" i="42"/>
  <c r="BX58" i="42"/>
  <c r="CJ58" i="42"/>
  <c r="BY58" i="42"/>
  <c r="CK58" i="42"/>
  <c r="BZ58" i="42"/>
  <c r="CL58" i="42"/>
  <c r="CA58" i="42"/>
  <c r="CM58" i="42"/>
  <c r="CB58" i="42"/>
  <c r="CN58" i="42"/>
  <c r="CC58" i="42"/>
  <c r="CO58" i="42"/>
  <c r="CD58" i="42"/>
  <c r="CP58" i="42"/>
  <c r="CE58" i="42"/>
  <c r="CQ58" i="42"/>
  <c r="CF58" i="42"/>
  <c r="CR58" i="42"/>
  <c r="BU58" i="42"/>
  <c r="CG58" i="42"/>
  <c r="CS58" i="42"/>
  <c r="BV58" i="42"/>
  <c r="CH58" i="42"/>
  <c r="BW70" i="42"/>
  <c r="CI70" i="42"/>
  <c r="BX70" i="42"/>
  <c r="CJ70" i="42"/>
  <c r="BZ70" i="42"/>
  <c r="CL70" i="42"/>
  <c r="CA70" i="42"/>
  <c r="CM70" i="42"/>
  <c r="CB70" i="42"/>
  <c r="CN70" i="42"/>
  <c r="CC70" i="42"/>
  <c r="CO70" i="42"/>
  <c r="CD70" i="42"/>
  <c r="CP70" i="42"/>
  <c r="CE70" i="42"/>
  <c r="CQ70" i="42"/>
  <c r="CF70" i="42"/>
  <c r="CR70" i="42"/>
  <c r="BU70" i="42"/>
  <c r="CG70" i="42"/>
  <c r="CS70" i="42"/>
  <c r="BV70" i="42"/>
  <c r="BY70" i="42"/>
  <c r="CH70" i="42"/>
  <c r="CK70" i="42"/>
  <c r="CF82" i="42"/>
  <c r="CR82" i="42"/>
  <c r="BU82" i="42"/>
  <c r="CG82" i="42"/>
  <c r="CS82" i="42"/>
  <c r="BV82" i="42"/>
  <c r="CH82" i="42"/>
  <c r="BW82" i="42"/>
  <c r="CI82" i="42"/>
  <c r="BX82" i="42"/>
  <c r="CJ82" i="42"/>
  <c r="BY82" i="42"/>
  <c r="CK82" i="42"/>
  <c r="BZ82" i="42"/>
  <c r="CL82" i="42"/>
  <c r="CA82" i="42"/>
  <c r="CM82" i="42"/>
  <c r="CB82" i="42"/>
  <c r="CN82" i="42"/>
  <c r="CC82" i="42"/>
  <c r="CO82" i="42"/>
  <c r="CD82" i="42"/>
  <c r="CE82" i="42"/>
  <c r="CP82" i="42"/>
  <c r="CF94" i="42"/>
  <c r="CR94" i="42"/>
  <c r="BU94" i="42"/>
  <c r="CG94" i="42"/>
  <c r="CS94" i="42"/>
  <c r="BV94" i="42"/>
  <c r="CH94" i="42"/>
  <c r="BW94" i="42"/>
  <c r="CI94" i="42"/>
  <c r="BX94" i="42"/>
  <c r="CJ94" i="42"/>
  <c r="BY94" i="42"/>
  <c r="CK94" i="42"/>
  <c r="BZ94" i="42"/>
  <c r="CL94" i="42"/>
  <c r="CA94" i="42"/>
  <c r="CM94" i="42"/>
  <c r="CB94" i="42"/>
  <c r="CN94" i="42"/>
  <c r="CC94" i="42"/>
  <c r="CO94" i="42"/>
  <c r="CD94" i="42"/>
  <c r="CP94" i="42"/>
  <c r="CF106" i="42"/>
  <c r="CR106" i="42"/>
  <c r="BU106" i="42"/>
  <c r="CG106" i="42"/>
  <c r="CS106" i="42"/>
  <c r="BV106" i="42"/>
  <c r="CH106" i="42"/>
  <c r="BW106" i="42"/>
  <c r="CI106" i="42"/>
  <c r="BX106" i="42"/>
  <c r="CJ106" i="42"/>
  <c r="BY106" i="42"/>
  <c r="CK106" i="42"/>
  <c r="BZ106" i="42"/>
  <c r="CL106" i="42"/>
  <c r="CA106" i="42"/>
  <c r="CM106" i="42"/>
  <c r="CB106" i="42"/>
  <c r="CN106" i="42"/>
  <c r="CC106" i="42"/>
  <c r="CO106" i="42"/>
  <c r="CP106" i="42"/>
  <c r="CQ106" i="42"/>
  <c r="CD106" i="42"/>
  <c r="CF118" i="42"/>
  <c r="CR118" i="42"/>
  <c r="BU118" i="42"/>
  <c r="CG118" i="42"/>
  <c r="CS118" i="42"/>
  <c r="BW118" i="42"/>
  <c r="CI118" i="42"/>
  <c r="BX118" i="42"/>
  <c r="CJ118" i="42"/>
  <c r="BY118" i="42"/>
  <c r="CK118" i="42"/>
  <c r="BZ118" i="42"/>
  <c r="CL118" i="42"/>
  <c r="CA118" i="42"/>
  <c r="CM118" i="42"/>
  <c r="CB118" i="42"/>
  <c r="CN118" i="42"/>
  <c r="CC118" i="42"/>
  <c r="CO118" i="42"/>
  <c r="BV118" i="42"/>
  <c r="CD118" i="42"/>
  <c r="CE118" i="42"/>
  <c r="CH118" i="42"/>
  <c r="CQ118" i="42"/>
  <c r="CF130" i="42"/>
  <c r="CR130" i="42"/>
  <c r="BU130" i="42"/>
  <c r="CG130" i="42"/>
  <c r="CS130" i="42"/>
  <c r="BW130" i="42"/>
  <c r="CI130" i="42"/>
  <c r="BX130" i="42"/>
  <c r="CJ130" i="42"/>
  <c r="BY130" i="42"/>
  <c r="CK130" i="42"/>
  <c r="CA130" i="42"/>
  <c r="CM130" i="42"/>
  <c r="CB130" i="42"/>
  <c r="CN130" i="42"/>
  <c r="CC130" i="42"/>
  <c r="CO130" i="42"/>
  <c r="CL130" i="42"/>
  <c r="CP130" i="42"/>
  <c r="BV130" i="42"/>
  <c r="BZ130" i="42"/>
  <c r="CE130" i="42"/>
  <c r="BW142" i="42"/>
  <c r="CI142" i="42"/>
  <c r="BX142" i="42"/>
  <c r="CJ142" i="42"/>
  <c r="BZ142" i="42"/>
  <c r="CL142" i="42"/>
  <c r="CA142" i="42"/>
  <c r="CM142" i="42"/>
  <c r="CB142" i="42"/>
  <c r="CN142" i="42"/>
  <c r="CC142" i="42"/>
  <c r="CO142" i="42"/>
  <c r="CD142" i="42"/>
  <c r="CP142" i="42"/>
  <c r="CE142" i="42"/>
  <c r="CQ142" i="42"/>
  <c r="BU142" i="42"/>
  <c r="CG142" i="42"/>
  <c r="CS142" i="42"/>
  <c r="BW154" i="42"/>
  <c r="CI154" i="42"/>
  <c r="BX154" i="42"/>
  <c r="CJ154" i="42"/>
  <c r="BZ154" i="42"/>
  <c r="CL154" i="42"/>
  <c r="CA154" i="42"/>
  <c r="CM154" i="42"/>
  <c r="CB154" i="42"/>
  <c r="CN154" i="42"/>
  <c r="CC154" i="42"/>
  <c r="CO154" i="42"/>
  <c r="CD154" i="42"/>
  <c r="CP154" i="42"/>
  <c r="CE154" i="42"/>
  <c r="CQ154" i="42"/>
  <c r="BU154" i="42"/>
  <c r="CG154" i="42"/>
  <c r="CS154" i="42"/>
  <c r="CK5" i="42"/>
  <c r="BY5" i="42"/>
  <c r="CN197" i="42"/>
  <c r="CB197" i="42"/>
  <c r="CO196" i="42"/>
  <c r="CC196" i="42"/>
  <c r="CP195" i="42"/>
  <c r="CD195" i="42"/>
  <c r="CQ194" i="42"/>
  <c r="CE194" i="42"/>
  <c r="CR193" i="42"/>
  <c r="CF193" i="42"/>
  <c r="CS192" i="42"/>
  <c r="CG192" i="42"/>
  <c r="BU192" i="42"/>
  <c r="CH191" i="42"/>
  <c r="BV191" i="42"/>
  <c r="CI190" i="42"/>
  <c r="BW190" i="42"/>
  <c r="CJ189" i="42"/>
  <c r="BX189" i="42"/>
  <c r="CK188" i="42"/>
  <c r="BY188" i="42"/>
  <c r="CL187" i="42"/>
  <c r="BZ187" i="42"/>
  <c r="CM186" i="42"/>
  <c r="CA186" i="42"/>
  <c r="CN185" i="42"/>
  <c r="CB185" i="42"/>
  <c r="CO184" i="42"/>
  <c r="CC184" i="42"/>
  <c r="CP183" i="42"/>
  <c r="CD183" i="42"/>
  <c r="CQ182" i="42"/>
  <c r="CE182" i="42"/>
  <c r="CR181" i="42"/>
  <c r="CF181" i="42"/>
  <c r="CS180" i="42"/>
  <c r="CG180" i="42"/>
  <c r="BU180" i="42"/>
  <c r="CH179" i="42"/>
  <c r="BV179" i="42"/>
  <c r="CI178" i="42"/>
  <c r="BW178" i="42"/>
  <c r="CJ177" i="42"/>
  <c r="BX177" i="42"/>
  <c r="CK176" i="42"/>
  <c r="BY176" i="42"/>
  <c r="CL175" i="42"/>
  <c r="BZ175" i="42"/>
  <c r="CM174" i="42"/>
  <c r="CA174" i="42"/>
  <c r="CN173" i="42"/>
  <c r="CB173" i="42"/>
  <c r="CO172" i="42"/>
  <c r="CC172" i="42"/>
  <c r="CP171" i="42"/>
  <c r="CD171" i="42"/>
  <c r="CQ170" i="42"/>
  <c r="CE170" i="42"/>
  <c r="CR169" i="42"/>
  <c r="CF169" i="42"/>
  <c r="CS168" i="42"/>
  <c r="CG168" i="42"/>
  <c r="BU168" i="42"/>
  <c r="CH167" i="42"/>
  <c r="BV167" i="42"/>
  <c r="CI166" i="42"/>
  <c r="BW166" i="42"/>
  <c r="CM164" i="42"/>
  <c r="CO162" i="42"/>
  <c r="CQ160" i="42"/>
  <c r="CS158" i="42"/>
  <c r="BZ153" i="42"/>
  <c r="CB151" i="42"/>
  <c r="CD149" i="42"/>
  <c r="CF147" i="42"/>
  <c r="CH145" i="42"/>
  <c r="CL141" i="42"/>
  <c r="CN139" i="42"/>
  <c r="CF129" i="42"/>
  <c r="CL123" i="42"/>
  <c r="CI117" i="42"/>
  <c r="CE44" i="42"/>
  <c r="CQ44" i="42"/>
  <c r="CF44" i="42"/>
  <c r="CR44" i="42"/>
  <c r="BV44" i="42"/>
  <c r="CH44" i="42"/>
  <c r="BW44" i="42"/>
  <c r="CI44" i="42"/>
  <c r="BX44" i="42"/>
  <c r="CJ44" i="42"/>
  <c r="BY44" i="42"/>
  <c r="CK44" i="42"/>
  <c r="BZ44" i="42"/>
  <c r="CL44" i="42"/>
  <c r="CB44" i="42"/>
  <c r="CN44" i="42"/>
  <c r="CC44" i="42"/>
  <c r="CO44" i="42"/>
  <c r="CG44" i="42"/>
  <c r="CM44" i="42"/>
  <c r="CP44" i="42"/>
  <c r="CS44" i="42"/>
  <c r="BU44" i="42"/>
  <c r="CA44" i="42"/>
  <c r="CD44" i="42"/>
  <c r="CM188" i="42"/>
  <c r="CB11" i="42"/>
  <c r="CN11" i="42"/>
  <c r="CC11" i="42"/>
  <c r="CO11" i="42"/>
  <c r="CE11" i="42"/>
  <c r="CQ11" i="42"/>
  <c r="CF11" i="42"/>
  <c r="CR11" i="42"/>
  <c r="BU11" i="42"/>
  <c r="CG11" i="42"/>
  <c r="CS11" i="42"/>
  <c r="BV11" i="42"/>
  <c r="CH11" i="42"/>
  <c r="BW11" i="42"/>
  <c r="CI11" i="42"/>
  <c r="BY11" i="42"/>
  <c r="CK11" i="42"/>
  <c r="BZ11" i="42"/>
  <c r="CL11" i="42"/>
  <c r="CP11" i="42"/>
  <c r="BX11" i="42"/>
  <c r="CA11" i="42"/>
  <c r="CD11" i="42"/>
  <c r="CJ11" i="42"/>
  <c r="CM11" i="42"/>
  <c r="CB23" i="42"/>
  <c r="CN23" i="42"/>
  <c r="CC23" i="42"/>
  <c r="CO23" i="42"/>
  <c r="CE23" i="42"/>
  <c r="CQ23" i="42"/>
  <c r="CF23" i="42"/>
  <c r="CR23" i="42"/>
  <c r="BU23" i="42"/>
  <c r="CG23" i="42"/>
  <c r="CS23" i="42"/>
  <c r="BV23" i="42"/>
  <c r="CH23" i="42"/>
  <c r="BW23" i="42"/>
  <c r="CI23" i="42"/>
  <c r="BY23" i="42"/>
  <c r="CK23" i="42"/>
  <c r="BZ23" i="42"/>
  <c r="CL23" i="42"/>
  <c r="CD23" i="42"/>
  <c r="CJ23" i="42"/>
  <c r="CM23" i="42"/>
  <c r="CP23" i="42"/>
  <c r="BX23" i="42"/>
  <c r="CA23" i="42"/>
  <c r="CB35" i="42"/>
  <c r="CN35" i="42"/>
  <c r="CC35" i="42"/>
  <c r="CO35" i="42"/>
  <c r="CE35" i="42"/>
  <c r="CQ35" i="42"/>
  <c r="CF35" i="42"/>
  <c r="CR35" i="42"/>
  <c r="BU35" i="42"/>
  <c r="CG35" i="42"/>
  <c r="CS35" i="42"/>
  <c r="BV35" i="42"/>
  <c r="CH35" i="42"/>
  <c r="BW35" i="42"/>
  <c r="CI35" i="42"/>
  <c r="BY35" i="42"/>
  <c r="CK35" i="42"/>
  <c r="BZ35" i="42"/>
  <c r="CL35" i="42"/>
  <c r="BX35" i="42"/>
  <c r="CA35" i="42"/>
  <c r="CD35" i="42"/>
  <c r="CJ35" i="42"/>
  <c r="CM35" i="42"/>
  <c r="CP35" i="42"/>
  <c r="BV47" i="42"/>
  <c r="CH47" i="42"/>
  <c r="BW47" i="42"/>
  <c r="CI47" i="42"/>
  <c r="BX47" i="42"/>
  <c r="CJ47" i="42"/>
  <c r="BY47" i="42"/>
  <c r="CK47" i="42"/>
  <c r="BZ47" i="42"/>
  <c r="CL47" i="42"/>
  <c r="CA47" i="42"/>
  <c r="CM47" i="42"/>
  <c r="CB47" i="42"/>
  <c r="CN47" i="42"/>
  <c r="CC47" i="42"/>
  <c r="CO47" i="42"/>
  <c r="CD47" i="42"/>
  <c r="CP47" i="42"/>
  <c r="CE47" i="42"/>
  <c r="CQ47" i="42"/>
  <c r="CF47" i="42"/>
  <c r="CR47" i="42"/>
  <c r="BU47" i="42"/>
  <c r="CS47" i="42"/>
  <c r="BV59" i="42"/>
  <c r="CH59" i="42"/>
  <c r="BW59" i="42"/>
  <c r="CI59" i="42"/>
  <c r="BX59" i="42"/>
  <c r="CJ59" i="42"/>
  <c r="BY59" i="42"/>
  <c r="CK59" i="42"/>
  <c r="BZ59" i="42"/>
  <c r="CL59" i="42"/>
  <c r="CA59" i="42"/>
  <c r="CM59" i="42"/>
  <c r="CB59" i="42"/>
  <c r="CN59" i="42"/>
  <c r="CC59" i="42"/>
  <c r="CO59" i="42"/>
  <c r="CD59" i="42"/>
  <c r="CP59" i="42"/>
  <c r="CE59" i="42"/>
  <c r="CQ59" i="42"/>
  <c r="CF59" i="42"/>
  <c r="CR59" i="42"/>
  <c r="CS59" i="42"/>
  <c r="BU59" i="42"/>
  <c r="CG59" i="42"/>
  <c r="BV71" i="42"/>
  <c r="CH71" i="42"/>
  <c r="BW71" i="42"/>
  <c r="CI71" i="42"/>
  <c r="BY71" i="42"/>
  <c r="CK71" i="42"/>
  <c r="BZ71" i="42"/>
  <c r="CL71" i="42"/>
  <c r="CA71" i="42"/>
  <c r="CM71" i="42"/>
  <c r="CB71" i="42"/>
  <c r="CN71" i="42"/>
  <c r="CC71" i="42"/>
  <c r="CO71" i="42"/>
  <c r="CD71" i="42"/>
  <c r="CP71" i="42"/>
  <c r="CE71" i="42"/>
  <c r="CQ71" i="42"/>
  <c r="CF71" i="42"/>
  <c r="CR71" i="42"/>
  <c r="BU71" i="42"/>
  <c r="BX71" i="42"/>
  <c r="CG71" i="42"/>
  <c r="CJ71" i="42"/>
  <c r="CS71" i="42"/>
  <c r="CE83" i="42"/>
  <c r="CQ83" i="42"/>
  <c r="CF83" i="42"/>
  <c r="CR83" i="42"/>
  <c r="BU83" i="42"/>
  <c r="CG83" i="42"/>
  <c r="CS83" i="42"/>
  <c r="BV83" i="42"/>
  <c r="CH83" i="42"/>
  <c r="BW83" i="42"/>
  <c r="CI83" i="42"/>
  <c r="BX83" i="42"/>
  <c r="CJ83" i="42"/>
  <c r="BY83" i="42"/>
  <c r="CK83" i="42"/>
  <c r="BZ83" i="42"/>
  <c r="CL83" i="42"/>
  <c r="CA83" i="42"/>
  <c r="CM83" i="42"/>
  <c r="CB83" i="42"/>
  <c r="CN83" i="42"/>
  <c r="CO83" i="42"/>
  <c r="CP83" i="42"/>
  <c r="CC83" i="42"/>
  <c r="CE95" i="42"/>
  <c r="CQ95" i="42"/>
  <c r="CF95" i="42"/>
  <c r="CR95" i="42"/>
  <c r="BU95" i="42"/>
  <c r="CG95" i="42"/>
  <c r="CS95" i="42"/>
  <c r="BV95" i="42"/>
  <c r="CH95" i="42"/>
  <c r="BW95" i="42"/>
  <c r="CI95" i="42"/>
  <c r="BX95" i="42"/>
  <c r="CJ95" i="42"/>
  <c r="BY95" i="42"/>
  <c r="CK95" i="42"/>
  <c r="BZ95" i="42"/>
  <c r="CL95" i="42"/>
  <c r="CA95" i="42"/>
  <c r="CM95" i="42"/>
  <c r="CB95" i="42"/>
  <c r="CN95" i="42"/>
  <c r="CC95" i="42"/>
  <c r="CD95" i="42"/>
  <c r="CP95" i="42"/>
  <c r="CE107" i="42"/>
  <c r="CQ107" i="42"/>
  <c r="CF107" i="42"/>
  <c r="CR107" i="42"/>
  <c r="BU107" i="42"/>
  <c r="CG107" i="42"/>
  <c r="CS107" i="42"/>
  <c r="BV107" i="42"/>
  <c r="CH107" i="42"/>
  <c r="BW107" i="42"/>
  <c r="CI107" i="42"/>
  <c r="BX107" i="42"/>
  <c r="CJ107" i="42"/>
  <c r="BY107" i="42"/>
  <c r="CK107" i="42"/>
  <c r="BZ107" i="42"/>
  <c r="CL107" i="42"/>
  <c r="CA107" i="42"/>
  <c r="CM107" i="42"/>
  <c r="CB107" i="42"/>
  <c r="CN107" i="42"/>
  <c r="CD107" i="42"/>
  <c r="CO107" i="42"/>
  <c r="CP107" i="42"/>
  <c r="CE119" i="42"/>
  <c r="CQ119" i="42"/>
  <c r="CF119" i="42"/>
  <c r="CR119" i="42"/>
  <c r="BV119" i="42"/>
  <c r="CH119" i="42"/>
  <c r="BW119" i="42"/>
  <c r="CI119" i="42"/>
  <c r="BX119" i="42"/>
  <c r="CJ119" i="42"/>
  <c r="BZ119" i="42"/>
  <c r="CL119" i="42"/>
  <c r="CA119" i="42"/>
  <c r="CM119" i="42"/>
  <c r="CB119" i="42"/>
  <c r="CN119" i="42"/>
  <c r="BY119" i="42"/>
  <c r="CC119" i="42"/>
  <c r="CG119" i="42"/>
  <c r="CK119" i="42"/>
  <c r="CO119" i="42"/>
  <c r="CP119" i="42"/>
  <c r="CS119" i="42"/>
  <c r="CE131" i="42"/>
  <c r="CQ131" i="42"/>
  <c r="CF131" i="42"/>
  <c r="CR131" i="42"/>
  <c r="BV131" i="42"/>
  <c r="CH131" i="42"/>
  <c r="BW131" i="42"/>
  <c r="CI131" i="42"/>
  <c r="BX131" i="42"/>
  <c r="CJ131" i="42"/>
  <c r="BZ131" i="42"/>
  <c r="CL131" i="42"/>
  <c r="CA131" i="42"/>
  <c r="CM131" i="42"/>
  <c r="CB131" i="42"/>
  <c r="CN131" i="42"/>
  <c r="BU131" i="42"/>
  <c r="BY131" i="42"/>
  <c r="CC131" i="42"/>
  <c r="CD131" i="42"/>
  <c r="CG131" i="42"/>
  <c r="CK131" i="42"/>
  <c r="CP131" i="42"/>
  <c r="BV143" i="42"/>
  <c r="CH143" i="42"/>
  <c r="BW143" i="42"/>
  <c r="CI143" i="42"/>
  <c r="BY143" i="42"/>
  <c r="CK143" i="42"/>
  <c r="BZ143" i="42"/>
  <c r="CL143" i="42"/>
  <c r="CA143" i="42"/>
  <c r="CM143" i="42"/>
  <c r="CB143" i="42"/>
  <c r="CN143" i="42"/>
  <c r="CC143" i="42"/>
  <c r="CO143" i="42"/>
  <c r="CD143" i="42"/>
  <c r="CP143" i="42"/>
  <c r="CF143" i="42"/>
  <c r="CR143" i="42"/>
  <c r="BV155" i="42"/>
  <c r="CH155" i="42"/>
  <c r="BW155" i="42"/>
  <c r="CI155" i="42"/>
  <c r="BY155" i="42"/>
  <c r="CK155" i="42"/>
  <c r="BZ155" i="42"/>
  <c r="CL155" i="42"/>
  <c r="CA155" i="42"/>
  <c r="CM155" i="42"/>
  <c r="CB155" i="42"/>
  <c r="CN155" i="42"/>
  <c r="CC155" i="42"/>
  <c r="CO155" i="42"/>
  <c r="CD155" i="42"/>
  <c r="CP155" i="42"/>
  <c r="CF155" i="42"/>
  <c r="CR155" i="42"/>
  <c r="CJ5" i="42"/>
  <c r="BX5" i="42"/>
  <c r="CM197" i="42"/>
  <c r="CA197" i="42"/>
  <c r="CN196" i="42"/>
  <c r="CB196" i="42"/>
  <c r="CO195" i="42"/>
  <c r="CC195" i="42"/>
  <c r="CP194" i="42"/>
  <c r="CD194" i="42"/>
  <c r="CQ193" i="42"/>
  <c r="CE193" i="42"/>
  <c r="CR192" i="42"/>
  <c r="CF192" i="42"/>
  <c r="CS191" i="42"/>
  <c r="CG191" i="42"/>
  <c r="BU191" i="42"/>
  <c r="CH190" i="42"/>
  <c r="BV190" i="42"/>
  <c r="CI189" i="42"/>
  <c r="BW189" i="42"/>
  <c r="CJ188" i="42"/>
  <c r="BX188" i="42"/>
  <c r="CK187" i="42"/>
  <c r="BY187" i="42"/>
  <c r="CL186" i="42"/>
  <c r="BZ186" i="42"/>
  <c r="CM185" i="42"/>
  <c r="CA185" i="42"/>
  <c r="CN184" i="42"/>
  <c r="CB184" i="42"/>
  <c r="CO183" i="42"/>
  <c r="CC183" i="42"/>
  <c r="CP182" i="42"/>
  <c r="CD182" i="42"/>
  <c r="CQ181" i="42"/>
  <c r="CE181" i="42"/>
  <c r="CR180" i="42"/>
  <c r="CF180" i="42"/>
  <c r="CS179" i="42"/>
  <c r="CG179" i="42"/>
  <c r="BU179" i="42"/>
  <c r="CH178" i="42"/>
  <c r="BV178" i="42"/>
  <c r="CI177" i="42"/>
  <c r="BW177" i="42"/>
  <c r="CJ176" i="42"/>
  <c r="BX176" i="42"/>
  <c r="CK175" i="42"/>
  <c r="BY175" i="42"/>
  <c r="CL174" i="42"/>
  <c r="BZ174" i="42"/>
  <c r="CM173" i="42"/>
  <c r="CA173" i="42"/>
  <c r="CN172" i="42"/>
  <c r="CB172" i="42"/>
  <c r="CO171" i="42"/>
  <c r="CC171" i="42"/>
  <c r="CP170" i="42"/>
  <c r="CD170" i="42"/>
  <c r="CQ169" i="42"/>
  <c r="CE169" i="42"/>
  <c r="CR168" i="42"/>
  <c r="CF168" i="42"/>
  <c r="CS167" i="42"/>
  <c r="CG167" i="42"/>
  <c r="BU167" i="42"/>
  <c r="CH166" i="42"/>
  <c r="BV166" i="42"/>
  <c r="CJ164" i="42"/>
  <c r="CL162" i="42"/>
  <c r="CN160" i="42"/>
  <c r="CP158" i="42"/>
  <c r="BU155" i="42"/>
  <c r="BW153" i="42"/>
  <c r="BY151" i="42"/>
  <c r="CA149" i="42"/>
  <c r="CC147" i="42"/>
  <c r="CE145" i="42"/>
  <c r="CG143" i="42"/>
  <c r="CI141" i="42"/>
  <c r="CK139" i="42"/>
  <c r="CP134" i="42"/>
  <c r="BW129" i="42"/>
  <c r="CC123" i="42"/>
  <c r="BW117" i="42"/>
  <c r="CE106" i="42"/>
  <c r="CQ94" i="42"/>
  <c r="CD83" i="42"/>
  <c r="BV104" i="42"/>
  <c r="CH104" i="42"/>
  <c r="BW104" i="42"/>
  <c r="CI104" i="42"/>
  <c r="BX104" i="42"/>
  <c r="CJ104" i="42"/>
  <c r="BY104" i="42"/>
  <c r="CK104" i="42"/>
  <c r="BZ104" i="42"/>
  <c r="CL104" i="42"/>
  <c r="CA104" i="42"/>
  <c r="CM104" i="42"/>
  <c r="CB104" i="42"/>
  <c r="CN104" i="42"/>
  <c r="CC104" i="42"/>
  <c r="CO104" i="42"/>
  <c r="CD104" i="42"/>
  <c r="CP104" i="42"/>
  <c r="CE104" i="42"/>
  <c r="CQ104" i="42"/>
  <c r="BU104" i="42"/>
  <c r="CG104" i="42"/>
  <c r="CR104" i="42"/>
  <c r="CS104" i="42"/>
  <c r="CA12" i="42"/>
  <c r="CM12" i="42"/>
  <c r="CB12" i="42"/>
  <c r="CN12" i="42"/>
  <c r="CD12" i="42"/>
  <c r="CP12" i="42"/>
  <c r="CE12" i="42"/>
  <c r="CQ12" i="42"/>
  <c r="CF12" i="42"/>
  <c r="CR12" i="42"/>
  <c r="BU12" i="42"/>
  <c r="CG12" i="42"/>
  <c r="CS12" i="42"/>
  <c r="BV12" i="42"/>
  <c r="CH12" i="42"/>
  <c r="BX12" i="42"/>
  <c r="CJ12" i="42"/>
  <c r="BY12" i="42"/>
  <c r="CK12" i="42"/>
  <c r="BW12" i="42"/>
  <c r="BZ12" i="42"/>
  <c r="CC12" i="42"/>
  <c r="CI12" i="42"/>
  <c r="CL12" i="42"/>
  <c r="CO12" i="42"/>
  <c r="CA24" i="42"/>
  <c r="CM24" i="42"/>
  <c r="CB24" i="42"/>
  <c r="CN24" i="42"/>
  <c r="CD24" i="42"/>
  <c r="CP24" i="42"/>
  <c r="CE24" i="42"/>
  <c r="CQ24" i="42"/>
  <c r="CF24" i="42"/>
  <c r="CR24" i="42"/>
  <c r="BU24" i="42"/>
  <c r="CG24" i="42"/>
  <c r="CS24" i="42"/>
  <c r="BV24" i="42"/>
  <c r="CH24" i="42"/>
  <c r="BX24" i="42"/>
  <c r="CJ24" i="42"/>
  <c r="BY24" i="42"/>
  <c r="CK24" i="42"/>
  <c r="BW24" i="42"/>
  <c r="BZ24" i="42"/>
  <c r="CC24" i="42"/>
  <c r="CI24" i="42"/>
  <c r="CL24" i="42"/>
  <c r="CO24" i="42"/>
  <c r="CA36" i="42"/>
  <c r="CM36" i="42"/>
  <c r="CB36" i="42"/>
  <c r="CN36" i="42"/>
  <c r="CD36" i="42"/>
  <c r="CP36" i="42"/>
  <c r="CE36" i="42"/>
  <c r="CQ36" i="42"/>
  <c r="CF36" i="42"/>
  <c r="CR36" i="42"/>
  <c r="BU36" i="42"/>
  <c r="CG36" i="42"/>
  <c r="CS36" i="42"/>
  <c r="BV36" i="42"/>
  <c r="CH36" i="42"/>
  <c r="BX36" i="42"/>
  <c r="CJ36" i="42"/>
  <c r="BY36" i="42"/>
  <c r="CK36" i="42"/>
  <c r="CO36" i="42"/>
  <c r="BW36" i="42"/>
  <c r="BZ36" i="42"/>
  <c r="CC36" i="42"/>
  <c r="CI36" i="42"/>
  <c r="CL36" i="42"/>
  <c r="BU48" i="42"/>
  <c r="CG48" i="42"/>
  <c r="CS48" i="42"/>
  <c r="BV48" i="42"/>
  <c r="CH48" i="42"/>
  <c r="BW48" i="42"/>
  <c r="CI48" i="42"/>
  <c r="BX48" i="42"/>
  <c r="CJ48" i="42"/>
  <c r="BY48" i="42"/>
  <c r="CK48" i="42"/>
  <c r="BZ48" i="42"/>
  <c r="CL48" i="42"/>
  <c r="CA48" i="42"/>
  <c r="CM48" i="42"/>
  <c r="CB48" i="42"/>
  <c r="CN48" i="42"/>
  <c r="CC48" i="42"/>
  <c r="CO48" i="42"/>
  <c r="CD48" i="42"/>
  <c r="CP48" i="42"/>
  <c r="CE48" i="42"/>
  <c r="CQ48" i="42"/>
  <c r="CF48" i="42"/>
  <c r="CR48" i="42"/>
  <c r="BU60" i="42"/>
  <c r="CG60" i="42"/>
  <c r="CS60" i="42"/>
  <c r="BV60" i="42"/>
  <c r="CH60" i="42"/>
  <c r="BW60" i="42"/>
  <c r="CI60" i="42"/>
  <c r="BX60" i="42"/>
  <c r="CJ60" i="42"/>
  <c r="BY60" i="42"/>
  <c r="CK60" i="42"/>
  <c r="BZ60" i="42"/>
  <c r="CL60" i="42"/>
  <c r="CA60" i="42"/>
  <c r="CM60" i="42"/>
  <c r="CB60" i="42"/>
  <c r="CN60" i="42"/>
  <c r="CC60" i="42"/>
  <c r="CO60" i="42"/>
  <c r="CD60" i="42"/>
  <c r="CP60" i="42"/>
  <c r="CE60" i="42"/>
  <c r="CQ60" i="42"/>
  <c r="CF60" i="42"/>
  <c r="CR60" i="42"/>
  <c r="BU72" i="42"/>
  <c r="CG72" i="42"/>
  <c r="CS72" i="42"/>
  <c r="BV72" i="42"/>
  <c r="CH72" i="42"/>
  <c r="BX72" i="42"/>
  <c r="CJ72" i="42"/>
  <c r="BY72" i="42"/>
  <c r="CK72" i="42"/>
  <c r="BZ72" i="42"/>
  <c r="CL72" i="42"/>
  <c r="CA72" i="42"/>
  <c r="CB72" i="42"/>
  <c r="CN72" i="42"/>
  <c r="CC72" i="42"/>
  <c r="CO72" i="42"/>
  <c r="CD72" i="42"/>
  <c r="CP72" i="42"/>
  <c r="CE72" i="42"/>
  <c r="CQ72" i="42"/>
  <c r="CI72" i="42"/>
  <c r="CM72" i="42"/>
  <c r="CR72" i="42"/>
  <c r="BW72" i="42"/>
  <c r="CF72" i="42"/>
  <c r="CD84" i="42"/>
  <c r="CP84" i="42"/>
  <c r="CE84" i="42"/>
  <c r="CQ84" i="42"/>
  <c r="CF84" i="42"/>
  <c r="CR84" i="42"/>
  <c r="BU84" i="42"/>
  <c r="CG84" i="42"/>
  <c r="CS84" i="42"/>
  <c r="BV84" i="42"/>
  <c r="CH84" i="42"/>
  <c r="BW84" i="42"/>
  <c r="CI84" i="42"/>
  <c r="BX84" i="42"/>
  <c r="CJ84" i="42"/>
  <c r="BY84" i="42"/>
  <c r="CK84" i="42"/>
  <c r="BZ84" i="42"/>
  <c r="CL84" i="42"/>
  <c r="CA84" i="42"/>
  <c r="CM84" i="42"/>
  <c r="CC84" i="42"/>
  <c r="CN84" i="42"/>
  <c r="CO84" i="42"/>
  <c r="CD96" i="42"/>
  <c r="CP96" i="42"/>
  <c r="CE96" i="42"/>
  <c r="CQ96" i="42"/>
  <c r="CF96" i="42"/>
  <c r="CR96" i="42"/>
  <c r="BU96" i="42"/>
  <c r="CG96" i="42"/>
  <c r="CS96" i="42"/>
  <c r="BV96" i="42"/>
  <c r="CH96" i="42"/>
  <c r="BW96" i="42"/>
  <c r="CI96" i="42"/>
  <c r="BX96" i="42"/>
  <c r="CJ96" i="42"/>
  <c r="BY96" i="42"/>
  <c r="CK96" i="42"/>
  <c r="BZ96" i="42"/>
  <c r="CL96" i="42"/>
  <c r="CA96" i="42"/>
  <c r="CM96" i="42"/>
  <c r="CB96" i="42"/>
  <c r="CC96" i="42"/>
  <c r="CN96" i="42"/>
  <c r="CO96" i="42"/>
  <c r="CD108" i="42"/>
  <c r="CP108" i="42"/>
  <c r="CE108" i="42"/>
  <c r="CQ108" i="42"/>
  <c r="CF108" i="42"/>
  <c r="CR108" i="42"/>
  <c r="BU108" i="42"/>
  <c r="CG108" i="42"/>
  <c r="CS108" i="42"/>
  <c r="BV108" i="42"/>
  <c r="CH108" i="42"/>
  <c r="BW108" i="42"/>
  <c r="CI108" i="42"/>
  <c r="BX108" i="42"/>
  <c r="CJ108" i="42"/>
  <c r="BY108" i="42"/>
  <c r="CK108" i="42"/>
  <c r="BZ108" i="42"/>
  <c r="CL108" i="42"/>
  <c r="CA108" i="42"/>
  <c r="CM108" i="42"/>
  <c r="CB108" i="42"/>
  <c r="CC108" i="42"/>
  <c r="CN108" i="42"/>
  <c r="CD120" i="42"/>
  <c r="CP120" i="42"/>
  <c r="CE120" i="42"/>
  <c r="CQ120" i="42"/>
  <c r="BU120" i="42"/>
  <c r="CG120" i="42"/>
  <c r="CS120" i="42"/>
  <c r="BV120" i="42"/>
  <c r="CH120" i="42"/>
  <c r="BW120" i="42"/>
  <c r="CI120" i="42"/>
  <c r="BY120" i="42"/>
  <c r="CK120" i="42"/>
  <c r="BZ120" i="42"/>
  <c r="CL120" i="42"/>
  <c r="CA120" i="42"/>
  <c r="CM120" i="42"/>
  <c r="CJ120" i="42"/>
  <c r="CN120" i="42"/>
  <c r="CR120" i="42"/>
  <c r="BX120" i="42"/>
  <c r="CC120" i="42"/>
  <c r="CD132" i="42"/>
  <c r="CP132" i="42"/>
  <c r="CE132" i="42"/>
  <c r="CQ132" i="42"/>
  <c r="BU132" i="42"/>
  <c r="CG132" i="42"/>
  <c r="CS132" i="42"/>
  <c r="BV132" i="42"/>
  <c r="CH132" i="42"/>
  <c r="BW132" i="42"/>
  <c r="CI132" i="42"/>
  <c r="BY132" i="42"/>
  <c r="CK132" i="42"/>
  <c r="BZ132" i="42"/>
  <c r="CL132" i="42"/>
  <c r="CA132" i="42"/>
  <c r="CM132" i="42"/>
  <c r="BX132" i="42"/>
  <c r="CB132" i="42"/>
  <c r="CF132" i="42"/>
  <c r="CJ132" i="42"/>
  <c r="CN132" i="42"/>
  <c r="CO132" i="42"/>
  <c r="CR132" i="42"/>
  <c r="BU144" i="42"/>
  <c r="CG144" i="42"/>
  <c r="CS144" i="42"/>
  <c r="BV144" i="42"/>
  <c r="CH144" i="42"/>
  <c r="BX144" i="42"/>
  <c r="CJ144" i="42"/>
  <c r="BY144" i="42"/>
  <c r="CK144" i="42"/>
  <c r="BZ144" i="42"/>
  <c r="CL144" i="42"/>
  <c r="CA144" i="42"/>
  <c r="CM144" i="42"/>
  <c r="CB144" i="42"/>
  <c r="CN144" i="42"/>
  <c r="CC144" i="42"/>
  <c r="CO144" i="42"/>
  <c r="CE144" i="42"/>
  <c r="CQ144" i="42"/>
  <c r="BU156" i="42"/>
  <c r="CG156" i="42"/>
  <c r="CS156" i="42"/>
  <c r="BV156" i="42"/>
  <c r="CH156" i="42"/>
  <c r="BX156" i="42"/>
  <c r="CJ156" i="42"/>
  <c r="BY156" i="42"/>
  <c r="CK156" i="42"/>
  <c r="BZ156" i="42"/>
  <c r="CL156" i="42"/>
  <c r="CA156" i="42"/>
  <c r="CM156" i="42"/>
  <c r="CB156" i="42"/>
  <c r="CN156" i="42"/>
  <c r="CC156" i="42"/>
  <c r="CO156" i="42"/>
  <c r="CE156" i="42"/>
  <c r="CQ156" i="42"/>
  <c r="CI5" i="42"/>
  <c r="BW5" i="42"/>
  <c r="CL197" i="42"/>
  <c r="BZ197" i="42"/>
  <c r="CM196" i="42"/>
  <c r="CA196" i="42"/>
  <c r="CN195" i="42"/>
  <c r="CB195" i="42"/>
  <c r="CO194" i="42"/>
  <c r="CC194" i="42"/>
  <c r="CP193" i="42"/>
  <c r="CD193" i="42"/>
  <c r="CQ192" i="42"/>
  <c r="CE192" i="42"/>
  <c r="CR191" i="42"/>
  <c r="CF191" i="42"/>
  <c r="CS190" i="42"/>
  <c r="CG190" i="42"/>
  <c r="BU190" i="42"/>
  <c r="CH189" i="42"/>
  <c r="BV189" i="42"/>
  <c r="CI188" i="42"/>
  <c r="BW188" i="42"/>
  <c r="CJ187" i="42"/>
  <c r="BX187" i="42"/>
  <c r="CK186" i="42"/>
  <c r="BY186" i="42"/>
  <c r="CL185" i="42"/>
  <c r="BZ185" i="42"/>
  <c r="CM184" i="42"/>
  <c r="CA184" i="42"/>
  <c r="CN183" i="42"/>
  <c r="CB183" i="42"/>
  <c r="CO182" i="42"/>
  <c r="CC182" i="42"/>
  <c r="CP181" i="42"/>
  <c r="CD181" i="42"/>
  <c r="CQ180" i="42"/>
  <c r="CE180" i="42"/>
  <c r="CR179" i="42"/>
  <c r="CF179" i="42"/>
  <c r="CS178" i="42"/>
  <c r="CG178" i="42"/>
  <c r="BU178" i="42"/>
  <c r="CH177" i="42"/>
  <c r="BV177" i="42"/>
  <c r="CI176" i="42"/>
  <c r="BW176" i="42"/>
  <c r="CJ175" i="42"/>
  <c r="BX175" i="42"/>
  <c r="CK174" i="42"/>
  <c r="BY174" i="42"/>
  <c r="CL173" i="42"/>
  <c r="BZ173" i="42"/>
  <c r="CM172" i="42"/>
  <c r="CA172" i="42"/>
  <c r="CN171" i="42"/>
  <c r="CB171" i="42"/>
  <c r="CO170" i="42"/>
  <c r="CC170" i="42"/>
  <c r="CP169" i="42"/>
  <c r="CD169" i="42"/>
  <c r="CQ168" i="42"/>
  <c r="CE168" i="42"/>
  <c r="CR167" i="42"/>
  <c r="CF167" i="42"/>
  <c r="CS166" i="42"/>
  <c r="CG166" i="42"/>
  <c r="BU166" i="42"/>
  <c r="CH164" i="42"/>
  <c r="CJ162" i="42"/>
  <c r="CL160" i="42"/>
  <c r="CN158" i="42"/>
  <c r="CP156" i="42"/>
  <c r="CR154" i="42"/>
  <c r="BU153" i="42"/>
  <c r="CE143" i="42"/>
  <c r="CG141" i="42"/>
  <c r="CI139" i="42"/>
  <c r="CR128" i="42"/>
  <c r="CR116" i="42"/>
  <c r="CR105" i="42"/>
  <c r="CE94" i="42"/>
  <c r="CQ82" i="42"/>
  <c r="CE32" i="42"/>
  <c r="CQ32" i="42"/>
  <c r="CF32" i="42"/>
  <c r="CR32" i="42"/>
  <c r="BV32" i="42"/>
  <c r="CH32" i="42"/>
  <c r="BW32" i="42"/>
  <c r="CI32" i="42"/>
  <c r="BX32" i="42"/>
  <c r="CJ32" i="42"/>
  <c r="BY32" i="42"/>
  <c r="CK32" i="42"/>
  <c r="BZ32" i="42"/>
  <c r="CL32" i="42"/>
  <c r="CB32" i="42"/>
  <c r="CN32" i="42"/>
  <c r="CC32" i="42"/>
  <c r="CO32" i="42"/>
  <c r="CS32" i="42"/>
  <c r="BU32" i="42"/>
  <c r="CA32" i="42"/>
  <c r="CD32" i="42"/>
  <c r="CG32" i="42"/>
  <c r="CM32" i="42"/>
  <c r="CP32" i="42"/>
  <c r="BY140" i="42"/>
  <c r="CK140" i="42"/>
  <c r="BZ140" i="42"/>
  <c r="CL140" i="42"/>
  <c r="CB140" i="42"/>
  <c r="CN140" i="42"/>
  <c r="CC140" i="42"/>
  <c r="CO140" i="42"/>
  <c r="CD140" i="42"/>
  <c r="CP140" i="42"/>
  <c r="CE140" i="42"/>
  <c r="CQ140" i="42"/>
  <c r="CF140" i="42"/>
  <c r="CR140" i="42"/>
  <c r="BU140" i="42"/>
  <c r="CG140" i="42"/>
  <c r="CS140" i="42"/>
  <c r="BW140" i="42"/>
  <c r="CI140" i="42"/>
  <c r="BZ13" i="42"/>
  <c r="CL13" i="42"/>
  <c r="CA13" i="42"/>
  <c r="CM13" i="42"/>
  <c r="CC13" i="42"/>
  <c r="CO13" i="42"/>
  <c r="CD13" i="42"/>
  <c r="CP13" i="42"/>
  <c r="CE13" i="42"/>
  <c r="CQ13" i="42"/>
  <c r="CF13" i="42"/>
  <c r="CR13" i="42"/>
  <c r="BU13" i="42"/>
  <c r="CG13" i="42"/>
  <c r="CS13" i="42"/>
  <c r="BW13" i="42"/>
  <c r="CI13" i="42"/>
  <c r="BX13" i="42"/>
  <c r="CJ13" i="42"/>
  <c r="CN13" i="42"/>
  <c r="BV13" i="42"/>
  <c r="BY13" i="42"/>
  <c r="CB13" i="42"/>
  <c r="CH13" i="42"/>
  <c r="CK13" i="42"/>
  <c r="BZ25" i="42"/>
  <c r="CL25" i="42"/>
  <c r="CA25" i="42"/>
  <c r="CM25" i="42"/>
  <c r="CC25" i="42"/>
  <c r="CO25" i="42"/>
  <c r="CD25" i="42"/>
  <c r="CP25" i="42"/>
  <c r="CE25" i="42"/>
  <c r="CQ25" i="42"/>
  <c r="CF25" i="42"/>
  <c r="CR25" i="42"/>
  <c r="BU25" i="42"/>
  <c r="CG25" i="42"/>
  <c r="CS25" i="42"/>
  <c r="BW25" i="42"/>
  <c r="CI25" i="42"/>
  <c r="BX25" i="42"/>
  <c r="CJ25" i="42"/>
  <c r="CB25" i="42"/>
  <c r="CH25" i="42"/>
  <c r="CK25" i="42"/>
  <c r="CN25" i="42"/>
  <c r="BV25" i="42"/>
  <c r="BY25" i="42"/>
  <c r="BZ37" i="42"/>
  <c r="CL37" i="42"/>
  <c r="CA37" i="42"/>
  <c r="CM37" i="42"/>
  <c r="CC37" i="42"/>
  <c r="CO37" i="42"/>
  <c r="CD37" i="42"/>
  <c r="CP37" i="42"/>
  <c r="CE37" i="42"/>
  <c r="CQ37" i="42"/>
  <c r="CF37" i="42"/>
  <c r="CR37" i="42"/>
  <c r="BU37" i="42"/>
  <c r="CG37" i="42"/>
  <c r="CS37" i="42"/>
  <c r="BW37" i="42"/>
  <c r="CI37" i="42"/>
  <c r="BX37" i="42"/>
  <c r="CJ37" i="42"/>
  <c r="BV37" i="42"/>
  <c r="BY37" i="42"/>
  <c r="CB37" i="42"/>
  <c r="CH37" i="42"/>
  <c r="CK37" i="42"/>
  <c r="CN37" i="42"/>
  <c r="CF49" i="42"/>
  <c r="CR49" i="42"/>
  <c r="BU49" i="42"/>
  <c r="CG49" i="42"/>
  <c r="CS49" i="42"/>
  <c r="BV49" i="42"/>
  <c r="CH49" i="42"/>
  <c r="BW49" i="42"/>
  <c r="CI49" i="42"/>
  <c r="BX49" i="42"/>
  <c r="CJ49" i="42"/>
  <c r="BY49" i="42"/>
  <c r="CK49" i="42"/>
  <c r="BZ49" i="42"/>
  <c r="CL49" i="42"/>
  <c r="CA49" i="42"/>
  <c r="CM49" i="42"/>
  <c r="CB49" i="42"/>
  <c r="CN49" i="42"/>
  <c r="CC49" i="42"/>
  <c r="CO49" i="42"/>
  <c r="CD49" i="42"/>
  <c r="CP49" i="42"/>
  <c r="CE49" i="42"/>
  <c r="CQ49" i="42"/>
  <c r="CF61" i="42"/>
  <c r="CR61" i="42"/>
  <c r="BU61" i="42"/>
  <c r="CG61" i="42"/>
  <c r="CS61" i="42"/>
  <c r="BV61" i="42"/>
  <c r="CH61" i="42"/>
  <c r="BW61" i="42"/>
  <c r="CI61" i="42"/>
  <c r="BX61" i="42"/>
  <c r="CJ61" i="42"/>
  <c r="BY61" i="42"/>
  <c r="CK61" i="42"/>
  <c r="BZ61" i="42"/>
  <c r="CL61" i="42"/>
  <c r="CA61" i="42"/>
  <c r="CM61" i="42"/>
  <c r="CB61" i="42"/>
  <c r="CN61" i="42"/>
  <c r="CC61" i="42"/>
  <c r="CO61" i="42"/>
  <c r="CD61" i="42"/>
  <c r="CP61" i="42"/>
  <c r="CE61" i="42"/>
  <c r="CQ61" i="42"/>
  <c r="CF73" i="42"/>
  <c r="CR73" i="42"/>
  <c r="BU73" i="42"/>
  <c r="CG73" i="42"/>
  <c r="CS73" i="42"/>
  <c r="BW73" i="42"/>
  <c r="CI73" i="42"/>
  <c r="BX73" i="42"/>
  <c r="CJ73" i="42"/>
  <c r="BY73" i="42"/>
  <c r="CK73" i="42"/>
  <c r="CA73" i="42"/>
  <c r="CM73" i="42"/>
  <c r="CB73" i="42"/>
  <c r="CN73" i="42"/>
  <c r="CC73" i="42"/>
  <c r="CO73" i="42"/>
  <c r="CD73" i="42"/>
  <c r="CP73" i="42"/>
  <c r="BV73" i="42"/>
  <c r="BZ73" i="42"/>
  <c r="CE73" i="42"/>
  <c r="CH73" i="42"/>
  <c r="CL73" i="42"/>
  <c r="CQ73" i="42"/>
  <c r="CC85" i="42"/>
  <c r="CO85" i="42"/>
  <c r="CD85" i="42"/>
  <c r="CP85" i="42"/>
  <c r="CE85" i="42"/>
  <c r="CQ85" i="42"/>
  <c r="CF85" i="42"/>
  <c r="CR85" i="42"/>
  <c r="BU85" i="42"/>
  <c r="CG85" i="42"/>
  <c r="CS85" i="42"/>
  <c r="BV85" i="42"/>
  <c r="CH85" i="42"/>
  <c r="BW85" i="42"/>
  <c r="CI85" i="42"/>
  <c r="BX85" i="42"/>
  <c r="CJ85" i="42"/>
  <c r="BY85" i="42"/>
  <c r="CK85" i="42"/>
  <c r="BZ85" i="42"/>
  <c r="CL85" i="42"/>
  <c r="CA85" i="42"/>
  <c r="CB85" i="42"/>
  <c r="CM85" i="42"/>
  <c r="CC97" i="42"/>
  <c r="CO97" i="42"/>
  <c r="CD97" i="42"/>
  <c r="CP97" i="42"/>
  <c r="CE97" i="42"/>
  <c r="CQ97" i="42"/>
  <c r="CF97" i="42"/>
  <c r="CR97" i="42"/>
  <c r="BU97" i="42"/>
  <c r="CG97" i="42"/>
  <c r="CS97" i="42"/>
  <c r="BV97" i="42"/>
  <c r="CH97" i="42"/>
  <c r="BW97" i="42"/>
  <c r="CI97" i="42"/>
  <c r="BX97" i="42"/>
  <c r="CJ97" i="42"/>
  <c r="BY97" i="42"/>
  <c r="CK97" i="42"/>
  <c r="BZ97" i="42"/>
  <c r="CL97" i="42"/>
  <c r="CA97" i="42"/>
  <c r="CM97" i="42"/>
  <c r="CC109" i="42"/>
  <c r="CO109" i="42"/>
  <c r="CD109" i="42"/>
  <c r="CP109" i="42"/>
  <c r="CE109" i="42"/>
  <c r="CQ109" i="42"/>
  <c r="CF109" i="42"/>
  <c r="CR109" i="42"/>
  <c r="BU109" i="42"/>
  <c r="CG109" i="42"/>
  <c r="CS109" i="42"/>
  <c r="BV109" i="42"/>
  <c r="CH109" i="42"/>
  <c r="BW109" i="42"/>
  <c r="CI109" i="42"/>
  <c r="BX109" i="42"/>
  <c r="CJ109" i="42"/>
  <c r="BY109" i="42"/>
  <c r="CK109" i="42"/>
  <c r="BZ109" i="42"/>
  <c r="CL109" i="42"/>
  <c r="CM109" i="42"/>
  <c r="CN109" i="42"/>
  <c r="CA109" i="42"/>
  <c r="CC121" i="42"/>
  <c r="CO121" i="42"/>
  <c r="CD121" i="42"/>
  <c r="CP121" i="42"/>
  <c r="CF121" i="42"/>
  <c r="CR121" i="42"/>
  <c r="BU121" i="42"/>
  <c r="CG121" i="42"/>
  <c r="CS121" i="42"/>
  <c r="BV121" i="42"/>
  <c r="CH121" i="42"/>
  <c r="BX121" i="42"/>
  <c r="CJ121" i="42"/>
  <c r="BY121" i="42"/>
  <c r="CK121" i="42"/>
  <c r="BZ121" i="42"/>
  <c r="CL121" i="42"/>
  <c r="BW121" i="42"/>
  <c r="CA121" i="42"/>
  <c r="CB121" i="42"/>
  <c r="CE121" i="42"/>
  <c r="CI121" i="42"/>
  <c r="CN121" i="42"/>
  <c r="CC133" i="42"/>
  <c r="CO133" i="42"/>
  <c r="CD133" i="42"/>
  <c r="CP133" i="42"/>
  <c r="CF133" i="42"/>
  <c r="CR133" i="42"/>
  <c r="BU133" i="42"/>
  <c r="CG133" i="42"/>
  <c r="CS133" i="42"/>
  <c r="BV133" i="42"/>
  <c r="CH133" i="42"/>
  <c r="BX133" i="42"/>
  <c r="CJ133" i="42"/>
  <c r="BY133" i="42"/>
  <c r="CK133" i="42"/>
  <c r="BZ133" i="42"/>
  <c r="CL133" i="42"/>
  <c r="CI133" i="42"/>
  <c r="CM133" i="42"/>
  <c r="CQ133" i="42"/>
  <c r="BW133" i="42"/>
  <c r="CB133" i="42"/>
  <c r="CF145" i="42"/>
  <c r="CR145" i="42"/>
  <c r="BU145" i="42"/>
  <c r="CG145" i="42"/>
  <c r="CS145" i="42"/>
  <c r="BW145" i="42"/>
  <c r="CI145" i="42"/>
  <c r="BX145" i="42"/>
  <c r="CJ145" i="42"/>
  <c r="BY145" i="42"/>
  <c r="CK145" i="42"/>
  <c r="BZ145" i="42"/>
  <c r="CL145" i="42"/>
  <c r="CA145" i="42"/>
  <c r="CM145" i="42"/>
  <c r="CB145" i="42"/>
  <c r="CN145" i="42"/>
  <c r="CD145" i="42"/>
  <c r="CP145" i="42"/>
  <c r="CF157" i="42"/>
  <c r="CR157" i="42"/>
  <c r="BU157" i="42"/>
  <c r="CG157" i="42"/>
  <c r="CS157" i="42"/>
  <c r="BW157" i="42"/>
  <c r="CI157" i="42"/>
  <c r="BX157" i="42"/>
  <c r="CJ157" i="42"/>
  <c r="BY157" i="42"/>
  <c r="CK157" i="42"/>
  <c r="BZ157" i="42"/>
  <c r="CL157" i="42"/>
  <c r="CA157" i="42"/>
  <c r="CM157" i="42"/>
  <c r="CB157" i="42"/>
  <c r="CN157" i="42"/>
  <c r="CD157" i="42"/>
  <c r="CP157" i="42"/>
  <c r="CH5" i="42"/>
  <c r="BV5" i="42"/>
  <c r="CK197" i="42"/>
  <c r="BY197" i="42"/>
  <c r="CL196" i="42"/>
  <c r="BZ196" i="42"/>
  <c r="CM195" i="42"/>
  <c r="CA195" i="42"/>
  <c r="CN194" i="42"/>
  <c r="CB194" i="42"/>
  <c r="CO193" i="42"/>
  <c r="CC193" i="42"/>
  <c r="CP192" i="42"/>
  <c r="CD192" i="42"/>
  <c r="CQ191" i="42"/>
  <c r="CE191" i="42"/>
  <c r="CR190" i="42"/>
  <c r="CF190" i="42"/>
  <c r="CS189" i="42"/>
  <c r="CG189" i="42"/>
  <c r="BU189" i="42"/>
  <c r="CH188" i="42"/>
  <c r="BV188" i="42"/>
  <c r="CI187" i="42"/>
  <c r="BW187" i="42"/>
  <c r="CJ186" i="42"/>
  <c r="BX186" i="42"/>
  <c r="CK185" i="42"/>
  <c r="BY185" i="42"/>
  <c r="CL184" i="42"/>
  <c r="BZ184" i="42"/>
  <c r="CM183" i="42"/>
  <c r="CA183" i="42"/>
  <c r="CN182" i="42"/>
  <c r="CB182" i="42"/>
  <c r="CO181" i="42"/>
  <c r="CC181" i="42"/>
  <c r="CP180" i="42"/>
  <c r="CD180" i="42"/>
  <c r="CQ179" i="42"/>
  <c r="CE179" i="42"/>
  <c r="CR178" i="42"/>
  <c r="CF178" i="42"/>
  <c r="CS177" i="42"/>
  <c r="CG177" i="42"/>
  <c r="BU177" i="42"/>
  <c r="CH176" i="42"/>
  <c r="BV176" i="42"/>
  <c r="CI175" i="42"/>
  <c r="BW175" i="42"/>
  <c r="CJ174" i="42"/>
  <c r="BX174" i="42"/>
  <c r="CK173" i="42"/>
  <c r="BY173" i="42"/>
  <c r="CL172" i="42"/>
  <c r="BZ172" i="42"/>
  <c r="CM171" i="42"/>
  <c r="CA171" i="42"/>
  <c r="CN170" i="42"/>
  <c r="CB170" i="42"/>
  <c r="CO169" i="42"/>
  <c r="CC169" i="42"/>
  <c r="CP168" i="42"/>
  <c r="CD168" i="42"/>
  <c r="CQ167" i="42"/>
  <c r="CE167" i="42"/>
  <c r="CR166" i="42"/>
  <c r="CF166" i="42"/>
  <c r="CS165" i="42"/>
  <c r="CC162" i="42"/>
  <c r="CE160" i="42"/>
  <c r="CI156" i="42"/>
  <c r="CK154" i="42"/>
  <c r="CM152" i="42"/>
  <c r="CO150" i="42"/>
  <c r="CQ148" i="42"/>
  <c r="BV145" i="42"/>
  <c r="BX143" i="42"/>
  <c r="BZ141" i="42"/>
  <c r="CA139" i="42"/>
  <c r="CN133" i="42"/>
  <c r="CK115" i="42"/>
  <c r="CF104" i="42"/>
  <c r="CR92" i="42"/>
  <c r="CD81" i="42"/>
  <c r="CE8" i="42"/>
  <c r="CQ8" i="42"/>
  <c r="CF8" i="42"/>
  <c r="CR8" i="42"/>
  <c r="BV8" i="42"/>
  <c r="CH8" i="42"/>
  <c r="BW8" i="42"/>
  <c r="CI8" i="42"/>
  <c r="BX8" i="42"/>
  <c r="CJ8" i="42"/>
  <c r="BY8" i="42"/>
  <c r="CK8" i="42"/>
  <c r="BZ8" i="42"/>
  <c r="CL8" i="42"/>
  <c r="CB8" i="42"/>
  <c r="CN8" i="42"/>
  <c r="CC8" i="42"/>
  <c r="CO8" i="42"/>
  <c r="BU8" i="42"/>
  <c r="CA8" i="42"/>
  <c r="CD8" i="42"/>
  <c r="CG8" i="42"/>
  <c r="CM8" i="42"/>
  <c r="CP8" i="42"/>
  <c r="CS8" i="42"/>
  <c r="BY164" i="42"/>
  <c r="CK164" i="42"/>
  <c r="BZ164" i="42"/>
  <c r="CL164" i="42"/>
  <c r="CB164" i="42"/>
  <c r="CN164" i="42"/>
  <c r="CC164" i="42"/>
  <c r="CO164" i="42"/>
  <c r="CD164" i="42"/>
  <c r="CP164" i="42"/>
  <c r="CE164" i="42"/>
  <c r="CQ164" i="42"/>
  <c r="CF164" i="42"/>
  <c r="CR164" i="42"/>
  <c r="BU164" i="42"/>
  <c r="CG164" i="42"/>
  <c r="CS164" i="42"/>
  <c r="BW164" i="42"/>
  <c r="CI164" i="42"/>
  <c r="BY14" i="42"/>
  <c r="CK14" i="42"/>
  <c r="BZ14" i="42"/>
  <c r="CL14" i="42"/>
  <c r="CB14" i="42"/>
  <c r="CN14" i="42"/>
  <c r="CC14" i="42"/>
  <c r="CO14" i="42"/>
  <c r="CD14" i="42"/>
  <c r="CP14" i="42"/>
  <c r="CE14" i="42"/>
  <c r="CQ14" i="42"/>
  <c r="CF14" i="42"/>
  <c r="CR14" i="42"/>
  <c r="BV14" i="42"/>
  <c r="CH14" i="42"/>
  <c r="BW14" i="42"/>
  <c r="CI14" i="42"/>
  <c r="BU14" i="42"/>
  <c r="BX14" i="42"/>
  <c r="CA14" i="42"/>
  <c r="CG14" i="42"/>
  <c r="CJ14" i="42"/>
  <c r="CM14" i="42"/>
  <c r="CS14" i="42"/>
  <c r="BY26" i="42"/>
  <c r="CK26" i="42"/>
  <c r="BZ26" i="42"/>
  <c r="CL26" i="42"/>
  <c r="CB26" i="42"/>
  <c r="CN26" i="42"/>
  <c r="CC26" i="42"/>
  <c r="CO26" i="42"/>
  <c r="CD26" i="42"/>
  <c r="CP26" i="42"/>
  <c r="CE26" i="42"/>
  <c r="CQ26" i="42"/>
  <c r="CF26" i="42"/>
  <c r="CR26" i="42"/>
  <c r="BV26" i="42"/>
  <c r="CH26" i="42"/>
  <c r="BW26" i="42"/>
  <c r="CI26" i="42"/>
  <c r="BU26" i="42"/>
  <c r="BX26" i="42"/>
  <c r="CA26" i="42"/>
  <c r="CG26" i="42"/>
  <c r="CJ26" i="42"/>
  <c r="CM26" i="42"/>
  <c r="CS26" i="42"/>
  <c r="BY38" i="42"/>
  <c r="CK38" i="42"/>
  <c r="BZ38" i="42"/>
  <c r="CL38" i="42"/>
  <c r="CB38" i="42"/>
  <c r="CN38" i="42"/>
  <c r="CC38" i="42"/>
  <c r="CO38" i="42"/>
  <c r="CD38" i="42"/>
  <c r="CP38" i="42"/>
  <c r="CE38" i="42"/>
  <c r="CQ38" i="42"/>
  <c r="CF38" i="42"/>
  <c r="CR38" i="42"/>
  <c r="BV38" i="42"/>
  <c r="CH38" i="42"/>
  <c r="BW38" i="42"/>
  <c r="CI38" i="42"/>
  <c r="CM38" i="42"/>
  <c r="CS38" i="42"/>
  <c r="BU38" i="42"/>
  <c r="BX38" i="42"/>
  <c r="CA38" i="42"/>
  <c r="CG38" i="42"/>
  <c r="CJ38" i="42"/>
  <c r="CE50" i="42"/>
  <c r="CQ50" i="42"/>
  <c r="CF50" i="42"/>
  <c r="CR50" i="42"/>
  <c r="BU50" i="42"/>
  <c r="CG50" i="42"/>
  <c r="CS50" i="42"/>
  <c r="BV50" i="42"/>
  <c r="CH50" i="42"/>
  <c r="BW50" i="42"/>
  <c r="CI50" i="42"/>
  <c r="BX50" i="42"/>
  <c r="CJ50" i="42"/>
  <c r="BY50" i="42"/>
  <c r="CK50" i="42"/>
  <c r="BZ50" i="42"/>
  <c r="CL50" i="42"/>
  <c r="CA50" i="42"/>
  <c r="CM50" i="42"/>
  <c r="CB50" i="42"/>
  <c r="CN50" i="42"/>
  <c r="CC50" i="42"/>
  <c r="CO50" i="42"/>
  <c r="CD50" i="42"/>
  <c r="CP50" i="42"/>
  <c r="CE62" i="42"/>
  <c r="CQ62" i="42"/>
  <c r="CF62" i="42"/>
  <c r="CR62" i="42"/>
  <c r="BU62" i="42"/>
  <c r="CG62" i="42"/>
  <c r="CS62" i="42"/>
  <c r="BV62" i="42"/>
  <c r="CH62" i="42"/>
  <c r="BW62" i="42"/>
  <c r="CI62" i="42"/>
  <c r="BX62" i="42"/>
  <c r="CJ62" i="42"/>
  <c r="BY62" i="42"/>
  <c r="CK62" i="42"/>
  <c r="BZ62" i="42"/>
  <c r="CL62" i="42"/>
  <c r="CA62" i="42"/>
  <c r="CM62" i="42"/>
  <c r="CB62" i="42"/>
  <c r="CN62" i="42"/>
  <c r="CC62" i="42"/>
  <c r="CO62" i="42"/>
  <c r="CD62" i="42"/>
  <c r="CP62" i="42"/>
  <c r="CE74" i="42"/>
  <c r="CQ74" i="42"/>
  <c r="CF74" i="42"/>
  <c r="CR74" i="42"/>
  <c r="BV74" i="42"/>
  <c r="CH74" i="42"/>
  <c r="BW74" i="42"/>
  <c r="CI74" i="42"/>
  <c r="BX74" i="42"/>
  <c r="CJ74" i="42"/>
  <c r="BZ74" i="42"/>
  <c r="CL74" i="42"/>
  <c r="CA74" i="42"/>
  <c r="CM74" i="42"/>
  <c r="CB74" i="42"/>
  <c r="CN74" i="42"/>
  <c r="CC74" i="42"/>
  <c r="CO74" i="42"/>
  <c r="CG74" i="42"/>
  <c r="CK74" i="42"/>
  <c r="CP74" i="42"/>
  <c r="CS74" i="42"/>
  <c r="BU74" i="42"/>
  <c r="CD74" i="42"/>
  <c r="CB86" i="42"/>
  <c r="CN86" i="42"/>
  <c r="CC86" i="42"/>
  <c r="CO86" i="42"/>
  <c r="CD86" i="42"/>
  <c r="CP86" i="42"/>
  <c r="CE86" i="42"/>
  <c r="CQ86" i="42"/>
  <c r="CF86" i="42"/>
  <c r="CR86" i="42"/>
  <c r="BU86" i="42"/>
  <c r="CG86" i="42"/>
  <c r="CS86" i="42"/>
  <c r="BV86" i="42"/>
  <c r="CH86" i="42"/>
  <c r="BW86" i="42"/>
  <c r="CI86" i="42"/>
  <c r="BX86" i="42"/>
  <c r="CJ86" i="42"/>
  <c r="BY86" i="42"/>
  <c r="CK86" i="42"/>
  <c r="CL86" i="42"/>
  <c r="CM86" i="42"/>
  <c r="BZ86" i="42"/>
  <c r="CB98" i="42"/>
  <c r="CN98" i="42"/>
  <c r="CC98" i="42"/>
  <c r="CO98" i="42"/>
  <c r="CD98" i="42"/>
  <c r="CP98" i="42"/>
  <c r="CE98" i="42"/>
  <c r="CQ98" i="42"/>
  <c r="CF98" i="42"/>
  <c r="CR98" i="42"/>
  <c r="BU98" i="42"/>
  <c r="CG98" i="42"/>
  <c r="CS98" i="42"/>
  <c r="BV98" i="42"/>
  <c r="CH98" i="42"/>
  <c r="BW98" i="42"/>
  <c r="CI98" i="42"/>
  <c r="BX98" i="42"/>
  <c r="CJ98" i="42"/>
  <c r="BY98" i="42"/>
  <c r="CK98" i="42"/>
  <c r="BZ98" i="42"/>
  <c r="CA98" i="42"/>
  <c r="CM98" i="42"/>
  <c r="CB110" i="42"/>
  <c r="CN110" i="42"/>
  <c r="CC110" i="42"/>
  <c r="CO110" i="42"/>
  <c r="CD110" i="42"/>
  <c r="CP110" i="42"/>
  <c r="CE110" i="42"/>
  <c r="CQ110" i="42"/>
  <c r="CF110" i="42"/>
  <c r="CR110" i="42"/>
  <c r="BU110" i="42"/>
  <c r="CG110" i="42"/>
  <c r="CS110" i="42"/>
  <c r="BV110" i="42"/>
  <c r="CH110" i="42"/>
  <c r="BW110" i="42"/>
  <c r="CI110" i="42"/>
  <c r="BX110" i="42"/>
  <c r="CJ110" i="42"/>
  <c r="BY110" i="42"/>
  <c r="CK110" i="42"/>
  <c r="CA110" i="42"/>
  <c r="CL110" i="42"/>
  <c r="CM110" i="42"/>
  <c r="CB122" i="42"/>
  <c r="CN122" i="42"/>
  <c r="CC122" i="42"/>
  <c r="CO122" i="42"/>
  <c r="CE122" i="42"/>
  <c r="CQ122" i="42"/>
  <c r="CF122" i="42"/>
  <c r="CR122" i="42"/>
  <c r="BU122" i="42"/>
  <c r="CG122" i="42"/>
  <c r="CS122" i="42"/>
  <c r="BW122" i="42"/>
  <c r="CI122" i="42"/>
  <c r="BX122" i="42"/>
  <c r="CJ122" i="42"/>
  <c r="BY122" i="42"/>
  <c r="CK122" i="42"/>
  <c r="BV122" i="42"/>
  <c r="BZ122" i="42"/>
  <c r="CD122" i="42"/>
  <c r="CH122" i="42"/>
  <c r="CL122" i="42"/>
  <c r="CM122" i="42"/>
  <c r="CP122" i="42"/>
  <c r="CB134" i="42"/>
  <c r="CN134" i="42"/>
  <c r="CC134" i="42"/>
  <c r="CO134" i="42"/>
  <c r="CE134" i="42"/>
  <c r="CQ134" i="42"/>
  <c r="CF134" i="42"/>
  <c r="CR134" i="42"/>
  <c r="BU134" i="42"/>
  <c r="CG134" i="42"/>
  <c r="CS134" i="42"/>
  <c r="BW134" i="42"/>
  <c r="CI134" i="42"/>
  <c r="BX134" i="42"/>
  <c r="CJ134" i="42"/>
  <c r="BY134" i="42"/>
  <c r="CK134" i="42"/>
  <c r="BV134" i="42"/>
  <c r="BZ134" i="42"/>
  <c r="CA134" i="42"/>
  <c r="CD134" i="42"/>
  <c r="CH134" i="42"/>
  <c r="CM134" i="42"/>
  <c r="CE146" i="42"/>
  <c r="CQ146" i="42"/>
  <c r="CF146" i="42"/>
  <c r="CR146" i="42"/>
  <c r="BV146" i="42"/>
  <c r="CH146" i="42"/>
  <c r="BW146" i="42"/>
  <c r="CI146" i="42"/>
  <c r="BX146" i="42"/>
  <c r="CJ146" i="42"/>
  <c r="BY146" i="42"/>
  <c r="CK146" i="42"/>
  <c r="BZ146" i="42"/>
  <c r="CL146" i="42"/>
  <c r="CA146" i="42"/>
  <c r="CM146" i="42"/>
  <c r="CC146" i="42"/>
  <c r="CO146" i="42"/>
  <c r="CE158" i="42"/>
  <c r="CQ158" i="42"/>
  <c r="CF158" i="42"/>
  <c r="CR158" i="42"/>
  <c r="BV158" i="42"/>
  <c r="CH158" i="42"/>
  <c r="BW158" i="42"/>
  <c r="CI158" i="42"/>
  <c r="BX158" i="42"/>
  <c r="CJ158" i="42"/>
  <c r="BY158" i="42"/>
  <c r="CK158" i="42"/>
  <c r="BZ158" i="42"/>
  <c r="CL158" i="42"/>
  <c r="CA158" i="42"/>
  <c r="CM158" i="42"/>
  <c r="CC158" i="42"/>
  <c r="CO158" i="42"/>
  <c r="CS5" i="42"/>
  <c r="CG5" i="42"/>
  <c r="CJ197" i="42"/>
  <c r="BX197" i="42"/>
  <c r="CK196" i="42"/>
  <c r="BY196" i="42"/>
  <c r="CL195" i="42"/>
  <c r="BZ195" i="42"/>
  <c r="CM194" i="42"/>
  <c r="CA194" i="42"/>
  <c r="CN193" i="42"/>
  <c r="CB193" i="42"/>
  <c r="CO192" i="42"/>
  <c r="CC192" i="42"/>
  <c r="CP191" i="42"/>
  <c r="CD191" i="42"/>
  <c r="CQ190" i="42"/>
  <c r="CE190" i="42"/>
  <c r="CR189" i="42"/>
  <c r="CF189" i="42"/>
  <c r="CS188" i="42"/>
  <c r="CG188" i="42"/>
  <c r="BU188" i="42"/>
  <c r="CH187" i="42"/>
  <c r="BV187" i="42"/>
  <c r="CI186" i="42"/>
  <c r="BW186" i="42"/>
  <c r="CJ185" i="42"/>
  <c r="BX185" i="42"/>
  <c r="CK184" i="42"/>
  <c r="BY184" i="42"/>
  <c r="CL183" i="42"/>
  <c r="BZ183" i="42"/>
  <c r="CM182" i="42"/>
  <c r="CA182" i="42"/>
  <c r="CN181" i="42"/>
  <c r="CB181" i="42"/>
  <c r="CO180" i="42"/>
  <c r="CC180" i="42"/>
  <c r="CP179" i="42"/>
  <c r="CD179" i="42"/>
  <c r="CQ178" i="42"/>
  <c r="CE178" i="42"/>
  <c r="CR177" i="42"/>
  <c r="CF177" i="42"/>
  <c r="CS176" i="42"/>
  <c r="CG176" i="42"/>
  <c r="BU176" i="42"/>
  <c r="CH175" i="42"/>
  <c r="BV175" i="42"/>
  <c r="CI174" i="42"/>
  <c r="BW174" i="42"/>
  <c r="CJ173" i="42"/>
  <c r="BX173" i="42"/>
  <c r="CK172" i="42"/>
  <c r="BY172" i="42"/>
  <c r="CL171" i="42"/>
  <c r="BZ171" i="42"/>
  <c r="CM170" i="42"/>
  <c r="CA170" i="42"/>
  <c r="CN169" i="42"/>
  <c r="CB169" i="42"/>
  <c r="CO168" i="42"/>
  <c r="CC168" i="42"/>
  <c r="CP167" i="42"/>
  <c r="CD167" i="42"/>
  <c r="CQ166" i="42"/>
  <c r="CE166" i="42"/>
  <c r="CR165" i="42"/>
  <c r="BX164" i="42"/>
  <c r="BZ162" i="42"/>
  <c r="CB160" i="42"/>
  <c r="CD158" i="42"/>
  <c r="CF156" i="42"/>
  <c r="CH154" i="42"/>
  <c r="CJ152" i="42"/>
  <c r="CL150" i="42"/>
  <c r="CN148" i="42"/>
  <c r="CP146" i="42"/>
  <c r="CR144" i="42"/>
  <c r="BU143" i="42"/>
  <c r="BW141" i="42"/>
  <c r="BX139" i="42"/>
  <c r="CE133" i="42"/>
  <c r="CK127" i="42"/>
  <c r="CQ121" i="42"/>
  <c r="CH103" i="42"/>
  <c r="BV92" i="42"/>
  <c r="CH92" i="42"/>
  <c r="BW92" i="42"/>
  <c r="CI92" i="42"/>
  <c r="BX92" i="42"/>
  <c r="CJ92" i="42"/>
  <c r="BY92" i="42"/>
  <c r="CK92" i="42"/>
  <c r="BZ92" i="42"/>
  <c r="CL92" i="42"/>
  <c r="CA92" i="42"/>
  <c r="CM92" i="42"/>
  <c r="CB92" i="42"/>
  <c r="CN92" i="42"/>
  <c r="CC92" i="42"/>
  <c r="CO92" i="42"/>
  <c r="CD92" i="42"/>
  <c r="CP92" i="42"/>
  <c r="CE92" i="42"/>
  <c r="CQ92" i="42"/>
  <c r="CF92" i="42"/>
  <c r="CG92" i="42"/>
  <c r="CS92" i="42"/>
  <c r="CA188" i="42"/>
  <c r="BX15" i="42"/>
  <c r="CJ15" i="42"/>
  <c r="BY15" i="42"/>
  <c r="CK15" i="42"/>
  <c r="CA15" i="42"/>
  <c r="CM15" i="42"/>
  <c r="CB15" i="42"/>
  <c r="CN15" i="42"/>
  <c r="CC15" i="42"/>
  <c r="CO15" i="42"/>
  <c r="CD15" i="42"/>
  <c r="CP15" i="42"/>
  <c r="CE15" i="42"/>
  <c r="CQ15" i="42"/>
  <c r="BU15" i="42"/>
  <c r="CG15" i="42"/>
  <c r="CS15" i="42"/>
  <c r="BV15" i="42"/>
  <c r="CH15" i="42"/>
  <c r="CL15" i="42"/>
  <c r="CR15" i="42"/>
  <c r="BW15" i="42"/>
  <c r="BZ15" i="42"/>
  <c r="CF15" i="42"/>
  <c r="CI15" i="42"/>
  <c r="BX27" i="42"/>
  <c r="CJ27" i="42"/>
  <c r="BY27" i="42"/>
  <c r="CK27" i="42"/>
  <c r="CA27" i="42"/>
  <c r="CM27" i="42"/>
  <c r="CB27" i="42"/>
  <c r="CN27" i="42"/>
  <c r="CC27" i="42"/>
  <c r="CO27" i="42"/>
  <c r="CD27" i="42"/>
  <c r="CP27" i="42"/>
  <c r="CE27" i="42"/>
  <c r="CQ27" i="42"/>
  <c r="BU27" i="42"/>
  <c r="CG27" i="42"/>
  <c r="CS27" i="42"/>
  <c r="BV27" i="42"/>
  <c r="CH27" i="42"/>
  <c r="BZ27" i="42"/>
  <c r="CF27" i="42"/>
  <c r="CI27" i="42"/>
  <c r="CL27" i="42"/>
  <c r="CR27" i="42"/>
  <c r="BW27" i="42"/>
  <c r="BX39" i="42"/>
  <c r="CJ39" i="42"/>
  <c r="BY39" i="42"/>
  <c r="CK39" i="42"/>
  <c r="CA39" i="42"/>
  <c r="CM39" i="42"/>
  <c r="CB39" i="42"/>
  <c r="CN39" i="42"/>
  <c r="CC39" i="42"/>
  <c r="CO39" i="42"/>
  <c r="CD39" i="42"/>
  <c r="CP39" i="42"/>
  <c r="CE39" i="42"/>
  <c r="CQ39" i="42"/>
  <c r="BU39" i="42"/>
  <c r="CG39" i="42"/>
  <c r="CS39" i="42"/>
  <c r="BV39" i="42"/>
  <c r="CH39" i="42"/>
  <c r="BW39" i="42"/>
  <c r="BZ39" i="42"/>
  <c r="CF39" i="42"/>
  <c r="CI39" i="42"/>
  <c r="CL39" i="42"/>
  <c r="CR39" i="42"/>
  <c r="CD51" i="42"/>
  <c r="CP51" i="42"/>
  <c r="CE51" i="42"/>
  <c r="CQ51" i="42"/>
  <c r="CF51" i="42"/>
  <c r="CR51" i="42"/>
  <c r="BU51" i="42"/>
  <c r="CG51" i="42"/>
  <c r="CS51" i="42"/>
  <c r="BV51" i="42"/>
  <c r="CH51" i="42"/>
  <c r="BW51" i="42"/>
  <c r="CI51" i="42"/>
  <c r="BX51" i="42"/>
  <c r="CJ51" i="42"/>
  <c r="BY51" i="42"/>
  <c r="CK51" i="42"/>
  <c r="BZ51" i="42"/>
  <c r="CL51" i="42"/>
  <c r="CA51" i="42"/>
  <c r="CM51" i="42"/>
  <c r="CB51" i="42"/>
  <c r="CN51" i="42"/>
  <c r="CC51" i="42"/>
  <c r="CO51" i="42"/>
  <c r="CD63" i="42"/>
  <c r="CP63" i="42"/>
  <c r="CE63" i="42"/>
  <c r="CQ63" i="42"/>
  <c r="CF63" i="42"/>
  <c r="CR63" i="42"/>
  <c r="BU63" i="42"/>
  <c r="CG63" i="42"/>
  <c r="CS63" i="42"/>
  <c r="BV63" i="42"/>
  <c r="CH63" i="42"/>
  <c r="BW63" i="42"/>
  <c r="CI63" i="42"/>
  <c r="BX63" i="42"/>
  <c r="CJ63" i="42"/>
  <c r="BY63" i="42"/>
  <c r="CK63" i="42"/>
  <c r="BZ63" i="42"/>
  <c r="CL63" i="42"/>
  <c r="CA63" i="42"/>
  <c r="CM63" i="42"/>
  <c r="CB63" i="42"/>
  <c r="CN63" i="42"/>
  <c r="CC63" i="42"/>
  <c r="CO63" i="42"/>
  <c r="CD75" i="42"/>
  <c r="CP75" i="42"/>
  <c r="CE75" i="42"/>
  <c r="CQ75" i="42"/>
  <c r="BU75" i="42"/>
  <c r="CG75" i="42"/>
  <c r="CS75" i="42"/>
  <c r="BV75" i="42"/>
  <c r="CH75" i="42"/>
  <c r="BW75" i="42"/>
  <c r="CI75" i="42"/>
  <c r="BY75" i="42"/>
  <c r="CK75" i="42"/>
  <c r="BZ75" i="42"/>
  <c r="CL75" i="42"/>
  <c r="CA75" i="42"/>
  <c r="CM75" i="42"/>
  <c r="CB75" i="42"/>
  <c r="CN75" i="42"/>
  <c r="BX75" i="42"/>
  <c r="CC75" i="42"/>
  <c r="CF75" i="42"/>
  <c r="CJ75" i="42"/>
  <c r="CO75" i="42"/>
  <c r="CR75" i="42"/>
  <c r="CA87" i="42"/>
  <c r="CM87" i="42"/>
  <c r="CB87" i="42"/>
  <c r="CN87" i="42"/>
  <c r="CC87" i="42"/>
  <c r="CO87" i="42"/>
  <c r="CD87" i="42"/>
  <c r="CP87" i="42"/>
  <c r="CE87" i="42"/>
  <c r="CQ87" i="42"/>
  <c r="CF87" i="42"/>
  <c r="CR87" i="42"/>
  <c r="BU87" i="42"/>
  <c r="CG87" i="42"/>
  <c r="CS87" i="42"/>
  <c r="BV87" i="42"/>
  <c r="CH87" i="42"/>
  <c r="BW87" i="42"/>
  <c r="CI87" i="42"/>
  <c r="BX87" i="42"/>
  <c r="CJ87" i="42"/>
  <c r="BZ87" i="42"/>
  <c r="CK87" i="42"/>
  <c r="CL87" i="42"/>
  <c r="CA99" i="42"/>
  <c r="CM99" i="42"/>
  <c r="CB99" i="42"/>
  <c r="CN99" i="42"/>
  <c r="CC99" i="42"/>
  <c r="CO99" i="42"/>
  <c r="CD99" i="42"/>
  <c r="CP99" i="42"/>
  <c r="CE99" i="42"/>
  <c r="CQ99" i="42"/>
  <c r="CF99" i="42"/>
  <c r="CR99" i="42"/>
  <c r="BU99" i="42"/>
  <c r="CG99" i="42"/>
  <c r="CS99" i="42"/>
  <c r="BV99" i="42"/>
  <c r="CH99" i="42"/>
  <c r="BW99" i="42"/>
  <c r="CI99" i="42"/>
  <c r="BX99" i="42"/>
  <c r="CJ99" i="42"/>
  <c r="BY99" i="42"/>
  <c r="BZ99" i="42"/>
  <c r="CK99" i="42"/>
  <c r="CL99" i="42"/>
  <c r="CA111" i="42"/>
  <c r="CM111" i="42"/>
  <c r="CB111" i="42"/>
  <c r="CN111" i="42"/>
  <c r="CC111" i="42"/>
  <c r="CO111" i="42"/>
  <c r="CD111" i="42"/>
  <c r="CP111" i="42"/>
  <c r="CE111" i="42"/>
  <c r="CQ111" i="42"/>
  <c r="CF111" i="42"/>
  <c r="CR111" i="42"/>
  <c r="BU111" i="42"/>
  <c r="CG111" i="42"/>
  <c r="CS111" i="42"/>
  <c r="BV111" i="42"/>
  <c r="CH111" i="42"/>
  <c r="BW111" i="42"/>
  <c r="CI111" i="42"/>
  <c r="BX111" i="42"/>
  <c r="CJ111" i="42"/>
  <c r="BY111" i="42"/>
  <c r="BZ111" i="42"/>
  <c r="CK111" i="42"/>
  <c r="CA123" i="42"/>
  <c r="CM123" i="42"/>
  <c r="CB123" i="42"/>
  <c r="CN123" i="42"/>
  <c r="CD123" i="42"/>
  <c r="CP123" i="42"/>
  <c r="CE123" i="42"/>
  <c r="CQ123" i="42"/>
  <c r="CF123" i="42"/>
  <c r="CR123" i="42"/>
  <c r="BV123" i="42"/>
  <c r="CH123" i="42"/>
  <c r="BW123" i="42"/>
  <c r="CI123" i="42"/>
  <c r="BX123" i="42"/>
  <c r="CJ123" i="42"/>
  <c r="CG123" i="42"/>
  <c r="CK123" i="42"/>
  <c r="CO123" i="42"/>
  <c r="CS123" i="42"/>
  <c r="BU123" i="42"/>
  <c r="BZ123" i="42"/>
  <c r="CA135" i="42"/>
  <c r="CM135" i="42"/>
  <c r="CB135" i="42"/>
  <c r="CN135" i="42"/>
  <c r="CD135" i="42"/>
  <c r="CP135" i="42"/>
  <c r="CE135" i="42"/>
  <c r="CQ135" i="42"/>
  <c r="CF135" i="42"/>
  <c r="CR135" i="42"/>
  <c r="BV135" i="42"/>
  <c r="CH135" i="42"/>
  <c r="BW135" i="42"/>
  <c r="CI135" i="42"/>
  <c r="BX135" i="42"/>
  <c r="CJ135" i="42"/>
  <c r="BU135" i="42"/>
  <c r="BY135" i="42"/>
  <c r="CC135" i="42"/>
  <c r="CG135" i="42"/>
  <c r="CK135" i="42"/>
  <c r="CL135" i="42"/>
  <c r="CO135" i="42"/>
  <c r="CS135" i="42"/>
  <c r="CD147" i="42"/>
  <c r="CP147" i="42"/>
  <c r="CE147" i="42"/>
  <c r="CQ147" i="42"/>
  <c r="BU147" i="42"/>
  <c r="CG147" i="42"/>
  <c r="CS147" i="42"/>
  <c r="BV147" i="42"/>
  <c r="CH147" i="42"/>
  <c r="BW147" i="42"/>
  <c r="CI147" i="42"/>
  <c r="BX147" i="42"/>
  <c r="CJ147" i="42"/>
  <c r="BY147" i="42"/>
  <c r="CK147" i="42"/>
  <c r="BZ147" i="42"/>
  <c r="CL147" i="42"/>
  <c r="CB147" i="42"/>
  <c r="CN147" i="42"/>
  <c r="CD159" i="42"/>
  <c r="CP159" i="42"/>
  <c r="CE159" i="42"/>
  <c r="CQ159" i="42"/>
  <c r="BU159" i="42"/>
  <c r="CG159" i="42"/>
  <c r="CS159" i="42"/>
  <c r="BV159" i="42"/>
  <c r="CH159" i="42"/>
  <c r="BW159" i="42"/>
  <c r="CI159" i="42"/>
  <c r="BX159" i="42"/>
  <c r="CJ159" i="42"/>
  <c r="BY159" i="42"/>
  <c r="CK159" i="42"/>
  <c r="BZ159" i="42"/>
  <c r="CL159" i="42"/>
  <c r="CB159" i="42"/>
  <c r="CN159" i="42"/>
  <c r="CR5" i="42"/>
  <c r="CF5" i="42"/>
  <c r="CI197" i="42"/>
  <c r="BW197" i="42"/>
  <c r="CJ196" i="42"/>
  <c r="BX196" i="42"/>
  <c r="CK195" i="42"/>
  <c r="BY195" i="42"/>
  <c r="CL194" i="42"/>
  <c r="BZ194" i="42"/>
  <c r="CM193" i="42"/>
  <c r="CA193" i="42"/>
  <c r="CN192" i="42"/>
  <c r="CB192" i="42"/>
  <c r="CO191" i="42"/>
  <c r="CC191" i="42"/>
  <c r="CP190" i="42"/>
  <c r="CD190" i="42"/>
  <c r="CQ189" i="42"/>
  <c r="CE189" i="42"/>
  <c r="CR188" i="42"/>
  <c r="CF188" i="42"/>
  <c r="CS187" i="42"/>
  <c r="CG187" i="42"/>
  <c r="BU187" i="42"/>
  <c r="CH186" i="42"/>
  <c r="BV186" i="42"/>
  <c r="CI185" i="42"/>
  <c r="BW185" i="42"/>
  <c r="CJ184" i="42"/>
  <c r="BX184" i="42"/>
  <c r="CK183" i="42"/>
  <c r="BY183" i="42"/>
  <c r="CL182" i="42"/>
  <c r="BZ182" i="42"/>
  <c r="CM181" i="42"/>
  <c r="CA181" i="42"/>
  <c r="CN180" i="42"/>
  <c r="CB180" i="42"/>
  <c r="CO179" i="42"/>
  <c r="CC179" i="42"/>
  <c r="CP178" i="42"/>
  <c r="CD178" i="42"/>
  <c r="CQ177" i="42"/>
  <c r="CE177" i="42"/>
  <c r="CR176" i="42"/>
  <c r="CF176" i="42"/>
  <c r="CS175" i="42"/>
  <c r="CG175" i="42"/>
  <c r="BU175" i="42"/>
  <c r="CH174" i="42"/>
  <c r="BV174" i="42"/>
  <c r="CI173" i="42"/>
  <c r="BW173" i="42"/>
  <c r="CJ172" i="42"/>
  <c r="BX172" i="42"/>
  <c r="CK171" i="42"/>
  <c r="BY171" i="42"/>
  <c r="CL170" i="42"/>
  <c r="BZ170" i="42"/>
  <c r="CM169" i="42"/>
  <c r="CA169" i="42"/>
  <c r="CN168" i="42"/>
  <c r="CB168" i="42"/>
  <c r="CO167" i="42"/>
  <c r="CC167" i="42"/>
  <c r="CP166" i="42"/>
  <c r="CD166" i="42"/>
  <c r="CQ165" i="42"/>
  <c r="BV164" i="42"/>
  <c r="CB158" i="42"/>
  <c r="CD156" i="42"/>
  <c r="CF154" i="42"/>
  <c r="CH152" i="42"/>
  <c r="CJ150" i="42"/>
  <c r="CN146" i="42"/>
  <c r="CP144" i="42"/>
  <c r="CR142" i="42"/>
  <c r="BU141" i="42"/>
  <c r="CA133" i="42"/>
  <c r="CM121" i="42"/>
  <c r="BY56" i="42"/>
  <c r="CK56" i="42"/>
  <c r="BZ56" i="42"/>
  <c r="CL56" i="42"/>
  <c r="CA56" i="42"/>
  <c r="CM56" i="42"/>
  <c r="CB56" i="42"/>
  <c r="CN56" i="42"/>
  <c r="CC56" i="42"/>
  <c r="CO56" i="42"/>
  <c r="CD56" i="42"/>
  <c r="CP56" i="42"/>
  <c r="CE56" i="42"/>
  <c r="CQ56" i="42"/>
  <c r="CF56" i="42"/>
  <c r="CR56" i="42"/>
  <c r="BU56" i="42"/>
  <c r="CG56" i="42"/>
  <c r="CS56" i="42"/>
  <c r="BV56" i="42"/>
  <c r="CH56" i="42"/>
  <c r="BW56" i="42"/>
  <c r="CI56" i="42"/>
  <c r="BX56" i="42"/>
  <c r="CJ56" i="42"/>
  <c r="CM176" i="42"/>
  <c r="BX140" i="42"/>
  <c r="BW16" i="42"/>
  <c r="CI16" i="42"/>
  <c r="BX16" i="42"/>
  <c r="CJ16" i="42"/>
  <c r="BZ16" i="42"/>
  <c r="CL16" i="42"/>
  <c r="CA16" i="42"/>
  <c r="CM16" i="42"/>
  <c r="CB16" i="42"/>
  <c r="CN16" i="42"/>
  <c r="CC16" i="42"/>
  <c r="CO16" i="42"/>
  <c r="CD16" i="42"/>
  <c r="CP16" i="42"/>
  <c r="CF16" i="42"/>
  <c r="CR16" i="42"/>
  <c r="BU16" i="42"/>
  <c r="CG16" i="42"/>
  <c r="CS16" i="42"/>
  <c r="BV16" i="42"/>
  <c r="BY16" i="42"/>
  <c r="CE16" i="42"/>
  <c r="CH16" i="42"/>
  <c r="CK16" i="42"/>
  <c r="CQ16" i="42"/>
  <c r="BW28" i="42"/>
  <c r="CI28" i="42"/>
  <c r="BX28" i="42"/>
  <c r="CJ28" i="42"/>
  <c r="BZ28" i="42"/>
  <c r="CL28" i="42"/>
  <c r="CA28" i="42"/>
  <c r="CM28" i="42"/>
  <c r="CB28" i="42"/>
  <c r="CN28" i="42"/>
  <c r="CC28" i="42"/>
  <c r="CO28" i="42"/>
  <c r="CD28" i="42"/>
  <c r="CP28" i="42"/>
  <c r="CF28" i="42"/>
  <c r="CR28" i="42"/>
  <c r="BU28" i="42"/>
  <c r="CG28" i="42"/>
  <c r="CS28" i="42"/>
  <c r="BV28" i="42"/>
  <c r="BY28" i="42"/>
  <c r="CE28" i="42"/>
  <c r="CH28" i="42"/>
  <c r="CK28" i="42"/>
  <c r="CQ28" i="42"/>
  <c r="BW40" i="42"/>
  <c r="CI40" i="42"/>
  <c r="BX40" i="42"/>
  <c r="CJ40" i="42"/>
  <c r="BZ40" i="42"/>
  <c r="CL40" i="42"/>
  <c r="CA40" i="42"/>
  <c r="CM40" i="42"/>
  <c r="CB40" i="42"/>
  <c r="CN40" i="42"/>
  <c r="CC40" i="42"/>
  <c r="CO40" i="42"/>
  <c r="CD40" i="42"/>
  <c r="CP40" i="42"/>
  <c r="CF40" i="42"/>
  <c r="CR40" i="42"/>
  <c r="BU40" i="42"/>
  <c r="CG40" i="42"/>
  <c r="CS40" i="42"/>
  <c r="CK40" i="42"/>
  <c r="CQ40" i="42"/>
  <c r="BV40" i="42"/>
  <c r="BY40" i="42"/>
  <c r="CE40" i="42"/>
  <c r="CH40" i="42"/>
  <c r="CC52" i="42"/>
  <c r="CO52" i="42"/>
  <c r="CD52" i="42"/>
  <c r="CP52" i="42"/>
  <c r="CE52" i="42"/>
  <c r="CQ52" i="42"/>
  <c r="CF52" i="42"/>
  <c r="CR52" i="42"/>
  <c r="BU52" i="42"/>
  <c r="CG52" i="42"/>
  <c r="CS52" i="42"/>
  <c r="BV52" i="42"/>
  <c r="CH52" i="42"/>
  <c r="BW52" i="42"/>
  <c r="CI52" i="42"/>
  <c r="BX52" i="42"/>
  <c r="CJ52" i="42"/>
  <c r="BY52" i="42"/>
  <c r="CK52" i="42"/>
  <c r="BZ52" i="42"/>
  <c r="CL52" i="42"/>
  <c r="CA52" i="42"/>
  <c r="CM52" i="42"/>
  <c r="CB52" i="42"/>
  <c r="CN52" i="42"/>
  <c r="CC64" i="42"/>
  <c r="CO64" i="42"/>
  <c r="CD64" i="42"/>
  <c r="CP64" i="42"/>
  <c r="CE64" i="42"/>
  <c r="CQ64" i="42"/>
  <c r="CF64" i="42"/>
  <c r="CR64" i="42"/>
  <c r="BU64" i="42"/>
  <c r="CG64" i="42"/>
  <c r="CS64" i="42"/>
  <c r="BV64" i="42"/>
  <c r="CH64" i="42"/>
  <c r="BW64" i="42"/>
  <c r="CI64" i="42"/>
  <c r="BX64" i="42"/>
  <c r="CJ64" i="42"/>
  <c r="BY64" i="42"/>
  <c r="CK64" i="42"/>
  <c r="BZ64" i="42"/>
  <c r="CL64" i="42"/>
  <c r="CA64" i="42"/>
  <c r="CM64" i="42"/>
  <c r="CB64" i="42"/>
  <c r="CN64" i="42"/>
  <c r="CC76" i="42"/>
  <c r="CO76" i="42"/>
  <c r="CD76" i="42"/>
  <c r="CP76" i="42"/>
  <c r="CF76" i="42"/>
  <c r="CR76" i="42"/>
  <c r="BU76" i="42"/>
  <c r="CG76" i="42"/>
  <c r="CS76" i="42"/>
  <c r="BV76" i="42"/>
  <c r="CH76" i="42"/>
  <c r="BX76" i="42"/>
  <c r="CJ76" i="42"/>
  <c r="BY76" i="42"/>
  <c r="CK76" i="42"/>
  <c r="BZ76" i="42"/>
  <c r="CL76" i="42"/>
  <c r="CA76" i="42"/>
  <c r="CE76" i="42"/>
  <c r="CI76" i="42"/>
  <c r="CM76" i="42"/>
  <c r="CN76" i="42"/>
  <c r="CQ76" i="42"/>
  <c r="BW76" i="42"/>
  <c r="CB76" i="42"/>
  <c r="BZ88" i="42"/>
  <c r="CL88" i="42"/>
  <c r="CA88" i="42"/>
  <c r="CM88" i="42"/>
  <c r="CB88" i="42"/>
  <c r="CN88" i="42"/>
  <c r="CC88" i="42"/>
  <c r="CO88" i="42"/>
  <c r="CD88" i="42"/>
  <c r="CP88" i="42"/>
  <c r="CE88" i="42"/>
  <c r="CQ88" i="42"/>
  <c r="CF88" i="42"/>
  <c r="CR88" i="42"/>
  <c r="BU88" i="42"/>
  <c r="CG88" i="42"/>
  <c r="CS88" i="42"/>
  <c r="BV88" i="42"/>
  <c r="CH88" i="42"/>
  <c r="BW88" i="42"/>
  <c r="CI88" i="42"/>
  <c r="BX88" i="42"/>
  <c r="BY88" i="42"/>
  <c r="CJ88" i="42"/>
  <c r="BZ100" i="42"/>
  <c r="CL100" i="42"/>
  <c r="CA100" i="42"/>
  <c r="CM100" i="42"/>
  <c r="CB100" i="42"/>
  <c r="CN100" i="42"/>
  <c r="CC100" i="42"/>
  <c r="CO100" i="42"/>
  <c r="CD100" i="42"/>
  <c r="CP100" i="42"/>
  <c r="CE100" i="42"/>
  <c r="CQ100" i="42"/>
  <c r="CF100" i="42"/>
  <c r="CR100" i="42"/>
  <c r="BU100" i="42"/>
  <c r="CG100" i="42"/>
  <c r="CS100" i="42"/>
  <c r="BV100" i="42"/>
  <c r="CH100" i="42"/>
  <c r="BW100" i="42"/>
  <c r="CI100" i="42"/>
  <c r="BX100" i="42"/>
  <c r="CJ100" i="42"/>
  <c r="BZ112" i="42"/>
  <c r="CL112" i="42"/>
  <c r="CA112" i="42"/>
  <c r="CM112" i="42"/>
  <c r="CB112" i="42"/>
  <c r="CN112" i="42"/>
  <c r="CC112" i="42"/>
  <c r="CO112" i="42"/>
  <c r="CD112" i="42"/>
  <c r="CP112" i="42"/>
  <c r="CE112" i="42"/>
  <c r="CQ112" i="42"/>
  <c r="CF112" i="42"/>
  <c r="CR112" i="42"/>
  <c r="BU112" i="42"/>
  <c r="CG112" i="42"/>
  <c r="CS112" i="42"/>
  <c r="BV112" i="42"/>
  <c r="CH112" i="42"/>
  <c r="BW112" i="42"/>
  <c r="CI112" i="42"/>
  <c r="CJ112" i="42"/>
  <c r="CK112" i="42"/>
  <c r="BX112" i="42"/>
  <c r="BZ124" i="42"/>
  <c r="CL124" i="42"/>
  <c r="CA124" i="42"/>
  <c r="CM124" i="42"/>
  <c r="CC124" i="42"/>
  <c r="CO124" i="42"/>
  <c r="CD124" i="42"/>
  <c r="CP124" i="42"/>
  <c r="CE124" i="42"/>
  <c r="CQ124" i="42"/>
  <c r="BU124" i="42"/>
  <c r="CG124" i="42"/>
  <c r="CS124" i="42"/>
  <c r="BV124" i="42"/>
  <c r="CH124" i="42"/>
  <c r="BW124" i="42"/>
  <c r="CI124" i="42"/>
  <c r="CR124" i="42"/>
  <c r="BX124" i="42"/>
  <c r="BY124" i="42"/>
  <c r="CB124" i="42"/>
  <c r="CF124" i="42"/>
  <c r="CK124" i="42"/>
  <c r="BZ136" i="42"/>
  <c r="CL136" i="42"/>
  <c r="CA136" i="42"/>
  <c r="CM136" i="42"/>
  <c r="CC136" i="42"/>
  <c r="CO136" i="42"/>
  <c r="CD136" i="42"/>
  <c r="CP136" i="42"/>
  <c r="CE136" i="42"/>
  <c r="CQ136" i="42"/>
  <c r="BU136" i="42"/>
  <c r="CG136" i="42"/>
  <c r="CS136" i="42"/>
  <c r="BV136" i="42"/>
  <c r="CH136" i="42"/>
  <c r="BW136" i="42"/>
  <c r="CI136" i="42"/>
  <c r="CF136" i="42"/>
  <c r="CJ136" i="42"/>
  <c r="CN136" i="42"/>
  <c r="CR136" i="42"/>
  <c r="BY136" i="42"/>
  <c r="CC148" i="42"/>
  <c r="CO148" i="42"/>
  <c r="CD148" i="42"/>
  <c r="CP148" i="42"/>
  <c r="CF148" i="42"/>
  <c r="CR148" i="42"/>
  <c r="BU148" i="42"/>
  <c r="CG148" i="42"/>
  <c r="CS148" i="42"/>
  <c r="BV148" i="42"/>
  <c r="CH148" i="42"/>
  <c r="BW148" i="42"/>
  <c r="CI148" i="42"/>
  <c r="BX148" i="42"/>
  <c r="CJ148" i="42"/>
  <c r="BY148" i="42"/>
  <c r="CK148" i="42"/>
  <c r="CA148" i="42"/>
  <c r="CM148" i="42"/>
  <c r="CC160" i="42"/>
  <c r="CO160" i="42"/>
  <c r="CD160" i="42"/>
  <c r="CP160" i="42"/>
  <c r="CF160" i="42"/>
  <c r="CR160" i="42"/>
  <c r="BU160" i="42"/>
  <c r="CG160" i="42"/>
  <c r="CS160" i="42"/>
  <c r="BV160" i="42"/>
  <c r="CH160" i="42"/>
  <c r="BW160" i="42"/>
  <c r="CI160" i="42"/>
  <c r="BX160" i="42"/>
  <c r="CJ160" i="42"/>
  <c r="BY160" i="42"/>
  <c r="CK160" i="42"/>
  <c r="CA160" i="42"/>
  <c r="CM160" i="42"/>
  <c r="CQ5" i="42"/>
  <c r="CE5" i="42"/>
  <c r="CH197" i="42"/>
  <c r="BV197" i="42"/>
  <c r="CI196" i="42"/>
  <c r="BW196" i="42"/>
  <c r="CJ195" i="42"/>
  <c r="BX195" i="42"/>
  <c r="CK194" i="42"/>
  <c r="BY194" i="42"/>
  <c r="CL193" i="42"/>
  <c r="BZ193" i="42"/>
  <c r="CM192" i="42"/>
  <c r="CA192" i="42"/>
  <c r="CN191" i="42"/>
  <c r="CB191" i="42"/>
  <c r="CO190" i="42"/>
  <c r="CC190" i="42"/>
  <c r="CP189" i="42"/>
  <c r="CD189" i="42"/>
  <c r="CQ188" i="42"/>
  <c r="CE188" i="42"/>
  <c r="CR187" i="42"/>
  <c r="CF187" i="42"/>
  <c r="CS186" i="42"/>
  <c r="CG186" i="42"/>
  <c r="BU186" i="42"/>
  <c r="CH185" i="42"/>
  <c r="BV185" i="42"/>
  <c r="CI184" i="42"/>
  <c r="BW184" i="42"/>
  <c r="CJ183" i="42"/>
  <c r="BX183" i="42"/>
  <c r="CK182" i="42"/>
  <c r="BY182" i="42"/>
  <c r="CL181" i="42"/>
  <c r="BZ181" i="42"/>
  <c r="CM180" i="42"/>
  <c r="CA180" i="42"/>
  <c r="CN179" i="42"/>
  <c r="CB179" i="42"/>
  <c r="CO178" i="42"/>
  <c r="CC178" i="42"/>
  <c r="CP177" i="42"/>
  <c r="CD177" i="42"/>
  <c r="CQ176" i="42"/>
  <c r="CE176" i="42"/>
  <c r="CR175" i="42"/>
  <c r="CF175" i="42"/>
  <c r="CS174" i="42"/>
  <c r="CG174" i="42"/>
  <c r="BU174" i="42"/>
  <c r="CH173" i="42"/>
  <c r="BV173" i="42"/>
  <c r="CI172" i="42"/>
  <c r="BW172" i="42"/>
  <c r="CJ171" i="42"/>
  <c r="BX171" i="42"/>
  <c r="CK170" i="42"/>
  <c r="BY170" i="42"/>
  <c r="CL169" i="42"/>
  <c r="BZ169" i="42"/>
  <c r="CM168" i="42"/>
  <c r="CA168" i="42"/>
  <c r="CN167" i="42"/>
  <c r="CB167" i="42"/>
  <c r="CO166" i="42"/>
  <c r="CC166" i="42"/>
  <c r="CL165" i="42"/>
  <c r="CN163" i="42"/>
  <c r="CR159" i="42"/>
  <c r="BU158" i="42"/>
  <c r="BW156" i="42"/>
  <c r="BY154" i="42"/>
  <c r="CA152" i="42"/>
  <c r="CC150" i="42"/>
  <c r="CE148" i="42"/>
  <c r="CG146" i="42"/>
  <c r="CI144" i="42"/>
  <c r="CK142" i="42"/>
  <c r="CM140" i="42"/>
  <c r="CC132" i="42"/>
  <c r="CI126" i="42"/>
  <c r="CO120" i="42"/>
  <c r="BY74" i="42"/>
  <c r="BV128" i="42"/>
  <c r="CH128" i="42"/>
  <c r="BW128" i="42"/>
  <c r="CI128" i="42"/>
  <c r="BY128" i="42"/>
  <c r="CK128" i="42"/>
  <c r="BZ128" i="42"/>
  <c r="CL128" i="42"/>
  <c r="CA128" i="42"/>
  <c r="CM128" i="42"/>
  <c r="CC128" i="42"/>
  <c r="CO128" i="42"/>
  <c r="CD128" i="42"/>
  <c r="CP128" i="42"/>
  <c r="CE128" i="42"/>
  <c r="CQ128" i="42"/>
  <c r="BX128" i="42"/>
  <c r="CB128" i="42"/>
  <c r="CF128" i="42"/>
  <c r="CG128" i="42"/>
  <c r="CJ128" i="42"/>
  <c r="CN128" i="42"/>
  <c r="CS128" i="42"/>
  <c r="BV17" i="42"/>
  <c r="CH17" i="42"/>
  <c r="BW17" i="42"/>
  <c r="CI17" i="42"/>
  <c r="BY17" i="42"/>
  <c r="CK17" i="42"/>
  <c r="BZ17" i="42"/>
  <c r="CL17" i="42"/>
  <c r="CA17" i="42"/>
  <c r="CM17" i="42"/>
  <c r="CB17" i="42"/>
  <c r="CN17" i="42"/>
  <c r="CC17" i="42"/>
  <c r="CO17" i="42"/>
  <c r="CE17" i="42"/>
  <c r="CQ17" i="42"/>
  <c r="CF17" i="42"/>
  <c r="CR17" i="42"/>
  <c r="CJ17" i="42"/>
  <c r="CP17" i="42"/>
  <c r="CS17" i="42"/>
  <c r="BU17" i="42"/>
  <c r="BX17" i="42"/>
  <c r="CD17" i="42"/>
  <c r="CG17" i="42"/>
  <c r="BV29" i="42"/>
  <c r="CH29" i="42"/>
  <c r="BW29" i="42"/>
  <c r="CI29" i="42"/>
  <c r="BY29" i="42"/>
  <c r="CK29" i="42"/>
  <c r="BZ29" i="42"/>
  <c r="CL29" i="42"/>
  <c r="CA29" i="42"/>
  <c r="CM29" i="42"/>
  <c r="CB29" i="42"/>
  <c r="CN29" i="42"/>
  <c r="CC29" i="42"/>
  <c r="CO29" i="42"/>
  <c r="CE29" i="42"/>
  <c r="CQ29" i="42"/>
  <c r="CF29" i="42"/>
  <c r="CR29" i="42"/>
  <c r="BX29" i="42"/>
  <c r="CD29" i="42"/>
  <c r="CG29" i="42"/>
  <c r="CJ29" i="42"/>
  <c r="CP29" i="42"/>
  <c r="CS29" i="42"/>
  <c r="BU29" i="42"/>
  <c r="BV41" i="42"/>
  <c r="CH41" i="42"/>
  <c r="BW41" i="42"/>
  <c r="CI41" i="42"/>
  <c r="BY41" i="42"/>
  <c r="CK41" i="42"/>
  <c r="BZ41" i="42"/>
  <c r="CL41" i="42"/>
  <c r="CA41" i="42"/>
  <c r="CM41" i="42"/>
  <c r="CB41" i="42"/>
  <c r="CN41" i="42"/>
  <c r="CC41" i="42"/>
  <c r="CO41" i="42"/>
  <c r="CE41" i="42"/>
  <c r="CQ41" i="42"/>
  <c r="CF41" i="42"/>
  <c r="CR41" i="42"/>
  <c r="BU41" i="42"/>
  <c r="BX41" i="42"/>
  <c r="CD41" i="42"/>
  <c r="CG41" i="42"/>
  <c r="CJ41" i="42"/>
  <c r="CP41" i="42"/>
  <c r="CS41" i="42"/>
  <c r="CB53" i="42"/>
  <c r="CN53" i="42"/>
  <c r="CC53" i="42"/>
  <c r="CO53" i="42"/>
  <c r="CD53" i="42"/>
  <c r="CP53" i="42"/>
  <c r="CE53" i="42"/>
  <c r="CQ53" i="42"/>
  <c r="CF53" i="42"/>
  <c r="CR53" i="42"/>
  <c r="BU53" i="42"/>
  <c r="CG53" i="42"/>
  <c r="CS53" i="42"/>
  <c r="BV53" i="42"/>
  <c r="CH53" i="42"/>
  <c r="BW53" i="42"/>
  <c r="CI53" i="42"/>
  <c r="BX53" i="42"/>
  <c r="CJ53" i="42"/>
  <c r="BY53" i="42"/>
  <c r="CK53" i="42"/>
  <c r="BZ53" i="42"/>
  <c r="CL53" i="42"/>
  <c r="CA53" i="42"/>
  <c r="CM53" i="42"/>
  <c r="CB65" i="42"/>
  <c r="CN65" i="42"/>
  <c r="CC65" i="42"/>
  <c r="CO65" i="42"/>
  <c r="CD65" i="42"/>
  <c r="CP65" i="42"/>
  <c r="CE65" i="42"/>
  <c r="CQ65" i="42"/>
  <c r="CF65" i="42"/>
  <c r="CR65" i="42"/>
  <c r="BU65" i="42"/>
  <c r="CG65" i="42"/>
  <c r="CS65" i="42"/>
  <c r="BV65" i="42"/>
  <c r="CH65" i="42"/>
  <c r="BW65" i="42"/>
  <c r="CI65" i="42"/>
  <c r="BX65" i="42"/>
  <c r="CJ65" i="42"/>
  <c r="BY65" i="42"/>
  <c r="CK65" i="42"/>
  <c r="BZ65" i="42"/>
  <c r="CL65" i="42"/>
  <c r="CM65" i="42"/>
  <c r="CB77" i="42"/>
  <c r="CN77" i="42"/>
  <c r="CC77" i="42"/>
  <c r="CO77" i="42"/>
  <c r="CE77" i="42"/>
  <c r="CQ77" i="42"/>
  <c r="CF77" i="42"/>
  <c r="CR77" i="42"/>
  <c r="BU77" i="42"/>
  <c r="CG77" i="42"/>
  <c r="CS77" i="42"/>
  <c r="BW77" i="42"/>
  <c r="CI77" i="42"/>
  <c r="BX77" i="42"/>
  <c r="CK77" i="42"/>
  <c r="CL77" i="42"/>
  <c r="CM77" i="42"/>
  <c r="CP77" i="42"/>
  <c r="BV77" i="42"/>
  <c r="BY77" i="42"/>
  <c r="BZ77" i="42"/>
  <c r="CA77" i="42"/>
  <c r="CD77" i="42"/>
  <c r="CH77" i="42"/>
  <c r="CJ77" i="42"/>
  <c r="BY89" i="42"/>
  <c r="CK89" i="42"/>
  <c r="BZ89" i="42"/>
  <c r="CL89" i="42"/>
  <c r="CA89" i="42"/>
  <c r="CM89" i="42"/>
  <c r="CB89" i="42"/>
  <c r="CN89" i="42"/>
  <c r="CC89" i="42"/>
  <c r="CO89" i="42"/>
  <c r="CD89" i="42"/>
  <c r="CP89" i="42"/>
  <c r="CE89" i="42"/>
  <c r="CQ89" i="42"/>
  <c r="CF89" i="42"/>
  <c r="CR89" i="42"/>
  <c r="BU89" i="42"/>
  <c r="CG89" i="42"/>
  <c r="CS89" i="42"/>
  <c r="BV89" i="42"/>
  <c r="CH89" i="42"/>
  <c r="CI89" i="42"/>
  <c r="CJ89" i="42"/>
  <c r="BW89" i="42"/>
  <c r="BY101" i="42"/>
  <c r="CK101" i="42"/>
  <c r="BZ101" i="42"/>
  <c r="CL101" i="42"/>
  <c r="CA101" i="42"/>
  <c r="CM101" i="42"/>
  <c r="CB101" i="42"/>
  <c r="CN101" i="42"/>
  <c r="CC101" i="42"/>
  <c r="CO101" i="42"/>
  <c r="CD101" i="42"/>
  <c r="CP101" i="42"/>
  <c r="CE101" i="42"/>
  <c r="CQ101" i="42"/>
  <c r="CF101" i="42"/>
  <c r="CR101" i="42"/>
  <c r="BU101" i="42"/>
  <c r="CG101" i="42"/>
  <c r="CS101" i="42"/>
  <c r="BV101" i="42"/>
  <c r="CH101" i="42"/>
  <c r="BW101" i="42"/>
  <c r="BX101" i="42"/>
  <c r="CJ101" i="42"/>
  <c r="BY113" i="42"/>
  <c r="CK113" i="42"/>
  <c r="BZ113" i="42"/>
  <c r="CL113" i="42"/>
  <c r="CA113" i="42"/>
  <c r="CM113" i="42"/>
  <c r="CB113" i="42"/>
  <c r="CN113" i="42"/>
  <c r="CC113" i="42"/>
  <c r="CO113" i="42"/>
  <c r="CD113" i="42"/>
  <c r="CP113" i="42"/>
  <c r="CE113" i="42"/>
  <c r="CQ113" i="42"/>
  <c r="CF113" i="42"/>
  <c r="CR113" i="42"/>
  <c r="BU113" i="42"/>
  <c r="CG113" i="42"/>
  <c r="CS113" i="42"/>
  <c r="BV113" i="42"/>
  <c r="CH113" i="42"/>
  <c r="BX113" i="42"/>
  <c r="CI113" i="42"/>
  <c r="CJ113" i="42"/>
  <c r="BY125" i="42"/>
  <c r="CK125" i="42"/>
  <c r="BZ125" i="42"/>
  <c r="CL125" i="42"/>
  <c r="CB125" i="42"/>
  <c r="CN125" i="42"/>
  <c r="CC125" i="42"/>
  <c r="CO125" i="42"/>
  <c r="CD125" i="42"/>
  <c r="CP125" i="42"/>
  <c r="CF125" i="42"/>
  <c r="CR125" i="42"/>
  <c r="BU125" i="42"/>
  <c r="CG125" i="42"/>
  <c r="CS125" i="42"/>
  <c r="BV125" i="42"/>
  <c r="CH125" i="42"/>
  <c r="BW125" i="42"/>
  <c r="CA125" i="42"/>
  <c r="CE125" i="42"/>
  <c r="CI125" i="42"/>
  <c r="CJ125" i="42"/>
  <c r="CM125" i="42"/>
  <c r="CQ125" i="42"/>
  <c r="BY137" i="42"/>
  <c r="CK137" i="42"/>
  <c r="BZ137" i="42"/>
  <c r="CL137" i="42"/>
  <c r="CB137" i="42"/>
  <c r="CN137" i="42"/>
  <c r="CC137" i="42"/>
  <c r="CO137" i="42"/>
  <c r="CD137" i="42"/>
  <c r="CP137" i="42"/>
  <c r="CF137" i="42"/>
  <c r="CR137" i="42"/>
  <c r="BU137" i="42"/>
  <c r="CG137" i="42"/>
  <c r="CS137" i="42"/>
  <c r="BV137" i="42"/>
  <c r="CH137" i="42"/>
  <c r="CQ137" i="42"/>
  <c r="BW137" i="42"/>
  <c r="BX137" i="42"/>
  <c r="CA137" i="42"/>
  <c r="CE137" i="42"/>
  <c r="CJ137" i="42"/>
  <c r="CB149" i="42"/>
  <c r="CN149" i="42"/>
  <c r="CC149" i="42"/>
  <c r="CO149" i="42"/>
  <c r="CE149" i="42"/>
  <c r="CQ149" i="42"/>
  <c r="CF149" i="42"/>
  <c r="CR149" i="42"/>
  <c r="BU149" i="42"/>
  <c r="CG149" i="42"/>
  <c r="CS149" i="42"/>
  <c r="BV149" i="42"/>
  <c r="CH149" i="42"/>
  <c r="BW149" i="42"/>
  <c r="CI149" i="42"/>
  <c r="BX149" i="42"/>
  <c r="CJ149" i="42"/>
  <c r="BZ149" i="42"/>
  <c r="CL149" i="42"/>
  <c r="CB161" i="42"/>
  <c r="CN161" i="42"/>
  <c r="CC161" i="42"/>
  <c r="CO161" i="42"/>
  <c r="CE161" i="42"/>
  <c r="CQ161" i="42"/>
  <c r="CF161" i="42"/>
  <c r="CR161" i="42"/>
  <c r="BU161" i="42"/>
  <c r="CG161" i="42"/>
  <c r="CS161" i="42"/>
  <c r="BV161" i="42"/>
  <c r="CH161" i="42"/>
  <c r="BW161" i="42"/>
  <c r="CI161" i="42"/>
  <c r="BX161" i="42"/>
  <c r="CJ161" i="42"/>
  <c r="BZ161" i="42"/>
  <c r="CL161" i="42"/>
  <c r="CP5" i="42"/>
  <c r="CD5" i="42"/>
  <c r="CS197" i="42"/>
  <c r="CG197" i="42"/>
  <c r="BU197" i="42"/>
  <c r="CH196" i="42"/>
  <c r="BV196" i="42"/>
  <c r="CI195" i="42"/>
  <c r="BW195" i="42"/>
  <c r="CJ194" i="42"/>
  <c r="BX194" i="42"/>
  <c r="CK193" i="42"/>
  <c r="BY193" i="42"/>
  <c r="CL192" i="42"/>
  <c r="BZ192" i="42"/>
  <c r="CM191" i="42"/>
  <c r="CA191" i="42"/>
  <c r="CN190" i="42"/>
  <c r="CB190" i="42"/>
  <c r="CO189" i="42"/>
  <c r="CC189" i="42"/>
  <c r="CP188" i="42"/>
  <c r="CD188" i="42"/>
  <c r="CQ187" i="42"/>
  <c r="CE187" i="42"/>
  <c r="CR186" i="42"/>
  <c r="CF186" i="42"/>
  <c r="CS185" i="42"/>
  <c r="CG185" i="42"/>
  <c r="BU185" i="42"/>
  <c r="CH184" i="42"/>
  <c r="BV184" i="42"/>
  <c r="CI183" i="42"/>
  <c r="BW183" i="42"/>
  <c r="CJ182" i="42"/>
  <c r="BX182" i="42"/>
  <c r="CK181" i="42"/>
  <c r="BY181" i="42"/>
  <c r="CL180" i="42"/>
  <c r="BZ180" i="42"/>
  <c r="CM179" i="42"/>
  <c r="CA179" i="42"/>
  <c r="CN178" i="42"/>
  <c r="CB178" i="42"/>
  <c r="CO177" i="42"/>
  <c r="CC177" i="42"/>
  <c r="CP176" i="42"/>
  <c r="CD176" i="42"/>
  <c r="CQ175" i="42"/>
  <c r="CE175" i="42"/>
  <c r="CR174" i="42"/>
  <c r="CF174" i="42"/>
  <c r="CS173" i="42"/>
  <c r="CG173" i="42"/>
  <c r="BU173" i="42"/>
  <c r="CH172" i="42"/>
  <c r="BV172" i="42"/>
  <c r="CI171" i="42"/>
  <c r="BW171" i="42"/>
  <c r="CJ170" i="42"/>
  <c r="BX170" i="42"/>
  <c r="CK169" i="42"/>
  <c r="BY169" i="42"/>
  <c r="CL168" i="42"/>
  <c r="BZ168" i="42"/>
  <c r="CM167" i="42"/>
  <c r="CA167" i="42"/>
  <c r="CN166" i="42"/>
  <c r="CB166" i="42"/>
  <c r="CI165" i="42"/>
  <c r="CK163" i="42"/>
  <c r="CM161" i="42"/>
  <c r="CO159" i="42"/>
  <c r="CQ157" i="42"/>
  <c r="CS155" i="42"/>
  <c r="BV154" i="42"/>
  <c r="BX152" i="42"/>
  <c r="CB148" i="42"/>
  <c r="CD146" i="42"/>
  <c r="CF144" i="42"/>
  <c r="CH142" i="42"/>
  <c r="CJ140" i="42"/>
  <c r="CM137" i="42"/>
  <c r="CS131" i="42"/>
  <c r="CF120" i="42"/>
  <c r="BY112" i="42"/>
  <c r="CK100" i="42"/>
  <c r="BX89" i="42"/>
  <c r="CI69" i="42"/>
  <c r="BY80" i="42"/>
  <c r="CK80" i="42"/>
  <c r="BZ80" i="42"/>
  <c r="CL80" i="42"/>
  <c r="CB80" i="42"/>
  <c r="CN80" i="42"/>
  <c r="CC80" i="42"/>
  <c r="CO80" i="42"/>
  <c r="CD80" i="42"/>
  <c r="CP80" i="42"/>
  <c r="CF80" i="42"/>
  <c r="CR80" i="42"/>
  <c r="CH80" i="42"/>
  <c r="CI80" i="42"/>
  <c r="CJ80" i="42"/>
  <c r="CM80" i="42"/>
  <c r="CQ80" i="42"/>
  <c r="BU80" i="42"/>
  <c r="CS80" i="42"/>
  <c r="BV80" i="42"/>
  <c r="BW80" i="42"/>
  <c r="BX80" i="42"/>
  <c r="CA80" i="42"/>
  <c r="CE80" i="42"/>
  <c r="CG80" i="42"/>
  <c r="BU6" i="42"/>
  <c r="CG6" i="42"/>
  <c r="CS6" i="42"/>
  <c r="BV6" i="42"/>
  <c r="CH6" i="42"/>
  <c r="BX6" i="42"/>
  <c r="CJ6" i="42"/>
  <c r="BY6" i="42"/>
  <c r="CK6" i="42"/>
  <c r="BZ6" i="42"/>
  <c r="CL6" i="42"/>
  <c r="CA6" i="42"/>
  <c r="CM6" i="42"/>
  <c r="CB6" i="42"/>
  <c r="CN6" i="42"/>
  <c r="CD6" i="42"/>
  <c r="CP6" i="42"/>
  <c r="CE6" i="42"/>
  <c r="CQ6" i="42"/>
  <c r="BW6" i="42"/>
  <c r="CC6" i="42"/>
  <c r="CF6" i="42"/>
  <c r="CI6" i="42"/>
  <c r="CO6" i="42"/>
  <c r="CR6" i="42"/>
  <c r="BU18" i="42"/>
  <c r="CG18" i="42"/>
  <c r="CS18" i="42"/>
  <c r="BV18" i="42"/>
  <c r="CH18" i="42"/>
  <c r="BX18" i="42"/>
  <c r="CJ18" i="42"/>
  <c r="BY18" i="42"/>
  <c r="CK18" i="42"/>
  <c r="BZ18" i="42"/>
  <c r="CL18" i="42"/>
  <c r="CA18" i="42"/>
  <c r="CM18" i="42"/>
  <c r="CB18" i="42"/>
  <c r="CN18" i="42"/>
  <c r="CD18" i="42"/>
  <c r="CP18" i="42"/>
  <c r="CE18" i="42"/>
  <c r="CQ18" i="42"/>
  <c r="BW18" i="42"/>
  <c r="CC18" i="42"/>
  <c r="CF18" i="42"/>
  <c r="CI18" i="42"/>
  <c r="CO18" i="42"/>
  <c r="CR18" i="42"/>
  <c r="BU30" i="42"/>
  <c r="CG30" i="42"/>
  <c r="CS30" i="42"/>
  <c r="BV30" i="42"/>
  <c r="CH30" i="42"/>
  <c r="BX30" i="42"/>
  <c r="CJ30" i="42"/>
  <c r="BY30" i="42"/>
  <c r="CK30" i="42"/>
  <c r="BZ30" i="42"/>
  <c r="CL30" i="42"/>
  <c r="CA30" i="42"/>
  <c r="CM30" i="42"/>
  <c r="CB30" i="42"/>
  <c r="CN30" i="42"/>
  <c r="CD30" i="42"/>
  <c r="CP30" i="42"/>
  <c r="CE30" i="42"/>
  <c r="CQ30" i="42"/>
  <c r="BW30" i="42"/>
  <c r="CC30" i="42"/>
  <c r="CF30" i="42"/>
  <c r="CI30" i="42"/>
  <c r="CO30" i="42"/>
  <c r="CR30" i="42"/>
  <c r="BU42" i="42"/>
  <c r="CG42" i="42"/>
  <c r="CS42" i="42"/>
  <c r="BV42" i="42"/>
  <c r="CH42" i="42"/>
  <c r="BX42" i="42"/>
  <c r="CJ42" i="42"/>
  <c r="BY42" i="42"/>
  <c r="CK42" i="42"/>
  <c r="BZ42" i="42"/>
  <c r="CL42" i="42"/>
  <c r="CA42" i="42"/>
  <c r="CM42" i="42"/>
  <c r="CB42" i="42"/>
  <c r="CN42" i="42"/>
  <c r="CD42" i="42"/>
  <c r="CP42" i="42"/>
  <c r="CE42" i="42"/>
  <c r="CQ42" i="42"/>
  <c r="CI42" i="42"/>
  <c r="CO42" i="42"/>
  <c r="CR42" i="42"/>
  <c r="BW42" i="42"/>
  <c r="CC42" i="42"/>
  <c r="CF42" i="42"/>
  <c r="CA54" i="42"/>
  <c r="CM54" i="42"/>
  <c r="CB54" i="42"/>
  <c r="CN54" i="42"/>
  <c r="CC54" i="42"/>
  <c r="CO54" i="42"/>
  <c r="CD54" i="42"/>
  <c r="CP54" i="42"/>
  <c r="CE54" i="42"/>
  <c r="CQ54" i="42"/>
  <c r="CF54" i="42"/>
  <c r="CR54" i="42"/>
  <c r="BU54" i="42"/>
  <c r="CG54" i="42"/>
  <c r="CS54" i="42"/>
  <c r="BV54" i="42"/>
  <c r="CH54" i="42"/>
  <c r="BW54" i="42"/>
  <c r="CI54" i="42"/>
  <c r="BX54" i="42"/>
  <c r="CJ54" i="42"/>
  <c r="BY54" i="42"/>
  <c r="CK54" i="42"/>
  <c r="BZ54" i="42"/>
  <c r="CL54" i="42"/>
  <c r="CA66" i="42"/>
  <c r="CM66" i="42"/>
  <c r="CB66" i="42"/>
  <c r="CN66" i="42"/>
  <c r="CC66" i="42"/>
  <c r="CO66" i="42"/>
  <c r="CD66" i="42"/>
  <c r="CP66" i="42"/>
  <c r="CE66" i="42"/>
  <c r="CQ66" i="42"/>
  <c r="CF66" i="42"/>
  <c r="CR66" i="42"/>
  <c r="BU66" i="42"/>
  <c r="CG66" i="42"/>
  <c r="CS66" i="42"/>
  <c r="BV66" i="42"/>
  <c r="CH66" i="42"/>
  <c r="BW66" i="42"/>
  <c r="CI66" i="42"/>
  <c r="BX66" i="42"/>
  <c r="CJ66" i="42"/>
  <c r="BY66" i="42"/>
  <c r="CK66" i="42"/>
  <c r="BZ66" i="42"/>
  <c r="CL66" i="42"/>
  <c r="CA78" i="42"/>
  <c r="CM78" i="42"/>
  <c r="CB78" i="42"/>
  <c r="CN78" i="42"/>
  <c r="CD78" i="42"/>
  <c r="CP78" i="42"/>
  <c r="CE78" i="42"/>
  <c r="CQ78" i="42"/>
  <c r="CF78" i="42"/>
  <c r="CR78" i="42"/>
  <c r="BV78" i="42"/>
  <c r="CH78" i="42"/>
  <c r="CJ78" i="42"/>
  <c r="CK78" i="42"/>
  <c r="CL78" i="42"/>
  <c r="CO78" i="42"/>
  <c r="BU78" i="42"/>
  <c r="CS78" i="42"/>
  <c r="BW78" i="42"/>
  <c r="BX78" i="42"/>
  <c r="BY78" i="42"/>
  <c r="BZ78" i="42"/>
  <c r="CC78" i="42"/>
  <c r="CG78" i="42"/>
  <c r="BX90" i="42"/>
  <c r="CJ90" i="42"/>
  <c r="BY90" i="42"/>
  <c r="CK90" i="42"/>
  <c r="BZ90" i="42"/>
  <c r="CL90" i="42"/>
  <c r="CA90" i="42"/>
  <c r="CM90" i="42"/>
  <c r="CB90" i="42"/>
  <c r="CN90" i="42"/>
  <c r="CC90" i="42"/>
  <c r="CO90" i="42"/>
  <c r="CD90" i="42"/>
  <c r="CP90" i="42"/>
  <c r="CE90" i="42"/>
  <c r="CQ90" i="42"/>
  <c r="CF90" i="42"/>
  <c r="CR90" i="42"/>
  <c r="BU90" i="42"/>
  <c r="CG90" i="42"/>
  <c r="CS90" i="42"/>
  <c r="BW90" i="42"/>
  <c r="CH90" i="42"/>
  <c r="CI90" i="42"/>
  <c r="BX102" i="42"/>
  <c r="CJ102" i="42"/>
  <c r="BY102" i="42"/>
  <c r="CK102" i="42"/>
  <c r="BZ102" i="42"/>
  <c r="CL102" i="42"/>
  <c r="CA102" i="42"/>
  <c r="CM102" i="42"/>
  <c r="CB102" i="42"/>
  <c r="CN102" i="42"/>
  <c r="CC102" i="42"/>
  <c r="CO102" i="42"/>
  <c r="CD102" i="42"/>
  <c r="CP102" i="42"/>
  <c r="CE102" i="42"/>
  <c r="CQ102" i="42"/>
  <c r="CF102" i="42"/>
  <c r="CR102" i="42"/>
  <c r="BU102" i="42"/>
  <c r="CG102" i="42"/>
  <c r="CS102" i="42"/>
  <c r="BV102" i="42"/>
  <c r="BW102" i="42"/>
  <c r="CH102" i="42"/>
  <c r="CI102" i="42"/>
  <c r="BX114" i="42"/>
  <c r="CJ114" i="42"/>
  <c r="BY114" i="42"/>
  <c r="CK114" i="42"/>
  <c r="BZ114" i="42"/>
  <c r="CL114" i="42"/>
  <c r="CA114" i="42"/>
  <c r="CM114" i="42"/>
  <c r="CB114" i="42"/>
  <c r="CN114" i="42"/>
  <c r="CC114" i="42"/>
  <c r="CO114" i="42"/>
  <c r="CD114" i="42"/>
  <c r="CP114" i="42"/>
  <c r="CE114" i="42"/>
  <c r="CQ114" i="42"/>
  <c r="CF114" i="42"/>
  <c r="CR114" i="42"/>
  <c r="BU114" i="42"/>
  <c r="CG114" i="42"/>
  <c r="CS114" i="42"/>
  <c r="BV114" i="42"/>
  <c r="BW114" i="42"/>
  <c r="CH114" i="42"/>
  <c r="BX126" i="42"/>
  <c r="CJ126" i="42"/>
  <c r="BY126" i="42"/>
  <c r="CK126" i="42"/>
  <c r="CA126" i="42"/>
  <c r="CM126" i="42"/>
  <c r="CB126" i="42"/>
  <c r="CN126" i="42"/>
  <c r="CC126" i="42"/>
  <c r="CO126" i="42"/>
  <c r="CE126" i="42"/>
  <c r="CQ126" i="42"/>
  <c r="CF126" i="42"/>
  <c r="CR126" i="42"/>
  <c r="BU126" i="42"/>
  <c r="CG126" i="42"/>
  <c r="CS126" i="42"/>
  <c r="CD126" i="42"/>
  <c r="CH126" i="42"/>
  <c r="CL126" i="42"/>
  <c r="CP126" i="42"/>
  <c r="BW126" i="42"/>
  <c r="BX138" i="42"/>
  <c r="CJ138" i="42"/>
  <c r="BY138" i="42"/>
  <c r="CK138" i="42"/>
  <c r="CA138" i="42"/>
  <c r="CM138" i="42"/>
  <c r="CB138" i="42"/>
  <c r="CN138" i="42"/>
  <c r="CC138" i="42"/>
  <c r="CO138" i="42"/>
  <c r="CE138" i="42"/>
  <c r="CQ138" i="42"/>
  <c r="CF138" i="42"/>
  <c r="CR138" i="42"/>
  <c r="BU138" i="42"/>
  <c r="CG138" i="42"/>
  <c r="CS138" i="42"/>
  <c r="BV138" i="42"/>
  <c r="BZ138" i="42"/>
  <c r="CD138" i="42"/>
  <c r="CH138" i="42"/>
  <c r="CI138" i="42"/>
  <c r="CL138" i="42"/>
  <c r="CP138" i="42"/>
  <c r="CA150" i="42"/>
  <c r="CM150" i="42"/>
  <c r="CB150" i="42"/>
  <c r="CN150" i="42"/>
  <c r="CD150" i="42"/>
  <c r="CP150" i="42"/>
  <c r="CE150" i="42"/>
  <c r="CQ150" i="42"/>
  <c r="CF150" i="42"/>
  <c r="CR150" i="42"/>
  <c r="BU150" i="42"/>
  <c r="CG150" i="42"/>
  <c r="CS150" i="42"/>
  <c r="BV150" i="42"/>
  <c r="CH150" i="42"/>
  <c r="BW150" i="42"/>
  <c r="CI150" i="42"/>
  <c r="BY150" i="42"/>
  <c r="CK150" i="42"/>
  <c r="CA162" i="42"/>
  <c r="CM162" i="42"/>
  <c r="CB162" i="42"/>
  <c r="CN162" i="42"/>
  <c r="CD162" i="42"/>
  <c r="CP162" i="42"/>
  <c r="CE162" i="42"/>
  <c r="CQ162" i="42"/>
  <c r="CF162" i="42"/>
  <c r="CR162" i="42"/>
  <c r="BU162" i="42"/>
  <c r="CG162" i="42"/>
  <c r="CS162" i="42"/>
  <c r="BV162" i="42"/>
  <c r="CH162" i="42"/>
  <c r="BW162" i="42"/>
  <c r="CI162" i="42"/>
  <c r="BY162" i="42"/>
  <c r="CK162" i="42"/>
  <c r="CO5" i="42"/>
  <c r="CC5" i="42"/>
  <c r="CR197" i="42"/>
  <c r="CF197" i="42"/>
  <c r="CS196" i="42"/>
  <c r="CG196" i="42"/>
  <c r="BU196" i="42"/>
  <c r="CH195" i="42"/>
  <c r="BV195" i="42"/>
  <c r="CI194" i="42"/>
  <c r="BW194" i="42"/>
  <c r="CJ193" i="42"/>
  <c r="BX193" i="42"/>
  <c r="CK192" i="42"/>
  <c r="BY192" i="42"/>
  <c r="CL191" i="42"/>
  <c r="BZ191" i="42"/>
  <c r="CM190" i="42"/>
  <c r="CA190" i="42"/>
  <c r="CN189" i="42"/>
  <c r="CB189" i="42"/>
  <c r="CO188" i="42"/>
  <c r="CC188" i="42"/>
  <c r="CP187" i="42"/>
  <c r="CD187" i="42"/>
  <c r="CQ186" i="42"/>
  <c r="CE186" i="42"/>
  <c r="CR185" i="42"/>
  <c r="CF185" i="42"/>
  <c r="CS184" i="42"/>
  <c r="CG184" i="42"/>
  <c r="BU184" i="42"/>
  <c r="CH183" i="42"/>
  <c r="BV183" i="42"/>
  <c r="CI182" i="42"/>
  <c r="BW182" i="42"/>
  <c r="CJ181" i="42"/>
  <c r="BX181" i="42"/>
  <c r="CK180" i="42"/>
  <c r="BY180" i="42"/>
  <c r="CL179" i="42"/>
  <c r="BZ179" i="42"/>
  <c r="CM178" i="42"/>
  <c r="CA178" i="42"/>
  <c r="CN177" i="42"/>
  <c r="CB177" i="42"/>
  <c r="CO176" i="42"/>
  <c r="CC176" i="42"/>
  <c r="CP175" i="42"/>
  <c r="CD175" i="42"/>
  <c r="CQ174" i="42"/>
  <c r="CE174" i="42"/>
  <c r="CR173" i="42"/>
  <c r="CF173" i="42"/>
  <c r="CS172" i="42"/>
  <c r="CG172" i="42"/>
  <c r="BU172" i="42"/>
  <c r="CH171" i="42"/>
  <c r="BV171" i="42"/>
  <c r="CI170" i="42"/>
  <c r="BW170" i="42"/>
  <c r="CJ169" i="42"/>
  <c r="BX169" i="42"/>
  <c r="CK168" i="42"/>
  <c r="BY168" i="42"/>
  <c r="CL167" i="42"/>
  <c r="BZ167" i="42"/>
  <c r="CM166" i="42"/>
  <c r="CA166" i="42"/>
  <c r="CG165" i="42"/>
  <c r="CK161" i="42"/>
  <c r="CM159" i="42"/>
  <c r="CO157" i="42"/>
  <c r="CQ155" i="42"/>
  <c r="CS153" i="42"/>
  <c r="BX150" i="42"/>
  <c r="BZ148" i="42"/>
  <c r="CB146" i="42"/>
  <c r="CD144" i="42"/>
  <c r="CF142" i="42"/>
  <c r="CH140" i="42"/>
  <c r="CI137" i="42"/>
  <c r="CO131" i="42"/>
  <c r="BV126" i="42"/>
  <c r="CB120" i="42"/>
  <c r="CL111" i="42"/>
  <c r="BY100" i="42"/>
  <c r="CK88" i="42"/>
  <c r="CA65" i="42"/>
  <c r="CE20" i="42"/>
  <c r="CQ20" i="42"/>
  <c r="CF20" i="42"/>
  <c r="CR20" i="42"/>
  <c r="BV20" i="42"/>
  <c r="CH20" i="42"/>
  <c r="BW20" i="42"/>
  <c r="CI20" i="42"/>
  <c r="BX20" i="42"/>
  <c r="CJ20" i="42"/>
  <c r="BY20" i="42"/>
  <c r="CK20" i="42"/>
  <c r="BZ20" i="42"/>
  <c r="CL20" i="42"/>
  <c r="CB20" i="42"/>
  <c r="CN20" i="42"/>
  <c r="CC20" i="42"/>
  <c r="CO20" i="42"/>
  <c r="BU20" i="42"/>
  <c r="CA20" i="42"/>
  <c r="CD20" i="42"/>
  <c r="CG20" i="42"/>
  <c r="CM20" i="42"/>
  <c r="CP20" i="42"/>
  <c r="CS20" i="42"/>
  <c r="BY152" i="42"/>
  <c r="CK152" i="42"/>
  <c r="BZ152" i="42"/>
  <c r="CL152" i="42"/>
  <c r="CB152" i="42"/>
  <c r="CN152" i="42"/>
  <c r="CC152" i="42"/>
  <c r="CO152" i="42"/>
  <c r="CD152" i="42"/>
  <c r="CP152" i="42"/>
  <c r="CE152" i="42"/>
  <c r="CQ152" i="42"/>
  <c r="CF152" i="42"/>
  <c r="CR152" i="42"/>
  <c r="BU152" i="42"/>
  <c r="CG152" i="42"/>
  <c r="CS152" i="42"/>
  <c r="BW152" i="42"/>
  <c r="CI152" i="42"/>
  <c r="CF7" i="42"/>
  <c r="CR7" i="42"/>
  <c r="BU7" i="42"/>
  <c r="CG7" i="42"/>
  <c r="CS7" i="42"/>
  <c r="BW7" i="42"/>
  <c r="CI7" i="42"/>
  <c r="BX7" i="42"/>
  <c r="CJ7" i="42"/>
  <c r="BY7" i="42"/>
  <c r="CK7" i="42"/>
  <c r="BZ7" i="42"/>
  <c r="CL7" i="42"/>
  <c r="CA7" i="42"/>
  <c r="CM7" i="42"/>
  <c r="CC7" i="42"/>
  <c r="CO7" i="42"/>
  <c r="CD7" i="42"/>
  <c r="CP7" i="42"/>
  <c r="BV7" i="42"/>
  <c r="CB7" i="42"/>
  <c r="CE7" i="42"/>
  <c r="CH7" i="42"/>
  <c r="CN7" i="42"/>
  <c r="CQ7" i="42"/>
  <c r="CF19" i="42"/>
  <c r="CR19" i="42"/>
  <c r="BU19" i="42"/>
  <c r="CG19" i="42"/>
  <c r="CS19" i="42"/>
  <c r="BW19" i="42"/>
  <c r="CI19" i="42"/>
  <c r="BX19" i="42"/>
  <c r="CJ19" i="42"/>
  <c r="BY19" i="42"/>
  <c r="CK19" i="42"/>
  <c r="BZ19" i="42"/>
  <c r="CL19" i="42"/>
  <c r="CA19" i="42"/>
  <c r="CM19" i="42"/>
  <c r="CC19" i="42"/>
  <c r="CO19" i="42"/>
  <c r="CD19" i="42"/>
  <c r="CP19" i="42"/>
  <c r="CH19" i="42"/>
  <c r="CN19" i="42"/>
  <c r="CQ19" i="42"/>
  <c r="BV19" i="42"/>
  <c r="CB19" i="42"/>
  <c r="CE19" i="42"/>
  <c r="CF31" i="42"/>
  <c r="CR31" i="42"/>
  <c r="BU31" i="42"/>
  <c r="CG31" i="42"/>
  <c r="CS31" i="42"/>
  <c r="BW31" i="42"/>
  <c r="CI31" i="42"/>
  <c r="BX31" i="42"/>
  <c r="CJ31" i="42"/>
  <c r="BY31" i="42"/>
  <c r="CK31" i="42"/>
  <c r="BZ31" i="42"/>
  <c r="CL31" i="42"/>
  <c r="CA31" i="42"/>
  <c r="CM31" i="42"/>
  <c r="CC31" i="42"/>
  <c r="CO31" i="42"/>
  <c r="CD31" i="42"/>
  <c r="CP31" i="42"/>
  <c r="BV31" i="42"/>
  <c r="CB31" i="42"/>
  <c r="CE31" i="42"/>
  <c r="CH31" i="42"/>
  <c r="CN31" i="42"/>
  <c r="CQ31" i="42"/>
  <c r="CF43" i="42"/>
  <c r="CR43" i="42"/>
  <c r="BU43" i="42"/>
  <c r="CG43" i="42"/>
  <c r="CS43" i="42"/>
  <c r="BW43" i="42"/>
  <c r="CI43" i="42"/>
  <c r="BX43" i="42"/>
  <c r="CJ43" i="42"/>
  <c r="BY43" i="42"/>
  <c r="CK43" i="42"/>
  <c r="BZ43" i="42"/>
  <c r="CL43" i="42"/>
  <c r="CA43" i="42"/>
  <c r="CM43" i="42"/>
  <c r="CC43" i="42"/>
  <c r="CO43" i="42"/>
  <c r="CD43" i="42"/>
  <c r="CP43" i="42"/>
  <c r="BV43" i="42"/>
  <c r="CB43" i="42"/>
  <c r="CE43" i="42"/>
  <c r="CH43" i="42"/>
  <c r="CN43" i="42"/>
  <c r="CQ43" i="42"/>
  <c r="BZ55" i="42"/>
  <c r="CL55" i="42"/>
  <c r="CA55" i="42"/>
  <c r="CM55" i="42"/>
  <c r="CB55" i="42"/>
  <c r="CN55" i="42"/>
  <c r="CC55" i="42"/>
  <c r="CO55" i="42"/>
  <c r="CD55" i="42"/>
  <c r="CP55" i="42"/>
  <c r="CE55" i="42"/>
  <c r="CQ55" i="42"/>
  <c r="CF55" i="42"/>
  <c r="CR55" i="42"/>
  <c r="BU55" i="42"/>
  <c r="CG55" i="42"/>
  <c r="CS55" i="42"/>
  <c r="BV55" i="42"/>
  <c r="CH55" i="42"/>
  <c r="BW55" i="42"/>
  <c r="CI55" i="42"/>
  <c r="BX55" i="42"/>
  <c r="CJ55" i="42"/>
  <c r="BY55" i="42"/>
  <c r="CK55" i="42"/>
  <c r="BZ67" i="42"/>
  <c r="CL67" i="42"/>
  <c r="CA67" i="42"/>
  <c r="CM67" i="42"/>
  <c r="CB67" i="42"/>
  <c r="CN67" i="42"/>
  <c r="CC67" i="42"/>
  <c r="CO67" i="42"/>
  <c r="CD67" i="42"/>
  <c r="CP67" i="42"/>
  <c r="CE67" i="42"/>
  <c r="CQ67" i="42"/>
  <c r="CF67" i="42"/>
  <c r="CR67" i="42"/>
  <c r="BU67" i="42"/>
  <c r="CG67" i="42"/>
  <c r="CS67" i="42"/>
  <c r="BV67" i="42"/>
  <c r="CH67" i="42"/>
  <c r="BW67" i="42"/>
  <c r="CI67" i="42"/>
  <c r="BX67" i="42"/>
  <c r="CJ67" i="42"/>
  <c r="BY67" i="42"/>
  <c r="CK67" i="42"/>
  <c r="BZ79" i="42"/>
  <c r="CL79" i="42"/>
  <c r="CA79" i="42"/>
  <c r="CM79" i="42"/>
  <c r="CC79" i="42"/>
  <c r="CO79" i="42"/>
  <c r="CD79" i="42"/>
  <c r="CP79" i="42"/>
  <c r="CE79" i="42"/>
  <c r="CQ79" i="42"/>
  <c r="BU79" i="42"/>
  <c r="CG79" i="42"/>
  <c r="CS79" i="42"/>
  <c r="CI79" i="42"/>
  <c r="CJ79" i="42"/>
  <c r="CK79" i="42"/>
  <c r="CN79" i="42"/>
  <c r="CR79" i="42"/>
  <c r="BV79" i="42"/>
  <c r="BW79" i="42"/>
  <c r="BX79" i="42"/>
  <c r="BY79" i="42"/>
  <c r="CB79" i="42"/>
  <c r="CF79" i="42"/>
  <c r="BW91" i="42"/>
  <c r="CI91" i="42"/>
  <c r="BX91" i="42"/>
  <c r="CJ91" i="42"/>
  <c r="BY91" i="42"/>
  <c r="CK91" i="42"/>
  <c r="BZ91" i="42"/>
  <c r="CL91" i="42"/>
  <c r="CA91" i="42"/>
  <c r="CM91" i="42"/>
  <c r="CB91" i="42"/>
  <c r="CN91" i="42"/>
  <c r="CC91" i="42"/>
  <c r="CO91" i="42"/>
  <c r="CD91" i="42"/>
  <c r="CP91" i="42"/>
  <c r="CE91" i="42"/>
  <c r="CQ91" i="42"/>
  <c r="CF91" i="42"/>
  <c r="CR91" i="42"/>
  <c r="BU91" i="42"/>
  <c r="BV91" i="42"/>
  <c r="CG91" i="42"/>
  <c r="CS91" i="42"/>
  <c r="BW103" i="42"/>
  <c r="CI103" i="42"/>
  <c r="BX103" i="42"/>
  <c r="CJ103" i="42"/>
  <c r="BY103" i="42"/>
  <c r="CK103" i="42"/>
  <c r="BZ103" i="42"/>
  <c r="CL103" i="42"/>
  <c r="CA103" i="42"/>
  <c r="CM103" i="42"/>
  <c r="CB103" i="42"/>
  <c r="CN103" i="42"/>
  <c r="CC103" i="42"/>
  <c r="CO103" i="42"/>
  <c r="CD103" i="42"/>
  <c r="CP103" i="42"/>
  <c r="CE103" i="42"/>
  <c r="CQ103" i="42"/>
  <c r="CF103" i="42"/>
  <c r="CR103" i="42"/>
  <c r="CS103" i="42"/>
  <c r="BU103" i="42"/>
  <c r="CG103" i="42"/>
  <c r="BW115" i="42"/>
  <c r="CI115" i="42"/>
  <c r="BX115" i="42"/>
  <c r="CJ115" i="42"/>
  <c r="BY115" i="42"/>
  <c r="BZ115" i="42"/>
  <c r="CL115" i="42"/>
  <c r="CA115" i="42"/>
  <c r="CM115" i="42"/>
  <c r="CB115" i="42"/>
  <c r="CN115" i="42"/>
  <c r="CC115" i="42"/>
  <c r="CO115" i="42"/>
  <c r="CD115" i="42"/>
  <c r="CP115" i="42"/>
  <c r="CE115" i="42"/>
  <c r="CQ115" i="42"/>
  <c r="CF115" i="42"/>
  <c r="CR115" i="42"/>
  <c r="CG115" i="42"/>
  <c r="CH115" i="42"/>
  <c r="CS115" i="42"/>
  <c r="BU115" i="42"/>
  <c r="BW127" i="42"/>
  <c r="CI127" i="42"/>
  <c r="BX127" i="42"/>
  <c r="CJ127" i="42"/>
  <c r="BZ127" i="42"/>
  <c r="CL127" i="42"/>
  <c r="CA127" i="42"/>
  <c r="CM127" i="42"/>
  <c r="CB127" i="42"/>
  <c r="CN127" i="42"/>
  <c r="CD127" i="42"/>
  <c r="CP127" i="42"/>
  <c r="CE127" i="42"/>
  <c r="CQ127" i="42"/>
  <c r="CF127" i="42"/>
  <c r="CR127" i="42"/>
  <c r="CO127" i="42"/>
  <c r="CS127" i="42"/>
  <c r="BU127" i="42"/>
  <c r="BV127" i="42"/>
  <c r="BY127" i="42"/>
  <c r="CC127" i="42"/>
  <c r="CH127" i="42"/>
  <c r="BW139" i="42"/>
  <c r="CE139" i="42"/>
  <c r="BY139" i="42"/>
  <c r="CL139" i="42"/>
  <c r="BZ139" i="42"/>
  <c r="CM139" i="42"/>
  <c r="CB139" i="42"/>
  <c r="CO139" i="42"/>
  <c r="CC139" i="42"/>
  <c r="CP139" i="42"/>
  <c r="CD139" i="42"/>
  <c r="CQ139" i="42"/>
  <c r="CF139" i="42"/>
  <c r="CR139" i="42"/>
  <c r="CG139" i="42"/>
  <c r="CS139" i="42"/>
  <c r="CH139" i="42"/>
  <c r="BV139" i="42"/>
  <c r="CJ139" i="42"/>
  <c r="BZ151" i="42"/>
  <c r="CL151" i="42"/>
  <c r="CA151" i="42"/>
  <c r="CM151" i="42"/>
  <c r="CC151" i="42"/>
  <c r="CO151" i="42"/>
  <c r="CD151" i="42"/>
  <c r="CP151" i="42"/>
  <c r="CE151" i="42"/>
  <c r="CQ151" i="42"/>
  <c r="CF151" i="42"/>
  <c r="CR151" i="42"/>
  <c r="BU151" i="42"/>
  <c r="CG151" i="42"/>
  <c r="CS151" i="42"/>
  <c r="BV151" i="42"/>
  <c r="CH151" i="42"/>
  <c r="BX151" i="42"/>
  <c r="CJ151" i="42"/>
  <c r="BZ163" i="42"/>
  <c r="CL163" i="42"/>
  <c r="CA163" i="42"/>
  <c r="CM163" i="42"/>
  <c r="CC163" i="42"/>
  <c r="CO163" i="42"/>
  <c r="CD163" i="42"/>
  <c r="CP163" i="42"/>
  <c r="CE163" i="42"/>
  <c r="CQ163" i="42"/>
  <c r="CF163" i="42"/>
  <c r="CR163" i="42"/>
  <c r="BU163" i="42"/>
  <c r="CG163" i="42"/>
  <c r="CS163" i="42"/>
  <c r="BV163" i="42"/>
  <c r="CH163" i="42"/>
  <c r="BX163" i="42"/>
  <c r="CJ163" i="42"/>
  <c r="CN5" i="42"/>
  <c r="CB5" i="42"/>
  <c r="CQ197" i="42"/>
  <c r="CR196" i="42"/>
  <c r="CS195" i="42"/>
  <c r="CG195" i="42"/>
  <c r="CH194" i="42"/>
  <c r="CI193" i="42"/>
  <c r="CJ192" i="42"/>
  <c r="CK191" i="42"/>
  <c r="CL190" i="42"/>
  <c r="CM189" i="42"/>
  <c r="CN188" i="42"/>
  <c r="CO187" i="42"/>
  <c r="CP186" i="42"/>
  <c r="CQ185" i="42"/>
  <c r="CR184" i="42"/>
  <c r="CS183" i="42"/>
  <c r="CG183" i="42"/>
  <c r="CH182" i="42"/>
  <c r="CI181" i="42"/>
  <c r="CJ180" i="42"/>
  <c r="CK179" i="42"/>
  <c r="CL178" i="42"/>
  <c r="CM177" i="42"/>
  <c r="CN176" i="42"/>
  <c r="CO175" i="42"/>
  <c r="CP174" i="42"/>
  <c r="CQ173" i="42"/>
  <c r="CR172" i="42"/>
  <c r="CS171" i="42"/>
  <c r="CG171" i="42"/>
  <c r="CH170" i="42"/>
  <c r="CI169" i="42"/>
  <c r="CJ168" i="42"/>
  <c r="CK167" i="42"/>
  <c r="CL166" i="42"/>
  <c r="BZ165" i="42"/>
  <c r="CB163" i="42"/>
  <c r="CD161" i="42"/>
  <c r="CF159" i="42"/>
  <c r="CH157" i="42"/>
  <c r="CJ155" i="42"/>
  <c r="CL153" i="42"/>
  <c r="CN151" i="42"/>
  <c r="CP149" i="42"/>
  <c r="CR147" i="42"/>
  <c r="BU146" i="42"/>
  <c r="BW144" i="42"/>
  <c r="BY142" i="42"/>
  <c r="CA140" i="42"/>
  <c r="CK136" i="42"/>
  <c r="CQ130" i="42"/>
  <c r="BX125" i="42"/>
  <c r="CD119" i="42"/>
  <c r="BZ110" i="42"/>
  <c r="CL98" i="42"/>
  <c r="BY87" i="42"/>
  <c r="CG47" i="42"/>
  <c r="BY409" i="42"/>
  <c r="CK409" i="42"/>
  <c r="BZ409" i="42"/>
  <c r="CL409" i="42"/>
  <c r="CA409" i="42"/>
  <c r="CM409" i="42"/>
  <c r="CB409" i="42"/>
  <c r="CN409" i="42"/>
  <c r="CC409" i="42"/>
  <c r="CO409" i="42"/>
  <c r="CD409" i="42"/>
  <c r="CP409" i="42"/>
  <c r="CE409" i="42"/>
  <c r="CQ409" i="42"/>
  <c r="CF409" i="42"/>
  <c r="CR409" i="42"/>
  <c r="BU409" i="42"/>
  <c r="CG409" i="42"/>
  <c r="CS409" i="42"/>
  <c r="BV409" i="42"/>
  <c r="CH409" i="42"/>
  <c r="BW409" i="42"/>
  <c r="CI409" i="42"/>
  <c r="BX409" i="42"/>
  <c r="CJ409" i="42"/>
  <c r="CC209" i="42"/>
  <c r="CO209" i="42"/>
  <c r="CD209" i="42"/>
  <c r="CP209" i="42"/>
  <c r="CE209" i="42"/>
  <c r="CQ209" i="42"/>
  <c r="CF209" i="42"/>
  <c r="CR209" i="42"/>
  <c r="BU209" i="42"/>
  <c r="CG209" i="42"/>
  <c r="CS209" i="42"/>
  <c r="BV209" i="42"/>
  <c r="CH209" i="42"/>
  <c r="BW209" i="42"/>
  <c r="CI209" i="42"/>
  <c r="BX209" i="42"/>
  <c r="CJ209" i="42"/>
  <c r="BY209" i="42"/>
  <c r="CK209" i="42"/>
  <c r="BZ209" i="42"/>
  <c r="CL209" i="42"/>
  <c r="CA209" i="42"/>
  <c r="CM209" i="42"/>
  <c r="CN209" i="42"/>
  <c r="CB209" i="42"/>
  <c r="CC221" i="42"/>
  <c r="CO221" i="42"/>
  <c r="CD221" i="42"/>
  <c r="CP221" i="42"/>
  <c r="CE221" i="42"/>
  <c r="CQ221" i="42"/>
  <c r="CF221" i="42"/>
  <c r="CR221" i="42"/>
  <c r="BU221" i="42"/>
  <c r="CG221" i="42"/>
  <c r="CS221" i="42"/>
  <c r="BV221" i="42"/>
  <c r="CH221" i="42"/>
  <c r="BW221" i="42"/>
  <c r="CI221" i="42"/>
  <c r="BX221" i="42"/>
  <c r="CJ221" i="42"/>
  <c r="BY221" i="42"/>
  <c r="CK221" i="42"/>
  <c r="BZ221" i="42"/>
  <c r="CL221" i="42"/>
  <c r="CA221" i="42"/>
  <c r="CM221" i="42"/>
  <c r="CB221" i="42"/>
  <c r="CN221" i="42"/>
  <c r="CC233" i="42"/>
  <c r="CO233" i="42"/>
  <c r="CD233" i="42"/>
  <c r="CP233" i="42"/>
  <c r="CF233" i="42"/>
  <c r="CR233" i="42"/>
  <c r="BU233" i="42"/>
  <c r="CG233" i="42"/>
  <c r="CS233" i="42"/>
  <c r="BV233" i="42"/>
  <c r="CH233" i="42"/>
  <c r="BW233" i="42"/>
  <c r="CI233" i="42"/>
  <c r="BX233" i="42"/>
  <c r="CJ233" i="42"/>
  <c r="BZ233" i="42"/>
  <c r="CL233" i="42"/>
  <c r="CA233" i="42"/>
  <c r="CM233" i="42"/>
  <c r="CK233" i="42"/>
  <c r="CN233" i="42"/>
  <c r="CQ233" i="42"/>
  <c r="BY233" i="42"/>
  <c r="CB233" i="42"/>
  <c r="CE233" i="42"/>
  <c r="BY245" i="42"/>
  <c r="CK245" i="42"/>
  <c r="BZ245" i="42"/>
  <c r="CL245" i="42"/>
  <c r="CA245" i="42"/>
  <c r="CM245" i="42"/>
  <c r="CB245" i="42"/>
  <c r="CN245" i="42"/>
  <c r="CC245" i="42"/>
  <c r="CO245" i="42"/>
  <c r="CD245" i="42"/>
  <c r="CP245" i="42"/>
  <c r="CE245" i="42"/>
  <c r="CQ245" i="42"/>
  <c r="CF245" i="42"/>
  <c r="CR245" i="42"/>
  <c r="BU245" i="42"/>
  <c r="CG245" i="42"/>
  <c r="CS245" i="42"/>
  <c r="BV245" i="42"/>
  <c r="CH245" i="42"/>
  <c r="BW245" i="42"/>
  <c r="CI245" i="42"/>
  <c r="BX245" i="42"/>
  <c r="CJ245" i="42"/>
  <c r="BY257" i="42"/>
  <c r="CK257" i="42"/>
  <c r="BZ257" i="42"/>
  <c r="CL257" i="42"/>
  <c r="CA257" i="42"/>
  <c r="CM257" i="42"/>
  <c r="CB257" i="42"/>
  <c r="CN257" i="42"/>
  <c r="CC257" i="42"/>
  <c r="CO257" i="42"/>
  <c r="CD257" i="42"/>
  <c r="CP257" i="42"/>
  <c r="CE257" i="42"/>
  <c r="CQ257" i="42"/>
  <c r="CF257" i="42"/>
  <c r="CR257" i="42"/>
  <c r="BU257" i="42"/>
  <c r="CG257" i="42"/>
  <c r="CS257" i="42"/>
  <c r="BV257" i="42"/>
  <c r="CH257" i="42"/>
  <c r="BW257" i="42"/>
  <c r="CI257" i="42"/>
  <c r="BX257" i="42"/>
  <c r="CJ257" i="42"/>
  <c r="BY269" i="42"/>
  <c r="CK269" i="42"/>
  <c r="BZ269" i="42"/>
  <c r="CL269" i="42"/>
  <c r="CA269" i="42"/>
  <c r="CM269" i="42"/>
  <c r="CB269" i="42"/>
  <c r="CN269" i="42"/>
  <c r="CC269" i="42"/>
  <c r="CO269" i="42"/>
  <c r="CD269" i="42"/>
  <c r="CP269" i="42"/>
  <c r="CE269" i="42"/>
  <c r="CQ269" i="42"/>
  <c r="CF269" i="42"/>
  <c r="CR269" i="42"/>
  <c r="BU269" i="42"/>
  <c r="CG269" i="42"/>
  <c r="CS269" i="42"/>
  <c r="BV269" i="42"/>
  <c r="CH269" i="42"/>
  <c r="BW269" i="42"/>
  <c r="CI269" i="42"/>
  <c r="BX269" i="42"/>
  <c r="CJ269" i="42"/>
  <c r="CC281" i="42"/>
  <c r="CO281" i="42"/>
  <c r="CD281" i="42"/>
  <c r="CP281" i="42"/>
  <c r="BU281" i="42"/>
  <c r="CG281" i="42"/>
  <c r="CS281" i="42"/>
  <c r="BV281" i="42"/>
  <c r="CH281" i="42"/>
  <c r="BW281" i="42"/>
  <c r="CI281" i="42"/>
  <c r="CN281" i="42"/>
  <c r="BZ281" i="42"/>
  <c r="CA281" i="42"/>
  <c r="CB281" i="42"/>
  <c r="CE281" i="42"/>
  <c r="CK281" i="42"/>
  <c r="CL281" i="42"/>
  <c r="CM281" i="42"/>
  <c r="BX281" i="42"/>
  <c r="BY281" i="42"/>
  <c r="CF281" i="42"/>
  <c r="CJ281" i="42"/>
  <c r="CQ281" i="42"/>
  <c r="CR281" i="42"/>
  <c r="CC293" i="42"/>
  <c r="CO293" i="42"/>
  <c r="CD293" i="42"/>
  <c r="CP293" i="42"/>
  <c r="BU293" i="42"/>
  <c r="CG293" i="42"/>
  <c r="CS293" i="42"/>
  <c r="BV293" i="42"/>
  <c r="CH293" i="42"/>
  <c r="BW293" i="42"/>
  <c r="CI293" i="42"/>
  <c r="CB293" i="42"/>
  <c r="CJ293" i="42"/>
  <c r="CK293" i="42"/>
  <c r="CL293" i="42"/>
  <c r="CM293" i="42"/>
  <c r="BY293" i="42"/>
  <c r="CR293" i="42"/>
  <c r="BZ293" i="42"/>
  <c r="CA293" i="42"/>
  <c r="BX293" i="42"/>
  <c r="CE293" i="42"/>
  <c r="CF293" i="42"/>
  <c r="CN293" i="42"/>
  <c r="CQ293" i="42"/>
  <c r="CC305" i="42"/>
  <c r="CO305" i="42"/>
  <c r="CD305" i="42"/>
  <c r="CP305" i="42"/>
  <c r="BU305" i="42"/>
  <c r="CG305" i="42"/>
  <c r="CS305" i="42"/>
  <c r="BV305" i="42"/>
  <c r="CH305" i="42"/>
  <c r="BW305" i="42"/>
  <c r="CI305" i="42"/>
  <c r="CL305" i="42"/>
  <c r="BX305" i="42"/>
  <c r="CQ305" i="42"/>
  <c r="BY305" i="42"/>
  <c r="CR305" i="42"/>
  <c r="BZ305" i="42"/>
  <c r="CA305" i="42"/>
  <c r="CF305" i="42"/>
  <c r="CJ305" i="42"/>
  <c r="CK305" i="42"/>
  <c r="CB305" i="42"/>
  <c r="CE305" i="42"/>
  <c r="CM305" i="42"/>
  <c r="CN305" i="42"/>
  <c r="CC317" i="42"/>
  <c r="CO317" i="42"/>
  <c r="CD317" i="42"/>
  <c r="CP317" i="42"/>
  <c r="BU317" i="42"/>
  <c r="CG317" i="42"/>
  <c r="CS317" i="42"/>
  <c r="BV317" i="42"/>
  <c r="CH317" i="42"/>
  <c r="BW317" i="42"/>
  <c r="CI317" i="42"/>
  <c r="BZ317" i="42"/>
  <c r="CE317" i="42"/>
  <c r="CF317" i="42"/>
  <c r="CJ317" i="42"/>
  <c r="CK317" i="42"/>
  <c r="CN317" i="42"/>
  <c r="BX317" i="42"/>
  <c r="CQ317" i="42"/>
  <c r="BY317" i="42"/>
  <c r="CR317" i="42"/>
  <c r="CA317" i="42"/>
  <c r="CB317" i="42"/>
  <c r="CL317" i="42"/>
  <c r="CM317" i="42"/>
  <c r="BU329" i="42"/>
  <c r="CG329" i="42"/>
  <c r="CS329" i="42"/>
  <c r="BX329" i="42"/>
  <c r="CJ329" i="42"/>
  <c r="BY329" i="42"/>
  <c r="CK329" i="42"/>
  <c r="BZ329" i="42"/>
  <c r="CL329" i="42"/>
  <c r="CA329" i="42"/>
  <c r="CM329" i="42"/>
  <c r="CD329" i="42"/>
  <c r="CP329" i="42"/>
  <c r="CE329" i="42"/>
  <c r="CQ329" i="42"/>
  <c r="CF329" i="42"/>
  <c r="CR329" i="42"/>
  <c r="CH329" i="42"/>
  <c r="CI329" i="42"/>
  <c r="CN329" i="42"/>
  <c r="CO329" i="42"/>
  <c r="BV329" i="42"/>
  <c r="BW329" i="42"/>
  <c r="CB329" i="42"/>
  <c r="CC329" i="42"/>
  <c r="BU341" i="42"/>
  <c r="CG341" i="42"/>
  <c r="CS341" i="42"/>
  <c r="BX341" i="42"/>
  <c r="CJ341" i="42"/>
  <c r="BY341" i="42"/>
  <c r="CK341" i="42"/>
  <c r="BZ341" i="42"/>
  <c r="CL341" i="42"/>
  <c r="CA341" i="42"/>
  <c r="CM341" i="42"/>
  <c r="CN341" i="42"/>
  <c r="CO341" i="42"/>
  <c r="CP341" i="42"/>
  <c r="BV341" i="42"/>
  <c r="CQ341" i="42"/>
  <c r="BW341" i="42"/>
  <c r="CR341" i="42"/>
  <c r="CB341" i="42"/>
  <c r="CC341" i="42"/>
  <c r="CD341" i="42"/>
  <c r="CE341" i="42"/>
  <c r="CF341" i="42"/>
  <c r="CH341" i="42"/>
  <c r="CI341" i="42"/>
  <c r="BU353" i="42"/>
  <c r="CG353" i="42"/>
  <c r="CS353" i="42"/>
  <c r="CA353" i="42"/>
  <c r="CM353" i="42"/>
  <c r="CI353" i="42"/>
  <c r="BV353" i="42"/>
  <c r="CJ353" i="42"/>
  <c r="BW353" i="42"/>
  <c r="CK353" i="42"/>
  <c r="BX353" i="42"/>
  <c r="CL353" i="42"/>
  <c r="BY353" i="42"/>
  <c r="CN353" i="42"/>
  <c r="BZ353" i="42"/>
  <c r="CO353" i="42"/>
  <c r="CB353" i="42"/>
  <c r="CP353" i="42"/>
  <c r="CC353" i="42"/>
  <c r="CQ353" i="42"/>
  <c r="CD353" i="42"/>
  <c r="CR353" i="42"/>
  <c r="CE353" i="42"/>
  <c r="CF353" i="42"/>
  <c r="CH353" i="42"/>
  <c r="BY365" i="42"/>
  <c r="CK365" i="42"/>
  <c r="BZ365" i="42"/>
  <c r="CL365" i="42"/>
  <c r="CB365" i="42"/>
  <c r="CN365" i="42"/>
  <c r="CC365" i="42"/>
  <c r="CO365" i="42"/>
  <c r="CD365" i="42"/>
  <c r="CP365" i="42"/>
  <c r="CE365" i="42"/>
  <c r="CQ365" i="42"/>
  <c r="CF365" i="42"/>
  <c r="CR365" i="42"/>
  <c r="BV365" i="42"/>
  <c r="CH365" i="42"/>
  <c r="BW365" i="42"/>
  <c r="CI365" i="42"/>
  <c r="BX365" i="42"/>
  <c r="CJ365" i="42"/>
  <c r="CA365" i="42"/>
  <c r="CG365" i="42"/>
  <c r="CM365" i="42"/>
  <c r="CS365" i="42"/>
  <c r="BU365" i="42"/>
  <c r="BY377" i="42"/>
  <c r="CK377" i="42"/>
  <c r="CB377" i="42"/>
  <c r="CN377" i="42"/>
  <c r="CC377" i="42"/>
  <c r="CO377" i="42"/>
  <c r="CD377" i="42"/>
  <c r="CP377" i="42"/>
  <c r="CE377" i="42"/>
  <c r="CQ377" i="42"/>
  <c r="BV377" i="42"/>
  <c r="CH377" i="42"/>
  <c r="BW377" i="42"/>
  <c r="CI377" i="42"/>
  <c r="BX377" i="42"/>
  <c r="CJ377" i="42"/>
  <c r="CA377" i="42"/>
  <c r="CF377" i="42"/>
  <c r="CG377" i="42"/>
  <c r="CL377" i="42"/>
  <c r="CM377" i="42"/>
  <c r="CR377" i="42"/>
  <c r="CS377" i="42"/>
  <c r="BU377" i="42"/>
  <c r="BZ377" i="42"/>
  <c r="BY389" i="42"/>
  <c r="CK389" i="42"/>
  <c r="CB389" i="42"/>
  <c r="CN389" i="42"/>
  <c r="CC389" i="42"/>
  <c r="CO389" i="42"/>
  <c r="CD389" i="42"/>
  <c r="CP389" i="42"/>
  <c r="CE389" i="42"/>
  <c r="CQ389" i="42"/>
  <c r="BV389" i="42"/>
  <c r="CH389" i="42"/>
  <c r="BW389" i="42"/>
  <c r="CI389" i="42"/>
  <c r="BX389" i="42"/>
  <c r="CJ389" i="42"/>
  <c r="BU389" i="42"/>
  <c r="BZ389" i="42"/>
  <c r="CA389" i="42"/>
  <c r="CF389" i="42"/>
  <c r="CG389" i="42"/>
  <c r="CL389" i="42"/>
  <c r="CM389" i="42"/>
  <c r="CR389" i="42"/>
  <c r="CS389" i="42"/>
  <c r="BY401" i="42"/>
  <c r="CK401" i="42"/>
  <c r="CB401" i="42"/>
  <c r="CN401" i="42"/>
  <c r="CC401" i="42"/>
  <c r="CO401" i="42"/>
  <c r="CD401" i="42"/>
  <c r="CP401" i="42"/>
  <c r="CE401" i="42"/>
  <c r="CQ401" i="42"/>
  <c r="BV401" i="42"/>
  <c r="CH401" i="42"/>
  <c r="BW401" i="42"/>
  <c r="CI401" i="42"/>
  <c r="BX401" i="42"/>
  <c r="CJ401" i="42"/>
  <c r="CM401" i="42"/>
  <c r="CR401" i="42"/>
  <c r="CS401" i="42"/>
  <c r="BU401" i="42"/>
  <c r="BZ401" i="42"/>
  <c r="CA401" i="42"/>
  <c r="CF401" i="42"/>
  <c r="CG401" i="42"/>
  <c r="CL401" i="42"/>
  <c r="BU413" i="42"/>
  <c r="CG413" i="42"/>
  <c r="CS413" i="42"/>
  <c r="BV413" i="42"/>
  <c r="CH413" i="42"/>
  <c r="BW413" i="42"/>
  <c r="CI413" i="42"/>
  <c r="BX413" i="42"/>
  <c r="CJ413" i="42"/>
  <c r="BY413" i="42"/>
  <c r="CK413" i="42"/>
  <c r="BZ413" i="42"/>
  <c r="CL413" i="42"/>
  <c r="CA413" i="42"/>
  <c r="CM413" i="42"/>
  <c r="CB413" i="42"/>
  <c r="CN413" i="42"/>
  <c r="CC413" i="42"/>
  <c r="CO413" i="42"/>
  <c r="CD413" i="42"/>
  <c r="CP413" i="42"/>
  <c r="CE413" i="42"/>
  <c r="CQ413" i="42"/>
  <c r="CF413" i="42"/>
  <c r="CR413" i="42"/>
  <c r="BU425" i="42"/>
  <c r="CG425" i="42"/>
  <c r="CS425" i="42"/>
  <c r="BV425" i="42"/>
  <c r="CH425" i="42"/>
  <c r="BW425" i="42"/>
  <c r="CI425" i="42"/>
  <c r="BX425" i="42"/>
  <c r="CJ425" i="42"/>
  <c r="BY425" i="42"/>
  <c r="CK425" i="42"/>
  <c r="BZ425" i="42"/>
  <c r="CL425" i="42"/>
  <c r="CA425" i="42"/>
  <c r="CM425" i="42"/>
  <c r="CB425" i="42"/>
  <c r="CN425" i="42"/>
  <c r="CC425" i="42"/>
  <c r="CO425" i="42"/>
  <c r="CD425" i="42"/>
  <c r="CP425" i="42"/>
  <c r="CE425" i="42"/>
  <c r="CQ425" i="42"/>
  <c r="CF425" i="42"/>
  <c r="CR425" i="42"/>
  <c r="BU437" i="42"/>
  <c r="CG437" i="42"/>
  <c r="CS437" i="42"/>
  <c r="BV437" i="42"/>
  <c r="CH437" i="42"/>
  <c r="BW437" i="42"/>
  <c r="CI437" i="42"/>
  <c r="BX437" i="42"/>
  <c r="CJ437" i="42"/>
  <c r="BY437" i="42"/>
  <c r="CK437" i="42"/>
  <c r="BZ437" i="42"/>
  <c r="CL437" i="42"/>
  <c r="CA437" i="42"/>
  <c r="CM437" i="42"/>
  <c r="CB437" i="42"/>
  <c r="CN437" i="42"/>
  <c r="CC437" i="42"/>
  <c r="CO437" i="42"/>
  <c r="CD437" i="42"/>
  <c r="CP437" i="42"/>
  <c r="CE437" i="42"/>
  <c r="CQ437" i="42"/>
  <c r="CF437" i="42"/>
  <c r="CR437" i="42"/>
  <c r="BU449" i="42"/>
  <c r="CG449" i="42"/>
  <c r="CS449" i="42"/>
  <c r="BX449" i="42"/>
  <c r="CJ449" i="42"/>
  <c r="BY449" i="42"/>
  <c r="CK449" i="42"/>
  <c r="BZ449" i="42"/>
  <c r="CL449" i="42"/>
  <c r="CA449" i="42"/>
  <c r="CM449" i="42"/>
  <c r="CD449" i="42"/>
  <c r="CP449" i="42"/>
  <c r="CE449" i="42"/>
  <c r="CQ449" i="42"/>
  <c r="CF449" i="42"/>
  <c r="CR449" i="42"/>
  <c r="BU461" i="42"/>
  <c r="CG461" i="42"/>
  <c r="CS461" i="42"/>
  <c r="BX461" i="42"/>
  <c r="CJ461" i="42"/>
  <c r="BY461" i="42"/>
  <c r="CK461" i="42"/>
  <c r="BZ461" i="42"/>
  <c r="CL461" i="42"/>
  <c r="CA461" i="42"/>
  <c r="CM461" i="42"/>
  <c r="CD461" i="42"/>
  <c r="CP461" i="42"/>
  <c r="CE461" i="42"/>
  <c r="CQ461" i="42"/>
  <c r="CF461" i="42"/>
  <c r="CR461" i="42"/>
  <c r="BU473" i="42"/>
  <c r="CG473" i="42"/>
  <c r="CS473" i="42"/>
  <c r="BX473" i="42"/>
  <c r="CJ473" i="42"/>
  <c r="BY473" i="42"/>
  <c r="CK473" i="42"/>
  <c r="BZ473" i="42"/>
  <c r="CL473" i="42"/>
  <c r="CA473" i="42"/>
  <c r="CM473" i="42"/>
  <c r="CD473" i="42"/>
  <c r="CP473" i="42"/>
  <c r="CE473" i="42"/>
  <c r="CQ473" i="42"/>
  <c r="CF473" i="42"/>
  <c r="CR473" i="42"/>
  <c r="CS489" i="42"/>
  <c r="CG489" i="42"/>
  <c r="BU489" i="42"/>
  <c r="CH488" i="42"/>
  <c r="BV488" i="42"/>
  <c r="CI487" i="42"/>
  <c r="BW487" i="42"/>
  <c r="CJ486" i="42"/>
  <c r="BX486" i="42"/>
  <c r="CK485" i="42"/>
  <c r="BY485" i="42"/>
  <c r="CL484" i="42"/>
  <c r="BZ484" i="42"/>
  <c r="CM483" i="42"/>
  <c r="CA483" i="42"/>
  <c r="CN482" i="42"/>
  <c r="CB482" i="42"/>
  <c r="CO481" i="42"/>
  <c r="CC481" i="42"/>
  <c r="CP480" i="42"/>
  <c r="CD480" i="42"/>
  <c r="CQ479" i="42"/>
  <c r="CE479" i="42"/>
  <c r="CR478" i="42"/>
  <c r="CF478" i="42"/>
  <c r="CS477" i="42"/>
  <c r="CG477" i="42"/>
  <c r="BU477" i="42"/>
  <c r="CH476" i="42"/>
  <c r="BV476" i="42"/>
  <c r="CI475" i="42"/>
  <c r="CH473" i="42"/>
  <c r="BW472" i="42"/>
  <c r="CK470" i="42"/>
  <c r="BZ469" i="42"/>
  <c r="CN467" i="42"/>
  <c r="CC466" i="42"/>
  <c r="CQ464" i="42"/>
  <c r="CF463" i="42"/>
  <c r="CI460" i="42"/>
  <c r="BX459" i="42"/>
  <c r="CL457" i="42"/>
  <c r="CA456" i="42"/>
  <c r="CO454" i="42"/>
  <c r="CD453" i="42"/>
  <c r="CR451" i="42"/>
  <c r="BV449" i="42"/>
  <c r="CJ447" i="42"/>
  <c r="BY446" i="42"/>
  <c r="CM444" i="42"/>
  <c r="CB443" i="42"/>
  <c r="CE441" i="42"/>
  <c r="BU217" i="42"/>
  <c r="CG217" i="42"/>
  <c r="CS217" i="42"/>
  <c r="BV217" i="42"/>
  <c r="CH217" i="42"/>
  <c r="BW217" i="42"/>
  <c r="CI217" i="42"/>
  <c r="BX217" i="42"/>
  <c r="CJ217" i="42"/>
  <c r="BY217" i="42"/>
  <c r="CK217" i="42"/>
  <c r="BZ217" i="42"/>
  <c r="CL217" i="42"/>
  <c r="CA217" i="42"/>
  <c r="CM217" i="42"/>
  <c r="CB217" i="42"/>
  <c r="CN217" i="42"/>
  <c r="CC217" i="42"/>
  <c r="CO217" i="42"/>
  <c r="CD217" i="42"/>
  <c r="CP217" i="42"/>
  <c r="CE217" i="42"/>
  <c r="CQ217" i="42"/>
  <c r="CF217" i="42"/>
  <c r="CR217" i="42"/>
  <c r="BY349" i="42"/>
  <c r="CK349" i="42"/>
  <c r="CB349" i="42"/>
  <c r="CN349" i="42"/>
  <c r="CC349" i="42"/>
  <c r="CE349" i="42"/>
  <c r="CQ349" i="42"/>
  <c r="CG349" i="42"/>
  <c r="CH349" i="42"/>
  <c r="CI349" i="42"/>
  <c r="CJ349" i="42"/>
  <c r="BU349" i="42"/>
  <c r="CL349" i="42"/>
  <c r="BV349" i="42"/>
  <c r="CM349" i="42"/>
  <c r="BW349" i="42"/>
  <c r="CO349" i="42"/>
  <c r="BX349" i="42"/>
  <c r="CP349" i="42"/>
  <c r="BZ349" i="42"/>
  <c r="CR349" i="42"/>
  <c r="CA349" i="42"/>
  <c r="CS349" i="42"/>
  <c r="CD349" i="42"/>
  <c r="CF349" i="42"/>
  <c r="BZ198" i="42"/>
  <c r="CL198" i="42"/>
  <c r="CB198" i="42"/>
  <c r="CN198" i="42"/>
  <c r="CC198" i="42"/>
  <c r="CO198" i="42"/>
  <c r="CE198" i="42"/>
  <c r="CQ198" i="42"/>
  <c r="CF198" i="42"/>
  <c r="CR198" i="42"/>
  <c r="BU198" i="42"/>
  <c r="CG198" i="42"/>
  <c r="CS198" i="42"/>
  <c r="BV198" i="42"/>
  <c r="CH198" i="42"/>
  <c r="BW198" i="42"/>
  <c r="CI198" i="42"/>
  <c r="BX198" i="42"/>
  <c r="CJ198" i="42"/>
  <c r="BY198" i="42"/>
  <c r="CA198" i="42"/>
  <c r="CD198" i="42"/>
  <c r="CK198" i="42"/>
  <c r="CM198" i="42"/>
  <c r="CP198" i="42"/>
  <c r="CB210" i="42"/>
  <c r="CN210" i="42"/>
  <c r="CC210" i="42"/>
  <c r="CO210" i="42"/>
  <c r="CD210" i="42"/>
  <c r="CP210" i="42"/>
  <c r="CE210" i="42"/>
  <c r="CQ210" i="42"/>
  <c r="CF210" i="42"/>
  <c r="CR210" i="42"/>
  <c r="BU210" i="42"/>
  <c r="CG210" i="42"/>
  <c r="CS210" i="42"/>
  <c r="BV210" i="42"/>
  <c r="CH210" i="42"/>
  <c r="BW210" i="42"/>
  <c r="CI210" i="42"/>
  <c r="BX210" i="42"/>
  <c r="CJ210" i="42"/>
  <c r="BY210" i="42"/>
  <c r="CK210" i="42"/>
  <c r="BZ210" i="42"/>
  <c r="CL210" i="42"/>
  <c r="CA210" i="42"/>
  <c r="CM210" i="42"/>
  <c r="CB222" i="42"/>
  <c r="CN222" i="42"/>
  <c r="CC222" i="42"/>
  <c r="CO222" i="42"/>
  <c r="CE222" i="42"/>
  <c r="CQ222" i="42"/>
  <c r="CF222" i="42"/>
  <c r="CR222" i="42"/>
  <c r="BU222" i="42"/>
  <c r="CG222" i="42"/>
  <c r="CS222" i="42"/>
  <c r="BV222" i="42"/>
  <c r="CH222" i="42"/>
  <c r="BW222" i="42"/>
  <c r="CI222" i="42"/>
  <c r="BX222" i="42"/>
  <c r="CJ222" i="42"/>
  <c r="BY222" i="42"/>
  <c r="CK222" i="42"/>
  <c r="BZ222" i="42"/>
  <c r="CL222" i="42"/>
  <c r="CA222" i="42"/>
  <c r="CD222" i="42"/>
  <c r="CM222" i="42"/>
  <c r="CP222" i="42"/>
  <c r="CB234" i="42"/>
  <c r="CN234" i="42"/>
  <c r="CC234" i="42"/>
  <c r="CO234" i="42"/>
  <c r="CE234" i="42"/>
  <c r="CQ234" i="42"/>
  <c r="CF234" i="42"/>
  <c r="CR234" i="42"/>
  <c r="BU234" i="42"/>
  <c r="CG234" i="42"/>
  <c r="CS234" i="42"/>
  <c r="BV234" i="42"/>
  <c r="CH234" i="42"/>
  <c r="BW234" i="42"/>
  <c r="CI234" i="42"/>
  <c r="BY234" i="42"/>
  <c r="CK234" i="42"/>
  <c r="BZ234" i="42"/>
  <c r="CL234" i="42"/>
  <c r="BX234" i="42"/>
  <c r="CA234" i="42"/>
  <c r="CD234" i="42"/>
  <c r="CJ234" i="42"/>
  <c r="CM234" i="42"/>
  <c r="CP234" i="42"/>
  <c r="BX246" i="42"/>
  <c r="CJ246" i="42"/>
  <c r="BY246" i="42"/>
  <c r="CK246" i="42"/>
  <c r="BZ246" i="42"/>
  <c r="CL246" i="42"/>
  <c r="CA246" i="42"/>
  <c r="CM246" i="42"/>
  <c r="CB246" i="42"/>
  <c r="CN246" i="42"/>
  <c r="CC246" i="42"/>
  <c r="CO246" i="42"/>
  <c r="CD246" i="42"/>
  <c r="CP246" i="42"/>
  <c r="CE246" i="42"/>
  <c r="CQ246" i="42"/>
  <c r="CF246" i="42"/>
  <c r="CR246" i="42"/>
  <c r="BU246" i="42"/>
  <c r="CG246" i="42"/>
  <c r="CS246" i="42"/>
  <c r="BV246" i="42"/>
  <c r="CH246" i="42"/>
  <c r="BW246" i="42"/>
  <c r="CI246" i="42"/>
  <c r="BX258" i="42"/>
  <c r="CJ258" i="42"/>
  <c r="BY258" i="42"/>
  <c r="CK258" i="42"/>
  <c r="BZ258" i="42"/>
  <c r="CL258" i="42"/>
  <c r="CA258" i="42"/>
  <c r="CM258" i="42"/>
  <c r="CB258" i="42"/>
  <c r="CN258" i="42"/>
  <c r="CC258" i="42"/>
  <c r="CO258" i="42"/>
  <c r="CD258" i="42"/>
  <c r="CP258" i="42"/>
  <c r="CE258" i="42"/>
  <c r="CQ258" i="42"/>
  <c r="CF258" i="42"/>
  <c r="CR258" i="42"/>
  <c r="BU258" i="42"/>
  <c r="CG258" i="42"/>
  <c r="CS258" i="42"/>
  <c r="BV258" i="42"/>
  <c r="CH258" i="42"/>
  <c r="BW258" i="42"/>
  <c r="CI258" i="42"/>
  <c r="BX270" i="42"/>
  <c r="CJ270" i="42"/>
  <c r="BY270" i="42"/>
  <c r="CK270" i="42"/>
  <c r="BZ270" i="42"/>
  <c r="CL270" i="42"/>
  <c r="CA270" i="42"/>
  <c r="CM270" i="42"/>
  <c r="CB270" i="42"/>
  <c r="CN270" i="42"/>
  <c r="CC270" i="42"/>
  <c r="CO270" i="42"/>
  <c r="CD270" i="42"/>
  <c r="CP270" i="42"/>
  <c r="CE270" i="42"/>
  <c r="CQ270" i="42"/>
  <c r="CF270" i="42"/>
  <c r="CR270" i="42"/>
  <c r="BU270" i="42"/>
  <c r="CG270" i="42"/>
  <c r="CS270" i="42"/>
  <c r="BV270" i="42"/>
  <c r="CH270" i="42"/>
  <c r="BW270" i="42"/>
  <c r="CI270" i="42"/>
  <c r="CB282" i="42"/>
  <c r="CN282" i="42"/>
  <c r="CC282" i="42"/>
  <c r="CO282" i="42"/>
  <c r="CF282" i="42"/>
  <c r="CR282" i="42"/>
  <c r="BU282" i="42"/>
  <c r="CG282" i="42"/>
  <c r="CS282" i="42"/>
  <c r="BV282" i="42"/>
  <c r="CH282" i="42"/>
  <c r="CK282" i="42"/>
  <c r="BW282" i="42"/>
  <c r="CP282" i="42"/>
  <c r="BX282" i="42"/>
  <c r="CQ282" i="42"/>
  <c r="BY282" i="42"/>
  <c r="BZ282" i="42"/>
  <c r="CE282" i="42"/>
  <c r="CI282" i="42"/>
  <c r="CJ282" i="42"/>
  <c r="CL282" i="42"/>
  <c r="CM282" i="42"/>
  <c r="CA282" i="42"/>
  <c r="CD282" i="42"/>
  <c r="CB294" i="42"/>
  <c r="CN294" i="42"/>
  <c r="CC294" i="42"/>
  <c r="CO294" i="42"/>
  <c r="CF294" i="42"/>
  <c r="CR294" i="42"/>
  <c r="BU294" i="42"/>
  <c r="CG294" i="42"/>
  <c r="CS294" i="42"/>
  <c r="BV294" i="42"/>
  <c r="CH294" i="42"/>
  <c r="BY294" i="42"/>
  <c r="CD294" i="42"/>
  <c r="CE294" i="42"/>
  <c r="CI294" i="42"/>
  <c r="CJ294" i="42"/>
  <c r="CM294" i="42"/>
  <c r="BW294" i="42"/>
  <c r="CP294" i="42"/>
  <c r="BX294" i="42"/>
  <c r="CQ294" i="42"/>
  <c r="BZ294" i="42"/>
  <c r="CA294" i="42"/>
  <c r="CK294" i="42"/>
  <c r="CL294" i="42"/>
  <c r="CB306" i="42"/>
  <c r="CN306" i="42"/>
  <c r="CC306" i="42"/>
  <c r="CO306" i="42"/>
  <c r="CF306" i="42"/>
  <c r="CR306" i="42"/>
  <c r="BU306" i="42"/>
  <c r="CG306" i="42"/>
  <c r="CS306" i="42"/>
  <c r="BV306" i="42"/>
  <c r="CH306" i="42"/>
  <c r="CI306" i="42"/>
  <c r="CL306" i="42"/>
  <c r="CM306" i="42"/>
  <c r="BW306" i="42"/>
  <c r="CP306" i="42"/>
  <c r="BX306" i="42"/>
  <c r="CQ306" i="42"/>
  <c r="CA306" i="42"/>
  <c r="CD306" i="42"/>
  <c r="CE306" i="42"/>
  <c r="BY306" i="42"/>
  <c r="BZ306" i="42"/>
  <c r="CJ306" i="42"/>
  <c r="CK306" i="42"/>
  <c r="CB318" i="42"/>
  <c r="CN318" i="42"/>
  <c r="CC318" i="42"/>
  <c r="CO318" i="42"/>
  <c r="CF318" i="42"/>
  <c r="CR318" i="42"/>
  <c r="BU318" i="42"/>
  <c r="CG318" i="42"/>
  <c r="BV318" i="42"/>
  <c r="CH318" i="42"/>
  <c r="BW318" i="42"/>
  <c r="CP318" i="42"/>
  <c r="BZ318" i="42"/>
  <c r="CA318" i="42"/>
  <c r="CD318" i="42"/>
  <c r="CE318" i="42"/>
  <c r="CK318" i="42"/>
  <c r="CL318" i="42"/>
  <c r="CM318" i="42"/>
  <c r="BX318" i="42"/>
  <c r="BY318" i="42"/>
  <c r="CI318" i="42"/>
  <c r="CJ318" i="42"/>
  <c r="CQ318" i="42"/>
  <c r="CS318" i="42"/>
  <c r="CF330" i="42"/>
  <c r="CR330" i="42"/>
  <c r="BW330" i="42"/>
  <c r="CI330" i="42"/>
  <c r="BX330" i="42"/>
  <c r="CJ330" i="42"/>
  <c r="BY330" i="42"/>
  <c r="CK330" i="42"/>
  <c r="BZ330" i="42"/>
  <c r="CL330" i="42"/>
  <c r="CC330" i="42"/>
  <c r="CO330" i="42"/>
  <c r="CD330" i="42"/>
  <c r="CP330" i="42"/>
  <c r="CE330" i="42"/>
  <c r="CQ330" i="42"/>
  <c r="CS330" i="42"/>
  <c r="BU330" i="42"/>
  <c r="BV330" i="42"/>
  <c r="CA330" i="42"/>
  <c r="CB330" i="42"/>
  <c r="CG330" i="42"/>
  <c r="CH330" i="42"/>
  <c r="CM330" i="42"/>
  <c r="CN330" i="42"/>
  <c r="CF342" i="42"/>
  <c r="CR342" i="42"/>
  <c r="BW342" i="42"/>
  <c r="CI342" i="42"/>
  <c r="BX342" i="42"/>
  <c r="CJ342" i="42"/>
  <c r="BY342" i="42"/>
  <c r="CK342" i="42"/>
  <c r="BZ342" i="42"/>
  <c r="CL342" i="42"/>
  <c r="CG342" i="42"/>
  <c r="CH342" i="42"/>
  <c r="CM342" i="42"/>
  <c r="CN342" i="42"/>
  <c r="CO342" i="42"/>
  <c r="BU342" i="42"/>
  <c r="CP342" i="42"/>
  <c r="BV342" i="42"/>
  <c r="CQ342" i="42"/>
  <c r="CA342" i="42"/>
  <c r="CS342" i="42"/>
  <c r="CB342" i="42"/>
  <c r="CC342" i="42"/>
  <c r="CD342" i="42"/>
  <c r="CE342" i="42"/>
  <c r="BX354" i="42"/>
  <c r="CJ354" i="42"/>
  <c r="BY354" i="42"/>
  <c r="CK354" i="42"/>
  <c r="BZ354" i="42"/>
  <c r="CL354" i="42"/>
  <c r="CA354" i="42"/>
  <c r="CM354" i="42"/>
  <c r="CB354" i="42"/>
  <c r="CN354" i="42"/>
  <c r="CC354" i="42"/>
  <c r="CO354" i="42"/>
  <c r="CD354" i="42"/>
  <c r="CP354" i="42"/>
  <c r="CE354" i="42"/>
  <c r="CQ354" i="42"/>
  <c r="CF354" i="42"/>
  <c r="CR354" i="42"/>
  <c r="BU354" i="42"/>
  <c r="CG354" i="42"/>
  <c r="CS354" i="42"/>
  <c r="BV354" i="42"/>
  <c r="CH354" i="42"/>
  <c r="BW354" i="42"/>
  <c r="CI354" i="42"/>
  <c r="BX366" i="42"/>
  <c r="CJ366" i="42"/>
  <c r="BY366" i="42"/>
  <c r="CA366" i="42"/>
  <c r="CM366" i="42"/>
  <c r="CB366" i="42"/>
  <c r="CN366" i="42"/>
  <c r="CC366" i="42"/>
  <c r="CO366" i="42"/>
  <c r="CD366" i="42"/>
  <c r="CP366" i="42"/>
  <c r="BU366" i="42"/>
  <c r="CG366" i="42"/>
  <c r="CS366" i="42"/>
  <c r="BV366" i="42"/>
  <c r="CH366" i="42"/>
  <c r="BW366" i="42"/>
  <c r="CI366" i="42"/>
  <c r="BZ366" i="42"/>
  <c r="CE366" i="42"/>
  <c r="CF366" i="42"/>
  <c r="CK366" i="42"/>
  <c r="CL366" i="42"/>
  <c r="CQ366" i="42"/>
  <c r="CR366" i="42"/>
  <c r="BX378" i="42"/>
  <c r="CJ378" i="42"/>
  <c r="CA378" i="42"/>
  <c r="CM378" i="42"/>
  <c r="CB378" i="42"/>
  <c r="CN378" i="42"/>
  <c r="CC378" i="42"/>
  <c r="CO378" i="42"/>
  <c r="CD378" i="42"/>
  <c r="CP378" i="42"/>
  <c r="BU378" i="42"/>
  <c r="CG378" i="42"/>
  <c r="CS378" i="42"/>
  <c r="BV378" i="42"/>
  <c r="CH378" i="42"/>
  <c r="BW378" i="42"/>
  <c r="CI378" i="42"/>
  <c r="CL378" i="42"/>
  <c r="CQ378" i="42"/>
  <c r="CR378" i="42"/>
  <c r="BY378" i="42"/>
  <c r="BZ378" i="42"/>
  <c r="CE378" i="42"/>
  <c r="CF378" i="42"/>
  <c r="CK378" i="42"/>
  <c r="BX390" i="42"/>
  <c r="CJ390" i="42"/>
  <c r="CA390" i="42"/>
  <c r="CM390" i="42"/>
  <c r="CB390" i="42"/>
  <c r="CN390" i="42"/>
  <c r="CC390" i="42"/>
  <c r="CO390" i="42"/>
  <c r="CD390" i="42"/>
  <c r="CP390" i="42"/>
  <c r="BU390" i="42"/>
  <c r="CG390" i="42"/>
  <c r="CS390" i="42"/>
  <c r="BV390" i="42"/>
  <c r="CH390" i="42"/>
  <c r="BW390" i="42"/>
  <c r="CI390" i="42"/>
  <c r="BZ390" i="42"/>
  <c r="CE390" i="42"/>
  <c r="CF390" i="42"/>
  <c r="CK390" i="42"/>
  <c r="CL390" i="42"/>
  <c r="CQ390" i="42"/>
  <c r="CR390" i="42"/>
  <c r="BY390" i="42"/>
  <c r="BX402" i="42"/>
  <c r="CJ402" i="42"/>
  <c r="CA402" i="42"/>
  <c r="CM402" i="42"/>
  <c r="CB402" i="42"/>
  <c r="CN402" i="42"/>
  <c r="CC402" i="42"/>
  <c r="CO402" i="42"/>
  <c r="CD402" i="42"/>
  <c r="CP402" i="42"/>
  <c r="BU402" i="42"/>
  <c r="CG402" i="42"/>
  <c r="CS402" i="42"/>
  <c r="BV402" i="42"/>
  <c r="CH402" i="42"/>
  <c r="BW402" i="42"/>
  <c r="CI402" i="42"/>
  <c r="BY402" i="42"/>
  <c r="BZ402" i="42"/>
  <c r="CE402" i="42"/>
  <c r="CF402" i="42"/>
  <c r="CK402" i="42"/>
  <c r="CL402" i="42"/>
  <c r="CQ402" i="42"/>
  <c r="CR402" i="42"/>
  <c r="CF414" i="42"/>
  <c r="CR414" i="42"/>
  <c r="BU414" i="42"/>
  <c r="CG414" i="42"/>
  <c r="CS414" i="42"/>
  <c r="BV414" i="42"/>
  <c r="CH414" i="42"/>
  <c r="BW414" i="42"/>
  <c r="CI414" i="42"/>
  <c r="BX414" i="42"/>
  <c r="CJ414" i="42"/>
  <c r="BY414" i="42"/>
  <c r="CK414" i="42"/>
  <c r="BZ414" i="42"/>
  <c r="CL414" i="42"/>
  <c r="CA414" i="42"/>
  <c r="CM414" i="42"/>
  <c r="CB414" i="42"/>
  <c r="CN414" i="42"/>
  <c r="CC414" i="42"/>
  <c r="CO414" i="42"/>
  <c r="CD414" i="42"/>
  <c r="CP414" i="42"/>
  <c r="CE414" i="42"/>
  <c r="CQ414" i="42"/>
  <c r="CF426" i="42"/>
  <c r="CR426" i="42"/>
  <c r="BU426" i="42"/>
  <c r="CG426" i="42"/>
  <c r="CS426" i="42"/>
  <c r="BV426" i="42"/>
  <c r="CH426" i="42"/>
  <c r="BW426" i="42"/>
  <c r="CI426" i="42"/>
  <c r="BX426" i="42"/>
  <c r="CJ426" i="42"/>
  <c r="BY426" i="42"/>
  <c r="CK426" i="42"/>
  <c r="BZ426" i="42"/>
  <c r="CL426" i="42"/>
  <c r="CA426" i="42"/>
  <c r="CM426" i="42"/>
  <c r="CB426" i="42"/>
  <c r="CN426" i="42"/>
  <c r="CC426" i="42"/>
  <c r="CO426" i="42"/>
  <c r="CD426" i="42"/>
  <c r="CP426" i="42"/>
  <c r="CE426" i="42"/>
  <c r="CQ426" i="42"/>
  <c r="CF438" i="42"/>
  <c r="CR438" i="42"/>
  <c r="BU438" i="42"/>
  <c r="CG438" i="42"/>
  <c r="CS438" i="42"/>
  <c r="BV438" i="42"/>
  <c r="BW438" i="42"/>
  <c r="CI438" i="42"/>
  <c r="BX438" i="42"/>
  <c r="CJ438" i="42"/>
  <c r="BY438" i="42"/>
  <c r="CK438" i="42"/>
  <c r="BZ438" i="42"/>
  <c r="CL438" i="42"/>
  <c r="CA438" i="42"/>
  <c r="CM438" i="42"/>
  <c r="CB438" i="42"/>
  <c r="CN438" i="42"/>
  <c r="CC438" i="42"/>
  <c r="CO438" i="42"/>
  <c r="CD438" i="42"/>
  <c r="CP438" i="42"/>
  <c r="CE438" i="42"/>
  <c r="CQ438" i="42"/>
  <c r="CF450" i="42"/>
  <c r="CR450" i="42"/>
  <c r="BW450" i="42"/>
  <c r="CI450" i="42"/>
  <c r="BX450" i="42"/>
  <c r="CJ450" i="42"/>
  <c r="BY450" i="42"/>
  <c r="CK450" i="42"/>
  <c r="BZ450" i="42"/>
  <c r="CL450" i="42"/>
  <c r="CC450" i="42"/>
  <c r="CO450" i="42"/>
  <c r="CD450" i="42"/>
  <c r="CP450" i="42"/>
  <c r="CE450" i="42"/>
  <c r="CQ450" i="42"/>
  <c r="CF462" i="42"/>
  <c r="CR462" i="42"/>
  <c r="BW462" i="42"/>
  <c r="CI462" i="42"/>
  <c r="BX462" i="42"/>
  <c r="CJ462" i="42"/>
  <c r="BY462" i="42"/>
  <c r="CK462" i="42"/>
  <c r="BZ462" i="42"/>
  <c r="CL462" i="42"/>
  <c r="CC462" i="42"/>
  <c r="CO462" i="42"/>
  <c r="CD462" i="42"/>
  <c r="CP462" i="42"/>
  <c r="CE462" i="42"/>
  <c r="CQ462" i="42"/>
  <c r="CF474" i="42"/>
  <c r="CR474" i="42"/>
  <c r="BW474" i="42"/>
  <c r="CI474" i="42"/>
  <c r="BX474" i="42"/>
  <c r="CJ474" i="42"/>
  <c r="BY474" i="42"/>
  <c r="CK474" i="42"/>
  <c r="BZ474" i="42"/>
  <c r="CL474" i="42"/>
  <c r="CC474" i="42"/>
  <c r="CO474" i="42"/>
  <c r="CD474" i="42"/>
  <c r="CP474" i="42"/>
  <c r="CE474" i="42"/>
  <c r="CQ474" i="42"/>
  <c r="CR489" i="42"/>
  <c r="CF489" i="42"/>
  <c r="CS488" i="42"/>
  <c r="CG488" i="42"/>
  <c r="BU488" i="42"/>
  <c r="CH487" i="42"/>
  <c r="BV487" i="42"/>
  <c r="CI486" i="42"/>
  <c r="BW486" i="42"/>
  <c r="CJ485" i="42"/>
  <c r="BX485" i="42"/>
  <c r="CK484" i="42"/>
  <c r="BY484" i="42"/>
  <c r="CL483" i="42"/>
  <c r="BZ483" i="42"/>
  <c r="CM482" i="42"/>
  <c r="CA482" i="42"/>
  <c r="CN481" i="42"/>
  <c r="CB481" i="42"/>
  <c r="CO480" i="42"/>
  <c r="CC480" i="42"/>
  <c r="CP479" i="42"/>
  <c r="CD479" i="42"/>
  <c r="CQ478" i="42"/>
  <c r="CE478" i="42"/>
  <c r="CR477" i="42"/>
  <c r="CF477" i="42"/>
  <c r="CS476" i="42"/>
  <c r="CG476" i="42"/>
  <c r="BU476" i="42"/>
  <c r="CN474" i="42"/>
  <c r="CC473" i="42"/>
  <c r="CQ471" i="42"/>
  <c r="CF470" i="42"/>
  <c r="BU469" i="42"/>
  <c r="CI467" i="42"/>
  <c r="BX466" i="42"/>
  <c r="CL464" i="42"/>
  <c r="CO461" i="42"/>
  <c r="CD460" i="42"/>
  <c r="CR458" i="42"/>
  <c r="CG457" i="42"/>
  <c r="BV456" i="42"/>
  <c r="CJ454" i="42"/>
  <c r="BY453" i="42"/>
  <c r="CB450" i="42"/>
  <c r="CP448" i="42"/>
  <c r="CE447" i="42"/>
  <c r="CS445" i="42"/>
  <c r="CH444" i="42"/>
  <c r="BW443" i="42"/>
  <c r="BU241" i="42"/>
  <c r="CG241" i="42"/>
  <c r="CS241" i="42"/>
  <c r="BV241" i="42"/>
  <c r="CH241" i="42"/>
  <c r="BX241" i="42"/>
  <c r="CJ241" i="42"/>
  <c r="BY241" i="42"/>
  <c r="CK241" i="42"/>
  <c r="BZ241" i="42"/>
  <c r="CL241" i="42"/>
  <c r="CA241" i="42"/>
  <c r="CM241" i="42"/>
  <c r="CB241" i="42"/>
  <c r="CN241" i="42"/>
  <c r="CD241" i="42"/>
  <c r="CP241" i="42"/>
  <c r="CE241" i="42"/>
  <c r="CQ241" i="42"/>
  <c r="CC241" i="42"/>
  <c r="CF241" i="42"/>
  <c r="CI241" i="42"/>
  <c r="CO241" i="42"/>
  <c r="CR241" i="42"/>
  <c r="BW241" i="42"/>
  <c r="CC361" i="42"/>
  <c r="CO361" i="42"/>
  <c r="CD361" i="42"/>
  <c r="CP361" i="42"/>
  <c r="CE361" i="42"/>
  <c r="CF361" i="42"/>
  <c r="CR361" i="42"/>
  <c r="BU361" i="42"/>
  <c r="CG361" i="42"/>
  <c r="CS361" i="42"/>
  <c r="BV361" i="42"/>
  <c r="CH361" i="42"/>
  <c r="BW361" i="42"/>
  <c r="CI361" i="42"/>
  <c r="BX361" i="42"/>
  <c r="CJ361" i="42"/>
  <c r="BY361" i="42"/>
  <c r="CK361" i="42"/>
  <c r="BZ361" i="42"/>
  <c r="CL361" i="42"/>
  <c r="CA361" i="42"/>
  <c r="CM361" i="42"/>
  <c r="CB361" i="42"/>
  <c r="CN361" i="42"/>
  <c r="CQ361" i="42"/>
  <c r="BY199" i="42"/>
  <c r="CK199" i="42"/>
  <c r="CA199" i="42"/>
  <c r="CM199" i="42"/>
  <c r="CB199" i="42"/>
  <c r="CN199" i="42"/>
  <c r="CD199" i="42"/>
  <c r="CP199" i="42"/>
  <c r="CE199" i="42"/>
  <c r="CQ199" i="42"/>
  <c r="CF199" i="42"/>
  <c r="CR199" i="42"/>
  <c r="BU199" i="42"/>
  <c r="CG199" i="42"/>
  <c r="CS199" i="42"/>
  <c r="BV199" i="42"/>
  <c r="CH199" i="42"/>
  <c r="BW199" i="42"/>
  <c r="CI199" i="42"/>
  <c r="CJ199" i="42"/>
  <c r="CL199" i="42"/>
  <c r="CO199" i="42"/>
  <c r="BX199" i="42"/>
  <c r="BZ199" i="42"/>
  <c r="CC199" i="42"/>
  <c r="CA211" i="42"/>
  <c r="CM211" i="42"/>
  <c r="CB211" i="42"/>
  <c r="CN211" i="42"/>
  <c r="CC211" i="42"/>
  <c r="CO211" i="42"/>
  <c r="CD211" i="42"/>
  <c r="CP211" i="42"/>
  <c r="CE211" i="42"/>
  <c r="CQ211" i="42"/>
  <c r="CF211" i="42"/>
  <c r="CR211" i="42"/>
  <c r="BU211" i="42"/>
  <c r="CG211" i="42"/>
  <c r="CS211" i="42"/>
  <c r="BV211" i="42"/>
  <c r="CH211" i="42"/>
  <c r="BW211" i="42"/>
  <c r="CI211" i="42"/>
  <c r="BX211" i="42"/>
  <c r="CJ211" i="42"/>
  <c r="BY211" i="42"/>
  <c r="CK211" i="42"/>
  <c r="BZ211" i="42"/>
  <c r="CL211" i="42"/>
  <c r="CA223" i="42"/>
  <c r="CM223" i="42"/>
  <c r="CB223" i="42"/>
  <c r="CN223" i="42"/>
  <c r="CD223" i="42"/>
  <c r="CP223" i="42"/>
  <c r="CE223" i="42"/>
  <c r="CQ223" i="42"/>
  <c r="CF223" i="42"/>
  <c r="CR223" i="42"/>
  <c r="BU223" i="42"/>
  <c r="CG223" i="42"/>
  <c r="CS223" i="42"/>
  <c r="BV223" i="42"/>
  <c r="CH223" i="42"/>
  <c r="BX223" i="42"/>
  <c r="CJ223" i="42"/>
  <c r="BY223" i="42"/>
  <c r="CK223" i="42"/>
  <c r="BW223" i="42"/>
  <c r="BZ223" i="42"/>
  <c r="CC223" i="42"/>
  <c r="CI223" i="42"/>
  <c r="CL223" i="42"/>
  <c r="CO223" i="42"/>
  <c r="CA235" i="42"/>
  <c r="CM235" i="42"/>
  <c r="CB235" i="42"/>
  <c r="CN235" i="42"/>
  <c r="CD235" i="42"/>
  <c r="CP235" i="42"/>
  <c r="CE235" i="42"/>
  <c r="CQ235" i="42"/>
  <c r="CF235" i="42"/>
  <c r="CR235" i="42"/>
  <c r="BU235" i="42"/>
  <c r="CG235" i="42"/>
  <c r="CS235" i="42"/>
  <c r="BV235" i="42"/>
  <c r="CH235" i="42"/>
  <c r="BX235" i="42"/>
  <c r="CJ235" i="42"/>
  <c r="BY235" i="42"/>
  <c r="CK235" i="42"/>
  <c r="CI235" i="42"/>
  <c r="CL235" i="42"/>
  <c r="CO235" i="42"/>
  <c r="BW235" i="42"/>
  <c r="BZ235" i="42"/>
  <c r="CC235" i="42"/>
  <c r="BW247" i="42"/>
  <c r="CI247" i="42"/>
  <c r="BX247" i="42"/>
  <c r="CJ247" i="42"/>
  <c r="BY247" i="42"/>
  <c r="CK247" i="42"/>
  <c r="BZ247" i="42"/>
  <c r="CL247" i="42"/>
  <c r="CA247" i="42"/>
  <c r="CM247" i="42"/>
  <c r="CB247" i="42"/>
  <c r="CN247" i="42"/>
  <c r="CC247" i="42"/>
  <c r="CO247" i="42"/>
  <c r="CD247" i="42"/>
  <c r="CP247" i="42"/>
  <c r="CE247" i="42"/>
  <c r="CQ247" i="42"/>
  <c r="CF247" i="42"/>
  <c r="CR247" i="42"/>
  <c r="BU247" i="42"/>
  <c r="CG247" i="42"/>
  <c r="CS247" i="42"/>
  <c r="BV247" i="42"/>
  <c r="CH247" i="42"/>
  <c r="BW259" i="42"/>
  <c r="CI259" i="42"/>
  <c r="BX259" i="42"/>
  <c r="CJ259" i="42"/>
  <c r="BY259" i="42"/>
  <c r="CK259" i="42"/>
  <c r="BZ259" i="42"/>
  <c r="CL259" i="42"/>
  <c r="CA259" i="42"/>
  <c r="CM259" i="42"/>
  <c r="CB259" i="42"/>
  <c r="CN259" i="42"/>
  <c r="CC259" i="42"/>
  <c r="CO259" i="42"/>
  <c r="CD259" i="42"/>
  <c r="CP259" i="42"/>
  <c r="CE259" i="42"/>
  <c r="CQ259" i="42"/>
  <c r="CF259" i="42"/>
  <c r="CR259" i="42"/>
  <c r="BU259" i="42"/>
  <c r="CG259" i="42"/>
  <c r="CS259" i="42"/>
  <c r="CH259" i="42"/>
  <c r="BV259" i="42"/>
  <c r="BW271" i="42"/>
  <c r="CI271" i="42"/>
  <c r="BX271" i="42"/>
  <c r="CJ271" i="42"/>
  <c r="BY271" i="42"/>
  <c r="CK271" i="42"/>
  <c r="BZ271" i="42"/>
  <c r="CL271" i="42"/>
  <c r="CA271" i="42"/>
  <c r="CM271" i="42"/>
  <c r="CB271" i="42"/>
  <c r="CN271" i="42"/>
  <c r="CC271" i="42"/>
  <c r="CO271" i="42"/>
  <c r="CD271" i="42"/>
  <c r="CP271" i="42"/>
  <c r="CE271" i="42"/>
  <c r="CQ271" i="42"/>
  <c r="CF271" i="42"/>
  <c r="CR271" i="42"/>
  <c r="BU271" i="42"/>
  <c r="CG271" i="42"/>
  <c r="CS271" i="42"/>
  <c r="BV271" i="42"/>
  <c r="CH271" i="42"/>
  <c r="CA283" i="42"/>
  <c r="CM283" i="42"/>
  <c r="CB283" i="42"/>
  <c r="CN283" i="42"/>
  <c r="CE283" i="42"/>
  <c r="CQ283" i="42"/>
  <c r="CF283" i="42"/>
  <c r="CR283" i="42"/>
  <c r="BU283" i="42"/>
  <c r="CG283" i="42"/>
  <c r="CS283" i="42"/>
  <c r="CH283" i="42"/>
  <c r="CK283" i="42"/>
  <c r="CL283" i="42"/>
  <c r="BV283" i="42"/>
  <c r="CO283" i="42"/>
  <c r="BW283" i="42"/>
  <c r="CP283" i="42"/>
  <c r="BZ283" i="42"/>
  <c r="CC283" i="42"/>
  <c r="CD283" i="42"/>
  <c r="BX283" i="42"/>
  <c r="BY283" i="42"/>
  <c r="CI283" i="42"/>
  <c r="CJ283" i="42"/>
  <c r="CA295" i="42"/>
  <c r="CM295" i="42"/>
  <c r="CB295" i="42"/>
  <c r="CN295" i="42"/>
  <c r="CE295" i="42"/>
  <c r="CQ295" i="42"/>
  <c r="CF295" i="42"/>
  <c r="CR295" i="42"/>
  <c r="BU295" i="42"/>
  <c r="CG295" i="42"/>
  <c r="CS295" i="42"/>
  <c r="BV295" i="42"/>
  <c r="CO295" i="42"/>
  <c r="BY295" i="42"/>
  <c r="BZ295" i="42"/>
  <c r="CC295" i="42"/>
  <c r="CD295" i="42"/>
  <c r="CJ295" i="42"/>
  <c r="CK295" i="42"/>
  <c r="CL295" i="42"/>
  <c r="BW295" i="42"/>
  <c r="BX295" i="42"/>
  <c r="CH295" i="42"/>
  <c r="CI295" i="42"/>
  <c r="CP295" i="42"/>
  <c r="CA307" i="42"/>
  <c r="CM307" i="42"/>
  <c r="CB307" i="42"/>
  <c r="CN307" i="42"/>
  <c r="CE307" i="42"/>
  <c r="CQ307" i="42"/>
  <c r="CF307" i="42"/>
  <c r="CR307" i="42"/>
  <c r="BU307" i="42"/>
  <c r="CG307" i="42"/>
  <c r="CS307" i="42"/>
  <c r="CC307" i="42"/>
  <c r="CI307" i="42"/>
  <c r="CJ307" i="42"/>
  <c r="CK307" i="42"/>
  <c r="CL307" i="42"/>
  <c r="BX307" i="42"/>
  <c r="BY307" i="42"/>
  <c r="BZ307" i="42"/>
  <c r="CD307" i="42"/>
  <c r="CH307" i="42"/>
  <c r="CO307" i="42"/>
  <c r="CP307" i="42"/>
  <c r="BV307" i="42"/>
  <c r="BW307" i="42"/>
  <c r="BU319" i="42"/>
  <c r="CE319" i="42"/>
  <c r="CQ319" i="42"/>
  <c r="BV319" i="42"/>
  <c r="CH319" i="42"/>
  <c r="BW319" i="42"/>
  <c r="CI319" i="42"/>
  <c r="BX319" i="42"/>
  <c r="CJ319" i="42"/>
  <c r="BY319" i="42"/>
  <c r="CK319" i="42"/>
  <c r="CB319" i="42"/>
  <c r="CN319" i="42"/>
  <c r="CC319" i="42"/>
  <c r="CO319" i="42"/>
  <c r="CD319" i="42"/>
  <c r="CP319" i="42"/>
  <c r="CF319" i="42"/>
  <c r="CG319" i="42"/>
  <c r="CL319" i="42"/>
  <c r="CM319" i="42"/>
  <c r="CR319" i="42"/>
  <c r="CS319" i="42"/>
  <c r="BZ319" i="42"/>
  <c r="CA319" i="42"/>
  <c r="CE331" i="42"/>
  <c r="CQ331" i="42"/>
  <c r="BV331" i="42"/>
  <c r="CH331" i="42"/>
  <c r="BW331" i="42"/>
  <c r="CI331" i="42"/>
  <c r="BX331" i="42"/>
  <c r="CJ331" i="42"/>
  <c r="BY331" i="42"/>
  <c r="CK331" i="42"/>
  <c r="CC331" i="42"/>
  <c r="CO331" i="42"/>
  <c r="CP331" i="42"/>
  <c r="CR331" i="42"/>
  <c r="BU331" i="42"/>
  <c r="CS331" i="42"/>
  <c r="BZ331" i="42"/>
  <c r="CA331" i="42"/>
  <c r="CB331" i="42"/>
  <c r="CD331" i="42"/>
  <c r="CF331" i="42"/>
  <c r="CG331" i="42"/>
  <c r="CL331" i="42"/>
  <c r="CM331" i="42"/>
  <c r="CN331" i="42"/>
  <c r="CE343" i="42"/>
  <c r="CQ343" i="42"/>
  <c r="BV343" i="42"/>
  <c r="CH343" i="42"/>
  <c r="BW343" i="42"/>
  <c r="CI343" i="42"/>
  <c r="BX343" i="42"/>
  <c r="CJ343" i="42"/>
  <c r="BY343" i="42"/>
  <c r="CK343" i="42"/>
  <c r="CC343" i="42"/>
  <c r="CD343" i="42"/>
  <c r="CF343" i="42"/>
  <c r="CG343" i="42"/>
  <c r="CL343" i="42"/>
  <c r="CM343" i="42"/>
  <c r="CN343" i="42"/>
  <c r="CO343" i="42"/>
  <c r="BU343" i="42"/>
  <c r="CP343" i="42"/>
  <c r="BZ343" i="42"/>
  <c r="CR343" i="42"/>
  <c r="CA343" i="42"/>
  <c r="CS343" i="42"/>
  <c r="CB343" i="42"/>
  <c r="BW355" i="42"/>
  <c r="CI355" i="42"/>
  <c r="BX355" i="42"/>
  <c r="CJ355" i="42"/>
  <c r="BY355" i="42"/>
  <c r="CK355" i="42"/>
  <c r="BZ355" i="42"/>
  <c r="CL355" i="42"/>
  <c r="CA355" i="42"/>
  <c r="CM355" i="42"/>
  <c r="CB355" i="42"/>
  <c r="CN355" i="42"/>
  <c r="CC355" i="42"/>
  <c r="CO355" i="42"/>
  <c r="CD355" i="42"/>
  <c r="CP355" i="42"/>
  <c r="CE355" i="42"/>
  <c r="CQ355" i="42"/>
  <c r="CF355" i="42"/>
  <c r="CR355" i="42"/>
  <c r="BU355" i="42"/>
  <c r="CG355" i="42"/>
  <c r="CS355" i="42"/>
  <c r="BV355" i="42"/>
  <c r="CH355" i="42"/>
  <c r="BW367" i="42"/>
  <c r="CI367" i="42"/>
  <c r="BZ367" i="42"/>
  <c r="CL367" i="42"/>
  <c r="CA367" i="42"/>
  <c r="CM367" i="42"/>
  <c r="CB367" i="42"/>
  <c r="CN367" i="42"/>
  <c r="CC367" i="42"/>
  <c r="CO367" i="42"/>
  <c r="CF367" i="42"/>
  <c r="CR367" i="42"/>
  <c r="BU367" i="42"/>
  <c r="CG367" i="42"/>
  <c r="CS367" i="42"/>
  <c r="BV367" i="42"/>
  <c r="CH367" i="42"/>
  <c r="BY367" i="42"/>
  <c r="CD367" i="42"/>
  <c r="CE367" i="42"/>
  <c r="CJ367" i="42"/>
  <c r="CK367" i="42"/>
  <c r="CP367" i="42"/>
  <c r="CQ367" i="42"/>
  <c r="BX367" i="42"/>
  <c r="BW379" i="42"/>
  <c r="CI379" i="42"/>
  <c r="BZ379" i="42"/>
  <c r="CL379" i="42"/>
  <c r="CA379" i="42"/>
  <c r="CM379" i="42"/>
  <c r="CB379" i="42"/>
  <c r="CN379" i="42"/>
  <c r="CC379" i="42"/>
  <c r="CO379" i="42"/>
  <c r="CF379" i="42"/>
  <c r="CR379" i="42"/>
  <c r="BU379" i="42"/>
  <c r="CG379" i="42"/>
  <c r="CS379" i="42"/>
  <c r="BV379" i="42"/>
  <c r="CH379" i="42"/>
  <c r="BX379" i="42"/>
  <c r="BY379" i="42"/>
  <c r="CD379" i="42"/>
  <c r="CE379" i="42"/>
  <c r="CJ379" i="42"/>
  <c r="CK379" i="42"/>
  <c r="CP379" i="42"/>
  <c r="CQ379" i="42"/>
  <c r="BW391" i="42"/>
  <c r="CI391" i="42"/>
  <c r="BZ391" i="42"/>
  <c r="CL391" i="42"/>
  <c r="CA391" i="42"/>
  <c r="CM391" i="42"/>
  <c r="CB391" i="42"/>
  <c r="CN391" i="42"/>
  <c r="CC391" i="42"/>
  <c r="CO391" i="42"/>
  <c r="CF391" i="42"/>
  <c r="CR391" i="42"/>
  <c r="BU391" i="42"/>
  <c r="CG391" i="42"/>
  <c r="CS391" i="42"/>
  <c r="BV391" i="42"/>
  <c r="CH391" i="42"/>
  <c r="CK391" i="42"/>
  <c r="CP391" i="42"/>
  <c r="CQ391" i="42"/>
  <c r="BX391" i="42"/>
  <c r="BY391" i="42"/>
  <c r="CD391" i="42"/>
  <c r="CE391" i="42"/>
  <c r="CJ391" i="42"/>
  <c r="BW403" i="42"/>
  <c r="CI403" i="42"/>
  <c r="BZ403" i="42"/>
  <c r="CL403" i="42"/>
  <c r="CA403" i="42"/>
  <c r="CM403" i="42"/>
  <c r="CB403" i="42"/>
  <c r="CN403" i="42"/>
  <c r="CC403" i="42"/>
  <c r="CO403" i="42"/>
  <c r="CF403" i="42"/>
  <c r="CR403" i="42"/>
  <c r="BU403" i="42"/>
  <c r="CG403" i="42"/>
  <c r="CS403" i="42"/>
  <c r="BV403" i="42"/>
  <c r="CH403" i="42"/>
  <c r="BY403" i="42"/>
  <c r="CD403" i="42"/>
  <c r="CE403" i="42"/>
  <c r="CJ403" i="42"/>
  <c r="CK403" i="42"/>
  <c r="CP403" i="42"/>
  <c r="CQ403" i="42"/>
  <c r="BX403" i="42"/>
  <c r="CE415" i="42"/>
  <c r="CQ415" i="42"/>
  <c r="CF415" i="42"/>
  <c r="CR415" i="42"/>
  <c r="BU415" i="42"/>
  <c r="CG415" i="42"/>
  <c r="CS415" i="42"/>
  <c r="BV415" i="42"/>
  <c r="CH415" i="42"/>
  <c r="BW415" i="42"/>
  <c r="CI415" i="42"/>
  <c r="BX415" i="42"/>
  <c r="CJ415" i="42"/>
  <c r="BY415" i="42"/>
  <c r="CK415" i="42"/>
  <c r="BZ415" i="42"/>
  <c r="CL415" i="42"/>
  <c r="CA415" i="42"/>
  <c r="CM415" i="42"/>
  <c r="CB415" i="42"/>
  <c r="CN415" i="42"/>
  <c r="CC415" i="42"/>
  <c r="CO415" i="42"/>
  <c r="CD415" i="42"/>
  <c r="CP415" i="42"/>
  <c r="CE427" i="42"/>
  <c r="CQ427" i="42"/>
  <c r="CF427" i="42"/>
  <c r="CR427" i="42"/>
  <c r="BU427" i="42"/>
  <c r="CG427" i="42"/>
  <c r="CS427" i="42"/>
  <c r="BV427" i="42"/>
  <c r="CH427" i="42"/>
  <c r="BW427" i="42"/>
  <c r="CI427" i="42"/>
  <c r="BX427" i="42"/>
  <c r="CJ427" i="42"/>
  <c r="BY427" i="42"/>
  <c r="CK427" i="42"/>
  <c r="BZ427" i="42"/>
  <c r="CL427" i="42"/>
  <c r="CA427" i="42"/>
  <c r="CM427" i="42"/>
  <c r="CB427" i="42"/>
  <c r="CN427" i="42"/>
  <c r="CC427" i="42"/>
  <c r="CO427" i="42"/>
  <c r="CD427" i="42"/>
  <c r="CP427" i="42"/>
  <c r="CE439" i="42"/>
  <c r="CQ439" i="42"/>
  <c r="CF439" i="42"/>
  <c r="CR439" i="42"/>
  <c r="BV439" i="42"/>
  <c r="CH439" i="42"/>
  <c r="BW439" i="42"/>
  <c r="CI439" i="42"/>
  <c r="BX439" i="42"/>
  <c r="CJ439" i="42"/>
  <c r="BY439" i="42"/>
  <c r="CK439" i="42"/>
  <c r="CA439" i="42"/>
  <c r="CM439" i="42"/>
  <c r="CB439" i="42"/>
  <c r="CN439" i="42"/>
  <c r="CC439" i="42"/>
  <c r="CO439" i="42"/>
  <c r="CD439" i="42"/>
  <c r="CP439" i="42"/>
  <c r="CE451" i="42"/>
  <c r="CQ451" i="42"/>
  <c r="BV451" i="42"/>
  <c r="CH451" i="42"/>
  <c r="BW451" i="42"/>
  <c r="CI451" i="42"/>
  <c r="BX451" i="42"/>
  <c r="CJ451" i="42"/>
  <c r="BY451" i="42"/>
  <c r="CK451" i="42"/>
  <c r="CB451" i="42"/>
  <c r="CN451" i="42"/>
  <c r="CC451" i="42"/>
  <c r="CO451" i="42"/>
  <c r="CD451" i="42"/>
  <c r="CP451" i="42"/>
  <c r="CE463" i="42"/>
  <c r="CQ463" i="42"/>
  <c r="BV463" i="42"/>
  <c r="CH463" i="42"/>
  <c r="BW463" i="42"/>
  <c r="CI463" i="42"/>
  <c r="BX463" i="42"/>
  <c r="CJ463" i="42"/>
  <c r="BY463" i="42"/>
  <c r="CK463" i="42"/>
  <c r="CB463" i="42"/>
  <c r="CN463" i="42"/>
  <c r="CC463" i="42"/>
  <c r="CO463" i="42"/>
  <c r="CD463" i="42"/>
  <c r="CP463" i="42"/>
  <c r="BW475" i="42"/>
  <c r="BX475" i="42"/>
  <c r="CD475" i="42"/>
  <c r="CQ489" i="42"/>
  <c r="CE489" i="42"/>
  <c r="CR488" i="42"/>
  <c r="CF488" i="42"/>
  <c r="CS487" i="42"/>
  <c r="CG487" i="42"/>
  <c r="BU487" i="42"/>
  <c r="CH486" i="42"/>
  <c r="BV486" i="42"/>
  <c r="CI485" i="42"/>
  <c r="BW485" i="42"/>
  <c r="CJ484" i="42"/>
  <c r="BX484" i="42"/>
  <c r="CK483" i="42"/>
  <c r="BY483" i="42"/>
  <c r="CL482" i="42"/>
  <c r="BZ482" i="42"/>
  <c r="CM481" i="42"/>
  <c r="CA481" i="42"/>
  <c r="CN480" i="42"/>
  <c r="CB480" i="42"/>
  <c r="CO479" i="42"/>
  <c r="CC479" i="42"/>
  <c r="CP478" i="42"/>
  <c r="CD478" i="42"/>
  <c r="CQ477" i="42"/>
  <c r="CE477" i="42"/>
  <c r="CR476" i="42"/>
  <c r="CF476" i="42"/>
  <c r="CS475" i="42"/>
  <c r="CG475" i="42"/>
  <c r="CM474" i="42"/>
  <c r="CB473" i="42"/>
  <c r="CP471" i="42"/>
  <c r="CE470" i="42"/>
  <c r="CS468" i="42"/>
  <c r="CH467" i="42"/>
  <c r="BZ463" i="42"/>
  <c r="CN461" i="42"/>
  <c r="CC460" i="42"/>
  <c r="CQ458" i="42"/>
  <c r="CF457" i="42"/>
  <c r="BU456" i="42"/>
  <c r="CI454" i="42"/>
  <c r="CL451" i="42"/>
  <c r="CA450" i="42"/>
  <c r="CO448" i="42"/>
  <c r="CD447" i="42"/>
  <c r="CR445" i="42"/>
  <c r="CG444" i="42"/>
  <c r="BY337" i="42"/>
  <c r="CK337" i="42"/>
  <c r="CB337" i="42"/>
  <c r="CN337" i="42"/>
  <c r="CC337" i="42"/>
  <c r="CO337" i="42"/>
  <c r="CD337" i="42"/>
  <c r="CP337" i="42"/>
  <c r="CE337" i="42"/>
  <c r="CQ337" i="42"/>
  <c r="BW337" i="42"/>
  <c r="CI337" i="42"/>
  <c r="CJ337" i="42"/>
  <c r="CL337" i="42"/>
  <c r="CM337" i="42"/>
  <c r="BU337" i="42"/>
  <c r="CR337" i="42"/>
  <c r="BV337" i="42"/>
  <c r="CS337" i="42"/>
  <c r="BX337" i="42"/>
  <c r="BZ337" i="42"/>
  <c r="CA337" i="42"/>
  <c r="CF337" i="42"/>
  <c r="CG337" i="42"/>
  <c r="CH337" i="42"/>
  <c r="BX200" i="42"/>
  <c r="CJ200" i="42"/>
  <c r="BZ200" i="42"/>
  <c r="CL200" i="42"/>
  <c r="CA200" i="42"/>
  <c r="CM200" i="42"/>
  <c r="CC200" i="42"/>
  <c r="CO200" i="42"/>
  <c r="CD200" i="42"/>
  <c r="CP200" i="42"/>
  <c r="CE200" i="42"/>
  <c r="CQ200" i="42"/>
  <c r="CF200" i="42"/>
  <c r="CR200" i="42"/>
  <c r="BU200" i="42"/>
  <c r="CG200" i="42"/>
  <c r="CS200" i="42"/>
  <c r="BV200" i="42"/>
  <c r="CH200" i="42"/>
  <c r="BW200" i="42"/>
  <c r="BY200" i="42"/>
  <c r="CB200" i="42"/>
  <c r="CI200" i="42"/>
  <c r="CK200" i="42"/>
  <c r="CN200" i="42"/>
  <c r="BZ212" i="42"/>
  <c r="CL212" i="42"/>
  <c r="CA212" i="42"/>
  <c r="CM212" i="42"/>
  <c r="CB212" i="42"/>
  <c r="CN212" i="42"/>
  <c r="CC212" i="42"/>
  <c r="CO212" i="42"/>
  <c r="CD212" i="42"/>
  <c r="CP212" i="42"/>
  <c r="CE212" i="42"/>
  <c r="CQ212" i="42"/>
  <c r="CF212" i="42"/>
  <c r="CR212" i="42"/>
  <c r="BU212" i="42"/>
  <c r="CG212" i="42"/>
  <c r="CS212" i="42"/>
  <c r="BV212" i="42"/>
  <c r="CH212" i="42"/>
  <c r="BW212" i="42"/>
  <c r="CI212" i="42"/>
  <c r="BX212" i="42"/>
  <c r="CJ212" i="42"/>
  <c r="BY212" i="42"/>
  <c r="CK212" i="42"/>
  <c r="BZ224" i="42"/>
  <c r="CL224" i="42"/>
  <c r="CA224" i="42"/>
  <c r="CM224" i="42"/>
  <c r="CC224" i="42"/>
  <c r="CO224" i="42"/>
  <c r="CD224" i="42"/>
  <c r="CP224" i="42"/>
  <c r="CE224" i="42"/>
  <c r="CQ224" i="42"/>
  <c r="CF224" i="42"/>
  <c r="CR224" i="42"/>
  <c r="BU224" i="42"/>
  <c r="CG224" i="42"/>
  <c r="CS224" i="42"/>
  <c r="BW224" i="42"/>
  <c r="CI224" i="42"/>
  <c r="BX224" i="42"/>
  <c r="CJ224" i="42"/>
  <c r="BV224" i="42"/>
  <c r="BY224" i="42"/>
  <c r="CB224" i="42"/>
  <c r="CH224" i="42"/>
  <c r="CK224" i="42"/>
  <c r="CN224" i="42"/>
  <c r="BZ236" i="42"/>
  <c r="CL236" i="42"/>
  <c r="CA236" i="42"/>
  <c r="CM236" i="42"/>
  <c r="CC236" i="42"/>
  <c r="CO236" i="42"/>
  <c r="CD236" i="42"/>
  <c r="CP236" i="42"/>
  <c r="CE236" i="42"/>
  <c r="CQ236" i="42"/>
  <c r="CF236" i="42"/>
  <c r="CR236" i="42"/>
  <c r="BU236" i="42"/>
  <c r="CG236" i="42"/>
  <c r="CS236" i="42"/>
  <c r="BW236" i="42"/>
  <c r="CI236" i="42"/>
  <c r="BX236" i="42"/>
  <c r="CJ236" i="42"/>
  <c r="BV236" i="42"/>
  <c r="BY236" i="42"/>
  <c r="CB236" i="42"/>
  <c r="CH236" i="42"/>
  <c r="CK236" i="42"/>
  <c r="CN236" i="42"/>
  <c r="BV248" i="42"/>
  <c r="CH248" i="42"/>
  <c r="BW248" i="42"/>
  <c r="CI248" i="42"/>
  <c r="BX248" i="42"/>
  <c r="CJ248" i="42"/>
  <c r="BY248" i="42"/>
  <c r="CK248" i="42"/>
  <c r="BZ248" i="42"/>
  <c r="CL248" i="42"/>
  <c r="CA248" i="42"/>
  <c r="CM248" i="42"/>
  <c r="CB248" i="42"/>
  <c r="CN248" i="42"/>
  <c r="CC248" i="42"/>
  <c r="CO248" i="42"/>
  <c r="CD248" i="42"/>
  <c r="CP248" i="42"/>
  <c r="CE248" i="42"/>
  <c r="CQ248" i="42"/>
  <c r="CF248" i="42"/>
  <c r="CR248" i="42"/>
  <c r="BU248" i="42"/>
  <c r="CG248" i="42"/>
  <c r="CS248" i="42"/>
  <c r="BV260" i="42"/>
  <c r="CH260" i="42"/>
  <c r="BW260" i="42"/>
  <c r="CI260" i="42"/>
  <c r="BX260" i="42"/>
  <c r="CJ260" i="42"/>
  <c r="BY260" i="42"/>
  <c r="CK260" i="42"/>
  <c r="BZ260" i="42"/>
  <c r="CL260" i="42"/>
  <c r="CA260" i="42"/>
  <c r="CM260" i="42"/>
  <c r="CB260" i="42"/>
  <c r="CN260" i="42"/>
  <c r="CC260" i="42"/>
  <c r="CO260" i="42"/>
  <c r="CD260" i="42"/>
  <c r="CP260" i="42"/>
  <c r="CE260" i="42"/>
  <c r="CQ260" i="42"/>
  <c r="CF260" i="42"/>
  <c r="CR260" i="42"/>
  <c r="CS260" i="42"/>
  <c r="BU260" i="42"/>
  <c r="CG260" i="42"/>
  <c r="BV272" i="42"/>
  <c r="CH272" i="42"/>
  <c r="BW272" i="42"/>
  <c r="CI272" i="42"/>
  <c r="BX272" i="42"/>
  <c r="CJ272" i="42"/>
  <c r="BY272" i="42"/>
  <c r="CK272" i="42"/>
  <c r="BZ272" i="42"/>
  <c r="CL272" i="42"/>
  <c r="CA272" i="42"/>
  <c r="CM272" i="42"/>
  <c r="CB272" i="42"/>
  <c r="CN272" i="42"/>
  <c r="CC272" i="42"/>
  <c r="CO272" i="42"/>
  <c r="CD272" i="42"/>
  <c r="CP272" i="42"/>
  <c r="CE272" i="42"/>
  <c r="CQ272" i="42"/>
  <c r="CF272" i="42"/>
  <c r="CR272" i="42"/>
  <c r="CG272" i="42"/>
  <c r="BU272" i="42"/>
  <c r="CS272" i="42"/>
  <c r="BZ284" i="42"/>
  <c r="CL284" i="42"/>
  <c r="CA284" i="42"/>
  <c r="CM284" i="42"/>
  <c r="CD284" i="42"/>
  <c r="CP284" i="42"/>
  <c r="CE284" i="42"/>
  <c r="CQ284" i="42"/>
  <c r="CF284" i="42"/>
  <c r="CR284" i="42"/>
  <c r="CB284" i="42"/>
  <c r="CH284" i="42"/>
  <c r="CI284" i="42"/>
  <c r="CJ284" i="42"/>
  <c r="CK284" i="42"/>
  <c r="BW284" i="42"/>
  <c r="CS284" i="42"/>
  <c r="BX284" i="42"/>
  <c r="BY284" i="42"/>
  <c r="BU284" i="42"/>
  <c r="BV284" i="42"/>
  <c r="CC284" i="42"/>
  <c r="CG284" i="42"/>
  <c r="CN284" i="42"/>
  <c r="CO284" i="42"/>
  <c r="BZ296" i="42"/>
  <c r="CL296" i="42"/>
  <c r="CA296" i="42"/>
  <c r="CM296" i="42"/>
  <c r="CD296" i="42"/>
  <c r="CP296" i="42"/>
  <c r="CE296" i="42"/>
  <c r="CQ296" i="42"/>
  <c r="CF296" i="42"/>
  <c r="CR296" i="42"/>
  <c r="CJ296" i="42"/>
  <c r="BV296" i="42"/>
  <c r="CO296" i="42"/>
  <c r="BW296" i="42"/>
  <c r="CS296" i="42"/>
  <c r="BX296" i="42"/>
  <c r="BY296" i="42"/>
  <c r="CG296" i="42"/>
  <c r="CH296" i="42"/>
  <c r="CI296" i="42"/>
  <c r="BU296" i="42"/>
  <c r="CB296" i="42"/>
  <c r="CC296" i="42"/>
  <c r="CK296" i="42"/>
  <c r="CN296" i="42"/>
  <c r="BZ308" i="42"/>
  <c r="CL308" i="42"/>
  <c r="CA308" i="42"/>
  <c r="CM308" i="42"/>
  <c r="CD308" i="42"/>
  <c r="CP308" i="42"/>
  <c r="CE308" i="42"/>
  <c r="CQ308" i="42"/>
  <c r="CF308" i="42"/>
  <c r="CR308" i="42"/>
  <c r="BX308" i="42"/>
  <c r="CC308" i="42"/>
  <c r="CG308" i="42"/>
  <c r="CH308" i="42"/>
  <c r="CI308" i="42"/>
  <c r="BU308" i="42"/>
  <c r="CN308" i="42"/>
  <c r="BV308" i="42"/>
  <c r="CO308" i="42"/>
  <c r="BW308" i="42"/>
  <c r="CS308" i="42"/>
  <c r="BY308" i="42"/>
  <c r="CB308" i="42"/>
  <c r="CJ308" i="42"/>
  <c r="CK308" i="42"/>
  <c r="CD320" i="42"/>
  <c r="CP320" i="42"/>
  <c r="BU320" i="42"/>
  <c r="CG320" i="42"/>
  <c r="CS320" i="42"/>
  <c r="BV320" i="42"/>
  <c r="CH320" i="42"/>
  <c r="BW320" i="42"/>
  <c r="CI320" i="42"/>
  <c r="BX320" i="42"/>
  <c r="CJ320" i="42"/>
  <c r="CA320" i="42"/>
  <c r="CM320" i="42"/>
  <c r="CB320" i="42"/>
  <c r="CN320" i="42"/>
  <c r="CC320" i="42"/>
  <c r="CO320" i="42"/>
  <c r="CQ320" i="42"/>
  <c r="CR320" i="42"/>
  <c r="BY320" i="42"/>
  <c r="BZ320" i="42"/>
  <c r="CE320" i="42"/>
  <c r="CF320" i="42"/>
  <c r="CK320" i="42"/>
  <c r="CL320" i="42"/>
  <c r="CD332" i="42"/>
  <c r="CP332" i="42"/>
  <c r="BU332" i="42"/>
  <c r="CG332" i="42"/>
  <c r="CS332" i="42"/>
  <c r="BV332" i="42"/>
  <c r="CH332" i="42"/>
  <c r="BW332" i="42"/>
  <c r="CI332" i="42"/>
  <c r="BX332" i="42"/>
  <c r="CJ332" i="42"/>
  <c r="CB332" i="42"/>
  <c r="CN332" i="42"/>
  <c r="CO332" i="42"/>
  <c r="CQ332" i="42"/>
  <c r="CR332" i="42"/>
  <c r="BY332" i="42"/>
  <c r="BZ332" i="42"/>
  <c r="CA332" i="42"/>
  <c r="CC332" i="42"/>
  <c r="CE332" i="42"/>
  <c r="CF332" i="42"/>
  <c r="CK332" i="42"/>
  <c r="CL332" i="42"/>
  <c r="CM332" i="42"/>
  <c r="CD344" i="42"/>
  <c r="CP344" i="42"/>
  <c r="BU344" i="42"/>
  <c r="CG344" i="42"/>
  <c r="CS344" i="42"/>
  <c r="BV344" i="42"/>
  <c r="CH344" i="42"/>
  <c r="BW344" i="42"/>
  <c r="CI344" i="42"/>
  <c r="BX344" i="42"/>
  <c r="CJ344" i="42"/>
  <c r="BZ344" i="42"/>
  <c r="CR344" i="42"/>
  <c r="CA344" i="42"/>
  <c r="CB344" i="42"/>
  <c r="CC344" i="42"/>
  <c r="CE344" i="42"/>
  <c r="CF344" i="42"/>
  <c r="CK344" i="42"/>
  <c r="CL344" i="42"/>
  <c r="CM344" i="42"/>
  <c r="CN344" i="42"/>
  <c r="CO344" i="42"/>
  <c r="BY344" i="42"/>
  <c r="CQ344" i="42"/>
  <c r="BV356" i="42"/>
  <c r="CH356" i="42"/>
  <c r="BW356" i="42"/>
  <c r="CI356" i="42"/>
  <c r="BX356" i="42"/>
  <c r="CJ356" i="42"/>
  <c r="BY356" i="42"/>
  <c r="CK356" i="42"/>
  <c r="BZ356" i="42"/>
  <c r="CL356" i="42"/>
  <c r="CA356" i="42"/>
  <c r="CM356" i="42"/>
  <c r="CB356" i="42"/>
  <c r="CN356" i="42"/>
  <c r="CC356" i="42"/>
  <c r="CO356" i="42"/>
  <c r="CD356" i="42"/>
  <c r="CP356" i="42"/>
  <c r="CE356" i="42"/>
  <c r="CQ356" i="42"/>
  <c r="CF356" i="42"/>
  <c r="CR356" i="42"/>
  <c r="BU356" i="42"/>
  <c r="CG356" i="42"/>
  <c r="CS356" i="42"/>
  <c r="BV368" i="42"/>
  <c r="CH368" i="42"/>
  <c r="BY368" i="42"/>
  <c r="CK368" i="42"/>
  <c r="BZ368" i="42"/>
  <c r="CL368" i="42"/>
  <c r="CA368" i="42"/>
  <c r="CM368" i="42"/>
  <c r="CB368" i="42"/>
  <c r="CN368" i="42"/>
  <c r="CE368" i="42"/>
  <c r="CQ368" i="42"/>
  <c r="CF368" i="42"/>
  <c r="CR368" i="42"/>
  <c r="BU368" i="42"/>
  <c r="CG368" i="42"/>
  <c r="CS368" i="42"/>
  <c r="CJ368" i="42"/>
  <c r="CO368" i="42"/>
  <c r="CP368" i="42"/>
  <c r="BW368" i="42"/>
  <c r="BX368" i="42"/>
  <c r="CC368" i="42"/>
  <c r="CD368" i="42"/>
  <c r="CI368" i="42"/>
  <c r="BV380" i="42"/>
  <c r="CH380" i="42"/>
  <c r="BY380" i="42"/>
  <c r="CK380" i="42"/>
  <c r="BZ380" i="42"/>
  <c r="CL380" i="42"/>
  <c r="CA380" i="42"/>
  <c r="CM380" i="42"/>
  <c r="CB380" i="42"/>
  <c r="CN380" i="42"/>
  <c r="CE380" i="42"/>
  <c r="CQ380" i="42"/>
  <c r="CF380" i="42"/>
  <c r="CR380" i="42"/>
  <c r="BU380" i="42"/>
  <c r="CG380" i="42"/>
  <c r="CS380" i="42"/>
  <c r="BX380" i="42"/>
  <c r="CC380" i="42"/>
  <c r="CD380" i="42"/>
  <c r="CI380" i="42"/>
  <c r="CJ380" i="42"/>
  <c r="CO380" i="42"/>
  <c r="CP380" i="42"/>
  <c r="BW380" i="42"/>
  <c r="BV392" i="42"/>
  <c r="CH392" i="42"/>
  <c r="BY392" i="42"/>
  <c r="CK392" i="42"/>
  <c r="BZ392" i="42"/>
  <c r="CL392" i="42"/>
  <c r="CA392" i="42"/>
  <c r="CM392" i="42"/>
  <c r="CB392" i="42"/>
  <c r="CN392" i="42"/>
  <c r="CE392" i="42"/>
  <c r="CQ392" i="42"/>
  <c r="CF392" i="42"/>
  <c r="CR392" i="42"/>
  <c r="BU392" i="42"/>
  <c r="CG392" i="42"/>
  <c r="CS392" i="42"/>
  <c r="BW392" i="42"/>
  <c r="BX392" i="42"/>
  <c r="CC392" i="42"/>
  <c r="CD392" i="42"/>
  <c r="CI392" i="42"/>
  <c r="CJ392" i="42"/>
  <c r="CO392" i="42"/>
  <c r="CP392" i="42"/>
  <c r="BV404" i="42"/>
  <c r="CH404" i="42"/>
  <c r="BY404" i="42"/>
  <c r="CK404" i="42"/>
  <c r="BZ404" i="42"/>
  <c r="CL404" i="42"/>
  <c r="CA404" i="42"/>
  <c r="CM404" i="42"/>
  <c r="CB404" i="42"/>
  <c r="CN404" i="42"/>
  <c r="CE404" i="42"/>
  <c r="CQ404" i="42"/>
  <c r="CF404" i="42"/>
  <c r="CR404" i="42"/>
  <c r="BU404" i="42"/>
  <c r="CG404" i="42"/>
  <c r="CS404" i="42"/>
  <c r="CJ404" i="42"/>
  <c r="CO404" i="42"/>
  <c r="CP404" i="42"/>
  <c r="BW404" i="42"/>
  <c r="BX404" i="42"/>
  <c r="CC404" i="42"/>
  <c r="CD404" i="42"/>
  <c r="CI404" i="42"/>
  <c r="CD416" i="42"/>
  <c r="CP416" i="42"/>
  <c r="CE416" i="42"/>
  <c r="CQ416" i="42"/>
  <c r="CF416" i="42"/>
  <c r="CR416" i="42"/>
  <c r="BU416" i="42"/>
  <c r="CG416" i="42"/>
  <c r="CS416" i="42"/>
  <c r="BV416" i="42"/>
  <c r="CH416" i="42"/>
  <c r="BW416" i="42"/>
  <c r="CI416" i="42"/>
  <c r="BX416" i="42"/>
  <c r="CJ416" i="42"/>
  <c r="BY416" i="42"/>
  <c r="CK416" i="42"/>
  <c r="BZ416" i="42"/>
  <c r="CL416" i="42"/>
  <c r="CA416" i="42"/>
  <c r="CM416" i="42"/>
  <c r="CB416" i="42"/>
  <c r="CN416" i="42"/>
  <c r="CC416" i="42"/>
  <c r="CO416" i="42"/>
  <c r="CD428" i="42"/>
  <c r="CP428" i="42"/>
  <c r="CE428" i="42"/>
  <c r="CQ428" i="42"/>
  <c r="CF428" i="42"/>
  <c r="CR428" i="42"/>
  <c r="BU428" i="42"/>
  <c r="CG428" i="42"/>
  <c r="CS428" i="42"/>
  <c r="BV428" i="42"/>
  <c r="CH428" i="42"/>
  <c r="BW428" i="42"/>
  <c r="CI428" i="42"/>
  <c r="BX428" i="42"/>
  <c r="CJ428" i="42"/>
  <c r="BY428" i="42"/>
  <c r="CK428" i="42"/>
  <c r="BZ428" i="42"/>
  <c r="CL428" i="42"/>
  <c r="CA428" i="42"/>
  <c r="CM428" i="42"/>
  <c r="CB428" i="42"/>
  <c r="CN428" i="42"/>
  <c r="CC428" i="42"/>
  <c r="CO428" i="42"/>
  <c r="CD440" i="42"/>
  <c r="CP440" i="42"/>
  <c r="CE440" i="42"/>
  <c r="CQ440" i="42"/>
  <c r="BU440" i="42"/>
  <c r="CG440" i="42"/>
  <c r="CS440" i="42"/>
  <c r="BV440" i="42"/>
  <c r="CH440" i="42"/>
  <c r="BW440" i="42"/>
  <c r="CI440" i="42"/>
  <c r="BX440" i="42"/>
  <c r="CJ440" i="42"/>
  <c r="BZ440" i="42"/>
  <c r="CL440" i="42"/>
  <c r="CA440" i="42"/>
  <c r="CM440" i="42"/>
  <c r="CB440" i="42"/>
  <c r="CN440" i="42"/>
  <c r="CC440" i="42"/>
  <c r="CO440" i="42"/>
  <c r="CD452" i="42"/>
  <c r="CP452" i="42"/>
  <c r="BU452" i="42"/>
  <c r="CG452" i="42"/>
  <c r="CS452" i="42"/>
  <c r="BV452" i="42"/>
  <c r="CH452" i="42"/>
  <c r="BW452" i="42"/>
  <c r="CI452" i="42"/>
  <c r="BX452" i="42"/>
  <c r="CJ452" i="42"/>
  <c r="CA452" i="42"/>
  <c r="CM452" i="42"/>
  <c r="CB452" i="42"/>
  <c r="CN452" i="42"/>
  <c r="CC452" i="42"/>
  <c r="CO452" i="42"/>
  <c r="CD464" i="42"/>
  <c r="CP464" i="42"/>
  <c r="BU464" i="42"/>
  <c r="CG464" i="42"/>
  <c r="CS464" i="42"/>
  <c r="BV464" i="42"/>
  <c r="CH464" i="42"/>
  <c r="BW464" i="42"/>
  <c r="CI464" i="42"/>
  <c r="BX464" i="42"/>
  <c r="CJ464" i="42"/>
  <c r="CA464" i="42"/>
  <c r="CM464" i="42"/>
  <c r="CB464" i="42"/>
  <c r="CN464" i="42"/>
  <c r="CC464" i="42"/>
  <c r="CO464" i="42"/>
  <c r="CP489" i="42"/>
  <c r="CD489" i="42"/>
  <c r="CQ488" i="42"/>
  <c r="CE488" i="42"/>
  <c r="CR487" i="42"/>
  <c r="CF487" i="42"/>
  <c r="CS486" i="42"/>
  <c r="CG486" i="42"/>
  <c r="BU486" i="42"/>
  <c r="CH485" i="42"/>
  <c r="BV485" i="42"/>
  <c r="CI484" i="42"/>
  <c r="BW484" i="42"/>
  <c r="CJ483" i="42"/>
  <c r="BX483" i="42"/>
  <c r="CK482" i="42"/>
  <c r="BY482" i="42"/>
  <c r="CL481" i="42"/>
  <c r="BZ481" i="42"/>
  <c r="CM480" i="42"/>
  <c r="CA480" i="42"/>
  <c r="CN479" i="42"/>
  <c r="CB479" i="42"/>
  <c r="CO478" i="42"/>
  <c r="CC478" i="42"/>
  <c r="CP477" i="42"/>
  <c r="CD477" i="42"/>
  <c r="CQ476" i="42"/>
  <c r="CE476" i="42"/>
  <c r="CR475" i="42"/>
  <c r="CF475" i="42"/>
  <c r="CH474" i="42"/>
  <c r="BW473" i="42"/>
  <c r="CK471" i="42"/>
  <c r="BZ470" i="42"/>
  <c r="CN468" i="42"/>
  <c r="CC467" i="42"/>
  <c r="CF464" i="42"/>
  <c r="BU463" i="42"/>
  <c r="CI461" i="42"/>
  <c r="BX460" i="42"/>
  <c r="CL458" i="42"/>
  <c r="CA457" i="42"/>
  <c r="CO455" i="42"/>
  <c r="CD454" i="42"/>
  <c r="CR452" i="42"/>
  <c r="CG451" i="42"/>
  <c r="BV450" i="42"/>
  <c r="CJ448" i="42"/>
  <c r="BY447" i="42"/>
  <c r="CM445" i="42"/>
  <c r="CB444" i="42"/>
  <c r="CP442" i="42"/>
  <c r="CK440" i="42"/>
  <c r="CE205" i="42"/>
  <c r="CQ205" i="42"/>
  <c r="BU205" i="42"/>
  <c r="CG205" i="42"/>
  <c r="CS205" i="42"/>
  <c r="BV205" i="42"/>
  <c r="CH205" i="42"/>
  <c r="BX205" i="42"/>
  <c r="CJ205" i="42"/>
  <c r="BY205" i="42"/>
  <c r="CK205" i="42"/>
  <c r="BZ205" i="42"/>
  <c r="CL205" i="42"/>
  <c r="CA205" i="42"/>
  <c r="CM205" i="42"/>
  <c r="CB205" i="42"/>
  <c r="CN205" i="42"/>
  <c r="CC205" i="42"/>
  <c r="CO205" i="42"/>
  <c r="CD205" i="42"/>
  <c r="CF205" i="42"/>
  <c r="CI205" i="42"/>
  <c r="CP205" i="42"/>
  <c r="CR205" i="42"/>
  <c r="BW205" i="42"/>
  <c r="BY325" i="42"/>
  <c r="CK325" i="42"/>
  <c r="CB325" i="42"/>
  <c r="CN325" i="42"/>
  <c r="CC325" i="42"/>
  <c r="CO325" i="42"/>
  <c r="CD325" i="42"/>
  <c r="CP325" i="42"/>
  <c r="CE325" i="42"/>
  <c r="CQ325" i="42"/>
  <c r="BV325" i="42"/>
  <c r="CH325" i="42"/>
  <c r="BW325" i="42"/>
  <c r="CI325" i="42"/>
  <c r="BX325" i="42"/>
  <c r="CJ325" i="42"/>
  <c r="BZ325" i="42"/>
  <c r="CA325" i="42"/>
  <c r="CF325" i="42"/>
  <c r="CG325" i="42"/>
  <c r="CL325" i="42"/>
  <c r="CM325" i="42"/>
  <c r="CR325" i="42"/>
  <c r="CS325" i="42"/>
  <c r="BU325" i="42"/>
  <c r="BW201" i="42"/>
  <c r="CI201" i="42"/>
  <c r="BY201" i="42"/>
  <c r="CK201" i="42"/>
  <c r="BZ201" i="42"/>
  <c r="CL201" i="42"/>
  <c r="CB201" i="42"/>
  <c r="CN201" i="42"/>
  <c r="CC201" i="42"/>
  <c r="CO201" i="42"/>
  <c r="CD201" i="42"/>
  <c r="CP201" i="42"/>
  <c r="CE201" i="42"/>
  <c r="CQ201" i="42"/>
  <c r="CF201" i="42"/>
  <c r="CR201" i="42"/>
  <c r="BU201" i="42"/>
  <c r="CG201" i="42"/>
  <c r="CS201" i="42"/>
  <c r="CH201" i="42"/>
  <c r="CJ201" i="42"/>
  <c r="CM201" i="42"/>
  <c r="BV201" i="42"/>
  <c r="BX201" i="42"/>
  <c r="CA201" i="42"/>
  <c r="BY213" i="42"/>
  <c r="CK213" i="42"/>
  <c r="BZ213" i="42"/>
  <c r="CL213" i="42"/>
  <c r="CA213" i="42"/>
  <c r="CM213" i="42"/>
  <c r="CB213" i="42"/>
  <c r="CN213" i="42"/>
  <c r="CC213" i="42"/>
  <c r="CO213" i="42"/>
  <c r="CD213" i="42"/>
  <c r="CP213" i="42"/>
  <c r="CE213" i="42"/>
  <c r="CQ213" i="42"/>
  <c r="CF213" i="42"/>
  <c r="CR213" i="42"/>
  <c r="BU213" i="42"/>
  <c r="CG213" i="42"/>
  <c r="CS213" i="42"/>
  <c r="BV213" i="42"/>
  <c r="CH213" i="42"/>
  <c r="BW213" i="42"/>
  <c r="CI213" i="42"/>
  <c r="BX213" i="42"/>
  <c r="CJ213" i="42"/>
  <c r="BY225" i="42"/>
  <c r="CK225" i="42"/>
  <c r="BZ225" i="42"/>
  <c r="CL225" i="42"/>
  <c r="CB225" i="42"/>
  <c r="CN225" i="42"/>
  <c r="CC225" i="42"/>
  <c r="CO225" i="42"/>
  <c r="CD225" i="42"/>
  <c r="CP225" i="42"/>
  <c r="CE225" i="42"/>
  <c r="CQ225" i="42"/>
  <c r="CF225" i="42"/>
  <c r="CR225" i="42"/>
  <c r="BV225" i="42"/>
  <c r="CH225" i="42"/>
  <c r="BW225" i="42"/>
  <c r="CI225" i="42"/>
  <c r="CS225" i="42"/>
  <c r="BU225" i="42"/>
  <c r="BX225" i="42"/>
  <c r="CA225" i="42"/>
  <c r="CG225" i="42"/>
  <c r="CJ225" i="42"/>
  <c r="CM225" i="42"/>
  <c r="BY237" i="42"/>
  <c r="CK237" i="42"/>
  <c r="BZ237" i="42"/>
  <c r="CL237" i="42"/>
  <c r="CB237" i="42"/>
  <c r="CN237" i="42"/>
  <c r="CC237" i="42"/>
  <c r="CO237" i="42"/>
  <c r="CD237" i="42"/>
  <c r="CP237" i="42"/>
  <c r="CE237" i="42"/>
  <c r="CQ237" i="42"/>
  <c r="CF237" i="42"/>
  <c r="CR237" i="42"/>
  <c r="BV237" i="42"/>
  <c r="CH237" i="42"/>
  <c r="BW237" i="42"/>
  <c r="CI237" i="42"/>
  <c r="CG237" i="42"/>
  <c r="CJ237" i="42"/>
  <c r="CM237" i="42"/>
  <c r="CS237" i="42"/>
  <c r="BU237" i="42"/>
  <c r="BX237" i="42"/>
  <c r="CA237" i="42"/>
  <c r="BU249" i="42"/>
  <c r="CG249" i="42"/>
  <c r="CS249" i="42"/>
  <c r="BV249" i="42"/>
  <c r="CH249" i="42"/>
  <c r="BW249" i="42"/>
  <c r="CI249" i="42"/>
  <c r="BX249" i="42"/>
  <c r="CJ249" i="42"/>
  <c r="BY249" i="42"/>
  <c r="CK249" i="42"/>
  <c r="BZ249" i="42"/>
  <c r="CL249" i="42"/>
  <c r="CA249" i="42"/>
  <c r="CM249" i="42"/>
  <c r="CB249" i="42"/>
  <c r="CN249" i="42"/>
  <c r="CC249" i="42"/>
  <c r="CO249" i="42"/>
  <c r="CD249" i="42"/>
  <c r="CP249" i="42"/>
  <c r="CE249" i="42"/>
  <c r="CQ249" i="42"/>
  <c r="CF249" i="42"/>
  <c r="CR249" i="42"/>
  <c r="BU261" i="42"/>
  <c r="CG261" i="42"/>
  <c r="CS261" i="42"/>
  <c r="BV261" i="42"/>
  <c r="CH261" i="42"/>
  <c r="BW261" i="42"/>
  <c r="CI261" i="42"/>
  <c r="BX261" i="42"/>
  <c r="CJ261" i="42"/>
  <c r="BY261" i="42"/>
  <c r="CK261" i="42"/>
  <c r="BZ261" i="42"/>
  <c r="CL261" i="42"/>
  <c r="CA261" i="42"/>
  <c r="CM261" i="42"/>
  <c r="CB261" i="42"/>
  <c r="CN261" i="42"/>
  <c r="CC261" i="42"/>
  <c r="CO261" i="42"/>
  <c r="CD261" i="42"/>
  <c r="CP261" i="42"/>
  <c r="CE261" i="42"/>
  <c r="CQ261" i="42"/>
  <c r="CF261" i="42"/>
  <c r="CR261" i="42"/>
  <c r="BU273" i="42"/>
  <c r="CG273" i="42"/>
  <c r="CS273" i="42"/>
  <c r="BV273" i="42"/>
  <c r="CH273" i="42"/>
  <c r="BW273" i="42"/>
  <c r="BX273" i="42"/>
  <c r="BY273" i="42"/>
  <c r="CK273" i="42"/>
  <c r="BZ273" i="42"/>
  <c r="CL273" i="42"/>
  <c r="CA273" i="42"/>
  <c r="CM273" i="42"/>
  <c r="CB273" i="42"/>
  <c r="CN273" i="42"/>
  <c r="CC273" i="42"/>
  <c r="CO273" i="42"/>
  <c r="CD273" i="42"/>
  <c r="CP273" i="42"/>
  <c r="CE273" i="42"/>
  <c r="CQ273" i="42"/>
  <c r="CI273" i="42"/>
  <c r="CJ273" i="42"/>
  <c r="CR273" i="42"/>
  <c r="CF273" i="42"/>
  <c r="BY285" i="42"/>
  <c r="CK285" i="42"/>
  <c r="BZ285" i="42"/>
  <c r="CL285" i="42"/>
  <c r="CC285" i="42"/>
  <c r="CO285" i="42"/>
  <c r="CD285" i="42"/>
  <c r="CP285" i="42"/>
  <c r="CE285" i="42"/>
  <c r="CQ285" i="42"/>
  <c r="BW285" i="42"/>
  <c r="CS285" i="42"/>
  <c r="CB285" i="42"/>
  <c r="CF285" i="42"/>
  <c r="CG285" i="42"/>
  <c r="CH285" i="42"/>
  <c r="CM285" i="42"/>
  <c r="BU285" i="42"/>
  <c r="CN285" i="42"/>
  <c r="BV285" i="42"/>
  <c r="CR285" i="42"/>
  <c r="BX285" i="42"/>
  <c r="CA285" i="42"/>
  <c r="CI285" i="42"/>
  <c r="CJ285" i="42"/>
  <c r="BY297" i="42"/>
  <c r="CK297" i="42"/>
  <c r="BZ297" i="42"/>
  <c r="CL297" i="42"/>
  <c r="CC297" i="42"/>
  <c r="CO297" i="42"/>
  <c r="CD297" i="42"/>
  <c r="CP297" i="42"/>
  <c r="CE297" i="42"/>
  <c r="CQ297" i="42"/>
  <c r="CG297" i="42"/>
  <c r="CJ297" i="42"/>
  <c r="CM297" i="42"/>
  <c r="BU297" i="42"/>
  <c r="CN297" i="42"/>
  <c r="BV297" i="42"/>
  <c r="CR297" i="42"/>
  <c r="CA297" i="42"/>
  <c r="CB297" i="42"/>
  <c r="CF297" i="42"/>
  <c r="CH297" i="42"/>
  <c r="CI297" i="42"/>
  <c r="CS297" i="42"/>
  <c r="BW297" i="42"/>
  <c r="BX297" i="42"/>
  <c r="BY309" i="42"/>
  <c r="CK309" i="42"/>
  <c r="BZ309" i="42"/>
  <c r="CL309" i="42"/>
  <c r="CC309" i="42"/>
  <c r="CO309" i="42"/>
  <c r="CD309" i="42"/>
  <c r="CP309" i="42"/>
  <c r="CE309" i="42"/>
  <c r="CQ309" i="42"/>
  <c r="BU309" i="42"/>
  <c r="CN309" i="42"/>
  <c r="BX309" i="42"/>
  <c r="CA309" i="42"/>
  <c r="CB309" i="42"/>
  <c r="CF309" i="42"/>
  <c r="CI309" i="42"/>
  <c r="CJ309" i="42"/>
  <c r="CM309" i="42"/>
  <c r="CR309" i="42"/>
  <c r="CS309" i="42"/>
  <c r="BV309" i="42"/>
  <c r="BW309" i="42"/>
  <c r="CG309" i="42"/>
  <c r="CH309" i="42"/>
  <c r="CC321" i="42"/>
  <c r="CO321" i="42"/>
  <c r="CF321" i="42"/>
  <c r="CR321" i="42"/>
  <c r="BU321" i="42"/>
  <c r="CG321" i="42"/>
  <c r="CS321" i="42"/>
  <c r="BV321" i="42"/>
  <c r="CH321" i="42"/>
  <c r="BW321" i="42"/>
  <c r="CI321" i="42"/>
  <c r="BZ321" i="42"/>
  <c r="CL321" i="42"/>
  <c r="CA321" i="42"/>
  <c r="CM321" i="42"/>
  <c r="CB321" i="42"/>
  <c r="CN321" i="42"/>
  <c r="BX321" i="42"/>
  <c r="BY321" i="42"/>
  <c r="CD321" i="42"/>
  <c r="CE321" i="42"/>
  <c r="CJ321" i="42"/>
  <c r="CK321" i="42"/>
  <c r="CP321" i="42"/>
  <c r="CQ321" i="42"/>
  <c r="CC333" i="42"/>
  <c r="CO333" i="42"/>
  <c r="CF333" i="42"/>
  <c r="CR333" i="42"/>
  <c r="BU333" i="42"/>
  <c r="CG333" i="42"/>
  <c r="CS333" i="42"/>
  <c r="BV333" i="42"/>
  <c r="CH333" i="42"/>
  <c r="BW333" i="42"/>
  <c r="CI333" i="42"/>
  <c r="CA333" i="42"/>
  <c r="CM333" i="42"/>
  <c r="CN333" i="42"/>
  <c r="CP333" i="42"/>
  <c r="CQ333" i="42"/>
  <c r="BX333" i="42"/>
  <c r="BY333" i="42"/>
  <c r="BZ333" i="42"/>
  <c r="CB333" i="42"/>
  <c r="CD333" i="42"/>
  <c r="CE333" i="42"/>
  <c r="CJ333" i="42"/>
  <c r="CK333" i="42"/>
  <c r="CL333" i="42"/>
  <c r="CC345" i="42"/>
  <c r="CO345" i="42"/>
  <c r="CF345" i="42"/>
  <c r="CR345" i="42"/>
  <c r="BU345" i="42"/>
  <c r="CG345" i="42"/>
  <c r="CS345" i="42"/>
  <c r="BV345" i="42"/>
  <c r="CH345" i="42"/>
  <c r="BW345" i="42"/>
  <c r="CI345" i="42"/>
  <c r="CN345" i="42"/>
  <c r="BX345" i="42"/>
  <c r="CP345" i="42"/>
  <c r="BY345" i="42"/>
  <c r="CQ345" i="42"/>
  <c r="BZ345" i="42"/>
  <c r="CA345" i="42"/>
  <c r="CB345" i="42"/>
  <c r="CD345" i="42"/>
  <c r="CE345" i="42"/>
  <c r="CJ345" i="42"/>
  <c r="CK345" i="42"/>
  <c r="CL345" i="42"/>
  <c r="CM345" i="42"/>
  <c r="BU357" i="42"/>
  <c r="CG357" i="42"/>
  <c r="CS357" i="42"/>
  <c r="BV357" i="42"/>
  <c r="CH357" i="42"/>
  <c r="BW357" i="42"/>
  <c r="CI357" i="42"/>
  <c r="BX357" i="42"/>
  <c r="CJ357" i="42"/>
  <c r="BY357" i="42"/>
  <c r="CK357" i="42"/>
  <c r="BZ357" i="42"/>
  <c r="CL357" i="42"/>
  <c r="CA357" i="42"/>
  <c r="CM357" i="42"/>
  <c r="CB357" i="42"/>
  <c r="CN357" i="42"/>
  <c r="CC357" i="42"/>
  <c r="CO357" i="42"/>
  <c r="CD357" i="42"/>
  <c r="CP357" i="42"/>
  <c r="CE357" i="42"/>
  <c r="CQ357" i="42"/>
  <c r="CF357" i="42"/>
  <c r="CR357" i="42"/>
  <c r="BU369" i="42"/>
  <c r="CG369" i="42"/>
  <c r="CS369" i="42"/>
  <c r="BX369" i="42"/>
  <c r="CJ369" i="42"/>
  <c r="BY369" i="42"/>
  <c r="CK369" i="42"/>
  <c r="BZ369" i="42"/>
  <c r="CL369" i="42"/>
  <c r="CA369" i="42"/>
  <c r="CM369" i="42"/>
  <c r="CD369" i="42"/>
  <c r="CP369" i="42"/>
  <c r="CE369" i="42"/>
  <c r="CQ369" i="42"/>
  <c r="CF369" i="42"/>
  <c r="CR369" i="42"/>
  <c r="BV369" i="42"/>
  <c r="BW369" i="42"/>
  <c r="CB369" i="42"/>
  <c r="CC369" i="42"/>
  <c r="CH369" i="42"/>
  <c r="CI369" i="42"/>
  <c r="CN369" i="42"/>
  <c r="CO369" i="42"/>
  <c r="BU381" i="42"/>
  <c r="CG381" i="42"/>
  <c r="CS381" i="42"/>
  <c r="BX381" i="42"/>
  <c r="CJ381" i="42"/>
  <c r="BY381" i="42"/>
  <c r="CK381" i="42"/>
  <c r="BZ381" i="42"/>
  <c r="CL381" i="42"/>
  <c r="CA381" i="42"/>
  <c r="CM381" i="42"/>
  <c r="CD381" i="42"/>
  <c r="CP381" i="42"/>
  <c r="CE381" i="42"/>
  <c r="CQ381" i="42"/>
  <c r="CF381" i="42"/>
  <c r="CR381" i="42"/>
  <c r="CI381" i="42"/>
  <c r="CN381" i="42"/>
  <c r="CO381" i="42"/>
  <c r="BV381" i="42"/>
  <c r="BW381" i="42"/>
  <c r="CB381" i="42"/>
  <c r="CC381" i="42"/>
  <c r="CH381" i="42"/>
  <c r="BU393" i="42"/>
  <c r="CG393" i="42"/>
  <c r="CS393" i="42"/>
  <c r="BX393" i="42"/>
  <c r="CJ393" i="42"/>
  <c r="BY393" i="42"/>
  <c r="CK393" i="42"/>
  <c r="BZ393" i="42"/>
  <c r="CL393" i="42"/>
  <c r="CA393" i="42"/>
  <c r="CM393" i="42"/>
  <c r="CD393" i="42"/>
  <c r="CP393" i="42"/>
  <c r="CE393" i="42"/>
  <c r="CQ393" i="42"/>
  <c r="CF393" i="42"/>
  <c r="CR393" i="42"/>
  <c r="BW393" i="42"/>
  <c r="CB393" i="42"/>
  <c r="CC393" i="42"/>
  <c r="CH393" i="42"/>
  <c r="CI393" i="42"/>
  <c r="CN393" i="42"/>
  <c r="CO393" i="42"/>
  <c r="BV393" i="42"/>
  <c r="BU405" i="42"/>
  <c r="CG405" i="42"/>
  <c r="CS405" i="42"/>
  <c r="BX405" i="42"/>
  <c r="CJ405" i="42"/>
  <c r="BY405" i="42"/>
  <c r="CK405" i="42"/>
  <c r="BZ405" i="42"/>
  <c r="CL405" i="42"/>
  <c r="CA405" i="42"/>
  <c r="CM405" i="42"/>
  <c r="CD405" i="42"/>
  <c r="CP405" i="42"/>
  <c r="CE405" i="42"/>
  <c r="CQ405" i="42"/>
  <c r="CF405" i="42"/>
  <c r="CR405" i="42"/>
  <c r="BV405" i="42"/>
  <c r="BW405" i="42"/>
  <c r="CB405" i="42"/>
  <c r="CC405" i="42"/>
  <c r="CH405" i="42"/>
  <c r="CI405" i="42"/>
  <c r="CN405" i="42"/>
  <c r="CO405" i="42"/>
  <c r="CC417" i="42"/>
  <c r="CO417" i="42"/>
  <c r="CD417" i="42"/>
  <c r="CP417" i="42"/>
  <c r="CE417" i="42"/>
  <c r="CQ417" i="42"/>
  <c r="CF417" i="42"/>
  <c r="CR417" i="42"/>
  <c r="BU417" i="42"/>
  <c r="CG417" i="42"/>
  <c r="CS417" i="42"/>
  <c r="BV417" i="42"/>
  <c r="CH417" i="42"/>
  <c r="BW417" i="42"/>
  <c r="CI417" i="42"/>
  <c r="BX417" i="42"/>
  <c r="CJ417" i="42"/>
  <c r="BY417" i="42"/>
  <c r="CK417" i="42"/>
  <c r="BZ417" i="42"/>
  <c r="CL417" i="42"/>
  <c r="CA417" i="42"/>
  <c r="CM417" i="42"/>
  <c r="CB417" i="42"/>
  <c r="CN417" i="42"/>
  <c r="CC429" i="42"/>
  <c r="CO429" i="42"/>
  <c r="CD429" i="42"/>
  <c r="CP429" i="42"/>
  <c r="CE429" i="42"/>
  <c r="CQ429" i="42"/>
  <c r="CF429" i="42"/>
  <c r="CR429" i="42"/>
  <c r="BU429" i="42"/>
  <c r="CG429" i="42"/>
  <c r="CS429" i="42"/>
  <c r="BV429" i="42"/>
  <c r="CH429" i="42"/>
  <c r="BW429" i="42"/>
  <c r="CI429" i="42"/>
  <c r="BX429" i="42"/>
  <c r="CJ429" i="42"/>
  <c r="BY429" i="42"/>
  <c r="CK429" i="42"/>
  <c r="BZ429" i="42"/>
  <c r="CL429" i="42"/>
  <c r="CA429" i="42"/>
  <c r="CM429" i="42"/>
  <c r="CB429" i="42"/>
  <c r="CN429" i="42"/>
  <c r="CC441" i="42"/>
  <c r="CO441" i="42"/>
  <c r="CD441" i="42"/>
  <c r="CP441" i="42"/>
  <c r="CF441" i="42"/>
  <c r="CR441" i="42"/>
  <c r="BU441" i="42"/>
  <c r="CG441" i="42"/>
  <c r="CS441" i="42"/>
  <c r="BV441" i="42"/>
  <c r="CH441" i="42"/>
  <c r="BW441" i="42"/>
  <c r="CI441" i="42"/>
  <c r="BY441" i="42"/>
  <c r="CK441" i="42"/>
  <c r="BZ441" i="42"/>
  <c r="CL441" i="42"/>
  <c r="CA441" i="42"/>
  <c r="CM441" i="42"/>
  <c r="CB441" i="42"/>
  <c r="CN441" i="42"/>
  <c r="CC453" i="42"/>
  <c r="CO453" i="42"/>
  <c r="CF453" i="42"/>
  <c r="CR453" i="42"/>
  <c r="BU453" i="42"/>
  <c r="CG453" i="42"/>
  <c r="CS453" i="42"/>
  <c r="BV453" i="42"/>
  <c r="CH453" i="42"/>
  <c r="BW453" i="42"/>
  <c r="CI453" i="42"/>
  <c r="BZ453" i="42"/>
  <c r="CL453" i="42"/>
  <c r="CA453" i="42"/>
  <c r="CM453" i="42"/>
  <c r="CB453" i="42"/>
  <c r="CN453" i="42"/>
  <c r="CC465" i="42"/>
  <c r="CO465" i="42"/>
  <c r="CF465" i="42"/>
  <c r="CR465" i="42"/>
  <c r="BU465" i="42"/>
  <c r="CG465" i="42"/>
  <c r="CS465" i="42"/>
  <c r="BV465" i="42"/>
  <c r="CH465" i="42"/>
  <c r="BW465" i="42"/>
  <c r="CI465" i="42"/>
  <c r="BZ465" i="42"/>
  <c r="CL465" i="42"/>
  <c r="CA465" i="42"/>
  <c r="CM465" i="42"/>
  <c r="CB465" i="42"/>
  <c r="CN465" i="42"/>
  <c r="CO489" i="42"/>
  <c r="CC489" i="42"/>
  <c r="CP488" i="42"/>
  <c r="CD488" i="42"/>
  <c r="CQ487" i="42"/>
  <c r="CE487" i="42"/>
  <c r="CR486" i="42"/>
  <c r="CF486" i="42"/>
  <c r="CS485" i="42"/>
  <c r="CG485" i="42"/>
  <c r="BU485" i="42"/>
  <c r="CH484" i="42"/>
  <c r="BV484" i="42"/>
  <c r="CI483" i="42"/>
  <c r="BW483" i="42"/>
  <c r="CJ482" i="42"/>
  <c r="BX482" i="42"/>
  <c r="CK481" i="42"/>
  <c r="BY481" i="42"/>
  <c r="CL480" i="42"/>
  <c r="BZ480" i="42"/>
  <c r="CM479" i="42"/>
  <c r="CA479" i="42"/>
  <c r="CN478" i="42"/>
  <c r="CB478" i="42"/>
  <c r="CO477" i="42"/>
  <c r="CC477" i="42"/>
  <c r="CP476" i="42"/>
  <c r="CD476" i="42"/>
  <c r="CQ475" i="42"/>
  <c r="CE475" i="42"/>
  <c r="CG474" i="42"/>
  <c r="BV473" i="42"/>
  <c r="CJ471" i="42"/>
  <c r="CM468" i="42"/>
  <c r="CB467" i="42"/>
  <c r="CP465" i="42"/>
  <c r="CE464" i="42"/>
  <c r="CS462" i="42"/>
  <c r="CH461" i="42"/>
  <c r="BW460" i="42"/>
  <c r="CK458" i="42"/>
  <c r="BZ457" i="42"/>
  <c r="CN455" i="42"/>
  <c r="CQ452" i="42"/>
  <c r="CF451" i="42"/>
  <c r="BU450" i="42"/>
  <c r="CI448" i="42"/>
  <c r="BX447" i="42"/>
  <c r="CL445" i="42"/>
  <c r="CA444" i="42"/>
  <c r="CF440" i="42"/>
  <c r="CC265" i="42"/>
  <c r="CO265" i="42"/>
  <c r="CD265" i="42"/>
  <c r="CP265" i="42"/>
  <c r="CE265" i="42"/>
  <c r="CQ265" i="42"/>
  <c r="CF265" i="42"/>
  <c r="CR265" i="42"/>
  <c r="BU265" i="42"/>
  <c r="CG265" i="42"/>
  <c r="CS265" i="42"/>
  <c r="BV265" i="42"/>
  <c r="CH265" i="42"/>
  <c r="BW265" i="42"/>
  <c r="CI265" i="42"/>
  <c r="BX265" i="42"/>
  <c r="CJ265" i="42"/>
  <c r="BY265" i="42"/>
  <c r="CK265" i="42"/>
  <c r="BZ265" i="42"/>
  <c r="CL265" i="42"/>
  <c r="CA265" i="42"/>
  <c r="CM265" i="42"/>
  <c r="CB265" i="42"/>
  <c r="CN265" i="42"/>
  <c r="BU313" i="42"/>
  <c r="CG313" i="42"/>
  <c r="CS313" i="42"/>
  <c r="BV313" i="42"/>
  <c r="CH313" i="42"/>
  <c r="BY313" i="42"/>
  <c r="CK313" i="42"/>
  <c r="BZ313" i="42"/>
  <c r="CL313" i="42"/>
  <c r="CA313" i="42"/>
  <c r="CM313" i="42"/>
  <c r="BW313" i="42"/>
  <c r="CQ313" i="42"/>
  <c r="CC313" i="42"/>
  <c r="CD313" i="42"/>
  <c r="CE313" i="42"/>
  <c r="CF313" i="42"/>
  <c r="CN313" i="42"/>
  <c r="CO313" i="42"/>
  <c r="CP313" i="42"/>
  <c r="BX313" i="42"/>
  <c r="CB313" i="42"/>
  <c r="CI313" i="42"/>
  <c r="CJ313" i="42"/>
  <c r="CR313" i="42"/>
  <c r="BV202" i="42"/>
  <c r="CH202" i="42"/>
  <c r="BX202" i="42"/>
  <c r="CJ202" i="42"/>
  <c r="BY202" i="42"/>
  <c r="CK202" i="42"/>
  <c r="CA202" i="42"/>
  <c r="CM202" i="42"/>
  <c r="CB202" i="42"/>
  <c r="CN202" i="42"/>
  <c r="CC202" i="42"/>
  <c r="CO202" i="42"/>
  <c r="CD202" i="42"/>
  <c r="CP202" i="42"/>
  <c r="CE202" i="42"/>
  <c r="CQ202" i="42"/>
  <c r="CF202" i="42"/>
  <c r="CR202" i="42"/>
  <c r="BU202" i="42"/>
  <c r="BW202" i="42"/>
  <c r="BZ202" i="42"/>
  <c r="CG202" i="42"/>
  <c r="CI202" i="42"/>
  <c r="CL202" i="42"/>
  <c r="CS202" i="42"/>
  <c r="BX214" i="42"/>
  <c r="CJ214" i="42"/>
  <c r="BY214" i="42"/>
  <c r="CK214" i="42"/>
  <c r="BZ214" i="42"/>
  <c r="CL214" i="42"/>
  <c r="CA214" i="42"/>
  <c r="CM214" i="42"/>
  <c r="CB214" i="42"/>
  <c r="CN214" i="42"/>
  <c r="CC214" i="42"/>
  <c r="CO214" i="42"/>
  <c r="CD214" i="42"/>
  <c r="CP214" i="42"/>
  <c r="CE214" i="42"/>
  <c r="CQ214" i="42"/>
  <c r="CF214" i="42"/>
  <c r="CR214" i="42"/>
  <c r="BU214" i="42"/>
  <c r="CG214" i="42"/>
  <c r="CS214" i="42"/>
  <c r="BV214" i="42"/>
  <c r="CH214" i="42"/>
  <c r="BW214" i="42"/>
  <c r="CI214" i="42"/>
  <c r="BX226" i="42"/>
  <c r="CJ226" i="42"/>
  <c r="BY226" i="42"/>
  <c r="CK226" i="42"/>
  <c r="CA226" i="42"/>
  <c r="CM226" i="42"/>
  <c r="CB226" i="42"/>
  <c r="CN226" i="42"/>
  <c r="CC226" i="42"/>
  <c r="CO226" i="42"/>
  <c r="CD226" i="42"/>
  <c r="CP226" i="42"/>
  <c r="CE226" i="42"/>
  <c r="CQ226" i="42"/>
  <c r="BU226" i="42"/>
  <c r="CG226" i="42"/>
  <c r="CS226" i="42"/>
  <c r="BV226" i="42"/>
  <c r="CH226" i="42"/>
  <c r="BW226" i="42"/>
  <c r="BZ226" i="42"/>
  <c r="CF226" i="42"/>
  <c r="CI226" i="42"/>
  <c r="CL226" i="42"/>
  <c r="CR226" i="42"/>
  <c r="BX238" i="42"/>
  <c r="CJ238" i="42"/>
  <c r="BY238" i="42"/>
  <c r="CK238" i="42"/>
  <c r="CA238" i="42"/>
  <c r="CM238" i="42"/>
  <c r="CB238" i="42"/>
  <c r="CN238" i="42"/>
  <c r="CC238" i="42"/>
  <c r="CO238" i="42"/>
  <c r="CD238" i="42"/>
  <c r="CP238" i="42"/>
  <c r="CE238" i="42"/>
  <c r="CQ238" i="42"/>
  <c r="BU238" i="42"/>
  <c r="CG238" i="42"/>
  <c r="CS238" i="42"/>
  <c r="BV238" i="42"/>
  <c r="CH238" i="42"/>
  <c r="BW238" i="42"/>
  <c r="BZ238" i="42"/>
  <c r="CF238" i="42"/>
  <c r="CI238" i="42"/>
  <c r="CL238" i="42"/>
  <c r="CR238" i="42"/>
  <c r="CF250" i="42"/>
  <c r="CR250" i="42"/>
  <c r="BU250" i="42"/>
  <c r="CG250" i="42"/>
  <c r="CS250" i="42"/>
  <c r="BV250" i="42"/>
  <c r="CH250" i="42"/>
  <c r="BW250" i="42"/>
  <c r="CI250" i="42"/>
  <c r="BX250" i="42"/>
  <c r="CJ250" i="42"/>
  <c r="BY250" i="42"/>
  <c r="CK250" i="42"/>
  <c r="BZ250" i="42"/>
  <c r="CL250" i="42"/>
  <c r="CA250" i="42"/>
  <c r="CM250" i="42"/>
  <c r="CB250" i="42"/>
  <c r="CN250" i="42"/>
  <c r="CC250" i="42"/>
  <c r="CO250" i="42"/>
  <c r="CD250" i="42"/>
  <c r="CP250" i="42"/>
  <c r="CQ250" i="42"/>
  <c r="CE250" i="42"/>
  <c r="CF262" i="42"/>
  <c r="CR262" i="42"/>
  <c r="BU262" i="42"/>
  <c r="CG262" i="42"/>
  <c r="CS262" i="42"/>
  <c r="BV262" i="42"/>
  <c r="CH262" i="42"/>
  <c r="BW262" i="42"/>
  <c r="CI262" i="42"/>
  <c r="BX262" i="42"/>
  <c r="CJ262" i="42"/>
  <c r="BY262" i="42"/>
  <c r="CK262" i="42"/>
  <c r="BZ262" i="42"/>
  <c r="CL262" i="42"/>
  <c r="CA262" i="42"/>
  <c r="CM262" i="42"/>
  <c r="CB262" i="42"/>
  <c r="CN262" i="42"/>
  <c r="CC262" i="42"/>
  <c r="CO262" i="42"/>
  <c r="CD262" i="42"/>
  <c r="CP262" i="42"/>
  <c r="CE262" i="42"/>
  <c r="CQ262" i="42"/>
  <c r="BX274" i="42"/>
  <c r="CJ274" i="42"/>
  <c r="BY274" i="42"/>
  <c r="CK274" i="42"/>
  <c r="CB274" i="42"/>
  <c r="CN274" i="42"/>
  <c r="CC274" i="42"/>
  <c r="CO274" i="42"/>
  <c r="CD274" i="42"/>
  <c r="CP274" i="42"/>
  <c r="CF274" i="42"/>
  <c r="CI274" i="42"/>
  <c r="CL274" i="42"/>
  <c r="CM274" i="42"/>
  <c r="BU274" i="42"/>
  <c r="CQ274" i="42"/>
  <c r="BZ274" i="42"/>
  <c r="CA274" i="42"/>
  <c r="CE274" i="42"/>
  <c r="BV274" i="42"/>
  <c r="BW274" i="42"/>
  <c r="CG274" i="42"/>
  <c r="CH274" i="42"/>
  <c r="CR274" i="42"/>
  <c r="CS274" i="42"/>
  <c r="BX286" i="42"/>
  <c r="CJ286" i="42"/>
  <c r="BY286" i="42"/>
  <c r="CK286" i="42"/>
  <c r="CB286" i="42"/>
  <c r="CN286" i="42"/>
  <c r="CC286" i="42"/>
  <c r="CO286" i="42"/>
  <c r="CD286" i="42"/>
  <c r="CP286" i="42"/>
  <c r="CM286" i="42"/>
  <c r="BW286" i="42"/>
  <c r="CS286" i="42"/>
  <c r="BZ286" i="42"/>
  <c r="CA286" i="42"/>
  <c r="CE286" i="42"/>
  <c r="CH286" i="42"/>
  <c r="CI286" i="42"/>
  <c r="CL286" i="42"/>
  <c r="BU286" i="42"/>
  <c r="BV286" i="42"/>
  <c r="CF286" i="42"/>
  <c r="CG286" i="42"/>
  <c r="CQ286" i="42"/>
  <c r="CR286" i="42"/>
  <c r="BX298" i="42"/>
  <c r="CJ298" i="42"/>
  <c r="BY298" i="42"/>
  <c r="CK298" i="42"/>
  <c r="CB298" i="42"/>
  <c r="CN298" i="42"/>
  <c r="CC298" i="42"/>
  <c r="CO298" i="42"/>
  <c r="CD298" i="42"/>
  <c r="CP298" i="42"/>
  <c r="CA298" i="42"/>
  <c r="CG298" i="42"/>
  <c r="CH298" i="42"/>
  <c r="CI298" i="42"/>
  <c r="CL298" i="42"/>
  <c r="BV298" i="42"/>
  <c r="CR298" i="42"/>
  <c r="BW298" i="42"/>
  <c r="CS298" i="42"/>
  <c r="BZ298" i="42"/>
  <c r="BU298" i="42"/>
  <c r="CE298" i="42"/>
  <c r="CF298" i="42"/>
  <c r="CM298" i="42"/>
  <c r="CQ298" i="42"/>
  <c r="BX310" i="42"/>
  <c r="CJ310" i="42"/>
  <c r="BY310" i="42"/>
  <c r="CK310" i="42"/>
  <c r="CB310" i="42"/>
  <c r="CN310" i="42"/>
  <c r="CC310" i="42"/>
  <c r="CO310" i="42"/>
  <c r="CD310" i="42"/>
  <c r="CP310" i="42"/>
  <c r="CI310" i="42"/>
  <c r="BU310" i="42"/>
  <c r="CQ310" i="42"/>
  <c r="BV310" i="42"/>
  <c r="CR310" i="42"/>
  <c r="BW310" i="42"/>
  <c r="CS310" i="42"/>
  <c r="BZ310" i="42"/>
  <c r="CF310" i="42"/>
  <c r="CG310" i="42"/>
  <c r="CH310" i="42"/>
  <c r="CA310" i="42"/>
  <c r="CE310" i="42"/>
  <c r="CL310" i="42"/>
  <c r="CM310" i="42"/>
  <c r="CB322" i="42"/>
  <c r="CN322" i="42"/>
  <c r="CE322" i="42"/>
  <c r="CQ322" i="42"/>
  <c r="CF322" i="42"/>
  <c r="CR322" i="42"/>
  <c r="BU322" i="42"/>
  <c r="CG322" i="42"/>
  <c r="CS322" i="42"/>
  <c r="BV322" i="42"/>
  <c r="CH322" i="42"/>
  <c r="BY322" i="42"/>
  <c r="CK322" i="42"/>
  <c r="BZ322" i="42"/>
  <c r="CL322" i="42"/>
  <c r="CA322" i="42"/>
  <c r="CM322" i="42"/>
  <c r="CC322" i="42"/>
  <c r="CD322" i="42"/>
  <c r="CI322" i="42"/>
  <c r="CJ322" i="42"/>
  <c r="CO322" i="42"/>
  <c r="CP322" i="42"/>
  <c r="BW322" i="42"/>
  <c r="BX322" i="42"/>
  <c r="CB334" i="42"/>
  <c r="CN334" i="42"/>
  <c r="CE334" i="42"/>
  <c r="CQ334" i="42"/>
  <c r="CF334" i="42"/>
  <c r="CR334" i="42"/>
  <c r="BU334" i="42"/>
  <c r="CG334" i="42"/>
  <c r="CS334" i="42"/>
  <c r="BV334" i="42"/>
  <c r="CH334" i="42"/>
  <c r="BZ334" i="42"/>
  <c r="CL334" i="42"/>
  <c r="CM334" i="42"/>
  <c r="CO334" i="42"/>
  <c r="CP334" i="42"/>
  <c r="BW334" i="42"/>
  <c r="BX334" i="42"/>
  <c r="BY334" i="42"/>
  <c r="CA334" i="42"/>
  <c r="CC334" i="42"/>
  <c r="CD334" i="42"/>
  <c r="CI334" i="42"/>
  <c r="CJ334" i="42"/>
  <c r="CK334" i="42"/>
  <c r="CB346" i="42"/>
  <c r="CN346" i="42"/>
  <c r="CE346" i="42"/>
  <c r="CQ346" i="42"/>
  <c r="CF346" i="42"/>
  <c r="CR346" i="42"/>
  <c r="BU346" i="42"/>
  <c r="BV346" i="42"/>
  <c r="CH346" i="42"/>
  <c r="CJ346" i="42"/>
  <c r="CK346" i="42"/>
  <c r="CL346" i="42"/>
  <c r="BW346" i="42"/>
  <c r="CM346" i="42"/>
  <c r="BX346" i="42"/>
  <c r="CO346" i="42"/>
  <c r="BY346" i="42"/>
  <c r="CP346" i="42"/>
  <c r="BZ346" i="42"/>
  <c r="CS346" i="42"/>
  <c r="CA346" i="42"/>
  <c r="CC346" i="42"/>
  <c r="CD346" i="42"/>
  <c r="CG346" i="42"/>
  <c r="CI346" i="42"/>
  <c r="CF358" i="42"/>
  <c r="CR358" i="42"/>
  <c r="BU358" i="42"/>
  <c r="CG358" i="42"/>
  <c r="CS358" i="42"/>
  <c r="BV358" i="42"/>
  <c r="CH358" i="42"/>
  <c r="BW358" i="42"/>
  <c r="CI358" i="42"/>
  <c r="BX358" i="42"/>
  <c r="CJ358" i="42"/>
  <c r="BY358" i="42"/>
  <c r="CK358" i="42"/>
  <c r="BZ358" i="42"/>
  <c r="CL358" i="42"/>
  <c r="CA358" i="42"/>
  <c r="CM358" i="42"/>
  <c r="CB358" i="42"/>
  <c r="CN358" i="42"/>
  <c r="CC358" i="42"/>
  <c r="CO358" i="42"/>
  <c r="CD358" i="42"/>
  <c r="CP358" i="42"/>
  <c r="CE358" i="42"/>
  <c r="CQ358" i="42"/>
  <c r="CF370" i="42"/>
  <c r="CR370" i="42"/>
  <c r="BW370" i="42"/>
  <c r="CI370" i="42"/>
  <c r="BX370" i="42"/>
  <c r="CJ370" i="42"/>
  <c r="BY370" i="42"/>
  <c r="CK370" i="42"/>
  <c r="BZ370" i="42"/>
  <c r="CL370" i="42"/>
  <c r="CC370" i="42"/>
  <c r="CO370" i="42"/>
  <c r="CD370" i="42"/>
  <c r="CP370" i="42"/>
  <c r="CE370" i="42"/>
  <c r="CQ370" i="42"/>
  <c r="BV370" i="42"/>
  <c r="CA370" i="42"/>
  <c r="CB370" i="42"/>
  <c r="CG370" i="42"/>
  <c r="CH370" i="42"/>
  <c r="CM370" i="42"/>
  <c r="CN370" i="42"/>
  <c r="CS370" i="42"/>
  <c r="BU370" i="42"/>
  <c r="CF382" i="42"/>
  <c r="CR382" i="42"/>
  <c r="BW382" i="42"/>
  <c r="CI382" i="42"/>
  <c r="BX382" i="42"/>
  <c r="CJ382" i="42"/>
  <c r="BY382" i="42"/>
  <c r="CK382" i="42"/>
  <c r="BZ382" i="42"/>
  <c r="CL382" i="42"/>
  <c r="CC382" i="42"/>
  <c r="CO382" i="42"/>
  <c r="CD382" i="42"/>
  <c r="CP382" i="42"/>
  <c r="CE382" i="42"/>
  <c r="CQ382" i="42"/>
  <c r="BU382" i="42"/>
  <c r="BV382" i="42"/>
  <c r="CA382" i="42"/>
  <c r="CB382" i="42"/>
  <c r="CG382" i="42"/>
  <c r="CH382" i="42"/>
  <c r="CM382" i="42"/>
  <c r="CN382" i="42"/>
  <c r="CS382" i="42"/>
  <c r="CF394" i="42"/>
  <c r="CR394" i="42"/>
  <c r="BW394" i="42"/>
  <c r="CI394" i="42"/>
  <c r="BX394" i="42"/>
  <c r="CJ394" i="42"/>
  <c r="BY394" i="42"/>
  <c r="CK394" i="42"/>
  <c r="BZ394" i="42"/>
  <c r="CL394" i="42"/>
  <c r="CC394" i="42"/>
  <c r="CO394" i="42"/>
  <c r="CD394" i="42"/>
  <c r="CP394" i="42"/>
  <c r="CE394" i="42"/>
  <c r="CQ394" i="42"/>
  <c r="CH394" i="42"/>
  <c r="CM394" i="42"/>
  <c r="CN394" i="42"/>
  <c r="CS394" i="42"/>
  <c r="BU394" i="42"/>
  <c r="BV394" i="42"/>
  <c r="CA394" i="42"/>
  <c r="CB394" i="42"/>
  <c r="CG394" i="42"/>
  <c r="CF406" i="42"/>
  <c r="CR406" i="42"/>
  <c r="BW406" i="42"/>
  <c r="CI406" i="42"/>
  <c r="BX406" i="42"/>
  <c r="CJ406" i="42"/>
  <c r="BY406" i="42"/>
  <c r="CK406" i="42"/>
  <c r="BZ406" i="42"/>
  <c r="CL406" i="42"/>
  <c r="CC406" i="42"/>
  <c r="CO406" i="42"/>
  <c r="CD406" i="42"/>
  <c r="CP406" i="42"/>
  <c r="CE406" i="42"/>
  <c r="CQ406" i="42"/>
  <c r="BV406" i="42"/>
  <c r="CA406" i="42"/>
  <c r="CB406" i="42"/>
  <c r="CG406" i="42"/>
  <c r="CH406" i="42"/>
  <c r="CM406" i="42"/>
  <c r="CN406" i="42"/>
  <c r="CS406" i="42"/>
  <c r="BU406" i="42"/>
  <c r="CB418" i="42"/>
  <c r="CN418" i="42"/>
  <c r="CC418" i="42"/>
  <c r="CO418" i="42"/>
  <c r="CD418" i="42"/>
  <c r="CP418" i="42"/>
  <c r="CE418" i="42"/>
  <c r="CQ418" i="42"/>
  <c r="CF418" i="42"/>
  <c r="CR418" i="42"/>
  <c r="BU418" i="42"/>
  <c r="CG418" i="42"/>
  <c r="CS418" i="42"/>
  <c r="BV418" i="42"/>
  <c r="CH418" i="42"/>
  <c r="BW418" i="42"/>
  <c r="CI418" i="42"/>
  <c r="BX418" i="42"/>
  <c r="CJ418" i="42"/>
  <c r="BY418" i="42"/>
  <c r="CK418" i="42"/>
  <c r="BZ418" i="42"/>
  <c r="CL418" i="42"/>
  <c r="CA418" i="42"/>
  <c r="CM418" i="42"/>
  <c r="CB430" i="42"/>
  <c r="CN430" i="42"/>
  <c r="CC430" i="42"/>
  <c r="CO430" i="42"/>
  <c r="CD430" i="42"/>
  <c r="CP430" i="42"/>
  <c r="CE430" i="42"/>
  <c r="CQ430" i="42"/>
  <c r="CF430" i="42"/>
  <c r="CR430" i="42"/>
  <c r="BU430" i="42"/>
  <c r="CG430" i="42"/>
  <c r="CS430" i="42"/>
  <c r="BV430" i="42"/>
  <c r="CH430" i="42"/>
  <c r="BW430" i="42"/>
  <c r="CI430" i="42"/>
  <c r="BX430" i="42"/>
  <c r="CJ430" i="42"/>
  <c r="BY430" i="42"/>
  <c r="CK430" i="42"/>
  <c r="BZ430" i="42"/>
  <c r="CL430" i="42"/>
  <c r="CA430" i="42"/>
  <c r="CM430" i="42"/>
  <c r="CB442" i="42"/>
  <c r="CN442" i="42"/>
  <c r="CE442" i="42"/>
  <c r="CQ442" i="42"/>
  <c r="CF442" i="42"/>
  <c r="CR442" i="42"/>
  <c r="BU442" i="42"/>
  <c r="CG442" i="42"/>
  <c r="CS442" i="42"/>
  <c r="BV442" i="42"/>
  <c r="CH442" i="42"/>
  <c r="BX442" i="42"/>
  <c r="BY442" i="42"/>
  <c r="CK442" i="42"/>
  <c r="BZ442" i="42"/>
  <c r="CL442" i="42"/>
  <c r="CA442" i="42"/>
  <c r="CM442" i="42"/>
  <c r="CB454" i="42"/>
  <c r="CN454" i="42"/>
  <c r="CE454" i="42"/>
  <c r="CQ454" i="42"/>
  <c r="CF454" i="42"/>
  <c r="CR454" i="42"/>
  <c r="BU454" i="42"/>
  <c r="CG454" i="42"/>
  <c r="CS454" i="42"/>
  <c r="BV454" i="42"/>
  <c r="CH454" i="42"/>
  <c r="BY454" i="42"/>
  <c r="CK454" i="42"/>
  <c r="BZ454" i="42"/>
  <c r="CL454" i="42"/>
  <c r="CA454" i="42"/>
  <c r="CM454" i="42"/>
  <c r="CB466" i="42"/>
  <c r="CN466" i="42"/>
  <c r="CE466" i="42"/>
  <c r="CQ466" i="42"/>
  <c r="CF466" i="42"/>
  <c r="CR466" i="42"/>
  <c r="BU466" i="42"/>
  <c r="CG466" i="42"/>
  <c r="CS466" i="42"/>
  <c r="BV466" i="42"/>
  <c r="CH466" i="42"/>
  <c r="BY466" i="42"/>
  <c r="CK466" i="42"/>
  <c r="BZ466" i="42"/>
  <c r="CL466" i="42"/>
  <c r="CA466" i="42"/>
  <c r="CM466" i="42"/>
  <c r="CN489" i="42"/>
  <c r="CB489" i="42"/>
  <c r="CO488" i="42"/>
  <c r="CC488" i="42"/>
  <c r="CP487" i="42"/>
  <c r="CD487" i="42"/>
  <c r="CQ486" i="42"/>
  <c r="CE486" i="42"/>
  <c r="CR485" i="42"/>
  <c r="CF485" i="42"/>
  <c r="CS484" i="42"/>
  <c r="CG484" i="42"/>
  <c r="BU484" i="42"/>
  <c r="CH483" i="42"/>
  <c r="BV483" i="42"/>
  <c r="CI482" i="42"/>
  <c r="BW482" i="42"/>
  <c r="CJ481" i="42"/>
  <c r="BX481" i="42"/>
  <c r="CK480" i="42"/>
  <c r="BY480" i="42"/>
  <c r="CL479" i="42"/>
  <c r="BZ479" i="42"/>
  <c r="CM478" i="42"/>
  <c r="CA478" i="42"/>
  <c r="CN477" i="42"/>
  <c r="CB477" i="42"/>
  <c r="CO476" i="42"/>
  <c r="CC476" i="42"/>
  <c r="CP475" i="42"/>
  <c r="CC475" i="42"/>
  <c r="CB474" i="42"/>
  <c r="CP472" i="42"/>
  <c r="CE471" i="42"/>
  <c r="CS469" i="42"/>
  <c r="CH468" i="42"/>
  <c r="CK465" i="42"/>
  <c r="BZ464" i="42"/>
  <c r="CN462" i="42"/>
  <c r="CC461" i="42"/>
  <c r="CQ459" i="42"/>
  <c r="CF458" i="42"/>
  <c r="BX454" i="42"/>
  <c r="CL452" i="42"/>
  <c r="CA451" i="42"/>
  <c r="CO449" i="42"/>
  <c r="CD448" i="42"/>
  <c r="CR446" i="42"/>
  <c r="CG445" i="42"/>
  <c r="BV444" i="42"/>
  <c r="CJ442" i="42"/>
  <c r="BY440" i="42"/>
  <c r="BU229" i="42"/>
  <c r="CG229" i="42"/>
  <c r="CS229" i="42"/>
  <c r="BV229" i="42"/>
  <c r="CH229" i="42"/>
  <c r="BX229" i="42"/>
  <c r="CJ229" i="42"/>
  <c r="BY229" i="42"/>
  <c r="CK229" i="42"/>
  <c r="BZ229" i="42"/>
  <c r="CL229" i="42"/>
  <c r="CA229" i="42"/>
  <c r="CM229" i="42"/>
  <c r="CB229" i="42"/>
  <c r="CN229" i="42"/>
  <c r="CD229" i="42"/>
  <c r="CP229" i="42"/>
  <c r="CE229" i="42"/>
  <c r="CQ229" i="42"/>
  <c r="CO229" i="42"/>
  <c r="CR229" i="42"/>
  <c r="BW229" i="42"/>
  <c r="CC229" i="42"/>
  <c r="CF229" i="42"/>
  <c r="CI229" i="42"/>
  <c r="BU301" i="42"/>
  <c r="CG301" i="42"/>
  <c r="CS301" i="42"/>
  <c r="BV301" i="42"/>
  <c r="CH301" i="42"/>
  <c r="BY301" i="42"/>
  <c r="CK301" i="42"/>
  <c r="BZ301" i="42"/>
  <c r="CL301" i="42"/>
  <c r="CA301" i="42"/>
  <c r="CM301" i="42"/>
  <c r="CI301" i="42"/>
  <c r="CO301" i="42"/>
  <c r="CP301" i="42"/>
  <c r="BW301" i="42"/>
  <c r="CQ301" i="42"/>
  <c r="BX301" i="42"/>
  <c r="CR301" i="42"/>
  <c r="CD301" i="42"/>
  <c r="CE301" i="42"/>
  <c r="CF301" i="42"/>
  <c r="CB301" i="42"/>
  <c r="CC301" i="42"/>
  <c r="CJ301" i="42"/>
  <c r="CN301" i="42"/>
  <c r="BU203" i="42"/>
  <c r="CG203" i="42"/>
  <c r="CS203" i="42"/>
  <c r="BW203" i="42"/>
  <c r="CI203" i="42"/>
  <c r="BX203" i="42"/>
  <c r="CJ203" i="42"/>
  <c r="BZ203" i="42"/>
  <c r="CL203" i="42"/>
  <c r="CA203" i="42"/>
  <c r="CM203" i="42"/>
  <c r="CB203" i="42"/>
  <c r="CN203" i="42"/>
  <c r="CC203" i="42"/>
  <c r="CO203" i="42"/>
  <c r="CD203" i="42"/>
  <c r="CP203" i="42"/>
  <c r="CE203" i="42"/>
  <c r="CQ203" i="42"/>
  <c r="CF203" i="42"/>
  <c r="CH203" i="42"/>
  <c r="CK203" i="42"/>
  <c r="CR203" i="42"/>
  <c r="BV203" i="42"/>
  <c r="BY203" i="42"/>
  <c r="BW215" i="42"/>
  <c r="CI215" i="42"/>
  <c r="BX215" i="42"/>
  <c r="CJ215" i="42"/>
  <c r="BY215" i="42"/>
  <c r="CK215" i="42"/>
  <c r="BZ215" i="42"/>
  <c r="CL215" i="42"/>
  <c r="CA215" i="42"/>
  <c r="CM215" i="42"/>
  <c r="CB215" i="42"/>
  <c r="CN215" i="42"/>
  <c r="CC215" i="42"/>
  <c r="CO215" i="42"/>
  <c r="CD215" i="42"/>
  <c r="CP215" i="42"/>
  <c r="CE215" i="42"/>
  <c r="CQ215" i="42"/>
  <c r="CF215" i="42"/>
  <c r="CR215" i="42"/>
  <c r="BU215" i="42"/>
  <c r="CG215" i="42"/>
  <c r="CS215" i="42"/>
  <c r="CH215" i="42"/>
  <c r="BV215" i="42"/>
  <c r="BW227" i="42"/>
  <c r="CI227" i="42"/>
  <c r="BX227" i="42"/>
  <c r="CJ227" i="42"/>
  <c r="BZ227" i="42"/>
  <c r="CL227" i="42"/>
  <c r="CA227" i="42"/>
  <c r="CM227" i="42"/>
  <c r="CB227" i="42"/>
  <c r="CN227" i="42"/>
  <c r="CC227" i="42"/>
  <c r="CO227" i="42"/>
  <c r="CD227" i="42"/>
  <c r="CP227" i="42"/>
  <c r="CF227" i="42"/>
  <c r="CR227" i="42"/>
  <c r="BU227" i="42"/>
  <c r="CG227" i="42"/>
  <c r="CS227" i="42"/>
  <c r="CQ227" i="42"/>
  <c r="BV227" i="42"/>
  <c r="BY227" i="42"/>
  <c r="CE227" i="42"/>
  <c r="CH227" i="42"/>
  <c r="CK227" i="42"/>
  <c r="BW239" i="42"/>
  <c r="CI239" i="42"/>
  <c r="BX239" i="42"/>
  <c r="CJ239" i="42"/>
  <c r="BZ239" i="42"/>
  <c r="CL239" i="42"/>
  <c r="CA239" i="42"/>
  <c r="CM239" i="42"/>
  <c r="CB239" i="42"/>
  <c r="CN239" i="42"/>
  <c r="CC239" i="42"/>
  <c r="CO239" i="42"/>
  <c r="CD239" i="42"/>
  <c r="CP239" i="42"/>
  <c r="CF239" i="42"/>
  <c r="CR239" i="42"/>
  <c r="BU239" i="42"/>
  <c r="CG239" i="42"/>
  <c r="CS239" i="42"/>
  <c r="CE239" i="42"/>
  <c r="CH239" i="42"/>
  <c r="CK239" i="42"/>
  <c r="CQ239" i="42"/>
  <c r="BV239" i="42"/>
  <c r="BY239" i="42"/>
  <c r="CE251" i="42"/>
  <c r="CQ251" i="42"/>
  <c r="CF251" i="42"/>
  <c r="CR251" i="42"/>
  <c r="BU251" i="42"/>
  <c r="CG251" i="42"/>
  <c r="CS251" i="42"/>
  <c r="BV251" i="42"/>
  <c r="CH251" i="42"/>
  <c r="BW251" i="42"/>
  <c r="CI251" i="42"/>
  <c r="BX251" i="42"/>
  <c r="CJ251" i="42"/>
  <c r="BY251" i="42"/>
  <c r="CK251" i="42"/>
  <c r="BZ251" i="42"/>
  <c r="CL251" i="42"/>
  <c r="CA251" i="42"/>
  <c r="CM251" i="42"/>
  <c r="CB251" i="42"/>
  <c r="CN251" i="42"/>
  <c r="CC251" i="42"/>
  <c r="CO251" i="42"/>
  <c r="CD251" i="42"/>
  <c r="CP251" i="42"/>
  <c r="CE263" i="42"/>
  <c r="CQ263" i="42"/>
  <c r="CF263" i="42"/>
  <c r="CR263" i="42"/>
  <c r="BU263" i="42"/>
  <c r="CG263" i="42"/>
  <c r="CS263" i="42"/>
  <c r="BV263" i="42"/>
  <c r="CH263" i="42"/>
  <c r="BW263" i="42"/>
  <c r="CI263" i="42"/>
  <c r="BX263" i="42"/>
  <c r="CJ263" i="42"/>
  <c r="BY263" i="42"/>
  <c r="CK263" i="42"/>
  <c r="BZ263" i="42"/>
  <c r="CL263" i="42"/>
  <c r="CA263" i="42"/>
  <c r="CM263" i="42"/>
  <c r="CB263" i="42"/>
  <c r="CN263" i="42"/>
  <c r="CC263" i="42"/>
  <c r="CO263" i="42"/>
  <c r="CD263" i="42"/>
  <c r="CP263" i="42"/>
  <c r="BW275" i="42"/>
  <c r="CI275" i="42"/>
  <c r="BX275" i="42"/>
  <c r="CJ275" i="42"/>
  <c r="CA275" i="42"/>
  <c r="CM275" i="42"/>
  <c r="CB275" i="42"/>
  <c r="CN275" i="42"/>
  <c r="CC275" i="42"/>
  <c r="CO275" i="42"/>
  <c r="BZ275" i="42"/>
  <c r="CF275" i="42"/>
  <c r="CG275" i="42"/>
  <c r="CH275" i="42"/>
  <c r="CK275" i="42"/>
  <c r="BU275" i="42"/>
  <c r="CQ275" i="42"/>
  <c r="BV275" i="42"/>
  <c r="CR275" i="42"/>
  <c r="BY275" i="42"/>
  <c r="CS275" i="42"/>
  <c r="CD275" i="42"/>
  <c r="CE275" i="42"/>
  <c r="CL275" i="42"/>
  <c r="CP275" i="42"/>
  <c r="BW287" i="42"/>
  <c r="CI287" i="42"/>
  <c r="BX287" i="42"/>
  <c r="CJ287" i="42"/>
  <c r="CA287" i="42"/>
  <c r="CM287" i="42"/>
  <c r="CB287" i="42"/>
  <c r="CN287" i="42"/>
  <c r="CC287" i="42"/>
  <c r="CO287" i="42"/>
  <c r="CH287" i="42"/>
  <c r="CP287" i="42"/>
  <c r="BU287" i="42"/>
  <c r="CQ287" i="42"/>
  <c r="BV287" i="42"/>
  <c r="CR287" i="42"/>
  <c r="BY287" i="42"/>
  <c r="CS287" i="42"/>
  <c r="CE287" i="42"/>
  <c r="CF287" i="42"/>
  <c r="CG287" i="42"/>
  <c r="CK287" i="42"/>
  <c r="CL287" i="42"/>
  <c r="BZ287" i="42"/>
  <c r="CD287" i="42"/>
  <c r="BW299" i="42"/>
  <c r="CI299" i="42"/>
  <c r="BX299" i="42"/>
  <c r="CJ299" i="42"/>
  <c r="CA299" i="42"/>
  <c r="CM299" i="42"/>
  <c r="CB299" i="42"/>
  <c r="CN299" i="42"/>
  <c r="CC299" i="42"/>
  <c r="CO299" i="42"/>
  <c r="BV299" i="42"/>
  <c r="CR299" i="42"/>
  <c r="CD299" i="42"/>
  <c r="CE299" i="42"/>
  <c r="CF299" i="42"/>
  <c r="CG299" i="42"/>
  <c r="CL299" i="42"/>
  <c r="CP299" i="42"/>
  <c r="BU299" i="42"/>
  <c r="CQ299" i="42"/>
  <c r="CS299" i="42"/>
  <c r="BY299" i="42"/>
  <c r="BZ299" i="42"/>
  <c r="CH299" i="42"/>
  <c r="CK299" i="42"/>
  <c r="BW311" i="42"/>
  <c r="CI311" i="42"/>
  <c r="BX311" i="42"/>
  <c r="CJ311" i="42"/>
  <c r="CA311" i="42"/>
  <c r="CM311" i="42"/>
  <c r="CB311" i="42"/>
  <c r="CN311" i="42"/>
  <c r="CC311" i="42"/>
  <c r="CO311" i="42"/>
  <c r="CF311" i="42"/>
  <c r="CK311" i="42"/>
  <c r="CL311" i="42"/>
  <c r="CP311" i="42"/>
  <c r="BU311" i="42"/>
  <c r="CQ311" i="42"/>
  <c r="BZ311" i="42"/>
  <c r="CD311" i="42"/>
  <c r="CE311" i="42"/>
  <c r="BV311" i="42"/>
  <c r="BY311" i="42"/>
  <c r="CG311" i="42"/>
  <c r="CH311" i="42"/>
  <c r="CR311" i="42"/>
  <c r="CS311" i="42"/>
  <c r="CA323" i="42"/>
  <c r="CM323" i="42"/>
  <c r="CD323" i="42"/>
  <c r="CP323" i="42"/>
  <c r="CE323" i="42"/>
  <c r="CQ323" i="42"/>
  <c r="CF323" i="42"/>
  <c r="CR323" i="42"/>
  <c r="BU323" i="42"/>
  <c r="CG323" i="42"/>
  <c r="CS323" i="42"/>
  <c r="BX323" i="42"/>
  <c r="CJ323" i="42"/>
  <c r="BY323" i="42"/>
  <c r="CK323" i="42"/>
  <c r="BZ323" i="42"/>
  <c r="CL323" i="42"/>
  <c r="CN323" i="42"/>
  <c r="CO323" i="42"/>
  <c r="BV323" i="42"/>
  <c r="BW323" i="42"/>
  <c r="CB323" i="42"/>
  <c r="CC323" i="42"/>
  <c r="CH323" i="42"/>
  <c r="CI323" i="42"/>
  <c r="CA335" i="42"/>
  <c r="CM335" i="42"/>
  <c r="CD335" i="42"/>
  <c r="CP335" i="42"/>
  <c r="CE335" i="42"/>
  <c r="CQ335" i="42"/>
  <c r="CF335" i="42"/>
  <c r="CR335" i="42"/>
  <c r="BU335" i="42"/>
  <c r="CG335" i="42"/>
  <c r="CS335" i="42"/>
  <c r="BY335" i="42"/>
  <c r="CK335" i="42"/>
  <c r="CL335" i="42"/>
  <c r="CN335" i="42"/>
  <c r="CO335" i="42"/>
  <c r="BV335" i="42"/>
  <c r="BW335" i="42"/>
  <c r="BX335" i="42"/>
  <c r="BZ335" i="42"/>
  <c r="CB335" i="42"/>
  <c r="CC335" i="42"/>
  <c r="CH335" i="42"/>
  <c r="CI335" i="42"/>
  <c r="CJ335" i="42"/>
  <c r="CA347" i="42"/>
  <c r="CM347" i="42"/>
  <c r="CD347" i="42"/>
  <c r="CP347" i="42"/>
  <c r="CE347" i="42"/>
  <c r="CQ347" i="42"/>
  <c r="BU347" i="42"/>
  <c r="CG347" i="42"/>
  <c r="CS347" i="42"/>
  <c r="CB347" i="42"/>
  <c r="CC347" i="42"/>
  <c r="CF347" i="42"/>
  <c r="CH347" i="42"/>
  <c r="CI347" i="42"/>
  <c r="CJ347" i="42"/>
  <c r="CK347" i="42"/>
  <c r="BV347" i="42"/>
  <c r="CL347" i="42"/>
  <c r="BW347" i="42"/>
  <c r="CN347" i="42"/>
  <c r="BX347" i="42"/>
  <c r="CO347" i="42"/>
  <c r="BY347" i="42"/>
  <c r="CR347" i="42"/>
  <c r="BZ347" i="42"/>
  <c r="CE359" i="42"/>
  <c r="CQ359" i="42"/>
  <c r="CF359" i="42"/>
  <c r="CR359" i="42"/>
  <c r="BU359" i="42"/>
  <c r="CG359" i="42"/>
  <c r="CS359" i="42"/>
  <c r="BV359" i="42"/>
  <c r="CH359" i="42"/>
  <c r="BW359" i="42"/>
  <c r="CI359" i="42"/>
  <c r="BX359" i="42"/>
  <c r="CJ359" i="42"/>
  <c r="BY359" i="42"/>
  <c r="CK359" i="42"/>
  <c r="BZ359" i="42"/>
  <c r="CL359" i="42"/>
  <c r="CA359" i="42"/>
  <c r="CM359" i="42"/>
  <c r="CB359" i="42"/>
  <c r="CN359" i="42"/>
  <c r="CC359" i="42"/>
  <c r="CO359" i="42"/>
  <c r="CD359" i="42"/>
  <c r="CP359" i="42"/>
  <c r="CE371" i="42"/>
  <c r="CQ371" i="42"/>
  <c r="BV371" i="42"/>
  <c r="CH371" i="42"/>
  <c r="BW371" i="42"/>
  <c r="CI371" i="42"/>
  <c r="BX371" i="42"/>
  <c r="CJ371" i="42"/>
  <c r="BY371" i="42"/>
  <c r="CK371" i="42"/>
  <c r="CB371" i="42"/>
  <c r="CN371" i="42"/>
  <c r="CC371" i="42"/>
  <c r="CO371" i="42"/>
  <c r="CD371" i="42"/>
  <c r="CP371" i="42"/>
  <c r="CG371" i="42"/>
  <c r="CL371" i="42"/>
  <c r="CM371" i="42"/>
  <c r="CR371" i="42"/>
  <c r="CS371" i="42"/>
  <c r="BU371" i="42"/>
  <c r="BZ371" i="42"/>
  <c r="CA371" i="42"/>
  <c r="CF371" i="42"/>
  <c r="CE383" i="42"/>
  <c r="CQ383" i="42"/>
  <c r="BV383" i="42"/>
  <c r="CH383" i="42"/>
  <c r="BW383" i="42"/>
  <c r="CI383" i="42"/>
  <c r="BX383" i="42"/>
  <c r="CJ383" i="42"/>
  <c r="BY383" i="42"/>
  <c r="CK383" i="42"/>
  <c r="CB383" i="42"/>
  <c r="CN383" i="42"/>
  <c r="CC383" i="42"/>
  <c r="CO383" i="42"/>
  <c r="CD383" i="42"/>
  <c r="CP383" i="42"/>
  <c r="BU383" i="42"/>
  <c r="BZ383" i="42"/>
  <c r="CA383" i="42"/>
  <c r="CF383" i="42"/>
  <c r="CG383" i="42"/>
  <c r="CL383" i="42"/>
  <c r="CM383" i="42"/>
  <c r="CR383" i="42"/>
  <c r="CS383" i="42"/>
  <c r="CE395" i="42"/>
  <c r="CQ395" i="42"/>
  <c r="BV395" i="42"/>
  <c r="CH395" i="42"/>
  <c r="BW395" i="42"/>
  <c r="CI395" i="42"/>
  <c r="BX395" i="42"/>
  <c r="CJ395" i="42"/>
  <c r="BY395" i="42"/>
  <c r="CK395" i="42"/>
  <c r="CB395" i="42"/>
  <c r="CN395" i="42"/>
  <c r="CC395" i="42"/>
  <c r="CO395" i="42"/>
  <c r="CD395" i="42"/>
  <c r="CP395" i="42"/>
  <c r="CS395" i="42"/>
  <c r="BU395" i="42"/>
  <c r="BZ395" i="42"/>
  <c r="CA395" i="42"/>
  <c r="CF395" i="42"/>
  <c r="CG395" i="42"/>
  <c r="CL395" i="42"/>
  <c r="CM395" i="42"/>
  <c r="CR395" i="42"/>
  <c r="CE407" i="42"/>
  <c r="BV407" i="42"/>
  <c r="BW407" i="42"/>
  <c r="CI407" i="42"/>
  <c r="BX407" i="42"/>
  <c r="CJ407" i="42"/>
  <c r="BY407" i="42"/>
  <c r="CK407" i="42"/>
  <c r="CB407" i="42"/>
  <c r="CN407" i="42"/>
  <c r="CC407" i="42"/>
  <c r="CD407" i="42"/>
  <c r="CP407" i="42"/>
  <c r="CG407" i="42"/>
  <c r="CH407" i="42"/>
  <c r="CL407" i="42"/>
  <c r="CM407" i="42"/>
  <c r="CO407" i="42"/>
  <c r="CQ407" i="42"/>
  <c r="CR407" i="42"/>
  <c r="CS407" i="42"/>
  <c r="BU407" i="42"/>
  <c r="BZ407" i="42"/>
  <c r="CA407" i="42"/>
  <c r="CF407" i="42"/>
  <c r="CA419" i="42"/>
  <c r="CM419" i="42"/>
  <c r="CB419" i="42"/>
  <c r="CN419" i="42"/>
  <c r="CC419" i="42"/>
  <c r="CO419" i="42"/>
  <c r="CD419" i="42"/>
  <c r="CP419" i="42"/>
  <c r="CE419" i="42"/>
  <c r="CQ419" i="42"/>
  <c r="CF419" i="42"/>
  <c r="CR419" i="42"/>
  <c r="BU419" i="42"/>
  <c r="CG419" i="42"/>
  <c r="CS419" i="42"/>
  <c r="BV419" i="42"/>
  <c r="CH419" i="42"/>
  <c r="BW419" i="42"/>
  <c r="CI419" i="42"/>
  <c r="BX419" i="42"/>
  <c r="CJ419" i="42"/>
  <c r="BY419" i="42"/>
  <c r="CK419" i="42"/>
  <c r="BZ419" i="42"/>
  <c r="CL419" i="42"/>
  <c r="CA431" i="42"/>
  <c r="CM431" i="42"/>
  <c r="CB431" i="42"/>
  <c r="CN431" i="42"/>
  <c r="CC431" i="42"/>
  <c r="CO431" i="42"/>
  <c r="CD431" i="42"/>
  <c r="CP431" i="42"/>
  <c r="CE431" i="42"/>
  <c r="CQ431" i="42"/>
  <c r="CF431" i="42"/>
  <c r="CR431" i="42"/>
  <c r="BU431" i="42"/>
  <c r="CG431" i="42"/>
  <c r="CS431" i="42"/>
  <c r="BV431" i="42"/>
  <c r="CH431" i="42"/>
  <c r="BW431" i="42"/>
  <c r="CI431" i="42"/>
  <c r="BX431" i="42"/>
  <c r="CJ431" i="42"/>
  <c r="BY431" i="42"/>
  <c r="CK431" i="42"/>
  <c r="BZ431" i="42"/>
  <c r="CL431" i="42"/>
  <c r="CA443" i="42"/>
  <c r="CM443" i="42"/>
  <c r="CD443" i="42"/>
  <c r="CP443" i="42"/>
  <c r="CE443" i="42"/>
  <c r="CQ443" i="42"/>
  <c r="CF443" i="42"/>
  <c r="CR443" i="42"/>
  <c r="BU443" i="42"/>
  <c r="CG443" i="42"/>
  <c r="CS443" i="42"/>
  <c r="BX443" i="42"/>
  <c r="CJ443" i="42"/>
  <c r="BY443" i="42"/>
  <c r="CK443" i="42"/>
  <c r="BZ443" i="42"/>
  <c r="CL443" i="42"/>
  <c r="CA455" i="42"/>
  <c r="CM455" i="42"/>
  <c r="CD455" i="42"/>
  <c r="CP455" i="42"/>
  <c r="CE455" i="42"/>
  <c r="CQ455" i="42"/>
  <c r="CF455" i="42"/>
  <c r="CR455" i="42"/>
  <c r="BU455" i="42"/>
  <c r="CG455" i="42"/>
  <c r="CS455" i="42"/>
  <c r="BX455" i="42"/>
  <c r="CJ455" i="42"/>
  <c r="BY455" i="42"/>
  <c r="CK455" i="42"/>
  <c r="BZ455" i="42"/>
  <c r="CL455" i="42"/>
  <c r="CA467" i="42"/>
  <c r="CM467" i="42"/>
  <c r="CD467" i="42"/>
  <c r="CP467" i="42"/>
  <c r="CE467" i="42"/>
  <c r="CQ467" i="42"/>
  <c r="CF467" i="42"/>
  <c r="CR467" i="42"/>
  <c r="BU467" i="42"/>
  <c r="CG467" i="42"/>
  <c r="CS467" i="42"/>
  <c r="BX467" i="42"/>
  <c r="CJ467" i="42"/>
  <c r="BY467" i="42"/>
  <c r="CK467" i="42"/>
  <c r="BZ467" i="42"/>
  <c r="CL467" i="42"/>
  <c r="CM489" i="42"/>
  <c r="CA489" i="42"/>
  <c r="CN488" i="42"/>
  <c r="CB488" i="42"/>
  <c r="CO487" i="42"/>
  <c r="CC487" i="42"/>
  <c r="CP486" i="42"/>
  <c r="CD486" i="42"/>
  <c r="CQ485" i="42"/>
  <c r="CE485" i="42"/>
  <c r="CR484" i="42"/>
  <c r="CF484" i="42"/>
  <c r="CS483" i="42"/>
  <c r="CG483" i="42"/>
  <c r="BU483" i="42"/>
  <c r="CH482" i="42"/>
  <c r="BV482" i="42"/>
  <c r="CI481" i="42"/>
  <c r="BW481" i="42"/>
  <c r="CJ480" i="42"/>
  <c r="BX480" i="42"/>
  <c r="CK479" i="42"/>
  <c r="BY479" i="42"/>
  <c r="CL478" i="42"/>
  <c r="BZ478" i="42"/>
  <c r="CM477" i="42"/>
  <c r="CA477" i="42"/>
  <c r="CN476" i="42"/>
  <c r="CB476" i="42"/>
  <c r="CO475" i="42"/>
  <c r="CB475" i="42"/>
  <c r="CA474" i="42"/>
  <c r="CO472" i="42"/>
  <c r="CD471" i="42"/>
  <c r="CR469" i="42"/>
  <c r="BV467" i="42"/>
  <c r="CJ465" i="42"/>
  <c r="BY464" i="42"/>
  <c r="CM462" i="42"/>
  <c r="CB461" i="42"/>
  <c r="CP459" i="42"/>
  <c r="CE458" i="42"/>
  <c r="CH455" i="42"/>
  <c r="BW454" i="42"/>
  <c r="CK452" i="42"/>
  <c r="BZ451" i="42"/>
  <c r="CN449" i="42"/>
  <c r="CC448" i="42"/>
  <c r="CQ446" i="42"/>
  <c r="CF445" i="42"/>
  <c r="CI442" i="42"/>
  <c r="CS439" i="42"/>
  <c r="CC253" i="42"/>
  <c r="CO253" i="42"/>
  <c r="CD253" i="42"/>
  <c r="CP253" i="42"/>
  <c r="CE253" i="42"/>
  <c r="CQ253" i="42"/>
  <c r="CF253" i="42"/>
  <c r="CR253" i="42"/>
  <c r="BU253" i="42"/>
  <c r="CG253" i="42"/>
  <c r="CS253" i="42"/>
  <c r="BV253" i="42"/>
  <c r="CH253" i="42"/>
  <c r="BW253" i="42"/>
  <c r="CI253" i="42"/>
  <c r="BX253" i="42"/>
  <c r="CJ253" i="42"/>
  <c r="BY253" i="42"/>
  <c r="CK253" i="42"/>
  <c r="BZ253" i="42"/>
  <c r="CL253" i="42"/>
  <c r="CA253" i="42"/>
  <c r="CM253" i="42"/>
  <c r="CN253" i="42"/>
  <c r="CB253" i="42"/>
  <c r="BU289" i="42"/>
  <c r="CG289" i="42"/>
  <c r="CS289" i="42"/>
  <c r="BV289" i="42"/>
  <c r="CH289" i="42"/>
  <c r="BY289" i="42"/>
  <c r="CK289" i="42"/>
  <c r="BZ289" i="42"/>
  <c r="CL289" i="42"/>
  <c r="CA289" i="42"/>
  <c r="CM289" i="42"/>
  <c r="CB289" i="42"/>
  <c r="CE289" i="42"/>
  <c r="CF289" i="42"/>
  <c r="CI289" i="42"/>
  <c r="CJ289" i="42"/>
  <c r="CP289" i="42"/>
  <c r="BW289" i="42"/>
  <c r="CQ289" i="42"/>
  <c r="BX289" i="42"/>
  <c r="CR289" i="42"/>
  <c r="CC289" i="42"/>
  <c r="CD289" i="42"/>
  <c r="CN289" i="42"/>
  <c r="CO289" i="42"/>
  <c r="CF204" i="42"/>
  <c r="CR204" i="42"/>
  <c r="BV204" i="42"/>
  <c r="CH204" i="42"/>
  <c r="BW204" i="42"/>
  <c r="CI204" i="42"/>
  <c r="BY204" i="42"/>
  <c r="CK204" i="42"/>
  <c r="BZ204" i="42"/>
  <c r="CL204" i="42"/>
  <c r="CA204" i="42"/>
  <c r="CM204" i="42"/>
  <c r="CB204" i="42"/>
  <c r="CN204" i="42"/>
  <c r="CC204" i="42"/>
  <c r="CO204" i="42"/>
  <c r="CD204" i="42"/>
  <c r="CP204" i="42"/>
  <c r="BU204" i="42"/>
  <c r="BX204" i="42"/>
  <c r="CE204" i="42"/>
  <c r="CG204" i="42"/>
  <c r="CJ204" i="42"/>
  <c r="CQ204" i="42"/>
  <c r="CS204" i="42"/>
  <c r="BV216" i="42"/>
  <c r="CH216" i="42"/>
  <c r="BW216" i="42"/>
  <c r="CI216" i="42"/>
  <c r="BX216" i="42"/>
  <c r="CJ216" i="42"/>
  <c r="BY216" i="42"/>
  <c r="CK216" i="42"/>
  <c r="BZ216" i="42"/>
  <c r="CL216" i="42"/>
  <c r="CA216" i="42"/>
  <c r="CM216" i="42"/>
  <c r="CB216" i="42"/>
  <c r="CN216" i="42"/>
  <c r="CC216" i="42"/>
  <c r="CO216" i="42"/>
  <c r="CD216" i="42"/>
  <c r="CP216" i="42"/>
  <c r="CE216" i="42"/>
  <c r="CQ216" i="42"/>
  <c r="CF216" i="42"/>
  <c r="CR216" i="42"/>
  <c r="BU216" i="42"/>
  <c r="CG216" i="42"/>
  <c r="CS216" i="42"/>
  <c r="BV228" i="42"/>
  <c r="CH228" i="42"/>
  <c r="BW228" i="42"/>
  <c r="CI228" i="42"/>
  <c r="BY228" i="42"/>
  <c r="CK228" i="42"/>
  <c r="BZ228" i="42"/>
  <c r="CL228" i="42"/>
  <c r="CA228" i="42"/>
  <c r="CM228" i="42"/>
  <c r="CB228" i="42"/>
  <c r="CN228" i="42"/>
  <c r="CC228" i="42"/>
  <c r="CO228" i="42"/>
  <c r="CE228" i="42"/>
  <c r="CQ228" i="42"/>
  <c r="CF228" i="42"/>
  <c r="CR228" i="42"/>
  <c r="BU228" i="42"/>
  <c r="BX228" i="42"/>
  <c r="CD228" i="42"/>
  <c r="CG228" i="42"/>
  <c r="CJ228" i="42"/>
  <c r="CP228" i="42"/>
  <c r="CS228" i="42"/>
  <c r="BV240" i="42"/>
  <c r="CH240" i="42"/>
  <c r="BW240" i="42"/>
  <c r="CI240" i="42"/>
  <c r="BY240" i="42"/>
  <c r="CK240" i="42"/>
  <c r="BZ240" i="42"/>
  <c r="CL240" i="42"/>
  <c r="CA240" i="42"/>
  <c r="CM240" i="42"/>
  <c r="CB240" i="42"/>
  <c r="CN240" i="42"/>
  <c r="CC240" i="42"/>
  <c r="CO240" i="42"/>
  <c r="CE240" i="42"/>
  <c r="CQ240" i="42"/>
  <c r="CF240" i="42"/>
  <c r="CR240" i="42"/>
  <c r="BU240" i="42"/>
  <c r="BX240" i="42"/>
  <c r="CD240" i="42"/>
  <c r="CG240" i="42"/>
  <c r="CJ240" i="42"/>
  <c r="CP240" i="42"/>
  <c r="CS240" i="42"/>
  <c r="CD252" i="42"/>
  <c r="CP252" i="42"/>
  <c r="CE252" i="42"/>
  <c r="CQ252" i="42"/>
  <c r="CF252" i="42"/>
  <c r="CR252" i="42"/>
  <c r="BU252" i="42"/>
  <c r="CG252" i="42"/>
  <c r="CS252" i="42"/>
  <c r="BV252" i="42"/>
  <c r="CH252" i="42"/>
  <c r="BW252" i="42"/>
  <c r="CI252" i="42"/>
  <c r="BX252" i="42"/>
  <c r="CJ252" i="42"/>
  <c r="BY252" i="42"/>
  <c r="CK252" i="42"/>
  <c r="BZ252" i="42"/>
  <c r="CL252" i="42"/>
  <c r="CA252" i="42"/>
  <c r="CM252" i="42"/>
  <c r="CB252" i="42"/>
  <c r="CN252" i="42"/>
  <c r="CC252" i="42"/>
  <c r="CO252" i="42"/>
  <c r="CD264" i="42"/>
  <c r="CP264" i="42"/>
  <c r="CE264" i="42"/>
  <c r="CQ264" i="42"/>
  <c r="CF264" i="42"/>
  <c r="CR264" i="42"/>
  <c r="BU264" i="42"/>
  <c r="CG264" i="42"/>
  <c r="CS264" i="42"/>
  <c r="BV264" i="42"/>
  <c r="CH264" i="42"/>
  <c r="BW264" i="42"/>
  <c r="CI264" i="42"/>
  <c r="BX264" i="42"/>
  <c r="CJ264" i="42"/>
  <c r="BY264" i="42"/>
  <c r="CK264" i="42"/>
  <c r="BZ264" i="42"/>
  <c r="CL264" i="42"/>
  <c r="CA264" i="42"/>
  <c r="CM264" i="42"/>
  <c r="CB264" i="42"/>
  <c r="CN264" i="42"/>
  <c r="CC264" i="42"/>
  <c r="CO264" i="42"/>
  <c r="BV276" i="42"/>
  <c r="CH276" i="42"/>
  <c r="BW276" i="42"/>
  <c r="CI276" i="42"/>
  <c r="BZ276" i="42"/>
  <c r="CL276" i="42"/>
  <c r="CA276" i="42"/>
  <c r="CM276" i="42"/>
  <c r="CB276" i="42"/>
  <c r="CN276" i="42"/>
  <c r="BU276" i="42"/>
  <c r="CQ276" i="42"/>
  <c r="CC276" i="42"/>
  <c r="CD276" i="42"/>
  <c r="CE276" i="42"/>
  <c r="CF276" i="42"/>
  <c r="CK276" i="42"/>
  <c r="CO276" i="42"/>
  <c r="CP276" i="42"/>
  <c r="BX276" i="42"/>
  <c r="BY276" i="42"/>
  <c r="CG276" i="42"/>
  <c r="CJ276" i="42"/>
  <c r="CR276" i="42"/>
  <c r="CS276" i="42"/>
  <c r="BV288" i="42"/>
  <c r="CH288" i="42"/>
  <c r="BW288" i="42"/>
  <c r="CI288" i="42"/>
  <c r="BZ288" i="42"/>
  <c r="CL288" i="42"/>
  <c r="CA288" i="42"/>
  <c r="CM288" i="42"/>
  <c r="CB288" i="42"/>
  <c r="CN288" i="42"/>
  <c r="CE288" i="42"/>
  <c r="CJ288" i="42"/>
  <c r="CK288" i="42"/>
  <c r="CO288" i="42"/>
  <c r="CP288" i="42"/>
  <c r="BY288" i="42"/>
  <c r="CS288" i="42"/>
  <c r="CC288" i="42"/>
  <c r="CD288" i="42"/>
  <c r="BU288" i="42"/>
  <c r="BX288" i="42"/>
  <c r="CF288" i="42"/>
  <c r="CG288" i="42"/>
  <c r="CQ288" i="42"/>
  <c r="CR288" i="42"/>
  <c r="BV300" i="42"/>
  <c r="CH300" i="42"/>
  <c r="BW300" i="42"/>
  <c r="CI300" i="42"/>
  <c r="BZ300" i="42"/>
  <c r="CL300" i="42"/>
  <c r="CA300" i="42"/>
  <c r="CM300" i="42"/>
  <c r="CB300" i="42"/>
  <c r="CN300" i="42"/>
  <c r="CO300" i="42"/>
  <c r="BX300" i="42"/>
  <c r="CR300" i="42"/>
  <c r="BY300" i="42"/>
  <c r="CS300" i="42"/>
  <c r="CC300" i="42"/>
  <c r="CD300" i="42"/>
  <c r="CG300" i="42"/>
  <c r="CJ300" i="42"/>
  <c r="CK300" i="42"/>
  <c r="BU300" i="42"/>
  <c r="CE300" i="42"/>
  <c r="CF300" i="42"/>
  <c r="CP300" i="42"/>
  <c r="CQ300" i="42"/>
  <c r="BV312" i="42"/>
  <c r="CH312" i="42"/>
  <c r="BW312" i="42"/>
  <c r="CI312" i="42"/>
  <c r="BZ312" i="42"/>
  <c r="CL312" i="42"/>
  <c r="CA312" i="42"/>
  <c r="CM312" i="42"/>
  <c r="CB312" i="42"/>
  <c r="CN312" i="42"/>
  <c r="CC312" i="42"/>
  <c r="CF312" i="42"/>
  <c r="CG312" i="42"/>
  <c r="CJ312" i="42"/>
  <c r="CK312" i="42"/>
  <c r="BU312" i="42"/>
  <c r="CQ312" i="42"/>
  <c r="BX312" i="42"/>
  <c r="CR312" i="42"/>
  <c r="BY312" i="42"/>
  <c r="CS312" i="42"/>
  <c r="CD312" i="42"/>
  <c r="CE312" i="42"/>
  <c r="CO312" i="42"/>
  <c r="CP312" i="42"/>
  <c r="BZ324" i="42"/>
  <c r="CL324" i="42"/>
  <c r="CC324" i="42"/>
  <c r="CO324" i="42"/>
  <c r="CD324" i="42"/>
  <c r="CP324" i="42"/>
  <c r="CE324" i="42"/>
  <c r="CQ324" i="42"/>
  <c r="CF324" i="42"/>
  <c r="CR324" i="42"/>
  <c r="BW324" i="42"/>
  <c r="CI324" i="42"/>
  <c r="BX324" i="42"/>
  <c r="CJ324" i="42"/>
  <c r="BY324" i="42"/>
  <c r="CK324" i="42"/>
  <c r="BU324" i="42"/>
  <c r="BV324" i="42"/>
  <c r="CA324" i="42"/>
  <c r="CB324" i="42"/>
  <c r="CG324" i="42"/>
  <c r="CH324" i="42"/>
  <c r="CM324" i="42"/>
  <c r="CN324" i="42"/>
  <c r="CS324" i="42"/>
  <c r="BZ336" i="42"/>
  <c r="CL336" i="42"/>
  <c r="CC336" i="42"/>
  <c r="CO336" i="42"/>
  <c r="CD336" i="42"/>
  <c r="CP336" i="42"/>
  <c r="CE336" i="42"/>
  <c r="CQ336" i="42"/>
  <c r="CF336" i="42"/>
  <c r="CR336" i="42"/>
  <c r="BX336" i="42"/>
  <c r="CJ336" i="42"/>
  <c r="CK336" i="42"/>
  <c r="CM336" i="42"/>
  <c r="CN336" i="42"/>
  <c r="BU336" i="42"/>
  <c r="CS336" i="42"/>
  <c r="BV336" i="42"/>
  <c r="BW336" i="42"/>
  <c r="BY336" i="42"/>
  <c r="CA336" i="42"/>
  <c r="CB336" i="42"/>
  <c r="CG336" i="42"/>
  <c r="CH336" i="42"/>
  <c r="CI336" i="42"/>
  <c r="BZ348" i="42"/>
  <c r="CL348" i="42"/>
  <c r="CC348" i="42"/>
  <c r="CO348" i="42"/>
  <c r="CD348" i="42"/>
  <c r="CP348" i="42"/>
  <c r="CF348" i="42"/>
  <c r="CR348" i="42"/>
  <c r="BV348" i="42"/>
  <c r="CM348" i="42"/>
  <c r="BW348" i="42"/>
  <c r="CN348" i="42"/>
  <c r="BX348" i="42"/>
  <c r="CQ348" i="42"/>
  <c r="BY348" i="42"/>
  <c r="CS348" i="42"/>
  <c r="CA348" i="42"/>
  <c r="CB348" i="42"/>
  <c r="CE348" i="42"/>
  <c r="CG348" i="42"/>
  <c r="CH348" i="42"/>
  <c r="CI348" i="42"/>
  <c r="CJ348" i="42"/>
  <c r="BU348" i="42"/>
  <c r="CK348" i="42"/>
  <c r="CD360" i="42"/>
  <c r="CP360" i="42"/>
  <c r="CE360" i="42"/>
  <c r="CQ360" i="42"/>
  <c r="CF360" i="42"/>
  <c r="CR360" i="42"/>
  <c r="BU360" i="42"/>
  <c r="CG360" i="42"/>
  <c r="CS360" i="42"/>
  <c r="BV360" i="42"/>
  <c r="CH360" i="42"/>
  <c r="BW360" i="42"/>
  <c r="CI360" i="42"/>
  <c r="BX360" i="42"/>
  <c r="CJ360" i="42"/>
  <c r="BY360" i="42"/>
  <c r="CK360" i="42"/>
  <c r="BZ360" i="42"/>
  <c r="CL360" i="42"/>
  <c r="CA360" i="42"/>
  <c r="CM360" i="42"/>
  <c r="CB360" i="42"/>
  <c r="CN360" i="42"/>
  <c r="CC360" i="42"/>
  <c r="CO360" i="42"/>
  <c r="CD372" i="42"/>
  <c r="CP372" i="42"/>
  <c r="BU372" i="42"/>
  <c r="CG372" i="42"/>
  <c r="CS372" i="42"/>
  <c r="BV372" i="42"/>
  <c r="CH372" i="42"/>
  <c r="BW372" i="42"/>
  <c r="CI372" i="42"/>
  <c r="BX372" i="42"/>
  <c r="CJ372" i="42"/>
  <c r="CA372" i="42"/>
  <c r="CM372" i="42"/>
  <c r="CB372" i="42"/>
  <c r="CN372" i="42"/>
  <c r="CC372" i="42"/>
  <c r="CO372" i="42"/>
  <c r="CR372" i="42"/>
  <c r="BY372" i="42"/>
  <c r="BZ372" i="42"/>
  <c r="CE372" i="42"/>
  <c r="CF372" i="42"/>
  <c r="CK372" i="42"/>
  <c r="CL372" i="42"/>
  <c r="CQ372" i="42"/>
  <c r="CD384" i="42"/>
  <c r="CP384" i="42"/>
  <c r="BU384" i="42"/>
  <c r="CG384" i="42"/>
  <c r="CS384" i="42"/>
  <c r="BV384" i="42"/>
  <c r="CH384" i="42"/>
  <c r="BW384" i="42"/>
  <c r="CI384" i="42"/>
  <c r="BX384" i="42"/>
  <c r="CJ384" i="42"/>
  <c r="CA384" i="42"/>
  <c r="CM384" i="42"/>
  <c r="CB384" i="42"/>
  <c r="CN384" i="42"/>
  <c r="CC384" i="42"/>
  <c r="CO384" i="42"/>
  <c r="CF384" i="42"/>
  <c r="CK384" i="42"/>
  <c r="CL384" i="42"/>
  <c r="CQ384" i="42"/>
  <c r="CR384" i="42"/>
  <c r="BY384" i="42"/>
  <c r="BZ384" i="42"/>
  <c r="CE384" i="42"/>
  <c r="CD396" i="42"/>
  <c r="CP396" i="42"/>
  <c r="BU396" i="42"/>
  <c r="CG396" i="42"/>
  <c r="CS396" i="42"/>
  <c r="BV396" i="42"/>
  <c r="CH396" i="42"/>
  <c r="BW396" i="42"/>
  <c r="CI396" i="42"/>
  <c r="BX396" i="42"/>
  <c r="CJ396" i="42"/>
  <c r="CA396" i="42"/>
  <c r="CM396" i="42"/>
  <c r="CB396" i="42"/>
  <c r="CN396" i="42"/>
  <c r="CC396" i="42"/>
  <c r="CO396" i="42"/>
  <c r="BY396" i="42"/>
  <c r="BZ396" i="42"/>
  <c r="CE396" i="42"/>
  <c r="CF396" i="42"/>
  <c r="CK396" i="42"/>
  <c r="CL396" i="42"/>
  <c r="CQ396" i="42"/>
  <c r="CR396" i="42"/>
  <c r="BW408" i="42"/>
  <c r="BZ408" i="42"/>
  <c r="CL408" i="42"/>
  <c r="CA408" i="42"/>
  <c r="CM408" i="42"/>
  <c r="CB408" i="42"/>
  <c r="CN408" i="42"/>
  <c r="CC408" i="42"/>
  <c r="CO408" i="42"/>
  <c r="CD408" i="42"/>
  <c r="CP408" i="42"/>
  <c r="CE408" i="42"/>
  <c r="CQ408" i="42"/>
  <c r="CF408" i="42"/>
  <c r="CR408" i="42"/>
  <c r="CG408" i="42"/>
  <c r="CS408" i="42"/>
  <c r="BU408" i="42"/>
  <c r="CH408" i="42"/>
  <c r="BV408" i="42"/>
  <c r="CI408" i="42"/>
  <c r="BX408" i="42"/>
  <c r="CJ408" i="42"/>
  <c r="BY408" i="42"/>
  <c r="CK408" i="42"/>
  <c r="BZ420" i="42"/>
  <c r="CL420" i="42"/>
  <c r="CA420" i="42"/>
  <c r="CM420" i="42"/>
  <c r="CB420" i="42"/>
  <c r="CN420" i="42"/>
  <c r="CC420" i="42"/>
  <c r="CO420" i="42"/>
  <c r="CD420" i="42"/>
  <c r="CP420" i="42"/>
  <c r="CE420" i="42"/>
  <c r="CQ420" i="42"/>
  <c r="CF420" i="42"/>
  <c r="CR420" i="42"/>
  <c r="BU420" i="42"/>
  <c r="CG420" i="42"/>
  <c r="CS420" i="42"/>
  <c r="BV420" i="42"/>
  <c r="CH420" i="42"/>
  <c r="BW420" i="42"/>
  <c r="CI420" i="42"/>
  <c r="BX420" i="42"/>
  <c r="CJ420" i="42"/>
  <c r="BY420" i="42"/>
  <c r="CK420" i="42"/>
  <c r="BZ432" i="42"/>
  <c r="CL432" i="42"/>
  <c r="CA432" i="42"/>
  <c r="CM432" i="42"/>
  <c r="CB432" i="42"/>
  <c r="CN432" i="42"/>
  <c r="CC432" i="42"/>
  <c r="CO432" i="42"/>
  <c r="CD432" i="42"/>
  <c r="CP432" i="42"/>
  <c r="CE432" i="42"/>
  <c r="CQ432" i="42"/>
  <c r="CF432" i="42"/>
  <c r="CR432" i="42"/>
  <c r="BU432" i="42"/>
  <c r="CG432" i="42"/>
  <c r="CS432" i="42"/>
  <c r="BV432" i="42"/>
  <c r="CH432" i="42"/>
  <c r="BW432" i="42"/>
  <c r="CI432" i="42"/>
  <c r="BX432" i="42"/>
  <c r="CJ432" i="42"/>
  <c r="BY432" i="42"/>
  <c r="CK432" i="42"/>
  <c r="BZ444" i="42"/>
  <c r="CL444" i="42"/>
  <c r="CC444" i="42"/>
  <c r="CO444" i="42"/>
  <c r="CD444" i="42"/>
  <c r="CP444" i="42"/>
  <c r="CE444" i="42"/>
  <c r="CQ444" i="42"/>
  <c r="CF444" i="42"/>
  <c r="CR444" i="42"/>
  <c r="BW444" i="42"/>
  <c r="CI444" i="42"/>
  <c r="BX444" i="42"/>
  <c r="CJ444" i="42"/>
  <c r="BY444" i="42"/>
  <c r="CK444" i="42"/>
  <c r="BZ456" i="42"/>
  <c r="CL456" i="42"/>
  <c r="CC456" i="42"/>
  <c r="CO456" i="42"/>
  <c r="CD456" i="42"/>
  <c r="CP456" i="42"/>
  <c r="CE456" i="42"/>
  <c r="CQ456" i="42"/>
  <c r="CF456" i="42"/>
  <c r="CR456" i="42"/>
  <c r="BW456" i="42"/>
  <c r="CI456" i="42"/>
  <c r="BX456" i="42"/>
  <c r="CJ456" i="42"/>
  <c r="BY456" i="42"/>
  <c r="CK456" i="42"/>
  <c r="BZ468" i="42"/>
  <c r="CL468" i="42"/>
  <c r="CC468" i="42"/>
  <c r="CO468" i="42"/>
  <c r="CD468" i="42"/>
  <c r="CP468" i="42"/>
  <c r="CE468" i="42"/>
  <c r="CQ468" i="42"/>
  <c r="CF468" i="42"/>
  <c r="CR468" i="42"/>
  <c r="BW468" i="42"/>
  <c r="CI468" i="42"/>
  <c r="BX468" i="42"/>
  <c r="CJ468" i="42"/>
  <c r="BY468" i="42"/>
  <c r="CK468" i="42"/>
  <c r="CL489" i="42"/>
  <c r="BZ489" i="42"/>
  <c r="CM488" i="42"/>
  <c r="CA488" i="42"/>
  <c r="CN487" i="42"/>
  <c r="CB487" i="42"/>
  <c r="CO486" i="42"/>
  <c r="CC486" i="42"/>
  <c r="CP485" i="42"/>
  <c r="CD485" i="42"/>
  <c r="CQ484" i="42"/>
  <c r="CE484" i="42"/>
  <c r="CR483" i="42"/>
  <c r="CF483" i="42"/>
  <c r="CS482" i="42"/>
  <c r="CG482" i="42"/>
  <c r="BU482" i="42"/>
  <c r="CH481" i="42"/>
  <c r="BV481" i="42"/>
  <c r="CI480" i="42"/>
  <c r="BW480" i="42"/>
  <c r="CJ479" i="42"/>
  <c r="BX479" i="42"/>
  <c r="CK478" i="42"/>
  <c r="BY478" i="42"/>
  <c r="CL477" i="42"/>
  <c r="BZ477" i="42"/>
  <c r="CM476" i="42"/>
  <c r="CA476" i="42"/>
  <c r="CN475" i="42"/>
  <c r="CA475" i="42"/>
  <c r="BV474" i="42"/>
  <c r="CJ472" i="42"/>
  <c r="BY471" i="42"/>
  <c r="CB468" i="42"/>
  <c r="CP466" i="42"/>
  <c r="CE465" i="42"/>
  <c r="CS463" i="42"/>
  <c r="CH462" i="42"/>
  <c r="BW461" i="42"/>
  <c r="CK459" i="42"/>
  <c r="BZ458" i="42"/>
  <c r="CN456" i="42"/>
  <c r="CC455" i="42"/>
  <c r="CQ453" i="42"/>
  <c r="CF452" i="42"/>
  <c r="BU451" i="42"/>
  <c r="CI449" i="42"/>
  <c r="BX448" i="42"/>
  <c r="CL446" i="42"/>
  <c r="CO443" i="42"/>
  <c r="CD442" i="42"/>
  <c r="CL439" i="42"/>
  <c r="BY421" i="42"/>
  <c r="CK421" i="42"/>
  <c r="BZ421" i="42"/>
  <c r="CL421" i="42"/>
  <c r="CA421" i="42"/>
  <c r="CM421" i="42"/>
  <c r="CB421" i="42"/>
  <c r="CN421" i="42"/>
  <c r="CC421" i="42"/>
  <c r="CO421" i="42"/>
  <c r="CD421" i="42"/>
  <c r="CP421" i="42"/>
  <c r="CE421" i="42"/>
  <c r="CQ421" i="42"/>
  <c r="CF421" i="42"/>
  <c r="CR421" i="42"/>
  <c r="BU421" i="42"/>
  <c r="CG421" i="42"/>
  <c r="CS421" i="42"/>
  <c r="BV421" i="42"/>
  <c r="CH421" i="42"/>
  <c r="BW421" i="42"/>
  <c r="CI421" i="42"/>
  <c r="BX421" i="42"/>
  <c r="CJ421" i="42"/>
  <c r="BY433" i="42"/>
  <c r="CK433" i="42"/>
  <c r="BZ433" i="42"/>
  <c r="CL433" i="42"/>
  <c r="CA433" i="42"/>
  <c r="CM433" i="42"/>
  <c r="CB433" i="42"/>
  <c r="CN433" i="42"/>
  <c r="CC433" i="42"/>
  <c r="CO433" i="42"/>
  <c r="CD433" i="42"/>
  <c r="CP433" i="42"/>
  <c r="CE433" i="42"/>
  <c r="CQ433" i="42"/>
  <c r="CF433" i="42"/>
  <c r="CR433" i="42"/>
  <c r="BU433" i="42"/>
  <c r="CG433" i="42"/>
  <c r="CS433" i="42"/>
  <c r="BV433" i="42"/>
  <c r="CH433" i="42"/>
  <c r="BW433" i="42"/>
  <c r="CI433" i="42"/>
  <c r="BX433" i="42"/>
  <c r="CJ433" i="42"/>
  <c r="BY445" i="42"/>
  <c r="CK445" i="42"/>
  <c r="CB445" i="42"/>
  <c r="CN445" i="42"/>
  <c r="CC445" i="42"/>
  <c r="CO445" i="42"/>
  <c r="CD445" i="42"/>
  <c r="CP445" i="42"/>
  <c r="CE445" i="42"/>
  <c r="CQ445" i="42"/>
  <c r="BV445" i="42"/>
  <c r="CH445" i="42"/>
  <c r="BW445" i="42"/>
  <c r="CI445" i="42"/>
  <c r="BX445" i="42"/>
  <c r="CJ445" i="42"/>
  <c r="BY457" i="42"/>
  <c r="CK457" i="42"/>
  <c r="CB457" i="42"/>
  <c r="CN457" i="42"/>
  <c r="CC457" i="42"/>
  <c r="CO457" i="42"/>
  <c r="CD457" i="42"/>
  <c r="CP457" i="42"/>
  <c r="CE457" i="42"/>
  <c r="CQ457" i="42"/>
  <c r="BV457" i="42"/>
  <c r="CH457" i="42"/>
  <c r="BW457" i="42"/>
  <c r="CI457" i="42"/>
  <c r="BX457" i="42"/>
  <c r="CJ457" i="42"/>
  <c r="BY469" i="42"/>
  <c r="CK469" i="42"/>
  <c r="CB469" i="42"/>
  <c r="CN469" i="42"/>
  <c r="CC469" i="42"/>
  <c r="CO469" i="42"/>
  <c r="CD469" i="42"/>
  <c r="CP469" i="42"/>
  <c r="CE469" i="42"/>
  <c r="CQ469" i="42"/>
  <c r="BV469" i="42"/>
  <c r="CH469" i="42"/>
  <c r="BW469" i="42"/>
  <c r="CI469" i="42"/>
  <c r="BX469" i="42"/>
  <c r="CJ469" i="42"/>
  <c r="CK489" i="42"/>
  <c r="BY489" i="42"/>
  <c r="CL488" i="42"/>
  <c r="BZ488" i="42"/>
  <c r="CM487" i="42"/>
  <c r="CA487" i="42"/>
  <c r="CN486" i="42"/>
  <c r="CB486" i="42"/>
  <c r="CO485" i="42"/>
  <c r="CC485" i="42"/>
  <c r="CP484" i="42"/>
  <c r="CD484" i="42"/>
  <c r="CQ483" i="42"/>
  <c r="CE483" i="42"/>
  <c r="CR482" i="42"/>
  <c r="CF482" i="42"/>
  <c r="CS481" i="42"/>
  <c r="CG481" i="42"/>
  <c r="BU481" i="42"/>
  <c r="CH480" i="42"/>
  <c r="BV480" i="42"/>
  <c r="CI479" i="42"/>
  <c r="BW479" i="42"/>
  <c r="CJ478" i="42"/>
  <c r="BX478" i="42"/>
  <c r="CK477" i="42"/>
  <c r="BY477" i="42"/>
  <c r="CL476" i="42"/>
  <c r="BZ476" i="42"/>
  <c r="CM475" i="42"/>
  <c r="BZ475" i="42"/>
  <c r="BU474" i="42"/>
  <c r="CI472" i="42"/>
  <c r="CL469" i="42"/>
  <c r="CA468" i="42"/>
  <c r="CO466" i="42"/>
  <c r="CD465" i="42"/>
  <c r="CR463" i="42"/>
  <c r="CG462" i="42"/>
  <c r="BV461" i="42"/>
  <c r="CJ459" i="42"/>
  <c r="CM456" i="42"/>
  <c r="CB455" i="42"/>
  <c r="CP453" i="42"/>
  <c r="CE452" i="42"/>
  <c r="CS450" i="42"/>
  <c r="CH449" i="42"/>
  <c r="BZ445" i="42"/>
  <c r="CN443" i="42"/>
  <c r="CC442" i="42"/>
  <c r="CG439" i="42"/>
  <c r="CC397" i="42"/>
  <c r="CO397" i="42"/>
  <c r="CF397" i="42"/>
  <c r="CR397" i="42"/>
  <c r="BU397" i="42"/>
  <c r="CG397" i="42"/>
  <c r="CS397" i="42"/>
  <c r="BV397" i="42"/>
  <c r="CH397" i="42"/>
  <c r="BW397" i="42"/>
  <c r="CI397" i="42"/>
  <c r="BZ397" i="42"/>
  <c r="CL397" i="42"/>
  <c r="CA397" i="42"/>
  <c r="CM397" i="42"/>
  <c r="CB397" i="42"/>
  <c r="CN397" i="42"/>
  <c r="CE397" i="42"/>
  <c r="CJ397" i="42"/>
  <c r="CK397" i="42"/>
  <c r="CP397" i="42"/>
  <c r="CQ397" i="42"/>
  <c r="BX397" i="42"/>
  <c r="BY397" i="42"/>
  <c r="CD397" i="42"/>
  <c r="CD206" i="42"/>
  <c r="CP206" i="42"/>
  <c r="CF206" i="42"/>
  <c r="CR206" i="42"/>
  <c r="BU206" i="42"/>
  <c r="CG206" i="42"/>
  <c r="CS206" i="42"/>
  <c r="BW206" i="42"/>
  <c r="CI206" i="42"/>
  <c r="BX206" i="42"/>
  <c r="CJ206" i="42"/>
  <c r="BY206" i="42"/>
  <c r="CK206" i="42"/>
  <c r="BZ206" i="42"/>
  <c r="CL206" i="42"/>
  <c r="CA206" i="42"/>
  <c r="CM206" i="42"/>
  <c r="CB206" i="42"/>
  <c r="CN206" i="42"/>
  <c r="BV206" i="42"/>
  <c r="CC206" i="42"/>
  <c r="CE206" i="42"/>
  <c r="CH206" i="42"/>
  <c r="CO206" i="42"/>
  <c r="CQ206" i="42"/>
  <c r="CF218" i="42"/>
  <c r="CR218" i="42"/>
  <c r="BU218" i="42"/>
  <c r="CG218" i="42"/>
  <c r="CS218" i="42"/>
  <c r="BV218" i="42"/>
  <c r="CH218" i="42"/>
  <c r="BW218" i="42"/>
  <c r="CI218" i="42"/>
  <c r="BX218" i="42"/>
  <c r="CJ218" i="42"/>
  <c r="BY218" i="42"/>
  <c r="CK218" i="42"/>
  <c r="BZ218" i="42"/>
  <c r="CL218" i="42"/>
  <c r="CA218" i="42"/>
  <c r="CM218" i="42"/>
  <c r="CB218" i="42"/>
  <c r="CN218" i="42"/>
  <c r="CC218" i="42"/>
  <c r="CO218" i="42"/>
  <c r="CD218" i="42"/>
  <c r="CP218" i="42"/>
  <c r="CE218" i="42"/>
  <c r="CQ218" i="42"/>
  <c r="CF230" i="42"/>
  <c r="CR230" i="42"/>
  <c r="BU230" i="42"/>
  <c r="CG230" i="42"/>
  <c r="CS230" i="42"/>
  <c r="BW230" i="42"/>
  <c r="CI230" i="42"/>
  <c r="BX230" i="42"/>
  <c r="CJ230" i="42"/>
  <c r="BY230" i="42"/>
  <c r="CK230" i="42"/>
  <c r="BZ230" i="42"/>
  <c r="CL230" i="42"/>
  <c r="CA230" i="42"/>
  <c r="CM230" i="42"/>
  <c r="CC230" i="42"/>
  <c r="CO230" i="42"/>
  <c r="CD230" i="42"/>
  <c r="CP230" i="42"/>
  <c r="BV230" i="42"/>
  <c r="CB230" i="42"/>
  <c r="CE230" i="42"/>
  <c r="CH230" i="42"/>
  <c r="CN230" i="42"/>
  <c r="CQ230" i="42"/>
  <c r="CF242" i="42"/>
  <c r="CR242" i="42"/>
  <c r="BU242" i="42"/>
  <c r="CG242" i="42"/>
  <c r="CS242" i="42"/>
  <c r="BW242" i="42"/>
  <c r="CI242" i="42"/>
  <c r="BX242" i="42"/>
  <c r="CJ242" i="42"/>
  <c r="BY242" i="42"/>
  <c r="CK242" i="42"/>
  <c r="BZ242" i="42"/>
  <c r="CL242" i="42"/>
  <c r="CA242" i="42"/>
  <c r="CM242" i="42"/>
  <c r="CC242" i="42"/>
  <c r="CO242" i="42"/>
  <c r="CD242" i="42"/>
  <c r="CP242" i="42"/>
  <c r="BV242" i="42"/>
  <c r="CB242" i="42"/>
  <c r="CE242" i="42"/>
  <c r="CH242" i="42"/>
  <c r="CN242" i="42"/>
  <c r="CQ242" i="42"/>
  <c r="CB254" i="42"/>
  <c r="CN254" i="42"/>
  <c r="CC254" i="42"/>
  <c r="CO254" i="42"/>
  <c r="CD254" i="42"/>
  <c r="CP254" i="42"/>
  <c r="CE254" i="42"/>
  <c r="CQ254" i="42"/>
  <c r="CF254" i="42"/>
  <c r="CR254" i="42"/>
  <c r="BU254" i="42"/>
  <c r="CG254" i="42"/>
  <c r="CS254" i="42"/>
  <c r="BV254" i="42"/>
  <c r="CH254" i="42"/>
  <c r="BW254" i="42"/>
  <c r="CI254" i="42"/>
  <c r="BX254" i="42"/>
  <c r="CJ254" i="42"/>
  <c r="BY254" i="42"/>
  <c r="CK254" i="42"/>
  <c r="BZ254" i="42"/>
  <c r="CL254" i="42"/>
  <c r="CA254" i="42"/>
  <c r="CM254" i="42"/>
  <c r="CB266" i="42"/>
  <c r="CN266" i="42"/>
  <c r="CC266" i="42"/>
  <c r="CO266" i="42"/>
  <c r="CD266" i="42"/>
  <c r="CP266" i="42"/>
  <c r="CE266" i="42"/>
  <c r="CQ266" i="42"/>
  <c r="CF266" i="42"/>
  <c r="CR266" i="42"/>
  <c r="BU266" i="42"/>
  <c r="CG266" i="42"/>
  <c r="CS266" i="42"/>
  <c r="BV266" i="42"/>
  <c r="CH266" i="42"/>
  <c r="BW266" i="42"/>
  <c r="CI266" i="42"/>
  <c r="BX266" i="42"/>
  <c r="CJ266" i="42"/>
  <c r="BY266" i="42"/>
  <c r="CK266" i="42"/>
  <c r="BZ266" i="42"/>
  <c r="CL266" i="42"/>
  <c r="CM266" i="42"/>
  <c r="CA266" i="42"/>
  <c r="CF278" i="42"/>
  <c r="CR278" i="42"/>
  <c r="BU278" i="42"/>
  <c r="CG278" i="42"/>
  <c r="CS278" i="42"/>
  <c r="BX278" i="42"/>
  <c r="CJ278" i="42"/>
  <c r="BY278" i="42"/>
  <c r="CK278" i="42"/>
  <c r="BZ278" i="42"/>
  <c r="CL278" i="42"/>
  <c r="CH278" i="42"/>
  <c r="CN278" i="42"/>
  <c r="CO278" i="42"/>
  <c r="BV278" i="42"/>
  <c r="CP278" i="42"/>
  <c r="BW278" i="42"/>
  <c r="CQ278" i="42"/>
  <c r="CC278" i="42"/>
  <c r="CD278" i="42"/>
  <c r="CE278" i="42"/>
  <c r="CA278" i="42"/>
  <c r="CB278" i="42"/>
  <c r="CI278" i="42"/>
  <c r="CM278" i="42"/>
  <c r="CF290" i="42"/>
  <c r="CR290" i="42"/>
  <c r="BU290" i="42"/>
  <c r="CG290" i="42"/>
  <c r="CS290" i="42"/>
  <c r="BX290" i="42"/>
  <c r="CJ290" i="42"/>
  <c r="BY290" i="42"/>
  <c r="CK290" i="42"/>
  <c r="BZ290" i="42"/>
  <c r="CL290" i="42"/>
  <c r="BV290" i="42"/>
  <c r="CP290" i="42"/>
  <c r="CB290" i="42"/>
  <c r="CC290" i="42"/>
  <c r="CD290" i="42"/>
  <c r="CE290" i="42"/>
  <c r="CM290" i="42"/>
  <c r="CN290" i="42"/>
  <c r="CO290" i="42"/>
  <c r="BW290" i="42"/>
  <c r="CA290" i="42"/>
  <c r="CH290" i="42"/>
  <c r="CI290" i="42"/>
  <c r="CQ290" i="42"/>
  <c r="CF302" i="42"/>
  <c r="CR302" i="42"/>
  <c r="BU302" i="42"/>
  <c r="CG302" i="42"/>
  <c r="CS302" i="42"/>
  <c r="BX302" i="42"/>
  <c r="CJ302" i="42"/>
  <c r="BY302" i="42"/>
  <c r="CK302" i="42"/>
  <c r="BZ302" i="42"/>
  <c r="CL302" i="42"/>
  <c r="CD302" i="42"/>
  <c r="CI302" i="42"/>
  <c r="CM302" i="42"/>
  <c r="CN302" i="42"/>
  <c r="CO302" i="42"/>
  <c r="CA302" i="42"/>
  <c r="CB302" i="42"/>
  <c r="CC302" i="42"/>
  <c r="CE302" i="42"/>
  <c r="CH302" i="42"/>
  <c r="CP302" i="42"/>
  <c r="CQ302" i="42"/>
  <c r="BV302" i="42"/>
  <c r="BW302" i="42"/>
  <c r="CF314" i="42"/>
  <c r="CR314" i="42"/>
  <c r="BU314" i="42"/>
  <c r="CG314" i="42"/>
  <c r="CS314" i="42"/>
  <c r="BX314" i="42"/>
  <c r="CJ314" i="42"/>
  <c r="BY314" i="42"/>
  <c r="CK314" i="42"/>
  <c r="BZ314" i="42"/>
  <c r="CL314" i="42"/>
  <c r="CN314" i="42"/>
  <c r="BW314" i="42"/>
  <c r="CQ314" i="42"/>
  <c r="CA314" i="42"/>
  <c r="CB314" i="42"/>
  <c r="CC314" i="42"/>
  <c r="CH314" i="42"/>
  <c r="CI314" i="42"/>
  <c r="CM314" i="42"/>
  <c r="CO314" i="42"/>
  <c r="CP314" i="42"/>
  <c r="BV314" i="42"/>
  <c r="CD314" i="42"/>
  <c r="CE314" i="42"/>
  <c r="BX326" i="42"/>
  <c r="CJ326" i="42"/>
  <c r="CA326" i="42"/>
  <c r="CM326" i="42"/>
  <c r="CB326" i="42"/>
  <c r="CN326" i="42"/>
  <c r="CC326" i="42"/>
  <c r="CO326" i="42"/>
  <c r="CD326" i="42"/>
  <c r="CP326" i="42"/>
  <c r="BU326" i="42"/>
  <c r="CG326" i="42"/>
  <c r="CS326" i="42"/>
  <c r="BV326" i="42"/>
  <c r="CH326" i="42"/>
  <c r="BW326" i="42"/>
  <c r="CI326" i="42"/>
  <c r="CK326" i="42"/>
  <c r="CL326" i="42"/>
  <c r="CQ326" i="42"/>
  <c r="CR326" i="42"/>
  <c r="BY326" i="42"/>
  <c r="BZ326" i="42"/>
  <c r="CE326" i="42"/>
  <c r="CF326" i="42"/>
  <c r="BX338" i="42"/>
  <c r="CJ338" i="42"/>
  <c r="CA338" i="42"/>
  <c r="CM338" i="42"/>
  <c r="CB338" i="42"/>
  <c r="CN338" i="42"/>
  <c r="CC338" i="42"/>
  <c r="CO338" i="42"/>
  <c r="CD338" i="42"/>
  <c r="CP338" i="42"/>
  <c r="CF338" i="42"/>
  <c r="CG338" i="42"/>
  <c r="CH338" i="42"/>
  <c r="CI338" i="42"/>
  <c r="CK338" i="42"/>
  <c r="CL338" i="42"/>
  <c r="BU338" i="42"/>
  <c r="CQ338" i="42"/>
  <c r="BV338" i="42"/>
  <c r="CR338" i="42"/>
  <c r="BW338" i="42"/>
  <c r="CS338" i="42"/>
  <c r="BY338" i="42"/>
  <c r="BZ338" i="42"/>
  <c r="CE338" i="42"/>
  <c r="BX350" i="42"/>
  <c r="CJ350" i="42"/>
  <c r="CD350" i="42"/>
  <c r="CP350" i="42"/>
  <c r="BW350" i="42"/>
  <c r="CL350" i="42"/>
  <c r="BY350" i="42"/>
  <c r="CM350" i="42"/>
  <c r="BZ350" i="42"/>
  <c r="CN350" i="42"/>
  <c r="CA350" i="42"/>
  <c r="CO350" i="42"/>
  <c r="CB350" i="42"/>
  <c r="CQ350" i="42"/>
  <c r="CC350" i="42"/>
  <c r="CR350" i="42"/>
  <c r="CE350" i="42"/>
  <c r="CS350" i="42"/>
  <c r="CF350" i="42"/>
  <c r="CG350" i="42"/>
  <c r="CH350" i="42"/>
  <c r="BU350" i="42"/>
  <c r="CI350" i="42"/>
  <c r="BV350" i="42"/>
  <c r="CK350" i="42"/>
  <c r="CB362" i="42"/>
  <c r="CN362" i="42"/>
  <c r="CC362" i="42"/>
  <c r="CO362" i="42"/>
  <c r="CE362" i="42"/>
  <c r="CQ362" i="42"/>
  <c r="CF362" i="42"/>
  <c r="CR362" i="42"/>
  <c r="BU362" i="42"/>
  <c r="CG362" i="42"/>
  <c r="CS362" i="42"/>
  <c r="BV362" i="42"/>
  <c r="CH362" i="42"/>
  <c r="BW362" i="42"/>
  <c r="CI362" i="42"/>
  <c r="BX362" i="42"/>
  <c r="CJ362" i="42"/>
  <c r="BY362" i="42"/>
  <c r="CK362" i="42"/>
  <c r="BZ362" i="42"/>
  <c r="CL362" i="42"/>
  <c r="CA362" i="42"/>
  <c r="CM362" i="42"/>
  <c r="CD362" i="42"/>
  <c r="CP362" i="42"/>
  <c r="CB374" i="42"/>
  <c r="CN374" i="42"/>
  <c r="CE374" i="42"/>
  <c r="CQ374" i="42"/>
  <c r="CF374" i="42"/>
  <c r="CR374" i="42"/>
  <c r="BU374" i="42"/>
  <c r="CG374" i="42"/>
  <c r="CS374" i="42"/>
  <c r="BV374" i="42"/>
  <c r="CH374" i="42"/>
  <c r="BY374" i="42"/>
  <c r="CK374" i="42"/>
  <c r="BZ374" i="42"/>
  <c r="CL374" i="42"/>
  <c r="CA374" i="42"/>
  <c r="CM374" i="42"/>
  <c r="CD374" i="42"/>
  <c r="CI374" i="42"/>
  <c r="CJ374" i="42"/>
  <c r="CO374" i="42"/>
  <c r="CP374" i="42"/>
  <c r="BW374" i="42"/>
  <c r="BX374" i="42"/>
  <c r="CC374" i="42"/>
  <c r="CB386" i="42"/>
  <c r="CN386" i="42"/>
  <c r="CE386" i="42"/>
  <c r="CQ386" i="42"/>
  <c r="CF386" i="42"/>
  <c r="CR386" i="42"/>
  <c r="BU386" i="42"/>
  <c r="CG386" i="42"/>
  <c r="CS386" i="42"/>
  <c r="BV386" i="42"/>
  <c r="CH386" i="42"/>
  <c r="BY386" i="42"/>
  <c r="CK386" i="42"/>
  <c r="BZ386" i="42"/>
  <c r="CL386" i="42"/>
  <c r="CA386" i="42"/>
  <c r="CM386" i="42"/>
  <c r="BW386" i="42"/>
  <c r="BX386" i="42"/>
  <c r="CC386" i="42"/>
  <c r="CD386" i="42"/>
  <c r="CI386" i="42"/>
  <c r="CJ386" i="42"/>
  <c r="CO386" i="42"/>
  <c r="CP386" i="42"/>
  <c r="CB398" i="42"/>
  <c r="CN398" i="42"/>
  <c r="CE398" i="42"/>
  <c r="CQ398" i="42"/>
  <c r="CF398" i="42"/>
  <c r="CR398" i="42"/>
  <c r="BU398" i="42"/>
  <c r="CG398" i="42"/>
  <c r="CS398" i="42"/>
  <c r="BV398" i="42"/>
  <c r="CH398" i="42"/>
  <c r="BY398" i="42"/>
  <c r="CK398" i="42"/>
  <c r="BZ398" i="42"/>
  <c r="CL398" i="42"/>
  <c r="CA398" i="42"/>
  <c r="CM398" i="42"/>
  <c r="CP398" i="42"/>
  <c r="BW398" i="42"/>
  <c r="BX398" i="42"/>
  <c r="CC398" i="42"/>
  <c r="CD398" i="42"/>
  <c r="CI398" i="42"/>
  <c r="CJ398" i="42"/>
  <c r="CO398" i="42"/>
  <c r="BX410" i="42"/>
  <c r="CJ410" i="42"/>
  <c r="BY410" i="42"/>
  <c r="CK410" i="42"/>
  <c r="BZ410" i="42"/>
  <c r="CL410" i="42"/>
  <c r="CA410" i="42"/>
  <c r="CM410" i="42"/>
  <c r="CB410" i="42"/>
  <c r="CN410" i="42"/>
  <c r="CC410" i="42"/>
  <c r="CO410" i="42"/>
  <c r="CD410" i="42"/>
  <c r="CP410" i="42"/>
  <c r="CE410" i="42"/>
  <c r="CQ410" i="42"/>
  <c r="CF410" i="42"/>
  <c r="CR410" i="42"/>
  <c r="BU410" i="42"/>
  <c r="CG410" i="42"/>
  <c r="CS410" i="42"/>
  <c r="BV410" i="42"/>
  <c r="CH410" i="42"/>
  <c r="BW410" i="42"/>
  <c r="CI410" i="42"/>
  <c r="BX422" i="42"/>
  <c r="CJ422" i="42"/>
  <c r="BY422" i="42"/>
  <c r="CK422" i="42"/>
  <c r="BZ422" i="42"/>
  <c r="CL422" i="42"/>
  <c r="CA422" i="42"/>
  <c r="CM422" i="42"/>
  <c r="CB422" i="42"/>
  <c r="CN422" i="42"/>
  <c r="CC422" i="42"/>
  <c r="CO422" i="42"/>
  <c r="CD422" i="42"/>
  <c r="CP422" i="42"/>
  <c r="CE422" i="42"/>
  <c r="CQ422" i="42"/>
  <c r="CF422" i="42"/>
  <c r="CR422" i="42"/>
  <c r="BU422" i="42"/>
  <c r="CG422" i="42"/>
  <c r="CS422" i="42"/>
  <c r="BV422" i="42"/>
  <c r="CH422" i="42"/>
  <c r="BW422" i="42"/>
  <c r="CI422" i="42"/>
  <c r="BX434" i="42"/>
  <c r="CJ434" i="42"/>
  <c r="BY434" i="42"/>
  <c r="CK434" i="42"/>
  <c r="BZ434" i="42"/>
  <c r="CL434" i="42"/>
  <c r="CA434" i="42"/>
  <c r="CM434" i="42"/>
  <c r="CB434" i="42"/>
  <c r="CN434" i="42"/>
  <c r="CC434" i="42"/>
  <c r="CO434" i="42"/>
  <c r="CD434" i="42"/>
  <c r="CP434" i="42"/>
  <c r="CE434" i="42"/>
  <c r="CQ434" i="42"/>
  <c r="CF434" i="42"/>
  <c r="CR434" i="42"/>
  <c r="BU434" i="42"/>
  <c r="CG434" i="42"/>
  <c r="CS434" i="42"/>
  <c r="BV434" i="42"/>
  <c r="CH434" i="42"/>
  <c r="BW434" i="42"/>
  <c r="CI434" i="42"/>
  <c r="BX446" i="42"/>
  <c r="CJ446" i="42"/>
  <c r="CA446" i="42"/>
  <c r="CM446" i="42"/>
  <c r="CB446" i="42"/>
  <c r="CN446" i="42"/>
  <c r="CC446" i="42"/>
  <c r="CO446" i="42"/>
  <c r="CD446" i="42"/>
  <c r="CP446" i="42"/>
  <c r="BU446" i="42"/>
  <c r="CG446" i="42"/>
  <c r="CS446" i="42"/>
  <c r="BV446" i="42"/>
  <c r="CH446" i="42"/>
  <c r="BW446" i="42"/>
  <c r="CI446" i="42"/>
  <c r="BX458" i="42"/>
  <c r="CJ458" i="42"/>
  <c r="CA458" i="42"/>
  <c r="CM458" i="42"/>
  <c r="CB458" i="42"/>
  <c r="CN458" i="42"/>
  <c r="CC458" i="42"/>
  <c r="CO458" i="42"/>
  <c r="CD458" i="42"/>
  <c r="CP458" i="42"/>
  <c r="BU458" i="42"/>
  <c r="CG458" i="42"/>
  <c r="CS458" i="42"/>
  <c r="BV458" i="42"/>
  <c r="CH458" i="42"/>
  <c r="BW458" i="42"/>
  <c r="CI458" i="42"/>
  <c r="BX470" i="42"/>
  <c r="CJ470" i="42"/>
  <c r="CA470" i="42"/>
  <c r="CM470" i="42"/>
  <c r="CB470" i="42"/>
  <c r="CN470" i="42"/>
  <c r="CC470" i="42"/>
  <c r="CO470" i="42"/>
  <c r="CD470" i="42"/>
  <c r="CP470" i="42"/>
  <c r="BU470" i="42"/>
  <c r="CG470" i="42"/>
  <c r="CS470" i="42"/>
  <c r="BV470" i="42"/>
  <c r="CH470" i="42"/>
  <c r="BW470" i="42"/>
  <c r="CI470" i="42"/>
  <c r="CJ489" i="42"/>
  <c r="BX489" i="42"/>
  <c r="CK488" i="42"/>
  <c r="BY488" i="42"/>
  <c r="CL487" i="42"/>
  <c r="BZ487" i="42"/>
  <c r="CM486" i="42"/>
  <c r="CA486" i="42"/>
  <c r="CN485" i="42"/>
  <c r="CB485" i="42"/>
  <c r="CO484" i="42"/>
  <c r="CC484" i="42"/>
  <c r="CP483" i="42"/>
  <c r="CD483" i="42"/>
  <c r="CQ482" i="42"/>
  <c r="CE482" i="42"/>
  <c r="CR481" i="42"/>
  <c r="CF481" i="42"/>
  <c r="CS480" i="42"/>
  <c r="CG480" i="42"/>
  <c r="BU480" i="42"/>
  <c r="CH479" i="42"/>
  <c r="BV479" i="42"/>
  <c r="CI478" i="42"/>
  <c r="BW478" i="42"/>
  <c r="CJ477" i="42"/>
  <c r="BX477" i="42"/>
  <c r="CK476" i="42"/>
  <c r="BY476" i="42"/>
  <c r="CL475" i="42"/>
  <c r="BY475" i="42"/>
  <c r="CO473" i="42"/>
  <c r="CD472" i="42"/>
  <c r="CR470" i="42"/>
  <c r="CG469" i="42"/>
  <c r="BV468" i="42"/>
  <c r="CJ466" i="42"/>
  <c r="BY465" i="42"/>
  <c r="CM463" i="42"/>
  <c r="CB462" i="42"/>
  <c r="CP460" i="42"/>
  <c r="CS457" i="42"/>
  <c r="CH456" i="42"/>
  <c r="BW455" i="42"/>
  <c r="CK453" i="42"/>
  <c r="BZ452" i="42"/>
  <c r="CN450" i="42"/>
  <c r="CC449" i="42"/>
  <c r="CF446" i="42"/>
  <c r="BU445" i="42"/>
  <c r="CI443" i="42"/>
  <c r="BW442" i="42"/>
  <c r="BZ439" i="42"/>
  <c r="CC385" i="42"/>
  <c r="CO385" i="42"/>
  <c r="CF385" i="42"/>
  <c r="CR385" i="42"/>
  <c r="BU385" i="42"/>
  <c r="CG385" i="42"/>
  <c r="CS385" i="42"/>
  <c r="BV385" i="42"/>
  <c r="CH385" i="42"/>
  <c r="BW385" i="42"/>
  <c r="CI385" i="42"/>
  <c r="BZ385" i="42"/>
  <c r="CL385" i="42"/>
  <c r="CA385" i="42"/>
  <c r="CM385" i="42"/>
  <c r="CB385" i="42"/>
  <c r="CN385" i="42"/>
  <c r="CQ385" i="42"/>
  <c r="BX385" i="42"/>
  <c r="BY385" i="42"/>
  <c r="CD385" i="42"/>
  <c r="CE385" i="42"/>
  <c r="CJ385" i="42"/>
  <c r="CK385" i="42"/>
  <c r="CP385" i="42"/>
  <c r="CC207" i="42"/>
  <c r="CO207" i="42"/>
  <c r="CE207" i="42"/>
  <c r="CQ207" i="42"/>
  <c r="CF207" i="42"/>
  <c r="CR207" i="42"/>
  <c r="BV207" i="42"/>
  <c r="CH207" i="42"/>
  <c r="BW207" i="42"/>
  <c r="CI207" i="42"/>
  <c r="BX207" i="42"/>
  <c r="CJ207" i="42"/>
  <c r="BY207" i="42"/>
  <c r="CK207" i="42"/>
  <c r="BZ207" i="42"/>
  <c r="CL207" i="42"/>
  <c r="CA207" i="42"/>
  <c r="CM207" i="42"/>
  <c r="CB207" i="42"/>
  <c r="CD207" i="42"/>
  <c r="CG207" i="42"/>
  <c r="CN207" i="42"/>
  <c r="CP207" i="42"/>
  <c r="CS207" i="42"/>
  <c r="BU207" i="42"/>
  <c r="CE219" i="42"/>
  <c r="CQ219" i="42"/>
  <c r="CF219" i="42"/>
  <c r="CR219" i="42"/>
  <c r="BU219" i="42"/>
  <c r="CG219" i="42"/>
  <c r="CS219" i="42"/>
  <c r="BV219" i="42"/>
  <c r="CH219" i="42"/>
  <c r="BW219" i="42"/>
  <c r="CI219" i="42"/>
  <c r="BX219" i="42"/>
  <c r="CJ219" i="42"/>
  <c r="BY219" i="42"/>
  <c r="CK219" i="42"/>
  <c r="BZ219" i="42"/>
  <c r="CL219" i="42"/>
  <c r="CA219" i="42"/>
  <c r="CM219" i="42"/>
  <c r="CB219" i="42"/>
  <c r="CN219" i="42"/>
  <c r="CC219" i="42"/>
  <c r="CO219" i="42"/>
  <c r="CD219" i="42"/>
  <c r="CP219" i="42"/>
  <c r="CE231" i="42"/>
  <c r="CQ231" i="42"/>
  <c r="CF231" i="42"/>
  <c r="CR231" i="42"/>
  <c r="BV231" i="42"/>
  <c r="CH231" i="42"/>
  <c r="BW231" i="42"/>
  <c r="CI231" i="42"/>
  <c r="BX231" i="42"/>
  <c r="CJ231" i="42"/>
  <c r="BY231" i="42"/>
  <c r="CK231" i="42"/>
  <c r="BZ231" i="42"/>
  <c r="CL231" i="42"/>
  <c r="CB231" i="42"/>
  <c r="CN231" i="42"/>
  <c r="CC231" i="42"/>
  <c r="CO231" i="42"/>
  <c r="CM231" i="42"/>
  <c r="CP231" i="42"/>
  <c r="CS231" i="42"/>
  <c r="BU231" i="42"/>
  <c r="CA231" i="42"/>
  <c r="CD231" i="42"/>
  <c r="CG231" i="42"/>
  <c r="CE243" i="42"/>
  <c r="CQ243" i="42"/>
  <c r="CF243" i="42"/>
  <c r="CR243" i="42"/>
  <c r="BV243" i="42"/>
  <c r="CH243" i="42"/>
  <c r="BW243" i="42"/>
  <c r="CI243" i="42"/>
  <c r="BX243" i="42"/>
  <c r="CJ243" i="42"/>
  <c r="BY243" i="42"/>
  <c r="CK243" i="42"/>
  <c r="BZ243" i="42"/>
  <c r="CL243" i="42"/>
  <c r="CB243" i="42"/>
  <c r="CN243" i="42"/>
  <c r="CC243" i="42"/>
  <c r="CO243" i="42"/>
  <c r="CA243" i="42"/>
  <c r="CD243" i="42"/>
  <c r="CG243" i="42"/>
  <c r="CM243" i="42"/>
  <c r="CP243" i="42"/>
  <c r="CS243" i="42"/>
  <c r="BU243" i="42"/>
  <c r="CA255" i="42"/>
  <c r="CM255" i="42"/>
  <c r="CB255" i="42"/>
  <c r="CN255" i="42"/>
  <c r="CC255" i="42"/>
  <c r="CO255" i="42"/>
  <c r="CD255" i="42"/>
  <c r="CP255" i="42"/>
  <c r="CE255" i="42"/>
  <c r="CQ255" i="42"/>
  <c r="CF255" i="42"/>
  <c r="CR255" i="42"/>
  <c r="BU255" i="42"/>
  <c r="CG255" i="42"/>
  <c r="CS255" i="42"/>
  <c r="BV255" i="42"/>
  <c r="CH255" i="42"/>
  <c r="BW255" i="42"/>
  <c r="CI255" i="42"/>
  <c r="BX255" i="42"/>
  <c r="CJ255" i="42"/>
  <c r="BY255" i="42"/>
  <c r="CK255" i="42"/>
  <c r="BZ255" i="42"/>
  <c r="CL255" i="42"/>
  <c r="CA267" i="42"/>
  <c r="CM267" i="42"/>
  <c r="CB267" i="42"/>
  <c r="CN267" i="42"/>
  <c r="CC267" i="42"/>
  <c r="CO267" i="42"/>
  <c r="CD267" i="42"/>
  <c r="CP267" i="42"/>
  <c r="CE267" i="42"/>
  <c r="CQ267" i="42"/>
  <c r="CF267" i="42"/>
  <c r="CR267" i="42"/>
  <c r="BU267" i="42"/>
  <c r="CG267" i="42"/>
  <c r="CS267" i="42"/>
  <c r="BV267" i="42"/>
  <c r="CH267" i="42"/>
  <c r="BW267" i="42"/>
  <c r="CI267" i="42"/>
  <c r="BX267" i="42"/>
  <c r="CJ267" i="42"/>
  <c r="BY267" i="42"/>
  <c r="CK267" i="42"/>
  <c r="BZ267" i="42"/>
  <c r="CL267" i="42"/>
  <c r="CE279" i="42"/>
  <c r="CQ279" i="42"/>
  <c r="CF279" i="42"/>
  <c r="CR279" i="42"/>
  <c r="BW279" i="42"/>
  <c r="CI279" i="42"/>
  <c r="BX279" i="42"/>
  <c r="CJ279" i="42"/>
  <c r="BY279" i="42"/>
  <c r="CK279" i="42"/>
  <c r="CC279" i="42"/>
  <c r="CH279" i="42"/>
  <c r="CL279" i="42"/>
  <c r="CM279" i="42"/>
  <c r="CN279" i="42"/>
  <c r="BZ279" i="42"/>
  <c r="CS279" i="42"/>
  <c r="CA279" i="42"/>
  <c r="CB279" i="42"/>
  <c r="BU279" i="42"/>
  <c r="BV279" i="42"/>
  <c r="CD279" i="42"/>
  <c r="CG279" i="42"/>
  <c r="CO279" i="42"/>
  <c r="CP279" i="42"/>
  <c r="CE291" i="42"/>
  <c r="CQ291" i="42"/>
  <c r="CF291" i="42"/>
  <c r="CR291" i="42"/>
  <c r="BW291" i="42"/>
  <c r="CI291" i="42"/>
  <c r="BX291" i="42"/>
  <c r="CJ291" i="42"/>
  <c r="BY291" i="42"/>
  <c r="CK291" i="42"/>
  <c r="CM291" i="42"/>
  <c r="BV291" i="42"/>
  <c r="CP291" i="42"/>
  <c r="BZ291" i="42"/>
  <c r="CS291" i="42"/>
  <c r="CA291" i="42"/>
  <c r="CB291" i="42"/>
  <c r="CG291" i="42"/>
  <c r="CH291" i="42"/>
  <c r="CL291" i="42"/>
  <c r="BU291" i="42"/>
  <c r="CC291" i="42"/>
  <c r="CD291" i="42"/>
  <c r="CN291" i="42"/>
  <c r="CO291" i="42"/>
  <c r="CE303" i="42"/>
  <c r="CQ303" i="42"/>
  <c r="CF303" i="42"/>
  <c r="CR303" i="42"/>
  <c r="BW303" i="42"/>
  <c r="CI303" i="42"/>
  <c r="BX303" i="42"/>
  <c r="CJ303" i="42"/>
  <c r="BY303" i="42"/>
  <c r="CK303" i="42"/>
  <c r="CA303" i="42"/>
  <c r="CD303" i="42"/>
  <c r="CG303" i="42"/>
  <c r="CH303" i="42"/>
  <c r="CL303" i="42"/>
  <c r="BU303" i="42"/>
  <c r="CO303" i="42"/>
  <c r="BV303" i="42"/>
  <c r="CP303" i="42"/>
  <c r="BZ303" i="42"/>
  <c r="CS303" i="42"/>
  <c r="CB303" i="42"/>
  <c r="CC303" i="42"/>
  <c r="CM303" i="42"/>
  <c r="CN303" i="42"/>
  <c r="CE315" i="42"/>
  <c r="CQ315" i="42"/>
  <c r="CF315" i="42"/>
  <c r="CR315" i="42"/>
  <c r="BW315" i="42"/>
  <c r="CI315" i="42"/>
  <c r="BX315" i="42"/>
  <c r="CJ315" i="42"/>
  <c r="BY315" i="42"/>
  <c r="CK315" i="42"/>
  <c r="CH315" i="42"/>
  <c r="CN315" i="42"/>
  <c r="BU315" i="42"/>
  <c r="CO315" i="42"/>
  <c r="BV315" i="42"/>
  <c r="CP315" i="42"/>
  <c r="BZ315" i="42"/>
  <c r="CS315" i="42"/>
  <c r="CC315" i="42"/>
  <c r="CD315" i="42"/>
  <c r="CG315" i="42"/>
  <c r="CA315" i="42"/>
  <c r="CB315" i="42"/>
  <c r="CL315" i="42"/>
  <c r="CM315" i="42"/>
  <c r="BW327" i="42"/>
  <c r="CI327" i="42"/>
  <c r="BZ327" i="42"/>
  <c r="CL327" i="42"/>
  <c r="CA327" i="42"/>
  <c r="CM327" i="42"/>
  <c r="CB327" i="42"/>
  <c r="CN327" i="42"/>
  <c r="CC327" i="42"/>
  <c r="CO327" i="42"/>
  <c r="CF327" i="42"/>
  <c r="CR327" i="42"/>
  <c r="BU327" i="42"/>
  <c r="CG327" i="42"/>
  <c r="CS327" i="42"/>
  <c r="BV327" i="42"/>
  <c r="CH327" i="42"/>
  <c r="BX327" i="42"/>
  <c r="BY327" i="42"/>
  <c r="CD327" i="42"/>
  <c r="CE327" i="42"/>
  <c r="CJ327" i="42"/>
  <c r="CK327" i="42"/>
  <c r="CP327" i="42"/>
  <c r="CQ327" i="42"/>
  <c r="BW339" i="42"/>
  <c r="CI339" i="42"/>
  <c r="BZ339" i="42"/>
  <c r="CL339" i="42"/>
  <c r="CA339" i="42"/>
  <c r="CM339" i="42"/>
  <c r="CB339" i="42"/>
  <c r="CN339" i="42"/>
  <c r="CC339" i="42"/>
  <c r="CO339" i="42"/>
  <c r="BY339" i="42"/>
  <c r="CD339" i="42"/>
  <c r="CE339" i="42"/>
  <c r="CF339" i="42"/>
  <c r="CG339" i="42"/>
  <c r="CH339" i="42"/>
  <c r="CJ339" i="42"/>
  <c r="CK339" i="42"/>
  <c r="CP339" i="42"/>
  <c r="BU339" i="42"/>
  <c r="CQ339" i="42"/>
  <c r="BV339" i="42"/>
  <c r="CR339" i="42"/>
  <c r="BX339" i="42"/>
  <c r="CS339" i="42"/>
  <c r="BW351" i="42"/>
  <c r="CI351" i="42"/>
  <c r="CC351" i="42"/>
  <c r="CO351" i="42"/>
  <c r="CA351" i="42"/>
  <c r="CP351" i="42"/>
  <c r="CB351" i="42"/>
  <c r="CQ351" i="42"/>
  <c r="CD351" i="42"/>
  <c r="CR351" i="42"/>
  <c r="CE351" i="42"/>
  <c r="CS351" i="42"/>
  <c r="CF351" i="42"/>
  <c r="CG351" i="42"/>
  <c r="CH351" i="42"/>
  <c r="BU351" i="42"/>
  <c r="CJ351" i="42"/>
  <c r="BV351" i="42"/>
  <c r="CK351" i="42"/>
  <c r="BX351" i="42"/>
  <c r="CL351" i="42"/>
  <c r="BY351" i="42"/>
  <c r="CM351" i="42"/>
  <c r="BZ351" i="42"/>
  <c r="CN351" i="42"/>
  <c r="CA363" i="42"/>
  <c r="CM363" i="42"/>
  <c r="CB363" i="42"/>
  <c r="CN363" i="42"/>
  <c r="CD363" i="42"/>
  <c r="CP363" i="42"/>
  <c r="CE363" i="42"/>
  <c r="CQ363" i="42"/>
  <c r="CF363" i="42"/>
  <c r="CR363" i="42"/>
  <c r="BU363" i="42"/>
  <c r="CG363" i="42"/>
  <c r="CS363" i="42"/>
  <c r="BV363" i="42"/>
  <c r="CH363" i="42"/>
  <c r="BX363" i="42"/>
  <c r="CJ363" i="42"/>
  <c r="BY363" i="42"/>
  <c r="CK363" i="42"/>
  <c r="BZ363" i="42"/>
  <c r="CL363" i="42"/>
  <c r="BW363" i="42"/>
  <c r="CC363" i="42"/>
  <c r="CI363" i="42"/>
  <c r="CO363" i="42"/>
  <c r="CA375" i="42"/>
  <c r="CM375" i="42"/>
  <c r="CD375" i="42"/>
  <c r="CP375" i="42"/>
  <c r="CE375" i="42"/>
  <c r="CQ375" i="42"/>
  <c r="CF375" i="42"/>
  <c r="CR375" i="42"/>
  <c r="BU375" i="42"/>
  <c r="CG375" i="42"/>
  <c r="CS375" i="42"/>
  <c r="BX375" i="42"/>
  <c r="CJ375" i="42"/>
  <c r="BY375" i="42"/>
  <c r="CK375" i="42"/>
  <c r="BZ375" i="42"/>
  <c r="CL375" i="42"/>
  <c r="CO375" i="42"/>
  <c r="BV375" i="42"/>
  <c r="BW375" i="42"/>
  <c r="CB375" i="42"/>
  <c r="CC375" i="42"/>
  <c r="CH375" i="42"/>
  <c r="CI375" i="42"/>
  <c r="CN375" i="42"/>
  <c r="CA387" i="42"/>
  <c r="CM387" i="42"/>
  <c r="CD387" i="42"/>
  <c r="CP387" i="42"/>
  <c r="CE387" i="42"/>
  <c r="CQ387" i="42"/>
  <c r="CF387" i="42"/>
  <c r="CR387" i="42"/>
  <c r="BU387" i="42"/>
  <c r="CG387" i="42"/>
  <c r="CS387" i="42"/>
  <c r="BX387" i="42"/>
  <c r="CJ387" i="42"/>
  <c r="BY387" i="42"/>
  <c r="CK387" i="42"/>
  <c r="BZ387" i="42"/>
  <c r="CL387" i="42"/>
  <c r="CC387" i="42"/>
  <c r="CH387" i="42"/>
  <c r="CI387" i="42"/>
  <c r="CN387" i="42"/>
  <c r="CO387" i="42"/>
  <c r="BV387" i="42"/>
  <c r="BW387" i="42"/>
  <c r="CB387" i="42"/>
  <c r="CA399" i="42"/>
  <c r="CM399" i="42"/>
  <c r="CD399" i="42"/>
  <c r="CP399" i="42"/>
  <c r="CE399" i="42"/>
  <c r="CQ399" i="42"/>
  <c r="CF399" i="42"/>
  <c r="CR399" i="42"/>
  <c r="BU399" i="42"/>
  <c r="CG399" i="42"/>
  <c r="CS399" i="42"/>
  <c r="BX399" i="42"/>
  <c r="CJ399" i="42"/>
  <c r="BY399" i="42"/>
  <c r="CK399" i="42"/>
  <c r="BZ399" i="42"/>
  <c r="CL399" i="42"/>
  <c r="BV399" i="42"/>
  <c r="BW399" i="42"/>
  <c r="CB399" i="42"/>
  <c r="CC399" i="42"/>
  <c r="CH399" i="42"/>
  <c r="CI399" i="42"/>
  <c r="CN399" i="42"/>
  <c r="CO399" i="42"/>
  <c r="BW411" i="42"/>
  <c r="CI411" i="42"/>
  <c r="BX411" i="42"/>
  <c r="CJ411" i="42"/>
  <c r="BY411" i="42"/>
  <c r="CK411" i="42"/>
  <c r="BZ411" i="42"/>
  <c r="CL411" i="42"/>
  <c r="CA411" i="42"/>
  <c r="CM411" i="42"/>
  <c r="CB411" i="42"/>
  <c r="CN411" i="42"/>
  <c r="CC411" i="42"/>
  <c r="CO411" i="42"/>
  <c r="CD411" i="42"/>
  <c r="CP411" i="42"/>
  <c r="CE411" i="42"/>
  <c r="CQ411" i="42"/>
  <c r="CF411" i="42"/>
  <c r="CR411" i="42"/>
  <c r="BU411" i="42"/>
  <c r="CG411" i="42"/>
  <c r="CS411" i="42"/>
  <c r="BV411" i="42"/>
  <c r="CH411" i="42"/>
  <c r="BW423" i="42"/>
  <c r="CI423" i="42"/>
  <c r="BX423" i="42"/>
  <c r="CJ423" i="42"/>
  <c r="BY423" i="42"/>
  <c r="CK423" i="42"/>
  <c r="BZ423" i="42"/>
  <c r="CL423" i="42"/>
  <c r="CA423" i="42"/>
  <c r="CM423" i="42"/>
  <c r="CB423" i="42"/>
  <c r="CN423" i="42"/>
  <c r="CC423" i="42"/>
  <c r="CO423" i="42"/>
  <c r="CD423" i="42"/>
  <c r="CP423" i="42"/>
  <c r="CE423" i="42"/>
  <c r="CQ423" i="42"/>
  <c r="CF423" i="42"/>
  <c r="CR423" i="42"/>
  <c r="BU423" i="42"/>
  <c r="CG423" i="42"/>
  <c r="CS423" i="42"/>
  <c r="BV423" i="42"/>
  <c r="CH423" i="42"/>
  <c r="BW435" i="42"/>
  <c r="CI435" i="42"/>
  <c r="BX435" i="42"/>
  <c r="CJ435" i="42"/>
  <c r="BY435" i="42"/>
  <c r="CK435" i="42"/>
  <c r="BZ435" i="42"/>
  <c r="CL435" i="42"/>
  <c r="CA435" i="42"/>
  <c r="CM435" i="42"/>
  <c r="CB435" i="42"/>
  <c r="CN435" i="42"/>
  <c r="CC435" i="42"/>
  <c r="CO435" i="42"/>
  <c r="CD435" i="42"/>
  <c r="CP435" i="42"/>
  <c r="CE435" i="42"/>
  <c r="CQ435" i="42"/>
  <c r="CF435" i="42"/>
  <c r="CR435" i="42"/>
  <c r="BU435" i="42"/>
  <c r="CG435" i="42"/>
  <c r="CS435" i="42"/>
  <c r="BV435" i="42"/>
  <c r="CH435" i="42"/>
  <c r="BW447" i="42"/>
  <c r="CI447" i="42"/>
  <c r="BZ447" i="42"/>
  <c r="CL447" i="42"/>
  <c r="CA447" i="42"/>
  <c r="CM447" i="42"/>
  <c r="CB447" i="42"/>
  <c r="CN447" i="42"/>
  <c r="CC447" i="42"/>
  <c r="CO447" i="42"/>
  <c r="CF447" i="42"/>
  <c r="CR447" i="42"/>
  <c r="BU447" i="42"/>
  <c r="CG447" i="42"/>
  <c r="CS447" i="42"/>
  <c r="BV447" i="42"/>
  <c r="CH447" i="42"/>
  <c r="BW459" i="42"/>
  <c r="CI459" i="42"/>
  <c r="BZ459" i="42"/>
  <c r="CL459" i="42"/>
  <c r="CA459" i="42"/>
  <c r="CM459" i="42"/>
  <c r="CB459" i="42"/>
  <c r="CN459" i="42"/>
  <c r="CC459" i="42"/>
  <c r="CO459" i="42"/>
  <c r="CF459" i="42"/>
  <c r="CR459" i="42"/>
  <c r="BU459" i="42"/>
  <c r="CG459" i="42"/>
  <c r="CS459" i="42"/>
  <c r="BV459" i="42"/>
  <c r="CH459" i="42"/>
  <c r="BW471" i="42"/>
  <c r="CI471" i="42"/>
  <c r="BZ471" i="42"/>
  <c r="CL471" i="42"/>
  <c r="CA471" i="42"/>
  <c r="CM471" i="42"/>
  <c r="CB471" i="42"/>
  <c r="CN471" i="42"/>
  <c r="CC471" i="42"/>
  <c r="CO471" i="42"/>
  <c r="CF471" i="42"/>
  <c r="CR471" i="42"/>
  <c r="BU471" i="42"/>
  <c r="CG471" i="42"/>
  <c r="CS471" i="42"/>
  <c r="BV471" i="42"/>
  <c r="CH471" i="42"/>
  <c r="CI489" i="42"/>
  <c r="BW489" i="42"/>
  <c r="CJ488" i="42"/>
  <c r="BX488" i="42"/>
  <c r="CK487" i="42"/>
  <c r="BY487" i="42"/>
  <c r="CL486" i="42"/>
  <c r="BZ486" i="42"/>
  <c r="CM485" i="42"/>
  <c r="CA485" i="42"/>
  <c r="CN484" i="42"/>
  <c r="CB484" i="42"/>
  <c r="CO483" i="42"/>
  <c r="CC483" i="42"/>
  <c r="CP482" i="42"/>
  <c r="CD482" i="42"/>
  <c r="CQ481" i="42"/>
  <c r="CE481" i="42"/>
  <c r="CR480" i="42"/>
  <c r="CF480" i="42"/>
  <c r="CS479" i="42"/>
  <c r="CG479" i="42"/>
  <c r="BU479" i="42"/>
  <c r="CH478" i="42"/>
  <c r="BV478" i="42"/>
  <c r="CI477" i="42"/>
  <c r="BW477" i="42"/>
  <c r="CJ476" i="42"/>
  <c r="BX476" i="42"/>
  <c r="CK475" i="42"/>
  <c r="BV475" i="42"/>
  <c r="CN473" i="42"/>
  <c r="CQ470" i="42"/>
  <c r="CF469" i="42"/>
  <c r="BU468" i="42"/>
  <c r="CI466" i="42"/>
  <c r="BX465" i="42"/>
  <c r="CL463" i="42"/>
  <c r="CA462" i="42"/>
  <c r="CD459" i="42"/>
  <c r="CR457" i="42"/>
  <c r="CG456" i="42"/>
  <c r="BV455" i="42"/>
  <c r="CJ453" i="42"/>
  <c r="BY452" i="42"/>
  <c r="CM450" i="42"/>
  <c r="CB449" i="42"/>
  <c r="CP447" i="42"/>
  <c r="CE446" i="42"/>
  <c r="CS444" i="42"/>
  <c r="CH443" i="42"/>
  <c r="CQ441" i="42"/>
  <c r="BU439" i="42"/>
  <c r="BU277" i="42"/>
  <c r="CG277" i="42"/>
  <c r="CS277" i="42"/>
  <c r="BV277" i="42"/>
  <c r="CH277" i="42"/>
  <c r="BY277" i="42"/>
  <c r="CK277" i="42"/>
  <c r="BZ277" i="42"/>
  <c r="CL277" i="42"/>
  <c r="CA277" i="42"/>
  <c r="CM277" i="42"/>
  <c r="CN277" i="42"/>
  <c r="BW277" i="42"/>
  <c r="CQ277" i="42"/>
  <c r="BX277" i="42"/>
  <c r="CR277" i="42"/>
  <c r="CB277" i="42"/>
  <c r="CC277" i="42"/>
  <c r="CF277" i="42"/>
  <c r="CI277" i="42"/>
  <c r="CJ277" i="42"/>
  <c r="CO277" i="42"/>
  <c r="CP277" i="42"/>
  <c r="CD277" i="42"/>
  <c r="CE277" i="42"/>
  <c r="CC373" i="42"/>
  <c r="CO373" i="42"/>
  <c r="CF373" i="42"/>
  <c r="CR373" i="42"/>
  <c r="BU373" i="42"/>
  <c r="CG373" i="42"/>
  <c r="CS373" i="42"/>
  <c r="BV373" i="42"/>
  <c r="CH373" i="42"/>
  <c r="BW373" i="42"/>
  <c r="CI373" i="42"/>
  <c r="BZ373" i="42"/>
  <c r="CL373" i="42"/>
  <c r="CA373" i="42"/>
  <c r="CM373" i="42"/>
  <c r="CB373" i="42"/>
  <c r="CN373" i="42"/>
  <c r="BX373" i="42"/>
  <c r="BY373" i="42"/>
  <c r="CD373" i="42"/>
  <c r="CE373" i="42"/>
  <c r="CJ373" i="42"/>
  <c r="CK373" i="42"/>
  <c r="CP373" i="42"/>
  <c r="CQ373" i="42"/>
  <c r="CB208" i="42"/>
  <c r="CD208" i="42"/>
  <c r="CE208" i="42"/>
  <c r="BU208" i="42"/>
  <c r="CG208" i="42"/>
  <c r="BV208" i="42"/>
  <c r="CH208" i="42"/>
  <c r="BW208" i="42"/>
  <c r="CI208" i="42"/>
  <c r="BX208" i="42"/>
  <c r="CJ208" i="42"/>
  <c r="BY208" i="42"/>
  <c r="CK208" i="42"/>
  <c r="BZ208" i="42"/>
  <c r="CL208" i="42"/>
  <c r="CP208" i="42"/>
  <c r="CQ208" i="42"/>
  <c r="CR208" i="42"/>
  <c r="CS208" i="42"/>
  <c r="CA208" i="42"/>
  <c r="CC208" i="42"/>
  <c r="CF208" i="42"/>
  <c r="CM208" i="42"/>
  <c r="CN208" i="42"/>
  <c r="CO208" i="42"/>
  <c r="CD220" i="42"/>
  <c r="CP220" i="42"/>
  <c r="CE220" i="42"/>
  <c r="CQ220" i="42"/>
  <c r="CF220" i="42"/>
  <c r="CR220" i="42"/>
  <c r="BU220" i="42"/>
  <c r="CG220" i="42"/>
  <c r="CS220" i="42"/>
  <c r="BV220" i="42"/>
  <c r="CH220" i="42"/>
  <c r="BW220" i="42"/>
  <c r="CI220" i="42"/>
  <c r="BX220" i="42"/>
  <c r="CJ220" i="42"/>
  <c r="BY220" i="42"/>
  <c r="CK220" i="42"/>
  <c r="BZ220" i="42"/>
  <c r="CL220" i="42"/>
  <c r="CA220" i="42"/>
  <c r="CM220" i="42"/>
  <c r="CB220" i="42"/>
  <c r="CN220" i="42"/>
  <c r="CC220" i="42"/>
  <c r="CO220" i="42"/>
  <c r="CD232" i="42"/>
  <c r="CP232" i="42"/>
  <c r="CE232" i="42"/>
  <c r="CQ232" i="42"/>
  <c r="BU232" i="42"/>
  <c r="CG232" i="42"/>
  <c r="CS232" i="42"/>
  <c r="BV232" i="42"/>
  <c r="CH232" i="42"/>
  <c r="BW232" i="42"/>
  <c r="CI232" i="42"/>
  <c r="BX232" i="42"/>
  <c r="CJ232" i="42"/>
  <c r="BY232" i="42"/>
  <c r="CK232" i="42"/>
  <c r="CA232" i="42"/>
  <c r="CM232" i="42"/>
  <c r="CB232" i="42"/>
  <c r="CN232" i="42"/>
  <c r="BZ232" i="42"/>
  <c r="CC232" i="42"/>
  <c r="CF232" i="42"/>
  <c r="CL232" i="42"/>
  <c r="CO232" i="42"/>
  <c r="CR232" i="42"/>
  <c r="CD244" i="42"/>
  <c r="BU244" i="42"/>
  <c r="CG244" i="42"/>
  <c r="BV244" i="42"/>
  <c r="BW244" i="42"/>
  <c r="CI244" i="42"/>
  <c r="BX244" i="42"/>
  <c r="BY244" i="42"/>
  <c r="CA244" i="42"/>
  <c r="CM244" i="42"/>
  <c r="CB244" i="42"/>
  <c r="CK244" i="42"/>
  <c r="CL244" i="42"/>
  <c r="CN244" i="42"/>
  <c r="CO244" i="42"/>
  <c r="CP244" i="42"/>
  <c r="CQ244" i="42"/>
  <c r="BZ244" i="42"/>
  <c r="CR244" i="42"/>
  <c r="CC244" i="42"/>
  <c r="CS244" i="42"/>
  <c r="CE244" i="42"/>
  <c r="CF244" i="42"/>
  <c r="CH244" i="42"/>
  <c r="CJ244" i="42"/>
  <c r="BZ256" i="42"/>
  <c r="CL256" i="42"/>
  <c r="CA256" i="42"/>
  <c r="CM256" i="42"/>
  <c r="CB256" i="42"/>
  <c r="CN256" i="42"/>
  <c r="CC256" i="42"/>
  <c r="CO256" i="42"/>
  <c r="CD256" i="42"/>
  <c r="CP256" i="42"/>
  <c r="CE256" i="42"/>
  <c r="CQ256" i="42"/>
  <c r="CF256" i="42"/>
  <c r="CR256" i="42"/>
  <c r="BU256" i="42"/>
  <c r="CG256" i="42"/>
  <c r="CS256" i="42"/>
  <c r="BV256" i="42"/>
  <c r="CH256" i="42"/>
  <c r="BW256" i="42"/>
  <c r="CI256" i="42"/>
  <c r="BX256" i="42"/>
  <c r="CJ256" i="42"/>
  <c r="CK256" i="42"/>
  <c r="BY256" i="42"/>
  <c r="BZ268" i="42"/>
  <c r="CL268" i="42"/>
  <c r="CA268" i="42"/>
  <c r="CM268" i="42"/>
  <c r="CB268" i="42"/>
  <c r="CN268" i="42"/>
  <c r="CC268" i="42"/>
  <c r="CO268" i="42"/>
  <c r="CD268" i="42"/>
  <c r="CP268" i="42"/>
  <c r="CE268" i="42"/>
  <c r="CQ268" i="42"/>
  <c r="CF268" i="42"/>
  <c r="CR268" i="42"/>
  <c r="BU268" i="42"/>
  <c r="CG268" i="42"/>
  <c r="CS268" i="42"/>
  <c r="BV268" i="42"/>
  <c r="CH268" i="42"/>
  <c r="BW268" i="42"/>
  <c r="CI268" i="42"/>
  <c r="BX268" i="42"/>
  <c r="CJ268" i="42"/>
  <c r="BY268" i="42"/>
  <c r="CK268" i="42"/>
  <c r="CD280" i="42"/>
  <c r="CP280" i="42"/>
  <c r="CE280" i="42"/>
  <c r="CQ280" i="42"/>
  <c r="BV280" i="42"/>
  <c r="CH280" i="42"/>
  <c r="BW280" i="42"/>
  <c r="CI280" i="42"/>
  <c r="BX280" i="42"/>
  <c r="CJ280" i="42"/>
  <c r="BZ280" i="42"/>
  <c r="CS280" i="42"/>
  <c r="CC280" i="42"/>
  <c r="CF280" i="42"/>
  <c r="CG280" i="42"/>
  <c r="CK280" i="42"/>
  <c r="CN280" i="42"/>
  <c r="BU280" i="42"/>
  <c r="CO280" i="42"/>
  <c r="BY280" i="42"/>
  <c r="CR280" i="42"/>
  <c r="CA280" i="42"/>
  <c r="CB280" i="42"/>
  <c r="CL280" i="42"/>
  <c r="CM280" i="42"/>
  <c r="CD292" i="42"/>
  <c r="CP292" i="42"/>
  <c r="CE292" i="42"/>
  <c r="CQ292" i="42"/>
  <c r="BV292" i="42"/>
  <c r="CH292" i="42"/>
  <c r="BW292" i="42"/>
  <c r="CI292" i="42"/>
  <c r="BX292" i="42"/>
  <c r="CJ292" i="42"/>
  <c r="CG292" i="42"/>
  <c r="CM292" i="42"/>
  <c r="CN292" i="42"/>
  <c r="BU292" i="42"/>
  <c r="CO292" i="42"/>
  <c r="BY292" i="42"/>
  <c r="CR292" i="42"/>
  <c r="CB292" i="42"/>
  <c r="CC292" i="42"/>
  <c r="CF292" i="42"/>
  <c r="CK292" i="42"/>
  <c r="CL292" i="42"/>
  <c r="CS292" i="42"/>
  <c r="BZ292" i="42"/>
  <c r="CA292" i="42"/>
  <c r="CD304" i="42"/>
  <c r="CP304" i="42"/>
  <c r="CE304" i="42"/>
  <c r="CQ304" i="42"/>
  <c r="BV304" i="42"/>
  <c r="CH304" i="42"/>
  <c r="BW304" i="42"/>
  <c r="CI304" i="42"/>
  <c r="BX304" i="42"/>
  <c r="CJ304" i="42"/>
  <c r="BU304" i="42"/>
  <c r="CO304" i="42"/>
  <c r="CA304" i="42"/>
  <c r="CB304" i="42"/>
  <c r="CC304" i="42"/>
  <c r="CF304" i="42"/>
  <c r="CL304" i="42"/>
  <c r="CM304" i="42"/>
  <c r="CN304" i="42"/>
  <c r="CR304" i="42"/>
  <c r="CS304" i="42"/>
  <c r="BY304" i="42"/>
  <c r="BZ304" i="42"/>
  <c r="CG304" i="42"/>
  <c r="CK304" i="42"/>
  <c r="CD316" i="42"/>
  <c r="CP316" i="42"/>
  <c r="CE316" i="42"/>
  <c r="CQ316" i="42"/>
  <c r="BV316" i="42"/>
  <c r="CH316" i="42"/>
  <c r="BW316" i="42"/>
  <c r="CI316" i="42"/>
  <c r="BX316" i="42"/>
  <c r="CJ316" i="42"/>
  <c r="CC316" i="42"/>
  <c r="CK316" i="42"/>
  <c r="CL316" i="42"/>
  <c r="CM316" i="42"/>
  <c r="CN316" i="42"/>
  <c r="BZ316" i="42"/>
  <c r="CS316" i="42"/>
  <c r="CA316" i="42"/>
  <c r="CB316" i="42"/>
  <c r="BU316" i="42"/>
  <c r="BY316" i="42"/>
  <c r="CF316" i="42"/>
  <c r="CG316" i="42"/>
  <c r="CO316" i="42"/>
  <c r="CR316" i="42"/>
  <c r="BV328" i="42"/>
  <c r="CH328" i="42"/>
  <c r="BY328" i="42"/>
  <c r="CK328" i="42"/>
  <c r="BZ328" i="42"/>
  <c r="CL328" i="42"/>
  <c r="CA328" i="42"/>
  <c r="CM328" i="42"/>
  <c r="CB328" i="42"/>
  <c r="CN328" i="42"/>
  <c r="CE328" i="42"/>
  <c r="CQ328" i="42"/>
  <c r="CF328" i="42"/>
  <c r="CR328" i="42"/>
  <c r="BU328" i="42"/>
  <c r="CG328" i="42"/>
  <c r="CS328" i="42"/>
  <c r="BW328" i="42"/>
  <c r="BX328" i="42"/>
  <c r="CC328" i="42"/>
  <c r="CD328" i="42"/>
  <c r="CI328" i="42"/>
  <c r="CJ328" i="42"/>
  <c r="CO328" i="42"/>
  <c r="CP328" i="42"/>
  <c r="BV340" i="42"/>
  <c r="CH340" i="42"/>
  <c r="BY340" i="42"/>
  <c r="CK340" i="42"/>
  <c r="BZ340" i="42"/>
  <c r="CL340" i="42"/>
  <c r="CA340" i="42"/>
  <c r="CM340" i="42"/>
  <c r="CB340" i="42"/>
  <c r="CN340" i="42"/>
  <c r="BU340" i="42"/>
  <c r="CQ340" i="42"/>
  <c r="BW340" i="42"/>
  <c r="CR340" i="42"/>
  <c r="BX340" i="42"/>
  <c r="CS340" i="42"/>
  <c r="CC340" i="42"/>
  <c r="CD340" i="42"/>
  <c r="CE340" i="42"/>
  <c r="CF340" i="42"/>
  <c r="CG340" i="42"/>
  <c r="CI340" i="42"/>
  <c r="CJ340" i="42"/>
  <c r="CO340" i="42"/>
  <c r="CP340" i="42"/>
  <c r="BV352" i="42"/>
  <c r="CH352" i="42"/>
  <c r="CB352" i="42"/>
  <c r="CN352" i="42"/>
  <c r="CE352" i="42"/>
  <c r="CS352" i="42"/>
  <c r="CF352" i="42"/>
  <c r="CG352" i="42"/>
  <c r="CI352" i="42"/>
  <c r="BU352" i="42"/>
  <c r="CJ352" i="42"/>
  <c r="BW352" i="42"/>
  <c r="CK352" i="42"/>
  <c r="BX352" i="42"/>
  <c r="CL352" i="42"/>
  <c r="BY352" i="42"/>
  <c r="CM352" i="42"/>
  <c r="BZ352" i="42"/>
  <c r="CO352" i="42"/>
  <c r="CA352" i="42"/>
  <c r="CP352" i="42"/>
  <c r="CC352" i="42"/>
  <c r="CQ352" i="42"/>
  <c r="CD352" i="42"/>
  <c r="CR352" i="42"/>
  <c r="BZ364" i="42"/>
  <c r="CL364" i="42"/>
  <c r="CA364" i="42"/>
  <c r="CM364" i="42"/>
  <c r="CC364" i="42"/>
  <c r="CO364" i="42"/>
  <c r="CD364" i="42"/>
  <c r="CP364" i="42"/>
  <c r="CE364" i="42"/>
  <c r="CQ364" i="42"/>
  <c r="CF364" i="42"/>
  <c r="CR364" i="42"/>
  <c r="BU364" i="42"/>
  <c r="CG364" i="42"/>
  <c r="CS364" i="42"/>
  <c r="BW364" i="42"/>
  <c r="CI364" i="42"/>
  <c r="BX364" i="42"/>
  <c r="CJ364" i="42"/>
  <c r="BY364" i="42"/>
  <c r="CK364" i="42"/>
  <c r="BV364" i="42"/>
  <c r="CB364" i="42"/>
  <c r="CH364" i="42"/>
  <c r="CN364" i="42"/>
  <c r="BZ376" i="42"/>
  <c r="CL376" i="42"/>
  <c r="CC376" i="42"/>
  <c r="CO376" i="42"/>
  <c r="CD376" i="42"/>
  <c r="CP376" i="42"/>
  <c r="CE376" i="42"/>
  <c r="CQ376" i="42"/>
  <c r="CF376" i="42"/>
  <c r="CR376" i="42"/>
  <c r="BW376" i="42"/>
  <c r="CI376" i="42"/>
  <c r="BX376" i="42"/>
  <c r="CJ376" i="42"/>
  <c r="BY376" i="42"/>
  <c r="CK376" i="42"/>
  <c r="BU376" i="42"/>
  <c r="BV376" i="42"/>
  <c r="CA376" i="42"/>
  <c r="CB376" i="42"/>
  <c r="CG376" i="42"/>
  <c r="CH376" i="42"/>
  <c r="CM376" i="42"/>
  <c r="CN376" i="42"/>
  <c r="CS376" i="42"/>
  <c r="BZ388" i="42"/>
  <c r="CL388" i="42"/>
  <c r="CC388" i="42"/>
  <c r="CO388" i="42"/>
  <c r="CD388" i="42"/>
  <c r="CP388" i="42"/>
  <c r="CE388" i="42"/>
  <c r="CQ388" i="42"/>
  <c r="CF388" i="42"/>
  <c r="CR388" i="42"/>
  <c r="BW388" i="42"/>
  <c r="CI388" i="42"/>
  <c r="BX388" i="42"/>
  <c r="CJ388" i="42"/>
  <c r="BY388" i="42"/>
  <c r="CK388" i="42"/>
  <c r="CN388" i="42"/>
  <c r="CS388" i="42"/>
  <c r="BU388" i="42"/>
  <c r="BV388" i="42"/>
  <c r="CA388" i="42"/>
  <c r="CB388" i="42"/>
  <c r="CG388" i="42"/>
  <c r="CH388" i="42"/>
  <c r="CM388" i="42"/>
  <c r="BZ400" i="42"/>
  <c r="CL400" i="42"/>
  <c r="CC400" i="42"/>
  <c r="CO400" i="42"/>
  <c r="CD400" i="42"/>
  <c r="CP400" i="42"/>
  <c r="CE400" i="42"/>
  <c r="CQ400" i="42"/>
  <c r="CF400" i="42"/>
  <c r="CR400" i="42"/>
  <c r="BW400" i="42"/>
  <c r="CI400" i="42"/>
  <c r="BX400" i="42"/>
  <c r="CJ400" i="42"/>
  <c r="BY400" i="42"/>
  <c r="CK400" i="42"/>
  <c r="CB400" i="42"/>
  <c r="CG400" i="42"/>
  <c r="CH400" i="42"/>
  <c r="CM400" i="42"/>
  <c r="CN400" i="42"/>
  <c r="CS400" i="42"/>
  <c r="BU400" i="42"/>
  <c r="BV400" i="42"/>
  <c r="CA400" i="42"/>
  <c r="BV412" i="42"/>
  <c r="CH412" i="42"/>
  <c r="BW412" i="42"/>
  <c r="CI412" i="42"/>
  <c r="BX412" i="42"/>
  <c r="CJ412" i="42"/>
  <c r="BY412" i="42"/>
  <c r="CK412" i="42"/>
  <c r="BZ412" i="42"/>
  <c r="CL412" i="42"/>
  <c r="CA412" i="42"/>
  <c r="CM412" i="42"/>
  <c r="CB412" i="42"/>
  <c r="CN412" i="42"/>
  <c r="CC412" i="42"/>
  <c r="CO412" i="42"/>
  <c r="CD412" i="42"/>
  <c r="CP412" i="42"/>
  <c r="CE412" i="42"/>
  <c r="CQ412" i="42"/>
  <c r="CF412" i="42"/>
  <c r="CR412" i="42"/>
  <c r="BU412" i="42"/>
  <c r="CG412" i="42"/>
  <c r="CS412" i="42"/>
  <c r="BV424" i="42"/>
  <c r="CH424" i="42"/>
  <c r="BW424" i="42"/>
  <c r="CI424" i="42"/>
  <c r="BX424" i="42"/>
  <c r="CJ424" i="42"/>
  <c r="BY424" i="42"/>
  <c r="CK424" i="42"/>
  <c r="BZ424" i="42"/>
  <c r="CL424" i="42"/>
  <c r="CA424" i="42"/>
  <c r="CM424" i="42"/>
  <c r="CB424" i="42"/>
  <c r="CN424" i="42"/>
  <c r="CC424" i="42"/>
  <c r="CO424" i="42"/>
  <c r="CD424" i="42"/>
  <c r="CP424" i="42"/>
  <c r="CE424" i="42"/>
  <c r="CQ424" i="42"/>
  <c r="CF424" i="42"/>
  <c r="CR424" i="42"/>
  <c r="BU424" i="42"/>
  <c r="CG424" i="42"/>
  <c r="CS424" i="42"/>
  <c r="BV436" i="42"/>
  <c r="CH436" i="42"/>
  <c r="BW436" i="42"/>
  <c r="CI436" i="42"/>
  <c r="BX436" i="42"/>
  <c r="CJ436" i="42"/>
  <c r="BY436" i="42"/>
  <c r="CK436" i="42"/>
  <c r="BZ436" i="42"/>
  <c r="CL436" i="42"/>
  <c r="CA436" i="42"/>
  <c r="CM436" i="42"/>
  <c r="CB436" i="42"/>
  <c r="CN436" i="42"/>
  <c r="CC436" i="42"/>
  <c r="CO436" i="42"/>
  <c r="CD436" i="42"/>
  <c r="CP436" i="42"/>
  <c r="CE436" i="42"/>
  <c r="CQ436" i="42"/>
  <c r="CF436" i="42"/>
  <c r="CR436" i="42"/>
  <c r="BU436" i="42"/>
  <c r="CG436" i="42"/>
  <c r="CS436" i="42"/>
  <c r="BV448" i="42"/>
  <c r="CH448" i="42"/>
  <c r="BY448" i="42"/>
  <c r="CK448" i="42"/>
  <c r="BZ448" i="42"/>
  <c r="CL448" i="42"/>
  <c r="CA448" i="42"/>
  <c r="CM448" i="42"/>
  <c r="CB448" i="42"/>
  <c r="CN448" i="42"/>
  <c r="CE448" i="42"/>
  <c r="CQ448" i="42"/>
  <c r="CF448" i="42"/>
  <c r="CR448" i="42"/>
  <c r="BU448" i="42"/>
  <c r="CG448" i="42"/>
  <c r="CS448" i="42"/>
  <c r="BV460" i="42"/>
  <c r="CH460" i="42"/>
  <c r="BY460" i="42"/>
  <c r="CK460" i="42"/>
  <c r="BZ460" i="42"/>
  <c r="CL460" i="42"/>
  <c r="CA460" i="42"/>
  <c r="CM460" i="42"/>
  <c r="CB460" i="42"/>
  <c r="CN460" i="42"/>
  <c r="CE460" i="42"/>
  <c r="CQ460" i="42"/>
  <c r="CF460" i="42"/>
  <c r="CR460" i="42"/>
  <c r="BU460" i="42"/>
  <c r="CG460" i="42"/>
  <c r="CS460" i="42"/>
  <c r="BV472" i="42"/>
  <c r="CH472" i="42"/>
  <c r="BY472" i="42"/>
  <c r="CK472" i="42"/>
  <c r="BZ472" i="42"/>
  <c r="CL472" i="42"/>
  <c r="CA472" i="42"/>
  <c r="CM472" i="42"/>
  <c r="CB472" i="42"/>
  <c r="CN472" i="42"/>
  <c r="CE472" i="42"/>
  <c r="CQ472" i="42"/>
  <c r="CF472" i="42"/>
  <c r="CR472" i="42"/>
  <c r="BU472" i="42"/>
  <c r="CG472" i="42"/>
  <c r="CS472" i="42"/>
  <c r="CH489" i="42"/>
  <c r="CI488" i="42"/>
  <c r="CJ487" i="42"/>
  <c r="CK486" i="42"/>
  <c r="CL485" i="42"/>
  <c r="CM484" i="42"/>
  <c r="CN483" i="42"/>
  <c r="CO482" i="42"/>
  <c r="CP481" i="42"/>
  <c r="CQ480" i="42"/>
  <c r="CR479" i="42"/>
  <c r="CS478" i="42"/>
  <c r="CG478" i="42"/>
  <c r="CH477" i="42"/>
  <c r="CI476" i="42"/>
  <c r="CJ475" i="42"/>
  <c r="BU475" i="42"/>
  <c r="CI473" i="42"/>
  <c r="BX472" i="42"/>
  <c r="CL470" i="42"/>
  <c r="CA469" i="42"/>
  <c r="CO467" i="42"/>
  <c r="CD466" i="42"/>
  <c r="CR464" i="42"/>
  <c r="CG463" i="42"/>
  <c r="BV462" i="42"/>
  <c r="CJ460" i="42"/>
  <c r="BY459" i="42"/>
  <c r="CM457" i="42"/>
  <c r="CB456" i="42"/>
  <c r="CP454" i="42"/>
  <c r="CE453" i="42"/>
  <c r="CS451" i="42"/>
  <c r="CH450" i="42"/>
  <c r="BW449" i="42"/>
  <c r="CK447" i="42"/>
  <c r="BZ446" i="42"/>
  <c r="CN444" i="42"/>
  <c r="CC443" i="42"/>
  <c r="CJ441" i="42"/>
  <c r="CH438" i="42"/>
  <c r="BA647" i="42"/>
  <c r="BM647" i="42"/>
  <c r="AZ647" i="42"/>
  <c r="AN647" i="42"/>
  <c r="BL647" i="42"/>
  <c r="AY647" i="42"/>
  <c r="AM647" i="42"/>
  <c r="BK647" i="42"/>
  <c r="AK647" i="42"/>
  <c r="BI647" i="42"/>
  <c r="AV647" i="42"/>
  <c r="AX647" i="42"/>
  <c r="BJ647" i="42"/>
  <c r="BT647" i="42"/>
  <c r="BH647" i="42"/>
  <c r="AU647" i="42"/>
  <c r="AW647" i="42"/>
  <c r="BS647" i="42"/>
  <c r="BG647" i="42"/>
  <c r="AT647" i="42"/>
  <c r="BR647" i="42"/>
  <c r="BF647" i="42"/>
  <c r="AS647" i="42"/>
  <c r="AL647" i="42"/>
  <c r="BQ647" i="42"/>
  <c r="BE647" i="42"/>
  <c r="AR647" i="42"/>
  <c r="BP647" i="42"/>
  <c r="BC647" i="42"/>
  <c r="AQ647" i="42"/>
  <c r="BO647" i="42"/>
  <c r="BB647" i="42"/>
  <c r="F4" i="43"/>
  <c r="E4" i="43"/>
  <c r="D5" i="43" s="1"/>
  <c r="H4" i="43"/>
  <c r="G4" i="43"/>
  <c r="CL676" i="42" l="1"/>
  <c r="CO676" i="42"/>
  <c r="CO680" i="42" s="1"/>
  <c r="CK671" i="42"/>
  <c r="CK725" i="42" s="1"/>
  <c r="CJ679" i="42"/>
  <c r="CJ685" i="42" s="1"/>
  <c r="CN674" i="42"/>
  <c r="CN695" i="42" s="1"/>
  <c r="CN705" i="42" s="1"/>
  <c r="CB606" i="42"/>
  <c r="CB626" i="42" s="1"/>
  <c r="CA622" i="42"/>
  <c r="CA624" i="42" s="1"/>
  <c r="CA627" i="42" s="1"/>
  <c r="CE608" i="42"/>
  <c r="CE610" i="42" s="1"/>
  <c r="BV491" i="42"/>
  <c r="CD639" i="42"/>
  <c r="CC612" i="42"/>
  <c r="CM672" i="42"/>
  <c r="BZ599" i="42"/>
  <c r="CF600" i="42"/>
  <c r="CL673" i="42"/>
  <c r="CL684" i="42" s="1"/>
  <c r="CM745" i="42"/>
  <c r="CN747" i="42"/>
  <c r="CK726" i="42"/>
  <c r="CF601" i="42"/>
  <c r="CP676" i="42"/>
  <c r="CP677" i="42" s="1"/>
  <c r="CI865" i="42"/>
  <c r="E53" i="45" s="1"/>
  <c r="BW865" i="42"/>
  <c r="E41" i="45" s="1"/>
  <c r="CH865" i="42"/>
  <c r="E52" i="45" s="1"/>
  <c r="CS865" i="42"/>
  <c r="CG865" i="42"/>
  <c r="E51" i="45" s="1"/>
  <c r="CR865" i="42"/>
  <c r="E62" i="45" s="1"/>
  <c r="BX865" i="42"/>
  <c r="E42" i="45" s="1"/>
  <c r="BY865" i="42"/>
  <c r="E43" i="45" s="1"/>
  <c r="CQ865" i="42"/>
  <c r="E61" i="45" s="1"/>
  <c r="H5" i="43"/>
  <c r="F5" i="43"/>
  <c r="G5" i="43"/>
  <c r="E5" i="43"/>
  <c r="D6" i="43" s="1"/>
  <c r="CL678" i="42" l="1"/>
  <c r="CE612" i="42"/>
  <c r="CE614" i="42" s="1"/>
  <c r="CA626" i="42"/>
  <c r="CA628" i="42" s="1"/>
  <c r="CB608" i="42"/>
  <c r="E63" i="45"/>
  <c r="DA865" i="42"/>
  <c r="CZ865" i="42"/>
  <c r="CD647" i="42"/>
  <c r="CD642" i="42"/>
  <c r="CD644" i="42" s="1"/>
  <c r="CJ682" i="42"/>
  <c r="CL687" i="42"/>
  <c r="CL692" i="42" s="1"/>
  <c r="CO679" i="42"/>
  <c r="CK674" i="42"/>
  <c r="CN677" i="42"/>
  <c r="CK729" i="42"/>
  <c r="CE615" i="42"/>
  <c r="CE616" i="42" s="1"/>
  <c r="CE617" i="42" s="1"/>
  <c r="CE618" i="42" s="1"/>
  <c r="CF602" i="42"/>
  <c r="CF603" i="42" s="1"/>
  <c r="CO681" i="42"/>
  <c r="CC613" i="42"/>
  <c r="CM675" i="42"/>
  <c r="BV492" i="42"/>
  <c r="CD648" i="42"/>
  <c r="CN706" i="42"/>
  <c r="CJ693" i="42"/>
  <c r="CB634" i="42"/>
  <c r="CB639" i="42" s="1"/>
  <c r="CB640" i="42" s="1"/>
  <c r="BZ601" i="42"/>
  <c r="CL752" i="42"/>
  <c r="CO729" i="42"/>
  <c r="CF604" i="42"/>
  <c r="CP678" i="42"/>
  <c r="H6" i="43"/>
  <c r="E6" i="43"/>
  <c r="D7" i="43" s="1"/>
  <c r="G6" i="43"/>
  <c r="F6" i="43"/>
  <c r="CL680" i="42" l="1"/>
  <c r="CL691" i="42" s="1"/>
  <c r="CD646" i="42"/>
  <c r="CK728" i="42"/>
  <c r="CK678" i="42"/>
  <c r="CE619" i="42"/>
  <c r="CE620" i="42" s="1"/>
  <c r="CB628" i="42"/>
  <c r="CB610" i="42"/>
  <c r="BZ604" i="42"/>
  <c r="CF605" i="42"/>
  <c r="BZ603" i="42"/>
  <c r="BZ605" i="42" s="1"/>
  <c r="BZ606" i="42" s="1"/>
  <c r="CL689" i="42"/>
  <c r="CL694" i="42" s="1"/>
  <c r="CJ688" i="42"/>
  <c r="CJ684" i="42"/>
  <c r="CJ690" i="42" s="1"/>
  <c r="CB636" i="42"/>
  <c r="CK676" i="42"/>
  <c r="CN679" i="42"/>
  <c r="CN700" i="42" s="1"/>
  <c r="CM677" i="42"/>
  <c r="CM679" i="42" s="1"/>
  <c r="BU522" i="42"/>
  <c r="CL695" i="42"/>
  <c r="CO683" i="42"/>
  <c r="CD660" i="42"/>
  <c r="CD650" i="42"/>
  <c r="CD651" i="42" s="1"/>
  <c r="CM678" i="42"/>
  <c r="CN698" i="42"/>
  <c r="CN708" i="42" s="1"/>
  <c r="CP680" i="42"/>
  <c r="CL717" i="42"/>
  <c r="CL718" i="42" s="1"/>
  <c r="CO699" i="42"/>
  <c r="BV493" i="42"/>
  <c r="CA629" i="42"/>
  <c r="CB650" i="42"/>
  <c r="CM683" i="42"/>
  <c r="CJ694" i="42"/>
  <c r="CC614" i="42"/>
  <c r="CK735" i="42"/>
  <c r="CO744" i="42"/>
  <c r="CO751" i="42"/>
  <c r="CF611" i="42"/>
  <c r="CF612" i="42"/>
  <c r="CP686" i="42"/>
  <c r="H7" i="43"/>
  <c r="G7" i="43"/>
  <c r="F7" i="43"/>
  <c r="E7" i="43"/>
  <c r="D8" i="43" s="1"/>
  <c r="CJ686" i="42" l="1"/>
  <c r="CJ692" i="42" s="1"/>
  <c r="CB630" i="42"/>
  <c r="CB638" i="42" s="1"/>
  <c r="CF606" i="42"/>
  <c r="CL696" i="42"/>
  <c r="CL699" i="42" s="1"/>
  <c r="CL703" i="42" s="1"/>
  <c r="CN681" i="42"/>
  <c r="CN702" i="42" s="1"/>
  <c r="CM680" i="42"/>
  <c r="CM682" i="42" s="1"/>
  <c r="CM690" i="42" s="1"/>
  <c r="CM707" i="42" s="1"/>
  <c r="CM708" i="42" s="1"/>
  <c r="CB641" i="42"/>
  <c r="CB642" i="42" s="1"/>
  <c r="CK730" i="42"/>
  <c r="CK732" i="42" s="1"/>
  <c r="CK736" i="42" s="1"/>
  <c r="CF613" i="42"/>
  <c r="BV494" i="42"/>
  <c r="CE638" i="42"/>
  <c r="CE658" i="42" s="1"/>
  <c r="CL697" i="42"/>
  <c r="CL701" i="42"/>
  <c r="CP681" i="42"/>
  <c r="CD652" i="42"/>
  <c r="CC615" i="42"/>
  <c r="CE621" i="42"/>
  <c r="CE622" i="42" s="1"/>
  <c r="CE623" i="42" s="1"/>
  <c r="CE624" i="42" s="1"/>
  <c r="CK734" i="42"/>
  <c r="CD653" i="42"/>
  <c r="CD665" i="42" s="1"/>
  <c r="CN709" i="42"/>
  <c r="CD663" i="42"/>
  <c r="CB653" i="42"/>
  <c r="CM686" i="42"/>
  <c r="CM688" i="42" s="1"/>
  <c r="CJ696" i="42"/>
  <c r="CJ697" i="42" s="1"/>
  <c r="CJ698" i="42" s="1"/>
  <c r="CO684" i="42"/>
  <c r="CL720" i="42"/>
  <c r="CE659" i="42"/>
  <c r="CE661" i="42" s="1"/>
  <c r="CE662" i="42" s="1"/>
  <c r="CF636" i="42"/>
  <c r="CO701" i="42"/>
  <c r="CC623" i="42"/>
  <c r="CC633" i="42" s="1"/>
  <c r="CB662" i="42"/>
  <c r="CB664" i="42" s="1"/>
  <c r="CA630" i="42"/>
  <c r="BZ607" i="42"/>
  <c r="BZ608" i="42" s="1"/>
  <c r="CF637" i="42"/>
  <c r="CF638" i="42" s="1"/>
  <c r="CP688" i="42"/>
  <c r="H8" i="43"/>
  <c r="G8" i="43"/>
  <c r="F8" i="43"/>
  <c r="E8" i="43"/>
  <c r="D9" i="43" s="1"/>
  <c r="BZ609" i="42" l="1"/>
  <c r="BZ611" i="42" s="1"/>
  <c r="BZ613" i="42" s="1"/>
  <c r="CD654" i="42"/>
  <c r="CD655" i="42" s="1"/>
  <c r="CF607" i="42"/>
  <c r="CF615" i="42" s="1"/>
  <c r="CF640" i="42" s="1"/>
  <c r="CF642" i="42" s="1"/>
  <c r="CF643" i="42" s="1"/>
  <c r="CB643" i="42"/>
  <c r="CB644" i="42" s="1"/>
  <c r="CB655" i="42"/>
  <c r="CC616" i="42"/>
  <c r="BV495" i="42"/>
  <c r="CA631" i="42"/>
  <c r="CP682" i="42"/>
  <c r="CO685" i="42"/>
  <c r="CJ699" i="42"/>
  <c r="CJ702" i="42" s="1"/>
  <c r="CL722" i="42"/>
  <c r="CE640" i="42"/>
  <c r="CN710" i="42"/>
  <c r="CM693" i="42"/>
  <c r="CA653" i="42"/>
  <c r="CA655" i="42" s="1"/>
  <c r="CA646" i="42"/>
  <c r="CA656" i="42" s="1"/>
  <c r="CO702" i="42"/>
  <c r="CL721" i="42"/>
  <c r="CK737" i="42"/>
  <c r="CD666" i="42"/>
  <c r="BU567" i="42"/>
  <c r="CO720" i="42"/>
  <c r="BZ621" i="42"/>
  <c r="CN724" i="42"/>
  <c r="CB665" i="42"/>
  <c r="CB667" i="42" s="1"/>
  <c r="CB668" i="42" s="1"/>
  <c r="E9" i="43"/>
  <c r="D10" i="43" s="1"/>
  <c r="H9" i="43"/>
  <c r="G9" i="43"/>
  <c r="F9" i="43"/>
  <c r="CJ700" i="42" l="1"/>
  <c r="CJ701" i="42" s="1"/>
  <c r="BV496" i="42"/>
  <c r="CC625" i="42"/>
  <c r="CC617" i="42"/>
  <c r="CC618" i="42" s="1"/>
  <c r="CB657" i="42"/>
  <c r="CB669" i="42" s="1"/>
  <c r="CN711" i="42"/>
  <c r="CN712" i="42" s="1"/>
  <c r="CN713" i="42" s="1"/>
  <c r="CE663" i="42"/>
  <c r="CE664" i="42" s="1"/>
  <c r="CE642" i="42"/>
  <c r="CD667" i="42"/>
  <c r="CL723" i="42"/>
  <c r="CM695" i="42"/>
  <c r="CM697" i="42" s="1"/>
  <c r="CO686" i="42"/>
  <c r="CO687" i="42" s="1"/>
  <c r="CO688" i="42" s="1"/>
  <c r="CC652" i="42"/>
  <c r="CP683" i="42"/>
  <c r="CP684" i="42" s="1"/>
  <c r="CA632" i="42"/>
  <c r="CN714" i="42"/>
  <c r="CN718" i="42" s="1"/>
  <c r="CD668" i="42"/>
  <c r="BZ623" i="42"/>
  <c r="BZ627" i="42" s="1"/>
  <c r="BV497" i="42"/>
  <c r="CK738" i="42"/>
  <c r="CN745" i="42"/>
  <c r="CN746" i="42" s="1"/>
  <c r="CN727" i="42"/>
  <c r="CC657" i="42"/>
  <c r="CC655" i="42"/>
  <c r="CL751" i="42"/>
  <c r="CL753" i="42" s="1"/>
  <c r="CL724" i="42"/>
  <c r="CB670" i="42"/>
  <c r="CJ714" i="42"/>
  <c r="CJ715" i="42" s="1"/>
  <c r="CM710" i="42"/>
  <c r="CM711" i="42" s="1"/>
  <c r="CJ703" i="42"/>
  <c r="CJ704" i="42" s="1"/>
  <c r="CO704" i="42"/>
  <c r="CC661" i="42"/>
  <c r="CN756" i="42"/>
  <c r="CP703" i="42"/>
  <c r="BZ625" i="42"/>
  <c r="BZ641" i="42" s="1"/>
  <c r="CF644" i="42"/>
  <c r="CF645" i="42" s="1"/>
  <c r="CF646" i="42" s="1"/>
  <c r="H10" i="43"/>
  <c r="E10" i="43"/>
  <c r="D11" i="43" s="1"/>
  <c r="G10" i="43"/>
  <c r="F10" i="43"/>
  <c r="CE665" i="42" l="1"/>
  <c r="CE666" i="42" s="1"/>
  <c r="CE865" i="42" s="1"/>
  <c r="E49" i="45" s="1"/>
  <c r="CB671" i="42"/>
  <c r="CB672" i="42" s="1"/>
  <c r="CB674" i="42" s="1"/>
  <c r="CB865" i="42" s="1"/>
  <c r="E46" i="45" s="1"/>
  <c r="CN716" i="42"/>
  <c r="CL726" i="42"/>
  <c r="CL725" i="42"/>
  <c r="CK739" i="42"/>
  <c r="CK740" i="42" s="1"/>
  <c r="CK741" i="42" s="1"/>
  <c r="CK742" i="42" s="1"/>
  <c r="CC635" i="42"/>
  <c r="CC627" i="42"/>
  <c r="CC637" i="42" s="1"/>
  <c r="CC639" i="42" s="1"/>
  <c r="CO706" i="42"/>
  <c r="CO708" i="42" s="1"/>
  <c r="CP685" i="42"/>
  <c r="CP689" i="42" s="1"/>
  <c r="CP690" i="42" s="1"/>
  <c r="BZ629" i="42"/>
  <c r="CD670" i="42"/>
  <c r="CD865" i="42" s="1"/>
  <c r="E48" i="45" s="1"/>
  <c r="CN725" i="42"/>
  <c r="CN720" i="42"/>
  <c r="CM712" i="42"/>
  <c r="CM737" i="42" s="1"/>
  <c r="CA637" i="42"/>
  <c r="CP687" i="42"/>
  <c r="CP691" i="42" s="1"/>
  <c r="BV498" i="42"/>
  <c r="CN729" i="42"/>
  <c r="CC662" i="42"/>
  <c r="CA633" i="42"/>
  <c r="CA634" i="42" s="1"/>
  <c r="CA635" i="42" s="1"/>
  <c r="CA636" i="42" s="1"/>
  <c r="CF647" i="42"/>
  <c r="CF648" i="42" s="1"/>
  <c r="CF649" i="42" s="1"/>
  <c r="CF650" i="42" s="1"/>
  <c r="BZ644" i="42"/>
  <c r="CL754" i="42"/>
  <c r="CL756" i="42" s="1"/>
  <c r="CM713" i="42"/>
  <c r="CM714" i="42" s="1"/>
  <c r="CM715" i="42" s="1"/>
  <c r="CP716" i="42"/>
  <c r="CP706" i="42"/>
  <c r="CC660" i="42"/>
  <c r="CJ705" i="42"/>
  <c r="CO743" i="42"/>
  <c r="CN748" i="42"/>
  <c r="CN749" i="42" s="1"/>
  <c r="CN750" i="42" s="1"/>
  <c r="CN751" i="42" s="1"/>
  <c r="CO723" i="42"/>
  <c r="BV515" i="42"/>
  <c r="BV514" i="42"/>
  <c r="CP726" i="42"/>
  <c r="G11" i="43"/>
  <c r="F11" i="43"/>
  <c r="E11" i="43"/>
  <c r="D12" i="43" s="1"/>
  <c r="H11" i="43"/>
  <c r="CN731" i="42" l="1"/>
  <c r="CN752" i="42" s="1"/>
  <c r="CN753" i="42" s="1"/>
  <c r="CN759" i="42" s="1"/>
  <c r="CL728" i="42"/>
  <c r="CL730" i="42" s="1"/>
  <c r="CL758" i="42" s="1"/>
  <c r="CC659" i="42"/>
  <c r="CC664" i="42" s="1"/>
  <c r="CC669" i="42" s="1"/>
  <c r="CO727" i="42"/>
  <c r="CO728" i="42" s="1"/>
  <c r="CK743" i="42"/>
  <c r="CK745" i="42" s="1"/>
  <c r="CO730" i="42"/>
  <c r="CO725" i="42"/>
  <c r="BZ646" i="42"/>
  <c r="CP692" i="42"/>
  <c r="CP693" i="42" s="1"/>
  <c r="CP694" i="42" s="1"/>
  <c r="CP695" i="42" s="1"/>
  <c r="CN757" i="42"/>
  <c r="CK747" i="42"/>
  <c r="BV499" i="42"/>
  <c r="CA643" i="42"/>
  <c r="CA639" i="42"/>
  <c r="CA641" i="42" s="1"/>
  <c r="CM740" i="42"/>
  <c r="CM716" i="42"/>
  <c r="CM717" i="42" s="1"/>
  <c r="CM718" i="42" s="1"/>
  <c r="CN755" i="42"/>
  <c r="CP727" i="42"/>
  <c r="CP719" i="42"/>
  <c r="CJ707" i="42"/>
  <c r="CO731" i="42"/>
  <c r="CO732" i="42" s="1"/>
  <c r="CO733" i="42" s="1"/>
  <c r="CO734" i="42" s="1"/>
  <c r="CO735" i="42" s="1"/>
  <c r="CP730" i="42"/>
  <c r="CF651" i="42"/>
  <c r="G12" i="43"/>
  <c r="H12" i="43"/>
  <c r="F12" i="43"/>
  <c r="E12" i="43"/>
  <c r="D13" i="43" s="1"/>
  <c r="CA645" i="42" l="1"/>
  <c r="BZ648" i="42"/>
  <c r="BZ865" i="42" s="1"/>
  <c r="E44" i="45" s="1"/>
  <c r="CL760" i="42"/>
  <c r="CL865" i="42" s="1"/>
  <c r="E56" i="45" s="1"/>
  <c r="CM738" i="42"/>
  <c r="CM719" i="42"/>
  <c r="CM744" i="42" s="1"/>
  <c r="CK749" i="42"/>
  <c r="CK865" i="42" s="1"/>
  <c r="E55" i="45" s="1"/>
  <c r="CP696" i="42"/>
  <c r="CP698" i="42" s="1"/>
  <c r="CM747" i="42"/>
  <c r="CM742" i="42"/>
  <c r="CA648" i="42"/>
  <c r="CN761" i="42"/>
  <c r="BV500" i="42"/>
  <c r="BV501" i="42" s="1"/>
  <c r="BV513" i="42" s="1"/>
  <c r="CP708" i="42"/>
  <c r="CJ717" i="42"/>
  <c r="CJ718" i="42" s="1"/>
  <c r="CJ709" i="42"/>
  <c r="CC666" i="42"/>
  <c r="CC668" i="42" s="1"/>
  <c r="CP721" i="42"/>
  <c r="BV525" i="42"/>
  <c r="CO746" i="42"/>
  <c r="CP729" i="42"/>
  <c r="CF652" i="42"/>
  <c r="CF653" i="42" s="1"/>
  <c r="BV528" i="42"/>
  <c r="H13" i="43"/>
  <c r="F13" i="43"/>
  <c r="G13" i="43"/>
  <c r="E13" i="43"/>
  <c r="D14" i="43" s="1"/>
  <c r="CP731" i="42" l="1"/>
  <c r="CP732" i="42" s="1"/>
  <c r="CJ719" i="42"/>
  <c r="CJ720" i="42" s="1"/>
  <c r="CJ711" i="42"/>
  <c r="CP710" i="42"/>
  <c r="CN763" i="42"/>
  <c r="CN865" i="42" s="1"/>
  <c r="E58" i="45" s="1"/>
  <c r="CA658" i="42"/>
  <c r="CA650" i="42"/>
  <c r="CA660" i="42" s="1"/>
  <c r="CO753" i="42"/>
  <c r="CO748" i="42"/>
  <c r="CC671" i="42"/>
  <c r="CJ725" i="42"/>
  <c r="CJ724" i="42"/>
  <c r="CM749" i="42"/>
  <c r="CP735" i="42"/>
  <c r="CP736" i="42" s="1"/>
  <c r="BV502" i="42"/>
  <c r="BV530" i="42"/>
  <c r="BV531" i="42" s="1"/>
  <c r="CF654" i="42"/>
  <c r="CF656" i="42" s="1"/>
  <c r="CP741" i="42"/>
  <c r="CP742" i="42" s="1"/>
  <c r="CP743" i="42" s="1"/>
  <c r="H14" i="43"/>
  <c r="G14" i="43"/>
  <c r="F14" i="43"/>
  <c r="E14" i="43"/>
  <c r="D15" i="43" s="1"/>
  <c r="CA662" i="42" l="1"/>
  <c r="CA865" i="42" s="1"/>
  <c r="E45" i="45" s="1"/>
  <c r="CM751" i="42"/>
  <c r="CM865" i="42" s="1"/>
  <c r="E57" i="45" s="1"/>
  <c r="CC673" i="42"/>
  <c r="CC865" i="42" s="1"/>
  <c r="E47" i="45" s="1"/>
  <c r="CO755" i="42"/>
  <c r="CO756" i="42" s="1"/>
  <c r="CO750" i="42"/>
  <c r="CJ721" i="42"/>
  <c r="CJ722" i="42" s="1"/>
  <c r="CP723" i="42"/>
  <c r="CP733" i="42" s="1"/>
  <c r="CP734" i="42" s="1"/>
  <c r="CJ727" i="42"/>
  <c r="CP744" i="42"/>
  <c r="CP745" i="42" s="1"/>
  <c r="BV503" i="42"/>
  <c r="BV504" i="42" s="1"/>
  <c r="BV505" i="42" s="1"/>
  <c r="CO759" i="42"/>
  <c r="CO760" i="42" s="1"/>
  <c r="CF657" i="42"/>
  <c r="H15" i="43"/>
  <c r="G15" i="43"/>
  <c r="F15" i="43"/>
  <c r="E15" i="43"/>
  <c r="D16" i="43" s="1"/>
  <c r="CO754" i="42" l="1"/>
  <c r="CO757" i="42"/>
  <c r="CO758" i="42" s="1"/>
  <c r="CO761" i="42" s="1"/>
  <c r="CJ726" i="42"/>
  <c r="CJ729" i="42" s="1"/>
  <c r="CJ865" i="42" s="1"/>
  <c r="E54" i="45" s="1"/>
  <c r="CP737" i="42"/>
  <c r="CP738" i="42" s="1"/>
  <c r="CP739" i="42" s="1"/>
  <c r="CP740" i="42" s="1"/>
  <c r="CF659" i="42"/>
  <c r="CF658" i="42"/>
  <c r="CF661" i="42" s="1"/>
  <c r="CP752" i="42"/>
  <c r="CP753" i="42" s="1"/>
  <c r="BV516" i="42"/>
  <c r="BV517" i="42" s="1"/>
  <c r="BV518" i="42" s="1"/>
  <c r="BV571" i="42"/>
  <c r="F16" i="43"/>
  <c r="E16" i="43"/>
  <c r="D17" i="43" s="1"/>
  <c r="H16" i="43"/>
  <c r="G16" i="43"/>
  <c r="BV519" i="42" l="1"/>
  <c r="BV520" i="42" s="1"/>
  <c r="BV521" i="42" s="1"/>
  <c r="CO762" i="42"/>
  <c r="CO865" i="42" s="1"/>
  <c r="E59" i="45" s="1"/>
  <c r="CP746" i="42"/>
  <c r="CP747" i="42" s="1"/>
  <c r="CF663" i="42"/>
  <c r="CF865" i="42" s="1"/>
  <c r="E50" i="45" s="1"/>
  <c r="BV527" i="42"/>
  <c r="H17" i="43"/>
  <c r="G17" i="43"/>
  <c r="F17" i="43"/>
  <c r="E17" i="43"/>
  <c r="D18" i="43" s="1"/>
  <c r="BV523" i="42" l="1"/>
  <c r="BV526" i="42" s="1"/>
  <c r="CP748" i="42"/>
  <c r="CP749" i="42" s="1"/>
  <c r="CP750" i="42" s="1"/>
  <c r="CP751" i="42" s="1"/>
  <c r="BV532" i="42"/>
  <c r="H18" i="43"/>
  <c r="E18" i="43"/>
  <c r="D19" i="43" s="1"/>
  <c r="G18" i="43"/>
  <c r="F18" i="43"/>
  <c r="BV529" i="42" l="1"/>
  <c r="CP754" i="42"/>
  <c r="CP755" i="42" s="1"/>
  <c r="CP756" i="42" s="1"/>
  <c r="BV533" i="42"/>
  <c r="H19" i="43"/>
  <c r="G19" i="43"/>
  <c r="F19" i="43"/>
  <c r="E19" i="43"/>
  <c r="D20" i="43" s="1"/>
  <c r="CP865" i="42" l="1"/>
  <c r="E60" i="45" s="1"/>
  <c r="BV534" i="42"/>
  <c r="BV535" i="42" s="1"/>
  <c r="BV536" i="42" s="1"/>
  <c r="BV537" i="42" s="1"/>
  <c r="BV538" i="42" s="1"/>
  <c r="BV539" i="42" s="1"/>
  <c r="BV540" i="42" s="1"/>
  <c r="BV541" i="42" s="1"/>
  <c r="BV542" i="42"/>
  <c r="G20" i="43"/>
  <c r="H20" i="43"/>
  <c r="F20" i="43"/>
  <c r="E20" i="43"/>
  <c r="D21" i="43" s="1"/>
  <c r="BV543" i="42" l="1"/>
  <c r="E21" i="43"/>
  <c r="D22" i="43" s="1"/>
  <c r="H21" i="43"/>
  <c r="G21" i="43"/>
  <c r="F21" i="43"/>
  <c r="BV544" i="42" l="1"/>
  <c r="BV545" i="42" s="1"/>
  <c r="E22" i="43"/>
  <c r="D23" i="43" s="1"/>
  <c r="H22" i="43"/>
  <c r="G22" i="43"/>
  <c r="F22" i="43"/>
  <c r="BV546" i="42" l="1"/>
  <c r="BV547" i="42" s="1"/>
  <c r="G23" i="43"/>
  <c r="F23" i="43"/>
  <c r="E23" i="43"/>
  <c r="D24" i="43" s="1"/>
  <c r="H23" i="43"/>
  <c r="BV548" i="42" l="1"/>
  <c r="BV549" i="42" s="1"/>
  <c r="BV558" i="42"/>
  <c r="BV550" i="42"/>
  <c r="H24" i="43"/>
  <c r="G24" i="43"/>
  <c r="F24" i="43"/>
  <c r="E24" i="43"/>
  <c r="D25" i="43" s="1"/>
  <c r="BV552" i="42" l="1"/>
  <c r="BV560" i="42"/>
  <c r="BV561" i="42" s="1"/>
  <c r="H25" i="43"/>
  <c r="F25" i="43"/>
  <c r="G25" i="43"/>
  <c r="E25" i="43"/>
  <c r="D26" i="43" s="1"/>
  <c r="BV562" i="42" l="1"/>
  <c r="BV563" i="42" s="1"/>
  <c r="H26" i="43"/>
  <c r="G26" i="43"/>
  <c r="F26" i="43"/>
  <c r="E26" i="43"/>
  <c r="D27" i="43" s="1"/>
  <c r="BV564" i="42" l="1"/>
  <c r="BV565" i="42" s="1"/>
  <c r="BV566" i="42" s="1"/>
  <c r="BV567" i="42" s="1"/>
  <c r="BV569" i="42" s="1"/>
  <c r="BV570" i="42"/>
  <c r="BV572" i="42" s="1"/>
  <c r="BV573" i="42" s="1"/>
  <c r="H27" i="43"/>
  <c r="G27" i="43"/>
  <c r="F27" i="43"/>
  <c r="E27" i="43"/>
  <c r="D28" i="43" s="1"/>
  <c r="BV574" i="42" l="1"/>
  <c r="BV575" i="42" s="1"/>
  <c r="BV576" i="42" s="1"/>
  <c r="F28" i="43"/>
  <c r="E28" i="43"/>
  <c r="D29" i="43" s="1"/>
  <c r="H28" i="43"/>
  <c r="G28" i="43"/>
  <c r="BV577" i="42" l="1"/>
  <c r="BV578" i="42" s="1"/>
  <c r="BV579" i="42" s="1"/>
  <c r="BV593" i="42"/>
  <c r="BV592" i="42"/>
  <c r="H29" i="43"/>
  <c r="F29" i="43"/>
  <c r="G29" i="43"/>
  <c r="E29" i="43"/>
  <c r="D30" i="43" s="1"/>
  <c r="BV580" i="42" l="1"/>
  <c r="BV586" i="42" s="1"/>
  <c r="BV590" i="42" s="1"/>
  <c r="H30" i="43"/>
  <c r="G30" i="43"/>
  <c r="F30" i="43"/>
  <c r="E30" i="43"/>
  <c r="D31" i="43" s="1"/>
  <c r="BV594" i="42" l="1"/>
  <c r="BV865" i="42" s="1"/>
  <c r="E40" i="45" s="1"/>
  <c r="H31" i="43"/>
  <c r="G31" i="43"/>
  <c r="F31" i="43"/>
  <c r="E31" i="43"/>
  <c r="D32" i="43" s="1"/>
  <c r="G32" i="43" l="1"/>
  <c r="H32" i="43"/>
  <c r="F32" i="43"/>
  <c r="E32" i="43"/>
  <c r="D33" i="43" s="1"/>
  <c r="E33" i="43" l="1"/>
  <c r="D34" i="43" s="1"/>
  <c r="H33" i="43"/>
  <c r="G33" i="43"/>
  <c r="F33" i="43"/>
  <c r="E34" i="43" l="1"/>
  <c r="D35" i="43" s="1"/>
  <c r="H34" i="43"/>
  <c r="G34" i="43"/>
  <c r="F34" i="43"/>
  <c r="G35" i="43" l="1"/>
  <c r="F35" i="43"/>
  <c r="E35" i="43"/>
  <c r="D36" i="43" s="1"/>
  <c r="H35" i="43"/>
  <c r="H36" i="43" l="1"/>
  <c r="G36" i="43"/>
  <c r="F36" i="43"/>
  <c r="E36" i="43"/>
  <c r="D37" i="43" s="1"/>
  <c r="H37" i="43" l="1"/>
  <c r="F37" i="43"/>
  <c r="G37" i="43"/>
  <c r="E37" i="43"/>
  <c r="D38" i="43" s="1"/>
  <c r="H38" i="43" l="1"/>
  <c r="G38" i="43"/>
  <c r="F38" i="43"/>
  <c r="E38" i="43"/>
  <c r="D39" i="43" s="1"/>
  <c r="H39" i="43" l="1"/>
  <c r="G39" i="43"/>
  <c r="F39" i="43"/>
  <c r="E39" i="43"/>
  <c r="D40" i="43" s="1"/>
  <c r="F40" i="43" l="1"/>
  <c r="E40" i="43"/>
  <c r="D41" i="43" s="1"/>
  <c r="H40" i="43"/>
  <c r="G40" i="43"/>
  <c r="F41" i="43" l="1"/>
  <c r="H41" i="43"/>
  <c r="G41" i="43"/>
  <c r="E41" i="43"/>
  <c r="D42" i="43" s="1"/>
  <c r="H42" i="43" l="1"/>
  <c r="E42" i="43"/>
  <c r="D43" i="43" s="1"/>
  <c r="G42" i="43"/>
  <c r="F42" i="43"/>
  <c r="H43" i="43" l="1"/>
  <c r="G43" i="43"/>
  <c r="F43" i="43"/>
  <c r="E43" i="43"/>
  <c r="D44" i="43" s="1"/>
  <c r="G44" i="43" l="1"/>
  <c r="H44" i="43"/>
  <c r="F44" i="43"/>
  <c r="E44" i="43"/>
  <c r="D45" i="43" s="1"/>
  <c r="E45" i="43" l="1"/>
  <c r="D46" i="43" s="1"/>
  <c r="H45" i="43"/>
  <c r="G45" i="43"/>
  <c r="F45" i="43"/>
  <c r="E46" i="43" l="1"/>
  <c r="D47" i="43" s="1"/>
  <c r="H46" i="43"/>
  <c r="G46" i="43"/>
  <c r="F46" i="43"/>
  <c r="G47" i="43" l="1"/>
  <c r="F47" i="43"/>
  <c r="E47" i="43"/>
  <c r="D48" i="43" s="1"/>
  <c r="H47" i="43"/>
  <c r="H48" i="43" l="1"/>
  <c r="G48" i="43"/>
  <c r="F48" i="43"/>
  <c r="E48" i="43"/>
  <c r="D49" i="43" s="1"/>
  <c r="H49" i="43" l="1"/>
  <c r="G49" i="43"/>
  <c r="F49" i="43"/>
  <c r="E49" i="43"/>
  <c r="D50" i="43" s="1"/>
  <c r="H50" i="43" l="1"/>
  <c r="G50" i="43"/>
  <c r="F50" i="43"/>
  <c r="E50" i="43"/>
  <c r="D51" i="43" s="1"/>
  <c r="H51" i="43" l="1"/>
  <c r="G51" i="43"/>
  <c r="F51" i="43"/>
  <c r="E51" i="43"/>
  <c r="D52" i="43" s="1"/>
  <c r="F52" i="43" l="1"/>
  <c r="E52" i="43"/>
  <c r="D53" i="43" s="1"/>
  <c r="G52" i="43"/>
  <c r="H52" i="43"/>
  <c r="F53" i="43" l="1"/>
  <c r="H53" i="43"/>
  <c r="G53" i="43"/>
  <c r="E53" i="43"/>
  <c r="D54" i="43" s="1"/>
  <c r="H54" i="43" l="1"/>
  <c r="E54" i="43"/>
  <c r="D55" i="43" s="1"/>
  <c r="G54" i="43"/>
  <c r="F54" i="43"/>
  <c r="H55" i="43" l="1"/>
  <c r="G55" i="43"/>
  <c r="F55" i="43"/>
  <c r="E55" i="43"/>
  <c r="D56" i="43" s="1"/>
  <c r="G56" i="43" l="1"/>
  <c r="H56" i="43"/>
  <c r="F56" i="43"/>
  <c r="E56" i="43"/>
  <c r="D57" i="43" s="1"/>
  <c r="E57" i="43" l="1"/>
  <c r="D58" i="43" s="1"/>
  <c r="F57" i="43"/>
  <c r="H57" i="43"/>
  <c r="G57" i="43"/>
  <c r="E58" i="43" l="1"/>
  <c r="D59" i="43" s="1"/>
  <c r="H58" i="43"/>
  <c r="G58" i="43"/>
  <c r="F58" i="43"/>
  <c r="G59" i="43" l="1"/>
  <c r="F59" i="43"/>
  <c r="H59" i="43"/>
  <c r="E59" i="43"/>
  <c r="D60" i="43" s="1"/>
  <c r="H60" i="43" l="1"/>
  <c r="G60" i="43"/>
  <c r="F60" i="43"/>
  <c r="E60" i="43"/>
  <c r="D61" i="43" s="1"/>
  <c r="F61" i="43" l="1"/>
  <c r="H61" i="43"/>
  <c r="G61" i="43"/>
  <c r="E61" i="43"/>
  <c r="D62" i="43" s="1"/>
  <c r="E62" i="43" l="1"/>
  <c r="D63" i="43" s="1"/>
  <c r="H62" i="43"/>
  <c r="G62" i="43"/>
  <c r="F62" i="43"/>
  <c r="H63" i="43" l="1"/>
  <c r="G63" i="43"/>
  <c r="F63" i="43"/>
  <c r="E63" i="43"/>
  <c r="D64" i="43" s="1"/>
  <c r="F64" i="43" l="1"/>
  <c r="E64" i="43"/>
  <c r="D65" i="43" s="1"/>
  <c r="G64" i="43"/>
  <c r="H64" i="43"/>
  <c r="F65" i="43" l="1"/>
  <c r="H65" i="43"/>
  <c r="G65" i="43"/>
  <c r="E65" i="43"/>
  <c r="D66" i="43" s="1"/>
  <c r="H66" i="43" l="1"/>
  <c r="G66" i="43"/>
  <c r="F66" i="43"/>
  <c r="E66" i="43"/>
  <c r="D67" i="43" s="1"/>
  <c r="H67" i="43" l="1"/>
  <c r="G67" i="43"/>
  <c r="F67" i="43"/>
  <c r="E67" i="43"/>
  <c r="D68" i="43" s="1"/>
  <c r="G68" i="43" l="1"/>
  <c r="H68" i="43"/>
  <c r="F68" i="43"/>
  <c r="E68" i="43"/>
  <c r="D69" i="43" s="1"/>
  <c r="E69" i="43" l="1"/>
  <c r="D70" i="43" s="1"/>
  <c r="H69" i="43"/>
  <c r="G69" i="43"/>
  <c r="F69" i="43"/>
  <c r="H70" i="43" l="1"/>
  <c r="E70" i="43"/>
  <c r="D71" i="43" s="1"/>
  <c r="G70" i="43"/>
  <c r="F70" i="43"/>
  <c r="G71" i="43" l="1"/>
  <c r="F71" i="43"/>
  <c r="E71" i="43"/>
  <c r="D72" i="43" s="1"/>
  <c r="H71" i="43"/>
  <c r="H72" i="43" l="1"/>
  <c r="G72" i="43"/>
  <c r="F72" i="43"/>
  <c r="E72" i="43"/>
  <c r="D73" i="43" s="1"/>
  <c r="F73" i="43" l="1"/>
  <c r="H73" i="43"/>
  <c r="G73" i="43"/>
  <c r="E73" i="43"/>
  <c r="D74" i="43" s="1"/>
  <c r="H74" i="43" l="1"/>
  <c r="G74" i="43"/>
  <c r="F74" i="43"/>
  <c r="E74" i="43"/>
  <c r="D75" i="43" s="1"/>
  <c r="H75" i="43" l="1"/>
  <c r="G75" i="43"/>
  <c r="F75" i="43"/>
  <c r="E75" i="43"/>
  <c r="D76" i="43" s="1"/>
  <c r="F76" i="43" l="1"/>
  <c r="E76" i="43"/>
  <c r="D77" i="43" s="1"/>
  <c r="H76" i="43"/>
  <c r="G76" i="43"/>
  <c r="H77" i="43" l="1"/>
  <c r="F77" i="43"/>
  <c r="G77" i="43"/>
  <c r="E77" i="43"/>
  <c r="D78" i="43" s="1"/>
  <c r="H78" i="43" l="1"/>
  <c r="G78" i="43"/>
  <c r="F78" i="43"/>
  <c r="E78" i="43"/>
  <c r="D79" i="43" s="1"/>
  <c r="H79" i="43" l="1"/>
  <c r="G79" i="43"/>
  <c r="F79" i="43"/>
  <c r="E79" i="43"/>
  <c r="D80" i="43" s="1"/>
  <c r="G80" i="43" l="1"/>
  <c r="H80" i="43"/>
  <c r="F80" i="43"/>
  <c r="E80" i="43"/>
  <c r="D81" i="43" s="1"/>
  <c r="E81" i="43" l="1"/>
  <c r="D82" i="43" s="1"/>
  <c r="H81" i="43"/>
  <c r="G81" i="43"/>
  <c r="F81" i="43"/>
  <c r="E82" i="43" l="1"/>
  <c r="D83" i="43" s="1"/>
  <c r="H82" i="43"/>
  <c r="G82" i="43"/>
  <c r="F82" i="43"/>
  <c r="G83" i="43" l="1"/>
  <c r="F83" i="43"/>
  <c r="E83" i="43"/>
  <c r="D84" i="43" s="1"/>
  <c r="H83" i="43"/>
  <c r="G84" i="43" l="1"/>
  <c r="H84" i="43"/>
  <c r="F84" i="43"/>
  <c r="E84" i="43"/>
  <c r="D85" i="43" s="1"/>
  <c r="F85" i="43" l="1"/>
  <c r="H85" i="43"/>
  <c r="G85" i="43"/>
  <c r="E85" i="43"/>
  <c r="D86" i="43" s="1"/>
  <c r="H86" i="43" l="1"/>
  <c r="G86" i="43"/>
  <c r="F86" i="43"/>
  <c r="E86" i="43"/>
  <c r="D87" i="43" s="1"/>
  <c r="H87" i="43" l="1"/>
  <c r="G87" i="43"/>
  <c r="F87" i="43"/>
  <c r="E87" i="43"/>
  <c r="D88" i="43" s="1"/>
  <c r="F88" i="43" l="1"/>
  <c r="E88" i="43"/>
  <c r="D89" i="43" s="1"/>
  <c r="H88" i="43"/>
  <c r="G88" i="43"/>
  <c r="H89" i="43" l="1"/>
  <c r="G89" i="43"/>
  <c r="F89" i="43"/>
  <c r="E89" i="43"/>
  <c r="D90" i="43" s="1"/>
  <c r="H90" i="43" l="1"/>
  <c r="E90" i="43"/>
  <c r="D91" i="43" s="1"/>
  <c r="G90" i="43"/>
  <c r="F90" i="43"/>
  <c r="H91" i="43" l="1"/>
  <c r="G91" i="43"/>
  <c r="F91" i="43"/>
  <c r="E91" i="43"/>
  <c r="D92" i="43" s="1"/>
  <c r="G92" i="43" l="1"/>
  <c r="H92" i="43"/>
  <c r="F92" i="43"/>
  <c r="E92" i="43"/>
  <c r="D93" i="43" s="1"/>
  <c r="E93" i="43" l="1"/>
  <c r="D94" i="43" s="1"/>
  <c r="H93" i="43"/>
  <c r="G93" i="43"/>
  <c r="F93" i="43"/>
  <c r="E94" i="43" l="1"/>
  <c r="D95" i="43" s="1"/>
  <c r="H94" i="43"/>
  <c r="G94" i="43"/>
  <c r="F94" i="43"/>
  <c r="G95" i="43" l="1"/>
  <c r="F95" i="43"/>
  <c r="E95" i="43"/>
  <c r="D96" i="43" s="1"/>
  <c r="H95" i="43"/>
  <c r="G96" i="43" l="1"/>
  <c r="H96" i="43"/>
  <c r="F96" i="43"/>
  <c r="E96" i="43"/>
  <c r="D97" i="43" s="1"/>
  <c r="F97" i="43" l="1"/>
  <c r="H97" i="43"/>
  <c r="G97" i="43"/>
  <c r="E97" i="43"/>
  <c r="D98" i="43" s="1"/>
  <c r="H98" i="43" l="1"/>
  <c r="G98" i="43"/>
  <c r="F98" i="43"/>
  <c r="E98" i="43"/>
  <c r="D99" i="43" s="1"/>
  <c r="H99" i="43" l="1"/>
  <c r="G99" i="43"/>
  <c r="F99" i="43"/>
  <c r="E99" i="43"/>
  <c r="D100" i="43" s="1"/>
  <c r="F100" i="43" l="1"/>
  <c r="E100" i="43"/>
  <c r="D101" i="43" s="1"/>
  <c r="H100" i="43"/>
  <c r="G100" i="43"/>
  <c r="H101" i="43" l="1"/>
  <c r="F101" i="43"/>
  <c r="G101" i="43"/>
  <c r="E101" i="43"/>
  <c r="D102" i="43" s="1"/>
  <c r="H102" i="43" l="1"/>
  <c r="G102" i="43"/>
  <c r="E102" i="43"/>
  <c r="D103" i="43" s="1"/>
  <c r="F102" i="43"/>
  <c r="H103" i="43" l="1"/>
  <c r="G103" i="43"/>
  <c r="F103" i="43"/>
  <c r="E103" i="43"/>
  <c r="D104" i="43" s="1"/>
  <c r="G104" i="43" l="1"/>
  <c r="H104" i="43"/>
  <c r="F104" i="43"/>
  <c r="E104" i="43"/>
  <c r="D105" i="43" s="1"/>
  <c r="E105" i="43" l="1"/>
  <c r="D106" i="43" s="1"/>
  <c r="H105" i="43"/>
  <c r="G105" i="43"/>
  <c r="F105" i="43"/>
  <c r="E106" i="43" l="1"/>
  <c r="D107" i="43" s="1"/>
  <c r="H106" i="43"/>
  <c r="G106" i="43"/>
  <c r="F106" i="43"/>
  <c r="G107" i="43" l="1"/>
  <c r="F107" i="43"/>
  <c r="E107" i="43"/>
  <c r="D108" i="43" s="1"/>
  <c r="H107" i="43"/>
  <c r="G108" i="43" l="1"/>
  <c r="H108" i="43"/>
  <c r="F108" i="43"/>
  <c r="E108" i="43"/>
  <c r="D109" i="43" s="1"/>
  <c r="F109" i="43" l="1"/>
  <c r="H109" i="43"/>
  <c r="G109" i="43"/>
  <c r="E109" i="43"/>
  <c r="D110" i="43" s="1"/>
  <c r="H110" i="43" l="1"/>
  <c r="G110" i="43"/>
  <c r="F110" i="43"/>
  <c r="E110" i="43"/>
  <c r="D111" i="43" s="1"/>
  <c r="H111" i="43" l="1"/>
  <c r="G111" i="43"/>
  <c r="F111" i="43"/>
  <c r="E111" i="43"/>
  <c r="D112" i="43" s="1"/>
  <c r="F112" i="43" l="1"/>
  <c r="E112" i="43"/>
  <c r="D113" i="43" s="1"/>
  <c r="H112" i="43"/>
  <c r="G112" i="43"/>
  <c r="F113" i="43" l="1"/>
  <c r="H113" i="43"/>
  <c r="G113" i="43"/>
  <c r="E113" i="43"/>
  <c r="D114" i="43" s="1"/>
  <c r="H114" i="43" l="1"/>
  <c r="G114" i="43"/>
  <c r="F114" i="43"/>
  <c r="E114" i="43"/>
  <c r="D115" i="43" s="1"/>
  <c r="H115" i="43" l="1"/>
  <c r="G115" i="43"/>
  <c r="F115" i="43"/>
  <c r="E115" i="43"/>
  <c r="D116" i="43" s="1"/>
  <c r="G116" i="43" l="1"/>
  <c r="H116" i="43"/>
  <c r="F116" i="43"/>
  <c r="E116" i="43"/>
  <c r="D117" i="43" s="1"/>
  <c r="E117" i="43" l="1"/>
  <c r="D118" i="43" s="1"/>
  <c r="H117" i="43"/>
  <c r="G117" i="43"/>
  <c r="F117" i="43"/>
  <c r="E118" i="43" l="1"/>
  <c r="D119" i="43" s="1"/>
  <c r="H118" i="43"/>
  <c r="G118" i="43"/>
  <c r="F118" i="43"/>
  <c r="G119" i="43" l="1"/>
  <c r="F119" i="43"/>
  <c r="E119" i="43"/>
  <c r="D120" i="43" s="1"/>
  <c r="H119" i="43"/>
  <c r="G120" i="43" l="1"/>
  <c r="H120" i="43"/>
  <c r="F120" i="43"/>
  <c r="E120" i="43"/>
  <c r="D121" i="43" s="1"/>
  <c r="F121" i="43" l="1"/>
  <c r="H121" i="43"/>
  <c r="G121" i="43"/>
  <c r="E121" i="43"/>
  <c r="D122" i="43" s="1"/>
  <c r="H122" i="43" l="1"/>
  <c r="G122" i="43"/>
  <c r="F122" i="43"/>
  <c r="E122" i="43"/>
  <c r="D123" i="43" s="1"/>
  <c r="H123" i="43" l="1"/>
  <c r="G123" i="43"/>
  <c r="F123" i="43"/>
  <c r="E123" i="43"/>
  <c r="D124" i="43" s="1"/>
  <c r="F124" i="43" l="1"/>
  <c r="E124" i="43"/>
  <c r="D125" i="43" s="1"/>
  <c r="H124" i="43"/>
  <c r="G124" i="43"/>
  <c r="H125" i="43" l="1"/>
  <c r="G125" i="43"/>
  <c r="F125" i="43"/>
  <c r="E125" i="43"/>
  <c r="D126" i="43" s="1"/>
  <c r="H126" i="43" l="1"/>
  <c r="G126" i="43"/>
  <c r="E126" i="43"/>
  <c r="F126" i="43"/>
  <c r="BT393" i="42" l="1"/>
  <c r="BT240" i="42"/>
  <c r="BN240" i="42"/>
  <c r="BI393" i="42"/>
  <c r="BI240" i="42"/>
  <c r="Y76" i="42"/>
  <c r="Y75" i="42"/>
  <c r="BT70" i="42"/>
  <c r="BI69" i="42"/>
  <c r="BI68" i="42"/>
  <c r="BI67" i="42"/>
  <c r="BT58" i="42"/>
  <c r="BI56" i="42"/>
  <c r="BI55" i="42"/>
  <c r="BN48" i="42"/>
  <c r="BT46" i="42"/>
  <c r="BI44" i="42"/>
  <c r="BN39" i="42"/>
  <c r="BI37" i="42"/>
  <c r="BI35" i="42"/>
  <c r="BT34" i="42"/>
  <c r="BN33" i="42"/>
  <c r="BI31" i="42"/>
  <c r="BI30" i="42"/>
  <c r="BI239" i="42"/>
  <c r="BN238" i="42"/>
  <c r="BN237" i="42"/>
  <c r="BN235" i="42"/>
  <c r="BT233" i="42"/>
  <c r="BI231" i="42"/>
  <c r="BI230" i="42"/>
  <c r="BI229" i="42"/>
  <c r="BI228" i="42"/>
  <c r="BI227" i="42"/>
  <c r="BI226" i="42"/>
  <c r="BI225" i="42"/>
  <c r="BI224" i="42"/>
  <c r="BT221" i="42"/>
  <c r="BI219" i="42"/>
  <c r="BN218" i="42"/>
  <c r="BI217" i="42"/>
  <c r="BI216" i="42"/>
  <c r="BI215" i="42"/>
  <c r="BI214" i="42"/>
  <c r="BI213" i="42"/>
  <c r="BI212" i="42"/>
  <c r="BT209" i="42"/>
  <c r="BI207" i="42"/>
  <c r="BI206" i="42"/>
  <c r="BI205" i="42"/>
  <c r="BI204" i="42"/>
  <c r="BI203" i="42"/>
  <c r="BI202" i="42"/>
  <c r="BI201" i="42"/>
  <c r="BI200" i="42"/>
  <c r="BI197" i="42"/>
  <c r="BI195" i="42"/>
  <c r="BI194" i="42"/>
  <c r="BI193" i="42"/>
  <c r="BI192" i="42"/>
  <c r="BI191" i="42"/>
  <c r="BN190" i="42"/>
  <c r="BI189" i="42"/>
  <c r="BI188" i="42"/>
  <c r="BN187" i="42"/>
  <c r="BN185" i="42"/>
  <c r="BI183" i="42"/>
  <c r="BI182" i="42"/>
  <c r="BN181" i="42"/>
  <c r="BI179" i="42"/>
  <c r="BI178" i="42"/>
  <c r="BI177" i="42"/>
  <c r="BI176" i="42"/>
  <c r="BT172" i="42"/>
  <c r="BI170" i="42"/>
  <c r="BI169" i="42"/>
  <c r="BI168" i="42"/>
  <c r="BN180" i="42"/>
  <c r="BI506" i="42"/>
  <c r="BI507" i="42"/>
  <c r="BI513" i="42"/>
  <c r="BI515" i="42"/>
  <c r="BI516" i="42"/>
  <c r="BI517" i="42"/>
  <c r="BI518" i="42"/>
  <c r="BI166" i="42"/>
  <c r="BI164" i="42"/>
  <c r="BI152" i="42"/>
  <c r="BI142" i="42"/>
  <c r="BI140" i="42"/>
  <c r="BT128" i="42"/>
  <c r="BT118" i="42"/>
  <c r="BT116" i="42"/>
  <c r="BN110" i="42"/>
  <c r="BI104" i="42"/>
  <c r="BN102" i="42"/>
  <c r="BI93" i="42"/>
  <c r="BI81" i="42"/>
  <c r="BI79" i="42"/>
  <c r="BT154" i="42"/>
  <c r="A680" i="42"/>
  <c r="A681" i="42"/>
  <c r="Y240" i="42"/>
  <c r="AQ629" i="42" l="1"/>
  <c r="BC629" i="42"/>
  <c r="BO629" i="42"/>
  <c r="AR629" i="42"/>
  <c r="BP629" i="42"/>
  <c r="AS629" i="42"/>
  <c r="BE629" i="42"/>
  <c r="BQ629" i="42"/>
  <c r="AT629" i="42"/>
  <c r="BR629" i="42"/>
  <c r="AU629" i="42"/>
  <c r="BG629" i="42"/>
  <c r="BS629" i="42"/>
  <c r="AV629" i="42"/>
  <c r="BH629" i="42"/>
  <c r="BT629" i="42"/>
  <c r="AK629" i="42"/>
  <c r="AW629" i="42"/>
  <c r="BI629" i="42"/>
  <c r="AL629" i="42"/>
  <c r="AX629" i="42"/>
  <c r="BJ629" i="42"/>
  <c r="AM629" i="42"/>
  <c r="AY629" i="42"/>
  <c r="BK629" i="42"/>
  <c r="AN629" i="42"/>
  <c r="AZ629" i="42"/>
  <c r="BL629" i="42"/>
  <c r="BA629" i="42"/>
  <c r="BB629" i="42"/>
  <c r="BM629" i="42"/>
  <c r="BN629" i="42"/>
  <c r="AO629" i="42"/>
  <c r="AP629" i="42"/>
  <c r="AU559" i="42"/>
  <c r="BG559" i="42"/>
  <c r="AV559" i="42"/>
  <c r="BH559" i="42"/>
  <c r="BT559" i="42"/>
  <c r="AK559" i="42"/>
  <c r="AW559" i="42"/>
  <c r="BI559" i="42"/>
  <c r="AL559" i="42"/>
  <c r="AX559" i="42"/>
  <c r="BJ559" i="42"/>
  <c r="AM559" i="42"/>
  <c r="AY559" i="42"/>
  <c r="BK559" i="42"/>
  <c r="AN559" i="42"/>
  <c r="AZ559" i="42"/>
  <c r="BL559" i="42"/>
  <c r="AO559" i="42"/>
  <c r="BA559" i="42"/>
  <c r="BM559" i="42"/>
  <c r="AP559" i="42"/>
  <c r="BB559" i="42"/>
  <c r="BN559" i="42"/>
  <c r="AQ559" i="42"/>
  <c r="BC559" i="42"/>
  <c r="BO559" i="42"/>
  <c r="AR559" i="42"/>
  <c r="BP559" i="42"/>
  <c r="AS559" i="42"/>
  <c r="AT559" i="42"/>
  <c r="BE559" i="42"/>
  <c r="BR559" i="42"/>
  <c r="AU547" i="42"/>
  <c r="BG547" i="42"/>
  <c r="BS547" i="42"/>
  <c r="AV547" i="42"/>
  <c r="BH547" i="42"/>
  <c r="BT547" i="42"/>
  <c r="AK547" i="42"/>
  <c r="AW547" i="42"/>
  <c r="BI547" i="42"/>
  <c r="AL547" i="42"/>
  <c r="AX547" i="42"/>
  <c r="BJ547" i="42"/>
  <c r="AM547" i="42"/>
  <c r="AY547" i="42"/>
  <c r="BK547" i="42"/>
  <c r="AN547" i="42"/>
  <c r="AZ547" i="42"/>
  <c r="BL547" i="42"/>
  <c r="AO547" i="42"/>
  <c r="BA547" i="42"/>
  <c r="BM547" i="42"/>
  <c r="AP547" i="42"/>
  <c r="BB547" i="42"/>
  <c r="BN547" i="42"/>
  <c r="AQ547" i="42"/>
  <c r="BC547" i="42"/>
  <c r="BO547" i="42"/>
  <c r="AR547" i="42"/>
  <c r="BP547" i="42"/>
  <c r="AS547" i="42"/>
  <c r="AT547" i="42"/>
  <c r="BE547" i="42"/>
  <c r="BR547" i="42"/>
  <c r="AO535" i="42"/>
  <c r="BA535" i="42"/>
  <c r="BN535" i="42"/>
  <c r="AP535" i="42"/>
  <c r="BB535" i="42"/>
  <c r="BO535" i="42"/>
  <c r="AR535" i="42"/>
  <c r="BQ535" i="42"/>
  <c r="AS535" i="42"/>
  <c r="BF535" i="42"/>
  <c r="BR535" i="42"/>
  <c r="AT535" i="42"/>
  <c r="BG535" i="42"/>
  <c r="BS535" i="42"/>
  <c r="BH535" i="42"/>
  <c r="BT535" i="42"/>
  <c r="AK535" i="42"/>
  <c r="AW535" i="42"/>
  <c r="BJ535" i="42"/>
  <c r="AZ535" i="42"/>
  <c r="BC535" i="42"/>
  <c r="BI535" i="42"/>
  <c r="BK535" i="42"/>
  <c r="BL535" i="42"/>
  <c r="AL535" i="42"/>
  <c r="BM535" i="42"/>
  <c r="AM535" i="42"/>
  <c r="BP535" i="42"/>
  <c r="AN535" i="42"/>
  <c r="AQ535" i="42"/>
  <c r="AV535" i="42"/>
  <c r="AX535" i="42"/>
  <c r="AY535" i="42"/>
  <c r="BE535" i="42"/>
  <c r="AR523" i="42"/>
  <c r="AS523" i="42"/>
  <c r="BE523" i="42"/>
  <c r="BQ523" i="42"/>
  <c r="AT523" i="42"/>
  <c r="BF523" i="42"/>
  <c r="BR523" i="42"/>
  <c r="BG523" i="42"/>
  <c r="BS523" i="42"/>
  <c r="AV523" i="42"/>
  <c r="BH523" i="42"/>
  <c r="AK523" i="42"/>
  <c r="AW523" i="42"/>
  <c r="BI523" i="42"/>
  <c r="AL523" i="42"/>
  <c r="AX523" i="42"/>
  <c r="BJ523" i="42"/>
  <c r="AM523" i="42"/>
  <c r="AY523" i="42"/>
  <c r="BK523" i="42"/>
  <c r="AN523" i="42"/>
  <c r="AZ523" i="42"/>
  <c r="BL523" i="42"/>
  <c r="BA523" i="42"/>
  <c r="BB523" i="42"/>
  <c r="BC523" i="42"/>
  <c r="BM523" i="42"/>
  <c r="BN523" i="42"/>
  <c r="BO523" i="42"/>
  <c r="AO523" i="42"/>
  <c r="AP523" i="42"/>
  <c r="AQ523" i="42"/>
  <c r="AU584" i="42"/>
  <c r="BG584" i="42"/>
  <c r="AV584" i="42"/>
  <c r="BH584" i="42"/>
  <c r="AK584" i="42"/>
  <c r="AW584" i="42"/>
  <c r="BI584" i="42"/>
  <c r="AL584" i="42"/>
  <c r="AX584" i="42"/>
  <c r="BJ584" i="42"/>
  <c r="AM584" i="42"/>
  <c r="AY584" i="42"/>
  <c r="BK584" i="42"/>
  <c r="AN584" i="42"/>
  <c r="AZ584" i="42"/>
  <c r="BL584" i="42"/>
  <c r="AO584" i="42"/>
  <c r="BA584" i="42"/>
  <c r="BM584" i="42"/>
  <c r="AP584" i="42"/>
  <c r="BB584" i="42"/>
  <c r="BO584" i="42"/>
  <c r="AQ584" i="42"/>
  <c r="BC584" i="42"/>
  <c r="AR584" i="42"/>
  <c r="BQ584" i="42"/>
  <c r="AS584" i="42"/>
  <c r="AT584" i="42"/>
  <c r="BE584" i="42"/>
  <c r="BR584" i="42"/>
  <c r="BS584" i="42"/>
  <c r="BN584" i="42"/>
  <c r="AU596" i="42"/>
  <c r="BG596" i="42"/>
  <c r="AV596" i="42"/>
  <c r="BH596" i="42"/>
  <c r="AK596" i="42"/>
  <c r="AW596" i="42"/>
  <c r="BI596" i="42"/>
  <c r="AL596" i="42"/>
  <c r="AX596" i="42"/>
  <c r="BJ596" i="42"/>
  <c r="AM596" i="42"/>
  <c r="AY596" i="42"/>
  <c r="BK596" i="42"/>
  <c r="AN596" i="42"/>
  <c r="AZ596" i="42"/>
  <c r="BL596" i="42"/>
  <c r="AO596" i="42"/>
  <c r="BA596" i="42"/>
  <c r="BM596" i="42"/>
  <c r="AP596" i="42"/>
  <c r="BB596" i="42"/>
  <c r="BO596" i="42"/>
  <c r="AQ596" i="42"/>
  <c r="BC596" i="42"/>
  <c r="BP596" i="42"/>
  <c r="AR596" i="42"/>
  <c r="BQ596" i="42"/>
  <c r="AS596" i="42"/>
  <c r="AT596" i="42"/>
  <c r="BE596" i="42"/>
  <c r="AU608" i="42"/>
  <c r="BG608" i="42"/>
  <c r="BT608" i="42"/>
  <c r="AV608" i="42"/>
  <c r="BH608" i="42"/>
  <c r="AK608" i="42"/>
  <c r="AW608" i="42"/>
  <c r="BI608" i="42"/>
  <c r="AL608" i="42"/>
  <c r="AX608" i="42"/>
  <c r="BJ608" i="42"/>
  <c r="AM608" i="42"/>
  <c r="AY608" i="42"/>
  <c r="BK608" i="42"/>
  <c r="AN608" i="42"/>
  <c r="AZ608" i="42"/>
  <c r="BL608" i="42"/>
  <c r="AO608" i="42"/>
  <c r="BA608" i="42"/>
  <c r="BM608" i="42"/>
  <c r="AP608" i="42"/>
  <c r="BB608" i="42"/>
  <c r="BO608" i="42"/>
  <c r="AQ608" i="42"/>
  <c r="BC608" i="42"/>
  <c r="BP608" i="42"/>
  <c r="AR608" i="42"/>
  <c r="BQ608" i="42"/>
  <c r="AS608" i="42"/>
  <c r="AT608" i="42"/>
  <c r="BE608" i="42"/>
  <c r="BR608" i="42"/>
  <c r="BS608" i="42"/>
  <c r="AO619" i="42"/>
  <c r="BA619" i="42"/>
  <c r="BM619" i="42"/>
  <c r="AP619" i="42"/>
  <c r="BB619" i="42"/>
  <c r="BN619" i="42"/>
  <c r="AQ619" i="42"/>
  <c r="BC619" i="42"/>
  <c r="BO619" i="42"/>
  <c r="AR619" i="42"/>
  <c r="BP619" i="42"/>
  <c r="AS619" i="42"/>
  <c r="BE619" i="42"/>
  <c r="BQ619" i="42"/>
  <c r="AT619" i="42"/>
  <c r="BR619" i="42"/>
  <c r="AU619" i="42"/>
  <c r="BG619" i="42"/>
  <c r="BS619" i="42"/>
  <c r="AV619" i="42"/>
  <c r="BH619" i="42"/>
  <c r="BT619" i="42"/>
  <c r="AK619" i="42"/>
  <c r="AW619" i="42"/>
  <c r="BI619" i="42"/>
  <c r="AL619" i="42"/>
  <c r="AX619" i="42"/>
  <c r="BJ619" i="42"/>
  <c r="AM619" i="42"/>
  <c r="AN619" i="42"/>
  <c r="AY619" i="42"/>
  <c r="AZ619" i="42"/>
  <c r="BK619" i="42"/>
  <c r="BL619" i="42"/>
  <c r="AP630" i="42"/>
  <c r="BB630" i="42"/>
  <c r="BN630" i="42"/>
  <c r="AQ630" i="42"/>
  <c r="BC630" i="42"/>
  <c r="BO630" i="42"/>
  <c r="AR630" i="42"/>
  <c r="BP630" i="42"/>
  <c r="AS630" i="42"/>
  <c r="BE630" i="42"/>
  <c r="BQ630" i="42"/>
  <c r="AT630" i="42"/>
  <c r="BR630" i="42"/>
  <c r="AU630" i="42"/>
  <c r="BG630" i="42"/>
  <c r="BS630" i="42"/>
  <c r="AV630" i="42"/>
  <c r="BH630" i="42"/>
  <c r="BT630" i="42"/>
  <c r="AK630" i="42"/>
  <c r="AW630" i="42"/>
  <c r="BI630" i="42"/>
  <c r="AL630" i="42"/>
  <c r="AX630" i="42"/>
  <c r="BJ630" i="42"/>
  <c r="AM630" i="42"/>
  <c r="AY630" i="42"/>
  <c r="BK630" i="42"/>
  <c r="BL630" i="42"/>
  <c r="BM630" i="42"/>
  <c r="AZ630" i="42"/>
  <c r="BA630" i="42"/>
  <c r="AN630" i="42"/>
  <c r="AO630" i="42"/>
  <c r="AP642" i="42"/>
  <c r="BB642" i="42"/>
  <c r="BN642" i="42"/>
  <c r="AQ642" i="42"/>
  <c r="BC642" i="42"/>
  <c r="BO642" i="42"/>
  <c r="AR642" i="42"/>
  <c r="BP642" i="42"/>
  <c r="AS642" i="42"/>
  <c r="BE642" i="42"/>
  <c r="BQ642" i="42"/>
  <c r="AT642" i="42"/>
  <c r="BR642" i="42"/>
  <c r="AU642" i="42"/>
  <c r="BG642" i="42"/>
  <c r="BS642" i="42"/>
  <c r="AV642" i="42"/>
  <c r="BH642" i="42"/>
  <c r="BT642" i="42"/>
  <c r="AK642" i="42"/>
  <c r="AW642" i="42"/>
  <c r="BI642" i="42"/>
  <c r="AL642" i="42"/>
  <c r="AX642" i="42"/>
  <c r="BJ642" i="42"/>
  <c r="AM642" i="42"/>
  <c r="AY642" i="42"/>
  <c r="BK642" i="42"/>
  <c r="AZ642" i="42"/>
  <c r="BA642" i="42"/>
  <c r="BL642" i="42"/>
  <c r="BM642" i="42"/>
  <c r="AN642" i="42"/>
  <c r="AO642" i="42"/>
  <c r="AK654" i="42"/>
  <c r="AW654" i="42"/>
  <c r="BI654" i="42"/>
  <c r="AL654" i="42"/>
  <c r="AX654" i="42"/>
  <c r="BJ654" i="42"/>
  <c r="AM654" i="42"/>
  <c r="AY654" i="42"/>
  <c r="BK654" i="42"/>
  <c r="AN654" i="42"/>
  <c r="AZ654" i="42"/>
  <c r="BL654" i="42"/>
  <c r="AO654" i="42"/>
  <c r="BA654" i="42"/>
  <c r="BM654" i="42"/>
  <c r="AP654" i="42"/>
  <c r="BB654" i="42"/>
  <c r="BO654" i="42"/>
  <c r="AQ654" i="42"/>
  <c r="BC654" i="42"/>
  <c r="BP654" i="42"/>
  <c r="AR654" i="42"/>
  <c r="BQ654" i="42"/>
  <c r="AS654" i="42"/>
  <c r="BE654" i="42"/>
  <c r="BR654" i="42"/>
  <c r="AT654" i="42"/>
  <c r="BS654" i="42"/>
  <c r="AU654" i="42"/>
  <c r="AV654" i="42"/>
  <c r="BG654" i="42"/>
  <c r="BH654" i="42"/>
  <c r="BT654" i="42"/>
  <c r="AS666" i="42"/>
  <c r="BE666" i="42"/>
  <c r="BR666" i="42"/>
  <c r="BC666" i="42"/>
  <c r="AT666" i="42"/>
  <c r="BS666" i="42"/>
  <c r="AU666" i="42"/>
  <c r="BG666" i="42"/>
  <c r="BT666" i="42"/>
  <c r="BQ666" i="42"/>
  <c r="AV666" i="42"/>
  <c r="BH666" i="42"/>
  <c r="AK666" i="42"/>
  <c r="AW666" i="42"/>
  <c r="BI666" i="42"/>
  <c r="AR666" i="42"/>
  <c r="AL666" i="42"/>
  <c r="AX666" i="42"/>
  <c r="BJ666" i="42"/>
  <c r="AQ666" i="42"/>
  <c r="AM666" i="42"/>
  <c r="AY666" i="42"/>
  <c r="BK666" i="42"/>
  <c r="BP666" i="42"/>
  <c r="AN666" i="42"/>
  <c r="AZ666" i="42"/>
  <c r="BL666" i="42"/>
  <c r="AO666" i="42"/>
  <c r="BA666" i="42"/>
  <c r="BM666" i="42"/>
  <c r="AP666" i="42"/>
  <c r="BB666" i="42"/>
  <c r="BO666" i="42"/>
  <c r="AS678" i="42"/>
  <c r="BE678" i="42"/>
  <c r="BR678" i="42"/>
  <c r="BC678" i="42"/>
  <c r="AT678" i="42"/>
  <c r="BS678" i="42"/>
  <c r="AQ678" i="42"/>
  <c r="AU678" i="42"/>
  <c r="BG678" i="42"/>
  <c r="BT678" i="42"/>
  <c r="AR678" i="42"/>
  <c r="AV678" i="42"/>
  <c r="BH678" i="42"/>
  <c r="AK678" i="42"/>
  <c r="AW678" i="42"/>
  <c r="BI678" i="42"/>
  <c r="AL678" i="42"/>
  <c r="AX678" i="42"/>
  <c r="BJ678" i="42"/>
  <c r="BQ678" i="42"/>
  <c r="AM678" i="42"/>
  <c r="AY678" i="42"/>
  <c r="BK678" i="42"/>
  <c r="AN678" i="42"/>
  <c r="AZ678" i="42"/>
  <c r="BL678" i="42"/>
  <c r="BP678" i="42"/>
  <c r="AO678" i="42"/>
  <c r="BA678" i="42"/>
  <c r="BM678" i="42"/>
  <c r="AP678" i="42"/>
  <c r="BB678" i="42"/>
  <c r="BO678" i="42"/>
  <c r="AS690" i="42"/>
  <c r="BE690" i="42"/>
  <c r="BR690" i="42"/>
  <c r="AT690" i="42"/>
  <c r="BG690" i="42"/>
  <c r="BS690" i="42"/>
  <c r="AU690" i="42"/>
  <c r="BH690" i="42"/>
  <c r="BT690" i="42"/>
  <c r="AV690" i="42"/>
  <c r="BI690" i="42"/>
  <c r="BC690" i="42"/>
  <c r="AK690" i="42"/>
  <c r="AW690" i="42"/>
  <c r="BJ690" i="42"/>
  <c r="AR690" i="42"/>
  <c r="AL690" i="42"/>
  <c r="AX690" i="42"/>
  <c r="BK690" i="42"/>
  <c r="AM690" i="42"/>
  <c r="AY690" i="42"/>
  <c r="BL690" i="42"/>
  <c r="BQ690" i="42"/>
  <c r="AN690" i="42"/>
  <c r="AZ690" i="42"/>
  <c r="BM690" i="42"/>
  <c r="AO690" i="42"/>
  <c r="BA690" i="42"/>
  <c r="BN690" i="42"/>
  <c r="AQ690" i="42"/>
  <c r="AP690" i="42"/>
  <c r="BB690" i="42"/>
  <c r="BO690" i="42"/>
  <c r="BP690" i="42"/>
  <c r="AS702" i="42"/>
  <c r="BE702" i="42"/>
  <c r="BR702" i="42"/>
  <c r="AT702" i="42"/>
  <c r="BG702" i="42"/>
  <c r="BS702" i="42"/>
  <c r="AQ702" i="42"/>
  <c r="AU702" i="42"/>
  <c r="BH702" i="42"/>
  <c r="BT702" i="42"/>
  <c r="AR702" i="42"/>
  <c r="AV702" i="42"/>
  <c r="BI702" i="42"/>
  <c r="AK702" i="42"/>
  <c r="AW702" i="42"/>
  <c r="BJ702" i="42"/>
  <c r="AL702" i="42"/>
  <c r="AX702" i="42"/>
  <c r="BK702" i="42"/>
  <c r="AM702" i="42"/>
  <c r="AY702" i="42"/>
  <c r="BL702" i="42"/>
  <c r="BC702" i="42"/>
  <c r="AN702" i="42"/>
  <c r="AZ702" i="42"/>
  <c r="BM702" i="42"/>
  <c r="BP702" i="42"/>
  <c r="AO702" i="42"/>
  <c r="BA702" i="42"/>
  <c r="BN702" i="42"/>
  <c r="AP702" i="42"/>
  <c r="BB702" i="42"/>
  <c r="BO702" i="42"/>
  <c r="BQ702" i="42"/>
  <c r="AV582" i="42"/>
  <c r="BH582" i="42"/>
  <c r="AK582" i="42"/>
  <c r="AW582" i="42"/>
  <c r="BI582" i="42"/>
  <c r="AL582" i="42"/>
  <c r="AX582" i="42"/>
  <c r="BJ582" i="42"/>
  <c r="AM582" i="42"/>
  <c r="AY582" i="42"/>
  <c r="BK582" i="42"/>
  <c r="AN582" i="42"/>
  <c r="AZ582" i="42"/>
  <c r="BL582" i="42"/>
  <c r="AO582" i="42"/>
  <c r="BA582" i="42"/>
  <c r="BM582" i="42"/>
  <c r="AP582" i="42"/>
  <c r="BB582" i="42"/>
  <c r="BN582" i="42"/>
  <c r="AQ582" i="42"/>
  <c r="BC582" i="42"/>
  <c r="BO582" i="42"/>
  <c r="AR582" i="42"/>
  <c r="AS582" i="42"/>
  <c r="BE582" i="42"/>
  <c r="BQ582" i="42"/>
  <c r="BG582" i="42"/>
  <c r="BR582" i="42"/>
  <c r="BS582" i="42"/>
  <c r="AT582" i="42"/>
  <c r="AU582" i="42"/>
  <c r="AV570" i="42"/>
  <c r="BH570" i="42"/>
  <c r="BT570" i="42"/>
  <c r="AK570" i="42"/>
  <c r="AW570" i="42"/>
  <c r="BI570" i="42"/>
  <c r="AL570" i="42"/>
  <c r="AX570" i="42"/>
  <c r="BJ570" i="42"/>
  <c r="AM570" i="42"/>
  <c r="AY570" i="42"/>
  <c r="BK570" i="42"/>
  <c r="AN570" i="42"/>
  <c r="AZ570" i="42"/>
  <c r="BL570" i="42"/>
  <c r="AO570" i="42"/>
  <c r="BA570" i="42"/>
  <c r="BM570" i="42"/>
  <c r="AP570" i="42"/>
  <c r="BB570" i="42"/>
  <c r="BN570" i="42"/>
  <c r="AQ570" i="42"/>
  <c r="BC570" i="42"/>
  <c r="BO570" i="42"/>
  <c r="AR570" i="42"/>
  <c r="BP570" i="42"/>
  <c r="AS570" i="42"/>
  <c r="BE570" i="42"/>
  <c r="BQ570" i="42"/>
  <c r="BR570" i="42"/>
  <c r="AT570" i="42"/>
  <c r="AU570" i="42"/>
  <c r="BG570" i="42"/>
  <c r="AV558" i="42"/>
  <c r="BH558" i="42"/>
  <c r="BT558" i="42"/>
  <c r="AK558" i="42"/>
  <c r="AW558" i="42"/>
  <c r="BI558" i="42"/>
  <c r="AL558" i="42"/>
  <c r="AX558" i="42"/>
  <c r="BJ558" i="42"/>
  <c r="AM558" i="42"/>
  <c r="AY558" i="42"/>
  <c r="BK558" i="42"/>
  <c r="AN558" i="42"/>
  <c r="AZ558" i="42"/>
  <c r="BL558" i="42"/>
  <c r="AO558" i="42"/>
  <c r="BA558" i="42"/>
  <c r="BM558" i="42"/>
  <c r="AP558" i="42"/>
  <c r="BB558" i="42"/>
  <c r="BN558" i="42"/>
  <c r="AQ558" i="42"/>
  <c r="BC558" i="42"/>
  <c r="BO558" i="42"/>
  <c r="AR558" i="42"/>
  <c r="BP558" i="42"/>
  <c r="AS558" i="42"/>
  <c r="BE558" i="42"/>
  <c r="AT558" i="42"/>
  <c r="AU558" i="42"/>
  <c r="BG558" i="42"/>
  <c r="BS558" i="42"/>
  <c r="BH546" i="42"/>
  <c r="BT546" i="42"/>
  <c r="AV546" i="42"/>
  <c r="BI546" i="42"/>
  <c r="AK546" i="42"/>
  <c r="AW546" i="42"/>
  <c r="BJ546" i="42"/>
  <c r="AL546" i="42"/>
  <c r="AX546" i="42"/>
  <c r="BK546" i="42"/>
  <c r="AM546" i="42"/>
  <c r="AY546" i="42"/>
  <c r="BL546" i="42"/>
  <c r="AN546" i="42"/>
  <c r="AZ546" i="42"/>
  <c r="BM546" i="42"/>
  <c r="AO546" i="42"/>
  <c r="BA546" i="42"/>
  <c r="BN546" i="42"/>
  <c r="AP546" i="42"/>
  <c r="BB546" i="42"/>
  <c r="BO546" i="42"/>
  <c r="AQ546" i="42"/>
  <c r="BC546" i="42"/>
  <c r="BP546" i="42"/>
  <c r="AR546" i="42"/>
  <c r="BQ546" i="42"/>
  <c r="AS546" i="42"/>
  <c r="AT546" i="42"/>
  <c r="BF546" i="42"/>
  <c r="BG546" i="42"/>
  <c r="BS546" i="42"/>
  <c r="AO534" i="42"/>
  <c r="BA534" i="42"/>
  <c r="BN534" i="42"/>
  <c r="AP534" i="42"/>
  <c r="BB534" i="42"/>
  <c r="BO534" i="42"/>
  <c r="AR534" i="42"/>
  <c r="BQ534" i="42"/>
  <c r="AS534" i="42"/>
  <c r="BF534" i="42"/>
  <c r="BR534" i="42"/>
  <c r="AT534" i="42"/>
  <c r="BG534" i="42"/>
  <c r="BS534" i="42"/>
  <c r="BH534" i="42"/>
  <c r="BT534" i="42"/>
  <c r="AK534" i="42"/>
  <c r="AW534" i="42"/>
  <c r="BJ534" i="42"/>
  <c r="BC534" i="42"/>
  <c r="BI534" i="42"/>
  <c r="BK534" i="42"/>
  <c r="BL534" i="42"/>
  <c r="AL534" i="42"/>
  <c r="BM534" i="42"/>
  <c r="AM534" i="42"/>
  <c r="BP534" i="42"/>
  <c r="AN534" i="42"/>
  <c r="AQ534" i="42"/>
  <c r="AV534" i="42"/>
  <c r="AX534" i="42"/>
  <c r="AY534" i="42"/>
  <c r="AZ534" i="42"/>
  <c r="BE534" i="42"/>
  <c r="AS522" i="42"/>
  <c r="BE522" i="42"/>
  <c r="BE526" i="42" s="1"/>
  <c r="BQ522" i="42"/>
  <c r="AT522" i="42"/>
  <c r="BF522" i="42"/>
  <c r="BR522" i="42"/>
  <c r="BG522" i="42"/>
  <c r="BS522" i="42"/>
  <c r="AV522" i="42"/>
  <c r="BH522" i="42"/>
  <c r="AK522" i="42"/>
  <c r="AW522" i="42"/>
  <c r="BI522" i="42"/>
  <c r="AL522" i="42"/>
  <c r="AX522" i="42"/>
  <c r="BJ522" i="42"/>
  <c r="AM522" i="42"/>
  <c r="AY522" i="42"/>
  <c r="BK522" i="42"/>
  <c r="AN522" i="42"/>
  <c r="AZ522" i="42"/>
  <c r="BL522" i="42"/>
  <c r="AO522" i="42"/>
  <c r="BA522" i="42"/>
  <c r="BM522" i="42"/>
  <c r="AP522" i="42"/>
  <c r="BB522" i="42"/>
  <c r="BN522" i="42"/>
  <c r="BO522" i="42"/>
  <c r="AQ522" i="42"/>
  <c r="AR522" i="42"/>
  <c r="BC522" i="42"/>
  <c r="AS701" i="42"/>
  <c r="BE701" i="42"/>
  <c r="BR701" i="42"/>
  <c r="BQ701" i="42"/>
  <c r="AT701" i="42"/>
  <c r="BG701" i="42"/>
  <c r="BS701" i="42"/>
  <c r="AU701" i="42"/>
  <c r="BH701" i="42"/>
  <c r="BT701" i="42"/>
  <c r="AQ701" i="42"/>
  <c r="AV701" i="42"/>
  <c r="BI701" i="42"/>
  <c r="BC701" i="42"/>
  <c r="AK701" i="42"/>
  <c r="AW701" i="42"/>
  <c r="BJ701" i="42"/>
  <c r="AL701" i="42"/>
  <c r="AX701" i="42"/>
  <c r="BK701" i="42"/>
  <c r="AM701" i="42"/>
  <c r="AY701" i="42"/>
  <c r="BL701" i="42"/>
  <c r="AN701" i="42"/>
  <c r="AZ701" i="42"/>
  <c r="BM701" i="42"/>
  <c r="AR701" i="42"/>
  <c r="AO701" i="42"/>
  <c r="BA701" i="42"/>
  <c r="BN701" i="42"/>
  <c r="BP701" i="42"/>
  <c r="AP701" i="42"/>
  <c r="BB701" i="42"/>
  <c r="BO701" i="42"/>
  <c r="AS691" i="42"/>
  <c r="BE691" i="42"/>
  <c r="BR691" i="42"/>
  <c r="BC691" i="42"/>
  <c r="AT691" i="42"/>
  <c r="BG691" i="42"/>
  <c r="BS691" i="42"/>
  <c r="AU691" i="42"/>
  <c r="BH691" i="42"/>
  <c r="BT691" i="42"/>
  <c r="BP691" i="42"/>
  <c r="AV691" i="42"/>
  <c r="BI691" i="42"/>
  <c r="AK691" i="42"/>
  <c r="AW691" i="42"/>
  <c r="BJ691" i="42"/>
  <c r="AL691" i="42"/>
  <c r="AX691" i="42"/>
  <c r="BK691" i="42"/>
  <c r="AQ691" i="42"/>
  <c r="AM691" i="42"/>
  <c r="AY691" i="42"/>
  <c r="BL691" i="42"/>
  <c r="AN691" i="42"/>
  <c r="AZ691" i="42"/>
  <c r="BM691" i="42"/>
  <c r="BQ691" i="42"/>
  <c r="AO691" i="42"/>
  <c r="BA691" i="42"/>
  <c r="BN691" i="42"/>
  <c r="AP691" i="42"/>
  <c r="BB691" i="42"/>
  <c r="BO691" i="42"/>
  <c r="AR691" i="42"/>
  <c r="AK557" i="42"/>
  <c r="AW557" i="42"/>
  <c r="BI557" i="42"/>
  <c r="AL557" i="42"/>
  <c r="AX557" i="42"/>
  <c r="BJ557" i="42"/>
  <c r="AM557" i="42"/>
  <c r="AY557" i="42"/>
  <c r="BK557" i="42"/>
  <c r="AN557" i="42"/>
  <c r="AZ557" i="42"/>
  <c r="BL557" i="42"/>
  <c r="AO557" i="42"/>
  <c r="BA557" i="42"/>
  <c r="BM557" i="42"/>
  <c r="AP557" i="42"/>
  <c r="BB557" i="42"/>
  <c r="BN557" i="42"/>
  <c r="AQ557" i="42"/>
  <c r="BC557" i="42"/>
  <c r="BO557" i="42"/>
  <c r="AR557" i="42"/>
  <c r="BP557" i="42"/>
  <c r="AS557" i="42"/>
  <c r="BE557" i="42"/>
  <c r="AT557" i="42"/>
  <c r="BR557" i="42"/>
  <c r="BT557" i="42"/>
  <c r="AU557" i="42"/>
  <c r="AV557" i="42"/>
  <c r="BG557" i="42"/>
  <c r="BH557" i="42"/>
  <c r="AU586" i="42"/>
  <c r="BG586" i="42"/>
  <c r="AV586" i="42"/>
  <c r="BH586" i="42"/>
  <c r="AK586" i="42"/>
  <c r="AW586" i="42"/>
  <c r="BI586" i="42"/>
  <c r="AL586" i="42"/>
  <c r="AX586" i="42"/>
  <c r="BJ586" i="42"/>
  <c r="AM586" i="42"/>
  <c r="AY586" i="42"/>
  <c r="BK586" i="42"/>
  <c r="AN586" i="42"/>
  <c r="AZ586" i="42"/>
  <c r="BL586" i="42"/>
  <c r="AO586" i="42"/>
  <c r="BA586" i="42"/>
  <c r="BM586" i="42"/>
  <c r="AP586" i="42"/>
  <c r="BB586" i="42"/>
  <c r="BO586" i="42"/>
  <c r="AQ586" i="42"/>
  <c r="BC586" i="42"/>
  <c r="AR586" i="42"/>
  <c r="BQ586" i="42"/>
  <c r="AS586" i="42"/>
  <c r="AT586" i="42"/>
  <c r="BE586" i="42"/>
  <c r="BR586" i="42"/>
  <c r="BS586" i="42"/>
  <c r="BN586" i="42"/>
  <c r="AU598" i="42"/>
  <c r="BG598" i="42"/>
  <c r="AV598" i="42"/>
  <c r="BH598" i="42"/>
  <c r="AK598" i="42"/>
  <c r="AW598" i="42"/>
  <c r="BI598" i="42"/>
  <c r="AL598" i="42"/>
  <c r="AX598" i="42"/>
  <c r="BJ598" i="42"/>
  <c r="AM598" i="42"/>
  <c r="AY598" i="42"/>
  <c r="BK598" i="42"/>
  <c r="AN598" i="42"/>
  <c r="AZ598" i="42"/>
  <c r="BL598" i="42"/>
  <c r="AO598" i="42"/>
  <c r="BA598" i="42"/>
  <c r="BM598" i="42"/>
  <c r="AP598" i="42"/>
  <c r="BB598" i="42"/>
  <c r="BO598" i="42"/>
  <c r="AQ598" i="42"/>
  <c r="BC598" i="42"/>
  <c r="BP598" i="42"/>
  <c r="AR598" i="42"/>
  <c r="BQ598" i="42"/>
  <c r="AS598" i="42"/>
  <c r="AT598" i="42"/>
  <c r="BE598" i="42"/>
  <c r="AN632" i="42"/>
  <c r="AZ632" i="42"/>
  <c r="BL632" i="42"/>
  <c r="AO632" i="42"/>
  <c r="BA632" i="42"/>
  <c r="BM632" i="42"/>
  <c r="AP632" i="42"/>
  <c r="BB632" i="42"/>
  <c r="BN632" i="42"/>
  <c r="AQ632" i="42"/>
  <c r="BC632" i="42"/>
  <c r="BO632" i="42"/>
  <c r="AR632" i="42"/>
  <c r="BP632" i="42"/>
  <c r="AS632" i="42"/>
  <c r="BE632" i="42"/>
  <c r="BQ632" i="42"/>
  <c r="AT632" i="42"/>
  <c r="BR632" i="42"/>
  <c r="AU632" i="42"/>
  <c r="BG632" i="42"/>
  <c r="BS632" i="42"/>
  <c r="AV632" i="42"/>
  <c r="BH632" i="42"/>
  <c r="BT632" i="42"/>
  <c r="AK632" i="42"/>
  <c r="AW632" i="42"/>
  <c r="BI632" i="42"/>
  <c r="AL632" i="42"/>
  <c r="AM632" i="42"/>
  <c r="AX632" i="42"/>
  <c r="AY632" i="42"/>
  <c r="BJ632" i="42"/>
  <c r="BK632" i="42"/>
  <c r="AN644" i="42"/>
  <c r="AZ644" i="42"/>
  <c r="BL644" i="42"/>
  <c r="AO644" i="42"/>
  <c r="BA644" i="42"/>
  <c r="BM644" i="42"/>
  <c r="AP644" i="42"/>
  <c r="BB644" i="42"/>
  <c r="BN644" i="42"/>
  <c r="AQ644" i="42"/>
  <c r="BC644" i="42"/>
  <c r="BO644" i="42"/>
  <c r="AR644" i="42"/>
  <c r="BP644" i="42"/>
  <c r="AS644" i="42"/>
  <c r="BE644" i="42"/>
  <c r="BQ644" i="42"/>
  <c r="AT644" i="42"/>
  <c r="BR644" i="42"/>
  <c r="AU644" i="42"/>
  <c r="BG644" i="42"/>
  <c r="BS644" i="42"/>
  <c r="AV644" i="42"/>
  <c r="BH644" i="42"/>
  <c r="BT644" i="42"/>
  <c r="AK644" i="42"/>
  <c r="AW644" i="42"/>
  <c r="BI644" i="42"/>
  <c r="BJ644" i="42"/>
  <c r="AL644" i="42"/>
  <c r="AM644" i="42"/>
  <c r="AX644" i="42"/>
  <c r="AY644" i="42"/>
  <c r="BK644" i="42"/>
  <c r="AK656" i="42"/>
  <c r="AW656" i="42"/>
  <c r="BI656" i="42"/>
  <c r="AL656" i="42"/>
  <c r="AX656" i="42"/>
  <c r="BJ656" i="42"/>
  <c r="AM656" i="42"/>
  <c r="AY656" i="42"/>
  <c r="BK656" i="42"/>
  <c r="AN656" i="42"/>
  <c r="AZ656" i="42"/>
  <c r="BL656" i="42"/>
  <c r="AO656" i="42"/>
  <c r="BA656" i="42"/>
  <c r="BM656" i="42"/>
  <c r="AP656" i="42"/>
  <c r="BB656" i="42"/>
  <c r="BO656" i="42"/>
  <c r="AQ656" i="42"/>
  <c r="BC656" i="42"/>
  <c r="BP656" i="42"/>
  <c r="AR656" i="42"/>
  <c r="BQ656" i="42"/>
  <c r="AS656" i="42"/>
  <c r="BE656" i="42"/>
  <c r="BR656" i="42"/>
  <c r="AT656" i="42"/>
  <c r="BS656" i="42"/>
  <c r="BG656" i="42"/>
  <c r="BH656" i="42"/>
  <c r="BT656" i="42"/>
  <c r="AV656" i="42"/>
  <c r="AU656" i="42"/>
  <c r="AS668" i="42"/>
  <c r="BE668" i="42"/>
  <c r="BR668" i="42"/>
  <c r="BC668" i="42"/>
  <c r="AT668" i="42"/>
  <c r="BS668" i="42"/>
  <c r="AU668" i="42"/>
  <c r="BG668" i="42"/>
  <c r="BT668" i="42"/>
  <c r="AV668" i="42"/>
  <c r="BH668" i="42"/>
  <c r="AK668" i="42"/>
  <c r="AW668" i="42"/>
  <c r="BI668" i="42"/>
  <c r="AL668" i="42"/>
  <c r="AX668" i="42"/>
  <c r="BJ668" i="42"/>
  <c r="AQ668" i="42"/>
  <c r="AR668" i="42"/>
  <c r="AM668" i="42"/>
  <c r="AY668" i="42"/>
  <c r="BK668" i="42"/>
  <c r="BP668" i="42"/>
  <c r="BQ668" i="42"/>
  <c r="AN668" i="42"/>
  <c r="AZ668" i="42"/>
  <c r="BL668" i="42"/>
  <c r="AO668" i="42"/>
  <c r="BA668" i="42"/>
  <c r="BM668" i="42"/>
  <c r="AP668" i="42"/>
  <c r="BB668" i="42"/>
  <c r="BO668" i="42"/>
  <c r="AS680" i="42"/>
  <c r="BE680" i="42"/>
  <c r="BR680" i="42"/>
  <c r="AT680" i="42"/>
  <c r="BS680" i="42"/>
  <c r="BC680" i="42"/>
  <c r="AU680" i="42"/>
  <c r="BG680" i="42"/>
  <c r="BT680" i="42"/>
  <c r="AV680" i="42"/>
  <c r="BH680" i="42"/>
  <c r="AK680" i="42"/>
  <c r="AW680" i="42"/>
  <c r="BI680" i="42"/>
  <c r="AR680" i="42"/>
  <c r="AL680" i="42"/>
  <c r="AX680" i="42"/>
  <c r="BJ680" i="42"/>
  <c r="BQ680" i="42"/>
  <c r="AM680" i="42"/>
  <c r="AY680" i="42"/>
  <c r="BK680" i="42"/>
  <c r="AN680" i="42"/>
  <c r="AZ680" i="42"/>
  <c r="BL680" i="42"/>
  <c r="BP680" i="42"/>
  <c r="AO680" i="42"/>
  <c r="BA680" i="42"/>
  <c r="BM680" i="42"/>
  <c r="AP680" i="42"/>
  <c r="BB680" i="42"/>
  <c r="BO680" i="42"/>
  <c r="AQ680" i="42"/>
  <c r="AS692" i="42"/>
  <c r="BE692" i="42"/>
  <c r="BR692" i="42"/>
  <c r="BQ692" i="42"/>
  <c r="AT692" i="42"/>
  <c r="BG692" i="42"/>
  <c r="BS692" i="42"/>
  <c r="AU692" i="42"/>
  <c r="BH692" i="42"/>
  <c r="BT692" i="42"/>
  <c r="AV692" i="42"/>
  <c r="BI692" i="42"/>
  <c r="AK692" i="42"/>
  <c r="AW692" i="42"/>
  <c r="BJ692" i="42"/>
  <c r="AL692" i="42"/>
  <c r="AX692" i="42"/>
  <c r="BK692" i="42"/>
  <c r="AR692" i="42"/>
  <c r="AM692" i="42"/>
  <c r="AY692" i="42"/>
  <c r="BL692" i="42"/>
  <c r="BP692" i="42"/>
  <c r="AN692" i="42"/>
  <c r="AZ692" i="42"/>
  <c r="BM692" i="42"/>
  <c r="AO692" i="42"/>
  <c r="BA692" i="42"/>
  <c r="BN692" i="42"/>
  <c r="AQ692" i="42"/>
  <c r="AP692" i="42"/>
  <c r="BB692" i="42"/>
  <c r="BO692" i="42"/>
  <c r="BC692" i="42"/>
  <c r="AS704" i="42"/>
  <c r="BE704" i="42"/>
  <c r="BR704" i="42"/>
  <c r="BP704" i="42"/>
  <c r="AT704" i="42"/>
  <c r="BG704" i="42"/>
  <c r="BS704" i="42"/>
  <c r="AU704" i="42"/>
  <c r="BH704" i="42"/>
  <c r="BT704" i="42"/>
  <c r="AR704" i="42"/>
  <c r="AV704" i="42"/>
  <c r="BI704" i="42"/>
  <c r="AK704" i="42"/>
  <c r="AW704" i="42"/>
  <c r="BJ704" i="42"/>
  <c r="AL704" i="42"/>
  <c r="AX704" i="42"/>
  <c r="BK704" i="42"/>
  <c r="AM704" i="42"/>
  <c r="AY704" i="42"/>
  <c r="BL704" i="42"/>
  <c r="BC704" i="42"/>
  <c r="AN704" i="42"/>
  <c r="AZ704" i="42"/>
  <c r="BM704" i="42"/>
  <c r="AQ704" i="42"/>
  <c r="BQ704" i="42"/>
  <c r="AO704" i="42"/>
  <c r="BA704" i="42"/>
  <c r="BN704" i="42"/>
  <c r="AP704" i="42"/>
  <c r="BB704" i="42"/>
  <c r="BO704" i="42"/>
  <c r="AL580" i="42"/>
  <c r="AX580" i="42"/>
  <c r="BJ580" i="42"/>
  <c r="AM580" i="42"/>
  <c r="AY580" i="42"/>
  <c r="BK580" i="42"/>
  <c r="AN580" i="42"/>
  <c r="AZ580" i="42"/>
  <c r="BL580" i="42"/>
  <c r="AO580" i="42"/>
  <c r="BA580" i="42"/>
  <c r="BM580" i="42"/>
  <c r="AP580" i="42"/>
  <c r="BB580" i="42"/>
  <c r="BN580" i="42"/>
  <c r="AQ580" i="42"/>
  <c r="BC580" i="42"/>
  <c r="BO580" i="42"/>
  <c r="AR580" i="42"/>
  <c r="AS580" i="42"/>
  <c r="BE580" i="42"/>
  <c r="BQ580" i="42"/>
  <c r="AT580" i="42"/>
  <c r="BR580" i="42"/>
  <c r="AU580" i="42"/>
  <c r="BG580" i="42"/>
  <c r="BS580" i="42"/>
  <c r="AK580" i="42"/>
  <c r="AV580" i="42"/>
  <c r="AW580" i="42"/>
  <c r="BH580" i="42"/>
  <c r="BI580" i="42"/>
  <c r="AL568" i="42"/>
  <c r="AX568" i="42"/>
  <c r="BJ568" i="42"/>
  <c r="AM568" i="42"/>
  <c r="AY568" i="42"/>
  <c r="BK568" i="42"/>
  <c r="AN568" i="42"/>
  <c r="AZ568" i="42"/>
  <c r="BL568" i="42"/>
  <c r="AO568" i="42"/>
  <c r="BA568" i="42"/>
  <c r="BM568" i="42"/>
  <c r="AP568" i="42"/>
  <c r="BB568" i="42"/>
  <c r="BN568" i="42"/>
  <c r="AQ568" i="42"/>
  <c r="BC568" i="42"/>
  <c r="BO568" i="42"/>
  <c r="AR568" i="42"/>
  <c r="BP568" i="42"/>
  <c r="AS568" i="42"/>
  <c r="BE568" i="42"/>
  <c r="BQ568" i="42"/>
  <c r="AT568" i="42"/>
  <c r="BR568" i="42"/>
  <c r="AU568" i="42"/>
  <c r="BG568" i="42"/>
  <c r="AV568" i="42"/>
  <c r="AW568" i="42"/>
  <c r="BH568" i="42"/>
  <c r="BI568" i="42"/>
  <c r="BT568" i="42"/>
  <c r="AK568" i="42"/>
  <c r="AL556" i="42"/>
  <c r="AX556" i="42"/>
  <c r="BJ556" i="42"/>
  <c r="AM556" i="42"/>
  <c r="AY556" i="42"/>
  <c r="BK556" i="42"/>
  <c r="AN556" i="42"/>
  <c r="AZ556" i="42"/>
  <c r="BL556" i="42"/>
  <c r="AO556" i="42"/>
  <c r="BA556" i="42"/>
  <c r="BM556" i="42"/>
  <c r="AP556" i="42"/>
  <c r="BB556" i="42"/>
  <c r="BN556" i="42"/>
  <c r="AQ556" i="42"/>
  <c r="BC556" i="42"/>
  <c r="BO556" i="42"/>
  <c r="AR556" i="42"/>
  <c r="AS556" i="42"/>
  <c r="BE556" i="42"/>
  <c r="AT556" i="42"/>
  <c r="AU556" i="42"/>
  <c r="BG556" i="42"/>
  <c r="BS556" i="42"/>
  <c r="BH556" i="42"/>
  <c r="BI556" i="42"/>
  <c r="BT556" i="42"/>
  <c r="AK556" i="42"/>
  <c r="AV556" i="42"/>
  <c r="AW556" i="42"/>
  <c r="BH544" i="42"/>
  <c r="BT544" i="42"/>
  <c r="AV544" i="42"/>
  <c r="BI544" i="42"/>
  <c r="AK544" i="42"/>
  <c r="AW544" i="42"/>
  <c r="BJ544" i="42"/>
  <c r="AL544" i="42"/>
  <c r="AX544" i="42"/>
  <c r="BK544" i="42"/>
  <c r="AM544" i="42"/>
  <c r="AY544" i="42"/>
  <c r="BL544" i="42"/>
  <c r="AN544" i="42"/>
  <c r="AZ544" i="42"/>
  <c r="BM544" i="42"/>
  <c r="AO544" i="42"/>
  <c r="BA544" i="42"/>
  <c r="BN544" i="42"/>
  <c r="AP544" i="42"/>
  <c r="BB544" i="42"/>
  <c r="BO544" i="42"/>
  <c r="AQ544" i="42"/>
  <c r="BC544" i="42"/>
  <c r="BP544" i="42"/>
  <c r="AR544" i="42"/>
  <c r="BQ544" i="42"/>
  <c r="BR544" i="42"/>
  <c r="BS544" i="42"/>
  <c r="AS544" i="42"/>
  <c r="AT544" i="42"/>
  <c r="BF544" i="42"/>
  <c r="BG544" i="42"/>
  <c r="AO532" i="42"/>
  <c r="BA532" i="42"/>
  <c r="BN532" i="42"/>
  <c r="AP532" i="42"/>
  <c r="BB532" i="42"/>
  <c r="BO532" i="42"/>
  <c r="AR532" i="42"/>
  <c r="BQ532" i="42"/>
  <c r="AS532" i="42"/>
  <c r="BF532" i="42"/>
  <c r="BR532" i="42"/>
  <c r="AT532" i="42"/>
  <c r="BG532" i="42"/>
  <c r="BS532" i="42"/>
  <c r="BH532" i="42"/>
  <c r="AK532" i="42"/>
  <c r="AW532" i="42"/>
  <c r="BJ532" i="42"/>
  <c r="BK532" i="42"/>
  <c r="BL532" i="42"/>
  <c r="AL532" i="42"/>
  <c r="BM532" i="42"/>
  <c r="AM532" i="42"/>
  <c r="BP532" i="42"/>
  <c r="AN532" i="42"/>
  <c r="AQ532" i="42"/>
  <c r="AV532" i="42"/>
  <c r="AX532" i="42"/>
  <c r="AY532" i="42"/>
  <c r="AZ532" i="42"/>
  <c r="BC532" i="42"/>
  <c r="BI532" i="42"/>
  <c r="BE532" i="42"/>
  <c r="AK653" i="42"/>
  <c r="AW653" i="42"/>
  <c r="BI653" i="42"/>
  <c r="AL653" i="42"/>
  <c r="AX653" i="42"/>
  <c r="BJ653" i="42"/>
  <c r="AM653" i="42"/>
  <c r="AY653" i="42"/>
  <c r="BK653" i="42"/>
  <c r="AN653" i="42"/>
  <c r="AZ653" i="42"/>
  <c r="BL653" i="42"/>
  <c r="AO653" i="42"/>
  <c r="BA653" i="42"/>
  <c r="BM653" i="42"/>
  <c r="AP653" i="42"/>
  <c r="BB653" i="42"/>
  <c r="BO653" i="42"/>
  <c r="AQ653" i="42"/>
  <c r="BC653" i="42"/>
  <c r="BP653" i="42"/>
  <c r="AR653" i="42"/>
  <c r="BQ653" i="42"/>
  <c r="AS653" i="42"/>
  <c r="BE653" i="42"/>
  <c r="BR653" i="42"/>
  <c r="AT653" i="42"/>
  <c r="BS653" i="42"/>
  <c r="AU653" i="42"/>
  <c r="AV653" i="42"/>
  <c r="BG653" i="42"/>
  <c r="BH653" i="42"/>
  <c r="BT653" i="42"/>
  <c r="AO643" i="42"/>
  <c r="BA643" i="42"/>
  <c r="BM643" i="42"/>
  <c r="AP643" i="42"/>
  <c r="BB643" i="42"/>
  <c r="BN643" i="42"/>
  <c r="AQ643" i="42"/>
  <c r="BC643" i="42"/>
  <c r="BO643" i="42"/>
  <c r="AR643" i="42"/>
  <c r="BP643" i="42"/>
  <c r="AS643" i="42"/>
  <c r="BE643" i="42"/>
  <c r="BQ643" i="42"/>
  <c r="AT643" i="42"/>
  <c r="BR643" i="42"/>
  <c r="AU643" i="42"/>
  <c r="BG643" i="42"/>
  <c r="BS643" i="42"/>
  <c r="AV643" i="42"/>
  <c r="BH643" i="42"/>
  <c r="BT643" i="42"/>
  <c r="AK643" i="42"/>
  <c r="AW643" i="42"/>
  <c r="BI643" i="42"/>
  <c r="AL643" i="42"/>
  <c r="AX643" i="42"/>
  <c r="BJ643" i="42"/>
  <c r="BK643" i="42"/>
  <c r="BL643" i="42"/>
  <c r="AZ643" i="42"/>
  <c r="AY643" i="42"/>
  <c r="AM643" i="42"/>
  <c r="AN643" i="42"/>
  <c r="AS703" i="42"/>
  <c r="BE703" i="42"/>
  <c r="BR703" i="42"/>
  <c r="AT703" i="42"/>
  <c r="BG703" i="42"/>
  <c r="BS703" i="42"/>
  <c r="AU703" i="42"/>
  <c r="BH703" i="42"/>
  <c r="BT703" i="42"/>
  <c r="AQ703" i="42"/>
  <c r="AV703" i="42"/>
  <c r="BI703" i="42"/>
  <c r="AK703" i="42"/>
  <c r="AW703" i="42"/>
  <c r="BJ703" i="42"/>
  <c r="BQ703" i="42"/>
  <c r="AL703" i="42"/>
  <c r="AX703" i="42"/>
  <c r="BK703" i="42"/>
  <c r="AM703" i="42"/>
  <c r="AY703" i="42"/>
  <c r="BL703" i="42"/>
  <c r="AR703" i="42"/>
  <c r="AN703" i="42"/>
  <c r="AZ703" i="42"/>
  <c r="BM703" i="42"/>
  <c r="AO703" i="42"/>
  <c r="BA703" i="42"/>
  <c r="BN703" i="42"/>
  <c r="BP703" i="42"/>
  <c r="AP703" i="42"/>
  <c r="BB703" i="42"/>
  <c r="BO703" i="42"/>
  <c r="BC703" i="42"/>
  <c r="AO533" i="42"/>
  <c r="BA533" i="42"/>
  <c r="BN533" i="42"/>
  <c r="AP533" i="42"/>
  <c r="BB533" i="42"/>
  <c r="BO533" i="42"/>
  <c r="AR533" i="42"/>
  <c r="BQ533" i="42"/>
  <c r="AS533" i="42"/>
  <c r="BF533" i="42"/>
  <c r="BR533" i="42"/>
  <c r="AT533" i="42"/>
  <c r="BG533" i="42"/>
  <c r="BS533" i="42"/>
  <c r="BH533" i="42"/>
  <c r="BT533" i="42"/>
  <c r="AK533" i="42"/>
  <c r="AW533" i="42"/>
  <c r="BJ533" i="42"/>
  <c r="BI533" i="42"/>
  <c r="BK533" i="42"/>
  <c r="BL533" i="42"/>
  <c r="AL533" i="42"/>
  <c r="BM533" i="42"/>
  <c r="AM533" i="42"/>
  <c r="BP533" i="42"/>
  <c r="AN533" i="42"/>
  <c r="AQ533" i="42"/>
  <c r="AV533" i="42"/>
  <c r="AX533" i="42"/>
  <c r="AY533" i="42"/>
  <c r="AZ533" i="42"/>
  <c r="BC533" i="42"/>
  <c r="BE533" i="42"/>
  <c r="AM645" i="42"/>
  <c r="AY645" i="42"/>
  <c r="BK645" i="42"/>
  <c r="AN645" i="42"/>
  <c r="AZ645" i="42"/>
  <c r="BL645" i="42"/>
  <c r="AO645" i="42"/>
  <c r="BA645" i="42"/>
  <c r="BM645" i="42"/>
  <c r="AP645" i="42"/>
  <c r="BB645" i="42"/>
  <c r="BN645" i="42"/>
  <c r="AQ645" i="42"/>
  <c r="BC645" i="42"/>
  <c r="BO645" i="42"/>
  <c r="AR645" i="42"/>
  <c r="BP645" i="42"/>
  <c r="AS645" i="42"/>
  <c r="BE645" i="42"/>
  <c r="BQ645" i="42"/>
  <c r="AT645" i="42"/>
  <c r="BR645" i="42"/>
  <c r="AU645" i="42"/>
  <c r="BG645" i="42"/>
  <c r="BS645" i="42"/>
  <c r="AV645" i="42"/>
  <c r="BH645" i="42"/>
  <c r="BT645" i="42"/>
  <c r="AK645" i="42"/>
  <c r="AL645" i="42"/>
  <c r="AW645" i="42"/>
  <c r="AX645" i="42"/>
  <c r="BI645" i="42"/>
  <c r="BJ645" i="42"/>
  <c r="AM579" i="42"/>
  <c r="AY579" i="42"/>
  <c r="BK579" i="42"/>
  <c r="AN579" i="42"/>
  <c r="AZ579" i="42"/>
  <c r="BL579" i="42"/>
  <c r="AO579" i="42"/>
  <c r="BA579" i="42"/>
  <c r="BM579" i="42"/>
  <c r="AP579" i="42"/>
  <c r="BB579" i="42"/>
  <c r="BN579" i="42"/>
  <c r="AQ579" i="42"/>
  <c r="BC579" i="42"/>
  <c r="BO579" i="42"/>
  <c r="AR579" i="42"/>
  <c r="BP579" i="42"/>
  <c r="AS579" i="42"/>
  <c r="BE579" i="42"/>
  <c r="BQ579" i="42"/>
  <c r="AT579" i="42"/>
  <c r="BR579" i="42"/>
  <c r="AU579" i="42"/>
  <c r="BG579" i="42"/>
  <c r="AV579" i="42"/>
  <c r="BH579" i="42"/>
  <c r="BT579" i="42"/>
  <c r="AK579" i="42"/>
  <c r="AL579" i="42"/>
  <c r="AW579" i="42"/>
  <c r="AX579" i="42"/>
  <c r="BI579" i="42"/>
  <c r="BJ579" i="42"/>
  <c r="AM567" i="42"/>
  <c r="AY567" i="42"/>
  <c r="BK567" i="42"/>
  <c r="AN567" i="42"/>
  <c r="AZ567" i="42"/>
  <c r="BL567" i="42"/>
  <c r="AO567" i="42"/>
  <c r="BA567" i="42"/>
  <c r="BM567" i="42"/>
  <c r="AP567" i="42"/>
  <c r="BB567" i="42"/>
  <c r="BN567" i="42"/>
  <c r="AQ567" i="42"/>
  <c r="BC567" i="42"/>
  <c r="BO567" i="42"/>
  <c r="AR567" i="42"/>
  <c r="BP567" i="42"/>
  <c r="AS567" i="42"/>
  <c r="BE567" i="42"/>
  <c r="BQ567" i="42"/>
  <c r="AT567" i="42"/>
  <c r="BR567" i="42"/>
  <c r="AU567" i="42"/>
  <c r="BG567" i="42"/>
  <c r="AV567" i="42"/>
  <c r="BH567" i="42"/>
  <c r="BT567" i="42"/>
  <c r="AK567" i="42"/>
  <c r="AL567" i="42"/>
  <c r="AW567" i="42"/>
  <c r="AX567" i="42"/>
  <c r="BI567" i="42"/>
  <c r="BJ567" i="42"/>
  <c r="AM555" i="42"/>
  <c r="AY555" i="42"/>
  <c r="BK555" i="42"/>
  <c r="AN555" i="42"/>
  <c r="AZ555" i="42"/>
  <c r="BL555" i="42"/>
  <c r="AO555" i="42"/>
  <c r="BA555" i="42"/>
  <c r="BM555" i="42"/>
  <c r="AP555" i="42"/>
  <c r="BB555" i="42"/>
  <c r="BN555" i="42"/>
  <c r="AQ555" i="42"/>
  <c r="BC555" i="42"/>
  <c r="BO555" i="42"/>
  <c r="AR555" i="42"/>
  <c r="BP555" i="42"/>
  <c r="AS555" i="42"/>
  <c r="BE555" i="42"/>
  <c r="AT555" i="42"/>
  <c r="BR555" i="42"/>
  <c r="AU555" i="42"/>
  <c r="BG555" i="42"/>
  <c r="BS555" i="42"/>
  <c r="AV555" i="42"/>
  <c r="BH555" i="42"/>
  <c r="BT555" i="42"/>
  <c r="AW555" i="42"/>
  <c r="AX555" i="42"/>
  <c r="BI555" i="42"/>
  <c r="BJ555" i="42"/>
  <c r="AL555" i="42"/>
  <c r="AK555" i="42"/>
  <c r="BH543" i="42"/>
  <c r="BT543" i="42"/>
  <c r="AV543" i="42"/>
  <c r="BI543" i="42"/>
  <c r="AK543" i="42"/>
  <c r="AW543" i="42"/>
  <c r="BJ543" i="42"/>
  <c r="AL543" i="42"/>
  <c r="AX543" i="42"/>
  <c r="BK543" i="42"/>
  <c r="AM543" i="42"/>
  <c r="AY543" i="42"/>
  <c r="BL543" i="42"/>
  <c r="AN543" i="42"/>
  <c r="AZ543" i="42"/>
  <c r="BM543" i="42"/>
  <c r="AO543" i="42"/>
  <c r="BA543" i="42"/>
  <c r="BN543" i="42"/>
  <c r="AP543" i="42"/>
  <c r="BB543" i="42"/>
  <c r="BO543" i="42"/>
  <c r="AQ543" i="42"/>
  <c r="BC543" i="42"/>
  <c r="BP543" i="42"/>
  <c r="AR543" i="42"/>
  <c r="BF543" i="42"/>
  <c r="BG543" i="42"/>
  <c r="BR543" i="42"/>
  <c r="AS543" i="42"/>
  <c r="AT543" i="42"/>
  <c r="AO531" i="42"/>
  <c r="BA531" i="42"/>
  <c r="BN531" i="42"/>
  <c r="AP531" i="42"/>
  <c r="BB531" i="42"/>
  <c r="BO531" i="42"/>
  <c r="AR531" i="42"/>
  <c r="BQ531" i="42"/>
  <c r="AS531" i="42"/>
  <c r="BF531" i="42"/>
  <c r="AT531" i="42"/>
  <c r="BG531" i="42"/>
  <c r="BS531" i="42"/>
  <c r="BH531" i="42"/>
  <c r="BT531" i="42"/>
  <c r="AK531" i="42"/>
  <c r="AW531" i="42"/>
  <c r="BJ531" i="42"/>
  <c r="BL531" i="42"/>
  <c r="AL531" i="42"/>
  <c r="BM531" i="42"/>
  <c r="AM531" i="42"/>
  <c r="BP531" i="42"/>
  <c r="AN531" i="42"/>
  <c r="AQ531" i="42"/>
  <c r="AV531" i="42"/>
  <c r="AX531" i="42"/>
  <c r="AY531" i="42"/>
  <c r="AZ531" i="42"/>
  <c r="BC531" i="42"/>
  <c r="BI531" i="42"/>
  <c r="BK531" i="42"/>
  <c r="BE531" i="42"/>
  <c r="AS713" i="42"/>
  <c r="BE713" i="42"/>
  <c r="BR713" i="42"/>
  <c r="BQ713" i="42"/>
  <c r="AT713" i="42"/>
  <c r="BG713" i="42"/>
  <c r="BS713" i="42"/>
  <c r="AU713" i="42"/>
  <c r="BH713" i="42"/>
  <c r="BT713" i="42"/>
  <c r="AV713" i="42"/>
  <c r="BI713" i="42"/>
  <c r="AK713" i="42"/>
  <c r="AW713" i="42"/>
  <c r="BJ713" i="42"/>
  <c r="AL713" i="42"/>
  <c r="AX713" i="42"/>
  <c r="BK713" i="42"/>
  <c r="AQ713" i="42"/>
  <c r="AM713" i="42"/>
  <c r="AY713" i="42"/>
  <c r="BL713" i="42"/>
  <c r="AN713" i="42"/>
  <c r="AZ713" i="42"/>
  <c r="BM713" i="42"/>
  <c r="BC713" i="42"/>
  <c r="AR713" i="42"/>
  <c r="AO713" i="42"/>
  <c r="BA713" i="42"/>
  <c r="BN713" i="42"/>
  <c r="BP713" i="42"/>
  <c r="AP713" i="42"/>
  <c r="BB713" i="42"/>
  <c r="BO713" i="42"/>
  <c r="AN620" i="42"/>
  <c r="AZ620" i="42"/>
  <c r="BL620" i="42"/>
  <c r="AO620" i="42"/>
  <c r="BA620" i="42"/>
  <c r="BM620" i="42"/>
  <c r="AP620" i="42"/>
  <c r="BB620" i="42"/>
  <c r="BN620" i="42"/>
  <c r="AQ620" i="42"/>
  <c r="BC620" i="42"/>
  <c r="BO620" i="42"/>
  <c r="AR620" i="42"/>
  <c r="BP620" i="42"/>
  <c r="AS620" i="42"/>
  <c r="BE620" i="42"/>
  <c r="BQ620" i="42"/>
  <c r="AT620" i="42"/>
  <c r="BR620" i="42"/>
  <c r="AU620" i="42"/>
  <c r="BG620" i="42"/>
  <c r="BS620" i="42"/>
  <c r="AV620" i="42"/>
  <c r="BH620" i="42"/>
  <c r="BT620" i="42"/>
  <c r="AK620" i="42"/>
  <c r="AW620" i="42"/>
  <c r="BI620" i="42"/>
  <c r="AL620" i="42"/>
  <c r="AM620" i="42"/>
  <c r="AX620" i="42"/>
  <c r="AY620" i="42"/>
  <c r="BJ620" i="42"/>
  <c r="BK620" i="42"/>
  <c r="AS669" i="42"/>
  <c r="BE669" i="42"/>
  <c r="BR669" i="42"/>
  <c r="AT669" i="42"/>
  <c r="BS669" i="42"/>
  <c r="BC669" i="42"/>
  <c r="AU669" i="42"/>
  <c r="BG669" i="42"/>
  <c r="BT669" i="42"/>
  <c r="AV669" i="42"/>
  <c r="BH669" i="42"/>
  <c r="AK669" i="42"/>
  <c r="AW669" i="42"/>
  <c r="BI669" i="42"/>
  <c r="BQ669" i="42"/>
  <c r="AL669" i="42"/>
  <c r="AX669" i="42"/>
  <c r="BJ669" i="42"/>
  <c r="AM669" i="42"/>
  <c r="AY669" i="42"/>
  <c r="BK669" i="42"/>
  <c r="AN669" i="42"/>
  <c r="AZ669" i="42"/>
  <c r="BL669" i="42"/>
  <c r="AQ669" i="42"/>
  <c r="AO669" i="42"/>
  <c r="BA669" i="42"/>
  <c r="BM669" i="42"/>
  <c r="AR669" i="42"/>
  <c r="AP669" i="42"/>
  <c r="BB669" i="42"/>
  <c r="BO669" i="42"/>
  <c r="BP669" i="42"/>
  <c r="AL646" i="42"/>
  <c r="AX646" i="42"/>
  <c r="BJ646" i="42"/>
  <c r="AM646" i="42"/>
  <c r="AY646" i="42"/>
  <c r="BK646" i="42"/>
  <c r="AN646" i="42"/>
  <c r="AZ646" i="42"/>
  <c r="BL646" i="42"/>
  <c r="AO646" i="42"/>
  <c r="BA646" i="42"/>
  <c r="BM646" i="42"/>
  <c r="AP646" i="42"/>
  <c r="BB646" i="42"/>
  <c r="BN646" i="42"/>
  <c r="AQ646" i="42"/>
  <c r="BC646" i="42"/>
  <c r="BO646" i="42"/>
  <c r="AR646" i="42"/>
  <c r="BP646" i="42"/>
  <c r="AS646" i="42"/>
  <c r="BE646" i="42"/>
  <c r="BQ646" i="42"/>
  <c r="AT646" i="42"/>
  <c r="BR646" i="42"/>
  <c r="AU646" i="42"/>
  <c r="BG646" i="42"/>
  <c r="BS646" i="42"/>
  <c r="AK646" i="42"/>
  <c r="AV646" i="42"/>
  <c r="AW646" i="42"/>
  <c r="BH646" i="42"/>
  <c r="BI646" i="42"/>
  <c r="BT646" i="42"/>
  <c r="AN578" i="42"/>
  <c r="AZ578" i="42"/>
  <c r="BL578" i="42"/>
  <c r="AO578" i="42"/>
  <c r="BA578" i="42"/>
  <c r="BM578" i="42"/>
  <c r="AP578" i="42"/>
  <c r="BB578" i="42"/>
  <c r="BN578" i="42"/>
  <c r="AQ578" i="42"/>
  <c r="BC578" i="42"/>
  <c r="BO578" i="42"/>
  <c r="AR578" i="42"/>
  <c r="BP578" i="42"/>
  <c r="AS578" i="42"/>
  <c r="BE578" i="42"/>
  <c r="BQ578" i="42"/>
  <c r="AT578" i="42"/>
  <c r="BR578" i="42"/>
  <c r="AU578" i="42"/>
  <c r="BG578" i="42"/>
  <c r="BS578" i="42"/>
  <c r="AV578" i="42"/>
  <c r="BH578" i="42"/>
  <c r="AK578" i="42"/>
  <c r="AW578" i="42"/>
  <c r="BI578" i="42"/>
  <c r="AL578" i="42"/>
  <c r="AM578" i="42"/>
  <c r="AX578" i="42"/>
  <c r="AY578" i="42"/>
  <c r="BJ578" i="42"/>
  <c r="BK578" i="42"/>
  <c r="AO530" i="42"/>
  <c r="BA530" i="42"/>
  <c r="BN530" i="42"/>
  <c r="AP530" i="42"/>
  <c r="BB530" i="42"/>
  <c r="BO530" i="42"/>
  <c r="AQ530" i="42"/>
  <c r="BC530" i="42"/>
  <c r="AR530" i="42"/>
  <c r="BQ530" i="42"/>
  <c r="AS530" i="42"/>
  <c r="BF530" i="42"/>
  <c r="BR530" i="42"/>
  <c r="AT530" i="42"/>
  <c r="BG530" i="42"/>
  <c r="BS530" i="42"/>
  <c r="BH530" i="42"/>
  <c r="AV530" i="42"/>
  <c r="BI530" i="42"/>
  <c r="AK530" i="42"/>
  <c r="AW530" i="42"/>
  <c r="BJ530" i="42"/>
  <c r="BK530" i="42"/>
  <c r="BL530" i="42"/>
  <c r="BM530" i="42"/>
  <c r="BP530" i="42"/>
  <c r="AL530" i="42"/>
  <c r="AM530" i="42"/>
  <c r="AN530" i="42"/>
  <c r="AX530" i="42"/>
  <c r="AY530" i="42"/>
  <c r="AZ530" i="42"/>
  <c r="BE530" i="42"/>
  <c r="AU595" i="42"/>
  <c r="BG595" i="42"/>
  <c r="BT595" i="42"/>
  <c r="AV595" i="42"/>
  <c r="BH595" i="42"/>
  <c r="AK595" i="42"/>
  <c r="AW595" i="42"/>
  <c r="BI595" i="42"/>
  <c r="AL595" i="42"/>
  <c r="AX595" i="42"/>
  <c r="BJ595" i="42"/>
  <c r="AM595" i="42"/>
  <c r="AY595" i="42"/>
  <c r="BK595" i="42"/>
  <c r="AN595" i="42"/>
  <c r="AZ595" i="42"/>
  <c r="BL595" i="42"/>
  <c r="AO595" i="42"/>
  <c r="BA595" i="42"/>
  <c r="BM595" i="42"/>
  <c r="AP595" i="42"/>
  <c r="BB595" i="42"/>
  <c r="BO595" i="42"/>
  <c r="AQ595" i="42"/>
  <c r="BC595" i="42"/>
  <c r="AR595" i="42"/>
  <c r="BQ595" i="42"/>
  <c r="BS595" i="42"/>
  <c r="AS595" i="42"/>
  <c r="AT595" i="42"/>
  <c r="BE595" i="42"/>
  <c r="AS689" i="42"/>
  <c r="BE689" i="42"/>
  <c r="BR689" i="42"/>
  <c r="AT689" i="42"/>
  <c r="BG689" i="42"/>
  <c r="BS689" i="42"/>
  <c r="BQ689" i="42"/>
  <c r="AU689" i="42"/>
  <c r="BH689" i="42"/>
  <c r="BT689" i="42"/>
  <c r="BP689" i="42"/>
  <c r="AR689" i="42"/>
  <c r="AV689" i="42"/>
  <c r="BI689" i="42"/>
  <c r="AK689" i="42"/>
  <c r="AW689" i="42"/>
  <c r="BJ689" i="42"/>
  <c r="AL689" i="42"/>
  <c r="AX689" i="42"/>
  <c r="BK689" i="42"/>
  <c r="AM689" i="42"/>
  <c r="AY689" i="42"/>
  <c r="BL689" i="42"/>
  <c r="AQ689" i="42"/>
  <c r="AN689" i="42"/>
  <c r="AZ689" i="42"/>
  <c r="BM689" i="42"/>
  <c r="BC689" i="42"/>
  <c r="AO689" i="42"/>
  <c r="BA689" i="42"/>
  <c r="BN689" i="42"/>
  <c r="AP689" i="42"/>
  <c r="BB689" i="42"/>
  <c r="BO689" i="42"/>
  <c r="AU609" i="42"/>
  <c r="BH609" i="42"/>
  <c r="BT609" i="42"/>
  <c r="AV609" i="42"/>
  <c r="BI609" i="42"/>
  <c r="AK609" i="42"/>
  <c r="AW609" i="42"/>
  <c r="BJ609" i="42"/>
  <c r="AL609" i="42"/>
  <c r="AX609" i="42"/>
  <c r="BK609" i="42"/>
  <c r="AM609" i="42"/>
  <c r="AY609" i="42"/>
  <c r="BL609" i="42"/>
  <c r="AN609" i="42"/>
  <c r="AZ609" i="42"/>
  <c r="BM609" i="42"/>
  <c r="AO609" i="42"/>
  <c r="BA609" i="42"/>
  <c r="BN609" i="42"/>
  <c r="AP609" i="42"/>
  <c r="BB609" i="42"/>
  <c r="BO609" i="42"/>
  <c r="AQ609" i="42"/>
  <c r="BC609" i="42"/>
  <c r="BP609" i="42"/>
  <c r="AR609" i="42"/>
  <c r="BQ609" i="42"/>
  <c r="AS609" i="42"/>
  <c r="AT609" i="42"/>
  <c r="BE609" i="42"/>
  <c r="BG609" i="42"/>
  <c r="BR609" i="42"/>
  <c r="BS609" i="42"/>
  <c r="AK569" i="42"/>
  <c r="AW569" i="42"/>
  <c r="BI569" i="42"/>
  <c r="AL569" i="42"/>
  <c r="AX569" i="42"/>
  <c r="BJ569" i="42"/>
  <c r="AM569" i="42"/>
  <c r="AY569" i="42"/>
  <c r="BK569" i="42"/>
  <c r="AN569" i="42"/>
  <c r="AZ569" i="42"/>
  <c r="BL569" i="42"/>
  <c r="AO569" i="42"/>
  <c r="BA569" i="42"/>
  <c r="BM569" i="42"/>
  <c r="AP569" i="42"/>
  <c r="BB569" i="42"/>
  <c r="BN569" i="42"/>
  <c r="AQ569" i="42"/>
  <c r="BC569" i="42"/>
  <c r="BO569" i="42"/>
  <c r="AR569" i="42"/>
  <c r="BP569" i="42"/>
  <c r="AS569" i="42"/>
  <c r="BE569" i="42"/>
  <c r="AT569" i="42"/>
  <c r="BR569" i="42"/>
  <c r="BG569" i="42"/>
  <c r="BH569" i="42"/>
  <c r="BT569" i="42"/>
  <c r="AU569" i="42"/>
  <c r="AV569" i="42"/>
  <c r="AU610" i="42"/>
  <c r="BH610" i="42"/>
  <c r="BT610" i="42"/>
  <c r="AV610" i="42"/>
  <c r="BI610" i="42"/>
  <c r="AK610" i="42"/>
  <c r="AW610" i="42"/>
  <c r="BJ610" i="42"/>
  <c r="AL610" i="42"/>
  <c r="AX610" i="42"/>
  <c r="BK610" i="42"/>
  <c r="AM610" i="42"/>
  <c r="AY610" i="42"/>
  <c r="BL610" i="42"/>
  <c r="AN610" i="42"/>
  <c r="AZ610" i="42"/>
  <c r="BM610" i="42"/>
  <c r="AO610" i="42"/>
  <c r="BA610" i="42"/>
  <c r="BN610" i="42"/>
  <c r="AP610" i="42"/>
  <c r="BB610" i="42"/>
  <c r="BO610" i="42"/>
  <c r="AQ610" i="42"/>
  <c r="BC610" i="42"/>
  <c r="BP610" i="42"/>
  <c r="AR610" i="42"/>
  <c r="BQ610" i="42"/>
  <c r="BE610" i="42"/>
  <c r="BG610" i="42"/>
  <c r="BR610" i="42"/>
  <c r="AT610" i="42"/>
  <c r="BS610" i="42"/>
  <c r="AS610" i="42"/>
  <c r="AK658" i="42"/>
  <c r="AW658" i="42"/>
  <c r="BI658" i="42"/>
  <c r="AL658" i="42"/>
  <c r="AX658" i="42"/>
  <c r="BJ658" i="42"/>
  <c r="AM658" i="42"/>
  <c r="AY658" i="42"/>
  <c r="BK658" i="42"/>
  <c r="AN658" i="42"/>
  <c r="AZ658" i="42"/>
  <c r="AO658" i="42"/>
  <c r="BA658" i="42"/>
  <c r="AP658" i="42"/>
  <c r="BB658" i="42"/>
  <c r="BO658" i="42"/>
  <c r="AQ658" i="42"/>
  <c r="BC658" i="42"/>
  <c r="BP658" i="42"/>
  <c r="AR658" i="42"/>
  <c r="BQ658" i="42"/>
  <c r="AS658" i="42"/>
  <c r="BE658" i="42"/>
  <c r="AT658" i="42"/>
  <c r="BR658" i="42"/>
  <c r="BS658" i="42"/>
  <c r="BT658" i="42"/>
  <c r="BM658" i="42"/>
  <c r="AU658" i="42"/>
  <c r="AV658" i="42"/>
  <c r="BG658" i="42"/>
  <c r="BH658" i="42"/>
  <c r="BL658" i="42"/>
  <c r="AN554" i="42"/>
  <c r="AZ554" i="42"/>
  <c r="BL554" i="42"/>
  <c r="AO554" i="42"/>
  <c r="BA554" i="42"/>
  <c r="BM554" i="42"/>
  <c r="AP554" i="42"/>
  <c r="BB554" i="42"/>
  <c r="BN554" i="42"/>
  <c r="AQ554" i="42"/>
  <c r="BC554" i="42"/>
  <c r="BO554" i="42"/>
  <c r="AR554" i="42"/>
  <c r="AS554" i="42"/>
  <c r="BE554" i="42"/>
  <c r="AT554" i="42"/>
  <c r="AU554" i="42"/>
  <c r="BG554" i="42"/>
  <c r="BS554" i="42"/>
  <c r="AV554" i="42"/>
  <c r="BH554" i="42"/>
  <c r="BT554" i="42"/>
  <c r="AK554" i="42"/>
  <c r="AW554" i="42"/>
  <c r="BI554" i="42"/>
  <c r="AL554" i="42"/>
  <c r="AM554" i="42"/>
  <c r="AX554" i="42"/>
  <c r="AY554" i="42"/>
  <c r="BJ554" i="42"/>
  <c r="BK554" i="42"/>
  <c r="AU589" i="42"/>
  <c r="BG589" i="42"/>
  <c r="BT589" i="42"/>
  <c r="AV589" i="42"/>
  <c r="BH589" i="42"/>
  <c r="AK589" i="42"/>
  <c r="AW589" i="42"/>
  <c r="BI589" i="42"/>
  <c r="AL589" i="42"/>
  <c r="AX589" i="42"/>
  <c r="BJ589" i="42"/>
  <c r="AM589" i="42"/>
  <c r="AY589" i="42"/>
  <c r="BK589" i="42"/>
  <c r="AN589" i="42"/>
  <c r="AZ589" i="42"/>
  <c r="BL589" i="42"/>
  <c r="AO589" i="42"/>
  <c r="BA589" i="42"/>
  <c r="BM589" i="42"/>
  <c r="AP589" i="42"/>
  <c r="BB589" i="42"/>
  <c r="BO589" i="42"/>
  <c r="AQ589" i="42"/>
  <c r="BC589" i="42"/>
  <c r="AR589" i="42"/>
  <c r="BQ589" i="42"/>
  <c r="AS589" i="42"/>
  <c r="AT589" i="42"/>
  <c r="BE589" i="42"/>
  <c r="BN589" i="42"/>
  <c r="AK601" i="42"/>
  <c r="AL601" i="42"/>
  <c r="AN601" i="42"/>
  <c r="AO601" i="42"/>
  <c r="AP601" i="42"/>
  <c r="AR601" i="42"/>
  <c r="AU601" i="42"/>
  <c r="BG601" i="42"/>
  <c r="BT601" i="42"/>
  <c r="AV601" i="42"/>
  <c r="BH601" i="42"/>
  <c r="AW601" i="42"/>
  <c r="BI601" i="42"/>
  <c r="AX601" i="42"/>
  <c r="BJ601" i="42"/>
  <c r="AY601" i="42"/>
  <c r="BK601" i="42"/>
  <c r="AZ601" i="42"/>
  <c r="BL601" i="42"/>
  <c r="BA601" i="42"/>
  <c r="BM601" i="42"/>
  <c r="BB601" i="42"/>
  <c r="BO601" i="42"/>
  <c r="AM601" i="42"/>
  <c r="BC601" i="42"/>
  <c r="BP601" i="42"/>
  <c r="AQ601" i="42"/>
  <c r="BQ601" i="42"/>
  <c r="AS601" i="42"/>
  <c r="AT601" i="42"/>
  <c r="BE601" i="42"/>
  <c r="BR601" i="42"/>
  <c r="AU612" i="42"/>
  <c r="BH612" i="42"/>
  <c r="BT612" i="42"/>
  <c r="AV612" i="42"/>
  <c r="BI612" i="42"/>
  <c r="AK612" i="42"/>
  <c r="AW612" i="42"/>
  <c r="BJ612" i="42"/>
  <c r="AL612" i="42"/>
  <c r="AX612" i="42"/>
  <c r="BK612" i="42"/>
  <c r="AM612" i="42"/>
  <c r="AY612" i="42"/>
  <c r="BL612" i="42"/>
  <c r="AN612" i="42"/>
  <c r="AZ612" i="42"/>
  <c r="BM612" i="42"/>
  <c r="AO612" i="42"/>
  <c r="BA612" i="42"/>
  <c r="BN612" i="42"/>
  <c r="AP612" i="42"/>
  <c r="BB612" i="42"/>
  <c r="BO612" i="42"/>
  <c r="AQ612" i="42"/>
  <c r="BC612" i="42"/>
  <c r="BP612" i="42"/>
  <c r="AR612" i="42"/>
  <c r="BQ612" i="42"/>
  <c r="BS612" i="42"/>
  <c r="BR612" i="42"/>
  <c r="AS612" i="42"/>
  <c r="AT612" i="42"/>
  <c r="BE612" i="42"/>
  <c r="BG612" i="42"/>
  <c r="AK623" i="42"/>
  <c r="AW623" i="42"/>
  <c r="BI623" i="42"/>
  <c r="AL623" i="42"/>
  <c r="AX623" i="42"/>
  <c r="BJ623" i="42"/>
  <c r="AM623" i="42"/>
  <c r="AY623" i="42"/>
  <c r="BK623" i="42"/>
  <c r="AN623" i="42"/>
  <c r="AZ623" i="42"/>
  <c r="BL623" i="42"/>
  <c r="AO623" i="42"/>
  <c r="BA623" i="42"/>
  <c r="BM623" i="42"/>
  <c r="AP623" i="42"/>
  <c r="BB623" i="42"/>
  <c r="BN623" i="42"/>
  <c r="AQ623" i="42"/>
  <c r="BC623" i="42"/>
  <c r="BO623" i="42"/>
  <c r="AR623" i="42"/>
  <c r="BP623" i="42"/>
  <c r="AS623" i="42"/>
  <c r="BE623" i="42"/>
  <c r="BQ623" i="42"/>
  <c r="AT623" i="42"/>
  <c r="BR623" i="42"/>
  <c r="BG623" i="42"/>
  <c r="BH623" i="42"/>
  <c r="BS623" i="42"/>
  <c r="AU623" i="42"/>
  <c r="BT623" i="42"/>
  <c r="AV623" i="42"/>
  <c r="AK635" i="42"/>
  <c r="AW635" i="42"/>
  <c r="BI635" i="42"/>
  <c r="AL635" i="42"/>
  <c r="AX635" i="42"/>
  <c r="BJ635" i="42"/>
  <c r="AM635" i="42"/>
  <c r="AY635" i="42"/>
  <c r="BK635" i="42"/>
  <c r="AN635" i="42"/>
  <c r="AZ635" i="42"/>
  <c r="BL635" i="42"/>
  <c r="AO635" i="42"/>
  <c r="BA635" i="42"/>
  <c r="BM635" i="42"/>
  <c r="AP635" i="42"/>
  <c r="BB635" i="42"/>
  <c r="BN635" i="42"/>
  <c r="AQ635" i="42"/>
  <c r="BC635" i="42"/>
  <c r="BO635" i="42"/>
  <c r="AR635" i="42"/>
  <c r="BP635" i="42"/>
  <c r="AS635" i="42"/>
  <c r="BE635" i="42"/>
  <c r="BQ635" i="42"/>
  <c r="AT635" i="42"/>
  <c r="BR635" i="42"/>
  <c r="AU635" i="42"/>
  <c r="AV635" i="42"/>
  <c r="BG635" i="42"/>
  <c r="BH635" i="42"/>
  <c r="BS635" i="42"/>
  <c r="BT635" i="42"/>
  <c r="AS659" i="42"/>
  <c r="BE659" i="42"/>
  <c r="BR659" i="42"/>
  <c r="AT659" i="42"/>
  <c r="BS659" i="42"/>
  <c r="AU659" i="42"/>
  <c r="BG659" i="42"/>
  <c r="BT659" i="42"/>
  <c r="AV659" i="42"/>
  <c r="BH659" i="42"/>
  <c r="BC659" i="42"/>
  <c r="AK659" i="42"/>
  <c r="AW659" i="42"/>
  <c r="BI659" i="42"/>
  <c r="AR659" i="42"/>
  <c r="AL659" i="42"/>
  <c r="AX659" i="42"/>
  <c r="BJ659" i="42"/>
  <c r="BP659" i="42"/>
  <c r="AM659" i="42"/>
  <c r="AY659" i="42"/>
  <c r="BK659" i="42"/>
  <c r="AQ659" i="42"/>
  <c r="AN659" i="42"/>
  <c r="AZ659" i="42"/>
  <c r="BL659" i="42"/>
  <c r="AO659" i="42"/>
  <c r="BA659" i="42"/>
  <c r="BM659" i="42"/>
  <c r="BQ659" i="42"/>
  <c r="AP659" i="42"/>
  <c r="BB659" i="42"/>
  <c r="BO659" i="42"/>
  <c r="AS671" i="42"/>
  <c r="BE671" i="42"/>
  <c r="BR671" i="42"/>
  <c r="BC671" i="42"/>
  <c r="AT671" i="42"/>
  <c r="BS671" i="42"/>
  <c r="AU671" i="42"/>
  <c r="BG671" i="42"/>
  <c r="BT671" i="42"/>
  <c r="BQ671" i="42"/>
  <c r="AV671" i="42"/>
  <c r="BH671" i="42"/>
  <c r="AK671" i="42"/>
  <c r="AW671" i="42"/>
  <c r="BI671" i="42"/>
  <c r="AL671" i="42"/>
  <c r="AX671" i="42"/>
  <c r="BJ671" i="42"/>
  <c r="BP671" i="42"/>
  <c r="AM671" i="42"/>
  <c r="AY671" i="42"/>
  <c r="BK671" i="42"/>
  <c r="AQ671" i="42"/>
  <c r="AN671" i="42"/>
  <c r="AZ671" i="42"/>
  <c r="BL671" i="42"/>
  <c r="AO671" i="42"/>
  <c r="BA671" i="42"/>
  <c r="BM671" i="42"/>
  <c r="AR671" i="42"/>
  <c r="AP671" i="42"/>
  <c r="BB671" i="42"/>
  <c r="BO671" i="42"/>
  <c r="AS683" i="42"/>
  <c r="BE683" i="42"/>
  <c r="BR683" i="42"/>
  <c r="BC683" i="42"/>
  <c r="AT683" i="42"/>
  <c r="BG683" i="42"/>
  <c r="BS683" i="42"/>
  <c r="AU683" i="42"/>
  <c r="BH683" i="42"/>
  <c r="BT683" i="42"/>
  <c r="BP683" i="42"/>
  <c r="AV683" i="42"/>
  <c r="BI683" i="42"/>
  <c r="AK683" i="42"/>
  <c r="AW683" i="42"/>
  <c r="BJ683" i="42"/>
  <c r="AL683" i="42"/>
  <c r="AX683" i="42"/>
  <c r="BK683" i="42"/>
  <c r="AM683" i="42"/>
  <c r="AY683" i="42"/>
  <c r="BL683" i="42"/>
  <c r="AQ683" i="42"/>
  <c r="BQ683" i="42"/>
  <c r="AN683" i="42"/>
  <c r="AZ683" i="42"/>
  <c r="BM683" i="42"/>
  <c r="AR683" i="42"/>
  <c r="AO683" i="42"/>
  <c r="BA683" i="42"/>
  <c r="BN683" i="42"/>
  <c r="AP683" i="42"/>
  <c r="BB683" i="42"/>
  <c r="BO683" i="42"/>
  <c r="AS695" i="42"/>
  <c r="BE695" i="42"/>
  <c r="BR695" i="42"/>
  <c r="AR695" i="42"/>
  <c r="AT695" i="42"/>
  <c r="BG695" i="42"/>
  <c r="BS695" i="42"/>
  <c r="BC695" i="42"/>
  <c r="AU695" i="42"/>
  <c r="BH695" i="42"/>
  <c r="BT695" i="42"/>
  <c r="BP695" i="42"/>
  <c r="AV695" i="42"/>
  <c r="BI695" i="42"/>
  <c r="AQ695" i="42"/>
  <c r="BQ695" i="42"/>
  <c r="AK695" i="42"/>
  <c r="AW695" i="42"/>
  <c r="BJ695" i="42"/>
  <c r="AL695" i="42"/>
  <c r="AX695" i="42"/>
  <c r="BK695" i="42"/>
  <c r="AM695" i="42"/>
  <c r="AY695" i="42"/>
  <c r="BL695" i="42"/>
  <c r="AN695" i="42"/>
  <c r="AZ695" i="42"/>
  <c r="BM695" i="42"/>
  <c r="AO695" i="42"/>
  <c r="BA695" i="42"/>
  <c r="BN695" i="42"/>
  <c r="AP695" i="42"/>
  <c r="BB695" i="42"/>
  <c r="BO695" i="42"/>
  <c r="AS707" i="42"/>
  <c r="BE707" i="42"/>
  <c r="BR707" i="42"/>
  <c r="AT707" i="42"/>
  <c r="BG707" i="42"/>
  <c r="BS707" i="42"/>
  <c r="AU707" i="42"/>
  <c r="BH707" i="42"/>
  <c r="BT707" i="42"/>
  <c r="AQ707" i="42"/>
  <c r="AV707" i="42"/>
  <c r="BI707" i="42"/>
  <c r="AK707" i="42"/>
  <c r="AW707" i="42"/>
  <c r="BJ707" i="42"/>
  <c r="AL707" i="42"/>
  <c r="AX707" i="42"/>
  <c r="BK707" i="42"/>
  <c r="BP707" i="42"/>
  <c r="BQ707" i="42"/>
  <c r="AM707" i="42"/>
  <c r="AY707" i="42"/>
  <c r="BL707" i="42"/>
  <c r="AR707" i="42"/>
  <c r="AN707" i="42"/>
  <c r="AZ707" i="42"/>
  <c r="BM707" i="42"/>
  <c r="AO707" i="42"/>
  <c r="BA707" i="42"/>
  <c r="BN707" i="42"/>
  <c r="BC707" i="42"/>
  <c r="AP707" i="42"/>
  <c r="BB707" i="42"/>
  <c r="BO707" i="42"/>
  <c r="AO577" i="42"/>
  <c r="BA577" i="42"/>
  <c r="BM577" i="42"/>
  <c r="AP577" i="42"/>
  <c r="BB577" i="42"/>
  <c r="BN577" i="42"/>
  <c r="AQ577" i="42"/>
  <c r="BC577" i="42"/>
  <c r="BO577" i="42"/>
  <c r="AR577" i="42"/>
  <c r="BP577" i="42"/>
  <c r="AS577" i="42"/>
  <c r="BE577" i="42"/>
  <c r="BQ577" i="42"/>
  <c r="AT577" i="42"/>
  <c r="BR577" i="42"/>
  <c r="AU577" i="42"/>
  <c r="BG577" i="42"/>
  <c r="AV577" i="42"/>
  <c r="BH577" i="42"/>
  <c r="BT577" i="42"/>
  <c r="AK577" i="42"/>
  <c r="AW577" i="42"/>
  <c r="BI577" i="42"/>
  <c r="AL577" i="42"/>
  <c r="AX577" i="42"/>
  <c r="BJ577" i="42"/>
  <c r="AM577" i="42"/>
  <c r="AN577" i="42"/>
  <c r="AY577" i="42"/>
  <c r="AZ577" i="42"/>
  <c r="BK577" i="42"/>
  <c r="BL577" i="42"/>
  <c r="AO565" i="42"/>
  <c r="BA565" i="42"/>
  <c r="BM565" i="42"/>
  <c r="AP565" i="42"/>
  <c r="BB565" i="42"/>
  <c r="BN565" i="42"/>
  <c r="AQ565" i="42"/>
  <c r="BC565" i="42"/>
  <c r="BO565" i="42"/>
  <c r="AR565" i="42"/>
  <c r="BP565" i="42"/>
  <c r="AS565" i="42"/>
  <c r="BE565" i="42"/>
  <c r="BQ565" i="42"/>
  <c r="AT565" i="42"/>
  <c r="BR565" i="42"/>
  <c r="AU565" i="42"/>
  <c r="BG565" i="42"/>
  <c r="BS565" i="42"/>
  <c r="AV565" i="42"/>
  <c r="BH565" i="42"/>
  <c r="BT565" i="42"/>
  <c r="AK565" i="42"/>
  <c r="AW565" i="42"/>
  <c r="BI565" i="42"/>
  <c r="AL565" i="42"/>
  <c r="AX565" i="42"/>
  <c r="BJ565" i="42"/>
  <c r="AM565" i="42"/>
  <c r="AN565" i="42"/>
  <c r="AY565" i="42"/>
  <c r="AZ565" i="42"/>
  <c r="BK565" i="42"/>
  <c r="BL565" i="42"/>
  <c r="AO553" i="42"/>
  <c r="BA553" i="42"/>
  <c r="BM553" i="42"/>
  <c r="AP553" i="42"/>
  <c r="BB553" i="42"/>
  <c r="BN553" i="42"/>
  <c r="AQ553" i="42"/>
  <c r="BC553" i="42"/>
  <c r="BO553" i="42"/>
  <c r="AR553" i="42"/>
  <c r="BP553" i="42"/>
  <c r="AS553" i="42"/>
  <c r="BE553" i="42"/>
  <c r="AT553" i="42"/>
  <c r="BR553" i="42"/>
  <c r="AU553" i="42"/>
  <c r="BG553" i="42"/>
  <c r="BS553" i="42"/>
  <c r="AV553" i="42"/>
  <c r="BH553" i="42"/>
  <c r="BT553" i="42"/>
  <c r="AK553" i="42"/>
  <c r="AW553" i="42"/>
  <c r="BI553" i="42"/>
  <c r="AL553" i="42"/>
  <c r="AX553" i="42"/>
  <c r="BJ553" i="42"/>
  <c r="AM553" i="42"/>
  <c r="AN553" i="42"/>
  <c r="AY553" i="42"/>
  <c r="AZ553" i="42"/>
  <c r="BK553" i="42"/>
  <c r="BL553" i="42"/>
  <c r="AO541" i="42"/>
  <c r="BA541" i="42"/>
  <c r="BN541" i="42"/>
  <c r="AP541" i="42"/>
  <c r="BB541" i="42"/>
  <c r="BO541" i="42"/>
  <c r="AR541" i="42"/>
  <c r="BQ541" i="42"/>
  <c r="AS541" i="42"/>
  <c r="BF541" i="42"/>
  <c r="BR541" i="42"/>
  <c r="AT541" i="42"/>
  <c r="BG541" i="42"/>
  <c r="BH541" i="42"/>
  <c r="BT541" i="42"/>
  <c r="AK541" i="42"/>
  <c r="AW541" i="42"/>
  <c r="BJ541" i="42"/>
  <c r="AM541" i="42"/>
  <c r="BP541" i="42"/>
  <c r="AN541" i="42"/>
  <c r="AQ541" i="42"/>
  <c r="AV541" i="42"/>
  <c r="AX541" i="42"/>
  <c r="AY541" i="42"/>
  <c r="AZ541" i="42"/>
  <c r="BC541" i="42"/>
  <c r="BI541" i="42"/>
  <c r="BK541" i="42"/>
  <c r="AL541" i="42"/>
  <c r="BL541" i="42"/>
  <c r="BM541" i="42"/>
  <c r="AO529" i="42"/>
  <c r="BA529" i="42"/>
  <c r="BN529" i="42"/>
  <c r="AP529" i="42"/>
  <c r="BB529" i="42"/>
  <c r="BO529" i="42"/>
  <c r="AQ529" i="42"/>
  <c r="BC529" i="42"/>
  <c r="BP529" i="42"/>
  <c r="AR529" i="42"/>
  <c r="BQ529" i="42"/>
  <c r="AS529" i="42"/>
  <c r="BF529" i="42"/>
  <c r="AT529" i="42"/>
  <c r="BG529" i="42"/>
  <c r="BS529" i="42"/>
  <c r="BH529" i="42"/>
  <c r="AV529" i="42"/>
  <c r="BI529" i="42"/>
  <c r="AK529" i="42"/>
  <c r="AW529" i="42"/>
  <c r="BJ529" i="42"/>
  <c r="AL529" i="42"/>
  <c r="AM529" i="42"/>
  <c r="AN529" i="42"/>
  <c r="AX529" i="42"/>
  <c r="AY529" i="42"/>
  <c r="AZ529" i="42"/>
  <c r="BK529" i="42"/>
  <c r="BL529" i="42"/>
  <c r="BM529" i="42"/>
  <c r="BE529" i="42"/>
  <c r="AQ641" i="42"/>
  <c r="BC641" i="42"/>
  <c r="BO641" i="42"/>
  <c r="AR641" i="42"/>
  <c r="BP641" i="42"/>
  <c r="AS641" i="42"/>
  <c r="BE641" i="42"/>
  <c r="BQ641" i="42"/>
  <c r="AT641" i="42"/>
  <c r="BR641" i="42"/>
  <c r="AU641" i="42"/>
  <c r="BG641" i="42"/>
  <c r="BS641" i="42"/>
  <c r="AV641" i="42"/>
  <c r="BH641" i="42"/>
  <c r="BT641" i="42"/>
  <c r="AK641" i="42"/>
  <c r="AW641" i="42"/>
  <c r="BI641" i="42"/>
  <c r="AL641" i="42"/>
  <c r="AX641" i="42"/>
  <c r="BJ641" i="42"/>
  <c r="AM641" i="42"/>
  <c r="AY641" i="42"/>
  <c r="BK641" i="42"/>
  <c r="AN641" i="42"/>
  <c r="AZ641" i="42"/>
  <c r="BL641" i="42"/>
  <c r="AO641" i="42"/>
  <c r="AP641" i="42"/>
  <c r="BA641" i="42"/>
  <c r="BB641" i="42"/>
  <c r="BM641" i="42"/>
  <c r="BN641" i="42"/>
  <c r="AS667" i="42"/>
  <c r="BE667" i="42"/>
  <c r="BR667" i="42"/>
  <c r="AT667" i="42"/>
  <c r="BS667" i="42"/>
  <c r="AU667" i="42"/>
  <c r="BG667" i="42"/>
  <c r="BT667" i="42"/>
  <c r="AV667" i="42"/>
  <c r="BH667" i="42"/>
  <c r="AQ667" i="42"/>
  <c r="AK667" i="42"/>
  <c r="AW667" i="42"/>
  <c r="BI667" i="42"/>
  <c r="AL667" i="42"/>
  <c r="AX667" i="42"/>
  <c r="BJ667" i="42"/>
  <c r="BC667" i="42"/>
  <c r="AM667" i="42"/>
  <c r="AY667" i="42"/>
  <c r="BK667" i="42"/>
  <c r="BQ667" i="42"/>
  <c r="AN667" i="42"/>
  <c r="AZ667" i="42"/>
  <c r="BL667" i="42"/>
  <c r="AR667" i="42"/>
  <c r="AO667" i="42"/>
  <c r="BA667" i="42"/>
  <c r="BM667" i="42"/>
  <c r="BP667" i="42"/>
  <c r="AP667" i="42"/>
  <c r="BB667" i="42"/>
  <c r="BO667" i="42"/>
  <c r="AT521" i="42"/>
  <c r="BF521" i="42"/>
  <c r="BR521" i="42"/>
  <c r="AR521" i="42"/>
  <c r="BG521" i="42"/>
  <c r="BS521" i="42"/>
  <c r="AV521" i="42"/>
  <c r="BH521" i="42"/>
  <c r="BJ521" i="42"/>
  <c r="AW521" i="42"/>
  <c r="BI521" i="42"/>
  <c r="AL521" i="42"/>
  <c r="AK521" i="42"/>
  <c r="AX521" i="42"/>
  <c r="AM521" i="42"/>
  <c r="AY521" i="42"/>
  <c r="BK521" i="42"/>
  <c r="AN521" i="42"/>
  <c r="AZ521" i="42"/>
  <c r="BL521" i="42"/>
  <c r="AO521" i="42"/>
  <c r="BA521" i="42"/>
  <c r="BM521" i="42"/>
  <c r="AP521" i="42"/>
  <c r="BB521" i="42"/>
  <c r="BN521" i="42"/>
  <c r="AQ521" i="42"/>
  <c r="BC521" i="42"/>
  <c r="BO521" i="42"/>
  <c r="BE521" i="42"/>
  <c r="BQ521" i="42"/>
  <c r="AS521" i="42"/>
  <c r="AM633" i="42"/>
  <c r="AY633" i="42"/>
  <c r="BK633" i="42"/>
  <c r="AN633" i="42"/>
  <c r="AZ633" i="42"/>
  <c r="BL633" i="42"/>
  <c r="AO633" i="42"/>
  <c r="BA633" i="42"/>
  <c r="BM633" i="42"/>
  <c r="AP633" i="42"/>
  <c r="BB633" i="42"/>
  <c r="BN633" i="42"/>
  <c r="AQ633" i="42"/>
  <c r="BC633" i="42"/>
  <c r="BO633" i="42"/>
  <c r="AR633" i="42"/>
  <c r="BP633" i="42"/>
  <c r="AS633" i="42"/>
  <c r="BE633" i="42"/>
  <c r="BQ633" i="42"/>
  <c r="AT633" i="42"/>
  <c r="BR633" i="42"/>
  <c r="AU633" i="42"/>
  <c r="BG633" i="42"/>
  <c r="BS633" i="42"/>
  <c r="AV633" i="42"/>
  <c r="BH633" i="42"/>
  <c r="BT633" i="42"/>
  <c r="AK633" i="42"/>
  <c r="AL633" i="42"/>
  <c r="AW633" i="42"/>
  <c r="AX633" i="42"/>
  <c r="BI633" i="42"/>
  <c r="BJ633" i="42"/>
  <c r="AL622" i="42"/>
  <c r="AX622" i="42"/>
  <c r="BJ622" i="42"/>
  <c r="AM622" i="42"/>
  <c r="AY622" i="42"/>
  <c r="BK622" i="42"/>
  <c r="AN622" i="42"/>
  <c r="AZ622" i="42"/>
  <c r="BL622" i="42"/>
  <c r="AO622" i="42"/>
  <c r="BA622" i="42"/>
  <c r="BM622" i="42"/>
  <c r="AP622" i="42"/>
  <c r="BB622" i="42"/>
  <c r="BN622" i="42"/>
  <c r="AQ622" i="42"/>
  <c r="BC622" i="42"/>
  <c r="BO622" i="42"/>
  <c r="AR622" i="42"/>
  <c r="BP622" i="42"/>
  <c r="AS622" i="42"/>
  <c r="BE622" i="42"/>
  <c r="BQ622" i="42"/>
  <c r="AT622" i="42"/>
  <c r="BR622" i="42"/>
  <c r="AU622" i="42"/>
  <c r="BG622" i="42"/>
  <c r="BS622" i="42"/>
  <c r="AV622" i="42"/>
  <c r="AW622" i="42"/>
  <c r="BH622" i="42"/>
  <c r="BI622" i="42"/>
  <c r="BT622" i="42"/>
  <c r="AK622" i="42"/>
  <c r="AO542" i="42"/>
  <c r="BA542" i="42"/>
  <c r="BN542" i="42"/>
  <c r="AP542" i="42"/>
  <c r="BB542" i="42"/>
  <c r="BO542" i="42"/>
  <c r="AR542" i="42"/>
  <c r="BQ542" i="42"/>
  <c r="AS542" i="42"/>
  <c r="BF542" i="42"/>
  <c r="BR542" i="42"/>
  <c r="AT542" i="42"/>
  <c r="BG542" i="42"/>
  <c r="BS542" i="42"/>
  <c r="BH542" i="42"/>
  <c r="BT542" i="42"/>
  <c r="AK542" i="42"/>
  <c r="AW542" i="42"/>
  <c r="BJ542" i="42"/>
  <c r="AL542" i="42"/>
  <c r="BM542" i="42"/>
  <c r="AM542" i="42"/>
  <c r="BP542" i="42"/>
  <c r="AN542" i="42"/>
  <c r="AQ542" i="42"/>
  <c r="AV542" i="42"/>
  <c r="AX542" i="42"/>
  <c r="AY542" i="42"/>
  <c r="AZ542" i="42"/>
  <c r="BC542" i="42"/>
  <c r="BI542" i="42"/>
  <c r="BK542" i="42"/>
  <c r="BL542" i="42"/>
  <c r="AU590" i="42"/>
  <c r="BG590" i="42"/>
  <c r="BT590" i="42"/>
  <c r="AV590" i="42"/>
  <c r="BH590" i="42"/>
  <c r="AK590" i="42"/>
  <c r="AW590" i="42"/>
  <c r="BI590" i="42"/>
  <c r="AL590" i="42"/>
  <c r="AX590" i="42"/>
  <c r="BJ590" i="42"/>
  <c r="AM590" i="42"/>
  <c r="AY590" i="42"/>
  <c r="BK590" i="42"/>
  <c r="AN590" i="42"/>
  <c r="AZ590" i="42"/>
  <c r="BL590" i="42"/>
  <c r="AO590" i="42"/>
  <c r="BA590" i="42"/>
  <c r="BM590" i="42"/>
  <c r="AP590" i="42"/>
  <c r="BB590" i="42"/>
  <c r="BO590" i="42"/>
  <c r="AQ590" i="42"/>
  <c r="BC590" i="42"/>
  <c r="AR590" i="42"/>
  <c r="BQ590" i="42"/>
  <c r="AS590" i="42"/>
  <c r="AT590" i="42"/>
  <c r="BE590" i="42"/>
  <c r="BR590" i="42"/>
  <c r="BS590" i="42"/>
  <c r="BN590" i="42"/>
  <c r="AU602" i="42"/>
  <c r="BG602" i="42"/>
  <c r="BT602" i="42"/>
  <c r="AV602" i="42"/>
  <c r="BH602" i="42"/>
  <c r="AK602" i="42"/>
  <c r="AW602" i="42"/>
  <c r="BI602" i="42"/>
  <c r="AL602" i="42"/>
  <c r="AX602" i="42"/>
  <c r="BJ602" i="42"/>
  <c r="AM602" i="42"/>
  <c r="AY602" i="42"/>
  <c r="BK602" i="42"/>
  <c r="AN602" i="42"/>
  <c r="AZ602" i="42"/>
  <c r="BL602" i="42"/>
  <c r="AO602" i="42"/>
  <c r="BA602" i="42"/>
  <c r="BM602" i="42"/>
  <c r="AP602" i="42"/>
  <c r="BB602" i="42"/>
  <c r="BO602" i="42"/>
  <c r="AQ602" i="42"/>
  <c r="BC602" i="42"/>
  <c r="BP602" i="42"/>
  <c r="AR602" i="42"/>
  <c r="BQ602" i="42"/>
  <c r="AS602" i="42"/>
  <c r="AT602" i="42"/>
  <c r="BE602" i="42"/>
  <c r="BR602" i="42"/>
  <c r="BS602" i="42"/>
  <c r="AU613" i="42"/>
  <c r="BG613" i="42"/>
  <c r="BS613" i="42"/>
  <c r="AV613" i="42"/>
  <c r="BH613" i="42"/>
  <c r="BT613" i="42"/>
  <c r="AK613" i="42"/>
  <c r="AW613" i="42"/>
  <c r="BI613" i="42"/>
  <c r="AL613" i="42"/>
  <c r="AX613" i="42"/>
  <c r="BJ613" i="42"/>
  <c r="AM613" i="42"/>
  <c r="AY613" i="42"/>
  <c r="BK613" i="42"/>
  <c r="AN613" i="42"/>
  <c r="AZ613" i="42"/>
  <c r="BL613" i="42"/>
  <c r="AO613" i="42"/>
  <c r="BA613" i="42"/>
  <c r="BM613" i="42"/>
  <c r="AP613" i="42"/>
  <c r="BB613" i="42"/>
  <c r="BN613" i="42"/>
  <c r="AQ613" i="42"/>
  <c r="BC613" i="42"/>
  <c r="BO613" i="42"/>
  <c r="AR613" i="42"/>
  <c r="BP613" i="42"/>
  <c r="AS613" i="42"/>
  <c r="AT613" i="42"/>
  <c r="BE613" i="42"/>
  <c r="BQ613" i="42"/>
  <c r="BR613" i="42"/>
  <c r="AV624" i="42"/>
  <c r="BH624" i="42"/>
  <c r="BT624" i="42"/>
  <c r="AK624" i="42"/>
  <c r="AW624" i="42"/>
  <c r="BI624" i="42"/>
  <c r="AL624" i="42"/>
  <c r="AX624" i="42"/>
  <c r="BJ624" i="42"/>
  <c r="AM624" i="42"/>
  <c r="AY624" i="42"/>
  <c r="BK624" i="42"/>
  <c r="AN624" i="42"/>
  <c r="AZ624" i="42"/>
  <c r="BL624" i="42"/>
  <c r="AO624" i="42"/>
  <c r="BA624" i="42"/>
  <c r="BM624" i="42"/>
  <c r="AP624" i="42"/>
  <c r="BB624" i="42"/>
  <c r="BN624" i="42"/>
  <c r="AQ624" i="42"/>
  <c r="BC624" i="42"/>
  <c r="BO624" i="42"/>
  <c r="AR624" i="42"/>
  <c r="BP624" i="42"/>
  <c r="AS624" i="42"/>
  <c r="BE624" i="42"/>
  <c r="BQ624" i="42"/>
  <c r="BR624" i="42"/>
  <c r="BS624" i="42"/>
  <c r="BG624" i="42"/>
  <c r="AT624" i="42"/>
  <c r="AU624" i="42"/>
  <c r="AV636" i="42"/>
  <c r="BH636" i="42"/>
  <c r="BT636" i="42"/>
  <c r="AK636" i="42"/>
  <c r="AW636" i="42"/>
  <c r="BI636" i="42"/>
  <c r="AL636" i="42"/>
  <c r="AX636" i="42"/>
  <c r="BJ636" i="42"/>
  <c r="AM636" i="42"/>
  <c r="AY636" i="42"/>
  <c r="BK636" i="42"/>
  <c r="AN636" i="42"/>
  <c r="AZ636" i="42"/>
  <c r="BL636" i="42"/>
  <c r="AO636" i="42"/>
  <c r="BA636" i="42"/>
  <c r="BM636" i="42"/>
  <c r="AP636" i="42"/>
  <c r="BB636" i="42"/>
  <c r="BN636" i="42"/>
  <c r="AQ636" i="42"/>
  <c r="BC636" i="42"/>
  <c r="BO636" i="42"/>
  <c r="AR636" i="42"/>
  <c r="BP636" i="42"/>
  <c r="AS636" i="42"/>
  <c r="BE636" i="42"/>
  <c r="BQ636" i="42"/>
  <c r="BG636" i="42"/>
  <c r="BR636" i="42"/>
  <c r="AT636" i="42"/>
  <c r="BS636" i="42"/>
  <c r="AU636" i="42"/>
  <c r="AK648" i="42"/>
  <c r="AW648" i="42"/>
  <c r="BI648" i="42"/>
  <c r="AL648" i="42"/>
  <c r="AX648" i="42"/>
  <c r="BJ648" i="42"/>
  <c r="AM648" i="42"/>
  <c r="AY648" i="42"/>
  <c r="BK648" i="42"/>
  <c r="AN648" i="42"/>
  <c r="AZ648" i="42"/>
  <c r="BL648" i="42"/>
  <c r="AO648" i="42"/>
  <c r="BA648" i="42"/>
  <c r="BM648" i="42"/>
  <c r="AP648" i="42"/>
  <c r="BB648" i="42"/>
  <c r="BO648" i="42"/>
  <c r="AQ648" i="42"/>
  <c r="BC648" i="42"/>
  <c r="BP648" i="42"/>
  <c r="AR648" i="42"/>
  <c r="BQ648" i="42"/>
  <c r="AS648" i="42"/>
  <c r="BE648" i="42"/>
  <c r="BR648" i="42"/>
  <c r="AT648" i="42"/>
  <c r="BS648" i="42"/>
  <c r="AU648" i="42"/>
  <c r="AV648" i="42"/>
  <c r="BG648" i="42"/>
  <c r="BH648" i="42"/>
  <c r="BT648" i="42"/>
  <c r="AS660" i="42"/>
  <c r="BE660" i="42"/>
  <c r="BR660" i="42"/>
  <c r="BP660" i="42"/>
  <c r="AT660" i="42"/>
  <c r="BS660" i="42"/>
  <c r="AU660" i="42"/>
  <c r="BG660" i="42"/>
  <c r="BT660" i="42"/>
  <c r="BC660" i="42"/>
  <c r="AV660" i="42"/>
  <c r="BH660" i="42"/>
  <c r="AK660" i="42"/>
  <c r="AW660" i="42"/>
  <c r="BI660" i="42"/>
  <c r="AL660" i="42"/>
  <c r="AX660" i="42"/>
  <c r="BJ660" i="42"/>
  <c r="AM660" i="42"/>
  <c r="AY660" i="42"/>
  <c r="BK660" i="42"/>
  <c r="BQ660" i="42"/>
  <c r="AN660" i="42"/>
  <c r="AZ660" i="42"/>
  <c r="BL660" i="42"/>
  <c r="AO660" i="42"/>
  <c r="BA660" i="42"/>
  <c r="BM660" i="42"/>
  <c r="AQ660" i="42"/>
  <c r="AP660" i="42"/>
  <c r="BB660" i="42"/>
  <c r="BO660" i="42"/>
  <c r="AR660" i="42"/>
  <c r="AS672" i="42"/>
  <c r="BE672" i="42"/>
  <c r="BR672" i="42"/>
  <c r="AT672" i="42"/>
  <c r="BS672" i="42"/>
  <c r="AU672" i="42"/>
  <c r="BG672" i="42"/>
  <c r="BT672" i="42"/>
  <c r="BC672" i="42"/>
  <c r="AV672" i="42"/>
  <c r="BH672" i="42"/>
  <c r="BP672" i="42"/>
  <c r="BQ672" i="42"/>
  <c r="AK672" i="42"/>
  <c r="AW672" i="42"/>
  <c r="BI672" i="42"/>
  <c r="AR672" i="42"/>
  <c r="AL672" i="42"/>
  <c r="AX672" i="42"/>
  <c r="BJ672" i="42"/>
  <c r="AM672" i="42"/>
  <c r="AY672" i="42"/>
  <c r="BK672" i="42"/>
  <c r="AN672" i="42"/>
  <c r="AZ672" i="42"/>
  <c r="BL672" i="42"/>
  <c r="AQ672" i="42"/>
  <c r="AO672" i="42"/>
  <c r="BA672" i="42"/>
  <c r="BM672" i="42"/>
  <c r="AP672" i="42"/>
  <c r="BB672" i="42"/>
  <c r="BO672" i="42"/>
  <c r="AS684" i="42"/>
  <c r="BE684" i="42"/>
  <c r="BR684" i="42"/>
  <c r="AT684" i="42"/>
  <c r="BG684" i="42"/>
  <c r="BS684" i="42"/>
  <c r="AU684" i="42"/>
  <c r="BH684" i="42"/>
  <c r="BT684" i="42"/>
  <c r="AV684" i="42"/>
  <c r="BI684" i="42"/>
  <c r="AQ684" i="42"/>
  <c r="AK684" i="42"/>
  <c r="AW684" i="42"/>
  <c r="BJ684" i="42"/>
  <c r="AL684" i="42"/>
  <c r="AX684" i="42"/>
  <c r="BK684" i="42"/>
  <c r="BQ684" i="42"/>
  <c r="AM684" i="42"/>
  <c r="AY684" i="42"/>
  <c r="BL684" i="42"/>
  <c r="AN684" i="42"/>
  <c r="AZ684" i="42"/>
  <c r="BM684" i="42"/>
  <c r="BP684" i="42"/>
  <c r="AO684" i="42"/>
  <c r="BA684" i="42"/>
  <c r="BN684" i="42"/>
  <c r="BC684" i="42"/>
  <c r="AR684" i="42"/>
  <c r="AP684" i="42"/>
  <c r="BB684" i="42"/>
  <c r="BO684" i="42"/>
  <c r="AS696" i="42"/>
  <c r="BE696" i="42"/>
  <c r="BR696" i="42"/>
  <c r="AT696" i="42"/>
  <c r="BG696" i="42"/>
  <c r="BS696" i="42"/>
  <c r="BQ696" i="42"/>
  <c r="AU696" i="42"/>
  <c r="BH696" i="42"/>
  <c r="BT696" i="42"/>
  <c r="AV696" i="42"/>
  <c r="BI696" i="42"/>
  <c r="AK696" i="42"/>
  <c r="AW696" i="42"/>
  <c r="BJ696" i="42"/>
  <c r="AL696" i="42"/>
  <c r="AX696" i="42"/>
  <c r="BK696" i="42"/>
  <c r="BP696" i="42"/>
  <c r="AM696" i="42"/>
  <c r="AY696" i="42"/>
  <c r="BL696" i="42"/>
  <c r="BC696" i="42"/>
  <c r="AR696" i="42"/>
  <c r="AN696" i="42"/>
  <c r="AZ696" i="42"/>
  <c r="BM696" i="42"/>
  <c r="AO696" i="42"/>
  <c r="BA696" i="42"/>
  <c r="BN696" i="42"/>
  <c r="AP696" i="42"/>
  <c r="BB696" i="42"/>
  <c r="BO696" i="42"/>
  <c r="AQ696" i="42"/>
  <c r="AS708" i="42"/>
  <c r="BE708" i="42"/>
  <c r="BR708" i="42"/>
  <c r="BC708" i="42"/>
  <c r="AT708" i="42"/>
  <c r="BG708" i="42"/>
  <c r="BS708" i="42"/>
  <c r="BQ708" i="42"/>
  <c r="AU708" i="42"/>
  <c r="BH708" i="42"/>
  <c r="BT708" i="42"/>
  <c r="AV708" i="42"/>
  <c r="BI708" i="42"/>
  <c r="AQ708" i="42"/>
  <c r="AR708" i="42"/>
  <c r="AK708" i="42"/>
  <c r="AW708" i="42"/>
  <c r="BJ708" i="42"/>
  <c r="AL708" i="42"/>
  <c r="AX708" i="42"/>
  <c r="BK708" i="42"/>
  <c r="AM708" i="42"/>
  <c r="AY708" i="42"/>
  <c r="BL708" i="42"/>
  <c r="AN708" i="42"/>
  <c r="AZ708" i="42"/>
  <c r="BM708" i="42"/>
  <c r="BP708" i="42"/>
  <c r="AO708" i="42"/>
  <c r="BA708" i="42"/>
  <c r="BN708" i="42"/>
  <c r="AP708" i="42"/>
  <c r="BB708" i="42"/>
  <c r="BO708" i="42"/>
  <c r="AP576" i="42"/>
  <c r="BB576" i="42"/>
  <c r="BN576" i="42"/>
  <c r="AQ576" i="42"/>
  <c r="BC576" i="42"/>
  <c r="BO576" i="42"/>
  <c r="AR576" i="42"/>
  <c r="BP576" i="42"/>
  <c r="AS576" i="42"/>
  <c r="BE576" i="42"/>
  <c r="BQ576" i="42"/>
  <c r="AT576" i="42"/>
  <c r="BR576" i="42"/>
  <c r="AU576" i="42"/>
  <c r="BG576" i="42"/>
  <c r="BS576" i="42"/>
  <c r="AV576" i="42"/>
  <c r="BH576" i="42"/>
  <c r="BT576" i="42"/>
  <c r="AK576" i="42"/>
  <c r="AW576" i="42"/>
  <c r="BI576" i="42"/>
  <c r="AL576" i="42"/>
  <c r="AX576" i="42"/>
  <c r="BJ576" i="42"/>
  <c r="AM576" i="42"/>
  <c r="AY576" i="42"/>
  <c r="BK576" i="42"/>
  <c r="BL576" i="42"/>
  <c r="BM576" i="42"/>
  <c r="AN576" i="42"/>
  <c r="AO576" i="42"/>
  <c r="AZ576" i="42"/>
  <c r="BA576" i="42"/>
  <c r="AP564" i="42"/>
  <c r="BB564" i="42"/>
  <c r="BN564" i="42"/>
  <c r="AQ564" i="42"/>
  <c r="BC564" i="42"/>
  <c r="BO564" i="42"/>
  <c r="AR564" i="42"/>
  <c r="BP564" i="42"/>
  <c r="AS564" i="42"/>
  <c r="BE564" i="42"/>
  <c r="BQ564" i="42"/>
  <c r="AT564" i="42"/>
  <c r="BR564" i="42"/>
  <c r="AU564" i="42"/>
  <c r="BG564" i="42"/>
  <c r="AV564" i="42"/>
  <c r="BH564" i="42"/>
  <c r="BT564" i="42"/>
  <c r="AK564" i="42"/>
  <c r="AW564" i="42"/>
  <c r="BI564" i="42"/>
  <c r="AL564" i="42"/>
  <c r="AX564" i="42"/>
  <c r="BJ564" i="42"/>
  <c r="AM564" i="42"/>
  <c r="AY564" i="42"/>
  <c r="BK564" i="42"/>
  <c r="AN564" i="42"/>
  <c r="AO564" i="42"/>
  <c r="AZ564" i="42"/>
  <c r="BA564" i="42"/>
  <c r="BL564" i="42"/>
  <c r="BM564" i="42"/>
  <c r="AP552" i="42"/>
  <c r="BB552" i="42"/>
  <c r="BN552" i="42"/>
  <c r="AQ552" i="42"/>
  <c r="BC552" i="42"/>
  <c r="BO552" i="42"/>
  <c r="AR552" i="42"/>
  <c r="AS552" i="42"/>
  <c r="BE552" i="42"/>
  <c r="BQ552" i="42"/>
  <c r="AT552" i="42"/>
  <c r="AU552" i="42"/>
  <c r="BG552" i="42"/>
  <c r="BS552" i="42"/>
  <c r="AV552" i="42"/>
  <c r="BH552" i="42"/>
  <c r="BT552" i="42"/>
  <c r="AK552" i="42"/>
  <c r="AW552" i="42"/>
  <c r="BI552" i="42"/>
  <c r="AL552" i="42"/>
  <c r="AX552" i="42"/>
  <c r="BJ552" i="42"/>
  <c r="AM552" i="42"/>
  <c r="AY552" i="42"/>
  <c r="BK552" i="42"/>
  <c r="AN552" i="42"/>
  <c r="AO552" i="42"/>
  <c r="AZ552" i="42"/>
  <c r="BA552" i="42"/>
  <c r="BL552" i="42"/>
  <c r="BM552" i="42"/>
  <c r="AO540" i="42"/>
  <c r="BA540" i="42"/>
  <c r="BN540" i="42"/>
  <c r="AP540" i="42"/>
  <c r="BB540" i="42"/>
  <c r="BO540" i="42"/>
  <c r="AR540" i="42"/>
  <c r="BQ540" i="42"/>
  <c r="AS540" i="42"/>
  <c r="BF540" i="42"/>
  <c r="BR540" i="42"/>
  <c r="AT540" i="42"/>
  <c r="BG540" i="42"/>
  <c r="BS540" i="42"/>
  <c r="BH540" i="42"/>
  <c r="BT540" i="42"/>
  <c r="AK540" i="42"/>
  <c r="AW540" i="42"/>
  <c r="BJ540" i="42"/>
  <c r="AN540" i="42"/>
  <c r="AQ540" i="42"/>
  <c r="AV540" i="42"/>
  <c r="AX540" i="42"/>
  <c r="AY540" i="42"/>
  <c r="AZ540" i="42"/>
  <c r="BC540" i="42"/>
  <c r="BI540" i="42"/>
  <c r="BK540" i="42"/>
  <c r="BL540" i="42"/>
  <c r="AL540" i="42"/>
  <c r="AM540" i="42"/>
  <c r="BM540" i="42"/>
  <c r="BP540" i="42"/>
  <c r="AO528" i="42"/>
  <c r="BA528" i="42"/>
  <c r="BN528" i="42"/>
  <c r="AP528" i="42"/>
  <c r="BB528" i="42"/>
  <c r="BO528" i="42"/>
  <c r="AQ528" i="42"/>
  <c r="BC528" i="42"/>
  <c r="BP528" i="42"/>
  <c r="AR528" i="42"/>
  <c r="AS528" i="42"/>
  <c r="BF528" i="42"/>
  <c r="AT528" i="42"/>
  <c r="BG528" i="42"/>
  <c r="BS528" i="42"/>
  <c r="BH528" i="42"/>
  <c r="AV528" i="42"/>
  <c r="BI528" i="42"/>
  <c r="AK528" i="42"/>
  <c r="AW528" i="42"/>
  <c r="BJ528" i="42"/>
  <c r="AL528" i="42"/>
  <c r="AM528" i="42"/>
  <c r="AN528" i="42"/>
  <c r="AX528" i="42"/>
  <c r="AY528" i="42"/>
  <c r="AZ528" i="42"/>
  <c r="BK528" i="42"/>
  <c r="BL528" i="42"/>
  <c r="BM528" i="42"/>
  <c r="BE528" i="42"/>
  <c r="AU583" i="42"/>
  <c r="BG583" i="42"/>
  <c r="AV583" i="42"/>
  <c r="BH583" i="42"/>
  <c r="AK583" i="42"/>
  <c r="AW583" i="42"/>
  <c r="BI583" i="42"/>
  <c r="AL583" i="42"/>
  <c r="AX583" i="42"/>
  <c r="BJ583" i="42"/>
  <c r="AM583" i="42"/>
  <c r="AY583" i="42"/>
  <c r="BK583" i="42"/>
  <c r="AN583" i="42"/>
  <c r="AZ583" i="42"/>
  <c r="BL583" i="42"/>
  <c r="AO583" i="42"/>
  <c r="BA583" i="42"/>
  <c r="BM583" i="42"/>
  <c r="AP583" i="42"/>
  <c r="BB583" i="42"/>
  <c r="BO583" i="42"/>
  <c r="AQ583" i="42"/>
  <c r="BC583" i="42"/>
  <c r="BP583" i="42"/>
  <c r="AR583" i="42"/>
  <c r="BQ583" i="42"/>
  <c r="BS583" i="42"/>
  <c r="AS583" i="42"/>
  <c r="AT583" i="42"/>
  <c r="BE583" i="42"/>
  <c r="BN583" i="42"/>
  <c r="AU571" i="42"/>
  <c r="BG571" i="42"/>
  <c r="AV571" i="42"/>
  <c r="BH571" i="42"/>
  <c r="BT571" i="42"/>
  <c r="AK571" i="42"/>
  <c r="AW571" i="42"/>
  <c r="BI571" i="42"/>
  <c r="AL571" i="42"/>
  <c r="AX571" i="42"/>
  <c r="BJ571" i="42"/>
  <c r="AM571" i="42"/>
  <c r="AY571" i="42"/>
  <c r="BK571" i="42"/>
  <c r="AN571" i="42"/>
  <c r="AZ571" i="42"/>
  <c r="BL571" i="42"/>
  <c r="AO571" i="42"/>
  <c r="BA571" i="42"/>
  <c r="BM571" i="42"/>
  <c r="AP571" i="42"/>
  <c r="BB571" i="42"/>
  <c r="BN571" i="42"/>
  <c r="AQ571" i="42"/>
  <c r="BC571" i="42"/>
  <c r="BO571" i="42"/>
  <c r="AR571" i="42"/>
  <c r="BP571" i="42"/>
  <c r="AS571" i="42"/>
  <c r="AT571" i="42"/>
  <c r="BE571" i="42"/>
  <c r="BR571" i="42"/>
  <c r="AK655" i="42"/>
  <c r="AW655" i="42"/>
  <c r="BI655" i="42"/>
  <c r="AL655" i="42"/>
  <c r="AX655" i="42"/>
  <c r="BJ655" i="42"/>
  <c r="AM655" i="42"/>
  <c r="AY655" i="42"/>
  <c r="BK655" i="42"/>
  <c r="AN655" i="42"/>
  <c r="AZ655" i="42"/>
  <c r="BL655" i="42"/>
  <c r="AO655" i="42"/>
  <c r="BA655" i="42"/>
  <c r="BM655" i="42"/>
  <c r="AP655" i="42"/>
  <c r="BB655" i="42"/>
  <c r="BO655" i="42"/>
  <c r="AQ655" i="42"/>
  <c r="BC655" i="42"/>
  <c r="BP655" i="42"/>
  <c r="AR655" i="42"/>
  <c r="BQ655" i="42"/>
  <c r="AS655" i="42"/>
  <c r="BE655" i="42"/>
  <c r="BR655" i="42"/>
  <c r="AT655" i="42"/>
  <c r="BS655" i="42"/>
  <c r="AU655" i="42"/>
  <c r="AV655" i="42"/>
  <c r="BG655" i="42"/>
  <c r="BH655" i="42"/>
  <c r="BT655" i="42"/>
  <c r="AK657" i="42"/>
  <c r="AW657" i="42"/>
  <c r="BI657" i="42"/>
  <c r="AL657" i="42"/>
  <c r="AX657" i="42"/>
  <c r="BJ657" i="42"/>
  <c r="AM657" i="42"/>
  <c r="AY657" i="42"/>
  <c r="BK657" i="42"/>
  <c r="AN657" i="42"/>
  <c r="AZ657" i="42"/>
  <c r="BL657" i="42"/>
  <c r="AO657" i="42"/>
  <c r="BA657" i="42"/>
  <c r="BM657" i="42"/>
  <c r="AP657" i="42"/>
  <c r="BB657" i="42"/>
  <c r="BO657" i="42"/>
  <c r="AQ657" i="42"/>
  <c r="BC657" i="42"/>
  <c r="BP657" i="42"/>
  <c r="AR657" i="42"/>
  <c r="BQ657" i="42"/>
  <c r="AS657" i="42"/>
  <c r="BE657" i="42"/>
  <c r="BR657" i="42"/>
  <c r="AT657" i="42"/>
  <c r="BS657" i="42"/>
  <c r="BT657" i="42"/>
  <c r="BG657" i="42"/>
  <c r="BH657" i="42"/>
  <c r="AU657" i="42"/>
  <c r="AV657" i="42"/>
  <c r="AU588" i="42"/>
  <c r="BG588" i="42"/>
  <c r="AV588" i="42"/>
  <c r="BH588" i="42"/>
  <c r="AK588" i="42"/>
  <c r="AW588" i="42"/>
  <c r="BI588" i="42"/>
  <c r="AL588" i="42"/>
  <c r="AX588" i="42"/>
  <c r="BJ588" i="42"/>
  <c r="AM588" i="42"/>
  <c r="AY588" i="42"/>
  <c r="BK588" i="42"/>
  <c r="AN588" i="42"/>
  <c r="AZ588" i="42"/>
  <c r="BL588" i="42"/>
  <c r="AO588" i="42"/>
  <c r="BA588" i="42"/>
  <c r="BM588" i="42"/>
  <c r="AP588" i="42"/>
  <c r="BB588" i="42"/>
  <c r="BO588" i="42"/>
  <c r="AQ588" i="42"/>
  <c r="BC588" i="42"/>
  <c r="AR588" i="42"/>
  <c r="BQ588" i="42"/>
  <c r="BE588" i="42"/>
  <c r="BR588" i="42"/>
  <c r="BS588" i="42"/>
  <c r="AS588" i="42"/>
  <c r="AT588" i="42"/>
  <c r="BN588" i="42"/>
  <c r="AL634" i="42"/>
  <c r="AX634" i="42"/>
  <c r="BJ634" i="42"/>
  <c r="AM634" i="42"/>
  <c r="AY634" i="42"/>
  <c r="BK634" i="42"/>
  <c r="AN634" i="42"/>
  <c r="AZ634" i="42"/>
  <c r="BL634" i="42"/>
  <c r="AO634" i="42"/>
  <c r="BA634" i="42"/>
  <c r="BM634" i="42"/>
  <c r="AP634" i="42"/>
  <c r="BB634" i="42"/>
  <c r="BN634" i="42"/>
  <c r="AQ634" i="42"/>
  <c r="BC634" i="42"/>
  <c r="BO634" i="42"/>
  <c r="AR634" i="42"/>
  <c r="BP634" i="42"/>
  <c r="AS634" i="42"/>
  <c r="BE634" i="42"/>
  <c r="BQ634" i="42"/>
  <c r="AT634" i="42"/>
  <c r="BR634" i="42"/>
  <c r="AU634" i="42"/>
  <c r="BG634" i="42"/>
  <c r="BS634" i="42"/>
  <c r="AK634" i="42"/>
  <c r="AV634" i="42"/>
  <c r="AW634" i="42"/>
  <c r="BH634" i="42"/>
  <c r="BI634" i="42"/>
  <c r="BT634" i="42"/>
  <c r="AS694" i="42"/>
  <c r="BE694" i="42"/>
  <c r="BR694" i="42"/>
  <c r="AT694" i="42"/>
  <c r="BG694" i="42"/>
  <c r="BS694" i="42"/>
  <c r="AU694" i="42"/>
  <c r="BH694" i="42"/>
  <c r="BT694" i="42"/>
  <c r="AV694" i="42"/>
  <c r="BI694" i="42"/>
  <c r="AK694" i="42"/>
  <c r="AW694" i="42"/>
  <c r="BJ694" i="42"/>
  <c r="AL694" i="42"/>
  <c r="AX694" i="42"/>
  <c r="BK694" i="42"/>
  <c r="BC694" i="42"/>
  <c r="AM694" i="42"/>
  <c r="AY694" i="42"/>
  <c r="BL694" i="42"/>
  <c r="AQ694" i="42"/>
  <c r="AN694" i="42"/>
  <c r="AZ694" i="42"/>
  <c r="BM694" i="42"/>
  <c r="BQ694" i="42"/>
  <c r="AO694" i="42"/>
  <c r="BA694" i="42"/>
  <c r="BN694" i="42"/>
  <c r="AP694" i="42"/>
  <c r="BB694" i="42"/>
  <c r="BO694" i="42"/>
  <c r="BP694" i="42"/>
  <c r="AR694" i="42"/>
  <c r="AU591" i="42"/>
  <c r="BG591" i="42"/>
  <c r="BT591" i="42"/>
  <c r="AV591" i="42"/>
  <c r="BH591" i="42"/>
  <c r="AK591" i="42"/>
  <c r="AW591" i="42"/>
  <c r="BI591" i="42"/>
  <c r="AL591" i="42"/>
  <c r="AX591" i="42"/>
  <c r="BJ591" i="42"/>
  <c r="AM591" i="42"/>
  <c r="AY591" i="42"/>
  <c r="BK591" i="42"/>
  <c r="AN591" i="42"/>
  <c r="AZ591" i="42"/>
  <c r="BL591" i="42"/>
  <c r="AO591" i="42"/>
  <c r="BA591" i="42"/>
  <c r="BM591" i="42"/>
  <c r="AP591" i="42"/>
  <c r="BB591" i="42"/>
  <c r="BO591" i="42"/>
  <c r="AQ591" i="42"/>
  <c r="BC591" i="42"/>
  <c r="AR591" i="42"/>
  <c r="BQ591" i="42"/>
  <c r="AS591" i="42"/>
  <c r="AT591" i="42"/>
  <c r="BE591" i="42"/>
  <c r="BS591" i="42"/>
  <c r="BN591" i="42"/>
  <c r="AU603" i="42"/>
  <c r="BG603" i="42"/>
  <c r="BT603" i="42"/>
  <c r="AV603" i="42"/>
  <c r="BH603" i="42"/>
  <c r="AK603" i="42"/>
  <c r="AW603" i="42"/>
  <c r="BI603" i="42"/>
  <c r="AL603" i="42"/>
  <c r="AX603" i="42"/>
  <c r="BJ603" i="42"/>
  <c r="AM603" i="42"/>
  <c r="AY603" i="42"/>
  <c r="BK603" i="42"/>
  <c r="AN603" i="42"/>
  <c r="AZ603" i="42"/>
  <c r="BL603" i="42"/>
  <c r="AO603" i="42"/>
  <c r="BA603" i="42"/>
  <c r="BM603" i="42"/>
  <c r="AP603" i="42"/>
  <c r="BB603" i="42"/>
  <c r="BO603" i="42"/>
  <c r="AQ603" i="42"/>
  <c r="BC603" i="42"/>
  <c r="BP603" i="42"/>
  <c r="AR603" i="42"/>
  <c r="BQ603" i="42"/>
  <c r="AS603" i="42"/>
  <c r="AT603" i="42"/>
  <c r="BE603" i="42"/>
  <c r="BR603" i="42"/>
  <c r="BS603" i="42"/>
  <c r="AT614" i="42"/>
  <c r="BR614" i="42"/>
  <c r="AU614" i="42"/>
  <c r="BG614" i="42"/>
  <c r="BS614" i="42"/>
  <c r="AV614" i="42"/>
  <c r="BH614" i="42"/>
  <c r="BT614" i="42"/>
  <c r="AK614" i="42"/>
  <c r="AW614" i="42"/>
  <c r="BI614" i="42"/>
  <c r="AL614" i="42"/>
  <c r="AX614" i="42"/>
  <c r="BJ614" i="42"/>
  <c r="AM614" i="42"/>
  <c r="AY614" i="42"/>
  <c r="BK614" i="42"/>
  <c r="AN614" i="42"/>
  <c r="AZ614" i="42"/>
  <c r="BL614" i="42"/>
  <c r="AO614" i="42"/>
  <c r="BA614" i="42"/>
  <c r="BM614" i="42"/>
  <c r="AP614" i="42"/>
  <c r="BB614" i="42"/>
  <c r="BN614" i="42"/>
  <c r="AQ614" i="42"/>
  <c r="BC614" i="42"/>
  <c r="BO614" i="42"/>
  <c r="AR614" i="42"/>
  <c r="AS614" i="42"/>
  <c r="BE614" i="42"/>
  <c r="BP614" i="42"/>
  <c r="BQ614" i="42"/>
  <c r="AU625" i="42"/>
  <c r="BG625" i="42"/>
  <c r="BS625" i="42"/>
  <c r="AV625" i="42"/>
  <c r="BH625" i="42"/>
  <c r="BT625" i="42"/>
  <c r="AK625" i="42"/>
  <c r="AW625" i="42"/>
  <c r="BI625" i="42"/>
  <c r="AL625" i="42"/>
  <c r="AX625" i="42"/>
  <c r="BJ625" i="42"/>
  <c r="AM625" i="42"/>
  <c r="AY625" i="42"/>
  <c r="BK625" i="42"/>
  <c r="AN625" i="42"/>
  <c r="AZ625" i="42"/>
  <c r="BL625" i="42"/>
  <c r="AO625" i="42"/>
  <c r="BA625" i="42"/>
  <c r="BM625" i="42"/>
  <c r="AP625" i="42"/>
  <c r="BB625" i="42"/>
  <c r="BN625" i="42"/>
  <c r="AQ625" i="42"/>
  <c r="BC625" i="42"/>
  <c r="BO625" i="42"/>
  <c r="AR625" i="42"/>
  <c r="BP625" i="42"/>
  <c r="BR625" i="42"/>
  <c r="AS625" i="42"/>
  <c r="BQ625" i="42"/>
  <c r="AT625" i="42"/>
  <c r="BE625" i="42"/>
  <c r="AU637" i="42"/>
  <c r="BG637" i="42"/>
  <c r="BS637" i="42"/>
  <c r="AV637" i="42"/>
  <c r="BH637" i="42"/>
  <c r="BT637" i="42"/>
  <c r="AK637" i="42"/>
  <c r="AW637" i="42"/>
  <c r="BI637" i="42"/>
  <c r="AL637" i="42"/>
  <c r="AX637" i="42"/>
  <c r="BJ637" i="42"/>
  <c r="AM637" i="42"/>
  <c r="AY637" i="42"/>
  <c r="BK637" i="42"/>
  <c r="AN637" i="42"/>
  <c r="AZ637" i="42"/>
  <c r="BL637" i="42"/>
  <c r="AO637" i="42"/>
  <c r="BA637" i="42"/>
  <c r="BM637" i="42"/>
  <c r="AP637" i="42"/>
  <c r="BB637" i="42"/>
  <c r="BN637" i="42"/>
  <c r="AQ637" i="42"/>
  <c r="BC637" i="42"/>
  <c r="BO637" i="42"/>
  <c r="AR637" i="42"/>
  <c r="BP637" i="42"/>
  <c r="BQ637" i="42"/>
  <c r="BE637" i="42"/>
  <c r="BR637" i="42"/>
  <c r="AS637" i="42"/>
  <c r="AT637" i="42"/>
  <c r="AK649" i="42"/>
  <c r="AW649" i="42"/>
  <c r="BI649" i="42"/>
  <c r="AL649" i="42"/>
  <c r="AX649" i="42"/>
  <c r="BJ649" i="42"/>
  <c r="AM649" i="42"/>
  <c r="AY649" i="42"/>
  <c r="BK649" i="42"/>
  <c r="AN649" i="42"/>
  <c r="AZ649" i="42"/>
  <c r="BL649" i="42"/>
  <c r="AO649" i="42"/>
  <c r="BA649" i="42"/>
  <c r="BM649" i="42"/>
  <c r="AP649" i="42"/>
  <c r="BB649" i="42"/>
  <c r="BO649" i="42"/>
  <c r="AQ649" i="42"/>
  <c r="BC649" i="42"/>
  <c r="BP649" i="42"/>
  <c r="AR649" i="42"/>
  <c r="BQ649" i="42"/>
  <c r="AS649" i="42"/>
  <c r="BE649" i="42"/>
  <c r="BR649" i="42"/>
  <c r="AT649" i="42"/>
  <c r="BS649" i="42"/>
  <c r="AU649" i="42"/>
  <c r="AV649" i="42"/>
  <c r="BG649" i="42"/>
  <c r="BH649" i="42"/>
  <c r="BT649" i="42"/>
  <c r="AS661" i="42"/>
  <c r="BE661" i="42"/>
  <c r="BR661" i="42"/>
  <c r="AT661" i="42"/>
  <c r="BS661" i="42"/>
  <c r="AU661" i="42"/>
  <c r="BG661" i="42"/>
  <c r="BT661" i="42"/>
  <c r="AR661" i="42"/>
  <c r="AV661" i="42"/>
  <c r="BH661" i="42"/>
  <c r="AQ661" i="42"/>
  <c r="AK661" i="42"/>
  <c r="AW661" i="42"/>
  <c r="BI661" i="42"/>
  <c r="AL661" i="42"/>
  <c r="AX661" i="42"/>
  <c r="BJ661" i="42"/>
  <c r="AM661" i="42"/>
  <c r="AY661" i="42"/>
  <c r="BK661" i="42"/>
  <c r="AN661" i="42"/>
  <c r="AZ661" i="42"/>
  <c r="BL661" i="42"/>
  <c r="AO661" i="42"/>
  <c r="BA661" i="42"/>
  <c r="BM661" i="42"/>
  <c r="BP661" i="42"/>
  <c r="BQ661" i="42"/>
  <c r="AP661" i="42"/>
  <c r="BB661" i="42"/>
  <c r="BO661" i="42"/>
  <c r="BC661" i="42"/>
  <c r="AS673" i="42"/>
  <c r="BE673" i="42"/>
  <c r="BR673" i="42"/>
  <c r="AT673" i="42"/>
  <c r="BS673" i="42"/>
  <c r="BP673" i="42"/>
  <c r="AU673" i="42"/>
  <c r="BG673" i="42"/>
  <c r="BT673" i="42"/>
  <c r="BQ673" i="42"/>
  <c r="AV673" i="42"/>
  <c r="BH673" i="42"/>
  <c r="AK673" i="42"/>
  <c r="AW673" i="42"/>
  <c r="BI673" i="42"/>
  <c r="AL673" i="42"/>
  <c r="AX673" i="42"/>
  <c r="BJ673" i="42"/>
  <c r="BC673" i="42"/>
  <c r="AM673" i="42"/>
  <c r="AY673" i="42"/>
  <c r="BK673" i="42"/>
  <c r="AQ673" i="42"/>
  <c r="AN673" i="42"/>
  <c r="AZ673" i="42"/>
  <c r="BL673" i="42"/>
  <c r="AR673" i="42"/>
  <c r="AO673" i="42"/>
  <c r="BA673" i="42"/>
  <c r="BM673" i="42"/>
  <c r="AP673" i="42"/>
  <c r="BB673" i="42"/>
  <c r="BO673" i="42"/>
  <c r="AS685" i="42"/>
  <c r="BE685" i="42"/>
  <c r="BR685" i="42"/>
  <c r="BC685" i="42"/>
  <c r="AT685" i="42"/>
  <c r="BG685" i="42"/>
  <c r="BS685" i="42"/>
  <c r="BQ685" i="42"/>
  <c r="AU685" i="42"/>
  <c r="BH685" i="42"/>
  <c r="BT685" i="42"/>
  <c r="AV685" i="42"/>
  <c r="BI685" i="42"/>
  <c r="AK685" i="42"/>
  <c r="AW685" i="42"/>
  <c r="BJ685" i="42"/>
  <c r="AR685" i="42"/>
  <c r="AL685" i="42"/>
  <c r="AX685" i="42"/>
  <c r="BK685" i="42"/>
  <c r="AM685" i="42"/>
  <c r="AY685" i="42"/>
  <c r="BL685" i="42"/>
  <c r="AQ685" i="42"/>
  <c r="AN685" i="42"/>
  <c r="AZ685" i="42"/>
  <c r="BM685" i="42"/>
  <c r="BP685" i="42"/>
  <c r="AO685" i="42"/>
  <c r="BA685" i="42"/>
  <c r="BN685" i="42"/>
  <c r="AP685" i="42"/>
  <c r="BB685" i="42"/>
  <c r="BO685" i="42"/>
  <c r="AS697" i="42"/>
  <c r="BE697" i="42"/>
  <c r="BR697" i="42"/>
  <c r="BQ697" i="42"/>
  <c r="AT697" i="42"/>
  <c r="BG697" i="42"/>
  <c r="BS697" i="42"/>
  <c r="AU697" i="42"/>
  <c r="BH697" i="42"/>
  <c r="BT697" i="42"/>
  <c r="BC697" i="42"/>
  <c r="AV697" i="42"/>
  <c r="BI697" i="42"/>
  <c r="AQ697" i="42"/>
  <c r="AR697" i="42"/>
  <c r="AK697" i="42"/>
  <c r="AW697" i="42"/>
  <c r="BJ697" i="42"/>
  <c r="AL697" i="42"/>
  <c r="AX697" i="42"/>
  <c r="BK697" i="42"/>
  <c r="AM697" i="42"/>
  <c r="AY697" i="42"/>
  <c r="BL697" i="42"/>
  <c r="AN697" i="42"/>
  <c r="AZ697" i="42"/>
  <c r="BM697" i="42"/>
  <c r="AO697" i="42"/>
  <c r="BA697" i="42"/>
  <c r="BN697" i="42"/>
  <c r="BP697" i="42"/>
  <c r="AP697" i="42"/>
  <c r="BB697" i="42"/>
  <c r="BO697" i="42"/>
  <c r="AS709" i="42"/>
  <c r="BE709" i="42"/>
  <c r="BR709" i="42"/>
  <c r="AT709" i="42"/>
  <c r="BG709" i="42"/>
  <c r="BS709" i="42"/>
  <c r="AU709" i="42"/>
  <c r="BH709" i="42"/>
  <c r="BT709" i="42"/>
  <c r="AV709" i="42"/>
  <c r="BI709" i="42"/>
  <c r="AK709" i="42"/>
  <c r="AW709" i="42"/>
  <c r="BJ709" i="42"/>
  <c r="AL709" i="42"/>
  <c r="AX709" i="42"/>
  <c r="BK709" i="42"/>
  <c r="AQ709" i="42"/>
  <c r="AM709" i="42"/>
  <c r="AY709" i="42"/>
  <c r="BL709" i="42"/>
  <c r="BQ709" i="42"/>
  <c r="AN709" i="42"/>
  <c r="AZ709" i="42"/>
  <c r="BM709" i="42"/>
  <c r="BP709" i="42"/>
  <c r="AO709" i="42"/>
  <c r="BA709" i="42"/>
  <c r="BN709" i="42"/>
  <c r="BC709" i="42"/>
  <c r="AP709" i="42"/>
  <c r="BB709" i="42"/>
  <c r="BO709" i="42"/>
  <c r="AR709" i="42"/>
  <c r="AQ575" i="42"/>
  <c r="BC575" i="42"/>
  <c r="BO575" i="42"/>
  <c r="AR575" i="42"/>
  <c r="BP575" i="42"/>
  <c r="AS575" i="42"/>
  <c r="BE575" i="42"/>
  <c r="BQ575" i="42"/>
  <c r="AT575" i="42"/>
  <c r="BR575" i="42"/>
  <c r="AU575" i="42"/>
  <c r="BG575" i="42"/>
  <c r="BS575" i="42"/>
  <c r="AV575" i="42"/>
  <c r="BH575" i="42"/>
  <c r="BT575" i="42"/>
  <c r="AK575" i="42"/>
  <c r="AW575" i="42"/>
  <c r="BI575" i="42"/>
  <c r="AL575" i="42"/>
  <c r="AX575" i="42"/>
  <c r="BJ575" i="42"/>
  <c r="AM575" i="42"/>
  <c r="AY575" i="42"/>
  <c r="BK575" i="42"/>
  <c r="AN575" i="42"/>
  <c r="AZ575" i="42"/>
  <c r="BL575" i="42"/>
  <c r="BA575" i="42"/>
  <c r="BB575" i="42"/>
  <c r="BM575" i="42"/>
  <c r="BN575" i="42"/>
  <c r="AO575" i="42"/>
  <c r="AP575" i="42"/>
  <c r="AQ563" i="42"/>
  <c r="BC563" i="42"/>
  <c r="BO563" i="42"/>
  <c r="AR563" i="42"/>
  <c r="BP563" i="42"/>
  <c r="AS563" i="42"/>
  <c r="BE563" i="42"/>
  <c r="BQ563" i="42"/>
  <c r="AT563" i="42"/>
  <c r="BR563" i="42"/>
  <c r="AU563" i="42"/>
  <c r="BG563" i="42"/>
  <c r="BS563" i="42"/>
  <c r="AV563" i="42"/>
  <c r="BH563" i="42"/>
  <c r="BT563" i="42"/>
  <c r="AK563" i="42"/>
  <c r="AW563" i="42"/>
  <c r="BI563" i="42"/>
  <c r="AL563" i="42"/>
  <c r="AX563" i="42"/>
  <c r="BJ563" i="42"/>
  <c r="AM563" i="42"/>
  <c r="AY563" i="42"/>
  <c r="BK563" i="42"/>
  <c r="AN563" i="42"/>
  <c r="AZ563" i="42"/>
  <c r="BL563" i="42"/>
  <c r="BM563" i="42"/>
  <c r="BN563" i="42"/>
  <c r="AO563" i="42"/>
  <c r="AP563" i="42"/>
  <c r="BA563" i="42"/>
  <c r="BB563" i="42"/>
  <c r="AQ551" i="42"/>
  <c r="BC551" i="42"/>
  <c r="BO551" i="42"/>
  <c r="AR551" i="42"/>
  <c r="BP551" i="42"/>
  <c r="AS551" i="42"/>
  <c r="BE551" i="42"/>
  <c r="AT551" i="42"/>
  <c r="BR551" i="42"/>
  <c r="AU551" i="42"/>
  <c r="BG551" i="42"/>
  <c r="BS551" i="42"/>
  <c r="AV551" i="42"/>
  <c r="BH551" i="42"/>
  <c r="BT551" i="42"/>
  <c r="AK551" i="42"/>
  <c r="AW551" i="42"/>
  <c r="BI551" i="42"/>
  <c r="AL551" i="42"/>
  <c r="AX551" i="42"/>
  <c r="BJ551" i="42"/>
  <c r="AM551" i="42"/>
  <c r="AY551" i="42"/>
  <c r="BK551" i="42"/>
  <c r="AN551" i="42"/>
  <c r="AZ551" i="42"/>
  <c r="BL551" i="42"/>
  <c r="AO551" i="42"/>
  <c r="AP551" i="42"/>
  <c r="BA551" i="42"/>
  <c r="BB551" i="42"/>
  <c r="BM551" i="42"/>
  <c r="BN551" i="42"/>
  <c r="AO539" i="42"/>
  <c r="BA539" i="42"/>
  <c r="BN539" i="42"/>
  <c r="AP539" i="42"/>
  <c r="BB539" i="42"/>
  <c r="BO539" i="42"/>
  <c r="AR539" i="42"/>
  <c r="BQ539" i="42"/>
  <c r="AS539" i="42"/>
  <c r="BF539" i="42"/>
  <c r="BR539" i="42"/>
  <c r="AT539" i="42"/>
  <c r="BG539" i="42"/>
  <c r="BH539" i="42"/>
  <c r="BT539" i="42"/>
  <c r="AK539" i="42"/>
  <c r="AW539" i="42"/>
  <c r="BJ539" i="42"/>
  <c r="AQ539" i="42"/>
  <c r="AV539" i="42"/>
  <c r="AX539" i="42"/>
  <c r="AY539" i="42"/>
  <c r="AZ539" i="42"/>
  <c r="BC539" i="42"/>
  <c r="BI539" i="42"/>
  <c r="BK539" i="42"/>
  <c r="BL539" i="42"/>
  <c r="AL539" i="42"/>
  <c r="BM539" i="42"/>
  <c r="AM539" i="42"/>
  <c r="AN539" i="42"/>
  <c r="BP539" i="42"/>
  <c r="AO527" i="42"/>
  <c r="BA527" i="42"/>
  <c r="BN527" i="42"/>
  <c r="AP527" i="42"/>
  <c r="BB527" i="42"/>
  <c r="BO527" i="42"/>
  <c r="AQ527" i="42"/>
  <c r="BC527" i="42"/>
  <c r="AR527" i="42"/>
  <c r="AS527" i="42"/>
  <c r="BF527" i="42"/>
  <c r="AT527" i="42"/>
  <c r="BG527" i="42"/>
  <c r="BS527" i="42"/>
  <c r="BH527" i="42"/>
  <c r="AV527" i="42"/>
  <c r="BI527" i="42"/>
  <c r="AK527" i="42"/>
  <c r="AW527" i="42"/>
  <c r="BJ527" i="42"/>
  <c r="AX527" i="42"/>
  <c r="AY527" i="42"/>
  <c r="AZ527" i="42"/>
  <c r="BK527" i="42"/>
  <c r="BL527" i="42"/>
  <c r="BM527" i="42"/>
  <c r="AL527" i="42"/>
  <c r="AM527" i="42"/>
  <c r="AN527" i="42"/>
  <c r="BE527" i="42"/>
  <c r="AS677" i="42"/>
  <c r="BE677" i="42"/>
  <c r="BR677" i="42"/>
  <c r="AT677" i="42"/>
  <c r="BS677" i="42"/>
  <c r="AU677" i="42"/>
  <c r="BG677" i="42"/>
  <c r="BT677" i="42"/>
  <c r="AV677" i="42"/>
  <c r="BH677" i="42"/>
  <c r="AQ677" i="42"/>
  <c r="AK677" i="42"/>
  <c r="AW677" i="42"/>
  <c r="BI677" i="42"/>
  <c r="AL677" i="42"/>
  <c r="AX677" i="42"/>
  <c r="BJ677" i="42"/>
  <c r="BC677" i="42"/>
  <c r="AM677" i="42"/>
  <c r="AY677" i="42"/>
  <c r="BK677" i="42"/>
  <c r="AN677" i="42"/>
  <c r="AZ677" i="42"/>
  <c r="BL677" i="42"/>
  <c r="BP677" i="42"/>
  <c r="AR677" i="42"/>
  <c r="AO677" i="42"/>
  <c r="BA677" i="42"/>
  <c r="BM677" i="42"/>
  <c r="BQ677" i="42"/>
  <c r="AP677" i="42"/>
  <c r="BB677" i="42"/>
  <c r="BO677" i="42"/>
  <c r="AU597" i="42"/>
  <c r="BG597" i="42"/>
  <c r="AV597" i="42"/>
  <c r="BH597" i="42"/>
  <c r="AK597" i="42"/>
  <c r="AW597" i="42"/>
  <c r="BI597" i="42"/>
  <c r="AL597" i="42"/>
  <c r="AX597" i="42"/>
  <c r="BJ597" i="42"/>
  <c r="AM597" i="42"/>
  <c r="AY597" i="42"/>
  <c r="BK597" i="42"/>
  <c r="AN597" i="42"/>
  <c r="AZ597" i="42"/>
  <c r="BL597" i="42"/>
  <c r="AO597" i="42"/>
  <c r="BA597" i="42"/>
  <c r="BM597" i="42"/>
  <c r="AP597" i="42"/>
  <c r="BB597" i="42"/>
  <c r="BO597" i="42"/>
  <c r="AQ597" i="42"/>
  <c r="BC597" i="42"/>
  <c r="BP597" i="42"/>
  <c r="AR597" i="42"/>
  <c r="BQ597" i="42"/>
  <c r="AS597" i="42"/>
  <c r="AT597" i="42"/>
  <c r="BE597" i="42"/>
  <c r="AK581" i="42"/>
  <c r="AW581" i="42"/>
  <c r="BI581" i="42"/>
  <c r="AL581" i="42"/>
  <c r="AX581" i="42"/>
  <c r="BJ581" i="42"/>
  <c r="AM581" i="42"/>
  <c r="AY581" i="42"/>
  <c r="BK581" i="42"/>
  <c r="AN581" i="42"/>
  <c r="AZ581" i="42"/>
  <c r="BL581" i="42"/>
  <c r="AO581" i="42"/>
  <c r="BA581" i="42"/>
  <c r="BM581" i="42"/>
  <c r="AP581" i="42"/>
  <c r="BB581" i="42"/>
  <c r="BN581" i="42"/>
  <c r="AQ581" i="42"/>
  <c r="BC581" i="42"/>
  <c r="BO581" i="42"/>
  <c r="AR581" i="42"/>
  <c r="BP581" i="42"/>
  <c r="AS581" i="42"/>
  <c r="BE581" i="42"/>
  <c r="BQ581" i="42"/>
  <c r="AT581" i="42"/>
  <c r="BR581" i="42"/>
  <c r="AU581" i="42"/>
  <c r="AV581" i="42"/>
  <c r="BG581" i="42"/>
  <c r="BH581" i="42"/>
  <c r="AU587" i="42"/>
  <c r="BG587" i="42"/>
  <c r="BT587" i="42"/>
  <c r="AV587" i="42"/>
  <c r="BH587" i="42"/>
  <c r="AK587" i="42"/>
  <c r="AW587" i="42"/>
  <c r="BI587" i="42"/>
  <c r="AL587" i="42"/>
  <c r="AX587" i="42"/>
  <c r="BJ587" i="42"/>
  <c r="AM587" i="42"/>
  <c r="AY587" i="42"/>
  <c r="BK587" i="42"/>
  <c r="AN587" i="42"/>
  <c r="AZ587" i="42"/>
  <c r="BL587" i="42"/>
  <c r="AO587" i="42"/>
  <c r="BA587" i="42"/>
  <c r="BM587" i="42"/>
  <c r="AP587" i="42"/>
  <c r="BB587" i="42"/>
  <c r="BO587" i="42"/>
  <c r="AQ587" i="42"/>
  <c r="BC587" i="42"/>
  <c r="AR587" i="42"/>
  <c r="BQ587" i="42"/>
  <c r="AS587" i="42"/>
  <c r="AT587" i="42"/>
  <c r="BE587" i="42"/>
  <c r="BN587" i="42"/>
  <c r="AS705" i="42"/>
  <c r="BE705" i="42"/>
  <c r="BR705" i="42"/>
  <c r="AT705" i="42"/>
  <c r="BG705" i="42"/>
  <c r="BS705" i="42"/>
  <c r="AU705" i="42"/>
  <c r="BH705" i="42"/>
  <c r="BT705" i="42"/>
  <c r="AQ705" i="42"/>
  <c r="AV705" i="42"/>
  <c r="BI705" i="42"/>
  <c r="AK705" i="42"/>
  <c r="AW705" i="42"/>
  <c r="BJ705" i="42"/>
  <c r="AR705" i="42"/>
  <c r="AL705" i="42"/>
  <c r="AX705" i="42"/>
  <c r="BK705" i="42"/>
  <c r="BP705" i="42"/>
  <c r="BQ705" i="42"/>
  <c r="AM705" i="42"/>
  <c r="AY705" i="42"/>
  <c r="BL705" i="42"/>
  <c r="AN705" i="42"/>
  <c r="AZ705" i="42"/>
  <c r="BM705" i="42"/>
  <c r="AO705" i="42"/>
  <c r="BA705" i="42"/>
  <c r="BN705" i="42"/>
  <c r="BC705" i="42"/>
  <c r="AP705" i="42"/>
  <c r="BB705" i="42"/>
  <c r="BO705" i="42"/>
  <c r="AU600" i="42"/>
  <c r="BG600" i="42"/>
  <c r="AV600" i="42"/>
  <c r="BH600" i="42"/>
  <c r="AK600" i="42"/>
  <c r="AW600" i="42"/>
  <c r="BI600" i="42"/>
  <c r="AL600" i="42"/>
  <c r="AX600" i="42"/>
  <c r="BJ600" i="42"/>
  <c r="AM600" i="42"/>
  <c r="AY600" i="42"/>
  <c r="BK600" i="42"/>
  <c r="AN600" i="42"/>
  <c r="AZ600" i="42"/>
  <c r="BL600" i="42"/>
  <c r="AO600" i="42"/>
  <c r="BA600" i="42"/>
  <c r="BM600" i="42"/>
  <c r="AP600" i="42"/>
  <c r="BB600" i="42"/>
  <c r="BO600" i="42"/>
  <c r="AQ600" i="42"/>
  <c r="BC600" i="42"/>
  <c r="BP600" i="42"/>
  <c r="AR600" i="42"/>
  <c r="BQ600" i="42"/>
  <c r="BE600" i="42"/>
  <c r="BR600" i="42"/>
  <c r="BS600" i="42"/>
  <c r="AS600" i="42"/>
  <c r="AT600" i="42"/>
  <c r="AS670" i="42"/>
  <c r="BE670" i="42"/>
  <c r="BR670" i="42"/>
  <c r="AT670" i="42"/>
  <c r="BS670" i="42"/>
  <c r="AU670" i="42"/>
  <c r="BG670" i="42"/>
  <c r="BT670" i="42"/>
  <c r="AV670" i="42"/>
  <c r="BH670" i="42"/>
  <c r="AQ670" i="42"/>
  <c r="BQ670" i="42"/>
  <c r="AK670" i="42"/>
  <c r="AW670" i="42"/>
  <c r="BI670" i="42"/>
  <c r="AL670" i="42"/>
  <c r="AX670" i="42"/>
  <c r="BJ670" i="42"/>
  <c r="BC670" i="42"/>
  <c r="AR670" i="42"/>
  <c r="AM670" i="42"/>
  <c r="AY670" i="42"/>
  <c r="BK670" i="42"/>
  <c r="AN670" i="42"/>
  <c r="AZ670" i="42"/>
  <c r="BL670" i="42"/>
  <c r="AO670" i="42"/>
  <c r="BA670" i="42"/>
  <c r="BM670" i="42"/>
  <c r="BP670" i="42"/>
  <c r="AP670" i="42"/>
  <c r="BB670" i="42"/>
  <c r="BO670" i="42"/>
  <c r="AS706" i="42"/>
  <c r="BE706" i="42"/>
  <c r="BR706" i="42"/>
  <c r="AT706" i="42"/>
  <c r="BG706" i="42"/>
  <c r="BS706" i="42"/>
  <c r="AU706" i="42"/>
  <c r="BH706" i="42"/>
  <c r="BT706" i="42"/>
  <c r="AR706" i="42"/>
  <c r="AV706" i="42"/>
  <c r="BI706" i="42"/>
  <c r="BC706" i="42"/>
  <c r="AK706" i="42"/>
  <c r="AW706" i="42"/>
  <c r="BJ706" i="42"/>
  <c r="BP706" i="42"/>
  <c r="AL706" i="42"/>
  <c r="AX706" i="42"/>
  <c r="BK706" i="42"/>
  <c r="AM706" i="42"/>
  <c r="AY706" i="42"/>
  <c r="BL706" i="42"/>
  <c r="AN706" i="42"/>
  <c r="AZ706" i="42"/>
  <c r="BM706" i="42"/>
  <c r="AO706" i="42"/>
  <c r="BA706" i="42"/>
  <c r="BN706" i="42"/>
  <c r="AP706" i="42"/>
  <c r="BB706" i="42"/>
  <c r="BO706" i="42"/>
  <c r="AQ706" i="42"/>
  <c r="BQ706" i="42"/>
  <c r="AU592" i="42"/>
  <c r="BG592" i="42"/>
  <c r="BT592" i="42"/>
  <c r="AV592" i="42"/>
  <c r="BH592" i="42"/>
  <c r="AK592" i="42"/>
  <c r="AW592" i="42"/>
  <c r="BI592" i="42"/>
  <c r="AL592" i="42"/>
  <c r="AX592" i="42"/>
  <c r="BJ592" i="42"/>
  <c r="AM592" i="42"/>
  <c r="AY592" i="42"/>
  <c r="BK592" i="42"/>
  <c r="AN592" i="42"/>
  <c r="AZ592" i="42"/>
  <c r="BL592" i="42"/>
  <c r="AO592" i="42"/>
  <c r="BA592" i="42"/>
  <c r="BM592" i="42"/>
  <c r="AP592" i="42"/>
  <c r="BB592" i="42"/>
  <c r="BO592" i="42"/>
  <c r="AQ592" i="42"/>
  <c r="BC592" i="42"/>
  <c r="AR592" i="42"/>
  <c r="BQ592" i="42"/>
  <c r="AS592" i="42"/>
  <c r="AT592" i="42"/>
  <c r="BE592" i="42"/>
  <c r="BR592" i="42"/>
  <c r="BN592" i="42"/>
  <c r="BN593" i="42" s="1"/>
  <c r="BN594" i="42" s="1"/>
  <c r="BN595" i="42" s="1"/>
  <c r="BN596" i="42" s="1"/>
  <c r="BN597" i="42" s="1"/>
  <c r="BN598" i="42" s="1"/>
  <c r="BN599" i="42" s="1"/>
  <c r="BN600" i="42" s="1"/>
  <c r="BN601" i="42" s="1"/>
  <c r="BN602" i="42" s="1"/>
  <c r="BN603" i="42" s="1"/>
  <c r="BN604" i="42" s="1"/>
  <c r="BN605" i="42" s="1"/>
  <c r="BN606" i="42" s="1"/>
  <c r="BN607" i="42" s="1"/>
  <c r="BN608" i="42" s="1"/>
  <c r="BN648" i="42" s="1"/>
  <c r="BN649" i="42" s="1"/>
  <c r="BN650" i="42" s="1"/>
  <c r="BN651" i="42" s="1"/>
  <c r="BN652" i="42" s="1"/>
  <c r="BN653" i="42" s="1"/>
  <c r="BN654" i="42" s="1"/>
  <c r="BN655" i="42" s="1"/>
  <c r="BN656" i="42" s="1"/>
  <c r="BN657" i="42" s="1"/>
  <c r="BN658" i="42" s="1"/>
  <c r="BN659" i="42" s="1"/>
  <c r="BN660" i="42" s="1"/>
  <c r="BN661" i="42" s="1"/>
  <c r="BN662" i="42" s="1"/>
  <c r="BN663" i="42" s="1"/>
  <c r="BN664" i="42" s="1"/>
  <c r="BN665" i="42" s="1"/>
  <c r="BN666" i="42" s="1"/>
  <c r="BN667" i="42" s="1"/>
  <c r="BN668" i="42" s="1"/>
  <c r="BN669" i="42" s="1"/>
  <c r="BN670" i="42" s="1"/>
  <c r="BN671" i="42" s="1"/>
  <c r="BN672" i="42" s="1"/>
  <c r="BN673" i="42" s="1"/>
  <c r="BN674" i="42" s="1"/>
  <c r="BN675" i="42" s="1"/>
  <c r="BN676" i="42" s="1"/>
  <c r="BN677" i="42" s="1"/>
  <c r="BN678" i="42" s="1"/>
  <c r="BN679" i="42" s="1"/>
  <c r="BN680" i="42" s="1"/>
  <c r="AU604" i="42"/>
  <c r="BG604" i="42"/>
  <c r="BT604" i="42"/>
  <c r="AV604" i="42"/>
  <c r="BH604" i="42"/>
  <c r="AK604" i="42"/>
  <c r="AW604" i="42"/>
  <c r="BI604" i="42"/>
  <c r="AL604" i="42"/>
  <c r="AX604" i="42"/>
  <c r="BJ604" i="42"/>
  <c r="AM604" i="42"/>
  <c r="AY604" i="42"/>
  <c r="BK604" i="42"/>
  <c r="AN604" i="42"/>
  <c r="AZ604" i="42"/>
  <c r="BL604" i="42"/>
  <c r="AO604" i="42"/>
  <c r="BA604" i="42"/>
  <c r="BM604" i="42"/>
  <c r="AP604" i="42"/>
  <c r="BB604" i="42"/>
  <c r="BO604" i="42"/>
  <c r="AQ604" i="42"/>
  <c r="BC604" i="42"/>
  <c r="BP604" i="42"/>
  <c r="AR604" i="42"/>
  <c r="BQ604" i="42"/>
  <c r="BE604" i="42"/>
  <c r="AT604" i="42"/>
  <c r="BR604" i="42"/>
  <c r="BS604" i="42"/>
  <c r="AS604" i="42"/>
  <c r="AS615" i="42"/>
  <c r="BE615" i="42"/>
  <c r="BQ615" i="42"/>
  <c r="AT615" i="42"/>
  <c r="BR615" i="42"/>
  <c r="AU615" i="42"/>
  <c r="BG615" i="42"/>
  <c r="BS615" i="42"/>
  <c r="AV615" i="42"/>
  <c r="BH615" i="42"/>
  <c r="BT615" i="42"/>
  <c r="AK615" i="42"/>
  <c r="AW615" i="42"/>
  <c r="BI615" i="42"/>
  <c r="AL615" i="42"/>
  <c r="AX615" i="42"/>
  <c r="BJ615" i="42"/>
  <c r="AM615" i="42"/>
  <c r="AY615" i="42"/>
  <c r="BK615" i="42"/>
  <c r="AN615" i="42"/>
  <c r="AZ615" i="42"/>
  <c r="BL615" i="42"/>
  <c r="AO615" i="42"/>
  <c r="BA615" i="42"/>
  <c r="BM615" i="42"/>
  <c r="AP615" i="42"/>
  <c r="BB615" i="42"/>
  <c r="BN615" i="42"/>
  <c r="AQ615" i="42"/>
  <c r="AR615" i="42"/>
  <c r="BC615" i="42"/>
  <c r="BO615" i="42"/>
  <c r="BP615" i="42"/>
  <c r="AT626" i="42"/>
  <c r="BR626" i="42"/>
  <c r="AU626" i="42"/>
  <c r="BG626" i="42"/>
  <c r="BS626" i="42"/>
  <c r="AV626" i="42"/>
  <c r="BH626" i="42"/>
  <c r="BT626" i="42"/>
  <c r="AK626" i="42"/>
  <c r="AW626" i="42"/>
  <c r="BI626" i="42"/>
  <c r="AL626" i="42"/>
  <c r="AX626" i="42"/>
  <c r="BJ626" i="42"/>
  <c r="AM626" i="42"/>
  <c r="AY626" i="42"/>
  <c r="BK626" i="42"/>
  <c r="AN626" i="42"/>
  <c r="AZ626" i="42"/>
  <c r="BL626" i="42"/>
  <c r="AO626" i="42"/>
  <c r="BA626" i="42"/>
  <c r="BM626" i="42"/>
  <c r="AP626" i="42"/>
  <c r="BB626" i="42"/>
  <c r="BN626" i="42"/>
  <c r="AQ626" i="42"/>
  <c r="BC626" i="42"/>
  <c r="BO626" i="42"/>
  <c r="AR626" i="42"/>
  <c r="AS626" i="42"/>
  <c r="BE626" i="42"/>
  <c r="BP626" i="42"/>
  <c r="BQ626" i="42"/>
  <c r="AT638" i="42"/>
  <c r="BR638" i="42"/>
  <c r="AU638" i="42"/>
  <c r="BG638" i="42"/>
  <c r="BS638" i="42"/>
  <c r="AV638" i="42"/>
  <c r="BH638" i="42"/>
  <c r="BT638" i="42"/>
  <c r="AK638" i="42"/>
  <c r="AW638" i="42"/>
  <c r="BI638" i="42"/>
  <c r="AL638" i="42"/>
  <c r="AX638" i="42"/>
  <c r="BJ638" i="42"/>
  <c r="AM638" i="42"/>
  <c r="AY638" i="42"/>
  <c r="BK638" i="42"/>
  <c r="AN638" i="42"/>
  <c r="AZ638" i="42"/>
  <c r="BL638" i="42"/>
  <c r="AO638" i="42"/>
  <c r="BA638" i="42"/>
  <c r="BM638" i="42"/>
  <c r="AP638" i="42"/>
  <c r="BB638" i="42"/>
  <c r="BN638" i="42"/>
  <c r="AQ638" i="42"/>
  <c r="BC638" i="42"/>
  <c r="BO638" i="42"/>
  <c r="BQ638" i="42"/>
  <c r="AR638" i="42"/>
  <c r="BP638" i="42"/>
  <c r="AS638" i="42"/>
  <c r="BE638" i="42"/>
  <c r="AK650" i="42"/>
  <c r="AW650" i="42"/>
  <c r="BI650" i="42"/>
  <c r="AL650" i="42"/>
  <c r="AX650" i="42"/>
  <c r="BJ650" i="42"/>
  <c r="AM650" i="42"/>
  <c r="AY650" i="42"/>
  <c r="BK650" i="42"/>
  <c r="AN650" i="42"/>
  <c r="AZ650" i="42"/>
  <c r="BL650" i="42"/>
  <c r="AO650" i="42"/>
  <c r="BA650" i="42"/>
  <c r="BM650" i="42"/>
  <c r="AP650" i="42"/>
  <c r="BB650" i="42"/>
  <c r="BO650" i="42"/>
  <c r="AQ650" i="42"/>
  <c r="BC650" i="42"/>
  <c r="BP650" i="42"/>
  <c r="AR650" i="42"/>
  <c r="BQ650" i="42"/>
  <c r="AS650" i="42"/>
  <c r="BE650" i="42"/>
  <c r="BR650" i="42"/>
  <c r="AT650" i="42"/>
  <c r="BS650" i="42"/>
  <c r="BG650" i="42"/>
  <c r="BH650" i="42"/>
  <c r="BT650" i="42"/>
  <c r="AU650" i="42"/>
  <c r="AV650" i="42"/>
  <c r="AS662" i="42"/>
  <c r="BE662" i="42"/>
  <c r="BR662" i="42"/>
  <c r="BP662" i="42"/>
  <c r="AT662" i="42"/>
  <c r="BS662" i="42"/>
  <c r="AR662" i="42"/>
  <c r="AU662" i="42"/>
  <c r="BG662" i="42"/>
  <c r="BT662" i="42"/>
  <c r="AV662" i="42"/>
  <c r="BH662" i="42"/>
  <c r="BQ662" i="42"/>
  <c r="AK662" i="42"/>
  <c r="AW662" i="42"/>
  <c r="BI662" i="42"/>
  <c r="AL662" i="42"/>
  <c r="AX662" i="42"/>
  <c r="BJ662" i="42"/>
  <c r="BC662" i="42"/>
  <c r="AM662" i="42"/>
  <c r="AY662" i="42"/>
  <c r="BK662" i="42"/>
  <c r="AQ662" i="42"/>
  <c r="AN662" i="42"/>
  <c r="AZ662" i="42"/>
  <c r="BL662" i="42"/>
  <c r="AO662" i="42"/>
  <c r="BA662" i="42"/>
  <c r="BM662" i="42"/>
  <c r="AP662" i="42"/>
  <c r="BB662" i="42"/>
  <c r="BO662" i="42"/>
  <c r="AS674" i="42"/>
  <c r="BE674" i="42"/>
  <c r="BR674" i="42"/>
  <c r="AQ674" i="42"/>
  <c r="AT674" i="42"/>
  <c r="BS674" i="42"/>
  <c r="AU674" i="42"/>
  <c r="BG674" i="42"/>
  <c r="BT674" i="42"/>
  <c r="BP674" i="42"/>
  <c r="AV674" i="42"/>
  <c r="BH674" i="42"/>
  <c r="BC674" i="42"/>
  <c r="AK674" i="42"/>
  <c r="AW674" i="42"/>
  <c r="BI674" i="42"/>
  <c r="AL674" i="42"/>
  <c r="AX674" i="42"/>
  <c r="BJ674" i="42"/>
  <c r="AR674" i="42"/>
  <c r="AM674" i="42"/>
  <c r="AY674" i="42"/>
  <c r="BK674" i="42"/>
  <c r="BQ674" i="42"/>
  <c r="AN674" i="42"/>
  <c r="AZ674" i="42"/>
  <c r="BL674" i="42"/>
  <c r="AO674" i="42"/>
  <c r="BA674" i="42"/>
  <c r="BM674" i="42"/>
  <c r="AP674" i="42"/>
  <c r="BB674" i="42"/>
  <c r="BO674" i="42"/>
  <c r="AS686" i="42"/>
  <c r="BE686" i="42"/>
  <c r="BR686" i="42"/>
  <c r="AT686" i="42"/>
  <c r="BG686" i="42"/>
  <c r="BS686" i="42"/>
  <c r="BP686" i="42"/>
  <c r="AU686" i="42"/>
  <c r="BH686" i="42"/>
  <c r="BT686" i="42"/>
  <c r="BQ686" i="42"/>
  <c r="AV686" i="42"/>
  <c r="BI686" i="42"/>
  <c r="AK686" i="42"/>
  <c r="AW686" i="42"/>
  <c r="BJ686" i="42"/>
  <c r="AL686" i="42"/>
  <c r="AX686" i="42"/>
  <c r="BK686" i="42"/>
  <c r="AM686" i="42"/>
  <c r="AY686" i="42"/>
  <c r="BL686" i="42"/>
  <c r="AN686" i="42"/>
  <c r="AZ686" i="42"/>
  <c r="BM686" i="42"/>
  <c r="BC686" i="42"/>
  <c r="AO686" i="42"/>
  <c r="BA686" i="42"/>
  <c r="BN686" i="42"/>
  <c r="AQ686" i="42"/>
  <c r="AR686" i="42"/>
  <c r="AP686" i="42"/>
  <c r="BB686" i="42"/>
  <c r="BO686" i="42"/>
  <c r="AS698" i="42"/>
  <c r="BE698" i="42"/>
  <c r="BR698" i="42"/>
  <c r="AT698" i="42"/>
  <c r="BG698" i="42"/>
  <c r="BS698" i="42"/>
  <c r="AU698" i="42"/>
  <c r="BH698" i="42"/>
  <c r="BT698" i="42"/>
  <c r="AR698" i="42"/>
  <c r="AV698" i="42"/>
  <c r="BI698" i="42"/>
  <c r="AK698" i="42"/>
  <c r="AW698" i="42"/>
  <c r="BJ698" i="42"/>
  <c r="AL698" i="42"/>
  <c r="AX698" i="42"/>
  <c r="BK698" i="42"/>
  <c r="AQ698" i="42"/>
  <c r="AM698" i="42"/>
  <c r="AY698" i="42"/>
  <c r="BL698" i="42"/>
  <c r="BP698" i="42"/>
  <c r="AN698" i="42"/>
  <c r="AZ698" i="42"/>
  <c r="BM698" i="42"/>
  <c r="AO698" i="42"/>
  <c r="BA698" i="42"/>
  <c r="BN698" i="42"/>
  <c r="BC698" i="42"/>
  <c r="AP698" i="42"/>
  <c r="BB698" i="42"/>
  <c r="BO698" i="42"/>
  <c r="BQ698" i="42"/>
  <c r="AS710" i="42"/>
  <c r="BE710" i="42"/>
  <c r="BR710" i="42"/>
  <c r="BC710" i="42"/>
  <c r="AT710" i="42"/>
  <c r="BG710" i="42"/>
  <c r="BS710" i="42"/>
  <c r="AU710" i="42"/>
  <c r="BH710" i="42"/>
  <c r="BT710" i="42"/>
  <c r="AV710" i="42"/>
  <c r="BI710" i="42"/>
  <c r="AQ710" i="42"/>
  <c r="AK710" i="42"/>
  <c r="AW710" i="42"/>
  <c r="BJ710" i="42"/>
  <c r="AL710" i="42"/>
  <c r="AX710" i="42"/>
  <c r="BK710" i="42"/>
  <c r="BQ710" i="42"/>
  <c r="AM710" i="42"/>
  <c r="AY710" i="42"/>
  <c r="BL710" i="42"/>
  <c r="BP710" i="42"/>
  <c r="AN710" i="42"/>
  <c r="AZ710" i="42"/>
  <c r="BM710" i="42"/>
  <c r="AO710" i="42"/>
  <c r="BA710" i="42"/>
  <c r="BN710" i="42"/>
  <c r="AR710" i="42"/>
  <c r="AP710" i="42"/>
  <c r="BB710" i="42"/>
  <c r="BO710" i="42"/>
  <c r="AR574" i="42"/>
  <c r="BP574" i="42"/>
  <c r="AS574" i="42"/>
  <c r="BE574" i="42"/>
  <c r="BQ574" i="42"/>
  <c r="AT574" i="42"/>
  <c r="BR574" i="42"/>
  <c r="AU574" i="42"/>
  <c r="BG574" i="42"/>
  <c r="BS574" i="42"/>
  <c r="AV574" i="42"/>
  <c r="BH574" i="42"/>
  <c r="BT574" i="42"/>
  <c r="AK574" i="42"/>
  <c r="AW574" i="42"/>
  <c r="BI574" i="42"/>
  <c r="AL574" i="42"/>
  <c r="AX574" i="42"/>
  <c r="BJ574" i="42"/>
  <c r="AM574" i="42"/>
  <c r="AY574" i="42"/>
  <c r="BK574" i="42"/>
  <c r="AN574" i="42"/>
  <c r="AZ574" i="42"/>
  <c r="BL574" i="42"/>
  <c r="AO574" i="42"/>
  <c r="BA574" i="42"/>
  <c r="BM574" i="42"/>
  <c r="AP574" i="42"/>
  <c r="AQ574" i="42"/>
  <c r="BB574" i="42"/>
  <c r="BC574" i="42"/>
  <c r="BN574" i="42"/>
  <c r="BO574" i="42"/>
  <c r="AR562" i="42"/>
  <c r="BP562" i="42"/>
  <c r="AS562" i="42"/>
  <c r="BE562" i="42"/>
  <c r="BQ562" i="42"/>
  <c r="AT562" i="42"/>
  <c r="BR562" i="42"/>
  <c r="AU562" i="42"/>
  <c r="BG562" i="42"/>
  <c r="BS562" i="42"/>
  <c r="AV562" i="42"/>
  <c r="BH562" i="42"/>
  <c r="BT562" i="42"/>
  <c r="AK562" i="42"/>
  <c r="AW562" i="42"/>
  <c r="BI562" i="42"/>
  <c r="AL562" i="42"/>
  <c r="AX562" i="42"/>
  <c r="BJ562" i="42"/>
  <c r="AM562" i="42"/>
  <c r="AY562" i="42"/>
  <c r="BK562" i="42"/>
  <c r="AN562" i="42"/>
  <c r="AZ562" i="42"/>
  <c r="BL562" i="42"/>
  <c r="AO562" i="42"/>
  <c r="BA562" i="42"/>
  <c r="BM562" i="42"/>
  <c r="BB562" i="42"/>
  <c r="BC562" i="42"/>
  <c r="BN562" i="42"/>
  <c r="BO562" i="42"/>
  <c r="AQ562" i="42"/>
  <c r="AP562" i="42"/>
  <c r="AR550" i="42"/>
  <c r="BP550" i="42"/>
  <c r="AS550" i="42"/>
  <c r="BE550" i="42"/>
  <c r="BQ550" i="42"/>
  <c r="AT550" i="42"/>
  <c r="AU550" i="42"/>
  <c r="BG550" i="42"/>
  <c r="BS550" i="42"/>
  <c r="AV550" i="42"/>
  <c r="BH550" i="42"/>
  <c r="BT550" i="42"/>
  <c r="AK550" i="42"/>
  <c r="AW550" i="42"/>
  <c r="BI550" i="42"/>
  <c r="AL550" i="42"/>
  <c r="AX550" i="42"/>
  <c r="BJ550" i="42"/>
  <c r="AM550" i="42"/>
  <c r="AY550" i="42"/>
  <c r="BK550" i="42"/>
  <c r="AN550" i="42"/>
  <c r="AZ550" i="42"/>
  <c r="BL550" i="42"/>
  <c r="AO550" i="42"/>
  <c r="BA550" i="42"/>
  <c r="BM550" i="42"/>
  <c r="BN550" i="42"/>
  <c r="BO550" i="42"/>
  <c r="AP550" i="42"/>
  <c r="AQ550" i="42"/>
  <c r="BB550" i="42"/>
  <c r="BC550" i="42"/>
  <c r="AO538" i="42"/>
  <c r="BA538" i="42"/>
  <c r="BN538" i="42"/>
  <c r="AP538" i="42"/>
  <c r="BB538" i="42"/>
  <c r="BO538" i="42"/>
  <c r="AR538" i="42"/>
  <c r="BQ538" i="42"/>
  <c r="AS538" i="42"/>
  <c r="BF538" i="42"/>
  <c r="BR538" i="42"/>
  <c r="AT538" i="42"/>
  <c r="BG538" i="42"/>
  <c r="BS538" i="42"/>
  <c r="BH538" i="42"/>
  <c r="BT538" i="42"/>
  <c r="AK538" i="42"/>
  <c r="AW538" i="42"/>
  <c r="BJ538" i="42"/>
  <c r="AV538" i="42"/>
  <c r="AX538" i="42"/>
  <c r="AY538" i="42"/>
  <c r="AZ538" i="42"/>
  <c r="BC538" i="42"/>
  <c r="BI538" i="42"/>
  <c r="BK538" i="42"/>
  <c r="BL538" i="42"/>
  <c r="AL538" i="42"/>
  <c r="BM538" i="42"/>
  <c r="AM538" i="42"/>
  <c r="BP538" i="42"/>
  <c r="AN538" i="42"/>
  <c r="AQ538" i="42"/>
  <c r="AO526" i="42"/>
  <c r="BA526" i="42"/>
  <c r="BN526" i="42"/>
  <c r="AP526" i="42"/>
  <c r="BB526" i="42"/>
  <c r="BO526" i="42"/>
  <c r="AQ526" i="42"/>
  <c r="BC526" i="42"/>
  <c r="AR526" i="42"/>
  <c r="AS526" i="42"/>
  <c r="BF526" i="42"/>
  <c r="BR526" i="42"/>
  <c r="AT526" i="42"/>
  <c r="BG526" i="42"/>
  <c r="BS526" i="42"/>
  <c r="BH526" i="42"/>
  <c r="AV526" i="42"/>
  <c r="BI526" i="42"/>
  <c r="AK526" i="42"/>
  <c r="AW526" i="42"/>
  <c r="BJ526" i="42"/>
  <c r="BK526" i="42"/>
  <c r="BL526" i="42"/>
  <c r="BM526" i="42"/>
  <c r="AL526" i="42"/>
  <c r="AM526" i="42"/>
  <c r="AN526" i="42"/>
  <c r="AX526" i="42"/>
  <c r="AY526" i="42"/>
  <c r="AZ526" i="42"/>
  <c r="AP618" i="42"/>
  <c r="BB618" i="42"/>
  <c r="BN618" i="42"/>
  <c r="AQ618" i="42"/>
  <c r="BC618" i="42"/>
  <c r="BO618" i="42"/>
  <c r="AR618" i="42"/>
  <c r="BP618" i="42"/>
  <c r="AS618" i="42"/>
  <c r="BE618" i="42"/>
  <c r="BQ618" i="42"/>
  <c r="AT618" i="42"/>
  <c r="BR618" i="42"/>
  <c r="AU618" i="42"/>
  <c r="BG618" i="42"/>
  <c r="BS618" i="42"/>
  <c r="AV618" i="42"/>
  <c r="BH618" i="42"/>
  <c r="BT618" i="42"/>
  <c r="AK618" i="42"/>
  <c r="AW618" i="42"/>
  <c r="BI618" i="42"/>
  <c r="AL618" i="42"/>
  <c r="AX618" i="42"/>
  <c r="BJ618" i="42"/>
  <c r="AM618" i="42"/>
  <c r="AY618" i="42"/>
  <c r="BK618" i="42"/>
  <c r="AN618" i="42"/>
  <c r="BL618" i="42"/>
  <c r="BM618" i="42"/>
  <c r="AO618" i="42"/>
  <c r="AZ618" i="42"/>
  <c r="BA618" i="42"/>
  <c r="AU585" i="42"/>
  <c r="BG585" i="42"/>
  <c r="AV585" i="42"/>
  <c r="BH585" i="42"/>
  <c r="AK585" i="42"/>
  <c r="AW585" i="42"/>
  <c r="BI585" i="42"/>
  <c r="AL585" i="42"/>
  <c r="AX585" i="42"/>
  <c r="BJ585" i="42"/>
  <c r="AM585" i="42"/>
  <c r="AY585" i="42"/>
  <c r="BK585" i="42"/>
  <c r="AN585" i="42"/>
  <c r="AZ585" i="42"/>
  <c r="BL585" i="42"/>
  <c r="AO585" i="42"/>
  <c r="BA585" i="42"/>
  <c r="BM585" i="42"/>
  <c r="AP585" i="42"/>
  <c r="BB585" i="42"/>
  <c r="BO585" i="42"/>
  <c r="AQ585" i="42"/>
  <c r="BC585" i="42"/>
  <c r="BP585" i="42"/>
  <c r="AR585" i="42"/>
  <c r="BQ585" i="42"/>
  <c r="AS585" i="42"/>
  <c r="AT585" i="42"/>
  <c r="BE585" i="42"/>
  <c r="BN585" i="42"/>
  <c r="AS679" i="42"/>
  <c r="BE679" i="42"/>
  <c r="BR679" i="42"/>
  <c r="AR679" i="42"/>
  <c r="AT679" i="42"/>
  <c r="BS679" i="42"/>
  <c r="AU679" i="42"/>
  <c r="BG679" i="42"/>
  <c r="BT679" i="42"/>
  <c r="BQ679" i="42"/>
  <c r="AV679" i="42"/>
  <c r="BH679" i="42"/>
  <c r="BC679" i="42"/>
  <c r="AK679" i="42"/>
  <c r="AW679" i="42"/>
  <c r="BI679" i="42"/>
  <c r="AL679" i="42"/>
  <c r="AX679" i="42"/>
  <c r="BJ679" i="42"/>
  <c r="AQ679" i="42"/>
  <c r="AM679" i="42"/>
  <c r="AY679" i="42"/>
  <c r="BK679" i="42"/>
  <c r="AN679" i="42"/>
  <c r="AZ679" i="42"/>
  <c r="BL679" i="42"/>
  <c r="BP679" i="42"/>
  <c r="AO679" i="42"/>
  <c r="BA679" i="42"/>
  <c r="BM679" i="42"/>
  <c r="AP679" i="42"/>
  <c r="BB679" i="42"/>
  <c r="BO679" i="42"/>
  <c r="BH545" i="42"/>
  <c r="BT545" i="42"/>
  <c r="AV545" i="42"/>
  <c r="BI545" i="42"/>
  <c r="AK545" i="42"/>
  <c r="AW545" i="42"/>
  <c r="BJ545" i="42"/>
  <c r="AL545" i="42"/>
  <c r="AX545" i="42"/>
  <c r="BK545" i="42"/>
  <c r="AM545" i="42"/>
  <c r="AY545" i="42"/>
  <c r="BL545" i="42"/>
  <c r="AN545" i="42"/>
  <c r="AZ545" i="42"/>
  <c r="BM545" i="42"/>
  <c r="AO545" i="42"/>
  <c r="BA545" i="42"/>
  <c r="BN545" i="42"/>
  <c r="AP545" i="42"/>
  <c r="BB545" i="42"/>
  <c r="BO545" i="42"/>
  <c r="AQ545" i="42"/>
  <c r="BC545" i="42"/>
  <c r="BP545" i="42"/>
  <c r="AR545" i="42"/>
  <c r="AS545" i="42"/>
  <c r="AT545" i="42"/>
  <c r="BF545" i="42"/>
  <c r="BG545" i="42"/>
  <c r="BR545" i="42"/>
  <c r="AU599" i="42"/>
  <c r="BG599" i="42"/>
  <c r="BT599" i="42"/>
  <c r="AV599" i="42"/>
  <c r="BH599" i="42"/>
  <c r="AK599" i="42"/>
  <c r="AW599" i="42"/>
  <c r="BI599" i="42"/>
  <c r="AL599" i="42"/>
  <c r="AX599" i="42"/>
  <c r="BJ599" i="42"/>
  <c r="AM599" i="42"/>
  <c r="AY599" i="42"/>
  <c r="BK599" i="42"/>
  <c r="AN599" i="42"/>
  <c r="AZ599" i="42"/>
  <c r="BL599" i="42"/>
  <c r="AO599" i="42"/>
  <c r="BA599" i="42"/>
  <c r="BM599" i="42"/>
  <c r="AP599" i="42"/>
  <c r="BB599" i="42"/>
  <c r="BO599" i="42"/>
  <c r="AQ599" i="42"/>
  <c r="BC599" i="42"/>
  <c r="BP599" i="42"/>
  <c r="AR599" i="42"/>
  <c r="BQ599" i="42"/>
  <c r="AS599" i="42"/>
  <c r="AT599" i="42"/>
  <c r="BE599" i="42"/>
  <c r="AS681" i="42"/>
  <c r="BE681" i="42"/>
  <c r="BR681" i="42"/>
  <c r="AT681" i="42"/>
  <c r="BG681" i="42"/>
  <c r="BS681" i="42"/>
  <c r="BQ681" i="42"/>
  <c r="AU681" i="42"/>
  <c r="BH681" i="42"/>
  <c r="BT681" i="42"/>
  <c r="AV681" i="42"/>
  <c r="BI681" i="42"/>
  <c r="AK681" i="42"/>
  <c r="AW681" i="42"/>
  <c r="BJ681" i="42"/>
  <c r="AL681" i="42"/>
  <c r="AX681" i="42"/>
  <c r="BK681" i="42"/>
  <c r="BP681" i="42"/>
  <c r="AM681" i="42"/>
  <c r="AY681" i="42"/>
  <c r="BL681" i="42"/>
  <c r="BC681" i="42"/>
  <c r="AN681" i="42"/>
  <c r="AZ681" i="42"/>
  <c r="BM681" i="42"/>
  <c r="AQ681" i="42"/>
  <c r="AR681" i="42"/>
  <c r="AO681" i="42"/>
  <c r="BA681" i="42"/>
  <c r="BN681" i="42"/>
  <c r="AP681" i="42"/>
  <c r="BB681" i="42"/>
  <c r="BO681" i="42"/>
  <c r="AS682" i="42"/>
  <c r="BE682" i="42"/>
  <c r="BR682" i="42"/>
  <c r="AT682" i="42"/>
  <c r="BG682" i="42"/>
  <c r="BS682" i="42"/>
  <c r="BC682" i="42"/>
  <c r="AU682" i="42"/>
  <c r="BH682" i="42"/>
  <c r="BT682" i="42"/>
  <c r="AV682" i="42"/>
  <c r="BI682" i="42"/>
  <c r="AQ682" i="42"/>
  <c r="AK682" i="42"/>
  <c r="AW682" i="42"/>
  <c r="BJ682" i="42"/>
  <c r="AL682" i="42"/>
  <c r="AX682" i="42"/>
  <c r="BK682" i="42"/>
  <c r="BQ682" i="42"/>
  <c r="AM682" i="42"/>
  <c r="AY682" i="42"/>
  <c r="BL682" i="42"/>
  <c r="AN682" i="42"/>
  <c r="AZ682" i="42"/>
  <c r="BM682" i="42"/>
  <c r="AO682" i="42"/>
  <c r="BA682" i="42"/>
  <c r="BN682" i="42"/>
  <c r="BP682" i="42"/>
  <c r="AR682" i="42"/>
  <c r="AP682" i="42"/>
  <c r="BB682" i="42"/>
  <c r="BO682" i="42"/>
  <c r="AU593" i="42"/>
  <c r="BG593" i="42"/>
  <c r="BT593" i="42"/>
  <c r="AV593" i="42"/>
  <c r="BH593" i="42"/>
  <c r="AK593" i="42"/>
  <c r="AW593" i="42"/>
  <c r="BI593" i="42"/>
  <c r="AL593" i="42"/>
  <c r="AX593" i="42"/>
  <c r="BJ593" i="42"/>
  <c r="AM593" i="42"/>
  <c r="AY593" i="42"/>
  <c r="BK593" i="42"/>
  <c r="AN593" i="42"/>
  <c r="AZ593" i="42"/>
  <c r="BL593" i="42"/>
  <c r="AO593" i="42"/>
  <c r="BA593" i="42"/>
  <c r="BM593" i="42"/>
  <c r="AP593" i="42"/>
  <c r="BB593" i="42"/>
  <c r="BO593" i="42"/>
  <c r="AQ593" i="42"/>
  <c r="BC593" i="42"/>
  <c r="AR593" i="42"/>
  <c r="BQ593" i="42"/>
  <c r="AS593" i="42"/>
  <c r="AT593" i="42"/>
  <c r="BE593" i="42"/>
  <c r="BS593" i="42"/>
  <c r="AU605" i="42"/>
  <c r="BG605" i="42"/>
  <c r="BT605" i="42"/>
  <c r="AV605" i="42"/>
  <c r="BH605" i="42"/>
  <c r="AK605" i="42"/>
  <c r="AW605" i="42"/>
  <c r="BI605" i="42"/>
  <c r="AL605" i="42"/>
  <c r="AX605" i="42"/>
  <c r="BJ605" i="42"/>
  <c r="AM605" i="42"/>
  <c r="AY605" i="42"/>
  <c r="BK605" i="42"/>
  <c r="AN605" i="42"/>
  <c r="AZ605" i="42"/>
  <c r="BL605" i="42"/>
  <c r="AO605" i="42"/>
  <c r="BA605" i="42"/>
  <c r="BM605" i="42"/>
  <c r="AP605" i="42"/>
  <c r="BB605" i="42"/>
  <c r="BO605" i="42"/>
  <c r="AQ605" i="42"/>
  <c r="BC605" i="42"/>
  <c r="BP605" i="42"/>
  <c r="AR605" i="42"/>
  <c r="BQ605" i="42"/>
  <c r="BR605" i="42"/>
  <c r="BS605" i="42"/>
  <c r="BE605" i="42"/>
  <c r="AS605" i="42"/>
  <c r="AT605" i="42"/>
  <c r="AR616" i="42"/>
  <c r="BP616" i="42"/>
  <c r="AS616" i="42"/>
  <c r="BE616" i="42"/>
  <c r="BQ616" i="42"/>
  <c r="AT616" i="42"/>
  <c r="BR616" i="42"/>
  <c r="AU616" i="42"/>
  <c r="BG616" i="42"/>
  <c r="BS616" i="42"/>
  <c r="AV616" i="42"/>
  <c r="BH616" i="42"/>
  <c r="BT616" i="42"/>
  <c r="AK616" i="42"/>
  <c r="AW616" i="42"/>
  <c r="BI616" i="42"/>
  <c r="AL616" i="42"/>
  <c r="AX616" i="42"/>
  <c r="BJ616" i="42"/>
  <c r="AM616" i="42"/>
  <c r="AY616" i="42"/>
  <c r="BK616" i="42"/>
  <c r="AN616" i="42"/>
  <c r="AZ616" i="42"/>
  <c r="BL616" i="42"/>
  <c r="AO616" i="42"/>
  <c r="BA616" i="42"/>
  <c r="BM616" i="42"/>
  <c r="BB616" i="42"/>
  <c r="BC616" i="42"/>
  <c r="BN616" i="42"/>
  <c r="BO616" i="42"/>
  <c r="AP616" i="42"/>
  <c r="AQ616" i="42"/>
  <c r="AS627" i="42"/>
  <c r="BE627" i="42"/>
  <c r="BQ627" i="42"/>
  <c r="AT627" i="42"/>
  <c r="BR627" i="42"/>
  <c r="AU627" i="42"/>
  <c r="BG627" i="42"/>
  <c r="BS627" i="42"/>
  <c r="AV627" i="42"/>
  <c r="BH627" i="42"/>
  <c r="BT627" i="42"/>
  <c r="AK627" i="42"/>
  <c r="AW627" i="42"/>
  <c r="BI627" i="42"/>
  <c r="AL627" i="42"/>
  <c r="AX627" i="42"/>
  <c r="BJ627" i="42"/>
  <c r="AM627" i="42"/>
  <c r="AY627" i="42"/>
  <c r="BK627" i="42"/>
  <c r="AN627" i="42"/>
  <c r="AZ627" i="42"/>
  <c r="BL627" i="42"/>
  <c r="AO627" i="42"/>
  <c r="BA627" i="42"/>
  <c r="BM627" i="42"/>
  <c r="AP627" i="42"/>
  <c r="BB627" i="42"/>
  <c r="BN627" i="42"/>
  <c r="AQ627" i="42"/>
  <c r="AR627" i="42"/>
  <c r="BC627" i="42"/>
  <c r="BO627" i="42"/>
  <c r="BP627" i="42"/>
  <c r="AS639" i="42"/>
  <c r="BE639" i="42"/>
  <c r="BQ639" i="42"/>
  <c r="AT639" i="42"/>
  <c r="BR639" i="42"/>
  <c r="AU639" i="42"/>
  <c r="BG639" i="42"/>
  <c r="BS639" i="42"/>
  <c r="AV639" i="42"/>
  <c r="BH639" i="42"/>
  <c r="BT639" i="42"/>
  <c r="AK639" i="42"/>
  <c r="AW639" i="42"/>
  <c r="BI639" i="42"/>
  <c r="AL639" i="42"/>
  <c r="AX639" i="42"/>
  <c r="BJ639" i="42"/>
  <c r="AM639" i="42"/>
  <c r="AY639" i="42"/>
  <c r="BK639" i="42"/>
  <c r="AN639" i="42"/>
  <c r="AZ639" i="42"/>
  <c r="BL639" i="42"/>
  <c r="AO639" i="42"/>
  <c r="BA639" i="42"/>
  <c r="BM639" i="42"/>
  <c r="AP639" i="42"/>
  <c r="BB639" i="42"/>
  <c r="BN639" i="42"/>
  <c r="AQ639" i="42"/>
  <c r="AR639" i="42"/>
  <c r="BC639" i="42"/>
  <c r="BO639" i="42"/>
  <c r="BP639" i="42"/>
  <c r="AK651" i="42"/>
  <c r="AW651" i="42"/>
  <c r="BI651" i="42"/>
  <c r="AL651" i="42"/>
  <c r="AX651" i="42"/>
  <c r="BJ651" i="42"/>
  <c r="AM651" i="42"/>
  <c r="AY651" i="42"/>
  <c r="BK651" i="42"/>
  <c r="AN651" i="42"/>
  <c r="AZ651" i="42"/>
  <c r="BL651" i="42"/>
  <c r="AO651" i="42"/>
  <c r="BA651" i="42"/>
  <c r="BM651" i="42"/>
  <c r="AP651" i="42"/>
  <c r="BB651" i="42"/>
  <c r="BO651" i="42"/>
  <c r="AQ651" i="42"/>
  <c r="BC651" i="42"/>
  <c r="BP651" i="42"/>
  <c r="AR651" i="42"/>
  <c r="BQ651" i="42"/>
  <c r="AS651" i="42"/>
  <c r="BE651" i="42"/>
  <c r="BR651" i="42"/>
  <c r="AT651" i="42"/>
  <c r="BS651" i="42"/>
  <c r="BT651" i="42"/>
  <c r="BG651" i="42"/>
  <c r="AU651" i="42"/>
  <c r="AV651" i="42"/>
  <c r="BH651" i="42"/>
  <c r="AS663" i="42"/>
  <c r="BE663" i="42"/>
  <c r="BR663" i="42"/>
  <c r="BQ663" i="42"/>
  <c r="AT663" i="42"/>
  <c r="BS663" i="42"/>
  <c r="AU663" i="42"/>
  <c r="BG663" i="42"/>
  <c r="BT663" i="42"/>
  <c r="AV663" i="42"/>
  <c r="BH663" i="42"/>
  <c r="AQ663" i="42"/>
  <c r="AK663" i="42"/>
  <c r="AW663" i="42"/>
  <c r="BI663" i="42"/>
  <c r="AR663" i="42"/>
  <c r="AL663" i="42"/>
  <c r="AX663" i="42"/>
  <c r="BJ663" i="42"/>
  <c r="BP663" i="42"/>
  <c r="AM663" i="42"/>
  <c r="AY663" i="42"/>
  <c r="BK663" i="42"/>
  <c r="AN663" i="42"/>
  <c r="AZ663" i="42"/>
  <c r="BL663" i="42"/>
  <c r="AO663" i="42"/>
  <c r="BA663" i="42"/>
  <c r="BM663" i="42"/>
  <c r="BC663" i="42"/>
  <c r="AP663" i="42"/>
  <c r="BB663" i="42"/>
  <c r="BO663" i="42"/>
  <c r="AS675" i="42"/>
  <c r="BE675" i="42"/>
  <c r="BR675" i="42"/>
  <c r="AT675" i="42"/>
  <c r="BS675" i="42"/>
  <c r="AQ675" i="42"/>
  <c r="AU675" i="42"/>
  <c r="BG675" i="42"/>
  <c r="BT675" i="42"/>
  <c r="BQ675" i="42"/>
  <c r="AV675" i="42"/>
  <c r="BH675" i="42"/>
  <c r="AK675" i="42"/>
  <c r="AW675" i="42"/>
  <c r="BI675" i="42"/>
  <c r="AL675" i="42"/>
  <c r="AX675" i="42"/>
  <c r="BJ675" i="42"/>
  <c r="BC675" i="42"/>
  <c r="AM675" i="42"/>
  <c r="AY675" i="42"/>
  <c r="BK675" i="42"/>
  <c r="AN675" i="42"/>
  <c r="AZ675" i="42"/>
  <c r="BL675" i="42"/>
  <c r="BP675" i="42"/>
  <c r="AO675" i="42"/>
  <c r="BA675" i="42"/>
  <c r="BM675" i="42"/>
  <c r="AP675" i="42"/>
  <c r="BB675" i="42"/>
  <c r="BO675" i="42"/>
  <c r="AR675" i="42"/>
  <c r="AS687" i="42"/>
  <c r="BE687" i="42"/>
  <c r="BR687" i="42"/>
  <c r="AQ687" i="42"/>
  <c r="AT687" i="42"/>
  <c r="BG687" i="42"/>
  <c r="BS687" i="42"/>
  <c r="AU687" i="42"/>
  <c r="BH687" i="42"/>
  <c r="BT687" i="42"/>
  <c r="BP687" i="42"/>
  <c r="AV687" i="42"/>
  <c r="BI687" i="42"/>
  <c r="BC687" i="42"/>
  <c r="AK687" i="42"/>
  <c r="AW687" i="42"/>
  <c r="BJ687" i="42"/>
  <c r="BQ687" i="42"/>
  <c r="AL687" i="42"/>
  <c r="AX687" i="42"/>
  <c r="BK687" i="42"/>
  <c r="AM687" i="42"/>
  <c r="AY687" i="42"/>
  <c r="BL687" i="42"/>
  <c r="AN687" i="42"/>
  <c r="AZ687" i="42"/>
  <c r="BM687" i="42"/>
  <c r="AR687" i="42"/>
  <c r="AO687" i="42"/>
  <c r="BA687" i="42"/>
  <c r="BN687" i="42"/>
  <c r="AP687" i="42"/>
  <c r="BB687" i="42"/>
  <c r="BO687" i="42"/>
  <c r="AS699" i="42"/>
  <c r="BE699" i="42"/>
  <c r="BR699" i="42"/>
  <c r="AT699" i="42"/>
  <c r="BG699" i="42"/>
  <c r="BS699" i="42"/>
  <c r="BP699" i="42"/>
  <c r="AU699" i="42"/>
  <c r="BH699" i="42"/>
  <c r="BT699" i="42"/>
  <c r="BC699" i="42"/>
  <c r="BQ699" i="42"/>
  <c r="AV699" i="42"/>
  <c r="BI699" i="42"/>
  <c r="AQ699" i="42"/>
  <c r="AR699" i="42"/>
  <c r="AK699" i="42"/>
  <c r="AW699" i="42"/>
  <c r="BJ699" i="42"/>
  <c r="AL699" i="42"/>
  <c r="AX699" i="42"/>
  <c r="BK699" i="42"/>
  <c r="AM699" i="42"/>
  <c r="AY699" i="42"/>
  <c r="BL699" i="42"/>
  <c r="AN699" i="42"/>
  <c r="AZ699" i="42"/>
  <c r="BM699" i="42"/>
  <c r="AO699" i="42"/>
  <c r="BA699" i="42"/>
  <c r="BN699" i="42"/>
  <c r="AP699" i="42"/>
  <c r="BB699" i="42"/>
  <c r="BO699" i="42"/>
  <c r="AS711" i="42"/>
  <c r="BE711" i="42"/>
  <c r="BR711" i="42"/>
  <c r="BQ711" i="42"/>
  <c r="AT711" i="42"/>
  <c r="BG711" i="42"/>
  <c r="BS711" i="42"/>
  <c r="AU711" i="42"/>
  <c r="BH711" i="42"/>
  <c r="BT711" i="42"/>
  <c r="AV711" i="42"/>
  <c r="BI711" i="42"/>
  <c r="AK711" i="42"/>
  <c r="AW711" i="42"/>
  <c r="BJ711" i="42"/>
  <c r="AL711" i="42"/>
  <c r="AX711" i="42"/>
  <c r="BK711" i="42"/>
  <c r="AM711" i="42"/>
  <c r="AY711" i="42"/>
  <c r="BL711" i="42"/>
  <c r="AR711" i="42"/>
  <c r="AN711" i="42"/>
  <c r="AZ711" i="42"/>
  <c r="BM711" i="42"/>
  <c r="AQ711" i="42"/>
  <c r="AO711" i="42"/>
  <c r="BA711" i="42"/>
  <c r="BN711" i="42"/>
  <c r="BC711" i="42"/>
  <c r="AP711" i="42"/>
  <c r="BB711" i="42"/>
  <c r="BO711" i="42"/>
  <c r="BP711" i="42"/>
  <c r="AS573" i="42"/>
  <c r="BE573" i="42"/>
  <c r="AT573" i="42"/>
  <c r="BR573" i="42"/>
  <c r="AU573" i="42"/>
  <c r="BG573" i="42"/>
  <c r="BS573" i="42"/>
  <c r="AV573" i="42"/>
  <c r="BH573" i="42"/>
  <c r="BT573" i="42"/>
  <c r="AK573" i="42"/>
  <c r="AW573" i="42"/>
  <c r="BI573" i="42"/>
  <c r="AL573" i="42"/>
  <c r="AX573" i="42"/>
  <c r="BJ573" i="42"/>
  <c r="AM573" i="42"/>
  <c r="AY573" i="42"/>
  <c r="BK573" i="42"/>
  <c r="AN573" i="42"/>
  <c r="AZ573" i="42"/>
  <c r="BL573" i="42"/>
  <c r="AO573" i="42"/>
  <c r="BA573" i="42"/>
  <c r="BM573" i="42"/>
  <c r="AP573" i="42"/>
  <c r="BB573" i="42"/>
  <c r="BN573" i="42"/>
  <c r="AQ573" i="42"/>
  <c r="AR573" i="42"/>
  <c r="BC573" i="42"/>
  <c r="BO573" i="42"/>
  <c r="BP573" i="42"/>
  <c r="AS561" i="42"/>
  <c r="BE561" i="42"/>
  <c r="BQ561" i="42"/>
  <c r="AT561" i="42"/>
  <c r="BR561" i="42"/>
  <c r="AU561" i="42"/>
  <c r="BG561" i="42"/>
  <c r="AV561" i="42"/>
  <c r="BH561" i="42"/>
  <c r="BT561" i="42"/>
  <c r="AK561" i="42"/>
  <c r="AW561" i="42"/>
  <c r="BI561" i="42"/>
  <c r="AL561" i="42"/>
  <c r="AX561" i="42"/>
  <c r="BJ561" i="42"/>
  <c r="AM561" i="42"/>
  <c r="AY561" i="42"/>
  <c r="BK561" i="42"/>
  <c r="AN561" i="42"/>
  <c r="AZ561" i="42"/>
  <c r="BL561" i="42"/>
  <c r="AO561" i="42"/>
  <c r="BA561" i="42"/>
  <c r="BM561" i="42"/>
  <c r="AP561" i="42"/>
  <c r="BB561" i="42"/>
  <c r="BN561" i="42"/>
  <c r="AQ561" i="42"/>
  <c r="AR561" i="42"/>
  <c r="BC561" i="42"/>
  <c r="BO561" i="42"/>
  <c r="BP561" i="42"/>
  <c r="AS549" i="42"/>
  <c r="BE549" i="42"/>
  <c r="AT549" i="42"/>
  <c r="BR549" i="42"/>
  <c r="AU549" i="42"/>
  <c r="BG549" i="42"/>
  <c r="BS549" i="42"/>
  <c r="AV549" i="42"/>
  <c r="BH549" i="42"/>
  <c r="BT549" i="42"/>
  <c r="AK549" i="42"/>
  <c r="AW549" i="42"/>
  <c r="BI549" i="42"/>
  <c r="AL549" i="42"/>
  <c r="AX549" i="42"/>
  <c r="BJ549" i="42"/>
  <c r="AM549" i="42"/>
  <c r="AY549" i="42"/>
  <c r="BK549" i="42"/>
  <c r="AN549" i="42"/>
  <c r="AZ549" i="42"/>
  <c r="BL549" i="42"/>
  <c r="AO549" i="42"/>
  <c r="BA549" i="42"/>
  <c r="BM549" i="42"/>
  <c r="AP549" i="42"/>
  <c r="BB549" i="42"/>
  <c r="BN549" i="42"/>
  <c r="BC549" i="42"/>
  <c r="BO549" i="42"/>
  <c r="BP549" i="42"/>
  <c r="AQ549" i="42"/>
  <c r="AR549" i="42"/>
  <c r="AO537" i="42"/>
  <c r="BA537" i="42"/>
  <c r="BN537" i="42"/>
  <c r="AP537" i="42"/>
  <c r="BB537" i="42"/>
  <c r="BO537" i="42"/>
  <c r="AR537" i="42"/>
  <c r="BQ537" i="42"/>
  <c r="AS537" i="42"/>
  <c r="BF537" i="42"/>
  <c r="BR537" i="42"/>
  <c r="AT537" i="42"/>
  <c r="BG537" i="42"/>
  <c r="BS537" i="42"/>
  <c r="BH537" i="42"/>
  <c r="BT537" i="42"/>
  <c r="AK537" i="42"/>
  <c r="AW537" i="42"/>
  <c r="BJ537" i="42"/>
  <c r="AX537" i="42"/>
  <c r="AY537" i="42"/>
  <c r="AZ537" i="42"/>
  <c r="BC537" i="42"/>
  <c r="BI537" i="42"/>
  <c r="BK537" i="42"/>
  <c r="BL537" i="42"/>
  <c r="AL537" i="42"/>
  <c r="BM537" i="42"/>
  <c r="AM537" i="42"/>
  <c r="BP537" i="42"/>
  <c r="AN537" i="42"/>
  <c r="AQ537" i="42"/>
  <c r="AV537" i="42"/>
  <c r="AP525" i="42"/>
  <c r="BB525" i="42"/>
  <c r="BN525" i="42"/>
  <c r="AQ525" i="42"/>
  <c r="BC525" i="42"/>
  <c r="BO525" i="42"/>
  <c r="AR525" i="42"/>
  <c r="AS525" i="42"/>
  <c r="BE525" i="42"/>
  <c r="AT525" i="42"/>
  <c r="BF525" i="42"/>
  <c r="BR525" i="42"/>
  <c r="BG525" i="42"/>
  <c r="BS525" i="42"/>
  <c r="AV525" i="42"/>
  <c r="BH525" i="42"/>
  <c r="AK525" i="42"/>
  <c r="AW525" i="42"/>
  <c r="BI525" i="42"/>
  <c r="AL525" i="42"/>
  <c r="AX525" i="42"/>
  <c r="BJ525" i="42"/>
  <c r="AM525" i="42"/>
  <c r="AN525" i="42"/>
  <c r="AO525" i="42"/>
  <c r="AY525" i="42"/>
  <c r="AZ525" i="42"/>
  <c r="BA525" i="42"/>
  <c r="BK525" i="42"/>
  <c r="BL525" i="42"/>
  <c r="BM525" i="42"/>
  <c r="AU607" i="42"/>
  <c r="BG607" i="42"/>
  <c r="BT607" i="42"/>
  <c r="AV607" i="42"/>
  <c r="BH607" i="42"/>
  <c r="AK607" i="42"/>
  <c r="AW607" i="42"/>
  <c r="BI607" i="42"/>
  <c r="AL607" i="42"/>
  <c r="AX607" i="42"/>
  <c r="BJ607" i="42"/>
  <c r="AM607" i="42"/>
  <c r="AY607" i="42"/>
  <c r="BK607" i="42"/>
  <c r="AN607" i="42"/>
  <c r="AZ607" i="42"/>
  <c r="BL607" i="42"/>
  <c r="AO607" i="42"/>
  <c r="BA607" i="42"/>
  <c r="BM607" i="42"/>
  <c r="AP607" i="42"/>
  <c r="BB607" i="42"/>
  <c r="BO607" i="42"/>
  <c r="AQ607" i="42"/>
  <c r="BC607" i="42"/>
  <c r="BP607" i="42"/>
  <c r="AR607" i="42"/>
  <c r="BQ607" i="42"/>
  <c r="AS607" i="42"/>
  <c r="AT607" i="42"/>
  <c r="BE607" i="42"/>
  <c r="BR607" i="42"/>
  <c r="BS607" i="42"/>
  <c r="AS665" i="42"/>
  <c r="BE665" i="42"/>
  <c r="BR665" i="42"/>
  <c r="BQ665" i="42"/>
  <c r="AT665" i="42"/>
  <c r="BS665" i="42"/>
  <c r="AU665" i="42"/>
  <c r="BG665" i="42"/>
  <c r="BT665" i="42"/>
  <c r="AV665" i="42"/>
  <c r="BH665" i="42"/>
  <c r="BC665" i="42"/>
  <c r="AR665" i="42"/>
  <c r="AK665" i="42"/>
  <c r="AW665" i="42"/>
  <c r="BI665" i="42"/>
  <c r="AL665" i="42"/>
  <c r="AX665" i="42"/>
  <c r="BJ665" i="42"/>
  <c r="AQ665" i="42"/>
  <c r="AM665" i="42"/>
  <c r="AY665" i="42"/>
  <c r="BK665" i="42"/>
  <c r="AN665" i="42"/>
  <c r="AZ665" i="42"/>
  <c r="BL665" i="42"/>
  <c r="AO665" i="42"/>
  <c r="BA665" i="42"/>
  <c r="BM665" i="42"/>
  <c r="BP665" i="42"/>
  <c r="AP665" i="42"/>
  <c r="BB665" i="42"/>
  <c r="BO665" i="42"/>
  <c r="AO631" i="42"/>
  <c r="BA631" i="42"/>
  <c r="BM631" i="42"/>
  <c r="AP631" i="42"/>
  <c r="BB631" i="42"/>
  <c r="BN631" i="42"/>
  <c r="AQ631" i="42"/>
  <c r="BC631" i="42"/>
  <c r="BO631" i="42"/>
  <c r="AR631" i="42"/>
  <c r="BP631" i="42"/>
  <c r="AS631" i="42"/>
  <c r="BE631" i="42"/>
  <c r="BQ631" i="42"/>
  <c r="AT631" i="42"/>
  <c r="BR631" i="42"/>
  <c r="AU631" i="42"/>
  <c r="BG631" i="42"/>
  <c r="BS631" i="42"/>
  <c r="AV631" i="42"/>
  <c r="BH631" i="42"/>
  <c r="BT631" i="42"/>
  <c r="AK631" i="42"/>
  <c r="AW631" i="42"/>
  <c r="BI631" i="42"/>
  <c r="AL631" i="42"/>
  <c r="AX631" i="42"/>
  <c r="BJ631" i="42"/>
  <c r="BK631" i="42"/>
  <c r="BL631" i="42"/>
  <c r="AM631" i="42"/>
  <c r="AN631" i="42"/>
  <c r="AY631" i="42"/>
  <c r="AZ631" i="42"/>
  <c r="AM621" i="42"/>
  <c r="AY621" i="42"/>
  <c r="BK621" i="42"/>
  <c r="AN621" i="42"/>
  <c r="AZ621" i="42"/>
  <c r="BL621" i="42"/>
  <c r="AO621" i="42"/>
  <c r="BA621" i="42"/>
  <c r="BM621" i="42"/>
  <c r="AP621" i="42"/>
  <c r="BB621" i="42"/>
  <c r="BN621" i="42"/>
  <c r="AQ621" i="42"/>
  <c r="BC621" i="42"/>
  <c r="BO621" i="42"/>
  <c r="AR621" i="42"/>
  <c r="BP621" i="42"/>
  <c r="AS621" i="42"/>
  <c r="BE621" i="42"/>
  <c r="BQ621" i="42"/>
  <c r="AT621" i="42"/>
  <c r="BR621" i="42"/>
  <c r="AU621" i="42"/>
  <c r="BG621" i="42"/>
  <c r="BS621" i="42"/>
  <c r="AV621" i="42"/>
  <c r="BH621" i="42"/>
  <c r="BT621" i="42"/>
  <c r="AK621" i="42"/>
  <c r="AL621" i="42"/>
  <c r="AW621" i="42"/>
  <c r="AX621" i="42"/>
  <c r="BI621" i="42"/>
  <c r="BJ621" i="42"/>
  <c r="AS693" i="42"/>
  <c r="BE693" i="42"/>
  <c r="BR693" i="42"/>
  <c r="AQ693" i="42"/>
  <c r="AT693" i="42"/>
  <c r="BG693" i="42"/>
  <c r="BS693" i="42"/>
  <c r="BP693" i="42"/>
  <c r="BQ693" i="42"/>
  <c r="AU693" i="42"/>
  <c r="BH693" i="42"/>
  <c r="BT693" i="42"/>
  <c r="AV693" i="42"/>
  <c r="BI693" i="42"/>
  <c r="BC693" i="42"/>
  <c r="AK693" i="42"/>
  <c r="AW693" i="42"/>
  <c r="BJ693" i="42"/>
  <c r="AR693" i="42"/>
  <c r="AL693" i="42"/>
  <c r="AX693" i="42"/>
  <c r="BK693" i="42"/>
  <c r="AM693" i="42"/>
  <c r="AY693" i="42"/>
  <c r="BL693" i="42"/>
  <c r="AN693" i="42"/>
  <c r="AZ693" i="42"/>
  <c r="BM693" i="42"/>
  <c r="AO693" i="42"/>
  <c r="BA693" i="42"/>
  <c r="BN693" i="42"/>
  <c r="AP693" i="42"/>
  <c r="BB693" i="42"/>
  <c r="BO693" i="42"/>
  <c r="AU611" i="42"/>
  <c r="BH611" i="42"/>
  <c r="BT611" i="42"/>
  <c r="AV611" i="42"/>
  <c r="BI611" i="42"/>
  <c r="AK611" i="42"/>
  <c r="AW611" i="42"/>
  <c r="BJ611" i="42"/>
  <c r="AL611" i="42"/>
  <c r="AX611" i="42"/>
  <c r="BK611" i="42"/>
  <c r="AM611" i="42"/>
  <c r="AY611" i="42"/>
  <c r="BL611" i="42"/>
  <c r="AN611" i="42"/>
  <c r="AZ611" i="42"/>
  <c r="BM611" i="42"/>
  <c r="AO611" i="42"/>
  <c r="BA611" i="42"/>
  <c r="BN611" i="42"/>
  <c r="AP611" i="42"/>
  <c r="BB611" i="42"/>
  <c r="BO611" i="42"/>
  <c r="AQ611" i="42"/>
  <c r="BC611" i="42"/>
  <c r="BP611" i="42"/>
  <c r="AR611" i="42"/>
  <c r="BQ611" i="42"/>
  <c r="BR611" i="42"/>
  <c r="BS611" i="42"/>
  <c r="BG611" i="42"/>
  <c r="AS611" i="42"/>
  <c r="AT611" i="42"/>
  <c r="BE611" i="42"/>
  <c r="AN566" i="42"/>
  <c r="AZ566" i="42"/>
  <c r="BL566" i="42"/>
  <c r="AO566" i="42"/>
  <c r="BA566" i="42"/>
  <c r="BM566" i="42"/>
  <c r="AP566" i="42"/>
  <c r="BB566" i="42"/>
  <c r="BN566" i="42"/>
  <c r="AQ566" i="42"/>
  <c r="BC566" i="42"/>
  <c r="BO566" i="42"/>
  <c r="AR566" i="42"/>
  <c r="BP566" i="42"/>
  <c r="AS566" i="42"/>
  <c r="BE566" i="42"/>
  <c r="BQ566" i="42"/>
  <c r="AT566" i="42"/>
  <c r="BR566" i="42"/>
  <c r="AU566" i="42"/>
  <c r="BG566" i="42"/>
  <c r="AV566" i="42"/>
  <c r="BH566" i="42"/>
  <c r="BT566" i="42"/>
  <c r="AK566" i="42"/>
  <c r="AW566" i="42"/>
  <c r="BI566" i="42"/>
  <c r="AL566" i="42"/>
  <c r="AM566" i="42"/>
  <c r="AX566" i="42"/>
  <c r="AY566" i="42"/>
  <c r="BJ566" i="42"/>
  <c r="BK566" i="42"/>
  <c r="AU594" i="42"/>
  <c r="BG594" i="42"/>
  <c r="BT594" i="42"/>
  <c r="AV594" i="42"/>
  <c r="BH594" i="42"/>
  <c r="AK594" i="42"/>
  <c r="AW594" i="42"/>
  <c r="BI594" i="42"/>
  <c r="AL594" i="42"/>
  <c r="AX594" i="42"/>
  <c r="BJ594" i="42"/>
  <c r="AM594" i="42"/>
  <c r="AY594" i="42"/>
  <c r="BK594" i="42"/>
  <c r="AN594" i="42"/>
  <c r="AZ594" i="42"/>
  <c r="BL594" i="42"/>
  <c r="AO594" i="42"/>
  <c r="BA594" i="42"/>
  <c r="BM594" i="42"/>
  <c r="AP594" i="42"/>
  <c r="BB594" i="42"/>
  <c r="BO594" i="42"/>
  <c r="AQ594" i="42"/>
  <c r="BC594" i="42"/>
  <c r="BP594" i="42"/>
  <c r="AR594" i="42"/>
  <c r="BQ594" i="42"/>
  <c r="BE594" i="42"/>
  <c r="AS594" i="42"/>
  <c r="AT594" i="42"/>
  <c r="AU606" i="42"/>
  <c r="BG606" i="42"/>
  <c r="BT606" i="42"/>
  <c r="AV606" i="42"/>
  <c r="BH606" i="42"/>
  <c r="AK606" i="42"/>
  <c r="AW606" i="42"/>
  <c r="BI606" i="42"/>
  <c r="AL606" i="42"/>
  <c r="AX606" i="42"/>
  <c r="BJ606" i="42"/>
  <c r="AM606" i="42"/>
  <c r="AY606" i="42"/>
  <c r="BK606" i="42"/>
  <c r="AN606" i="42"/>
  <c r="AZ606" i="42"/>
  <c r="BL606" i="42"/>
  <c r="AO606" i="42"/>
  <c r="BA606" i="42"/>
  <c r="BM606" i="42"/>
  <c r="AP606" i="42"/>
  <c r="BB606" i="42"/>
  <c r="BO606" i="42"/>
  <c r="AQ606" i="42"/>
  <c r="BC606" i="42"/>
  <c r="BP606" i="42"/>
  <c r="AR606" i="42"/>
  <c r="BQ606" i="42"/>
  <c r="AS606" i="42"/>
  <c r="BR606" i="42"/>
  <c r="AT606" i="42"/>
  <c r="BS606" i="42"/>
  <c r="BE606" i="42"/>
  <c r="AQ617" i="42"/>
  <c r="BC617" i="42"/>
  <c r="BO617" i="42"/>
  <c r="AR617" i="42"/>
  <c r="BP617" i="42"/>
  <c r="AS617" i="42"/>
  <c r="BE617" i="42"/>
  <c r="BQ617" i="42"/>
  <c r="AT617" i="42"/>
  <c r="BR617" i="42"/>
  <c r="AU617" i="42"/>
  <c r="BG617" i="42"/>
  <c r="BS617" i="42"/>
  <c r="AV617" i="42"/>
  <c r="BH617" i="42"/>
  <c r="BT617" i="42"/>
  <c r="AK617" i="42"/>
  <c r="AW617" i="42"/>
  <c r="BI617" i="42"/>
  <c r="AL617" i="42"/>
  <c r="AX617" i="42"/>
  <c r="BJ617" i="42"/>
  <c r="AM617" i="42"/>
  <c r="AY617" i="42"/>
  <c r="BK617" i="42"/>
  <c r="AN617" i="42"/>
  <c r="AZ617" i="42"/>
  <c r="BL617" i="42"/>
  <c r="BM617" i="42"/>
  <c r="BN617" i="42"/>
  <c r="BB617" i="42"/>
  <c r="AO617" i="42"/>
  <c r="BA617" i="42"/>
  <c r="AP617" i="42"/>
  <c r="AR628" i="42"/>
  <c r="BP628" i="42"/>
  <c r="AS628" i="42"/>
  <c r="BE628" i="42"/>
  <c r="BQ628" i="42"/>
  <c r="AT628" i="42"/>
  <c r="BR628" i="42"/>
  <c r="AU628" i="42"/>
  <c r="BG628" i="42"/>
  <c r="BS628" i="42"/>
  <c r="AV628" i="42"/>
  <c r="BH628" i="42"/>
  <c r="BT628" i="42"/>
  <c r="AK628" i="42"/>
  <c r="AW628" i="42"/>
  <c r="BI628" i="42"/>
  <c r="AL628" i="42"/>
  <c r="AX628" i="42"/>
  <c r="BJ628" i="42"/>
  <c r="AM628" i="42"/>
  <c r="AY628" i="42"/>
  <c r="BK628" i="42"/>
  <c r="AN628" i="42"/>
  <c r="AZ628" i="42"/>
  <c r="BL628" i="42"/>
  <c r="AO628" i="42"/>
  <c r="BA628" i="42"/>
  <c r="BM628" i="42"/>
  <c r="AP628" i="42"/>
  <c r="AQ628" i="42"/>
  <c r="BB628" i="42"/>
  <c r="BC628" i="42"/>
  <c r="BN628" i="42"/>
  <c r="BO628" i="42"/>
  <c r="AR640" i="42"/>
  <c r="BP640" i="42"/>
  <c r="AS640" i="42"/>
  <c r="BE640" i="42"/>
  <c r="BQ640" i="42"/>
  <c r="AT640" i="42"/>
  <c r="BR640" i="42"/>
  <c r="AU640" i="42"/>
  <c r="BG640" i="42"/>
  <c r="BS640" i="42"/>
  <c r="AV640" i="42"/>
  <c r="BH640" i="42"/>
  <c r="BT640" i="42"/>
  <c r="AK640" i="42"/>
  <c r="AW640" i="42"/>
  <c r="BI640" i="42"/>
  <c r="AL640" i="42"/>
  <c r="AX640" i="42"/>
  <c r="BJ640" i="42"/>
  <c r="AM640" i="42"/>
  <c r="AY640" i="42"/>
  <c r="BK640" i="42"/>
  <c r="AN640" i="42"/>
  <c r="AZ640" i="42"/>
  <c r="BL640" i="42"/>
  <c r="AO640" i="42"/>
  <c r="BA640" i="42"/>
  <c r="BM640" i="42"/>
  <c r="AP640" i="42"/>
  <c r="AQ640" i="42"/>
  <c r="BB640" i="42"/>
  <c r="BC640" i="42"/>
  <c r="BN640" i="42"/>
  <c r="BO640" i="42"/>
  <c r="AK652" i="42"/>
  <c r="AW652" i="42"/>
  <c r="BI652" i="42"/>
  <c r="AL652" i="42"/>
  <c r="AX652" i="42"/>
  <c r="BJ652" i="42"/>
  <c r="AM652" i="42"/>
  <c r="AY652" i="42"/>
  <c r="BK652" i="42"/>
  <c r="AN652" i="42"/>
  <c r="AZ652" i="42"/>
  <c r="BL652" i="42"/>
  <c r="AO652" i="42"/>
  <c r="BA652" i="42"/>
  <c r="BM652" i="42"/>
  <c r="AP652" i="42"/>
  <c r="BB652" i="42"/>
  <c r="BO652" i="42"/>
  <c r="AQ652" i="42"/>
  <c r="BC652" i="42"/>
  <c r="BP652" i="42"/>
  <c r="AR652" i="42"/>
  <c r="BQ652" i="42"/>
  <c r="AS652" i="42"/>
  <c r="BE652" i="42"/>
  <c r="BR652" i="42"/>
  <c r="AT652" i="42"/>
  <c r="BS652" i="42"/>
  <c r="AU652" i="42"/>
  <c r="AV652" i="42"/>
  <c r="BT652" i="42"/>
  <c r="BG652" i="42"/>
  <c r="BH652" i="42"/>
  <c r="AS664" i="42"/>
  <c r="BE664" i="42"/>
  <c r="BR664" i="42"/>
  <c r="BC664" i="42"/>
  <c r="AT664" i="42"/>
  <c r="BS664" i="42"/>
  <c r="BQ664" i="42"/>
  <c r="AU664" i="42"/>
  <c r="BG664" i="42"/>
  <c r="BT664" i="42"/>
  <c r="AV664" i="42"/>
  <c r="BH664" i="42"/>
  <c r="AK664" i="42"/>
  <c r="AW664" i="42"/>
  <c r="BI664" i="42"/>
  <c r="AL664" i="42"/>
  <c r="AX664" i="42"/>
  <c r="BJ664" i="42"/>
  <c r="AQ664" i="42"/>
  <c r="AR664" i="42"/>
  <c r="AM664" i="42"/>
  <c r="AY664" i="42"/>
  <c r="BK664" i="42"/>
  <c r="BP664" i="42"/>
  <c r="AN664" i="42"/>
  <c r="AZ664" i="42"/>
  <c r="BL664" i="42"/>
  <c r="AO664" i="42"/>
  <c r="BA664" i="42"/>
  <c r="BM664" i="42"/>
  <c r="AP664" i="42"/>
  <c r="BB664" i="42"/>
  <c r="BO664" i="42"/>
  <c r="AS676" i="42"/>
  <c r="BE676" i="42"/>
  <c r="BR676" i="42"/>
  <c r="AR676" i="42"/>
  <c r="AT676" i="42"/>
  <c r="BS676" i="42"/>
  <c r="BC676" i="42"/>
  <c r="AU676" i="42"/>
  <c r="BG676" i="42"/>
  <c r="BT676" i="42"/>
  <c r="AQ676" i="42"/>
  <c r="AV676" i="42"/>
  <c r="BH676" i="42"/>
  <c r="BQ676" i="42"/>
  <c r="AK676" i="42"/>
  <c r="AW676" i="42"/>
  <c r="BI676" i="42"/>
  <c r="AL676" i="42"/>
  <c r="AX676" i="42"/>
  <c r="BJ676" i="42"/>
  <c r="AM676" i="42"/>
  <c r="AY676" i="42"/>
  <c r="BK676" i="42"/>
  <c r="AN676" i="42"/>
  <c r="AZ676" i="42"/>
  <c r="BL676" i="42"/>
  <c r="AO676" i="42"/>
  <c r="BA676" i="42"/>
  <c r="BM676" i="42"/>
  <c r="BP676" i="42"/>
  <c r="AP676" i="42"/>
  <c r="BB676" i="42"/>
  <c r="BO676" i="42"/>
  <c r="AS688" i="42"/>
  <c r="BE688" i="42"/>
  <c r="BR688" i="42"/>
  <c r="AT688" i="42"/>
  <c r="BG688" i="42"/>
  <c r="BS688" i="42"/>
  <c r="AQ688" i="42"/>
  <c r="AR688" i="42"/>
  <c r="AU688" i="42"/>
  <c r="BH688" i="42"/>
  <c r="BT688" i="42"/>
  <c r="AV688" i="42"/>
  <c r="BI688" i="42"/>
  <c r="BP688" i="42"/>
  <c r="AK688" i="42"/>
  <c r="AW688" i="42"/>
  <c r="BJ688" i="42"/>
  <c r="AL688" i="42"/>
  <c r="AX688" i="42"/>
  <c r="BK688" i="42"/>
  <c r="AM688" i="42"/>
  <c r="AY688" i="42"/>
  <c r="BL688" i="42"/>
  <c r="AN688" i="42"/>
  <c r="AZ688" i="42"/>
  <c r="BM688" i="42"/>
  <c r="BQ688" i="42"/>
  <c r="AO688" i="42"/>
  <c r="BA688" i="42"/>
  <c r="BN688" i="42"/>
  <c r="BC688" i="42"/>
  <c r="AP688" i="42"/>
  <c r="BB688" i="42"/>
  <c r="BO688" i="42"/>
  <c r="AS700" i="42"/>
  <c r="BE700" i="42"/>
  <c r="BR700" i="42"/>
  <c r="AT700" i="42"/>
  <c r="BG700" i="42"/>
  <c r="BS700" i="42"/>
  <c r="AU700" i="42"/>
  <c r="BH700" i="42"/>
  <c r="BT700" i="42"/>
  <c r="BQ700" i="42"/>
  <c r="AV700" i="42"/>
  <c r="BI700" i="42"/>
  <c r="AK700" i="42"/>
  <c r="AW700" i="42"/>
  <c r="BJ700" i="42"/>
  <c r="AL700" i="42"/>
  <c r="AX700" i="42"/>
  <c r="BK700" i="42"/>
  <c r="AM700" i="42"/>
  <c r="AY700" i="42"/>
  <c r="BL700" i="42"/>
  <c r="BC700" i="42"/>
  <c r="AR700" i="42"/>
  <c r="AN700" i="42"/>
  <c r="AZ700" i="42"/>
  <c r="BM700" i="42"/>
  <c r="BP700" i="42"/>
  <c r="AO700" i="42"/>
  <c r="BA700" i="42"/>
  <c r="BN700" i="42"/>
  <c r="AP700" i="42"/>
  <c r="BB700" i="42"/>
  <c r="BO700" i="42"/>
  <c r="AQ700" i="42"/>
  <c r="AS712" i="42"/>
  <c r="BE712" i="42"/>
  <c r="BR712" i="42"/>
  <c r="BC712" i="42"/>
  <c r="AT712" i="42"/>
  <c r="BG712" i="42"/>
  <c r="BS712" i="42"/>
  <c r="AU712" i="42"/>
  <c r="BH712" i="42"/>
  <c r="BT712" i="42"/>
  <c r="AQ712" i="42"/>
  <c r="AV712" i="42"/>
  <c r="BI712" i="42"/>
  <c r="AK712" i="42"/>
  <c r="AW712" i="42"/>
  <c r="BJ712" i="42"/>
  <c r="BQ712" i="42"/>
  <c r="AL712" i="42"/>
  <c r="AX712" i="42"/>
  <c r="BK712" i="42"/>
  <c r="AM712" i="42"/>
  <c r="AY712" i="42"/>
  <c r="BL712" i="42"/>
  <c r="BP712" i="42"/>
  <c r="AN712" i="42"/>
  <c r="AZ712" i="42"/>
  <c r="BM712" i="42"/>
  <c r="AO712" i="42"/>
  <c r="BA712" i="42"/>
  <c r="BN712" i="42"/>
  <c r="AR712" i="42"/>
  <c r="AP712" i="42"/>
  <c r="BB712" i="42"/>
  <c r="BO712" i="42"/>
  <c r="AT572" i="42"/>
  <c r="BR572" i="42"/>
  <c r="AU572" i="42"/>
  <c r="BG572" i="42"/>
  <c r="AV572" i="42"/>
  <c r="BH572" i="42"/>
  <c r="BT572" i="42"/>
  <c r="AK572" i="42"/>
  <c r="AW572" i="42"/>
  <c r="BI572" i="42"/>
  <c r="AL572" i="42"/>
  <c r="AX572" i="42"/>
  <c r="BJ572" i="42"/>
  <c r="AM572" i="42"/>
  <c r="AY572" i="42"/>
  <c r="BK572" i="42"/>
  <c r="AN572" i="42"/>
  <c r="AZ572" i="42"/>
  <c r="BL572" i="42"/>
  <c r="AO572" i="42"/>
  <c r="BA572" i="42"/>
  <c r="BM572" i="42"/>
  <c r="AP572" i="42"/>
  <c r="BB572" i="42"/>
  <c r="BN572" i="42"/>
  <c r="AQ572" i="42"/>
  <c r="BC572" i="42"/>
  <c r="BO572" i="42"/>
  <c r="AR572" i="42"/>
  <c r="AS572" i="42"/>
  <c r="BE572" i="42"/>
  <c r="BP572" i="42"/>
  <c r="BQ572" i="42"/>
  <c r="AT560" i="42"/>
  <c r="AU560" i="42"/>
  <c r="BG560" i="42"/>
  <c r="BS560" i="42"/>
  <c r="AV560" i="42"/>
  <c r="BH560" i="42"/>
  <c r="BT560" i="42"/>
  <c r="AK560" i="42"/>
  <c r="AW560" i="42"/>
  <c r="BI560" i="42"/>
  <c r="AL560" i="42"/>
  <c r="AX560" i="42"/>
  <c r="BJ560" i="42"/>
  <c r="AM560" i="42"/>
  <c r="AY560" i="42"/>
  <c r="BK560" i="42"/>
  <c r="AN560" i="42"/>
  <c r="AZ560" i="42"/>
  <c r="BL560" i="42"/>
  <c r="AO560" i="42"/>
  <c r="BA560" i="42"/>
  <c r="BM560" i="42"/>
  <c r="AP560" i="42"/>
  <c r="BB560" i="42"/>
  <c r="BN560" i="42"/>
  <c r="AQ560" i="42"/>
  <c r="BC560" i="42"/>
  <c r="BO560" i="42"/>
  <c r="AR560" i="42"/>
  <c r="AS560" i="42"/>
  <c r="BE560" i="42"/>
  <c r="BP560" i="42"/>
  <c r="BQ560" i="42"/>
  <c r="AT548" i="42"/>
  <c r="AU548" i="42"/>
  <c r="BG548" i="42"/>
  <c r="BS548" i="42"/>
  <c r="AV548" i="42"/>
  <c r="BH548" i="42"/>
  <c r="BT548" i="42"/>
  <c r="AK548" i="42"/>
  <c r="AW548" i="42"/>
  <c r="BI548" i="42"/>
  <c r="AL548" i="42"/>
  <c r="AX548" i="42"/>
  <c r="BJ548" i="42"/>
  <c r="AM548" i="42"/>
  <c r="AY548" i="42"/>
  <c r="BK548" i="42"/>
  <c r="AN548" i="42"/>
  <c r="AZ548" i="42"/>
  <c r="BL548" i="42"/>
  <c r="AO548" i="42"/>
  <c r="BA548" i="42"/>
  <c r="BM548" i="42"/>
  <c r="AP548" i="42"/>
  <c r="BB548" i="42"/>
  <c r="BN548" i="42"/>
  <c r="AQ548" i="42"/>
  <c r="BC548" i="42"/>
  <c r="BO548" i="42"/>
  <c r="AR548" i="42"/>
  <c r="AS548" i="42"/>
  <c r="BE548" i="42"/>
  <c r="BP548" i="42"/>
  <c r="BQ548" i="42"/>
  <c r="AO536" i="42"/>
  <c r="BA536" i="42"/>
  <c r="BN536" i="42"/>
  <c r="AP536" i="42"/>
  <c r="BB536" i="42"/>
  <c r="BO536" i="42"/>
  <c r="AR536" i="42"/>
  <c r="BQ536" i="42"/>
  <c r="AS536" i="42"/>
  <c r="BF536" i="42"/>
  <c r="BR536" i="42"/>
  <c r="AT536" i="42"/>
  <c r="BG536" i="42"/>
  <c r="BS536" i="42"/>
  <c r="BH536" i="42"/>
  <c r="BT536" i="42"/>
  <c r="AK536" i="42"/>
  <c r="AW536" i="42"/>
  <c r="BJ536" i="42"/>
  <c r="AY536" i="42"/>
  <c r="AZ536" i="42"/>
  <c r="BC536" i="42"/>
  <c r="BI536" i="42"/>
  <c r="BK536" i="42"/>
  <c r="BL536" i="42"/>
  <c r="AL536" i="42"/>
  <c r="BM536" i="42"/>
  <c r="AM536" i="42"/>
  <c r="BP536" i="42"/>
  <c r="AN536" i="42"/>
  <c r="AQ536" i="42"/>
  <c r="AV536" i="42"/>
  <c r="AX536" i="42"/>
  <c r="BE536" i="42"/>
  <c r="BE537" i="42" s="1"/>
  <c r="BE538" i="42" s="1"/>
  <c r="BE539" i="42" s="1"/>
  <c r="BE540" i="42" s="1"/>
  <c r="BE541" i="42" s="1"/>
  <c r="BE542" i="42" s="1"/>
  <c r="BE543" i="42" s="1"/>
  <c r="BE544" i="42" s="1"/>
  <c r="BE545" i="42" s="1"/>
  <c r="BE546" i="42" s="1"/>
  <c r="AQ524" i="42"/>
  <c r="BC524" i="42"/>
  <c r="BO524" i="42"/>
  <c r="AR524" i="42"/>
  <c r="AS524" i="42"/>
  <c r="BE524" i="42"/>
  <c r="AT524" i="42"/>
  <c r="BF524" i="42"/>
  <c r="BR524" i="42"/>
  <c r="BG524" i="42"/>
  <c r="BS524" i="42"/>
  <c r="AV524" i="42"/>
  <c r="BH524" i="42"/>
  <c r="AK524" i="42"/>
  <c r="AW524" i="42"/>
  <c r="BI524" i="42"/>
  <c r="AL524" i="42"/>
  <c r="AX524" i="42"/>
  <c r="BJ524" i="42"/>
  <c r="AM524" i="42"/>
  <c r="AY524" i="42"/>
  <c r="BK524" i="42"/>
  <c r="AN524" i="42"/>
  <c r="AO524" i="42"/>
  <c r="AP524" i="42"/>
  <c r="AZ524" i="42"/>
  <c r="BA524" i="42"/>
  <c r="BB524" i="42"/>
  <c r="BL524" i="42"/>
  <c r="BM524" i="42"/>
  <c r="BN524" i="42"/>
  <c r="BT48" i="42"/>
  <c r="BI70" i="42"/>
  <c r="BI237" i="42"/>
  <c r="BI39" i="42"/>
  <c r="BI190" i="42"/>
  <c r="BI58" i="42"/>
  <c r="BT140" i="42"/>
  <c r="BN140" i="42"/>
  <c r="BT152" i="42"/>
  <c r="BN152" i="42"/>
  <c r="BT165" i="42"/>
  <c r="BN165" i="42"/>
  <c r="BI165" i="42"/>
  <c r="BT151" i="42"/>
  <c r="BN151" i="42"/>
  <c r="BI151" i="42"/>
  <c r="BT92" i="42"/>
  <c r="BN92" i="42"/>
  <c r="BI92" i="42"/>
  <c r="BT129" i="42"/>
  <c r="BI129" i="42"/>
  <c r="BT115" i="42"/>
  <c r="BI115" i="42"/>
  <c r="BT82" i="42"/>
  <c r="BN82" i="42"/>
  <c r="BI82" i="42"/>
  <c r="BT130" i="42"/>
  <c r="BN130" i="42"/>
  <c r="BT155" i="42"/>
  <c r="BI155" i="42"/>
  <c r="BT167" i="42"/>
  <c r="BN167" i="42"/>
  <c r="BI167" i="42"/>
  <c r="BI154" i="42"/>
  <c r="BT91" i="42"/>
  <c r="BN91" i="42"/>
  <c r="BT94" i="42"/>
  <c r="BN94" i="42"/>
  <c r="BI94" i="42"/>
  <c r="BT106" i="42"/>
  <c r="BN106" i="42"/>
  <c r="BT142" i="42"/>
  <c r="BN142" i="42"/>
  <c r="BT83" i="42"/>
  <c r="BN83" i="42"/>
  <c r="BI83" i="42"/>
  <c r="BT95" i="42"/>
  <c r="BN95" i="42"/>
  <c r="BI95" i="42"/>
  <c r="BT107" i="42"/>
  <c r="BN107" i="42"/>
  <c r="BI107" i="42"/>
  <c r="BT119" i="42"/>
  <c r="BI119" i="42"/>
  <c r="BT131" i="42"/>
  <c r="BN131" i="42"/>
  <c r="BI131" i="42"/>
  <c r="BT143" i="42"/>
  <c r="BN143" i="42"/>
  <c r="BI143" i="42"/>
  <c r="BT156" i="42"/>
  <c r="BI156" i="42"/>
  <c r="BI91" i="42"/>
  <c r="BT127" i="42"/>
  <c r="BN127" i="42"/>
  <c r="BI127" i="42"/>
  <c r="BT80" i="42"/>
  <c r="BN80" i="42"/>
  <c r="BI80" i="42"/>
  <c r="BT81" i="42"/>
  <c r="BN81" i="42"/>
  <c r="BT105" i="42"/>
  <c r="BN105" i="42"/>
  <c r="BI105" i="42"/>
  <c r="BN171" i="42"/>
  <c r="BT171" i="42"/>
  <c r="BI171" i="42"/>
  <c r="BT184" i="42"/>
  <c r="BN184" i="42"/>
  <c r="BI184" i="42"/>
  <c r="BT196" i="42"/>
  <c r="BI196" i="42"/>
  <c r="BT208" i="42"/>
  <c r="BI208" i="42"/>
  <c r="BN208" i="42"/>
  <c r="BT220" i="42"/>
  <c r="BI220" i="42"/>
  <c r="BN220" i="42"/>
  <c r="BT232" i="42"/>
  <c r="BI232" i="42"/>
  <c r="BN232" i="42"/>
  <c r="BT33" i="42"/>
  <c r="BI33" i="42"/>
  <c r="BT45" i="42"/>
  <c r="BI45" i="42"/>
  <c r="BN45" i="42"/>
  <c r="BT57" i="42"/>
  <c r="BN57" i="42"/>
  <c r="BT69" i="42"/>
  <c r="BN69" i="42"/>
  <c r="BT108" i="42"/>
  <c r="BN108" i="42"/>
  <c r="BI108" i="42"/>
  <c r="BT144" i="42"/>
  <c r="BN144" i="42"/>
  <c r="BI144" i="42"/>
  <c r="BT85" i="42"/>
  <c r="BI85" i="42"/>
  <c r="BT97" i="42"/>
  <c r="BN97" i="42"/>
  <c r="BI97" i="42"/>
  <c r="BN109" i="42"/>
  <c r="BT109" i="42"/>
  <c r="BI109" i="42"/>
  <c r="BT121" i="42"/>
  <c r="BI121" i="42"/>
  <c r="BT133" i="42"/>
  <c r="BI133" i="42"/>
  <c r="BI145" i="42"/>
  <c r="BT145" i="42"/>
  <c r="BN145" i="42"/>
  <c r="BT158" i="42"/>
  <c r="BN158" i="42"/>
  <c r="BI158" i="42"/>
  <c r="BT512" i="42"/>
  <c r="BN512" i="42"/>
  <c r="BI512" i="42"/>
  <c r="BN196" i="42"/>
  <c r="BT93" i="42"/>
  <c r="BN93" i="42"/>
  <c r="BT153" i="42"/>
  <c r="BN153" i="42"/>
  <c r="BI153" i="42"/>
  <c r="BT84" i="42"/>
  <c r="BN84" i="42"/>
  <c r="BI84" i="42"/>
  <c r="BT132" i="42"/>
  <c r="BI132" i="42"/>
  <c r="BT511" i="42"/>
  <c r="BI511" i="42"/>
  <c r="BN511" i="42"/>
  <c r="BT173" i="42"/>
  <c r="BN173" i="42"/>
  <c r="BI173" i="42"/>
  <c r="BT186" i="42"/>
  <c r="BN186" i="42"/>
  <c r="BI186" i="42"/>
  <c r="BT198" i="42"/>
  <c r="BN198" i="42"/>
  <c r="BI198" i="42"/>
  <c r="BT210" i="42"/>
  <c r="BN210" i="42"/>
  <c r="BI210" i="42"/>
  <c r="BT222" i="42"/>
  <c r="BN222" i="42"/>
  <c r="BI222" i="42"/>
  <c r="BN234" i="42"/>
  <c r="BI234" i="42"/>
  <c r="BT35" i="42"/>
  <c r="BN35" i="42"/>
  <c r="BT47" i="42"/>
  <c r="BN47" i="42"/>
  <c r="BI47" i="42"/>
  <c r="BT59" i="42"/>
  <c r="BN59" i="42"/>
  <c r="BI59" i="42"/>
  <c r="BT71" i="42"/>
  <c r="BN71" i="42"/>
  <c r="BI71" i="42"/>
  <c r="BI106" i="42"/>
  <c r="BN96" i="42"/>
  <c r="BI96" i="42"/>
  <c r="BT96" i="42"/>
  <c r="BN157" i="42"/>
  <c r="BT157" i="42"/>
  <c r="BI157" i="42"/>
  <c r="BT98" i="42"/>
  <c r="BN98" i="42"/>
  <c r="BI98" i="42"/>
  <c r="BT110" i="42"/>
  <c r="BI110" i="42"/>
  <c r="BT122" i="42"/>
  <c r="BN122" i="42"/>
  <c r="BI122" i="42"/>
  <c r="BT134" i="42"/>
  <c r="BN134" i="42"/>
  <c r="BI134" i="42"/>
  <c r="BT146" i="42"/>
  <c r="BI146" i="42"/>
  <c r="BN146" i="42"/>
  <c r="BN159" i="42"/>
  <c r="BT159" i="42"/>
  <c r="BI159" i="42"/>
  <c r="BN87" i="42"/>
  <c r="BI87" i="42"/>
  <c r="BT87" i="42"/>
  <c r="BT99" i="42"/>
  <c r="BN99" i="42"/>
  <c r="BI99" i="42"/>
  <c r="BT111" i="42"/>
  <c r="BI111" i="42"/>
  <c r="BN111" i="42"/>
  <c r="BT123" i="42"/>
  <c r="BN123" i="42"/>
  <c r="BI123" i="42"/>
  <c r="BT135" i="42"/>
  <c r="BN135" i="42"/>
  <c r="BI135" i="42"/>
  <c r="BT147" i="42"/>
  <c r="BN147" i="42"/>
  <c r="BI147" i="42"/>
  <c r="BT160" i="42"/>
  <c r="BI160" i="42"/>
  <c r="BN160" i="42"/>
  <c r="BI116" i="42"/>
  <c r="BT139" i="42"/>
  <c r="BN139" i="42"/>
  <c r="BI139" i="42"/>
  <c r="BT120" i="42"/>
  <c r="BI120" i="42"/>
  <c r="BT86" i="42"/>
  <c r="BI86" i="42"/>
  <c r="BT88" i="42"/>
  <c r="BN88" i="42"/>
  <c r="BI88" i="42"/>
  <c r="BT100" i="42"/>
  <c r="BN100" i="42"/>
  <c r="BI100" i="42"/>
  <c r="BT112" i="42"/>
  <c r="BN112" i="42"/>
  <c r="BI112" i="42"/>
  <c r="BT124" i="42"/>
  <c r="BN124" i="42"/>
  <c r="BI124" i="42"/>
  <c r="BN136" i="42"/>
  <c r="BI136" i="42"/>
  <c r="BT136" i="42"/>
  <c r="BT148" i="42"/>
  <c r="BN148" i="42"/>
  <c r="BI148" i="42"/>
  <c r="BT161" i="42"/>
  <c r="BI161" i="42"/>
  <c r="BN161" i="42"/>
  <c r="BI57" i="42"/>
  <c r="BI118" i="42"/>
  <c r="BT103" i="42"/>
  <c r="BN103" i="42"/>
  <c r="BI103" i="42"/>
  <c r="BT5" i="42"/>
  <c r="BN5" i="42"/>
  <c r="BI5" i="42"/>
  <c r="BT141" i="42"/>
  <c r="BN141" i="42"/>
  <c r="BI141" i="42"/>
  <c r="BT89" i="42"/>
  <c r="BI89" i="42"/>
  <c r="BT113" i="42"/>
  <c r="BN113" i="42"/>
  <c r="BI113" i="42"/>
  <c r="BT137" i="42"/>
  <c r="BI137" i="42"/>
  <c r="BT149" i="42"/>
  <c r="BN149" i="42"/>
  <c r="BI149" i="42"/>
  <c r="BT162" i="42"/>
  <c r="BN162" i="42"/>
  <c r="BI162" i="42"/>
  <c r="BI128" i="42"/>
  <c r="BT79" i="42"/>
  <c r="BN79" i="42"/>
  <c r="BT164" i="42"/>
  <c r="BN164" i="42"/>
  <c r="BT104" i="42"/>
  <c r="BN104" i="42"/>
  <c r="BT117" i="42"/>
  <c r="BN117" i="42"/>
  <c r="BI117" i="42"/>
  <c r="BT166" i="42"/>
  <c r="BN166" i="42"/>
  <c r="BT77" i="42"/>
  <c r="BN77" i="42"/>
  <c r="BI77" i="42"/>
  <c r="BT101" i="42"/>
  <c r="BN101" i="42"/>
  <c r="BI101" i="42"/>
  <c r="BT125" i="42"/>
  <c r="BN125" i="42"/>
  <c r="BI125" i="42"/>
  <c r="BT78" i="42"/>
  <c r="BI78" i="42"/>
  <c r="BT90" i="42"/>
  <c r="BN90" i="42"/>
  <c r="BI90" i="42"/>
  <c r="BT114" i="42"/>
  <c r="BN114" i="42"/>
  <c r="BI114" i="42"/>
  <c r="BT126" i="42"/>
  <c r="BN126" i="42"/>
  <c r="BI126" i="42"/>
  <c r="BT138" i="42"/>
  <c r="BN138" i="42"/>
  <c r="BI138" i="42"/>
  <c r="BT150" i="42"/>
  <c r="BN150" i="42"/>
  <c r="BI150" i="42"/>
  <c r="BT163" i="42"/>
  <c r="BN163" i="42"/>
  <c r="BI163" i="42"/>
  <c r="BI130" i="42"/>
  <c r="BI238" i="42"/>
  <c r="BN34" i="42"/>
  <c r="BN197" i="42"/>
  <c r="BT520" i="42"/>
  <c r="BN520" i="42"/>
  <c r="BT174" i="42"/>
  <c r="BN174" i="42"/>
  <c r="BN199" i="42"/>
  <c r="BT199" i="42"/>
  <c r="BT211" i="42"/>
  <c r="BN211" i="42"/>
  <c r="BT223" i="42"/>
  <c r="BN223" i="42"/>
  <c r="BT36" i="42"/>
  <c r="BN36" i="42"/>
  <c r="BT60" i="42"/>
  <c r="BN60" i="42"/>
  <c r="BT72" i="42"/>
  <c r="BN72" i="42"/>
  <c r="BN46" i="42"/>
  <c r="BN209" i="42"/>
  <c r="BN519" i="42"/>
  <c r="BT509" i="42"/>
  <c r="BN509" i="42"/>
  <c r="BT175" i="42"/>
  <c r="BN175" i="42"/>
  <c r="BT188" i="42"/>
  <c r="BN188" i="42"/>
  <c r="BN200" i="42"/>
  <c r="BT200" i="42"/>
  <c r="BT212" i="42"/>
  <c r="BN212" i="42"/>
  <c r="BT224" i="42"/>
  <c r="BN224" i="42"/>
  <c r="BN236" i="42"/>
  <c r="BT37" i="42"/>
  <c r="BN37" i="42"/>
  <c r="BT49" i="42"/>
  <c r="BN49" i="42"/>
  <c r="BT61" i="42"/>
  <c r="BN61" i="42"/>
  <c r="BT73" i="42"/>
  <c r="BN73" i="42"/>
  <c r="BI180" i="42"/>
  <c r="BI519" i="42"/>
  <c r="BN518" i="42"/>
  <c r="BN508" i="42"/>
  <c r="BT176" i="42"/>
  <c r="BN176" i="42"/>
  <c r="BT189" i="42"/>
  <c r="BN189" i="42"/>
  <c r="BT201" i="42"/>
  <c r="BN201" i="42"/>
  <c r="BT213" i="42"/>
  <c r="BN213" i="42"/>
  <c r="BT225" i="42"/>
  <c r="BN225" i="42"/>
  <c r="BT38" i="42"/>
  <c r="BN38" i="42"/>
  <c r="BN50" i="42"/>
  <c r="BT50" i="42"/>
  <c r="BT62" i="42"/>
  <c r="BN62" i="42"/>
  <c r="BT74" i="42"/>
  <c r="BN74" i="42"/>
  <c r="BI60" i="42"/>
  <c r="BI72" i="42"/>
  <c r="BI181" i="42"/>
  <c r="BI508" i="42"/>
  <c r="BI520" i="42"/>
  <c r="BN58" i="42"/>
  <c r="BN221" i="42"/>
  <c r="BT187" i="42"/>
  <c r="BN507" i="42"/>
  <c r="BT507" i="42"/>
  <c r="BT177" i="42"/>
  <c r="BN177" i="42"/>
  <c r="BT202" i="42"/>
  <c r="BN202" i="42"/>
  <c r="BT214" i="42"/>
  <c r="BN214" i="42"/>
  <c r="BT226" i="42"/>
  <c r="BN226" i="42"/>
  <c r="BN51" i="42"/>
  <c r="BT51" i="42"/>
  <c r="BT63" i="42"/>
  <c r="BN63" i="42"/>
  <c r="BT75" i="42"/>
  <c r="BN75" i="42"/>
  <c r="BI48" i="42"/>
  <c r="BI61" i="42"/>
  <c r="BI73" i="42"/>
  <c r="BI218" i="42"/>
  <c r="BI509" i="42"/>
  <c r="BN510" i="42"/>
  <c r="BT197" i="42"/>
  <c r="BT517" i="42"/>
  <c r="BN517" i="42"/>
  <c r="BN506" i="42"/>
  <c r="BT178" i="42"/>
  <c r="BN178" i="42"/>
  <c r="BT191" i="42"/>
  <c r="BN191" i="42"/>
  <c r="BT203" i="42"/>
  <c r="BN203" i="42"/>
  <c r="BT215" i="42"/>
  <c r="BN215" i="42"/>
  <c r="BT227" i="42"/>
  <c r="BN227" i="42"/>
  <c r="BT239" i="42"/>
  <c r="BN239" i="42"/>
  <c r="BT40" i="42"/>
  <c r="BN40" i="42"/>
  <c r="BT52" i="42"/>
  <c r="BN52" i="42"/>
  <c r="BT64" i="42"/>
  <c r="BN64" i="42"/>
  <c r="BT76" i="42"/>
  <c r="BN76" i="42"/>
  <c r="BI49" i="42"/>
  <c r="BI62" i="42"/>
  <c r="BI74" i="42"/>
  <c r="BI510" i="42"/>
  <c r="BN70" i="42"/>
  <c r="BN233" i="42"/>
  <c r="BT516" i="42"/>
  <c r="BN516" i="42"/>
  <c r="BT179" i="42"/>
  <c r="BN179" i="42"/>
  <c r="BT192" i="42"/>
  <c r="BN192" i="42"/>
  <c r="BT204" i="42"/>
  <c r="BN204" i="42"/>
  <c r="BT216" i="42"/>
  <c r="BN216" i="42"/>
  <c r="BT228" i="42"/>
  <c r="BN228" i="42"/>
  <c r="BT29" i="42"/>
  <c r="BN29" i="42"/>
  <c r="BT41" i="42"/>
  <c r="BN41" i="42"/>
  <c r="BT53" i="42"/>
  <c r="BN53" i="42"/>
  <c r="BT65" i="42"/>
  <c r="BN65" i="42"/>
  <c r="BI50" i="42"/>
  <c r="BI63" i="42"/>
  <c r="BI75" i="42"/>
  <c r="BI172" i="42"/>
  <c r="BN172" i="42"/>
  <c r="BT515" i="42"/>
  <c r="BN515" i="42"/>
  <c r="BT168" i="42"/>
  <c r="BN168" i="42"/>
  <c r="BT193" i="42"/>
  <c r="BN193" i="42"/>
  <c r="BT205" i="42"/>
  <c r="BN205" i="42"/>
  <c r="BT217" i="42"/>
  <c r="BN217" i="42"/>
  <c r="BT229" i="42"/>
  <c r="BN229" i="42"/>
  <c r="BT30" i="42"/>
  <c r="BN30" i="42"/>
  <c r="BT42" i="42"/>
  <c r="BN42" i="42"/>
  <c r="BT54" i="42"/>
  <c r="BN54" i="42"/>
  <c r="BT66" i="42"/>
  <c r="BN66" i="42"/>
  <c r="BI52" i="42"/>
  <c r="BI64" i="42"/>
  <c r="BI76" i="42"/>
  <c r="BI185" i="42"/>
  <c r="BI209" i="42"/>
  <c r="BI221" i="42"/>
  <c r="BI233" i="42"/>
  <c r="BT514" i="42"/>
  <c r="BN514" i="42"/>
  <c r="BN169" i="42"/>
  <c r="BT169" i="42"/>
  <c r="BT182" i="42"/>
  <c r="BN182" i="42"/>
  <c r="BT194" i="42"/>
  <c r="BN194" i="42"/>
  <c r="BT206" i="42"/>
  <c r="BN206" i="42"/>
  <c r="BT230" i="42"/>
  <c r="BN230" i="42"/>
  <c r="BT31" i="42"/>
  <c r="BN31" i="42"/>
  <c r="BT43" i="42"/>
  <c r="BN43" i="42"/>
  <c r="BT55" i="42"/>
  <c r="BN55" i="42"/>
  <c r="BT67" i="42"/>
  <c r="BN67" i="42"/>
  <c r="BI53" i="42"/>
  <c r="BI65" i="42"/>
  <c r="BI174" i="42"/>
  <c r="BT513" i="42"/>
  <c r="BN513" i="42"/>
  <c r="BT170" i="42"/>
  <c r="BN170" i="42"/>
  <c r="BN183" i="42"/>
  <c r="BT183" i="42"/>
  <c r="BT195" i="42"/>
  <c r="BN195" i="42"/>
  <c r="BT207" i="42"/>
  <c r="BN207" i="42"/>
  <c r="BT219" i="42"/>
  <c r="BN219" i="42"/>
  <c r="BT231" i="42"/>
  <c r="BN231" i="42"/>
  <c r="BT44" i="42"/>
  <c r="BN44" i="42"/>
  <c r="BT56" i="42"/>
  <c r="BN56" i="42"/>
  <c r="BT68" i="42"/>
  <c r="BN68" i="42"/>
  <c r="BI34" i="42"/>
  <c r="BI54" i="42"/>
  <c r="BI66" i="42"/>
  <c r="BI175" i="42"/>
  <c r="BI187" i="42"/>
  <c r="BI199" i="42"/>
  <c r="BI211" i="42"/>
  <c r="BI223" i="42"/>
  <c r="BI235" i="42"/>
  <c r="BI514" i="42"/>
  <c r="BT39" i="42"/>
  <c r="BI236" i="42"/>
  <c r="BT32" i="42"/>
  <c r="BN32" i="42"/>
  <c r="BT102" i="42"/>
  <c r="BI102" i="42"/>
  <c r="G11" i="57"/>
  <c r="G7" i="57"/>
  <c r="G3" i="57"/>
  <c r="Y46" i="42"/>
  <c r="BS393" i="42" l="1"/>
  <c r="BR393" i="42"/>
  <c r="BQ393" i="42"/>
  <c r="BP393" i="42"/>
  <c r="BO393" i="42"/>
  <c r="BM393" i="42"/>
  <c r="BL393" i="42"/>
  <c r="BK393" i="42"/>
  <c r="BJ393" i="42"/>
  <c r="BH393" i="42"/>
  <c r="BG393" i="42"/>
  <c r="BF393" i="42"/>
  <c r="BE393" i="42"/>
  <c r="BC393" i="42"/>
  <c r="BB393" i="42"/>
  <c r="BA393" i="42"/>
  <c r="AZ393" i="42"/>
  <c r="AY393" i="42"/>
  <c r="AX393" i="42"/>
  <c r="AW393" i="42"/>
  <c r="AV393" i="42"/>
  <c r="AU393" i="42"/>
  <c r="AT393" i="42"/>
  <c r="AS393" i="42"/>
  <c r="AR393" i="42"/>
  <c r="AQ393" i="42"/>
  <c r="AO393" i="42"/>
  <c r="AN393" i="42"/>
  <c r="AM393" i="42"/>
  <c r="AL393" i="42"/>
  <c r="AK393" i="42"/>
  <c r="BS240" i="42"/>
  <c r="BR240" i="42"/>
  <c r="BQ240" i="42"/>
  <c r="BP240" i="42"/>
  <c r="BO240" i="42"/>
  <c r="BM240" i="42"/>
  <c r="BL240" i="42"/>
  <c r="BK240" i="42"/>
  <c r="BJ240" i="42"/>
  <c r="BH240" i="42"/>
  <c r="BG240" i="42"/>
  <c r="BF240" i="42"/>
  <c r="BC240" i="42"/>
  <c r="BB240" i="42"/>
  <c r="BA240" i="42"/>
  <c r="AZ240" i="42"/>
  <c r="AY240" i="42"/>
  <c r="AX240" i="42"/>
  <c r="AW240" i="42"/>
  <c r="AV240" i="42"/>
  <c r="AU240" i="42"/>
  <c r="AT240" i="42"/>
  <c r="AS240" i="42"/>
  <c r="AR240" i="42"/>
  <c r="AQ240" i="42"/>
  <c r="AO240" i="42"/>
  <c r="AN240" i="42"/>
  <c r="AM240" i="42"/>
  <c r="AL240" i="42"/>
  <c r="AK240" i="42"/>
  <c r="BS76" i="42"/>
  <c r="BR76" i="42"/>
  <c r="BQ76" i="42"/>
  <c r="BO76" i="42"/>
  <c r="BM76" i="42"/>
  <c r="BL76" i="42"/>
  <c r="BK76" i="42"/>
  <c r="BJ76" i="42"/>
  <c r="BH76" i="42"/>
  <c r="BG76" i="42"/>
  <c r="BF76" i="42"/>
  <c r="BE76" i="42"/>
  <c r="BC76" i="42"/>
  <c r="BB76" i="42"/>
  <c r="BA76" i="42"/>
  <c r="AZ76" i="42"/>
  <c r="AY76" i="42"/>
  <c r="AX76" i="42"/>
  <c r="AW76" i="42"/>
  <c r="AV76" i="42"/>
  <c r="AU76" i="42"/>
  <c r="AT76" i="42"/>
  <c r="AS76" i="42"/>
  <c r="AR76" i="42"/>
  <c r="AQ76" i="42"/>
  <c r="AO76" i="42"/>
  <c r="AN76" i="42"/>
  <c r="AM76" i="42"/>
  <c r="AL76" i="42"/>
  <c r="AK76" i="42"/>
  <c r="BS75" i="42"/>
  <c r="BR75" i="42"/>
  <c r="BQ75" i="42"/>
  <c r="BO75" i="42"/>
  <c r="BM75" i="42"/>
  <c r="BL75" i="42"/>
  <c r="BK75" i="42"/>
  <c r="BJ75" i="42"/>
  <c r="BH75" i="42"/>
  <c r="BG75" i="42"/>
  <c r="BF75" i="42"/>
  <c r="BE75" i="42"/>
  <c r="BC75" i="42"/>
  <c r="BB75" i="42"/>
  <c r="BA75" i="42"/>
  <c r="AZ75" i="42"/>
  <c r="AY75" i="42"/>
  <c r="AX75" i="42"/>
  <c r="AW75" i="42"/>
  <c r="AV75" i="42"/>
  <c r="AU75" i="42"/>
  <c r="AT75" i="42"/>
  <c r="AS75" i="42"/>
  <c r="AR75" i="42"/>
  <c r="AQ75" i="42"/>
  <c r="AO75" i="42"/>
  <c r="AN75" i="42"/>
  <c r="AM75" i="42"/>
  <c r="AL75" i="42"/>
  <c r="AK75" i="42"/>
  <c r="A5" i="57"/>
  <c r="C7" i="57"/>
  <c r="C6" i="57"/>
  <c r="AA547" i="42"/>
  <c r="AF548" i="42"/>
  <c r="Z549" i="42"/>
  <c r="AD550" i="42"/>
  <c r="AC552" i="42"/>
  <c r="AH553" i="42"/>
  <c r="AB557" i="42"/>
  <c r="AG559" i="42"/>
  <c r="AB561" i="42"/>
  <c r="AB562" i="42"/>
  <c r="AD563" i="42"/>
  <c r="AC564" i="42"/>
  <c r="Z565" i="42"/>
  <c r="AB569" i="42"/>
  <c r="AF571" i="42"/>
  <c r="AG572" i="42"/>
  <c r="AF573" i="42"/>
  <c r="AC574" i="42"/>
  <c r="AB576" i="42"/>
  <c r="AA581" i="42"/>
  <c r="AE585" i="42"/>
  <c r="AG586" i="42"/>
  <c r="AG588" i="42"/>
  <c r="AE597" i="42"/>
  <c r="AF598" i="42"/>
  <c r="AG600" i="42"/>
  <c r="AE609" i="42"/>
  <c r="AF610" i="42"/>
  <c r="AB611" i="42"/>
  <c r="AC612" i="42"/>
  <c r="AH613" i="42"/>
  <c r="AD614" i="42"/>
  <c r="Z618" i="42"/>
  <c r="AB621" i="42"/>
  <c r="AH622" i="42"/>
  <c r="Z624" i="42"/>
  <c r="AA625" i="42"/>
  <c r="AG626" i="42"/>
  <c r="AA630" i="42"/>
  <c r="AH632" i="42"/>
  <c r="AD633" i="42"/>
  <c r="AH634" i="42"/>
  <c r="AG635" i="42"/>
  <c r="AH636" i="42"/>
  <c r="AB637" i="42"/>
  <c r="Z638" i="42"/>
  <c r="Z642" i="42"/>
  <c r="AC644" i="42"/>
  <c r="AC645" i="42"/>
  <c r="AB649" i="42"/>
  <c r="AB658" i="42"/>
  <c r="AG659" i="42"/>
  <c r="AG661" i="42"/>
  <c r="AB670" i="42"/>
  <c r="AA671" i="42"/>
  <c r="AG673" i="42"/>
  <c r="AH682" i="42"/>
  <c r="AH683" i="42"/>
  <c r="AG684" i="42"/>
  <c r="Z685" i="42"/>
  <c r="AB686" i="42"/>
  <c r="AD687" i="42"/>
  <c r="AD688" i="42"/>
  <c r="Z692" i="42"/>
  <c r="Z694" i="42"/>
  <c r="AG695" i="42"/>
  <c r="AH697" i="42"/>
  <c r="AF698" i="42"/>
  <c r="AH699" i="42"/>
  <c r="AH700" i="42"/>
  <c r="AB706" i="42"/>
  <c r="AH707" i="42"/>
  <c r="AA708" i="42"/>
  <c r="AH709" i="42"/>
  <c r="AH710" i="42"/>
  <c r="AC711" i="42"/>
  <c r="AD712" i="42"/>
  <c r="Y865" i="42"/>
  <c r="AE865" i="42" s="1"/>
  <c r="AC511" i="42"/>
  <c r="AC523" i="42"/>
  <c r="AC535" i="42"/>
  <c r="Y169" i="42"/>
  <c r="AH169" i="42" s="1"/>
  <c r="Y171" i="42"/>
  <c r="AD171" i="42" s="1"/>
  <c r="Y172" i="42"/>
  <c r="AH172" i="42" s="1"/>
  <c r="Y173" i="42"/>
  <c r="Y174" i="42"/>
  <c r="AA174" i="42" s="1"/>
  <c r="Y175" i="42"/>
  <c r="AE175" i="42" s="1"/>
  <c r="Y176" i="42"/>
  <c r="AB176" i="42" s="1"/>
  <c r="Y177" i="42"/>
  <c r="AB177" i="42" s="1"/>
  <c r="Y178" i="42"/>
  <c r="AA178" i="42" s="1"/>
  <c r="Y179" i="42"/>
  <c r="AB179" i="42" s="1"/>
  <c r="Y180" i="42"/>
  <c r="AG180" i="42" s="1"/>
  <c r="Y182" i="42"/>
  <c r="AH182" i="42" s="1"/>
  <c r="Y183" i="42"/>
  <c r="AG183" i="42" s="1"/>
  <c r="Y185" i="42"/>
  <c r="AH185" i="42" s="1"/>
  <c r="Y187" i="42"/>
  <c r="AG187" i="42" s="1"/>
  <c r="Y188" i="42"/>
  <c r="Z188" i="42" s="1"/>
  <c r="Y189" i="42"/>
  <c r="AG189" i="42" s="1"/>
  <c r="Y190" i="42"/>
  <c r="AC190" i="42" s="1"/>
  <c r="Y191" i="42"/>
  <c r="AE191" i="42" s="1"/>
  <c r="Y195" i="42"/>
  <c r="AH195" i="42" s="1"/>
  <c r="Y196" i="42"/>
  <c r="AH196" i="42" s="1"/>
  <c r="Y198" i="42"/>
  <c r="AG198" i="42" s="1"/>
  <c r="Y199" i="42"/>
  <c r="AG199" i="42" s="1"/>
  <c r="Y200" i="42"/>
  <c r="AG200" i="42" s="1"/>
  <c r="Y201" i="42"/>
  <c r="AG201" i="42" s="1"/>
  <c r="Y204" i="42"/>
  <c r="AH204" i="42" s="1"/>
  <c r="Y205" i="42"/>
  <c r="AH205" i="42" s="1"/>
  <c r="Y206" i="42"/>
  <c r="AE206" i="42" s="1"/>
  <c r="Y207" i="42"/>
  <c r="AE207" i="42" s="1"/>
  <c r="Y208" i="42"/>
  <c r="AH208" i="42" s="1"/>
  <c r="Y209" i="42"/>
  <c r="AC209" i="42" s="1"/>
  <c r="Y210" i="42"/>
  <c r="Y211" i="42"/>
  <c r="AG211" i="42" s="1"/>
  <c r="Y212" i="42"/>
  <c r="AD212" i="42" s="1"/>
  <c r="Y213" i="42"/>
  <c r="Y218" i="42"/>
  <c r="AA218" i="42" s="1"/>
  <c r="Y219" i="42"/>
  <c r="AH219" i="42" s="1"/>
  <c r="Y221" i="42"/>
  <c r="AH221" i="42" s="1"/>
  <c r="Y222" i="42"/>
  <c r="AH222" i="42" s="1"/>
  <c r="Y223" i="42"/>
  <c r="AC223" i="42" s="1"/>
  <c r="Y224" i="42"/>
  <c r="AG224" i="42" s="1"/>
  <c r="Y225" i="42"/>
  <c r="AD225" i="42" s="1"/>
  <c r="Y226" i="42"/>
  <c r="AA226" i="42" s="1"/>
  <c r="Y228" i="42"/>
  <c r="AC228" i="42" s="1"/>
  <c r="Y229" i="42"/>
  <c r="Y234" i="42"/>
  <c r="Y235" i="42"/>
  <c r="AB235" i="42" s="1"/>
  <c r="Y236" i="42"/>
  <c r="AD236" i="42" s="1"/>
  <c r="Y237" i="42"/>
  <c r="Y238" i="42"/>
  <c r="AG238" i="42" s="1"/>
  <c r="Y239" i="42"/>
  <c r="AD239" i="42" s="1"/>
  <c r="Y168" i="42"/>
  <c r="Y82" i="42"/>
  <c r="Y83" i="42"/>
  <c r="Y84" i="42"/>
  <c r="Y88" i="42"/>
  <c r="Y92" i="42"/>
  <c r="Y93" i="42"/>
  <c r="Y94" i="42"/>
  <c r="Y98" i="42"/>
  <c r="AA98" i="42" s="1"/>
  <c r="Y101" i="42"/>
  <c r="AH101" i="42" s="1"/>
  <c r="Y106" i="42"/>
  <c r="AG106" i="42" s="1"/>
  <c r="Y110" i="42"/>
  <c r="AB110" i="42" s="1"/>
  <c r="Y113" i="42"/>
  <c r="AH113" i="42" s="1"/>
  <c r="Y116" i="42"/>
  <c r="AG116" i="42" s="1"/>
  <c r="Y120" i="42"/>
  <c r="AH120" i="42" s="1"/>
  <c r="Y121" i="42"/>
  <c r="AB121" i="42" s="1"/>
  <c r="Y123" i="42"/>
  <c r="AF123" i="42" s="1"/>
  <c r="Y125" i="42"/>
  <c r="Z125" i="42" s="1"/>
  <c r="Y131" i="42"/>
  <c r="Z131" i="42" s="1"/>
  <c r="Y134" i="42"/>
  <c r="AE134" i="42" s="1"/>
  <c r="Y135" i="42"/>
  <c r="AB135" i="42" s="1"/>
  <c r="Y136" i="42"/>
  <c r="Y137" i="42"/>
  <c r="AE137" i="42" s="1"/>
  <c r="Y140" i="42"/>
  <c r="Y141" i="42"/>
  <c r="Y143" i="42"/>
  <c r="AE143" i="42" s="1"/>
  <c r="Y146" i="42"/>
  <c r="AH146" i="42" s="1"/>
  <c r="Y147" i="42"/>
  <c r="AG147" i="42" s="1"/>
  <c r="Y148" i="42"/>
  <c r="AA148" i="42" s="1"/>
  <c r="Y150" i="42"/>
  <c r="Y151" i="42"/>
  <c r="Y154" i="42"/>
  <c r="AH154" i="42" s="1"/>
  <c r="Y155" i="42"/>
  <c r="AA155" i="42" s="1"/>
  <c r="Y156" i="42"/>
  <c r="AD156" i="42" s="1"/>
  <c r="Y157" i="42"/>
  <c r="Y158" i="42"/>
  <c r="Y159" i="42"/>
  <c r="Y161" i="42"/>
  <c r="AD161" i="42" s="1"/>
  <c r="Y164" i="42"/>
  <c r="Y165" i="42"/>
  <c r="AH165" i="42" s="1"/>
  <c r="Y167" i="42"/>
  <c r="AE167" i="42" s="1"/>
  <c r="AW46" i="42"/>
  <c r="Y57" i="42"/>
  <c r="AH57" i="42" s="1"/>
  <c r="AO5" i="42"/>
  <c r="P2" i="45" a="1"/>
  <c r="P2" i="45" s="1"/>
  <c r="AH713" i="42"/>
  <c r="AG713" i="42"/>
  <c r="AF713" i="42"/>
  <c r="AE713" i="42"/>
  <c r="AD713" i="42"/>
  <c r="AC713" i="42"/>
  <c r="AB713" i="42"/>
  <c r="AA713" i="42"/>
  <c r="Z713" i="42"/>
  <c r="AG712" i="42"/>
  <c r="AE706" i="42"/>
  <c r="AC706" i="42"/>
  <c r="AH705" i="42"/>
  <c r="AG705" i="42"/>
  <c r="AF705" i="42"/>
  <c r="AE705" i="42"/>
  <c r="AD705" i="42"/>
  <c r="AC705" i="42"/>
  <c r="AB705" i="42"/>
  <c r="AA705" i="42"/>
  <c r="Z705" i="42"/>
  <c r="AH703" i="42"/>
  <c r="AG703" i="42"/>
  <c r="AF703" i="42"/>
  <c r="AE703" i="42"/>
  <c r="AD703" i="42"/>
  <c r="AC703" i="42"/>
  <c r="AB703" i="42"/>
  <c r="AA703" i="42"/>
  <c r="Z703" i="42"/>
  <c r="AH702" i="42"/>
  <c r="AG702" i="42"/>
  <c r="AF702" i="42"/>
  <c r="AE702" i="42"/>
  <c r="AD702" i="42"/>
  <c r="AC702" i="42"/>
  <c r="AB702" i="42"/>
  <c r="AA702" i="42"/>
  <c r="Z702" i="42"/>
  <c r="AH701" i="42"/>
  <c r="AG701" i="42"/>
  <c r="AF701" i="42"/>
  <c r="AE701" i="42"/>
  <c r="AD701" i="42"/>
  <c r="AC701" i="42"/>
  <c r="AB701" i="42"/>
  <c r="AA701" i="42"/>
  <c r="Z701" i="42"/>
  <c r="AA700" i="42"/>
  <c r="AH693" i="42"/>
  <c r="AG693" i="42"/>
  <c r="AF693" i="42"/>
  <c r="AE693" i="42"/>
  <c r="AD693" i="42"/>
  <c r="AC693" i="42"/>
  <c r="AB693" i="42"/>
  <c r="AA693" i="42"/>
  <c r="Z693" i="42"/>
  <c r="AH691" i="42"/>
  <c r="AG691" i="42"/>
  <c r="AF691" i="42"/>
  <c r="AE691" i="42"/>
  <c r="AD691" i="42"/>
  <c r="AC691" i="42"/>
  <c r="AB691" i="42"/>
  <c r="AA691" i="42"/>
  <c r="Z691" i="42"/>
  <c r="AH690" i="42"/>
  <c r="AG690" i="42"/>
  <c r="AF690" i="42"/>
  <c r="AE690" i="42"/>
  <c r="AD690" i="42"/>
  <c r="AC690" i="42"/>
  <c r="AB690" i="42"/>
  <c r="AA690" i="42"/>
  <c r="Z690" i="42"/>
  <c r="AH689" i="42"/>
  <c r="AG689" i="42"/>
  <c r="AF689" i="42"/>
  <c r="AE689" i="42"/>
  <c r="AD689" i="42"/>
  <c r="AC689" i="42"/>
  <c r="AB689" i="42"/>
  <c r="AA689" i="42"/>
  <c r="Z689" i="42"/>
  <c r="AG688" i="42"/>
  <c r="AF682" i="42"/>
  <c r="AD682" i="42"/>
  <c r="AA682" i="42"/>
  <c r="Z682" i="42"/>
  <c r="AH647" i="42"/>
  <c r="AG647" i="42"/>
  <c r="AF647" i="42"/>
  <c r="AE647" i="42"/>
  <c r="AD647" i="42"/>
  <c r="AC647" i="42"/>
  <c r="AB647" i="42"/>
  <c r="AA647" i="42"/>
  <c r="Z647" i="42"/>
  <c r="AF644" i="42"/>
  <c r="AD644" i="42"/>
  <c r="AH643" i="42"/>
  <c r="AG643" i="42"/>
  <c r="AF643" i="42"/>
  <c r="AD643" i="42"/>
  <c r="AC643" i="42"/>
  <c r="AB643" i="42"/>
  <c r="AA643" i="42"/>
  <c r="Z643" i="42"/>
  <c r="AH641" i="42"/>
  <c r="AG641" i="42"/>
  <c r="AF641" i="42"/>
  <c r="AD641" i="42"/>
  <c r="AC641" i="42"/>
  <c r="AB641" i="42"/>
  <c r="AA641" i="42"/>
  <c r="Z641" i="42"/>
  <c r="AH640" i="42"/>
  <c r="AG640" i="42"/>
  <c r="AF640" i="42"/>
  <c r="AD640" i="42"/>
  <c r="AC640" i="42"/>
  <c r="AB640" i="42"/>
  <c r="AA640" i="42"/>
  <c r="Z640" i="42"/>
  <c r="AH639" i="42"/>
  <c r="AG639" i="42"/>
  <c r="AF639" i="42"/>
  <c r="AE639" i="42"/>
  <c r="AD639" i="42"/>
  <c r="AB639" i="42"/>
  <c r="AA639" i="42"/>
  <c r="AC638" i="42"/>
  <c r="AA638" i="42"/>
  <c r="AG632" i="42"/>
  <c r="AD632" i="42"/>
  <c r="AA632" i="42"/>
  <c r="AH631" i="42"/>
  <c r="AG631" i="42"/>
  <c r="AF631" i="42"/>
  <c r="AE631" i="42"/>
  <c r="AD631" i="42"/>
  <c r="AB631" i="42"/>
  <c r="AA631" i="42"/>
  <c r="AH629" i="42"/>
  <c r="AG629" i="42"/>
  <c r="AF629" i="42"/>
  <c r="AD629" i="42"/>
  <c r="AB629" i="42"/>
  <c r="AA629" i="42"/>
  <c r="Z629" i="42"/>
  <c r="AH628" i="42"/>
  <c r="AG628" i="42"/>
  <c r="AF628" i="42"/>
  <c r="AE628" i="42"/>
  <c r="AD628" i="42"/>
  <c r="AB628" i="42"/>
  <c r="AA628" i="42"/>
  <c r="AH627" i="42"/>
  <c r="AG627" i="42"/>
  <c r="AF627" i="42"/>
  <c r="AE627" i="42"/>
  <c r="AD627" i="42"/>
  <c r="AB627" i="42"/>
  <c r="AA627" i="42"/>
  <c r="AH620" i="42"/>
  <c r="AG620" i="42"/>
  <c r="AF620" i="42"/>
  <c r="AH619" i="42"/>
  <c r="AG619" i="42"/>
  <c r="AF619" i="42"/>
  <c r="AE619" i="42"/>
  <c r="AD619" i="42"/>
  <c r="AA619" i="42"/>
  <c r="Z619" i="42"/>
  <c r="AA618" i="42"/>
  <c r="AH617" i="42"/>
  <c r="AG617" i="42"/>
  <c r="AE617" i="42"/>
  <c r="AD617" i="42"/>
  <c r="AC617" i="42"/>
  <c r="AB617" i="42"/>
  <c r="AA617" i="42"/>
  <c r="Z617" i="42"/>
  <c r="AH616" i="42"/>
  <c r="AG616" i="42"/>
  <c r="AF616" i="42"/>
  <c r="AE616" i="42"/>
  <c r="AD616" i="42"/>
  <c r="AB616" i="42"/>
  <c r="AA616" i="42"/>
  <c r="AH615" i="42"/>
  <c r="AG615" i="42"/>
  <c r="AF615" i="42"/>
  <c r="AE615" i="42"/>
  <c r="AD615" i="42"/>
  <c r="AA615" i="42"/>
  <c r="Z615" i="42"/>
  <c r="AG595" i="42"/>
  <c r="AF595" i="42"/>
  <c r="AE595" i="42"/>
  <c r="AD595" i="42"/>
  <c r="AC595" i="42"/>
  <c r="AB595" i="42"/>
  <c r="AA595" i="42"/>
  <c r="Z595" i="42"/>
  <c r="AG582" i="42"/>
  <c r="AF582" i="42"/>
  <c r="AE582" i="42"/>
  <c r="AD582" i="42"/>
  <c r="AC582" i="42"/>
  <c r="AB582" i="42"/>
  <c r="Z582" i="42"/>
  <c r="AG580" i="42"/>
  <c r="AF580" i="42"/>
  <c r="AE580" i="42"/>
  <c r="AD580" i="42"/>
  <c r="AC580" i="42"/>
  <c r="AB580" i="42"/>
  <c r="Z580" i="42"/>
  <c r="AG579" i="42"/>
  <c r="AF579" i="42"/>
  <c r="AE579" i="42"/>
  <c r="AD579" i="42"/>
  <c r="AC579" i="42"/>
  <c r="AB579" i="42"/>
  <c r="Z579" i="42"/>
  <c r="AH578" i="42"/>
  <c r="AG578" i="42"/>
  <c r="AF578" i="42"/>
  <c r="AD578" i="42"/>
  <c r="AC578" i="42"/>
  <c r="AB578" i="42"/>
  <c r="Z578" i="42"/>
  <c r="AG571" i="42"/>
  <c r="AC571" i="42"/>
  <c r="AA571" i="42"/>
  <c r="AG570" i="42"/>
  <c r="AF570" i="42"/>
  <c r="AE570" i="42"/>
  <c r="AC570" i="42"/>
  <c r="AB570" i="42"/>
  <c r="Z570" i="42"/>
  <c r="AH568" i="42"/>
  <c r="AG568" i="42"/>
  <c r="AF568" i="42"/>
  <c r="AC568" i="42"/>
  <c r="AB568" i="42"/>
  <c r="AA568" i="42"/>
  <c r="Z568" i="42"/>
  <c r="AG567" i="42"/>
  <c r="AF567" i="42"/>
  <c r="AE567" i="42"/>
  <c r="AD567" i="42"/>
  <c r="AC567" i="42"/>
  <c r="Z567" i="42"/>
  <c r="AG566" i="42"/>
  <c r="AF566" i="42"/>
  <c r="AE566" i="42"/>
  <c r="AD566" i="42"/>
  <c r="AC566" i="42"/>
  <c r="AB566" i="42"/>
  <c r="Z566" i="42"/>
  <c r="AH559" i="42"/>
  <c r="AD559" i="42"/>
  <c r="AC559" i="42"/>
  <c r="AH558" i="42"/>
  <c r="AG558" i="42"/>
  <c r="AF558" i="42"/>
  <c r="AE558" i="42"/>
  <c r="AB558" i="42"/>
  <c r="AA558" i="42"/>
  <c r="Z558" i="42"/>
  <c r="AH556" i="42"/>
  <c r="AG556" i="42"/>
  <c r="AF556" i="42"/>
  <c r="AE556" i="42"/>
  <c r="AC556" i="42"/>
  <c r="AB556" i="42"/>
  <c r="AA556" i="42"/>
  <c r="Z556" i="42"/>
  <c r="AH555" i="42"/>
  <c r="AG555" i="42"/>
  <c r="AF555" i="42"/>
  <c r="AE555" i="42"/>
  <c r="AC555" i="42"/>
  <c r="AB555" i="42"/>
  <c r="AA555" i="42"/>
  <c r="AH554" i="42"/>
  <c r="AG554" i="42"/>
  <c r="AF554" i="42"/>
  <c r="AE554" i="42"/>
  <c r="AB554" i="42"/>
  <c r="AA554" i="42"/>
  <c r="Z554" i="42"/>
  <c r="AG553" i="42"/>
  <c r="AF553" i="42"/>
  <c r="AE553" i="42"/>
  <c r="AC553" i="42"/>
  <c r="AB553" i="42"/>
  <c r="AA553" i="42"/>
  <c r="Z553" i="42"/>
  <c r="AC547" i="42"/>
  <c r="AG545" i="42"/>
  <c r="AF545" i="42"/>
  <c r="AE545" i="42"/>
  <c r="AD545" i="42"/>
  <c r="AC545" i="42"/>
  <c r="AB545" i="42"/>
  <c r="AA545" i="42"/>
  <c r="Z545" i="42"/>
  <c r="AG393" i="42"/>
  <c r="AF393" i="42"/>
  <c r="AE393" i="42"/>
  <c r="AD393" i="42"/>
  <c r="AC393" i="42"/>
  <c r="AB393" i="42"/>
  <c r="AA393" i="42"/>
  <c r="Z393" i="42"/>
  <c r="AG240" i="42"/>
  <c r="AF240" i="42"/>
  <c r="AE240" i="42"/>
  <c r="AD240" i="42"/>
  <c r="AC240" i="42"/>
  <c r="AB240" i="42"/>
  <c r="AA240" i="42"/>
  <c r="Z240" i="42"/>
  <c r="AD5" i="42"/>
  <c r="AE5" i="42"/>
  <c r="AF5" i="42"/>
  <c r="AG5" i="42"/>
  <c r="AH5" i="42"/>
  <c r="AC5" i="42"/>
  <c r="AB5" i="42"/>
  <c r="AA5" i="42"/>
  <c r="Z5" i="42"/>
  <c r="AL827" i="42" l="1"/>
  <c r="AX827" i="42"/>
  <c r="BK827" i="42"/>
  <c r="AM827" i="42"/>
  <c r="AY827" i="42"/>
  <c r="BL827" i="42"/>
  <c r="AN827" i="42"/>
  <c r="AZ827" i="42"/>
  <c r="BM827" i="42"/>
  <c r="AO827" i="42"/>
  <c r="BA827" i="42"/>
  <c r="BN827" i="42"/>
  <c r="AP827" i="42"/>
  <c r="BB827" i="42"/>
  <c r="BO827" i="42"/>
  <c r="AQ827" i="42"/>
  <c r="BC827" i="42"/>
  <c r="BP827" i="42"/>
  <c r="AR827" i="42"/>
  <c r="BQ827" i="42"/>
  <c r="AS827" i="42"/>
  <c r="BE827" i="42"/>
  <c r="BR827" i="42"/>
  <c r="AT827" i="42"/>
  <c r="BG827" i="42"/>
  <c r="BS827" i="42"/>
  <c r="AU827" i="42"/>
  <c r="BH827" i="42"/>
  <c r="BT827" i="42"/>
  <c r="BI827" i="42"/>
  <c r="AV827" i="42"/>
  <c r="AW827" i="42"/>
  <c r="BJ827" i="42"/>
  <c r="AK827" i="42"/>
  <c r="AS779" i="42"/>
  <c r="BE779" i="42"/>
  <c r="BR779" i="42"/>
  <c r="AU779" i="42"/>
  <c r="BH779" i="42"/>
  <c r="BT779" i="42"/>
  <c r="AV779" i="42"/>
  <c r="BI779" i="42"/>
  <c r="AK779" i="42"/>
  <c r="AW779" i="42"/>
  <c r="BJ779" i="42"/>
  <c r="AM779" i="42"/>
  <c r="AY779" i="42"/>
  <c r="BL779" i="42"/>
  <c r="AX779" i="42"/>
  <c r="BQ779" i="42"/>
  <c r="AZ779" i="42"/>
  <c r="BS779" i="42"/>
  <c r="BA779" i="42"/>
  <c r="BB779" i="42"/>
  <c r="BC779" i="42"/>
  <c r="AL779" i="42"/>
  <c r="AN779" i="42"/>
  <c r="BG779" i="42"/>
  <c r="AO779" i="42"/>
  <c r="BK779" i="42"/>
  <c r="AP779" i="42"/>
  <c r="BM779" i="42"/>
  <c r="AQ779" i="42"/>
  <c r="BN779" i="42"/>
  <c r="AR779" i="42"/>
  <c r="AT779" i="42"/>
  <c r="BO779" i="42"/>
  <c r="BP779" i="42"/>
  <c r="AS743" i="42"/>
  <c r="BE743" i="42"/>
  <c r="BR743" i="42"/>
  <c r="AT743" i="42"/>
  <c r="BG743" i="42"/>
  <c r="BS743" i="42"/>
  <c r="AU743" i="42"/>
  <c r="BH743" i="42"/>
  <c r="BT743" i="42"/>
  <c r="AQ743" i="42"/>
  <c r="AV743" i="42"/>
  <c r="BI743" i="42"/>
  <c r="AK743" i="42"/>
  <c r="AW743" i="42"/>
  <c r="BJ743" i="42"/>
  <c r="AL743" i="42"/>
  <c r="AX743" i="42"/>
  <c r="BK743" i="42"/>
  <c r="AM743" i="42"/>
  <c r="AY743" i="42"/>
  <c r="BL743" i="42"/>
  <c r="AN743" i="42"/>
  <c r="AZ743" i="42"/>
  <c r="BM743" i="42"/>
  <c r="BC743" i="42"/>
  <c r="AO743" i="42"/>
  <c r="BA743" i="42"/>
  <c r="BN743" i="42"/>
  <c r="AP743" i="42"/>
  <c r="BB743" i="42"/>
  <c r="BO743" i="42"/>
  <c r="BP743" i="42"/>
  <c r="AR743" i="42"/>
  <c r="BQ743" i="42"/>
  <c r="AP862" i="42"/>
  <c r="AR862" i="42"/>
  <c r="AS862" i="42"/>
  <c r="AQ862" i="42"/>
  <c r="BE862" i="42"/>
  <c r="BR862" i="42"/>
  <c r="AT862" i="42"/>
  <c r="BG862" i="42"/>
  <c r="BS862" i="42"/>
  <c r="AU862" i="42"/>
  <c r="BH862" i="42"/>
  <c r="BT862" i="42"/>
  <c r="AV862" i="42"/>
  <c r="BI862" i="42"/>
  <c r="AW862" i="42"/>
  <c r="BJ862" i="42"/>
  <c r="AX862" i="42"/>
  <c r="BK862" i="42"/>
  <c r="AY862" i="42"/>
  <c r="BL862" i="42"/>
  <c r="AK862" i="42"/>
  <c r="AZ862" i="42"/>
  <c r="BM862" i="42"/>
  <c r="AL862" i="42"/>
  <c r="BA862" i="42"/>
  <c r="BN862" i="42"/>
  <c r="AM862" i="42"/>
  <c r="BB862" i="42"/>
  <c r="BO862" i="42"/>
  <c r="AN862" i="42"/>
  <c r="AO862" i="42"/>
  <c r="BC862" i="42"/>
  <c r="BP862" i="42"/>
  <c r="BQ862" i="42"/>
  <c r="AL826" i="42"/>
  <c r="AX826" i="42"/>
  <c r="BK826" i="42"/>
  <c r="AM826" i="42"/>
  <c r="AY826" i="42"/>
  <c r="BL826" i="42"/>
  <c r="AN826" i="42"/>
  <c r="AZ826" i="42"/>
  <c r="BM826" i="42"/>
  <c r="AO826" i="42"/>
  <c r="BA826" i="42"/>
  <c r="BN826" i="42"/>
  <c r="AP826" i="42"/>
  <c r="BB826" i="42"/>
  <c r="BO826" i="42"/>
  <c r="AQ826" i="42"/>
  <c r="BC826" i="42"/>
  <c r="BP826" i="42"/>
  <c r="AR826" i="42"/>
  <c r="BQ826" i="42"/>
  <c r="AS826" i="42"/>
  <c r="BE826" i="42"/>
  <c r="BR826" i="42"/>
  <c r="AT826" i="42"/>
  <c r="BG826" i="42"/>
  <c r="BS826" i="42"/>
  <c r="AU826" i="42"/>
  <c r="BH826" i="42"/>
  <c r="BT826" i="42"/>
  <c r="AV826" i="42"/>
  <c r="BI826" i="42"/>
  <c r="BJ826" i="42"/>
  <c r="AK826" i="42"/>
  <c r="AW826" i="42"/>
  <c r="AR802" i="42"/>
  <c r="BQ802" i="42"/>
  <c r="AS802" i="42"/>
  <c r="BE802" i="42"/>
  <c r="BR802" i="42"/>
  <c r="AU802" i="42"/>
  <c r="BH802" i="42"/>
  <c r="BT802" i="42"/>
  <c r="AV802" i="42"/>
  <c r="BI802" i="42"/>
  <c r="AK802" i="42"/>
  <c r="AW802" i="42"/>
  <c r="BJ802" i="42"/>
  <c r="AL802" i="42"/>
  <c r="AX802" i="42"/>
  <c r="BK802" i="42"/>
  <c r="AM802" i="42"/>
  <c r="AY802" i="42"/>
  <c r="BL802" i="42"/>
  <c r="AN802" i="42"/>
  <c r="AZ802" i="42"/>
  <c r="BM802" i="42"/>
  <c r="AT802" i="42"/>
  <c r="BA802" i="42"/>
  <c r="BB802" i="42"/>
  <c r="BC802" i="42"/>
  <c r="BG802" i="42"/>
  <c r="BN802" i="42"/>
  <c r="BO802" i="42"/>
  <c r="BP802" i="42"/>
  <c r="BS802" i="42"/>
  <c r="AO802" i="42"/>
  <c r="AP802" i="42"/>
  <c r="AQ802" i="42"/>
  <c r="AS778" i="42"/>
  <c r="BE778" i="42"/>
  <c r="BR778" i="42"/>
  <c r="AU778" i="42"/>
  <c r="BH778" i="42"/>
  <c r="BT778" i="42"/>
  <c r="AV778" i="42"/>
  <c r="BI778" i="42"/>
  <c r="AK778" i="42"/>
  <c r="AW778" i="42"/>
  <c r="BJ778" i="42"/>
  <c r="AM778" i="42"/>
  <c r="AY778" i="42"/>
  <c r="BL778" i="42"/>
  <c r="AT778" i="42"/>
  <c r="BP778" i="42"/>
  <c r="AX778" i="42"/>
  <c r="BQ778" i="42"/>
  <c r="AZ778" i="42"/>
  <c r="BS778" i="42"/>
  <c r="BA778" i="42"/>
  <c r="BB778" i="42"/>
  <c r="BC778" i="42"/>
  <c r="AL778" i="42"/>
  <c r="AN778" i="42"/>
  <c r="BG778" i="42"/>
  <c r="AO778" i="42"/>
  <c r="BK778" i="42"/>
  <c r="AP778" i="42"/>
  <c r="BM778" i="42"/>
  <c r="AQ778" i="42"/>
  <c r="AR778" i="42"/>
  <c r="BN778" i="42"/>
  <c r="BO778" i="42"/>
  <c r="AS742" i="42"/>
  <c r="BE742" i="42"/>
  <c r="BR742" i="42"/>
  <c r="AT742" i="42"/>
  <c r="BG742" i="42"/>
  <c r="BS742" i="42"/>
  <c r="BP742" i="42"/>
  <c r="AU742" i="42"/>
  <c r="BH742" i="42"/>
  <c r="BT742" i="42"/>
  <c r="AV742" i="42"/>
  <c r="BI742" i="42"/>
  <c r="AQ742" i="42"/>
  <c r="AK742" i="42"/>
  <c r="AW742" i="42"/>
  <c r="BJ742" i="42"/>
  <c r="AL742" i="42"/>
  <c r="AX742" i="42"/>
  <c r="BK742" i="42"/>
  <c r="AM742" i="42"/>
  <c r="AY742" i="42"/>
  <c r="BL742" i="42"/>
  <c r="BC742" i="42"/>
  <c r="AN742" i="42"/>
  <c r="AZ742" i="42"/>
  <c r="BM742" i="42"/>
  <c r="AO742" i="42"/>
  <c r="BA742" i="42"/>
  <c r="BN742" i="42"/>
  <c r="AP742" i="42"/>
  <c r="BB742" i="42"/>
  <c r="BO742" i="42"/>
  <c r="BQ742" i="42"/>
  <c r="AR742" i="42"/>
  <c r="AS718" i="42"/>
  <c r="BE718" i="42"/>
  <c r="BR718" i="42"/>
  <c r="AR718" i="42"/>
  <c r="AT718" i="42"/>
  <c r="BG718" i="42"/>
  <c r="BS718" i="42"/>
  <c r="AU718" i="42"/>
  <c r="BH718" i="42"/>
  <c r="BT718" i="42"/>
  <c r="AQ718" i="42"/>
  <c r="AV718" i="42"/>
  <c r="BI718" i="42"/>
  <c r="AK718" i="42"/>
  <c r="AW718" i="42"/>
  <c r="BJ718" i="42"/>
  <c r="AL718" i="42"/>
  <c r="AX718" i="42"/>
  <c r="BK718" i="42"/>
  <c r="AM718" i="42"/>
  <c r="AY718" i="42"/>
  <c r="BL718" i="42"/>
  <c r="BQ718" i="42"/>
  <c r="AN718" i="42"/>
  <c r="AZ718" i="42"/>
  <c r="BM718" i="42"/>
  <c r="AO718" i="42"/>
  <c r="BA718" i="42"/>
  <c r="BN718" i="42"/>
  <c r="BC718" i="42"/>
  <c r="AP718" i="42"/>
  <c r="BB718" i="42"/>
  <c r="BO718" i="42"/>
  <c r="BP718" i="42"/>
  <c r="AP861" i="42"/>
  <c r="BB861" i="42"/>
  <c r="BO861" i="42"/>
  <c r="AR861" i="42"/>
  <c r="BQ861" i="42"/>
  <c r="AS861" i="42"/>
  <c r="BE861" i="42"/>
  <c r="BR861" i="42"/>
  <c r="AU861" i="42"/>
  <c r="BH861" i="42"/>
  <c r="BT861" i="42"/>
  <c r="AL861" i="42"/>
  <c r="AX861" i="42"/>
  <c r="AY861" i="42"/>
  <c r="BS861" i="42"/>
  <c r="AZ861" i="42"/>
  <c r="BA861" i="42"/>
  <c r="BC861" i="42"/>
  <c r="AK861" i="42"/>
  <c r="BG861" i="42"/>
  <c r="AM861" i="42"/>
  <c r="BI861" i="42"/>
  <c r="AN861" i="42"/>
  <c r="BJ861" i="42"/>
  <c r="AO861" i="42"/>
  <c r="BK861" i="42"/>
  <c r="AQ861" i="42"/>
  <c r="BL861" i="42"/>
  <c r="AT861" i="42"/>
  <c r="BM861" i="42"/>
  <c r="AV861" i="42"/>
  <c r="AW861" i="42"/>
  <c r="BN861" i="42"/>
  <c r="BP861" i="42"/>
  <c r="AM849" i="42"/>
  <c r="AY849" i="42"/>
  <c r="BL849" i="42"/>
  <c r="AN849" i="42"/>
  <c r="AZ849" i="42"/>
  <c r="BM849" i="42"/>
  <c r="AQ849" i="42"/>
  <c r="BC849" i="42"/>
  <c r="BP849" i="42"/>
  <c r="AR849" i="42"/>
  <c r="BQ849" i="42"/>
  <c r="AS849" i="42"/>
  <c r="BE849" i="42"/>
  <c r="BR849" i="42"/>
  <c r="AT849" i="42"/>
  <c r="BG849" i="42"/>
  <c r="BS849" i="42"/>
  <c r="AU849" i="42"/>
  <c r="BH849" i="42"/>
  <c r="BT849" i="42"/>
  <c r="AW849" i="42"/>
  <c r="BA849" i="42"/>
  <c r="BB849" i="42"/>
  <c r="BJ849" i="42"/>
  <c r="AL849" i="42"/>
  <c r="BO849" i="42"/>
  <c r="BN849" i="42"/>
  <c r="AK849" i="42"/>
  <c r="AO849" i="42"/>
  <c r="AP849" i="42"/>
  <c r="AV849" i="42"/>
  <c r="AX849" i="42"/>
  <c r="BI849" i="42"/>
  <c r="BK849" i="42"/>
  <c r="AL837" i="42"/>
  <c r="AX837" i="42"/>
  <c r="BK837" i="42"/>
  <c r="AM837" i="42"/>
  <c r="AY837" i="42"/>
  <c r="BL837" i="42"/>
  <c r="AN837" i="42"/>
  <c r="AZ837" i="42"/>
  <c r="BM837" i="42"/>
  <c r="AO837" i="42"/>
  <c r="BA837" i="42"/>
  <c r="BN837" i="42"/>
  <c r="AP837" i="42"/>
  <c r="BB837" i="42"/>
  <c r="BO837" i="42"/>
  <c r="AQ837" i="42"/>
  <c r="BC837" i="42"/>
  <c r="BP837" i="42"/>
  <c r="AR837" i="42"/>
  <c r="BQ837" i="42"/>
  <c r="AS837" i="42"/>
  <c r="BE837" i="42"/>
  <c r="BR837" i="42"/>
  <c r="AT837" i="42"/>
  <c r="BG837" i="42"/>
  <c r="BS837" i="42"/>
  <c r="AU837" i="42"/>
  <c r="BH837" i="42"/>
  <c r="BT837" i="42"/>
  <c r="AV837" i="42"/>
  <c r="AW837" i="42"/>
  <c r="BJ837" i="42"/>
  <c r="AK837" i="42"/>
  <c r="BI837" i="42"/>
  <c r="AL825" i="42"/>
  <c r="AX825" i="42"/>
  <c r="BK825" i="42"/>
  <c r="AM825" i="42"/>
  <c r="AY825" i="42"/>
  <c r="BL825" i="42"/>
  <c r="AN825" i="42"/>
  <c r="AZ825" i="42"/>
  <c r="BM825" i="42"/>
  <c r="AO825" i="42"/>
  <c r="BA825" i="42"/>
  <c r="BN825" i="42"/>
  <c r="AP825" i="42"/>
  <c r="BB825" i="42"/>
  <c r="BO825" i="42"/>
  <c r="AQ825" i="42"/>
  <c r="BC825" i="42"/>
  <c r="BP825" i="42"/>
  <c r="AR825" i="42"/>
  <c r="BQ825" i="42"/>
  <c r="AS825" i="42"/>
  <c r="BE825" i="42"/>
  <c r="BR825" i="42"/>
  <c r="AT825" i="42"/>
  <c r="BG825" i="42"/>
  <c r="BS825" i="42"/>
  <c r="AU825" i="42"/>
  <c r="BH825" i="42"/>
  <c r="BT825" i="42"/>
  <c r="AV825" i="42"/>
  <c r="AW825" i="42"/>
  <c r="BJ825" i="42"/>
  <c r="AK825" i="42"/>
  <c r="BI825" i="42"/>
  <c r="AN813" i="42"/>
  <c r="AZ813" i="42"/>
  <c r="BM813" i="42"/>
  <c r="AO813" i="42"/>
  <c r="BA813" i="42"/>
  <c r="BN813" i="42"/>
  <c r="AP813" i="42"/>
  <c r="BB813" i="42"/>
  <c r="BO813" i="42"/>
  <c r="AQ813" i="42"/>
  <c r="BC813" i="42"/>
  <c r="BP813" i="42"/>
  <c r="AR813" i="42"/>
  <c r="BQ813" i="42"/>
  <c r="AS813" i="42"/>
  <c r="BE813" i="42"/>
  <c r="BR813" i="42"/>
  <c r="AT813" i="42"/>
  <c r="BG813" i="42"/>
  <c r="BS813" i="42"/>
  <c r="AU813" i="42"/>
  <c r="BH813" i="42"/>
  <c r="BT813" i="42"/>
  <c r="AV813" i="42"/>
  <c r="BI813" i="42"/>
  <c r="AK813" i="42"/>
  <c r="AW813" i="42"/>
  <c r="BJ813" i="42"/>
  <c r="AL813" i="42"/>
  <c r="AM813" i="42"/>
  <c r="AX813" i="42"/>
  <c r="AY813" i="42"/>
  <c r="BK813" i="42"/>
  <c r="BL813" i="42"/>
  <c r="AR801" i="42"/>
  <c r="BQ801" i="42"/>
  <c r="AS801" i="42"/>
  <c r="BE801" i="42"/>
  <c r="BR801" i="42"/>
  <c r="AU801" i="42"/>
  <c r="BH801" i="42"/>
  <c r="BT801" i="42"/>
  <c r="AV801" i="42"/>
  <c r="BI801" i="42"/>
  <c r="AK801" i="42"/>
  <c r="AW801" i="42"/>
  <c r="BJ801" i="42"/>
  <c r="AL801" i="42"/>
  <c r="AX801" i="42"/>
  <c r="BK801" i="42"/>
  <c r="AM801" i="42"/>
  <c r="AY801" i="42"/>
  <c r="BL801" i="42"/>
  <c r="AN801" i="42"/>
  <c r="AZ801" i="42"/>
  <c r="BM801" i="42"/>
  <c r="BS801" i="42"/>
  <c r="AO801" i="42"/>
  <c r="AP801" i="42"/>
  <c r="AQ801" i="42"/>
  <c r="AT801" i="42"/>
  <c r="BA801" i="42"/>
  <c r="BB801" i="42"/>
  <c r="BC801" i="42"/>
  <c r="BG801" i="42"/>
  <c r="BN801" i="42"/>
  <c r="BO801" i="42"/>
  <c r="BP801" i="42"/>
  <c r="AQ789" i="42"/>
  <c r="BC789" i="42"/>
  <c r="BP789" i="42"/>
  <c r="AR789" i="42"/>
  <c r="BQ789" i="42"/>
  <c r="AS789" i="42"/>
  <c r="BE789" i="42"/>
  <c r="BR789" i="42"/>
  <c r="AT789" i="42"/>
  <c r="BG789" i="42"/>
  <c r="BS789" i="42"/>
  <c r="AU789" i="42"/>
  <c r="BH789" i="42"/>
  <c r="BT789" i="42"/>
  <c r="AV789" i="42"/>
  <c r="BI789" i="42"/>
  <c r="AK789" i="42"/>
  <c r="AW789" i="42"/>
  <c r="BJ789" i="42"/>
  <c r="AL789" i="42"/>
  <c r="AX789" i="42"/>
  <c r="BK789" i="42"/>
  <c r="AM789" i="42"/>
  <c r="AY789" i="42"/>
  <c r="BL789" i="42"/>
  <c r="AN789" i="42"/>
  <c r="AZ789" i="42"/>
  <c r="BM789" i="42"/>
  <c r="AO789" i="42"/>
  <c r="AP789" i="42"/>
  <c r="BA789" i="42"/>
  <c r="BB789" i="42"/>
  <c r="BN789" i="42"/>
  <c r="BO789" i="42"/>
  <c r="AS777" i="42"/>
  <c r="BE777" i="42"/>
  <c r="BR777" i="42"/>
  <c r="AU777" i="42"/>
  <c r="BH777" i="42"/>
  <c r="BT777" i="42"/>
  <c r="AV777" i="42"/>
  <c r="BI777" i="42"/>
  <c r="AK777" i="42"/>
  <c r="AW777" i="42"/>
  <c r="BJ777" i="42"/>
  <c r="AM777" i="42"/>
  <c r="AY777" i="42"/>
  <c r="BL777" i="42"/>
  <c r="AN777" i="42"/>
  <c r="AZ777" i="42"/>
  <c r="AQ777" i="42"/>
  <c r="BO777" i="42"/>
  <c r="AR777" i="42"/>
  <c r="BP777" i="42"/>
  <c r="AT777" i="42"/>
  <c r="BQ777" i="42"/>
  <c r="AX777" i="42"/>
  <c r="BS777" i="42"/>
  <c r="BA777" i="42"/>
  <c r="BB777" i="42"/>
  <c r="BC777" i="42"/>
  <c r="BG777" i="42"/>
  <c r="AL777" i="42"/>
  <c r="BK777" i="42"/>
  <c r="AO777" i="42"/>
  <c r="AP777" i="42"/>
  <c r="BM777" i="42"/>
  <c r="BN777" i="42"/>
  <c r="AK765" i="42"/>
  <c r="AW765" i="42"/>
  <c r="BJ765" i="42"/>
  <c r="AL765" i="42"/>
  <c r="AX765" i="42"/>
  <c r="BK765" i="42"/>
  <c r="AO765" i="42"/>
  <c r="BA765" i="42"/>
  <c r="BN765" i="42"/>
  <c r="AP765" i="42"/>
  <c r="BB765" i="42"/>
  <c r="BO765" i="42"/>
  <c r="AQ765" i="42"/>
  <c r="BC765" i="42"/>
  <c r="BP765" i="42"/>
  <c r="AR765" i="42"/>
  <c r="BQ765" i="42"/>
  <c r="AS765" i="42"/>
  <c r="BE765" i="42"/>
  <c r="BR765" i="42"/>
  <c r="AZ765" i="42"/>
  <c r="BH765" i="42"/>
  <c r="BI765" i="42"/>
  <c r="BL765" i="42"/>
  <c r="AM765" i="42"/>
  <c r="BS765" i="42"/>
  <c r="AN765" i="42"/>
  <c r="BT765" i="42"/>
  <c r="AT765" i="42"/>
  <c r="AU765" i="42"/>
  <c r="AV765" i="42"/>
  <c r="AY765" i="42"/>
  <c r="BG765" i="42"/>
  <c r="BM765" i="42"/>
  <c r="AS753" i="42"/>
  <c r="BE753" i="42"/>
  <c r="BR753" i="42"/>
  <c r="AT753" i="42"/>
  <c r="BG753" i="42"/>
  <c r="BS753" i="42"/>
  <c r="AK753" i="42"/>
  <c r="AU753" i="42"/>
  <c r="BH753" i="42"/>
  <c r="BT753" i="42"/>
  <c r="BJ753" i="42"/>
  <c r="AV753" i="42"/>
  <c r="BI753" i="42"/>
  <c r="AW753" i="42"/>
  <c r="AQ753" i="42"/>
  <c r="AL753" i="42"/>
  <c r="AX753" i="42"/>
  <c r="BK753" i="42"/>
  <c r="BC753" i="42"/>
  <c r="AM753" i="42"/>
  <c r="AY753" i="42"/>
  <c r="BL753" i="42"/>
  <c r="AN753" i="42"/>
  <c r="AZ753" i="42"/>
  <c r="BM753" i="42"/>
  <c r="AO753" i="42"/>
  <c r="BA753" i="42"/>
  <c r="BN753" i="42"/>
  <c r="AP753" i="42"/>
  <c r="BB753" i="42"/>
  <c r="BO753" i="42"/>
  <c r="BP753" i="42"/>
  <c r="BQ753" i="42"/>
  <c r="AR753" i="42"/>
  <c r="AS741" i="42"/>
  <c r="BE741" i="42"/>
  <c r="BR741" i="42"/>
  <c r="AT741" i="42"/>
  <c r="BG741" i="42"/>
  <c r="BS741" i="42"/>
  <c r="AU741" i="42"/>
  <c r="BH741" i="42"/>
  <c r="BT741" i="42"/>
  <c r="AV741" i="42"/>
  <c r="BI741" i="42"/>
  <c r="AK741" i="42"/>
  <c r="AW741" i="42"/>
  <c r="BJ741" i="42"/>
  <c r="AL741" i="42"/>
  <c r="AX741" i="42"/>
  <c r="BK741" i="42"/>
  <c r="AM741" i="42"/>
  <c r="AY741" i="42"/>
  <c r="BL741" i="42"/>
  <c r="AQ741" i="42"/>
  <c r="BP741" i="42"/>
  <c r="AN741" i="42"/>
  <c r="AZ741" i="42"/>
  <c r="BM741" i="42"/>
  <c r="BC741" i="42"/>
  <c r="AO741" i="42"/>
  <c r="BA741" i="42"/>
  <c r="BN741" i="42"/>
  <c r="AP741" i="42"/>
  <c r="BB741" i="42"/>
  <c r="BO741" i="42"/>
  <c r="AR741" i="42"/>
  <c r="BQ741" i="42"/>
  <c r="AS729" i="42"/>
  <c r="BE729" i="42"/>
  <c r="BR729" i="42"/>
  <c r="BC729" i="42"/>
  <c r="AT729" i="42"/>
  <c r="BG729" i="42"/>
  <c r="BS729" i="42"/>
  <c r="AU729" i="42"/>
  <c r="BH729" i="42"/>
  <c r="BT729" i="42"/>
  <c r="BP729" i="42"/>
  <c r="AV729" i="42"/>
  <c r="BI729" i="42"/>
  <c r="AK729" i="42"/>
  <c r="AW729" i="42"/>
  <c r="BJ729" i="42"/>
  <c r="AQ729" i="42"/>
  <c r="AL729" i="42"/>
  <c r="AX729" i="42"/>
  <c r="BK729" i="42"/>
  <c r="AM729" i="42"/>
  <c r="AY729" i="42"/>
  <c r="BL729" i="42"/>
  <c r="AN729" i="42"/>
  <c r="AZ729" i="42"/>
  <c r="BM729" i="42"/>
  <c r="AO729" i="42"/>
  <c r="BA729" i="42"/>
  <c r="BN729" i="42"/>
  <c r="AP729" i="42"/>
  <c r="BB729" i="42"/>
  <c r="BO729" i="42"/>
  <c r="AR729" i="42"/>
  <c r="BQ729" i="42"/>
  <c r="AS717" i="42"/>
  <c r="BE717" i="42"/>
  <c r="BR717" i="42"/>
  <c r="AT717" i="42"/>
  <c r="BG717" i="42"/>
  <c r="BS717" i="42"/>
  <c r="AU717" i="42"/>
  <c r="BH717" i="42"/>
  <c r="BT717" i="42"/>
  <c r="AQ717" i="42"/>
  <c r="AV717" i="42"/>
  <c r="BI717" i="42"/>
  <c r="AK717" i="42"/>
  <c r="AW717" i="42"/>
  <c r="BJ717" i="42"/>
  <c r="BP717" i="42"/>
  <c r="AL717" i="42"/>
  <c r="AX717" i="42"/>
  <c r="BK717" i="42"/>
  <c r="AM717" i="42"/>
  <c r="AY717" i="42"/>
  <c r="BL717" i="42"/>
  <c r="BQ717" i="42"/>
  <c r="AN717" i="42"/>
  <c r="AZ717" i="42"/>
  <c r="BM717" i="42"/>
  <c r="AO717" i="42"/>
  <c r="BA717" i="42"/>
  <c r="BN717" i="42"/>
  <c r="BC717" i="42"/>
  <c r="AR717" i="42"/>
  <c r="AP717" i="42"/>
  <c r="BB717" i="42"/>
  <c r="BO717" i="42"/>
  <c r="AO815" i="42"/>
  <c r="BA815" i="42"/>
  <c r="BN815" i="42"/>
  <c r="AP815" i="42"/>
  <c r="BB815" i="42"/>
  <c r="BO815" i="42"/>
  <c r="AR815" i="42"/>
  <c r="BQ815" i="42"/>
  <c r="AS815" i="42"/>
  <c r="BE815" i="42"/>
  <c r="BR815" i="42"/>
  <c r="AT815" i="42"/>
  <c r="BG815" i="42"/>
  <c r="BS815" i="42"/>
  <c r="AU815" i="42"/>
  <c r="BH815" i="42"/>
  <c r="BT815" i="42"/>
  <c r="AV815" i="42"/>
  <c r="BI815" i="42"/>
  <c r="AK815" i="42"/>
  <c r="AW815" i="42"/>
  <c r="BJ815" i="42"/>
  <c r="BL815" i="42"/>
  <c r="BM815" i="42"/>
  <c r="BP815" i="42"/>
  <c r="AL815" i="42"/>
  <c r="AM815" i="42"/>
  <c r="AN815" i="42"/>
  <c r="AQ815" i="42"/>
  <c r="AX815" i="42"/>
  <c r="AY815" i="42"/>
  <c r="AZ815" i="42"/>
  <c r="BC815" i="42"/>
  <c r="BK815" i="42"/>
  <c r="AM850" i="42"/>
  <c r="AY850" i="42"/>
  <c r="BL850" i="42"/>
  <c r="AN850" i="42"/>
  <c r="AZ850" i="42"/>
  <c r="BM850" i="42"/>
  <c r="AQ850" i="42"/>
  <c r="BC850" i="42"/>
  <c r="BP850" i="42"/>
  <c r="AR850" i="42"/>
  <c r="BQ850" i="42"/>
  <c r="AS850" i="42"/>
  <c r="BE850" i="42"/>
  <c r="BR850" i="42"/>
  <c r="AT850" i="42"/>
  <c r="BG850" i="42"/>
  <c r="BS850" i="42"/>
  <c r="AU850" i="42"/>
  <c r="BH850" i="42"/>
  <c r="BT850" i="42"/>
  <c r="AV850" i="42"/>
  <c r="AX850" i="42"/>
  <c r="BA850" i="42"/>
  <c r="BI850" i="42"/>
  <c r="AK850" i="42"/>
  <c r="BN850" i="42"/>
  <c r="BB850" i="42"/>
  <c r="BJ850" i="42"/>
  <c r="BK850" i="42"/>
  <c r="BO850" i="42"/>
  <c r="AL850" i="42"/>
  <c r="AO850" i="42"/>
  <c r="AP850" i="42"/>
  <c r="AW850" i="42"/>
  <c r="AL838" i="42"/>
  <c r="AX838" i="42"/>
  <c r="BK838" i="42"/>
  <c r="AM838" i="42"/>
  <c r="AY838" i="42"/>
  <c r="BL838" i="42"/>
  <c r="AN838" i="42"/>
  <c r="AZ838" i="42"/>
  <c r="BM838" i="42"/>
  <c r="AO838" i="42"/>
  <c r="BA838" i="42"/>
  <c r="BN838" i="42"/>
  <c r="AP838" i="42"/>
  <c r="BB838" i="42"/>
  <c r="BO838" i="42"/>
  <c r="AQ838" i="42"/>
  <c r="BC838" i="42"/>
  <c r="BP838" i="42"/>
  <c r="AR838" i="42"/>
  <c r="BQ838" i="42"/>
  <c r="AS838" i="42"/>
  <c r="BE838" i="42"/>
  <c r="BR838" i="42"/>
  <c r="AT838" i="42"/>
  <c r="BG838" i="42"/>
  <c r="BS838" i="42"/>
  <c r="AU838" i="42"/>
  <c r="BH838" i="42"/>
  <c r="BT838" i="42"/>
  <c r="AV838" i="42"/>
  <c r="BI838" i="42"/>
  <c r="BJ838" i="42"/>
  <c r="AK838" i="42"/>
  <c r="AW838" i="42"/>
  <c r="AN814" i="42"/>
  <c r="AZ814" i="42"/>
  <c r="BM814" i="42"/>
  <c r="AO814" i="42"/>
  <c r="BA814" i="42"/>
  <c r="BN814" i="42"/>
  <c r="AP814" i="42"/>
  <c r="BB814" i="42"/>
  <c r="BO814" i="42"/>
  <c r="AQ814" i="42"/>
  <c r="BC814" i="42"/>
  <c r="BP814" i="42"/>
  <c r="AR814" i="42"/>
  <c r="BQ814" i="42"/>
  <c r="AS814" i="42"/>
  <c r="BE814" i="42"/>
  <c r="BR814" i="42"/>
  <c r="AT814" i="42"/>
  <c r="BG814" i="42"/>
  <c r="BS814" i="42"/>
  <c r="AU814" i="42"/>
  <c r="BH814" i="42"/>
  <c r="BT814" i="42"/>
  <c r="AV814" i="42"/>
  <c r="BI814" i="42"/>
  <c r="AK814" i="42"/>
  <c r="AW814" i="42"/>
  <c r="BJ814" i="42"/>
  <c r="AL814" i="42"/>
  <c r="AM814" i="42"/>
  <c r="AX814" i="42"/>
  <c r="AY814" i="42"/>
  <c r="BK814" i="42"/>
  <c r="BL814" i="42"/>
  <c r="AQ790" i="42"/>
  <c r="BC790" i="42"/>
  <c r="BP790" i="42"/>
  <c r="AR790" i="42"/>
  <c r="BQ790" i="42"/>
  <c r="AS790" i="42"/>
  <c r="BE790" i="42"/>
  <c r="BR790" i="42"/>
  <c r="AT790" i="42"/>
  <c r="BG790" i="42"/>
  <c r="BS790" i="42"/>
  <c r="AU790" i="42"/>
  <c r="BH790" i="42"/>
  <c r="BT790" i="42"/>
  <c r="AV790" i="42"/>
  <c r="BI790" i="42"/>
  <c r="AK790" i="42"/>
  <c r="AW790" i="42"/>
  <c r="BJ790" i="42"/>
  <c r="AL790" i="42"/>
  <c r="AX790" i="42"/>
  <c r="BK790" i="42"/>
  <c r="AM790" i="42"/>
  <c r="AY790" i="42"/>
  <c r="BL790" i="42"/>
  <c r="AN790" i="42"/>
  <c r="AZ790" i="42"/>
  <c r="BM790" i="42"/>
  <c r="AO790" i="42"/>
  <c r="AP790" i="42"/>
  <c r="BA790" i="42"/>
  <c r="BB790" i="42"/>
  <c r="BN790" i="42"/>
  <c r="BO790" i="42"/>
  <c r="AK766" i="42"/>
  <c r="AW766" i="42"/>
  <c r="BJ766" i="42"/>
  <c r="AL766" i="42"/>
  <c r="AX766" i="42"/>
  <c r="BK766" i="42"/>
  <c r="AO766" i="42"/>
  <c r="BA766" i="42"/>
  <c r="BN766" i="42"/>
  <c r="AP766" i="42"/>
  <c r="BB766" i="42"/>
  <c r="BO766" i="42"/>
  <c r="AQ766" i="42"/>
  <c r="BC766" i="42"/>
  <c r="BP766" i="42"/>
  <c r="AR766" i="42"/>
  <c r="BQ766" i="42"/>
  <c r="AS766" i="42"/>
  <c r="BE766" i="42"/>
  <c r="BR766" i="42"/>
  <c r="AY766" i="42"/>
  <c r="BG766" i="42"/>
  <c r="BH766" i="42"/>
  <c r="BI766" i="42"/>
  <c r="BM766" i="42"/>
  <c r="AM766" i="42"/>
  <c r="BS766" i="42"/>
  <c r="AN766" i="42"/>
  <c r="AT766" i="42"/>
  <c r="AU766" i="42"/>
  <c r="AV766" i="42"/>
  <c r="AZ766" i="42"/>
  <c r="BL766" i="42"/>
  <c r="BT766" i="42"/>
  <c r="AS754" i="42"/>
  <c r="BE754" i="42"/>
  <c r="BR754" i="42"/>
  <c r="AT754" i="42"/>
  <c r="BG754" i="42"/>
  <c r="BS754" i="42"/>
  <c r="AK754" i="42"/>
  <c r="AU754" i="42"/>
  <c r="BH754" i="42"/>
  <c r="BT754" i="42"/>
  <c r="BJ754" i="42"/>
  <c r="AV754" i="42"/>
  <c r="BI754" i="42"/>
  <c r="AW754" i="42"/>
  <c r="AL754" i="42"/>
  <c r="AX754" i="42"/>
  <c r="BK754" i="42"/>
  <c r="AM754" i="42"/>
  <c r="AY754" i="42"/>
  <c r="BL754" i="42"/>
  <c r="BP754" i="42"/>
  <c r="AN754" i="42"/>
  <c r="AZ754" i="42"/>
  <c r="BM754" i="42"/>
  <c r="BC754" i="42"/>
  <c r="AO754" i="42"/>
  <c r="BA754" i="42"/>
  <c r="BN754" i="42"/>
  <c r="AQ754" i="42"/>
  <c r="AP754" i="42"/>
  <c r="BB754" i="42"/>
  <c r="BO754" i="42"/>
  <c r="BQ754" i="42"/>
  <c r="AR754" i="42"/>
  <c r="AS730" i="42"/>
  <c r="BE730" i="42"/>
  <c r="BR730" i="42"/>
  <c r="BC730" i="42"/>
  <c r="AT730" i="42"/>
  <c r="BG730" i="42"/>
  <c r="BS730" i="42"/>
  <c r="AU730" i="42"/>
  <c r="BH730" i="42"/>
  <c r="BT730" i="42"/>
  <c r="AV730" i="42"/>
  <c r="BI730" i="42"/>
  <c r="AQ730" i="42"/>
  <c r="AK730" i="42"/>
  <c r="AW730" i="42"/>
  <c r="BJ730" i="42"/>
  <c r="AL730" i="42"/>
  <c r="AX730" i="42"/>
  <c r="BK730" i="42"/>
  <c r="AM730" i="42"/>
  <c r="AY730" i="42"/>
  <c r="BL730" i="42"/>
  <c r="AN730" i="42"/>
  <c r="AZ730" i="42"/>
  <c r="BM730" i="42"/>
  <c r="BP730" i="42"/>
  <c r="AO730" i="42"/>
  <c r="BA730" i="42"/>
  <c r="BN730" i="42"/>
  <c r="AP730" i="42"/>
  <c r="BB730" i="42"/>
  <c r="BO730" i="42"/>
  <c r="BQ730" i="42"/>
  <c r="AR730" i="42"/>
  <c r="AP860" i="42"/>
  <c r="BB860" i="42"/>
  <c r="BO860" i="42"/>
  <c r="AR860" i="42"/>
  <c r="BQ860" i="42"/>
  <c r="AS860" i="42"/>
  <c r="BE860" i="42"/>
  <c r="BR860" i="42"/>
  <c r="AU860" i="42"/>
  <c r="BH860" i="42"/>
  <c r="BT860" i="42"/>
  <c r="AL860" i="42"/>
  <c r="AX860" i="42"/>
  <c r="BK860" i="42"/>
  <c r="AW860" i="42"/>
  <c r="BS860" i="42"/>
  <c r="AY860" i="42"/>
  <c r="AZ860" i="42"/>
  <c r="BA860" i="42"/>
  <c r="BC860" i="42"/>
  <c r="AK860" i="42"/>
  <c r="BG860" i="42"/>
  <c r="AM860" i="42"/>
  <c r="BI860" i="42"/>
  <c r="AN860" i="42"/>
  <c r="BJ860" i="42"/>
  <c r="AO860" i="42"/>
  <c r="BL860" i="42"/>
  <c r="AQ860" i="42"/>
  <c r="BM860" i="42"/>
  <c r="AT860" i="42"/>
  <c r="AV860" i="42"/>
  <c r="BN860" i="42"/>
  <c r="BP860" i="42"/>
  <c r="AM848" i="42"/>
  <c r="AY848" i="42"/>
  <c r="BL848" i="42"/>
  <c r="AN848" i="42"/>
  <c r="AZ848" i="42"/>
  <c r="BM848" i="42"/>
  <c r="AQ848" i="42"/>
  <c r="BC848" i="42"/>
  <c r="BP848" i="42"/>
  <c r="AR848" i="42"/>
  <c r="BQ848" i="42"/>
  <c r="AS848" i="42"/>
  <c r="BE848" i="42"/>
  <c r="BR848" i="42"/>
  <c r="AT848" i="42"/>
  <c r="BG848" i="42"/>
  <c r="BS848" i="42"/>
  <c r="AU848" i="42"/>
  <c r="BH848" i="42"/>
  <c r="BT848" i="42"/>
  <c r="AX848" i="42"/>
  <c r="BB848" i="42"/>
  <c r="BI848" i="42"/>
  <c r="BK848" i="42"/>
  <c r="AK848" i="42"/>
  <c r="BN848" i="42"/>
  <c r="AO848" i="42"/>
  <c r="AL848" i="42"/>
  <c r="AP848" i="42"/>
  <c r="AV848" i="42"/>
  <c r="AW848" i="42"/>
  <c r="BA848" i="42"/>
  <c r="BJ848" i="42"/>
  <c r="BO848" i="42"/>
  <c r="AL836" i="42"/>
  <c r="AX836" i="42"/>
  <c r="BK836" i="42"/>
  <c r="AM836" i="42"/>
  <c r="AY836" i="42"/>
  <c r="BL836" i="42"/>
  <c r="AN836" i="42"/>
  <c r="AZ836" i="42"/>
  <c r="BM836" i="42"/>
  <c r="AO836" i="42"/>
  <c r="BA836" i="42"/>
  <c r="BN836" i="42"/>
  <c r="AP836" i="42"/>
  <c r="BB836" i="42"/>
  <c r="BO836" i="42"/>
  <c r="AQ836" i="42"/>
  <c r="BC836" i="42"/>
  <c r="BP836" i="42"/>
  <c r="AR836" i="42"/>
  <c r="BQ836" i="42"/>
  <c r="AS836" i="42"/>
  <c r="BE836" i="42"/>
  <c r="BR836" i="42"/>
  <c r="AT836" i="42"/>
  <c r="BG836" i="42"/>
  <c r="BS836" i="42"/>
  <c r="AU836" i="42"/>
  <c r="BH836" i="42"/>
  <c r="BT836" i="42"/>
  <c r="AK836" i="42"/>
  <c r="AW836" i="42"/>
  <c r="BI836" i="42"/>
  <c r="AV836" i="42"/>
  <c r="BJ836" i="42"/>
  <c r="AL824" i="42"/>
  <c r="AX824" i="42"/>
  <c r="BK824" i="42"/>
  <c r="AM824" i="42"/>
  <c r="AY824" i="42"/>
  <c r="BL824" i="42"/>
  <c r="AN824" i="42"/>
  <c r="AZ824" i="42"/>
  <c r="BM824" i="42"/>
  <c r="AO824" i="42"/>
  <c r="BA824" i="42"/>
  <c r="BN824" i="42"/>
  <c r="AP824" i="42"/>
  <c r="BB824" i="42"/>
  <c r="BO824" i="42"/>
  <c r="AQ824" i="42"/>
  <c r="BC824" i="42"/>
  <c r="BP824" i="42"/>
  <c r="AR824" i="42"/>
  <c r="BQ824" i="42"/>
  <c r="AS824" i="42"/>
  <c r="BE824" i="42"/>
  <c r="BR824" i="42"/>
  <c r="AT824" i="42"/>
  <c r="BG824" i="42"/>
  <c r="BS824" i="42"/>
  <c r="AU824" i="42"/>
  <c r="BH824" i="42"/>
  <c r="BT824" i="42"/>
  <c r="AK824" i="42"/>
  <c r="AW824" i="42"/>
  <c r="BI824" i="42"/>
  <c r="AV824" i="42"/>
  <c r="BJ824" i="42"/>
  <c r="AN812" i="42"/>
  <c r="AZ812" i="42"/>
  <c r="BM812" i="42"/>
  <c r="AO812" i="42"/>
  <c r="BA812" i="42"/>
  <c r="BN812" i="42"/>
  <c r="AP812" i="42"/>
  <c r="BB812" i="42"/>
  <c r="BO812" i="42"/>
  <c r="AQ812" i="42"/>
  <c r="BC812" i="42"/>
  <c r="BP812" i="42"/>
  <c r="AR812" i="42"/>
  <c r="BQ812" i="42"/>
  <c r="AS812" i="42"/>
  <c r="BE812" i="42"/>
  <c r="BR812" i="42"/>
  <c r="AT812" i="42"/>
  <c r="BG812" i="42"/>
  <c r="BS812" i="42"/>
  <c r="AU812" i="42"/>
  <c r="BH812" i="42"/>
  <c r="BT812" i="42"/>
  <c r="AV812" i="42"/>
  <c r="BI812" i="42"/>
  <c r="AK812" i="42"/>
  <c r="AW812" i="42"/>
  <c r="BJ812" i="42"/>
  <c r="BK812" i="42"/>
  <c r="BL812" i="42"/>
  <c r="AL812" i="42"/>
  <c r="AM812" i="42"/>
  <c r="AX812" i="42"/>
  <c r="AY812" i="42"/>
  <c r="AR800" i="42"/>
  <c r="BQ800" i="42"/>
  <c r="AS800" i="42"/>
  <c r="BE800" i="42"/>
  <c r="BR800" i="42"/>
  <c r="AU800" i="42"/>
  <c r="BH800" i="42"/>
  <c r="BT800" i="42"/>
  <c r="AV800" i="42"/>
  <c r="BI800" i="42"/>
  <c r="AK800" i="42"/>
  <c r="AW800" i="42"/>
  <c r="BJ800" i="42"/>
  <c r="AL800" i="42"/>
  <c r="AX800" i="42"/>
  <c r="BK800" i="42"/>
  <c r="AM800" i="42"/>
  <c r="AY800" i="42"/>
  <c r="BL800" i="42"/>
  <c r="AN800" i="42"/>
  <c r="AZ800" i="42"/>
  <c r="BM800" i="42"/>
  <c r="BG800" i="42"/>
  <c r="BN800" i="42"/>
  <c r="BO800" i="42"/>
  <c r="BP800" i="42"/>
  <c r="BS800" i="42"/>
  <c r="AO800" i="42"/>
  <c r="AP800" i="42"/>
  <c r="AQ800" i="42"/>
  <c r="AT800" i="42"/>
  <c r="BA800" i="42"/>
  <c r="BB800" i="42"/>
  <c r="BC800" i="42"/>
  <c r="AQ788" i="42"/>
  <c r="BC788" i="42"/>
  <c r="BP788" i="42"/>
  <c r="AR788" i="42"/>
  <c r="BQ788" i="42"/>
  <c r="AS788" i="42"/>
  <c r="BE788" i="42"/>
  <c r="BR788" i="42"/>
  <c r="AT788" i="42"/>
  <c r="BG788" i="42"/>
  <c r="BS788" i="42"/>
  <c r="AU788" i="42"/>
  <c r="BH788" i="42"/>
  <c r="BT788" i="42"/>
  <c r="AV788" i="42"/>
  <c r="BI788" i="42"/>
  <c r="AK788" i="42"/>
  <c r="AW788" i="42"/>
  <c r="BJ788" i="42"/>
  <c r="AL788" i="42"/>
  <c r="AX788" i="42"/>
  <c r="BK788" i="42"/>
  <c r="AM788" i="42"/>
  <c r="AY788" i="42"/>
  <c r="BL788" i="42"/>
  <c r="AN788" i="42"/>
  <c r="AZ788" i="42"/>
  <c r="BM788" i="42"/>
  <c r="BN788" i="42"/>
  <c r="BO788" i="42"/>
  <c r="AO788" i="42"/>
  <c r="AP788" i="42"/>
  <c r="BA788" i="42"/>
  <c r="BB788" i="42"/>
  <c r="AS776" i="42"/>
  <c r="BE776" i="42"/>
  <c r="BR776" i="42"/>
  <c r="AU776" i="42"/>
  <c r="BH776" i="42"/>
  <c r="BT776" i="42"/>
  <c r="AV776" i="42"/>
  <c r="BI776" i="42"/>
  <c r="AK776" i="42"/>
  <c r="AW776" i="42"/>
  <c r="BJ776" i="42"/>
  <c r="AM776" i="42"/>
  <c r="AY776" i="42"/>
  <c r="BL776" i="42"/>
  <c r="AN776" i="42"/>
  <c r="AZ776" i="42"/>
  <c r="BM776" i="42"/>
  <c r="BC776" i="42"/>
  <c r="BG776" i="42"/>
  <c r="AL776" i="42"/>
  <c r="BK776" i="42"/>
  <c r="AO776" i="42"/>
  <c r="BN776" i="42"/>
  <c r="AP776" i="42"/>
  <c r="BO776" i="42"/>
  <c r="AQ776" i="42"/>
  <c r="BP776" i="42"/>
  <c r="AR776" i="42"/>
  <c r="BQ776" i="42"/>
  <c r="AT776" i="42"/>
  <c r="BS776" i="42"/>
  <c r="AX776" i="42"/>
  <c r="BA776" i="42"/>
  <c r="BB776" i="42"/>
  <c r="AK764" i="42"/>
  <c r="AW764" i="42"/>
  <c r="BJ764" i="42"/>
  <c r="AL764" i="42"/>
  <c r="AX764" i="42"/>
  <c r="BK764" i="42"/>
  <c r="AO764" i="42"/>
  <c r="BA764" i="42"/>
  <c r="BN764" i="42"/>
  <c r="AP764" i="42"/>
  <c r="BB764" i="42"/>
  <c r="BO764" i="42"/>
  <c r="AQ764" i="42"/>
  <c r="BC764" i="42"/>
  <c r="BP764" i="42"/>
  <c r="AR764" i="42"/>
  <c r="BQ764" i="42"/>
  <c r="AS764" i="42"/>
  <c r="BE764" i="42"/>
  <c r="BR764" i="42"/>
  <c r="BG764" i="42"/>
  <c r="BI764" i="42"/>
  <c r="BL764" i="42"/>
  <c r="BM764" i="42"/>
  <c r="AN764" i="42"/>
  <c r="BT764" i="42"/>
  <c r="AT764" i="42"/>
  <c r="AM764" i="42"/>
  <c r="AU764" i="42"/>
  <c r="AV764" i="42"/>
  <c r="AY764" i="42"/>
  <c r="AZ764" i="42"/>
  <c r="BH764" i="42"/>
  <c r="BS764" i="42"/>
  <c r="AS752" i="42"/>
  <c r="BE752" i="42"/>
  <c r="BR752" i="42"/>
  <c r="AW752" i="42"/>
  <c r="AT752" i="42"/>
  <c r="BG752" i="42"/>
  <c r="BS752" i="42"/>
  <c r="AU752" i="42"/>
  <c r="BH752" i="42"/>
  <c r="BT752" i="42"/>
  <c r="AK752" i="42"/>
  <c r="AV752" i="42"/>
  <c r="BI752" i="42"/>
  <c r="BJ752" i="42"/>
  <c r="AL752" i="42"/>
  <c r="AX752" i="42"/>
  <c r="BK752" i="42"/>
  <c r="AM752" i="42"/>
  <c r="AY752" i="42"/>
  <c r="BL752" i="42"/>
  <c r="BP752" i="42"/>
  <c r="AN752" i="42"/>
  <c r="AZ752" i="42"/>
  <c r="BM752" i="42"/>
  <c r="BC752" i="42"/>
  <c r="AO752" i="42"/>
  <c r="BA752" i="42"/>
  <c r="BN752" i="42"/>
  <c r="AQ752" i="42"/>
  <c r="AP752" i="42"/>
  <c r="BB752" i="42"/>
  <c r="BO752" i="42"/>
  <c r="AR752" i="42"/>
  <c r="BQ752" i="42"/>
  <c r="AS740" i="42"/>
  <c r="BE740" i="42"/>
  <c r="BR740" i="42"/>
  <c r="BP740" i="42"/>
  <c r="AT740" i="42"/>
  <c r="BG740" i="42"/>
  <c r="BS740" i="42"/>
  <c r="AU740" i="42"/>
  <c r="BH740" i="42"/>
  <c r="BT740" i="42"/>
  <c r="AV740" i="42"/>
  <c r="BI740" i="42"/>
  <c r="AQ740" i="42"/>
  <c r="AK740" i="42"/>
  <c r="AW740" i="42"/>
  <c r="BJ740" i="42"/>
  <c r="AL740" i="42"/>
  <c r="AX740" i="42"/>
  <c r="BK740" i="42"/>
  <c r="AM740" i="42"/>
  <c r="AY740" i="42"/>
  <c r="BL740" i="42"/>
  <c r="BC740" i="42"/>
  <c r="AN740" i="42"/>
  <c r="AZ740" i="42"/>
  <c r="BM740" i="42"/>
  <c r="AO740" i="42"/>
  <c r="BA740" i="42"/>
  <c r="BN740" i="42"/>
  <c r="AP740" i="42"/>
  <c r="BB740" i="42"/>
  <c r="BO740" i="42"/>
  <c r="AR740" i="42"/>
  <c r="BQ740" i="42"/>
  <c r="AS728" i="42"/>
  <c r="BE728" i="42"/>
  <c r="BR728" i="42"/>
  <c r="BC728" i="42"/>
  <c r="AT728" i="42"/>
  <c r="BG728" i="42"/>
  <c r="BS728" i="42"/>
  <c r="AU728" i="42"/>
  <c r="BH728" i="42"/>
  <c r="BT728" i="42"/>
  <c r="AV728" i="42"/>
  <c r="BI728" i="42"/>
  <c r="AK728" i="42"/>
  <c r="AW728" i="42"/>
  <c r="BJ728" i="42"/>
  <c r="AL728" i="42"/>
  <c r="AX728" i="42"/>
  <c r="BK728" i="42"/>
  <c r="AM728" i="42"/>
  <c r="AY728" i="42"/>
  <c r="BL728" i="42"/>
  <c r="BP728" i="42"/>
  <c r="AN728" i="42"/>
  <c r="AZ728" i="42"/>
  <c r="BM728" i="42"/>
  <c r="AO728" i="42"/>
  <c r="BA728" i="42"/>
  <c r="BN728" i="42"/>
  <c r="AP728" i="42"/>
  <c r="BB728" i="42"/>
  <c r="BO728" i="42"/>
  <c r="AQ728" i="42"/>
  <c r="AR728" i="42"/>
  <c r="BQ728" i="42"/>
  <c r="AS716" i="42"/>
  <c r="BE716" i="42"/>
  <c r="BR716" i="42"/>
  <c r="AT716" i="42"/>
  <c r="BG716" i="42"/>
  <c r="BS716" i="42"/>
  <c r="BP716" i="42"/>
  <c r="AU716" i="42"/>
  <c r="BH716" i="42"/>
  <c r="BT716" i="42"/>
  <c r="AV716" i="42"/>
  <c r="BI716" i="42"/>
  <c r="AQ716" i="42"/>
  <c r="AK716" i="42"/>
  <c r="AW716" i="42"/>
  <c r="BJ716" i="42"/>
  <c r="AL716" i="42"/>
  <c r="AX716" i="42"/>
  <c r="BK716" i="42"/>
  <c r="BQ716" i="42"/>
  <c r="AM716" i="42"/>
  <c r="AY716" i="42"/>
  <c r="BL716" i="42"/>
  <c r="AR716" i="42"/>
  <c r="AN716" i="42"/>
  <c r="AZ716" i="42"/>
  <c r="BM716" i="42"/>
  <c r="AO716" i="42"/>
  <c r="BA716" i="42"/>
  <c r="BN716" i="42"/>
  <c r="AP716" i="42"/>
  <c r="BB716" i="42"/>
  <c r="BO716" i="42"/>
  <c r="BC716" i="42"/>
  <c r="AP859" i="42"/>
  <c r="BB859" i="42"/>
  <c r="BO859" i="42"/>
  <c r="AR859" i="42"/>
  <c r="BQ859" i="42"/>
  <c r="AS859" i="42"/>
  <c r="BE859" i="42"/>
  <c r="BR859" i="42"/>
  <c r="AU859" i="42"/>
  <c r="BH859" i="42"/>
  <c r="BT859" i="42"/>
  <c r="AL859" i="42"/>
  <c r="AX859" i="42"/>
  <c r="BK859" i="42"/>
  <c r="AV859" i="42"/>
  <c r="BP859" i="42"/>
  <c r="AW859" i="42"/>
  <c r="BS859" i="42"/>
  <c r="AY859" i="42"/>
  <c r="AZ859" i="42"/>
  <c r="BA859" i="42"/>
  <c r="BC859" i="42"/>
  <c r="AK859" i="42"/>
  <c r="BG859" i="42"/>
  <c r="AM859" i="42"/>
  <c r="BI859" i="42"/>
  <c r="AN859" i="42"/>
  <c r="BJ859" i="42"/>
  <c r="AO859" i="42"/>
  <c r="BL859" i="42"/>
  <c r="AQ859" i="42"/>
  <c r="AT859" i="42"/>
  <c r="BM859" i="42"/>
  <c r="BN859" i="42"/>
  <c r="AM847" i="42"/>
  <c r="AY847" i="42"/>
  <c r="BL847" i="42"/>
  <c r="AN847" i="42"/>
  <c r="AZ847" i="42"/>
  <c r="BM847" i="42"/>
  <c r="AQ847" i="42"/>
  <c r="BC847" i="42"/>
  <c r="BP847" i="42"/>
  <c r="AR847" i="42"/>
  <c r="BQ847" i="42"/>
  <c r="AS847" i="42"/>
  <c r="BE847" i="42"/>
  <c r="BR847" i="42"/>
  <c r="AT847" i="42"/>
  <c r="BG847" i="42"/>
  <c r="BS847" i="42"/>
  <c r="AU847" i="42"/>
  <c r="BH847" i="42"/>
  <c r="BT847" i="42"/>
  <c r="BA847" i="42"/>
  <c r="BI847" i="42"/>
  <c r="BJ847" i="42"/>
  <c r="AK847" i="42"/>
  <c r="BN847" i="42"/>
  <c r="AL847" i="42"/>
  <c r="BO847" i="42"/>
  <c r="AP847" i="42"/>
  <c r="AO847" i="42"/>
  <c r="AV847" i="42"/>
  <c r="AW847" i="42"/>
  <c r="AX847" i="42"/>
  <c r="BB847" i="42"/>
  <c r="BK847" i="42"/>
  <c r="AL835" i="42"/>
  <c r="AX835" i="42"/>
  <c r="BK835" i="42"/>
  <c r="AM835" i="42"/>
  <c r="AY835" i="42"/>
  <c r="BL835" i="42"/>
  <c r="AN835" i="42"/>
  <c r="AZ835" i="42"/>
  <c r="BM835" i="42"/>
  <c r="AO835" i="42"/>
  <c r="BA835" i="42"/>
  <c r="BN835" i="42"/>
  <c r="AP835" i="42"/>
  <c r="BB835" i="42"/>
  <c r="BO835" i="42"/>
  <c r="AQ835" i="42"/>
  <c r="BC835" i="42"/>
  <c r="BP835" i="42"/>
  <c r="AR835" i="42"/>
  <c r="BQ835" i="42"/>
  <c r="AS835" i="42"/>
  <c r="BE835" i="42"/>
  <c r="BR835" i="42"/>
  <c r="AT835" i="42"/>
  <c r="BG835" i="42"/>
  <c r="BS835" i="42"/>
  <c r="AU835" i="42"/>
  <c r="BH835" i="42"/>
  <c r="BT835" i="42"/>
  <c r="AK835" i="42"/>
  <c r="AV835" i="42"/>
  <c r="BI835" i="42"/>
  <c r="AW835" i="42"/>
  <c r="BJ835" i="42"/>
  <c r="AO823" i="42"/>
  <c r="BA823" i="42"/>
  <c r="BN823" i="42"/>
  <c r="AP823" i="42"/>
  <c r="BB823" i="42"/>
  <c r="BO823" i="42"/>
  <c r="AR823" i="42"/>
  <c r="BQ823" i="42"/>
  <c r="AS823" i="42"/>
  <c r="BE823" i="42"/>
  <c r="BR823" i="42"/>
  <c r="AT823" i="42"/>
  <c r="BG823" i="42"/>
  <c r="BS823" i="42"/>
  <c r="AU823" i="42"/>
  <c r="BH823" i="42"/>
  <c r="AV823" i="42"/>
  <c r="BI823" i="42"/>
  <c r="AX823" i="42"/>
  <c r="AY823" i="42"/>
  <c r="AZ823" i="42"/>
  <c r="BC823" i="42"/>
  <c r="BJ823" i="42"/>
  <c r="BK823" i="42"/>
  <c r="AK823" i="42"/>
  <c r="BL823" i="42"/>
  <c r="AL823" i="42"/>
  <c r="BM823" i="42"/>
  <c r="AM823" i="42"/>
  <c r="BP823" i="42"/>
  <c r="AN823" i="42"/>
  <c r="BT823" i="42"/>
  <c r="AQ823" i="42"/>
  <c r="AW823" i="42"/>
  <c r="AN811" i="42"/>
  <c r="AZ811" i="42"/>
  <c r="BM811" i="42"/>
  <c r="AO811" i="42"/>
  <c r="BA811" i="42"/>
  <c r="BN811" i="42"/>
  <c r="AP811" i="42"/>
  <c r="BB811" i="42"/>
  <c r="BO811" i="42"/>
  <c r="AQ811" i="42"/>
  <c r="BC811" i="42"/>
  <c r="BP811" i="42"/>
  <c r="AR811" i="42"/>
  <c r="BQ811" i="42"/>
  <c r="AS811" i="42"/>
  <c r="BE811" i="42"/>
  <c r="BR811" i="42"/>
  <c r="AT811" i="42"/>
  <c r="BG811" i="42"/>
  <c r="BS811" i="42"/>
  <c r="AU811" i="42"/>
  <c r="BH811" i="42"/>
  <c r="BT811" i="42"/>
  <c r="AV811" i="42"/>
  <c r="BI811" i="42"/>
  <c r="AK811" i="42"/>
  <c r="AW811" i="42"/>
  <c r="BJ811" i="42"/>
  <c r="AX811" i="42"/>
  <c r="AY811" i="42"/>
  <c r="BK811" i="42"/>
  <c r="BL811" i="42"/>
  <c r="AL811" i="42"/>
  <c r="AM811" i="42"/>
  <c r="AR799" i="42"/>
  <c r="BQ799" i="42"/>
  <c r="AS799" i="42"/>
  <c r="BE799" i="42"/>
  <c r="BR799" i="42"/>
  <c r="AU799" i="42"/>
  <c r="BH799" i="42"/>
  <c r="BT799" i="42"/>
  <c r="AV799" i="42"/>
  <c r="BI799" i="42"/>
  <c r="AK799" i="42"/>
  <c r="AW799" i="42"/>
  <c r="BJ799" i="42"/>
  <c r="AL799" i="42"/>
  <c r="AX799" i="42"/>
  <c r="BK799" i="42"/>
  <c r="AM799" i="42"/>
  <c r="AY799" i="42"/>
  <c r="BL799" i="42"/>
  <c r="AN799" i="42"/>
  <c r="AZ799" i="42"/>
  <c r="BM799" i="42"/>
  <c r="AT799" i="42"/>
  <c r="BA799" i="42"/>
  <c r="BB799" i="42"/>
  <c r="BC799" i="42"/>
  <c r="BG799" i="42"/>
  <c r="BN799" i="42"/>
  <c r="BO799" i="42"/>
  <c r="BP799" i="42"/>
  <c r="BS799" i="42"/>
  <c r="AO799" i="42"/>
  <c r="AQ799" i="42"/>
  <c r="AP799" i="42"/>
  <c r="AQ787" i="42"/>
  <c r="BC787" i="42"/>
  <c r="BP787" i="42"/>
  <c r="AR787" i="42"/>
  <c r="BQ787" i="42"/>
  <c r="AS787" i="42"/>
  <c r="BE787" i="42"/>
  <c r="BR787" i="42"/>
  <c r="AT787" i="42"/>
  <c r="BG787" i="42"/>
  <c r="BS787" i="42"/>
  <c r="AU787" i="42"/>
  <c r="BH787" i="42"/>
  <c r="BT787" i="42"/>
  <c r="AV787" i="42"/>
  <c r="BI787" i="42"/>
  <c r="AK787" i="42"/>
  <c r="AW787" i="42"/>
  <c r="BJ787" i="42"/>
  <c r="AL787" i="42"/>
  <c r="AX787" i="42"/>
  <c r="BK787" i="42"/>
  <c r="AM787" i="42"/>
  <c r="AY787" i="42"/>
  <c r="BL787" i="42"/>
  <c r="AN787" i="42"/>
  <c r="AZ787" i="42"/>
  <c r="BM787" i="42"/>
  <c r="BA787" i="42"/>
  <c r="BB787" i="42"/>
  <c r="BN787" i="42"/>
  <c r="BO787" i="42"/>
  <c r="AO787" i="42"/>
  <c r="AP787" i="42"/>
  <c r="AS775" i="42"/>
  <c r="BE775" i="42"/>
  <c r="BR775" i="42"/>
  <c r="AU775" i="42"/>
  <c r="BH775" i="42"/>
  <c r="BT775" i="42"/>
  <c r="AV775" i="42"/>
  <c r="BI775" i="42"/>
  <c r="AK775" i="42"/>
  <c r="AW775" i="42"/>
  <c r="BJ775" i="42"/>
  <c r="AM775" i="42"/>
  <c r="AY775" i="42"/>
  <c r="BL775" i="42"/>
  <c r="AN775" i="42"/>
  <c r="AZ775" i="42"/>
  <c r="BM775" i="42"/>
  <c r="AQ775" i="42"/>
  <c r="BP775" i="42"/>
  <c r="AR775" i="42"/>
  <c r="BQ775" i="42"/>
  <c r="AT775" i="42"/>
  <c r="BS775" i="42"/>
  <c r="AX775" i="42"/>
  <c r="BA775" i="42"/>
  <c r="BB775" i="42"/>
  <c r="BC775" i="42"/>
  <c r="BG775" i="42"/>
  <c r="AL775" i="42"/>
  <c r="BK775" i="42"/>
  <c r="BN775" i="42"/>
  <c r="BO775" i="42"/>
  <c r="AO775" i="42"/>
  <c r="AP775" i="42"/>
  <c r="AK763" i="42"/>
  <c r="AW763" i="42"/>
  <c r="BJ763" i="42"/>
  <c r="AL763" i="42"/>
  <c r="AX763" i="42"/>
  <c r="BK763" i="42"/>
  <c r="AO763" i="42"/>
  <c r="BA763" i="42"/>
  <c r="BN763" i="42"/>
  <c r="AP763" i="42"/>
  <c r="BB763" i="42"/>
  <c r="BO763" i="42"/>
  <c r="AQ763" i="42"/>
  <c r="BC763" i="42"/>
  <c r="BP763" i="42"/>
  <c r="AR763" i="42"/>
  <c r="BQ763" i="42"/>
  <c r="AS763" i="42"/>
  <c r="BE763" i="42"/>
  <c r="BR763" i="42"/>
  <c r="BH763" i="42"/>
  <c r="BL763" i="42"/>
  <c r="BM763" i="42"/>
  <c r="AM763" i="42"/>
  <c r="BS763" i="42"/>
  <c r="AT763" i="42"/>
  <c r="AU763" i="42"/>
  <c r="AN763" i="42"/>
  <c r="AV763" i="42"/>
  <c r="AY763" i="42"/>
  <c r="AZ763" i="42"/>
  <c r="BG763" i="42"/>
  <c r="BI763" i="42"/>
  <c r="BT763" i="42"/>
  <c r="AS751" i="42"/>
  <c r="BE751" i="42"/>
  <c r="BR751" i="42"/>
  <c r="BJ751" i="42"/>
  <c r="BP751" i="42"/>
  <c r="AT751" i="42"/>
  <c r="BG751" i="42"/>
  <c r="BS751" i="42"/>
  <c r="AU751" i="42"/>
  <c r="BH751" i="42"/>
  <c r="BT751" i="42"/>
  <c r="AK751" i="42"/>
  <c r="AV751" i="42"/>
  <c r="BI751" i="42"/>
  <c r="AW751" i="42"/>
  <c r="BC751" i="42"/>
  <c r="AL751" i="42"/>
  <c r="AX751" i="42"/>
  <c r="BK751" i="42"/>
  <c r="AQ751" i="42"/>
  <c r="AM751" i="42"/>
  <c r="AY751" i="42"/>
  <c r="BL751" i="42"/>
  <c r="AN751" i="42"/>
  <c r="AZ751" i="42"/>
  <c r="BM751" i="42"/>
  <c r="AO751" i="42"/>
  <c r="BA751" i="42"/>
  <c r="BN751" i="42"/>
  <c r="AP751" i="42"/>
  <c r="BB751" i="42"/>
  <c r="BO751" i="42"/>
  <c r="BQ751" i="42"/>
  <c r="AR751" i="42"/>
  <c r="AS739" i="42"/>
  <c r="BE739" i="42"/>
  <c r="BR739" i="42"/>
  <c r="AT739" i="42"/>
  <c r="BG739" i="42"/>
  <c r="BS739" i="42"/>
  <c r="AU739" i="42"/>
  <c r="BH739" i="42"/>
  <c r="BT739" i="42"/>
  <c r="AV739" i="42"/>
  <c r="BI739" i="42"/>
  <c r="AK739" i="42"/>
  <c r="AW739" i="42"/>
  <c r="BJ739" i="42"/>
  <c r="AL739" i="42"/>
  <c r="AX739" i="42"/>
  <c r="BK739" i="42"/>
  <c r="BC739" i="42"/>
  <c r="AM739" i="42"/>
  <c r="AY739" i="42"/>
  <c r="BL739" i="42"/>
  <c r="AQ739" i="42"/>
  <c r="AN739" i="42"/>
  <c r="AZ739" i="42"/>
  <c r="BM739" i="42"/>
  <c r="BP739" i="42"/>
  <c r="AO739" i="42"/>
  <c r="BA739" i="42"/>
  <c r="BN739" i="42"/>
  <c r="AP739" i="42"/>
  <c r="BB739" i="42"/>
  <c r="BO739" i="42"/>
  <c r="BQ739" i="42"/>
  <c r="AR739" i="42"/>
  <c r="AS727" i="42"/>
  <c r="BE727" i="42"/>
  <c r="BR727" i="42"/>
  <c r="AT727" i="42"/>
  <c r="BG727" i="42"/>
  <c r="BS727" i="42"/>
  <c r="AU727" i="42"/>
  <c r="BH727" i="42"/>
  <c r="BT727" i="42"/>
  <c r="AV727" i="42"/>
  <c r="BI727" i="42"/>
  <c r="BP727" i="42"/>
  <c r="AK727" i="42"/>
  <c r="AW727" i="42"/>
  <c r="BJ727" i="42"/>
  <c r="AL727" i="42"/>
  <c r="AX727" i="42"/>
  <c r="BK727" i="42"/>
  <c r="AQ727" i="42"/>
  <c r="AM727" i="42"/>
  <c r="AY727" i="42"/>
  <c r="BL727" i="42"/>
  <c r="AN727" i="42"/>
  <c r="AZ727" i="42"/>
  <c r="BM727" i="42"/>
  <c r="AO727" i="42"/>
  <c r="BA727" i="42"/>
  <c r="BN727" i="42"/>
  <c r="BC727" i="42"/>
  <c r="AP727" i="42"/>
  <c r="BB727" i="42"/>
  <c r="BO727" i="42"/>
  <c r="BQ727" i="42"/>
  <c r="AR727" i="42"/>
  <c r="AS715" i="42"/>
  <c r="BE715" i="42"/>
  <c r="BR715" i="42"/>
  <c r="AT715" i="42"/>
  <c r="BG715" i="42"/>
  <c r="BS715" i="42"/>
  <c r="AU715" i="42"/>
  <c r="BH715" i="42"/>
  <c r="BT715" i="42"/>
  <c r="AV715" i="42"/>
  <c r="BI715" i="42"/>
  <c r="AK715" i="42"/>
  <c r="AW715" i="42"/>
  <c r="BJ715" i="42"/>
  <c r="AL715" i="42"/>
  <c r="AX715" i="42"/>
  <c r="BK715" i="42"/>
  <c r="BC715" i="42"/>
  <c r="AM715" i="42"/>
  <c r="AY715" i="42"/>
  <c r="BL715" i="42"/>
  <c r="AR715" i="42"/>
  <c r="AN715" i="42"/>
  <c r="AZ715" i="42"/>
  <c r="BM715" i="42"/>
  <c r="BP715" i="42"/>
  <c r="BQ715" i="42"/>
  <c r="AO715" i="42"/>
  <c r="BA715" i="42"/>
  <c r="BN715" i="42"/>
  <c r="AQ715" i="42"/>
  <c r="AP715" i="42"/>
  <c r="BB715" i="42"/>
  <c r="BO715" i="42"/>
  <c r="AP858" i="42"/>
  <c r="BB858" i="42"/>
  <c r="BO858" i="42"/>
  <c r="AR858" i="42"/>
  <c r="BQ858" i="42"/>
  <c r="AS858" i="42"/>
  <c r="BE858" i="42"/>
  <c r="BR858" i="42"/>
  <c r="AU858" i="42"/>
  <c r="BH858" i="42"/>
  <c r="BT858" i="42"/>
  <c r="AL858" i="42"/>
  <c r="AX858" i="42"/>
  <c r="BK858" i="42"/>
  <c r="AT858" i="42"/>
  <c r="BN858" i="42"/>
  <c r="AV858" i="42"/>
  <c r="BP858" i="42"/>
  <c r="AW858" i="42"/>
  <c r="BS858" i="42"/>
  <c r="AY858" i="42"/>
  <c r="AZ858" i="42"/>
  <c r="BA858" i="42"/>
  <c r="BC858" i="42"/>
  <c r="AK858" i="42"/>
  <c r="BG858" i="42"/>
  <c r="AM858" i="42"/>
  <c r="BI858" i="42"/>
  <c r="AN858" i="42"/>
  <c r="BJ858" i="42"/>
  <c r="AO858" i="42"/>
  <c r="AQ858" i="42"/>
  <c r="BL858" i="42"/>
  <c r="BM858" i="42"/>
  <c r="AL846" i="42"/>
  <c r="AX846" i="42"/>
  <c r="BK846" i="42"/>
  <c r="AM846" i="42"/>
  <c r="AY846" i="42"/>
  <c r="BL846" i="42"/>
  <c r="AN846" i="42"/>
  <c r="AZ846" i="42"/>
  <c r="BM846" i="42"/>
  <c r="AO846" i="42"/>
  <c r="BA846" i="42"/>
  <c r="BN846" i="42"/>
  <c r="AQ846" i="42"/>
  <c r="BC846" i="42"/>
  <c r="BP846" i="42"/>
  <c r="AR846" i="42"/>
  <c r="BQ846" i="42"/>
  <c r="AS846" i="42"/>
  <c r="BE846" i="42"/>
  <c r="BR846" i="42"/>
  <c r="AT846" i="42"/>
  <c r="BG846" i="42"/>
  <c r="BS846" i="42"/>
  <c r="AU846" i="42"/>
  <c r="BH846" i="42"/>
  <c r="BT846" i="42"/>
  <c r="AK846" i="42"/>
  <c r="AP846" i="42"/>
  <c r="AW846" i="42"/>
  <c r="BB846" i="42"/>
  <c r="BJ846" i="42"/>
  <c r="AV846" i="42"/>
  <c r="BI846" i="42"/>
  <c r="BO846" i="42"/>
  <c r="AL834" i="42"/>
  <c r="AX834" i="42"/>
  <c r="BK834" i="42"/>
  <c r="AM834" i="42"/>
  <c r="AY834" i="42"/>
  <c r="BL834" i="42"/>
  <c r="AN834" i="42"/>
  <c r="AZ834" i="42"/>
  <c r="BM834" i="42"/>
  <c r="AO834" i="42"/>
  <c r="BA834" i="42"/>
  <c r="BN834" i="42"/>
  <c r="AP834" i="42"/>
  <c r="BB834" i="42"/>
  <c r="BO834" i="42"/>
  <c r="AQ834" i="42"/>
  <c r="BC834" i="42"/>
  <c r="BP834" i="42"/>
  <c r="AR834" i="42"/>
  <c r="BQ834" i="42"/>
  <c r="AS834" i="42"/>
  <c r="BE834" i="42"/>
  <c r="BR834" i="42"/>
  <c r="AT834" i="42"/>
  <c r="BG834" i="42"/>
  <c r="BS834" i="42"/>
  <c r="AU834" i="42"/>
  <c r="BH834" i="42"/>
  <c r="BT834" i="42"/>
  <c r="AV834" i="42"/>
  <c r="BI834" i="42"/>
  <c r="BJ834" i="42"/>
  <c r="AK834" i="42"/>
  <c r="AW834" i="42"/>
  <c r="AO822" i="42"/>
  <c r="BA822" i="42"/>
  <c r="BN822" i="42"/>
  <c r="AP822" i="42"/>
  <c r="BB822" i="42"/>
  <c r="BO822" i="42"/>
  <c r="AR822" i="42"/>
  <c r="BQ822" i="42"/>
  <c r="AS822" i="42"/>
  <c r="BE822" i="42"/>
  <c r="BR822" i="42"/>
  <c r="AT822" i="42"/>
  <c r="BG822" i="42"/>
  <c r="BS822" i="42"/>
  <c r="AU822" i="42"/>
  <c r="BH822" i="42"/>
  <c r="BT822" i="42"/>
  <c r="AV822" i="42"/>
  <c r="BI822" i="42"/>
  <c r="AY822" i="42"/>
  <c r="AZ822" i="42"/>
  <c r="BC822" i="42"/>
  <c r="BJ822" i="42"/>
  <c r="BK822" i="42"/>
  <c r="AK822" i="42"/>
  <c r="BL822" i="42"/>
  <c r="AL822" i="42"/>
  <c r="BM822" i="42"/>
  <c r="AM822" i="42"/>
  <c r="BP822" i="42"/>
  <c r="AN822" i="42"/>
  <c r="AQ822" i="42"/>
  <c r="AX822" i="42"/>
  <c r="AW822" i="42"/>
  <c r="AN810" i="42"/>
  <c r="AZ810" i="42"/>
  <c r="BM810" i="42"/>
  <c r="AO810" i="42"/>
  <c r="BA810" i="42"/>
  <c r="BN810" i="42"/>
  <c r="AP810" i="42"/>
  <c r="BB810" i="42"/>
  <c r="BO810" i="42"/>
  <c r="AQ810" i="42"/>
  <c r="BC810" i="42"/>
  <c r="BP810" i="42"/>
  <c r="AR810" i="42"/>
  <c r="BQ810" i="42"/>
  <c r="AS810" i="42"/>
  <c r="BE810" i="42"/>
  <c r="BR810" i="42"/>
  <c r="AT810" i="42"/>
  <c r="BG810" i="42"/>
  <c r="BS810" i="42"/>
  <c r="AU810" i="42"/>
  <c r="BH810" i="42"/>
  <c r="BT810" i="42"/>
  <c r="AV810" i="42"/>
  <c r="BI810" i="42"/>
  <c r="AK810" i="42"/>
  <c r="AW810" i="42"/>
  <c r="BJ810" i="42"/>
  <c r="AL810" i="42"/>
  <c r="AM810" i="42"/>
  <c r="AX810" i="42"/>
  <c r="AY810" i="42"/>
  <c r="BK810" i="42"/>
  <c r="BL810" i="42"/>
  <c r="AR798" i="42"/>
  <c r="BQ798" i="42"/>
  <c r="AS798" i="42"/>
  <c r="BE798" i="42"/>
  <c r="BR798" i="42"/>
  <c r="AU798" i="42"/>
  <c r="BH798" i="42"/>
  <c r="BT798" i="42"/>
  <c r="AV798" i="42"/>
  <c r="BI798" i="42"/>
  <c r="AK798" i="42"/>
  <c r="AW798" i="42"/>
  <c r="BJ798" i="42"/>
  <c r="AL798" i="42"/>
  <c r="AX798" i="42"/>
  <c r="BK798" i="42"/>
  <c r="AM798" i="42"/>
  <c r="AY798" i="42"/>
  <c r="BL798" i="42"/>
  <c r="AN798" i="42"/>
  <c r="AZ798" i="42"/>
  <c r="BM798" i="42"/>
  <c r="BS798" i="42"/>
  <c r="AO798" i="42"/>
  <c r="AP798" i="42"/>
  <c r="AQ798" i="42"/>
  <c r="AT798" i="42"/>
  <c r="BA798" i="42"/>
  <c r="BB798" i="42"/>
  <c r="BC798" i="42"/>
  <c r="BG798" i="42"/>
  <c r="BN798" i="42"/>
  <c r="BO798" i="42"/>
  <c r="BP798" i="42"/>
  <c r="AS786" i="42"/>
  <c r="BE786" i="42"/>
  <c r="BR786" i="42"/>
  <c r="AV786" i="42"/>
  <c r="BI786" i="42"/>
  <c r="AK786" i="42"/>
  <c r="AW786" i="42"/>
  <c r="AM786" i="42"/>
  <c r="AY786" i="42"/>
  <c r="BL786" i="42"/>
  <c r="AX786" i="42"/>
  <c r="BO786" i="42"/>
  <c r="AZ786" i="42"/>
  <c r="BP786" i="42"/>
  <c r="BA786" i="42"/>
  <c r="BQ786" i="42"/>
  <c r="BB786" i="42"/>
  <c r="BS786" i="42"/>
  <c r="AL786" i="42"/>
  <c r="BC786" i="42"/>
  <c r="BT786" i="42"/>
  <c r="AN786" i="42"/>
  <c r="AO786" i="42"/>
  <c r="BG786" i="42"/>
  <c r="AP786" i="42"/>
  <c r="BH786" i="42"/>
  <c r="AQ786" i="42"/>
  <c r="BJ786" i="42"/>
  <c r="AR786" i="42"/>
  <c r="BK786" i="42"/>
  <c r="AT786" i="42"/>
  <c r="AU786" i="42"/>
  <c r="BM786" i="42"/>
  <c r="BN786" i="42"/>
  <c r="AK774" i="42"/>
  <c r="AW774" i="42"/>
  <c r="BJ774" i="42"/>
  <c r="AL774" i="42"/>
  <c r="AX774" i="42"/>
  <c r="BK774" i="42"/>
  <c r="AO774" i="42"/>
  <c r="BA774" i="42"/>
  <c r="BN774" i="42"/>
  <c r="AP774" i="42"/>
  <c r="BB774" i="42"/>
  <c r="BO774" i="42"/>
  <c r="AQ774" i="42"/>
  <c r="BC774" i="42"/>
  <c r="BP774" i="42"/>
  <c r="AR774" i="42"/>
  <c r="BQ774" i="42"/>
  <c r="AS774" i="42"/>
  <c r="BE774" i="42"/>
  <c r="BR774" i="42"/>
  <c r="BI774" i="42"/>
  <c r="BM774" i="42"/>
  <c r="AM774" i="42"/>
  <c r="BS774" i="42"/>
  <c r="AN774" i="42"/>
  <c r="BT774" i="42"/>
  <c r="AU774" i="42"/>
  <c r="AV774" i="42"/>
  <c r="BG774" i="42"/>
  <c r="BH774" i="42"/>
  <c r="BL774" i="42"/>
  <c r="AT774" i="42"/>
  <c r="AY774" i="42"/>
  <c r="AZ774" i="42"/>
  <c r="AK762" i="42"/>
  <c r="AW762" i="42"/>
  <c r="BJ762" i="42"/>
  <c r="AL762" i="42"/>
  <c r="AX762" i="42"/>
  <c r="BK762" i="42"/>
  <c r="AO762" i="42"/>
  <c r="BA762" i="42"/>
  <c r="BN762" i="42"/>
  <c r="AP762" i="42"/>
  <c r="BB762" i="42"/>
  <c r="BO762" i="42"/>
  <c r="AQ762" i="42"/>
  <c r="BC762" i="42"/>
  <c r="BP762" i="42"/>
  <c r="AR762" i="42"/>
  <c r="BQ762" i="42"/>
  <c r="AS762" i="42"/>
  <c r="BE762" i="42"/>
  <c r="BR762" i="42"/>
  <c r="BI762" i="42"/>
  <c r="BM762" i="42"/>
  <c r="AM762" i="42"/>
  <c r="BS762" i="42"/>
  <c r="AN762" i="42"/>
  <c r="BT762" i="42"/>
  <c r="AU762" i="42"/>
  <c r="AV762" i="42"/>
  <c r="AT762" i="42"/>
  <c r="AY762" i="42"/>
  <c r="AZ762" i="42"/>
  <c r="BG762" i="42"/>
  <c r="BH762" i="42"/>
  <c r="BL762" i="42"/>
  <c r="AS750" i="42"/>
  <c r="BE750" i="42"/>
  <c r="BR750" i="42"/>
  <c r="AT750" i="42"/>
  <c r="BG750" i="42"/>
  <c r="BS750" i="42"/>
  <c r="BP750" i="42"/>
  <c r="AU750" i="42"/>
  <c r="BH750" i="42"/>
  <c r="BT750" i="42"/>
  <c r="AW750" i="42"/>
  <c r="AV750" i="42"/>
  <c r="BI750" i="42"/>
  <c r="AK750" i="42"/>
  <c r="AQ750" i="42"/>
  <c r="BJ750" i="42"/>
  <c r="AL750" i="42"/>
  <c r="AX750" i="42"/>
  <c r="BK750" i="42"/>
  <c r="AM750" i="42"/>
  <c r="AY750" i="42"/>
  <c r="BL750" i="42"/>
  <c r="AN750" i="42"/>
  <c r="AZ750" i="42"/>
  <c r="BM750" i="42"/>
  <c r="AO750" i="42"/>
  <c r="BA750" i="42"/>
  <c r="BN750" i="42"/>
  <c r="AP750" i="42"/>
  <c r="BB750" i="42"/>
  <c r="BO750" i="42"/>
  <c r="BC750" i="42"/>
  <c r="AR750" i="42"/>
  <c r="BQ750" i="42"/>
  <c r="AS738" i="42"/>
  <c r="BE738" i="42"/>
  <c r="BR738" i="42"/>
  <c r="BC738" i="42"/>
  <c r="AT738" i="42"/>
  <c r="BG738" i="42"/>
  <c r="BS738" i="42"/>
  <c r="AU738" i="42"/>
  <c r="BH738" i="42"/>
  <c r="BT738" i="42"/>
  <c r="AQ738" i="42"/>
  <c r="AV738" i="42"/>
  <c r="BI738" i="42"/>
  <c r="AK738" i="42"/>
  <c r="AW738" i="42"/>
  <c r="BJ738" i="42"/>
  <c r="AL738" i="42"/>
  <c r="AX738" i="42"/>
  <c r="BK738" i="42"/>
  <c r="AM738" i="42"/>
  <c r="AY738" i="42"/>
  <c r="BL738" i="42"/>
  <c r="AN738" i="42"/>
  <c r="AZ738" i="42"/>
  <c r="BM738" i="42"/>
  <c r="AO738" i="42"/>
  <c r="BA738" i="42"/>
  <c r="BN738" i="42"/>
  <c r="AP738" i="42"/>
  <c r="BB738" i="42"/>
  <c r="BO738" i="42"/>
  <c r="BP738" i="42"/>
  <c r="AR738" i="42"/>
  <c r="BQ738" i="42"/>
  <c r="AS726" i="42"/>
  <c r="BE726" i="42"/>
  <c r="BR726" i="42"/>
  <c r="AT726" i="42"/>
  <c r="BG726" i="42"/>
  <c r="BS726" i="42"/>
  <c r="BC726" i="42"/>
  <c r="AU726" i="42"/>
  <c r="BH726" i="42"/>
  <c r="BT726" i="42"/>
  <c r="AV726" i="42"/>
  <c r="BI726" i="42"/>
  <c r="AK726" i="42"/>
  <c r="AW726" i="42"/>
  <c r="BJ726" i="42"/>
  <c r="AL726" i="42"/>
  <c r="AX726" i="42"/>
  <c r="BK726" i="42"/>
  <c r="AM726" i="42"/>
  <c r="AY726" i="42"/>
  <c r="BL726" i="42"/>
  <c r="BP726" i="42"/>
  <c r="AN726" i="42"/>
  <c r="AZ726" i="42"/>
  <c r="BM726" i="42"/>
  <c r="AO726" i="42"/>
  <c r="BA726" i="42"/>
  <c r="BN726" i="42"/>
  <c r="AP726" i="42"/>
  <c r="BB726" i="42"/>
  <c r="BO726" i="42"/>
  <c r="AQ726" i="42"/>
  <c r="AR726" i="42"/>
  <c r="BQ726" i="42"/>
  <c r="AS714" i="42"/>
  <c r="BE714" i="42"/>
  <c r="BR714" i="42"/>
  <c r="BP714" i="42"/>
  <c r="AT714" i="42"/>
  <c r="BG714" i="42"/>
  <c r="BS714" i="42"/>
  <c r="AQ714" i="42"/>
  <c r="AU714" i="42"/>
  <c r="BH714" i="42"/>
  <c r="BT714" i="42"/>
  <c r="BQ714" i="42"/>
  <c r="AV714" i="42"/>
  <c r="BI714" i="42"/>
  <c r="AK714" i="42"/>
  <c r="AW714" i="42"/>
  <c r="BJ714" i="42"/>
  <c r="AL714" i="42"/>
  <c r="AX714" i="42"/>
  <c r="BK714" i="42"/>
  <c r="AM714" i="42"/>
  <c r="AY714" i="42"/>
  <c r="BL714" i="42"/>
  <c r="AR714" i="42"/>
  <c r="AN714" i="42"/>
  <c r="AZ714" i="42"/>
  <c r="BM714" i="42"/>
  <c r="AO714" i="42"/>
  <c r="BA714" i="42"/>
  <c r="BN714" i="42"/>
  <c r="AP714" i="42"/>
  <c r="BB714" i="42"/>
  <c r="BO714" i="42"/>
  <c r="BC714" i="42"/>
  <c r="AM851" i="42"/>
  <c r="AY851" i="42"/>
  <c r="AN851" i="42"/>
  <c r="AZ851" i="42"/>
  <c r="AQ851" i="42"/>
  <c r="BC851" i="42"/>
  <c r="AR851" i="42"/>
  <c r="AS851" i="42"/>
  <c r="BE851" i="42"/>
  <c r="AT851" i="42"/>
  <c r="BG851" i="42"/>
  <c r="AU851" i="42"/>
  <c r="BH851" i="42"/>
  <c r="AP851" i="42"/>
  <c r="BO851" i="42"/>
  <c r="AW851" i="42"/>
  <c r="BQ851" i="42"/>
  <c r="AX851" i="42"/>
  <c r="BR851" i="42"/>
  <c r="BB851" i="42"/>
  <c r="BT851" i="42"/>
  <c r="BK851" i="42"/>
  <c r="AO851" i="42"/>
  <c r="AV851" i="42"/>
  <c r="BA851" i="42"/>
  <c r="BI851" i="42"/>
  <c r="BJ851" i="42"/>
  <c r="BL851" i="42"/>
  <c r="BM851" i="42"/>
  <c r="BN851" i="42"/>
  <c r="BP851" i="42"/>
  <c r="BS851" i="42"/>
  <c r="AK851" i="42"/>
  <c r="AL851" i="42"/>
  <c r="AP857" i="42"/>
  <c r="BB857" i="42"/>
  <c r="BO857" i="42"/>
  <c r="AR857" i="42"/>
  <c r="BQ857" i="42"/>
  <c r="AS857" i="42"/>
  <c r="BE857" i="42"/>
  <c r="BR857" i="42"/>
  <c r="AU857" i="42"/>
  <c r="BH857" i="42"/>
  <c r="BT857" i="42"/>
  <c r="AL857" i="42"/>
  <c r="AX857" i="42"/>
  <c r="BK857" i="42"/>
  <c r="AQ857" i="42"/>
  <c r="BM857" i="42"/>
  <c r="AT857" i="42"/>
  <c r="BN857" i="42"/>
  <c r="AV857" i="42"/>
  <c r="BP857" i="42"/>
  <c r="AW857" i="42"/>
  <c r="BS857" i="42"/>
  <c r="AY857" i="42"/>
  <c r="AZ857" i="42"/>
  <c r="BA857" i="42"/>
  <c r="BC857" i="42"/>
  <c r="AK857" i="42"/>
  <c r="BG857" i="42"/>
  <c r="AM857" i="42"/>
  <c r="BI857" i="42"/>
  <c r="AN857" i="42"/>
  <c r="AO857" i="42"/>
  <c r="BJ857" i="42"/>
  <c r="BL857" i="42"/>
  <c r="AL845" i="42"/>
  <c r="AX845" i="42"/>
  <c r="BK845" i="42"/>
  <c r="AM845" i="42"/>
  <c r="AY845" i="42"/>
  <c r="BL845" i="42"/>
  <c r="AN845" i="42"/>
  <c r="AZ845" i="42"/>
  <c r="BM845" i="42"/>
  <c r="AO845" i="42"/>
  <c r="BA845" i="42"/>
  <c r="BN845" i="42"/>
  <c r="AQ845" i="42"/>
  <c r="BC845" i="42"/>
  <c r="BP845" i="42"/>
  <c r="AR845" i="42"/>
  <c r="BQ845" i="42"/>
  <c r="AS845" i="42"/>
  <c r="BE845" i="42"/>
  <c r="BR845" i="42"/>
  <c r="AT845" i="42"/>
  <c r="BG845" i="42"/>
  <c r="BS845" i="42"/>
  <c r="AU845" i="42"/>
  <c r="BH845" i="42"/>
  <c r="BT845" i="42"/>
  <c r="AP845" i="42"/>
  <c r="AW845" i="42"/>
  <c r="BB845" i="42"/>
  <c r="BJ845" i="42"/>
  <c r="BO845" i="42"/>
  <c r="AK845" i="42"/>
  <c r="AV845" i="42"/>
  <c r="BI845" i="42"/>
  <c r="AL833" i="42"/>
  <c r="AX833" i="42"/>
  <c r="BK833" i="42"/>
  <c r="AM833" i="42"/>
  <c r="AY833" i="42"/>
  <c r="BL833" i="42"/>
  <c r="AN833" i="42"/>
  <c r="AZ833" i="42"/>
  <c r="BM833" i="42"/>
  <c r="AO833" i="42"/>
  <c r="BA833" i="42"/>
  <c r="BN833" i="42"/>
  <c r="AP833" i="42"/>
  <c r="BB833" i="42"/>
  <c r="BO833" i="42"/>
  <c r="AQ833" i="42"/>
  <c r="BC833" i="42"/>
  <c r="BP833" i="42"/>
  <c r="AR833" i="42"/>
  <c r="BQ833" i="42"/>
  <c r="AS833" i="42"/>
  <c r="BE833" i="42"/>
  <c r="BR833" i="42"/>
  <c r="AT833" i="42"/>
  <c r="BG833" i="42"/>
  <c r="BS833" i="42"/>
  <c r="AU833" i="42"/>
  <c r="BH833" i="42"/>
  <c r="BT833" i="42"/>
  <c r="BI833" i="42"/>
  <c r="AK833" i="42"/>
  <c r="AV833" i="42"/>
  <c r="AW833" i="42"/>
  <c r="BJ833" i="42"/>
  <c r="AO821" i="42"/>
  <c r="BA821" i="42"/>
  <c r="BN821" i="42"/>
  <c r="AP821" i="42"/>
  <c r="BB821" i="42"/>
  <c r="BO821" i="42"/>
  <c r="AR821" i="42"/>
  <c r="BQ821" i="42"/>
  <c r="AS821" i="42"/>
  <c r="BE821" i="42"/>
  <c r="BR821" i="42"/>
  <c r="AT821" i="42"/>
  <c r="BG821" i="42"/>
  <c r="BS821" i="42"/>
  <c r="AU821" i="42"/>
  <c r="BH821" i="42"/>
  <c r="BT821" i="42"/>
  <c r="AV821" i="42"/>
  <c r="BI821" i="42"/>
  <c r="AZ821" i="42"/>
  <c r="BC821" i="42"/>
  <c r="BJ821" i="42"/>
  <c r="BK821" i="42"/>
  <c r="AK821" i="42"/>
  <c r="BL821" i="42"/>
  <c r="AL821" i="42"/>
  <c r="BM821" i="42"/>
  <c r="AM821" i="42"/>
  <c r="BP821" i="42"/>
  <c r="AN821" i="42"/>
  <c r="AQ821" i="42"/>
  <c r="AW821" i="42"/>
  <c r="AX821" i="42"/>
  <c r="AY821" i="42"/>
  <c r="AN809" i="42"/>
  <c r="AZ809" i="42"/>
  <c r="BM809" i="42"/>
  <c r="AO809" i="42"/>
  <c r="BA809" i="42"/>
  <c r="BN809" i="42"/>
  <c r="AP809" i="42"/>
  <c r="BB809" i="42"/>
  <c r="BO809" i="42"/>
  <c r="AQ809" i="42"/>
  <c r="BC809" i="42"/>
  <c r="BP809" i="42"/>
  <c r="AR809" i="42"/>
  <c r="BQ809" i="42"/>
  <c r="AS809" i="42"/>
  <c r="BE809" i="42"/>
  <c r="BR809" i="42"/>
  <c r="AT809" i="42"/>
  <c r="BG809" i="42"/>
  <c r="BS809" i="42"/>
  <c r="AU809" i="42"/>
  <c r="BH809" i="42"/>
  <c r="BT809" i="42"/>
  <c r="AV809" i="42"/>
  <c r="BI809" i="42"/>
  <c r="AK809" i="42"/>
  <c r="AW809" i="42"/>
  <c r="BJ809" i="42"/>
  <c r="AL809" i="42"/>
  <c r="AM809" i="42"/>
  <c r="AX809" i="42"/>
  <c r="AY809" i="42"/>
  <c r="BK809" i="42"/>
  <c r="BL809" i="42"/>
  <c r="AR797" i="42"/>
  <c r="BQ797" i="42"/>
  <c r="AS797" i="42"/>
  <c r="BE797" i="42"/>
  <c r="BR797" i="42"/>
  <c r="AU797" i="42"/>
  <c r="BH797" i="42"/>
  <c r="BT797" i="42"/>
  <c r="AV797" i="42"/>
  <c r="BI797" i="42"/>
  <c r="AK797" i="42"/>
  <c r="AW797" i="42"/>
  <c r="BJ797" i="42"/>
  <c r="AL797" i="42"/>
  <c r="AX797" i="42"/>
  <c r="BK797" i="42"/>
  <c r="AM797" i="42"/>
  <c r="AY797" i="42"/>
  <c r="BL797" i="42"/>
  <c r="AN797" i="42"/>
  <c r="AZ797" i="42"/>
  <c r="BM797" i="42"/>
  <c r="BG797" i="42"/>
  <c r="BN797" i="42"/>
  <c r="BO797" i="42"/>
  <c r="BP797" i="42"/>
  <c r="BS797" i="42"/>
  <c r="AO797" i="42"/>
  <c r="AP797" i="42"/>
  <c r="AQ797" i="42"/>
  <c r="AT797" i="42"/>
  <c r="BA797" i="42"/>
  <c r="BB797" i="42"/>
  <c r="BC797" i="42"/>
  <c r="AS785" i="42"/>
  <c r="BE785" i="42"/>
  <c r="BR785" i="42"/>
  <c r="AV785" i="42"/>
  <c r="BI785" i="42"/>
  <c r="AK785" i="42"/>
  <c r="AW785" i="42"/>
  <c r="BJ785" i="42"/>
  <c r="AM785" i="42"/>
  <c r="AY785" i="42"/>
  <c r="BL785" i="42"/>
  <c r="AL785" i="42"/>
  <c r="BC785" i="42"/>
  <c r="AN785" i="42"/>
  <c r="AO785" i="42"/>
  <c r="BG785" i="42"/>
  <c r="AP785" i="42"/>
  <c r="BH785" i="42"/>
  <c r="AQ785" i="42"/>
  <c r="BK785" i="42"/>
  <c r="AR785" i="42"/>
  <c r="BM785" i="42"/>
  <c r="AT785" i="42"/>
  <c r="BN785" i="42"/>
  <c r="AU785" i="42"/>
  <c r="BO785" i="42"/>
  <c r="AX785" i="42"/>
  <c r="BP785" i="42"/>
  <c r="AZ785" i="42"/>
  <c r="BQ785" i="42"/>
  <c r="BA785" i="42"/>
  <c r="BB785" i="42"/>
  <c r="BS785" i="42"/>
  <c r="BT785" i="42"/>
  <c r="AK773" i="42"/>
  <c r="AW773" i="42"/>
  <c r="BJ773" i="42"/>
  <c r="AL773" i="42"/>
  <c r="AX773" i="42"/>
  <c r="BK773" i="42"/>
  <c r="AO773" i="42"/>
  <c r="BA773" i="42"/>
  <c r="BN773" i="42"/>
  <c r="AP773" i="42"/>
  <c r="BB773" i="42"/>
  <c r="BO773" i="42"/>
  <c r="AQ773" i="42"/>
  <c r="BC773" i="42"/>
  <c r="BP773" i="42"/>
  <c r="AR773" i="42"/>
  <c r="BQ773" i="42"/>
  <c r="AS773" i="42"/>
  <c r="BE773" i="42"/>
  <c r="BR773" i="42"/>
  <c r="BL773" i="42"/>
  <c r="AM773" i="42"/>
  <c r="BS773" i="42"/>
  <c r="AN773" i="42"/>
  <c r="BT773" i="42"/>
  <c r="AT773" i="42"/>
  <c r="AV773" i="42"/>
  <c r="AY773" i="42"/>
  <c r="BH773" i="42"/>
  <c r="BI773" i="42"/>
  <c r="BM773" i="42"/>
  <c r="AU773" i="42"/>
  <c r="AZ773" i="42"/>
  <c r="BG773" i="42"/>
  <c r="AK761" i="42"/>
  <c r="AW761" i="42"/>
  <c r="BJ761" i="42"/>
  <c r="AL761" i="42"/>
  <c r="AX761" i="42"/>
  <c r="BK761" i="42"/>
  <c r="AO761" i="42"/>
  <c r="BA761" i="42"/>
  <c r="BN761" i="42"/>
  <c r="AP761" i="42"/>
  <c r="BB761" i="42"/>
  <c r="BO761" i="42"/>
  <c r="AQ761" i="42"/>
  <c r="BC761" i="42"/>
  <c r="BP761" i="42"/>
  <c r="AR761" i="42"/>
  <c r="BQ761" i="42"/>
  <c r="AS761" i="42"/>
  <c r="BE761" i="42"/>
  <c r="BR761" i="42"/>
  <c r="BL761" i="42"/>
  <c r="AM761" i="42"/>
  <c r="BS761" i="42"/>
  <c r="AN761" i="42"/>
  <c r="BT761" i="42"/>
  <c r="AT761" i="42"/>
  <c r="AV761" i="42"/>
  <c r="AY761" i="42"/>
  <c r="AU761" i="42"/>
  <c r="AZ761" i="42"/>
  <c r="BG761" i="42"/>
  <c r="BH761" i="42"/>
  <c r="BI761" i="42"/>
  <c r="BM761" i="42"/>
  <c r="AS749" i="42"/>
  <c r="BE749" i="42"/>
  <c r="BR749" i="42"/>
  <c r="BJ749" i="42"/>
  <c r="AT749" i="42"/>
  <c r="BG749" i="42"/>
  <c r="BS749" i="42"/>
  <c r="AW749" i="42"/>
  <c r="AU749" i="42"/>
  <c r="BH749" i="42"/>
  <c r="BT749" i="42"/>
  <c r="BC749" i="42"/>
  <c r="AV749" i="42"/>
  <c r="BI749" i="42"/>
  <c r="AK749" i="42"/>
  <c r="AL749" i="42"/>
  <c r="AX749" i="42"/>
  <c r="BK749" i="42"/>
  <c r="AM749" i="42"/>
  <c r="AY749" i="42"/>
  <c r="BL749" i="42"/>
  <c r="AN749" i="42"/>
  <c r="AZ749" i="42"/>
  <c r="BM749" i="42"/>
  <c r="AO749" i="42"/>
  <c r="BA749" i="42"/>
  <c r="BN749" i="42"/>
  <c r="BP749" i="42"/>
  <c r="AP749" i="42"/>
  <c r="BB749" i="42"/>
  <c r="BO749" i="42"/>
  <c r="AQ749" i="42"/>
  <c r="AR749" i="42"/>
  <c r="BQ749" i="42"/>
  <c r="AS737" i="42"/>
  <c r="BE737" i="42"/>
  <c r="BR737" i="42"/>
  <c r="BC737" i="42"/>
  <c r="AT737" i="42"/>
  <c r="BG737" i="42"/>
  <c r="BS737" i="42"/>
  <c r="AU737" i="42"/>
  <c r="BH737" i="42"/>
  <c r="BT737" i="42"/>
  <c r="AV737" i="42"/>
  <c r="BI737" i="42"/>
  <c r="AK737" i="42"/>
  <c r="AW737" i="42"/>
  <c r="BJ737" i="42"/>
  <c r="AL737" i="42"/>
  <c r="AX737" i="42"/>
  <c r="BK737" i="42"/>
  <c r="AM737" i="42"/>
  <c r="AY737" i="42"/>
  <c r="BL737" i="42"/>
  <c r="AN737" i="42"/>
  <c r="AZ737" i="42"/>
  <c r="BM737" i="42"/>
  <c r="AQ737" i="42"/>
  <c r="AO737" i="42"/>
  <c r="BA737" i="42"/>
  <c r="BN737" i="42"/>
  <c r="BP737" i="42"/>
  <c r="AP737" i="42"/>
  <c r="BB737" i="42"/>
  <c r="BO737" i="42"/>
  <c r="BQ737" i="42"/>
  <c r="AR737" i="42"/>
  <c r="AS725" i="42"/>
  <c r="BE725" i="42"/>
  <c r="BR725" i="42"/>
  <c r="AT725" i="42"/>
  <c r="BG725" i="42"/>
  <c r="BS725" i="42"/>
  <c r="AU725" i="42"/>
  <c r="BH725" i="42"/>
  <c r="BT725" i="42"/>
  <c r="AV725" i="42"/>
  <c r="BI725" i="42"/>
  <c r="BC725" i="42"/>
  <c r="AK725" i="42"/>
  <c r="AW725" i="42"/>
  <c r="BJ725" i="42"/>
  <c r="AL725" i="42"/>
  <c r="AX725" i="42"/>
  <c r="BK725" i="42"/>
  <c r="AQ725" i="42"/>
  <c r="AM725" i="42"/>
  <c r="AY725" i="42"/>
  <c r="BL725" i="42"/>
  <c r="AN725" i="42"/>
  <c r="AZ725" i="42"/>
  <c r="BM725" i="42"/>
  <c r="AO725" i="42"/>
  <c r="BA725" i="42"/>
  <c r="BN725" i="42"/>
  <c r="BP725" i="42"/>
  <c r="AP725" i="42"/>
  <c r="BB725" i="42"/>
  <c r="BO725" i="42"/>
  <c r="AR725" i="42"/>
  <c r="BQ725" i="42"/>
  <c r="AP856" i="42"/>
  <c r="BB856" i="42"/>
  <c r="BO856" i="42"/>
  <c r="AR856" i="42"/>
  <c r="BQ856" i="42"/>
  <c r="AS856" i="42"/>
  <c r="BE856" i="42"/>
  <c r="BR856" i="42"/>
  <c r="AU856" i="42"/>
  <c r="BH856" i="42"/>
  <c r="BT856" i="42"/>
  <c r="AL856" i="42"/>
  <c r="AX856" i="42"/>
  <c r="BK856" i="42"/>
  <c r="AO856" i="42"/>
  <c r="BL856" i="42"/>
  <c r="AQ856" i="42"/>
  <c r="BM856" i="42"/>
  <c r="AT856" i="42"/>
  <c r="BN856" i="42"/>
  <c r="AV856" i="42"/>
  <c r="BP856" i="42"/>
  <c r="AW856" i="42"/>
  <c r="BS856" i="42"/>
  <c r="AY856" i="42"/>
  <c r="AZ856" i="42"/>
  <c r="BA856" i="42"/>
  <c r="BC856" i="42"/>
  <c r="AK856" i="42"/>
  <c r="BG856" i="42"/>
  <c r="AM856" i="42"/>
  <c r="AN856" i="42"/>
  <c r="BI856" i="42"/>
  <c r="BJ856" i="42"/>
  <c r="AL844" i="42"/>
  <c r="AX844" i="42"/>
  <c r="BK844" i="42"/>
  <c r="AM844" i="42"/>
  <c r="AY844" i="42"/>
  <c r="BL844" i="42"/>
  <c r="AN844" i="42"/>
  <c r="AZ844" i="42"/>
  <c r="BM844" i="42"/>
  <c r="AO844" i="42"/>
  <c r="BA844" i="42"/>
  <c r="BN844" i="42"/>
  <c r="AQ844" i="42"/>
  <c r="BC844" i="42"/>
  <c r="BP844" i="42"/>
  <c r="AR844" i="42"/>
  <c r="BQ844" i="42"/>
  <c r="AS844" i="42"/>
  <c r="BE844" i="42"/>
  <c r="BR844" i="42"/>
  <c r="AT844" i="42"/>
  <c r="BG844" i="42"/>
  <c r="BS844" i="42"/>
  <c r="AU844" i="42"/>
  <c r="BH844" i="42"/>
  <c r="BT844" i="42"/>
  <c r="BB844" i="42"/>
  <c r="BJ844" i="42"/>
  <c r="BO844" i="42"/>
  <c r="AK844" i="42"/>
  <c r="AP844" i="42"/>
  <c r="AV844" i="42"/>
  <c r="AW844" i="42"/>
  <c r="BI844" i="42"/>
  <c r="AL832" i="42"/>
  <c r="AX832" i="42"/>
  <c r="BK832" i="42"/>
  <c r="AM832" i="42"/>
  <c r="AY832" i="42"/>
  <c r="BL832" i="42"/>
  <c r="AN832" i="42"/>
  <c r="AZ832" i="42"/>
  <c r="BM832" i="42"/>
  <c r="AO832" i="42"/>
  <c r="BA832" i="42"/>
  <c r="BN832" i="42"/>
  <c r="AP832" i="42"/>
  <c r="BB832" i="42"/>
  <c r="BO832" i="42"/>
  <c r="AQ832" i="42"/>
  <c r="BC832" i="42"/>
  <c r="BP832" i="42"/>
  <c r="AR832" i="42"/>
  <c r="BQ832" i="42"/>
  <c r="AS832" i="42"/>
  <c r="BE832" i="42"/>
  <c r="BR832" i="42"/>
  <c r="AT832" i="42"/>
  <c r="BG832" i="42"/>
  <c r="BS832" i="42"/>
  <c r="AU832" i="42"/>
  <c r="BH832" i="42"/>
  <c r="BT832" i="42"/>
  <c r="AV832" i="42"/>
  <c r="BI832" i="42"/>
  <c r="BJ832" i="42"/>
  <c r="AK832" i="42"/>
  <c r="AW832" i="42"/>
  <c r="AO820" i="42"/>
  <c r="BA820" i="42"/>
  <c r="BN820" i="42"/>
  <c r="AP820" i="42"/>
  <c r="BB820" i="42"/>
  <c r="BO820" i="42"/>
  <c r="AR820" i="42"/>
  <c r="BQ820" i="42"/>
  <c r="AS820" i="42"/>
  <c r="BE820" i="42"/>
  <c r="BR820" i="42"/>
  <c r="AT820" i="42"/>
  <c r="BG820" i="42"/>
  <c r="BS820" i="42"/>
  <c r="AU820" i="42"/>
  <c r="BH820" i="42"/>
  <c r="BT820" i="42"/>
  <c r="AV820" i="42"/>
  <c r="BI820" i="42"/>
  <c r="BC820" i="42"/>
  <c r="BJ820" i="42"/>
  <c r="BK820" i="42"/>
  <c r="AK820" i="42"/>
  <c r="BL820" i="42"/>
  <c r="AL820" i="42"/>
  <c r="BM820" i="42"/>
  <c r="AM820" i="42"/>
  <c r="BP820" i="42"/>
  <c r="AN820" i="42"/>
  <c r="AQ820" i="42"/>
  <c r="AW820" i="42"/>
  <c r="AX820" i="42"/>
  <c r="AY820" i="42"/>
  <c r="AZ820" i="42"/>
  <c r="AN808" i="42"/>
  <c r="AZ808" i="42"/>
  <c r="BM808" i="42"/>
  <c r="AO808" i="42"/>
  <c r="BA808" i="42"/>
  <c r="BN808" i="42"/>
  <c r="AP808" i="42"/>
  <c r="BB808" i="42"/>
  <c r="BO808" i="42"/>
  <c r="AQ808" i="42"/>
  <c r="BC808" i="42"/>
  <c r="BP808" i="42"/>
  <c r="AR808" i="42"/>
  <c r="BQ808" i="42"/>
  <c r="AS808" i="42"/>
  <c r="BE808" i="42"/>
  <c r="BR808" i="42"/>
  <c r="AT808" i="42"/>
  <c r="BG808" i="42"/>
  <c r="BS808" i="42"/>
  <c r="AU808" i="42"/>
  <c r="BH808" i="42"/>
  <c r="BT808" i="42"/>
  <c r="AV808" i="42"/>
  <c r="BI808" i="42"/>
  <c r="AK808" i="42"/>
  <c r="AW808" i="42"/>
  <c r="BJ808" i="42"/>
  <c r="AL808" i="42"/>
  <c r="AM808" i="42"/>
  <c r="AX808" i="42"/>
  <c r="AY808" i="42"/>
  <c r="BK808" i="42"/>
  <c r="BL808" i="42"/>
  <c r="AR796" i="42"/>
  <c r="BQ796" i="42"/>
  <c r="AS796" i="42"/>
  <c r="BE796" i="42"/>
  <c r="BR796" i="42"/>
  <c r="AU796" i="42"/>
  <c r="BH796" i="42"/>
  <c r="BT796" i="42"/>
  <c r="AV796" i="42"/>
  <c r="BI796" i="42"/>
  <c r="AK796" i="42"/>
  <c r="AW796" i="42"/>
  <c r="BJ796" i="42"/>
  <c r="AL796" i="42"/>
  <c r="AX796" i="42"/>
  <c r="BK796" i="42"/>
  <c r="AM796" i="42"/>
  <c r="AY796" i="42"/>
  <c r="BL796" i="42"/>
  <c r="AN796" i="42"/>
  <c r="AZ796" i="42"/>
  <c r="BM796" i="42"/>
  <c r="AT796" i="42"/>
  <c r="BA796" i="42"/>
  <c r="BB796" i="42"/>
  <c r="BC796" i="42"/>
  <c r="BG796" i="42"/>
  <c r="BN796" i="42"/>
  <c r="BO796" i="42"/>
  <c r="BP796" i="42"/>
  <c r="BS796" i="42"/>
  <c r="AO796" i="42"/>
  <c r="AP796" i="42"/>
  <c r="AQ796" i="42"/>
  <c r="AS784" i="42"/>
  <c r="BE784" i="42"/>
  <c r="BR784" i="42"/>
  <c r="AU784" i="42"/>
  <c r="BH784" i="42"/>
  <c r="BT784" i="42"/>
  <c r="AV784" i="42"/>
  <c r="BI784" i="42"/>
  <c r="AK784" i="42"/>
  <c r="AW784" i="42"/>
  <c r="BJ784" i="42"/>
  <c r="AM784" i="42"/>
  <c r="AY784" i="42"/>
  <c r="BL784" i="42"/>
  <c r="AL784" i="42"/>
  <c r="AN784" i="42"/>
  <c r="BG784" i="42"/>
  <c r="AO784" i="42"/>
  <c r="BK784" i="42"/>
  <c r="AP784" i="42"/>
  <c r="BM784" i="42"/>
  <c r="AQ784" i="42"/>
  <c r="BN784" i="42"/>
  <c r="AR784" i="42"/>
  <c r="BO784" i="42"/>
  <c r="AT784" i="42"/>
  <c r="BP784" i="42"/>
  <c r="AX784" i="42"/>
  <c r="BQ784" i="42"/>
  <c r="AZ784" i="42"/>
  <c r="BS784" i="42"/>
  <c r="BA784" i="42"/>
  <c r="BB784" i="42"/>
  <c r="BC784" i="42"/>
  <c r="AK772" i="42"/>
  <c r="AW772" i="42"/>
  <c r="BJ772" i="42"/>
  <c r="AL772" i="42"/>
  <c r="AX772" i="42"/>
  <c r="BK772" i="42"/>
  <c r="AO772" i="42"/>
  <c r="BA772" i="42"/>
  <c r="BN772" i="42"/>
  <c r="AP772" i="42"/>
  <c r="BB772" i="42"/>
  <c r="BO772" i="42"/>
  <c r="AQ772" i="42"/>
  <c r="BC772" i="42"/>
  <c r="BP772" i="42"/>
  <c r="AR772" i="42"/>
  <c r="BQ772" i="42"/>
  <c r="AS772" i="42"/>
  <c r="BE772" i="42"/>
  <c r="BR772" i="42"/>
  <c r="BM772" i="42"/>
  <c r="AN772" i="42"/>
  <c r="BT772" i="42"/>
  <c r="AT772" i="42"/>
  <c r="AU772" i="42"/>
  <c r="AY772" i="42"/>
  <c r="AZ772" i="42"/>
  <c r="BI772" i="42"/>
  <c r="BL772" i="42"/>
  <c r="BS772" i="42"/>
  <c r="AM772" i="42"/>
  <c r="AV772" i="42"/>
  <c r="BG772" i="42"/>
  <c r="BH772" i="42"/>
  <c r="AK760" i="42"/>
  <c r="AW760" i="42"/>
  <c r="BJ760" i="42"/>
  <c r="AL760" i="42"/>
  <c r="AX760" i="42"/>
  <c r="BK760" i="42"/>
  <c r="AO760" i="42"/>
  <c r="BA760" i="42"/>
  <c r="BN760" i="42"/>
  <c r="AP760" i="42"/>
  <c r="BB760" i="42"/>
  <c r="BO760" i="42"/>
  <c r="AQ760" i="42"/>
  <c r="BC760" i="42"/>
  <c r="BP760" i="42"/>
  <c r="AR760" i="42"/>
  <c r="BQ760" i="42"/>
  <c r="AS760" i="42"/>
  <c r="BE760" i="42"/>
  <c r="BR760" i="42"/>
  <c r="BM760" i="42"/>
  <c r="AN760" i="42"/>
  <c r="BT760" i="42"/>
  <c r="AT760" i="42"/>
  <c r="AU760" i="42"/>
  <c r="AY760" i="42"/>
  <c r="AZ760" i="42"/>
  <c r="AM760" i="42"/>
  <c r="AV760" i="42"/>
  <c r="BG760" i="42"/>
  <c r="BH760" i="42"/>
  <c r="BI760" i="42"/>
  <c r="BL760" i="42"/>
  <c r="BS760" i="42"/>
  <c r="AS748" i="42"/>
  <c r="BE748" i="42"/>
  <c r="BR748" i="42"/>
  <c r="AW748" i="42"/>
  <c r="BP748" i="42"/>
  <c r="AT748" i="42"/>
  <c r="BG748" i="42"/>
  <c r="BS748" i="42"/>
  <c r="AU748" i="42"/>
  <c r="BH748" i="42"/>
  <c r="BT748" i="42"/>
  <c r="AV748" i="42"/>
  <c r="BI748" i="42"/>
  <c r="AK748" i="42"/>
  <c r="BJ748" i="42"/>
  <c r="AL748" i="42"/>
  <c r="AX748" i="42"/>
  <c r="BK748" i="42"/>
  <c r="BC748" i="42"/>
  <c r="AM748" i="42"/>
  <c r="AY748" i="42"/>
  <c r="BL748" i="42"/>
  <c r="AQ748" i="42"/>
  <c r="AN748" i="42"/>
  <c r="AZ748" i="42"/>
  <c r="BM748" i="42"/>
  <c r="AO748" i="42"/>
  <c r="BA748" i="42"/>
  <c r="BN748" i="42"/>
  <c r="AP748" i="42"/>
  <c r="BB748" i="42"/>
  <c r="BO748" i="42"/>
  <c r="BQ748" i="42"/>
  <c r="AR748" i="42"/>
  <c r="AS736" i="42"/>
  <c r="BE736" i="42"/>
  <c r="BR736" i="42"/>
  <c r="BP736" i="42"/>
  <c r="AT736" i="42"/>
  <c r="BG736" i="42"/>
  <c r="BS736" i="42"/>
  <c r="AU736" i="42"/>
  <c r="BH736" i="42"/>
  <c r="BT736" i="42"/>
  <c r="AV736" i="42"/>
  <c r="BI736" i="42"/>
  <c r="AK736" i="42"/>
  <c r="AW736" i="42"/>
  <c r="BJ736" i="42"/>
  <c r="AL736" i="42"/>
  <c r="AX736" i="42"/>
  <c r="BK736" i="42"/>
  <c r="AM736" i="42"/>
  <c r="AY736" i="42"/>
  <c r="BL736" i="42"/>
  <c r="BC736" i="42"/>
  <c r="AN736" i="42"/>
  <c r="AZ736" i="42"/>
  <c r="BM736" i="42"/>
  <c r="AO736" i="42"/>
  <c r="BA736" i="42"/>
  <c r="BN736" i="42"/>
  <c r="AP736" i="42"/>
  <c r="BB736" i="42"/>
  <c r="BO736" i="42"/>
  <c r="AQ736" i="42"/>
  <c r="BQ736" i="42"/>
  <c r="AR736" i="42"/>
  <c r="AS724" i="42"/>
  <c r="BE724" i="42"/>
  <c r="BR724" i="42"/>
  <c r="AT724" i="42"/>
  <c r="BG724" i="42"/>
  <c r="BS724" i="42"/>
  <c r="AU724" i="42"/>
  <c r="BH724" i="42"/>
  <c r="BT724" i="42"/>
  <c r="BP724" i="42"/>
  <c r="AV724" i="42"/>
  <c r="BI724" i="42"/>
  <c r="AK724" i="42"/>
  <c r="AW724" i="42"/>
  <c r="BJ724" i="42"/>
  <c r="BC724" i="42"/>
  <c r="AL724" i="42"/>
  <c r="AX724" i="42"/>
  <c r="BK724" i="42"/>
  <c r="AM724" i="42"/>
  <c r="AY724" i="42"/>
  <c r="BL724" i="42"/>
  <c r="AN724" i="42"/>
  <c r="AZ724" i="42"/>
  <c r="BM724" i="42"/>
  <c r="AO724" i="42"/>
  <c r="BA724" i="42"/>
  <c r="BN724" i="42"/>
  <c r="AQ724" i="42"/>
  <c r="AP724" i="42"/>
  <c r="BB724" i="42"/>
  <c r="BO724" i="42"/>
  <c r="AR724" i="42"/>
  <c r="BQ724" i="42"/>
  <c r="AP855" i="42"/>
  <c r="BB855" i="42"/>
  <c r="BO855" i="42"/>
  <c r="AR855" i="42"/>
  <c r="BQ855" i="42"/>
  <c r="AS855" i="42"/>
  <c r="BE855" i="42"/>
  <c r="BR855" i="42"/>
  <c r="AU855" i="42"/>
  <c r="BH855" i="42"/>
  <c r="BT855" i="42"/>
  <c r="AL855" i="42"/>
  <c r="AX855" i="42"/>
  <c r="BK855" i="42"/>
  <c r="AN855" i="42"/>
  <c r="BJ855" i="42"/>
  <c r="AO855" i="42"/>
  <c r="BL855" i="42"/>
  <c r="AQ855" i="42"/>
  <c r="BM855" i="42"/>
  <c r="AT855" i="42"/>
  <c r="BN855" i="42"/>
  <c r="AV855" i="42"/>
  <c r="BP855" i="42"/>
  <c r="AW855" i="42"/>
  <c r="BS855" i="42"/>
  <c r="AY855" i="42"/>
  <c r="AZ855" i="42"/>
  <c r="BA855" i="42"/>
  <c r="BC855" i="42"/>
  <c r="AK855" i="42"/>
  <c r="AM855" i="42"/>
  <c r="BG855" i="42"/>
  <c r="BI855" i="42"/>
  <c r="AL843" i="42"/>
  <c r="AX843" i="42"/>
  <c r="BK843" i="42"/>
  <c r="AM843" i="42"/>
  <c r="AY843" i="42"/>
  <c r="BL843" i="42"/>
  <c r="AN843" i="42"/>
  <c r="AZ843" i="42"/>
  <c r="BM843" i="42"/>
  <c r="AO843" i="42"/>
  <c r="BA843" i="42"/>
  <c r="BN843" i="42"/>
  <c r="AQ843" i="42"/>
  <c r="BC843" i="42"/>
  <c r="BP843" i="42"/>
  <c r="AR843" i="42"/>
  <c r="BQ843" i="42"/>
  <c r="AS843" i="42"/>
  <c r="BE843" i="42"/>
  <c r="BR843" i="42"/>
  <c r="AT843" i="42"/>
  <c r="BG843" i="42"/>
  <c r="BS843" i="42"/>
  <c r="AU843" i="42"/>
  <c r="BH843" i="42"/>
  <c r="BT843" i="42"/>
  <c r="BO843" i="42"/>
  <c r="AK843" i="42"/>
  <c r="AP843" i="42"/>
  <c r="AW843" i="42"/>
  <c r="BI843" i="42"/>
  <c r="BJ843" i="42"/>
  <c r="AV843" i="42"/>
  <c r="BB843" i="42"/>
  <c r="AL831" i="42"/>
  <c r="AX831" i="42"/>
  <c r="BK831" i="42"/>
  <c r="AM831" i="42"/>
  <c r="AY831" i="42"/>
  <c r="BL831" i="42"/>
  <c r="AN831" i="42"/>
  <c r="AZ831" i="42"/>
  <c r="BM831" i="42"/>
  <c r="AO831" i="42"/>
  <c r="BA831" i="42"/>
  <c r="BN831" i="42"/>
  <c r="AP831" i="42"/>
  <c r="BB831" i="42"/>
  <c r="BO831" i="42"/>
  <c r="AQ831" i="42"/>
  <c r="BC831" i="42"/>
  <c r="BP831" i="42"/>
  <c r="AR831" i="42"/>
  <c r="BQ831" i="42"/>
  <c r="AS831" i="42"/>
  <c r="BE831" i="42"/>
  <c r="BR831" i="42"/>
  <c r="AT831" i="42"/>
  <c r="BG831" i="42"/>
  <c r="BS831" i="42"/>
  <c r="AU831" i="42"/>
  <c r="BH831" i="42"/>
  <c r="BT831" i="42"/>
  <c r="AV831" i="42"/>
  <c r="AW831" i="42"/>
  <c r="BJ831" i="42"/>
  <c r="AK831" i="42"/>
  <c r="BI831" i="42"/>
  <c r="AO819" i="42"/>
  <c r="BA819" i="42"/>
  <c r="BN819" i="42"/>
  <c r="AP819" i="42"/>
  <c r="BB819" i="42"/>
  <c r="BO819" i="42"/>
  <c r="AR819" i="42"/>
  <c r="BQ819" i="42"/>
  <c r="AS819" i="42"/>
  <c r="BE819" i="42"/>
  <c r="BR819" i="42"/>
  <c r="AT819" i="42"/>
  <c r="BG819" i="42"/>
  <c r="BS819" i="42"/>
  <c r="AU819" i="42"/>
  <c r="BH819" i="42"/>
  <c r="BT819" i="42"/>
  <c r="AV819" i="42"/>
  <c r="BI819" i="42"/>
  <c r="BJ819" i="42"/>
  <c r="BK819" i="42"/>
  <c r="AK819" i="42"/>
  <c r="BL819" i="42"/>
  <c r="AL819" i="42"/>
  <c r="BM819" i="42"/>
  <c r="AM819" i="42"/>
  <c r="BP819" i="42"/>
  <c r="AN819" i="42"/>
  <c r="AQ819" i="42"/>
  <c r="AW819" i="42"/>
  <c r="AX819" i="42"/>
  <c r="AY819" i="42"/>
  <c r="BC819" i="42"/>
  <c r="AZ819" i="42"/>
  <c r="AN807" i="42"/>
  <c r="AZ807" i="42"/>
  <c r="BM807" i="42"/>
  <c r="AO807" i="42"/>
  <c r="BA807" i="42"/>
  <c r="BN807" i="42"/>
  <c r="AP807" i="42"/>
  <c r="BB807" i="42"/>
  <c r="BO807" i="42"/>
  <c r="AQ807" i="42"/>
  <c r="BC807" i="42"/>
  <c r="BP807" i="42"/>
  <c r="AR807" i="42"/>
  <c r="BQ807" i="42"/>
  <c r="AS807" i="42"/>
  <c r="BE807" i="42"/>
  <c r="BR807" i="42"/>
  <c r="AT807" i="42"/>
  <c r="BG807" i="42"/>
  <c r="BS807" i="42"/>
  <c r="AU807" i="42"/>
  <c r="BH807" i="42"/>
  <c r="BT807" i="42"/>
  <c r="AV807" i="42"/>
  <c r="BI807" i="42"/>
  <c r="AK807" i="42"/>
  <c r="AW807" i="42"/>
  <c r="BJ807" i="42"/>
  <c r="AL807" i="42"/>
  <c r="AM807" i="42"/>
  <c r="AX807" i="42"/>
  <c r="AY807" i="42"/>
  <c r="BK807" i="42"/>
  <c r="BL807" i="42"/>
  <c r="AR795" i="42"/>
  <c r="BQ795" i="42"/>
  <c r="AS795" i="42"/>
  <c r="BE795" i="42"/>
  <c r="BR795" i="42"/>
  <c r="AU795" i="42"/>
  <c r="BH795" i="42"/>
  <c r="BT795" i="42"/>
  <c r="AV795" i="42"/>
  <c r="BI795" i="42"/>
  <c r="AK795" i="42"/>
  <c r="AW795" i="42"/>
  <c r="BJ795" i="42"/>
  <c r="AL795" i="42"/>
  <c r="AX795" i="42"/>
  <c r="BK795" i="42"/>
  <c r="AM795" i="42"/>
  <c r="AY795" i="42"/>
  <c r="BL795" i="42"/>
  <c r="AN795" i="42"/>
  <c r="AZ795" i="42"/>
  <c r="BM795" i="42"/>
  <c r="BS795" i="42"/>
  <c r="AO795" i="42"/>
  <c r="AP795" i="42"/>
  <c r="AQ795" i="42"/>
  <c r="AT795" i="42"/>
  <c r="BA795" i="42"/>
  <c r="BB795" i="42"/>
  <c r="BC795" i="42"/>
  <c r="BG795" i="42"/>
  <c r="BN795" i="42"/>
  <c r="BO795" i="42"/>
  <c r="BP795" i="42"/>
  <c r="AS783" i="42"/>
  <c r="BE783" i="42"/>
  <c r="BR783" i="42"/>
  <c r="AU783" i="42"/>
  <c r="BH783" i="42"/>
  <c r="BT783" i="42"/>
  <c r="AV783" i="42"/>
  <c r="BI783" i="42"/>
  <c r="AK783" i="42"/>
  <c r="AW783" i="42"/>
  <c r="BJ783" i="42"/>
  <c r="AM783" i="42"/>
  <c r="AY783" i="42"/>
  <c r="BL783" i="42"/>
  <c r="BC783" i="42"/>
  <c r="AL783" i="42"/>
  <c r="AN783" i="42"/>
  <c r="BG783" i="42"/>
  <c r="AO783" i="42"/>
  <c r="BK783" i="42"/>
  <c r="AP783" i="42"/>
  <c r="BM783" i="42"/>
  <c r="AQ783" i="42"/>
  <c r="BN783" i="42"/>
  <c r="AR783" i="42"/>
  <c r="BO783" i="42"/>
  <c r="AT783" i="42"/>
  <c r="BP783" i="42"/>
  <c r="AX783" i="42"/>
  <c r="BQ783" i="42"/>
  <c r="AZ783" i="42"/>
  <c r="BS783" i="42"/>
  <c r="BA783" i="42"/>
  <c r="BB783" i="42"/>
  <c r="AK771" i="42"/>
  <c r="AW771" i="42"/>
  <c r="BJ771" i="42"/>
  <c r="AL771" i="42"/>
  <c r="AX771" i="42"/>
  <c r="BK771" i="42"/>
  <c r="AO771" i="42"/>
  <c r="BA771" i="42"/>
  <c r="BN771" i="42"/>
  <c r="AP771" i="42"/>
  <c r="BB771" i="42"/>
  <c r="BO771" i="42"/>
  <c r="AQ771" i="42"/>
  <c r="BC771" i="42"/>
  <c r="BP771" i="42"/>
  <c r="AR771" i="42"/>
  <c r="BQ771" i="42"/>
  <c r="AS771" i="42"/>
  <c r="BE771" i="42"/>
  <c r="BR771" i="42"/>
  <c r="AM771" i="42"/>
  <c r="BS771" i="42"/>
  <c r="AT771" i="42"/>
  <c r="AU771" i="42"/>
  <c r="AV771" i="42"/>
  <c r="AZ771" i="42"/>
  <c r="BG771" i="42"/>
  <c r="BL771" i="42"/>
  <c r="BM771" i="42"/>
  <c r="BT771" i="42"/>
  <c r="AN771" i="42"/>
  <c r="AY771" i="42"/>
  <c r="BH771" i="42"/>
  <c r="BI771" i="42"/>
  <c r="AK759" i="42"/>
  <c r="AW759" i="42"/>
  <c r="BJ759" i="42"/>
  <c r="AL759" i="42"/>
  <c r="AX759" i="42"/>
  <c r="BK759" i="42"/>
  <c r="AO759" i="42"/>
  <c r="BA759" i="42"/>
  <c r="BN759" i="42"/>
  <c r="AP759" i="42"/>
  <c r="BB759" i="42"/>
  <c r="BO759" i="42"/>
  <c r="AQ759" i="42"/>
  <c r="BC759" i="42"/>
  <c r="BP759" i="42"/>
  <c r="AR759" i="42"/>
  <c r="BQ759" i="42"/>
  <c r="AS759" i="42"/>
  <c r="BE759" i="42"/>
  <c r="BR759" i="42"/>
  <c r="AM759" i="42"/>
  <c r="BS759" i="42"/>
  <c r="AT759" i="42"/>
  <c r="AU759" i="42"/>
  <c r="AV759" i="42"/>
  <c r="AZ759" i="42"/>
  <c r="BG759" i="42"/>
  <c r="AN759" i="42"/>
  <c r="AY759" i="42"/>
  <c r="BH759" i="42"/>
  <c r="BI759" i="42"/>
  <c r="BL759" i="42"/>
  <c r="BM759" i="42"/>
  <c r="BT759" i="42"/>
  <c r="AS747" i="42"/>
  <c r="BE747" i="42"/>
  <c r="BR747" i="42"/>
  <c r="AT747" i="42"/>
  <c r="BG747" i="42"/>
  <c r="BS747" i="42"/>
  <c r="AU747" i="42"/>
  <c r="BH747" i="42"/>
  <c r="BT747" i="42"/>
  <c r="AV747" i="42"/>
  <c r="BI747" i="42"/>
  <c r="AK747" i="42"/>
  <c r="AW747" i="42"/>
  <c r="BJ747" i="42"/>
  <c r="AL747" i="42"/>
  <c r="AX747" i="42"/>
  <c r="BK747" i="42"/>
  <c r="AM747" i="42"/>
  <c r="AY747" i="42"/>
  <c r="BL747" i="42"/>
  <c r="BP747" i="42"/>
  <c r="AN747" i="42"/>
  <c r="AZ747" i="42"/>
  <c r="BM747" i="42"/>
  <c r="AQ747" i="42"/>
  <c r="AO747" i="42"/>
  <c r="BA747" i="42"/>
  <c r="BN747" i="42"/>
  <c r="AP747" i="42"/>
  <c r="BB747" i="42"/>
  <c r="BO747" i="42"/>
  <c r="BC747" i="42"/>
  <c r="BQ747" i="42"/>
  <c r="AR747" i="42"/>
  <c r="AS735" i="42"/>
  <c r="BE735" i="42"/>
  <c r="BR735" i="42"/>
  <c r="AQ735" i="42"/>
  <c r="AT735" i="42"/>
  <c r="BG735" i="42"/>
  <c r="BS735" i="42"/>
  <c r="AU735" i="42"/>
  <c r="BH735" i="42"/>
  <c r="BT735" i="42"/>
  <c r="AV735" i="42"/>
  <c r="BI735" i="42"/>
  <c r="BP735" i="42"/>
  <c r="AK735" i="42"/>
  <c r="AW735" i="42"/>
  <c r="BJ735" i="42"/>
  <c r="AL735" i="42"/>
  <c r="AX735" i="42"/>
  <c r="BK735" i="42"/>
  <c r="AM735" i="42"/>
  <c r="AY735" i="42"/>
  <c r="BL735" i="42"/>
  <c r="AN735" i="42"/>
  <c r="AZ735" i="42"/>
  <c r="BM735" i="42"/>
  <c r="BC735" i="42"/>
  <c r="AO735" i="42"/>
  <c r="BA735" i="42"/>
  <c r="BN735" i="42"/>
  <c r="AP735" i="42"/>
  <c r="BB735" i="42"/>
  <c r="BO735" i="42"/>
  <c r="BQ735" i="42"/>
  <c r="AR735" i="42"/>
  <c r="AS723" i="42"/>
  <c r="BE723" i="42"/>
  <c r="BR723" i="42"/>
  <c r="BC723" i="42"/>
  <c r="AT723" i="42"/>
  <c r="BG723" i="42"/>
  <c r="BS723" i="42"/>
  <c r="AU723" i="42"/>
  <c r="BH723" i="42"/>
  <c r="BT723" i="42"/>
  <c r="AQ723" i="42"/>
  <c r="AV723" i="42"/>
  <c r="BI723" i="42"/>
  <c r="AK723" i="42"/>
  <c r="AW723" i="42"/>
  <c r="BJ723" i="42"/>
  <c r="AL723" i="42"/>
  <c r="AX723" i="42"/>
  <c r="BK723" i="42"/>
  <c r="AM723" i="42"/>
  <c r="AY723" i="42"/>
  <c r="BL723" i="42"/>
  <c r="AN723" i="42"/>
  <c r="AZ723" i="42"/>
  <c r="BM723" i="42"/>
  <c r="BP723" i="42"/>
  <c r="AO723" i="42"/>
  <c r="BA723" i="42"/>
  <c r="BN723" i="42"/>
  <c r="AP723" i="42"/>
  <c r="BB723" i="42"/>
  <c r="BO723" i="42"/>
  <c r="AR723" i="42"/>
  <c r="BQ723" i="42"/>
  <c r="AP854" i="42"/>
  <c r="BB854" i="42"/>
  <c r="BO854" i="42"/>
  <c r="AR854" i="42"/>
  <c r="BQ854" i="42"/>
  <c r="AS854" i="42"/>
  <c r="BE854" i="42"/>
  <c r="BR854" i="42"/>
  <c r="AU854" i="42"/>
  <c r="BH854" i="42"/>
  <c r="BT854" i="42"/>
  <c r="AL854" i="42"/>
  <c r="AX854" i="42"/>
  <c r="BK854" i="42"/>
  <c r="AM854" i="42"/>
  <c r="BI854" i="42"/>
  <c r="AN854" i="42"/>
  <c r="BJ854" i="42"/>
  <c r="AO854" i="42"/>
  <c r="BL854" i="42"/>
  <c r="AQ854" i="42"/>
  <c r="BM854" i="42"/>
  <c r="AT854" i="42"/>
  <c r="BN854" i="42"/>
  <c r="AV854" i="42"/>
  <c r="BP854" i="42"/>
  <c r="AW854" i="42"/>
  <c r="BS854" i="42"/>
  <c r="AY854" i="42"/>
  <c r="AZ854" i="42"/>
  <c r="BA854" i="42"/>
  <c r="AK854" i="42"/>
  <c r="BC854" i="42"/>
  <c r="BG854" i="42"/>
  <c r="AL842" i="42"/>
  <c r="AX842" i="42"/>
  <c r="BK842" i="42"/>
  <c r="AM842" i="42"/>
  <c r="AY842" i="42"/>
  <c r="BL842" i="42"/>
  <c r="AN842" i="42"/>
  <c r="AZ842" i="42"/>
  <c r="BM842" i="42"/>
  <c r="AO842" i="42"/>
  <c r="BA842" i="42"/>
  <c r="BN842" i="42"/>
  <c r="AP842" i="42"/>
  <c r="AQ842" i="42"/>
  <c r="BC842" i="42"/>
  <c r="BP842" i="42"/>
  <c r="AR842" i="42"/>
  <c r="BQ842" i="42"/>
  <c r="AS842" i="42"/>
  <c r="BE842" i="42"/>
  <c r="BR842" i="42"/>
  <c r="AT842" i="42"/>
  <c r="BG842" i="42"/>
  <c r="BS842" i="42"/>
  <c r="AU842" i="42"/>
  <c r="BH842" i="42"/>
  <c r="BT842" i="42"/>
  <c r="AK842" i="42"/>
  <c r="AW842" i="42"/>
  <c r="BB842" i="42"/>
  <c r="BJ842" i="42"/>
  <c r="AV842" i="42"/>
  <c r="BI842" i="42"/>
  <c r="BO842" i="42"/>
  <c r="AL830" i="42"/>
  <c r="AX830" i="42"/>
  <c r="BK830" i="42"/>
  <c r="AM830" i="42"/>
  <c r="AY830" i="42"/>
  <c r="BL830" i="42"/>
  <c r="AN830" i="42"/>
  <c r="AZ830" i="42"/>
  <c r="BM830" i="42"/>
  <c r="AO830" i="42"/>
  <c r="BA830" i="42"/>
  <c r="BN830" i="42"/>
  <c r="AP830" i="42"/>
  <c r="BB830" i="42"/>
  <c r="BO830" i="42"/>
  <c r="AQ830" i="42"/>
  <c r="BC830" i="42"/>
  <c r="BP830" i="42"/>
  <c r="AR830" i="42"/>
  <c r="BQ830" i="42"/>
  <c r="AS830" i="42"/>
  <c r="BE830" i="42"/>
  <c r="BR830" i="42"/>
  <c r="AT830" i="42"/>
  <c r="BG830" i="42"/>
  <c r="BS830" i="42"/>
  <c r="AU830" i="42"/>
  <c r="BH830" i="42"/>
  <c r="BT830" i="42"/>
  <c r="AK830" i="42"/>
  <c r="AW830" i="42"/>
  <c r="BI830" i="42"/>
  <c r="AV830" i="42"/>
  <c r="BJ830" i="42"/>
  <c r="AO818" i="42"/>
  <c r="BA818" i="42"/>
  <c r="BN818" i="42"/>
  <c r="AP818" i="42"/>
  <c r="BB818" i="42"/>
  <c r="BO818" i="42"/>
  <c r="AR818" i="42"/>
  <c r="BQ818" i="42"/>
  <c r="AS818" i="42"/>
  <c r="BE818" i="42"/>
  <c r="BR818" i="42"/>
  <c r="AT818" i="42"/>
  <c r="BG818" i="42"/>
  <c r="BS818" i="42"/>
  <c r="AU818" i="42"/>
  <c r="BH818" i="42"/>
  <c r="BT818" i="42"/>
  <c r="AV818" i="42"/>
  <c r="BI818" i="42"/>
  <c r="AK818" i="42"/>
  <c r="AW818" i="42"/>
  <c r="BK818" i="42"/>
  <c r="BL818" i="42"/>
  <c r="BM818" i="42"/>
  <c r="AL818" i="42"/>
  <c r="BP818" i="42"/>
  <c r="AM818" i="42"/>
  <c r="AN818" i="42"/>
  <c r="AQ818" i="42"/>
  <c r="AX818" i="42"/>
  <c r="AY818" i="42"/>
  <c r="AZ818" i="42"/>
  <c r="BC818" i="42"/>
  <c r="BJ818" i="42"/>
  <c r="AN806" i="42"/>
  <c r="AZ806" i="42"/>
  <c r="BM806" i="42"/>
  <c r="AO806" i="42"/>
  <c r="BA806" i="42"/>
  <c r="BN806" i="42"/>
  <c r="AP806" i="42"/>
  <c r="BB806" i="42"/>
  <c r="BO806" i="42"/>
  <c r="AQ806" i="42"/>
  <c r="BC806" i="42"/>
  <c r="BP806" i="42"/>
  <c r="AR806" i="42"/>
  <c r="BQ806" i="42"/>
  <c r="AS806" i="42"/>
  <c r="BE806" i="42"/>
  <c r="BR806" i="42"/>
  <c r="AT806" i="42"/>
  <c r="BG806" i="42"/>
  <c r="BS806" i="42"/>
  <c r="AU806" i="42"/>
  <c r="BH806" i="42"/>
  <c r="BT806" i="42"/>
  <c r="AV806" i="42"/>
  <c r="BI806" i="42"/>
  <c r="AK806" i="42"/>
  <c r="AW806" i="42"/>
  <c r="BJ806" i="42"/>
  <c r="BK806" i="42"/>
  <c r="BL806" i="42"/>
  <c r="AL806" i="42"/>
  <c r="AM806" i="42"/>
  <c r="AX806" i="42"/>
  <c r="AY806" i="42"/>
  <c r="AR794" i="42"/>
  <c r="BQ794" i="42"/>
  <c r="AS794" i="42"/>
  <c r="BE794" i="42"/>
  <c r="BR794" i="42"/>
  <c r="AU794" i="42"/>
  <c r="BH794" i="42"/>
  <c r="BT794" i="42"/>
  <c r="AV794" i="42"/>
  <c r="BI794" i="42"/>
  <c r="AK794" i="42"/>
  <c r="AW794" i="42"/>
  <c r="BJ794" i="42"/>
  <c r="AL794" i="42"/>
  <c r="AX794" i="42"/>
  <c r="BK794" i="42"/>
  <c r="AM794" i="42"/>
  <c r="AY794" i="42"/>
  <c r="BL794" i="42"/>
  <c r="AN794" i="42"/>
  <c r="AZ794" i="42"/>
  <c r="BM794" i="42"/>
  <c r="BG794" i="42"/>
  <c r="BN794" i="42"/>
  <c r="BO794" i="42"/>
  <c r="BP794" i="42"/>
  <c r="BS794" i="42"/>
  <c r="AO794" i="42"/>
  <c r="AP794" i="42"/>
  <c r="AQ794" i="42"/>
  <c r="AT794" i="42"/>
  <c r="BA794" i="42"/>
  <c r="BB794" i="42"/>
  <c r="BC794" i="42"/>
  <c r="AS782" i="42"/>
  <c r="BE782" i="42"/>
  <c r="BR782" i="42"/>
  <c r="AU782" i="42"/>
  <c r="BH782" i="42"/>
  <c r="BT782" i="42"/>
  <c r="AV782" i="42"/>
  <c r="BI782" i="42"/>
  <c r="AK782" i="42"/>
  <c r="AW782" i="42"/>
  <c r="BJ782" i="42"/>
  <c r="AM782" i="42"/>
  <c r="AY782" i="42"/>
  <c r="BL782" i="42"/>
  <c r="BB782" i="42"/>
  <c r="BC782" i="42"/>
  <c r="AL782" i="42"/>
  <c r="AN782" i="42"/>
  <c r="BG782" i="42"/>
  <c r="AO782" i="42"/>
  <c r="BK782" i="42"/>
  <c r="AP782" i="42"/>
  <c r="BM782" i="42"/>
  <c r="AQ782" i="42"/>
  <c r="BN782" i="42"/>
  <c r="AR782" i="42"/>
  <c r="BO782" i="42"/>
  <c r="AT782" i="42"/>
  <c r="BP782" i="42"/>
  <c r="AX782" i="42"/>
  <c r="BQ782" i="42"/>
  <c r="AZ782" i="42"/>
  <c r="BA782" i="42"/>
  <c r="BS782" i="42"/>
  <c r="AK770" i="42"/>
  <c r="AW770" i="42"/>
  <c r="BJ770" i="42"/>
  <c r="AL770" i="42"/>
  <c r="AX770" i="42"/>
  <c r="BK770" i="42"/>
  <c r="AO770" i="42"/>
  <c r="BA770" i="42"/>
  <c r="BN770" i="42"/>
  <c r="AP770" i="42"/>
  <c r="BB770" i="42"/>
  <c r="BO770" i="42"/>
  <c r="AQ770" i="42"/>
  <c r="BC770" i="42"/>
  <c r="BP770" i="42"/>
  <c r="AR770" i="42"/>
  <c r="BQ770" i="42"/>
  <c r="AS770" i="42"/>
  <c r="BE770" i="42"/>
  <c r="BR770" i="42"/>
  <c r="AN770" i="42"/>
  <c r="BT770" i="42"/>
  <c r="AU770" i="42"/>
  <c r="AV770" i="42"/>
  <c r="AY770" i="42"/>
  <c r="BG770" i="42"/>
  <c r="BH770" i="42"/>
  <c r="BM770" i="42"/>
  <c r="BS770" i="42"/>
  <c r="AM770" i="42"/>
  <c r="AT770" i="42"/>
  <c r="AZ770" i="42"/>
  <c r="BI770" i="42"/>
  <c r="BL770" i="42"/>
  <c r="AL758" i="42"/>
  <c r="AX758" i="42"/>
  <c r="BJ758" i="42"/>
  <c r="AM758" i="42"/>
  <c r="AY758" i="42"/>
  <c r="BK758" i="42"/>
  <c r="AP758" i="42"/>
  <c r="BB758" i="42"/>
  <c r="BN758" i="42"/>
  <c r="AQ758" i="42"/>
  <c r="BC758" i="42"/>
  <c r="BO758" i="42"/>
  <c r="AR758" i="42"/>
  <c r="BP758" i="42"/>
  <c r="AS758" i="42"/>
  <c r="BE758" i="42"/>
  <c r="BQ758" i="42"/>
  <c r="AT758" i="42"/>
  <c r="BR758" i="42"/>
  <c r="AO758" i="42"/>
  <c r="BT758" i="42"/>
  <c r="AV758" i="42"/>
  <c r="AW758" i="42"/>
  <c r="AZ758" i="42"/>
  <c r="BG758" i="42"/>
  <c r="BH758" i="42"/>
  <c r="AK758" i="42"/>
  <c r="AN758" i="42"/>
  <c r="AU758" i="42"/>
  <c r="BA758" i="42"/>
  <c r="BI758" i="42"/>
  <c r="BL758" i="42"/>
  <c r="BM758" i="42"/>
  <c r="BS758" i="42"/>
  <c r="AS746" i="42"/>
  <c r="BE746" i="42"/>
  <c r="BR746" i="42"/>
  <c r="AT746" i="42"/>
  <c r="BG746" i="42"/>
  <c r="BS746" i="42"/>
  <c r="AU746" i="42"/>
  <c r="BH746" i="42"/>
  <c r="BT746" i="42"/>
  <c r="BP746" i="42"/>
  <c r="AV746" i="42"/>
  <c r="BI746" i="42"/>
  <c r="AK746" i="42"/>
  <c r="AW746" i="42"/>
  <c r="BJ746" i="42"/>
  <c r="AL746" i="42"/>
  <c r="AX746" i="42"/>
  <c r="BK746" i="42"/>
  <c r="AQ746" i="42"/>
  <c r="AM746" i="42"/>
  <c r="AY746" i="42"/>
  <c r="BL746" i="42"/>
  <c r="BC746" i="42"/>
  <c r="AN746" i="42"/>
  <c r="AZ746" i="42"/>
  <c r="BM746" i="42"/>
  <c r="AO746" i="42"/>
  <c r="BA746" i="42"/>
  <c r="BN746" i="42"/>
  <c r="AP746" i="42"/>
  <c r="BB746" i="42"/>
  <c r="BO746" i="42"/>
  <c r="BQ746" i="42"/>
  <c r="AR746" i="42"/>
  <c r="AS734" i="42"/>
  <c r="BE734" i="42"/>
  <c r="BR734" i="42"/>
  <c r="BC734" i="42"/>
  <c r="AT734" i="42"/>
  <c r="BG734" i="42"/>
  <c r="BS734" i="42"/>
  <c r="AU734" i="42"/>
  <c r="BH734" i="42"/>
  <c r="BT734" i="42"/>
  <c r="AV734" i="42"/>
  <c r="BI734" i="42"/>
  <c r="AK734" i="42"/>
  <c r="AW734" i="42"/>
  <c r="BJ734" i="42"/>
  <c r="AL734" i="42"/>
  <c r="AX734" i="42"/>
  <c r="BK734" i="42"/>
  <c r="AQ734" i="42"/>
  <c r="AM734" i="42"/>
  <c r="AY734" i="42"/>
  <c r="BL734" i="42"/>
  <c r="AN734" i="42"/>
  <c r="AZ734" i="42"/>
  <c r="BM734" i="42"/>
  <c r="AO734" i="42"/>
  <c r="BA734" i="42"/>
  <c r="BN734" i="42"/>
  <c r="BP734" i="42"/>
  <c r="AP734" i="42"/>
  <c r="BB734" i="42"/>
  <c r="BO734" i="42"/>
  <c r="AR734" i="42"/>
  <c r="BQ734" i="42"/>
  <c r="AS722" i="42"/>
  <c r="BE722" i="42"/>
  <c r="BR722" i="42"/>
  <c r="AT722" i="42"/>
  <c r="BG722" i="42"/>
  <c r="BS722" i="42"/>
  <c r="AQ722" i="42"/>
  <c r="AU722" i="42"/>
  <c r="BH722" i="42"/>
  <c r="BT722" i="42"/>
  <c r="AV722" i="42"/>
  <c r="BI722" i="42"/>
  <c r="BP722" i="42"/>
  <c r="AK722" i="42"/>
  <c r="AW722" i="42"/>
  <c r="BJ722" i="42"/>
  <c r="AL722" i="42"/>
  <c r="AX722" i="42"/>
  <c r="BK722" i="42"/>
  <c r="BC722" i="42"/>
  <c r="BQ722" i="42"/>
  <c r="AM722" i="42"/>
  <c r="AY722" i="42"/>
  <c r="BL722" i="42"/>
  <c r="AR722" i="42"/>
  <c r="AN722" i="42"/>
  <c r="AZ722" i="42"/>
  <c r="BM722" i="42"/>
  <c r="AO722" i="42"/>
  <c r="BA722" i="42"/>
  <c r="BN722" i="42"/>
  <c r="AP722" i="42"/>
  <c r="BB722" i="42"/>
  <c r="BO722" i="42"/>
  <c r="AL839" i="42"/>
  <c r="AX839" i="42"/>
  <c r="BK839" i="42"/>
  <c r="AM839" i="42"/>
  <c r="AY839" i="42"/>
  <c r="BL839" i="42"/>
  <c r="AN839" i="42"/>
  <c r="AZ839" i="42"/>
  <c r="BM839" i="42"/>
  <c r="AO839" i="42"/>
  <c r="BA839" i="42"/>
  <c r="BN839" i="42"/>
  <c r="AP839" i="42"/>
  <c r="BB839" i="42"/>
  <c r="BO839" i="42"/>
  <c r="AQ839" i="42"/>
  <c r="BC839" i="42"/>
  <c r="BP839" i="42"/>
  <c r="AR839" i="42"/>
  <c r="BQ839" i="42"/>
  <c r="AS839" i="42"/>
  <c r="BE839" i="42"/>
  <c r="BR839" i="42"/>
  <c r="AT839" i="42"/>
  <c r="BG839" i="42"/>
  <c r="BS839" i="42"/>
  <c r="AU839" i="42"/>
  <c r="BH839" i="42"/>
  <c r="BT839" i="42"/>
  <c r="BI839" i="42"/>
  <c r="AV839" i="42"/>
  <c r="AW839" i="42"/>
  <c r="BJ839" i="42"/>
  <c r="AK839" i="42"/>
  <c r="AQ791" i="42"/>
  <c r="BC791" i="42"/>
  <c r="BP791" i="42"/>
  <c r="AR791" i="42"/>
  <c r="BQ791" i="42"/>
  <c r="AS791" i="42"/>
  <c r="BE791" i="42"/>
  <c r="BR791" i="42"/>
  <c r="AT791" i="42"/>
  <c r="BG791" i="42"/>
  <c r="BS791" i="42"/>
  <c r="AU791" i="42"/>
  <c r="BH791" i="42"/>
  <c r="BT791" i="42"/>
  <c r="AV791" i="42"/>
  <c r="BI791" i="42"/>
  <c r="AK791" i="42"/>
  <c r="AW791" i="42"/>
  <c r="BJ791" i="42"/>
  <c r="AL791" i="42"/>
  <c r="AX791" i="42"/>
  <c r="BK791" i="42"/>
  <c r="AM791" i="42"/>
  <c r="AY791" i="42"/>
  <c r="BL791" i="42"/>
  <c r="AN791" i="42"/>
  <c r="AZ791" i="42"/>
  <c r="BM791" i="42"/>
  <c r="AO791" i="42"/>
  <c r="AP791" i="42"/>
  <c r="BA791" i="42"/>
  <c r="BB791" i="42"/>
  <c r="BN791" i="42"/>
  <c r="BO791" i="42"/>
  <c r="AS755" i="42"/>
  <c r="BE755" i="42"/>
  <c r="BR755" i="42"/>
  <c r="AT755" i="42"/>
  <c r="BG755" i="42"/>
  <c r="BS755" i="42"/>
  <c r="BJ755" i="42"/>
  <c r="AU755" i="42"/>
  <c r="BH755" i="42"/>
  <c r="BT755" i="42"/>
  <c r="AW755" i="42"/>
  <c r="AV755" i="42"/>
  <c r="BI755" i="42"/>
  <c r="AQ755" i="42"/>
  <c r="AK755" i="42"/>
  <c r="AL755" i="42"/>
  <c r="AX755" i="42"/>
  <c r="BK755" i="42"/>
  <c r="AM755" i="42"/>
  <c r="AY755" i="42"/>
  <c r="BL755" i="42"/>
  <c r="AN755" i="42"/>
  <c r="AZ755" i="42"/>
  <c r="BM755" i="42"/>
  <c r="AO755" i="42"/>
  <c r="BA755" i="42"/>
  <c r="BN755" i="42"/>
  <c r="BP755" i="42"/>
  <c r="AP755" i="42"/>
  <c r="BB755" i="42"/>
  <c r="BO755" i="42"/>
  <c r="BC755" i="42"/>
  <c r="AR755" i="42"/>
  <c r="BQ755" i="42"/>
  <c r="AP853" i="42"/>
  <c r="BB853" i="42"/>
  <c r="BO853" i="42"/>
  <c r="AR853" i="42"/>
  <c r="BQ853" i="42"/>
  <c r="AS853" i="42"/>
  <c r="BE853" i="42"/>
  <c r="BR853" i="42"/>
  <c r="AU853" i="42"/>
  <c r="BH853" i="42"/>
  <c r="BT853" i="42"/>
  <c r="AL853" i="42"/>
  <c r="AX853" i="42"/>
  <c r="BK853" i="42"/>
  <c r="AK853" i="42"/>
  <c r="BG853" i="42"/>
  <c r="AM853" i="42"/>
  <c r="BI853" i="42"/>
  <c r="AN853" i="42"/>
  <c r="BJ853" i="42"/>
  <c r="AO853" i="42"/>
  <c r="BL853" i="42"/>
  <c r="AQ853" i="42"/>
  <c r="BM853" i="42"/>
  <c r="AT853" i="42"/>
  <c r="BN853" i="42"/>
  <c r="AV853" i="42"/>
  <c r="BP853" i="42"/>
  <c r="AW853" i="42"/>
  <c r="BS853" i="42"/>
  <c r="AY853" i="42"/>
  <c r="AZ853" i="42"/>
  <c r="BA853" i="42"/>
  <c r="BC853" i="42"/>
  <c r="AL841" i="42"/>
  <c r="AX841" i="42"/>
  <c r="BK841" i="42"/>
  <c r="AM841" i="42"/>
  <c r="AY841" i="42"/>
  <c r="BL841" i="42"/>
  <c r="AN841" i="42"/>
  <c r="AZ841" i="42"/>
  <c r="BM841" i="42"/>
  <c r="AO841" i="42"/>
  <c r="BA841" i="42"/>
  <c r="BN841" i="42"/>
  <c r="AP841" i="42"/>
  <c r="BB841" i="42"/>
  <c r="BO841" i="42"/>
  <c r="AQ841" i="42"/>
  <c r="BC841" i="42"/>
  <c r="BP841" i="42"/>
  <c r="AR841" i="42"/>
  <c r="BQ841" i="42"/>
  <c r="AS841" i="42"/>
  <c r="BE841" i="42"/>
  <c r="BR841" i="42"/>
  <c r="AT841" i="42"/>
  <c r="BG841" i="42"/>
  <c r="BS841" i="42"/>
  <c r="AU841" i="42"/>
  <c r="BH841" i="42"/>
  <c r="BT841" i="42"/>
  <c r="AK841" i="42"/>
  <c r="AV841" i="42"/>
  <c r="BI841" i="42"/>
  <c r="AW841" i="42"/>
  <c r="BJ841" i="42"/>
  <c r="AL829" i="42"/>
  <c r="AX829" i="42"/>
  <c r="BK829" i="42"/>
  <c r="AM829" i="42"/>
  <c r="AY829" i="42"/>
  <c r="BL829" i="42"/>
  <c r="AN829" i="42"/>
  <c r="AZ829" i="42"/>
  <c r="BM829" i="42"/>
  <c r="AO829" i="42"/>
  <c r="BA829" i="42"/>
  <c r="BN829" i="42"/>
  <c r="AP829" i="42"/>
  <c r="BB829" i="42"/>
  <c r="BO829" i="42"/>
  <c r="AQ829" i="42"/>
  <c r="BC829" i="42"/>
  <c r="BP829" i="42"/>
  <c r="AR829" i="42"/>
  <c r="BQ829" i="42"/>
  <c r="AS829" i="42"/>
  <c r="BE829" i="42"/>
  <c r="BR829" i="42"/>
  <c r="AT829" i="42"/>
  <c r="BG829" i="42"/>
  <c r="BS829" i="42"/>
  <c r="AU829" i="42"/>
  <c r="BH829" i="42"/>
  <c r="BT829" i="42"/>
  <c r="AK829" i="42"/>
  <c r="AV829" i="42"/>
  <c r="BI829" i="42"/>
  <c r="AW829" i="42"/>
  <c r="BJ829" i="42"/>
  <c r="AO817" i="42"/>
  <c r="BA817" i="42"/>
  <c r="BN817" i="42"/>
  <c r="AP817" i="42"/>
  <c r="BB817" i="42"/>
  <c r="BO817" i="42"/>
  <c r="AR817" i="42"/>
  <c r="BQ817" i="42"/>
  <c r="AS817" i="42"/>
  <c r="BE817" i="42"/>
  <c r="BR817" i="42"/>
  <c r="AT817" i="42"/>
  <c r="BG817" i="42"/>
  <c r="BS817" i="42"/>
  <c r="AU817" i="42"/>
  <c r="BH817" i="42"/>
  <c r="BT817" i="42"/>
  <c r="AV817" i="42"/>
  <c r="BI817" i="42"/>
  <c r="AK817" i="42"/>
  <c r="AW817" i="42"/>
  <c r="BJ817" i="42"/>
  <c r="AY817" i="42"/>
  <c r="AZ817" i="42"/>
  <c r="BC817" i="42"/>
  <c r="BK817" i="42"/>
  <c r="BL817" i="42"/>
  <c r="BM817" i="42"/>
  <c r="BP817" i="42"/>
  <c r="AL817" i="42"/>
  <c r="AM817" i="42"/>
  <c r="AN817" i="42"/>
  <c r="AQ817" i="42"/>
  <c r="AX817" i="42"/>
  <c r="AN805" i="42"/>
  <c r="AZ805" i="42"/>
  <c r="BM805" i="42"/>
  <c r="AO805" i="42"/>
  <c r="BA805" i="42"/>
  <c r="BN805" i="42"/>
  <c r="AP805" i="42"/>
  <c r="BB805" i="42"/>
  <c r="BO805" i="42"/>
  <c r="AQ805" i="42"/>
  <c r="BC805" i="42"/>
  <c r="BP805" i="42"/>
  <c r="AR805" i="42"/>
  <c r="BQ805" i="42"/>
  <c r="AS805" i="42"/>
  <c r="BE805" i="42"/>
  <c r="BR805" i="42"/>
  <c r="AT805" i="42"/>
  <c r="BG805" i="42"/>
  <c r="BS805" i="42"/>
  <c r="AU805" i="42"/>
  <c r="BH805" i="42"/>
  <c r="BT805" i="42"/>
  <c r="AV805" i="42"/>
  <c r="BI805" i="42"/>
  <c r="AK805" i="42"/>
  <c r="AW805" i="42"/>
  <c r="BJ805" i="42"/>
  <c r="AX805" i="42"/>
  <c r="AY805" i="42"/>
  <c r="BK805" i="42"/>
  <c r="BL805" i="42"/>
  <c r="AL805" i="42"/>
  <c r="AM805" i="42"/>
  <c r="AQ793" i="42"/>
  <c r="AR793" i="42"/>
  <c r="BQ793" i="42"/>
  <c r="AS793" i="42"/>
  <c r="BE793" i="42"/>
  <c r="BR793" i="42"/>
  <c r="AU793" i="42"/>
  <c r="BH793" i="42"/>
  <c r="BT793" i="42"/>
  <c r="AV793" i="42"/>
  <c r="BI793" i="42"/>
  <c r="AK793" i="42"/>
  <c r="AW793" i="42"/>
  <c r="BJ793" i="42"/>
  <c r="AL793" i="42"/>
  <c r="AX793" i="42"/>
  <c r="BK793" i="42"/>
  <c r="AM793" i="42"/>
  <c r="AY793" i="42"/>
  <c r="BL793" i="42"/>
  <c r="AN793" i="42"/>
  <c r="AZ793" i="42"/>
  <c r="BM793" i="42"/>
  <c r="AT793" i="42"/>
  <c r="BA793" i="42"/>
  <c r="BB793" i="42"/>
  <c r="BC793" i="42"/>
  <c r="BG793" i="42"/>
  <c r="BN793" i="42"/>
  <c r="BO793" i="42"/>
  <c r="BP793" i="42"/>
  <c r="BS793" i="42"/>
  <c r="AO793" i="42"/>
  <c r="AP793" i="42"/>
  <c r="AS781" i="42"/>
  <c r="BE781" i="42"/>
  <c r="BR781" i="42"/>
  <c r="AU781" i="42"/>
  <c r="BH781" i="42"/>
  <c r="BT781" i="42"/>
  <c r="AV781" i="42"/>
  <c r="BI781" i="42"/>
  <c r="AK781" i="42"/>
  <c r="AW781" i="42"/>
  <c r="BJ781" i="42"/>
  <c r="AM781" i="42"/>
  <c r="AY781" i="42"/>
  <c r="BL781" i="42"/>
  <c r="BA781" i="42"/>
  <c r="BB781" i="42"/>
  <c r="BC781" i="42"/>
  <c r="AL781" i="42"/>
  <c r="AN781" i="42"/>
  <c r="BG781" i="42"/>
  <c r="AO781" i="42"/>
  <c r="BK781" i="42"/>
  <c r="AP781" i="42"/>
  <c r="BM781" i="42"/>
  <c r="AQ781" i="42"/>
  <c r="BN781" i="42"/>
  <c r="AR781" i="42"/>
  <c r="BO781" i="42"/>
  <c r="AT781" i="42"/>
  <c r="BP781" i="42"/>
  <c r="AX781" i="42"/>
  <c r="AZ781" i="42"/>
  <c r="BQ781" i="42"/>
  <c r="BS781" i="42"/>
  <c r="AK769" i="42"/>
  <c r="AW769" i="42"/>
  <c r="BJ769" i="42"/>
  <c r="AL769" i="42"/>
  <c r="AX769" i="42"/>
  <c r="BK769" i="42"/>
  <c r="AO769" i="42"/>
  <c r="BA769" i="42"/>
  <c r="BN769" i="42"/>
  <c r="AP769" i="42"/>
  <c r="BB769" i="42"/>
  <c r="BO769" i="42"/>
  <c r="AQ769" i="42"/>
  <c r="BC769" i="42"/>
  <c r="BP769" i="42"/>
  <c r="AR769" i="42"/>
  <c r="BQ769" i="42"/>
  <c r="AS769" i="42"/>
  <c r="BE769" i="42"/>
  <c r="BR769" i="42"/>
  <c r="AT769" i="42"/>
  <c r="AV769" i="42"/>
  <c r="AY769" i="42"/>
  <c r="AZ769" i="42"/>
  <c r="BH769" i="42"/>
  <c r="BI769" i="42"/>
  <c r="BS769" i="42"/>
  <c r="BT769" i="42"/>
  <c r="AM769" i="42"/>
  <c r="AN769" i="42"/>
  <c r="AU769" i="42"/>
  <c r="BG769" i="42"/>
  <c r="BL769" i="42"/>
  <c r="BM769" i="42"/>
  <c r="AS757" i="42"/>
  <c r="BE757" i="42"/>
  <c r="BR757" i="42"/>
  <c r="AK757" i="42"/>
  <c r="AT757" i="42"/>
  <c r="BG757" i="42"/>
  <c r="BS757" i="42"/>
  <c r="AQ757" i="42"/>
  <c r="AU757" i="42"/>
  <c r="BH757" i="42"/>
  <c r="BT757" i="42"/>
  <c r="BJ757" i="42"/>
  <c r="AV757" i="42"/>
  <c r="BI757" i="42"/>
  <c r="AW757" i="42"/>
  <c r="AL757" i="42"/>
  <c r="AX757" i="42"/>
  <c r="BK757" i="42"/>
  <c r="BP757" i="42"/>
  <c r="AM757" i="42"/>
  <c r="AY757" i="42"/>
  <c r="BL757" i="42"/>
  <c r="AN757" i="42"/>
  <c r="AZ757" i="42"/>
  <c r="BM757" i="42"/>
  <c r="AO757" i="42"/>
  <c r="BA757" i="42"/>
  <c r="BN757" i="42"/>
  <c r="AP757" i="42"/>
  <c r="BB757" i="42"/>
  <c r="BO757" i="42"/>
  <c r="BC757" i="42"/>
  <c r="AR757" i="42"/>
  <c r="BQ757" i="42"/>
  <c r="AS745" i="42"/>
  <c r="BE745" i="42"/>
  <c r="BR745" i="42"/>
  <c r="BJ745" i="42"/>
  <c r="AT745" i="42"/>
  <c r="BG745" i="42"/>
  <c r="BS745" i="42"/>
  <c r="AK745" i="42"/>
  <c r="AU745" i="42"/>
  <c r="BH745" i="42"/>
  <c r="BT745" i="42"/>
  <c r="AV745" i="42"/>
  <c r="BI745" i="42"/>
  <c r="AW745" i="42"/>
  <c r="AL745" i="42"/>
  <c r="AX745" i="42"/>
  <c r="BK745" i="42"/>
  <c r="AM745" i="42"/>
  <c r="AY745" i="42"/>
  <c r="BL745" i="42"/>
  <c r="AQ745" i="42"/>
  <c r="AN745" i="42"/>
  <c r="AZ745" i="42"/>
  <c r="BM745" i="42"/>
  <c r="BC745" i="42"/>
  <c r="AO745" i="42"/>
  <c r="BA745" i="42"/>
  <c r="BN745" i="42"/>
  <c r="AP745" i="42"/>
  <c r="BB745" i="42"/>
  <c r="BO745" i="42"/>
  <c r="BP745" i="42"/>
  <c r="AR745" i="42"/>
  <c r="BQ745" i="42"/>
  <c r="AS733" i="42"/>
  <c r="BE733" i="42"/>
  <c r="BR733" i="42"/>
  <c r="BP733" i="42"/>
  <c r="AT733" i="42"/>
  <c r="BG733" i="42"/>
  <c r="BS733" i="42"/>
  <c r="AU733" i="42"/>
  <c r="BH733" i="42"/>
  <c r="BT733" i="42"/>
  <c r="AV733" i="42"/>
  <c r="BI733" i="42"/>
  <c r="AK733" i="42"/>
  <c r="AW733" i="42"/>
  <c r="BJ733" i="42"/>
  <c r="AL733" i="42"/>
  <c r="AX733" i="42"/>
  <c r="BK733" i="42"/>
  <c r="AM733" i="42"/>
  <c r="AY733" i="42"/>
  <c r="BL733" i="42"/>
  <c r="AN733" i="42"/>
  <c r="AZ733" i="42"/>
  <c r="BM733" i="42"/>
  <c r="AQ733" i="42"/>
  <c r="AO733" i="42"/>
  <c r="BA733" i="42"/>
  <c r="BN733" i="42"/>
  <c r="AP733" i="42"/>
  <c r="BB733" i="42"/>
  <c r="BO733" i="42"/>
  <c r="BC733" i="42"/>
  <c r="AR733" i="42"/>
  <c r="BQ733" i="42"/>
  <c r="AS721" i="42"/>
  <c r="BE721" i="42"/>
  <c r="BR721" i="42"/>
  <c r="BP721" i="42"/>
  <c r="AT721" i="42"/>
  <c r="BG721" i="42"/>
  <c r="BS721" i="42"/>
  <c r="AU721" i="42"/>
  <c r="BH721" i="42"/>
  <c r="BT721" i="42"/>
  <c r="AV721" i="42"/>
  <c r="BI721" i="42"/>
  <c r="AK721" i="42"/>
  <c r="AW721" i="42"/>
  <c r="BJ721" i="42"/>
  <c r="BC721" i="42"/>
  <c r="AL721" i="42"/>
  <c r="AX721" i="42"/>
  <c r="BK721" i="42"/>
  <c r="AM721" i="42"/>
  <c r="AY721" i="42"/>
  <c r="BL721" i="42"/>
  <c r="AQ721" i="42"/>
  <c r="AR721" i="42"/>
  <c r="AN721" i="42"/>
  <c r="AZ721" i="42"/>
  <c r="BM721" i="42"/>
  <c r="AO721" i="42"/>
  <c r="BA721" i="42"/>
  <c r="BN721" i="42"/>
  <c r="AP721" i="42"/>
  <c r="BB721" i="42"/>
  <c r="BO721" i="42"/>
  <c r="BQ721" i="42"/>
  <c r="AS863" i="42"/>
  <c r="BE863" i="42"/>
  <c r="BR863" i="42"/>
  <c r="AT863" i="42"/>
  <c r="BG863" i="42"/>
  <c r="BS863" i="42"/>
  <c r="AU863" i="42"/>
  <c r="BH863" i="42"/>
  <c r="BT863" i="42"/>
  <c r="AV863" i="42"/>
  <c r="BI863" i="42"/>
  <c r="AK863" i="42"/>
  <c r="AW863" i="42"/>
  <c r="BJ863" i="42"/>
  <c r="AL863" i="42"/>
  <c r="AX863" i="42"/>
  <c r="BK863" i="42"/>
  <c r="AM863" i="42"/>
  <c r="AY863" i="42"/>
  <c r="BL863" i="42"/>
  <c r="AN863" i="42"/>
  <c r="AZ863" i="42"/>
  <c r="BM863" i="42"/>
  <c r="AO863" i="42"/>
  <c r="BA863" i="42"/>
  <c r="BN863" i="42"/>
  <c r="AP863" i="42"/>
  <c r="BB863" i="42"/>
  <c r="BO863" i="42"/>
  <c r="AQ863" i="42"/>
  <c r="AR863" i="42"/>
  <c r="BC863" i="42"/>
  <c r="BP863" i="42"/>
  <c r="BQ863" i="42"/>
  <c r="AR803" i="42"/>
  <c r="BQ803" i="42"/>
  <c r="AS803" i="42"/>
  <c r="BE803" i="42"/>
  <c r="BR803" i="42"/>
  <c r="AU803" i="42"/>
  <c r="BH803" i="42"/>
  <c r="BT803" i="42"/>
  <c r="AV803" i="42"/>
  <c r="BI803" i="42"/>
  <c r="AK803" i="42"/>
  <c r="AW803" i="42"/>
  <c r="BJ803" i="42"/>
  <c r="AL803" i="42"/>
  <c r="AX803" i="42"/>
  <c r="BK803" i="42"/>
  <c r="AM803" i="42"/>
  <c r="AY803" i="42"/>
  <c r="BL803" i="42"/>
  <c r="AN803" i="42"/>
  <c r="AZ803" i="42"/>
  <c r="BM803" i="42"/>
  <c r="BG803" i="42"/>
  <c r="BN803" i="42"/>
  <c r="BO803" i="42"/>
  <c r="BP803" i="42"/>
  <c r="BS803" i="42"/>
  <c r="AO803" i="42"/>
  <c r="AP803" i="42"/>
  <c r="AQ803" i="42"/>
  <c r="AT803" i="42"/>
  <c r="BA803" i="42"/>
  <c r="BB803" i="42"/>
  <c r="BC803" i="42"/>
  <c r="AK767" i="42"/>
  <c r="AW767" i="42"/>
  <c r="BJ767" i="42"/>
  <c r="AL767" i="42"/>
  <c r="AX767" i="42"/>
  <c r="BK767" i="42"/>
  <c r="AO767" i="42"/>
  <c r="BA767" i="42"/>
  <c r="BN767" i="42"/>
  <c r="AP767" i="42"/>
  <c r="BB767" i="42"/>
  <c r="BO767" i="42"/>
  <c r="AQ767" i="42"/>
  <c r="BC767" i="42"/>
  <c r="BP767" i="42"/>
  <c r="AR767" i="42"/>
  <c r="BQ767" i="42"/>
  <c r="AS767" i="42"/>
  <c r="BE767" i="42"/>
  <c r="BR767" i="42"/>
  <c r="AV767" i="42"/>
  <c r="AZ767" i="42"/>
  <c r="BG767" i="42"/>
  <c r="BH767" i="42"/>
  <c r="BL767" i="42"/>
  <c r="BM767" i="42"/>
  <c r="AM767" i="42"/>
  <c r="AN767" i="42"/>
  <c r="AT767" i="42"/>
  <c r="AU767" i="42"/>
  <c r="AY767" i="42"/>
  <c r="BI767" i="42"/>
  <c r="BS767" i="42"/>
  <c r="BT767" i="42"/>
  <c r="AS731" i="42"/>
  <c r="BE731" i="42"/>
  <c r="BR731" i="42"/>
  <c r="BC731" i="42"/>
  <c r="AT731" i="42"/>
  <c r="BG731" i="42"/>
  <c r="BS731" i="42"/>
  <c r="AQ731" i="42"/>
  <c r="AU731" i="42"/>
  <c r="BH731" i="42"/>
  <c r="BT731" i="42"/>
  <c r="AV731" i="42"/>
  <c r="BI731" i="42"/>
  <c r="AK731" i="42"/>
  <c r="AW731" i="42"/>
  <c r="BJ731" i="42"/>
  <c r="AL731" i="42"/>
  <c r="AX731" i="42"/>
  <c r="BK731" i="42"/>
  <c r="BP731" i="42"/>
  <c r="AM731" i="42"/>
  <c r="AY731" i="42"/>
  <c r="BL731" i="42"/>
  <c r="AN731" i="42"/>
  <c r="AZ731" i="42"/>
  <c r="BM731" i="42"/>
  <c r="AO731" i="42"/>
  <c r="BA731" i="42"/>
  <c r="BN731" i="42"/>
  <c r="AP731" i="42"/>
  <c r="BB731" i="42"/>
  <c r="BO731" i="42"/>
  <c r="AR731" i="42"/>
  <c r="BQ731" i="42"/>
  <c r="AS719" i="42"/>
  <c r="BE719" i="42"/>
  <c r="BR719" i="42"/>
  <c r="BC719" i="42"/>
  <c r="AR719" i="42"/>
  <c r="AT719" i="42"/>
  <c r="BG719" i="42"/>
  <c r="BS719" i="42"/>
  <c r="AU719" i="42"/>
  <c r="BH719" i="42"/>
  <c r="BT719" i="42"/>
  <c r="AQ719" i="42"/>
  <c r="AV719" i="42"/>
  <c r="BI719" i="42"/>
  <c r="AK719" i="42"/>
  <c r="AW719" i="42"/>
  <c r="BJ719" i="42"/>
  <c r="AL719" i="42"/>
  <c r="AX719" i="42"/>
  <c r="BK719" i="42"/>
  <c r="AM719" i="42"/>
  <c r="AY719" i="42"/>
  <c r="BL719" i="42"/>
  <c r="BQ719" i="42"/>
  <c r="AN719" i="42"/>
  <c r="AZ719" i="42"/>
  <c r="BM719" i="42"/>
  <c r="AO719" i="42"/>
  <c r="BA719" i="42"/>
  <c r="BN719" i="42"/>
  <c r="BP719" i="42"/>
  <c r="AP719" i="42"/>
  <c r="BB719" i="42"/>
  <c r="BO719" i="42"/>
  <c r="AS864" i="42"/>
  <c r="BE864" i="42"/>
  <c r="BR864" i="42"/>
  <c r="AT864" i="42"/>
  <c r="BG864" i="42"/>
  <c r="BS864" i="42"/>
  <c r="AU864" i="42"/>
  <c r="BH864" i="42"/>
  <c r="BT864" i="42"/>
  <c r="AV864" i="42"/>
  <c r="BI864" i="42"/>
  <c r="AK864" i="42"/>
  <c r="AW864" i="42"/>
  <c r="BJ864" i="42"/>
  <c r="AL864" i="42"/>
  <c r="AX864" i="42"/>
  <c r="BK864" i="42"/>
  <c r="AM864" i="42"/>
  <c r="AY864" i="42"/>
  <c r="BL864" i="42"/>
  <c r="AN864" i="42"/>
  <c r="AZ864" i="42"/>
  <c r="BM864" i="42"/>
  <c r="AO864" i="42"/>
  <c r="BA864" i="42"/>
  <c r="BN864" i="42"/>
  <c r="AP864" i="42"/>
  <c r="BB864" i="42"/>
  <c r="BO864" i="42"/>
  <c r="BC864" i="42"/>
  <c r="BP864" i="42"/>
  <c r="BQ864" i="42"/>
  <c r="AQ864" i="42"/>
  <c r="AR864" i="42"/>
  <c r="AP852" i="42"/>
  <c r="BB852" i="42"/>
  <c r="BO852" i="42"/>
  <c r="AR852" i="42"/>
  <c r="BQ852" i="42"/>
  <c r="AS852" i="42"/>
  <c r="BE852" i="42"/>
  <c r="BR852" i="42"/>
  <c r="AU852" i="42"/>
  <c r="BH852" i="42"/>
  <c r="BT852" i="42"/>
  <c r="AL852" i="42"/>
  <c r="AX852" i="42"/>
  <c r="BK852" i="42"/>
  <c r="BC852" i="42"/>
  <c r="AK852" i="42"/>
  <c r="BG852" i="42"/>
  <c r="AM852" i="42"/>
  <c r="BI852" i="42"/>
  <c r="AN852" i="42"/>
  <c r="BJ852" i="42"/>
  <c r="AO852" i="42"/>
  <c r="BL852" i="42"/>
  <c r="AQ852" i="42"/>
  <c r="BM852" i="42"/>
  <c r="AT852" i="42"/>
  <c r="BN852" i="42"/>
  <c r="AV852" i="42"/>
  <c r="BP852" i="42"/>
  <c r="AW852" i="42"/>
  <c r="BS852" i="42"/>
  <c r="AY852" i="42"/>
  <c r="AZ852" i="42"/>
  <c r="BA852" i="42"/>
  <c r="AL840" i="42"/>
  <c r="AX840" i="42"/>
  <c r="BK840" i="42"/>
  <c r="AM840" i="42"/>
  <c r="AY840" i="42"/>
  <c r="BL840" i="42"/>
  <c r="AN840" i="42"/>
  <c r="AZ840" i="42"/>
  <c r="BM840" i="42"/>
  <c r="AO840" i="42"/>
  <c r="BA840" i="42"/>
  <c r="BN840" i="42"/>
  <c r="AP840" i="42"/>
  <c r="BB840" i="42"/>
  <c r="BO840" i="42"/>
  <c r="AQ840" i="42"/>
  <c r="BC840" i="42"/>
  <c r="BP840" i="42"/>
  <c r="AR840" i="42"/>
  <c r="BQ840" i="42"/>
  <c r="AS840" i="42"/>
  <c r="BE840" i="42"/>
  <c r="BR840" i="42"/>
  <c r="AT840" i="42"/>
  <c r="BG840" i="42"/>
  <c r="BS840" i="42"/>
  <c r="AU840" i="42"/>
  <c r="BH840" i="42"/>
  <c r="BT840" i="42"/>
  <c r="AV840" i="42"/>
  <c r="AK840" i="42"/>
  <c r="AW840" i="42"/>
  <c r="BI840" i="42"/>
  <c r="BJ840" i="42"/>
  <c r="AL828" i="42"/>
  <c r="AX828" i="42"/>
  <c r="BK828" i="42"/>
  <c r="AM828" i="42"/>
  <c r="AY828" i="42"/>
  <c r="BL828" i="42"/>
  <c r="AN828" i="42"/>
  <c r="AZ828" i="42"/>
  <c r="BM828" i="42"/>
  <c r="AO828" i="42"/>
  <c r="BA828" i="42"/>
  <c r="BN828" i="42"/>
  <c r="AP828" i="42"/>
  <c r="BB828" i="42"/>
  <c r="BO828" i="42"/>
  <c r="AQ828" i="42"/>
  <c r="BC828" i="42"/>
  <c r="BP828" i="42"/>
  <c r="AR828" i="42"/>
  <c r="BQ828" i="42"/>
  <c r="AS828" i="42"/>
  <c r="BE828" i="42"/>
  <c r="BR828" i="42"/>
  <c r="AT828" i="42"/>
  <c r="BG828" i="42"/>
  <c r="BS828" i="42"/>
  <c r="AU828" i="42"/>
  <c r="BH828" i="42"/>
  <c r="BT828" i="42"/>
  <c r="AV828" i="42"/>
  <c r="AK828" i="42"/>
  <c r="AW828" i="42"/>
  <c r="BI828" i="42"/>
  <c r="BJ828" i="42"/>
  <c r="AO816" i="42"/>
  <c r="BA816" i="42"/>
  <c r="BN816" i="42"/>
  <c r="AP816" i="42"/>
  <c r="BB816" i="42"/>
  <c r="BO816" i="42"/>
  <c r="AR816" i="42"/>
  <c r="BQ816" i="42"/>
  <c r="AS816" i="42"/>
  <c r="BE816" i="42"/>
  <c r="BR816" i="42"/>
  <c r="AT816" i="42"/>
  <c r="BG816" i="42"/>
  <c r="BS816" i="42"/>
  <c r="AU816" i="42"/>
  <c r="BH816" i="42"/>
  <c r="BT816" i="42"/>
  <c r="AV816" i="42"/>
  <c r="BI816" i="42"/>
  <c r="AK816" i="42"/>
  <c r="AW816" i="42"/>
  <c r="BJ816" i="42"/>
  <c r="AM816" i="42"/>
  <c r="AN816" i="42"/>
  <c r="AQ816" i="42"/>
  <c r="AX816" i="42"/>
  <c r="AY816" i="42"/>
  <c r="AZ816" i="42"/>
  <c r="BC816" i="42"/>
  <c r="BK816" i="42"/>
  <c r="BL816" i="42"/>
  <c r="BM816" i="42"/>
  <c r="AL816" i="42"/>
  <c r="BP816" i="42"/>
  <c r="AR804" i="42"/>
  <c r="AS804" i="42"/>
  <c r="BE804" i="42"/>
  <c r="AU804" i="42"/>
  <c r="BH804" i="42"/>
  <c r="AV804" i="42"/>
  <c r="AK804" i="42"/>
  <c r="AW804" i="42"/>
  <c r="BJ804" i="42"/>
  <c r="AL804" i="42"/>
  <c r="AX804" i="42"/>
  <c r="AM804" i="42"/>
  <c r="AY804" i="42"/>
  <c r="AN804" i="42"/>
  <c r="AZ804" i="42"/>
  <c r="BM804" i="42"/>
  <c r="AO804" i="42"/>
  <c r="BN804" i="42"/>
  <c r="AP804" i="42"/>
  <c r="BO804" i="42"/>
  <c r="AQ804" i="42"/>
  <c r="BP804" i="42"/>
  <c r="AT804" i="42"/>
  <c r="BQ804" i="42"/>
  <c r="BA804" i="42"/>
  <c r="BR804" i="42"/>
  <c r="BB804" i="42"/>
  <c r="BS804" i="42"/>
  <c r="BC804" i="42"/>
  <c r="BT804" i="42"/>
  <c r="BG804" i="42"/>
  <c r="BI804" i="42"/>
  <c r="BK804" i="42"/>
  <c r="BL804" i="42"/>
  <c r="AQ792" i="42"/>
  <c r="BC792" i="42"/>
  <c r="BP792" i="42"/>
  <c r="AR792" i="42"/>
  <c r="BQ792" i="42"/>
  <c r="AS792" i="42"/>
  <c r="BE792" i="42"/>
  <c r="BR792" i="42"/>
  <c r="AT792" i="42"/>
  <c r="BG792" i="42"/>
  <c r="BS792" i="42"/>
  <c r="AU792" i="42"/>
  <c r="BH792" i="42"/>
  <c r="BT792" i="42"/>
  <c r="AV792" i="42"/>
  <c r="BI792" i="42"/>
  <c r="AK792" i="42"/>
  <c r="AW792" i="42"/>
  <c r="BJ792" i="42"/>
  <c r="AL792" i="42"/>
  <c r="AX792" i="42"/>
  <c r="BK792" i="42"/>
  <c r="AM792" i="42"/>
  <c r="AY792" i="42"/>
  <c r="BL792" i="42"/>
  <c r="AN792" i="42"/>
  <c r="AZ792" i="42"/>
  <c r="BM792" i="42"/>
  <c r="AO792" i="42"/>
  <c r="AP792" i="42"/>
  <c r="BA792" i="42"/>
  <c r="BB792" i="42"/>
  <c r="BN792" i="42"/>
  <c r="BO792" i="42"/>
  <c r="AS780" i="42"/>
  <c r="BE780" i="42"/>
  <c r="BR780" i="42"/>
  <c r="AU780" i="42"/>
  <c r="BH780" i="42"/>
  <c r="BT780" i="42"/>
  <c r="AV780" i="42"/>
  <c r="BI780" i="42"/>
  <c r="AK780" i="42"/>
  <c r="AW780" i="42"/>
  <c r="BJ780" i="42"/>
  <c r="AM780" i="42"/>
  <c r="AY780" i="42"/>
  <c r="BL780" i="42"/>
  <c r="AZ780" i="42"/>
  <c r="BS780" i="42"/>
  <c r="BA780" i="42"/>
  <c r="BB780" i="42"/>
  <c r="BC780" i="42"/>
  <c r="AL780" i="42"/>
  <c r="AN780" i="42"/>
  <c r="BG780" i="42"/>
  <c r="AO780" i="42"/>
  <c r="BK780" i="42"/>
  <c r="AP780" i="42"/>
  <c r="BM780" i="42"/>
  <c r="AQ780" i="42"/>
  <c r="BN780" i="42"/>
  <c r="AR780" i="42"/>
  <c r="BO780" i="42"/>
  <c r="AT780" i="42"/>
  <c r="AX780" i="42"/>
  <c r="BP780" i="42"/>
  <c r="BQ780" i="42"/>
  <c r="AK768" i="42"/>
  <c r="AW768" i="42"/>
  <c r="BJ768" i="42"/>
  <c r="AL768" i="42"/>
  <c r="AX768" i="42"/>
  <c r="BK768" i="42"/>
  <c r="AO768" i="42"/>
  <c r="BA768" i="42"/>
  <c r="BN768" i="42"/>
  <c r="AP768" i="42"/>
  <c r="BB768" i="42"/>
  <c r="BO768" i="42"/>
  <c r="AQ768" i="42"/>
  <c r="BC768" i="42"/>
  <c r="BP768" i="42"/>
  <c r="AR768" i="42"/>
  <c r="BQ768" i="42"/>
  <c r="AS768" i="42"/>
  <c r="BE768" i="42"/>
  <c r="BR768" i="42"/>
  <c r="AU768" i="42"/>
  <c r="AY768" i="42"/>
  <c r="AZ768" i="42"/>
  <c r="BG768" i="42"/>
  <c r="BI768" i="42"/>
  <c r="BL768" i="42"/>
  <c r="BT768" i="42"/>
  <c r="AM768" i="42"/>
  <c r="AN768" i="42"/>
  <c r="AT768" i="42"/>
  <c r="AV768" i="42"/>
  <c r="BH768" i="42"/>
  <c r="BM768" i="42"/>
  <c r="BS768" i="42"/>
  <c r="AS756" i="42"/>
  <c r="BE756" i="42"/>
  <c r="BR756" i="42"/>
  <c r="AQ756" i="42"/>
  <c r="AT756" i="42"/>
  <c r="BG756" i="42"/>
  <c r="BS756" i="42"/>
  <c r="AW756" i="42"/>
  <c r="AU756" i="42"/>
  <c r="BH756" i="42"/>
  <c r="BT756" i="42"/>
  <c r="BJ756" i="42"/>
  <c r="BP756" i="42"/>
  <c r="AV756" i="42"/>
  <c r="BI756" i="42"/>
  <c r="AK756" i="42"/>
  <c r="AL756" i="42"/>
  <c r="AX756" i="42"/>
  <c r="BK756" i="42"/>
  <c r="AM756" i="42"/>
  <c r="AY756" i="42"/>
  <c r="BL756" i="42"/>
  <c r="AN756" i="42"/>
  <c r="AZ756" i="42"/>
  <c r="BM756" i="42"/>
  <c r="AO756" i="42"/>
  <c r="BA756" i="42"/>
  <c r="BN756" i="42"/>
  <c r="BC756" i="42"/>
  <c r="AP756" i="42"/>
  <c r="BB756" i="42"/>
  <c r="BO756" i="42"/>
  <c r="AR756" i="42"/>
  <c r="BQ756" i="42"/>
  <c r="AS744" i="42"/>
  <c r="BE744" i="42"/>
  <c r="BR744" i="42"/>
  <c r="AT744" i="42"/>
  <c r="BG744" i="42"/>
  <c r="BS744" i="42"/>
  <c r="AU744" i="42"/>
  <c r="BH744" i="42"/>
  <c r="BT744" i="42"/>
  <c r="AV744" i="42"/>
  <c r="BI744" i="42"/>
  <c r="BC744" i="42"/>
  <c r="AK744" i="42"/>
  <c r="AW744" i="42"/>
  <c r="BJ744" i="42"/>
  <c r="AL744" i="42"/>
  <c r="AX744" i="42"/>
  <c r="BK744" i="42"/>
  <c r="AM744" i="42"/>
  <c r="AY744" i="42"/>
  <c r="BL744" i="42"/>
  <c r="AQ744" i="42"/>
  <c r="AN744" i="42"/>
  <c r="AZ744" i="42"/>
  <c r="BM744" i="42"/>
  <c r="AO744" i="42"/>
  <c r="BA744" i="42"/>
  <c r="BN744" i="42"/>
  <c r="BP744" i="42"/>
  <c r="AP744" i="42"/>
  <c r="BB744" i="42"/>
  <c r="BO744" i="42"/>
  <c r="AR744" i="42"/>
  <c r="BQ744" i="42"/>
  <c r="AS732" i="42"/>
  <c r="BE732" i="42"/>
  <c r="BR732" i="42"/>
  <c r="BP732" i="42"/>
  <c r="AT732" i="42"/>
  <c r="BG732" i="42"/>
  <c r="BS732" i="42"/>
  <c r="AU732" i="42"/>
  <c r="BH732" i="42"/>
  <c r="BT732" i="42"/>
  <c r="AV732" i="42"/>
  <c r="BI732" i="42"/>
  <c r="AK732" i="42"/>
  <c r="AW732" i="42"/>
  <c r="BJ732" i="42"/>
  <c r="BC732" i="42"/>
  <c r="AL732" i="42"/>
  <c r="AX732" i="42"/>
  <c r="BK732" i="42"/>
  <c r="AM732" i="42"/>
  <c r="AY732" i="42"/>
  <c r="BL732" i="42"/>
  <c r="AQ732" i="42"/>
  <c r="AN732" i="42"/>
  <c r="AZ732" i="42"/>
  <c r="BM732" i="42"/>
  <c r="AO732" i="42"/>
  <c r="BA732" i="42"/>
  <c r="BN732" i="42"/>
  <c r="AP732" i="42"/>
  <c r="BB732" i="42"/>
  <c r="BO732" i="42"/>
  <c r="AR732" i="42"/>
  <c r="BQ732" i="42"/>
  <c r="AS720" i="42"/>
  <c r="BE720" i="42"/>
  <c r="BR720" i="42"/>
  <c r="AR720" i="42"/>
  <c r="AT720" i="42"/>
  <c r="BG720" i="42"/>
  <c r="BS720" i="42"/>
  <c r="AU720" i="42"/>
  <c r="BH720" i="42"/>
  <c r="BT720" i="42"/>
  <c r="AV720" i="42"/>
  <c r="BI720" i="42"/>
  <c r="AK720" i="42"/>
  <c r="AW720" i="42"/>
  <c r="BJ720" i="42"/>
  <c r="AL720" i="42"/>
  <c r="AX720" i="42"/>
  <c r="BK720" i="42"/>
  <c r="BC720" i="42"/>
  <c r="AM720" i="42"/>
  <c r="AY720" i="42"/>
  <c r="BL720" i="42"/>
  <c r="AN720" i="42"/>
  <c r="AZ720" i="42"/>
  <c r="BM720" i="42"/>
  <c r="BP720" i="42"/>
  <c r="BQ720" i="42"/>
  <c r="AO720" i="42"/>
  <c r="BA720" i="42"/>
  <c r="BN720" i="42"/>
  <c r="AQ720" i="42"/>
  <c r="AP720" i="42"/>
  <c r="BB720" i="42"/>
  <c r="BO720" i="42"/>
  <c r="AC183" i="42"/>
  <c r="Z195" i="42"/>
  <c r="AF169" i="42"/>
  <c r="AD326" i="42"/>
  <c r="BT326" i="42"/>
  <c r="BN326" i="42"/>
  <c r="BI326" i="42"/>
  <c r="BT462" i="42"/>
  <c r="BI462" i="42"/>
  <c r="Y801" i="42"/>
  <c r="AA801" i="42" s="1"/>
  <c r="BN301" i="42"/>
  <c r="BT301" i="42"/>
  <c r="BI301" i="42"/>
  <c r="Y253" i="42"/>
  <c r="BN253" i="42"/>
  <c r="BT253" i="42"/>
  <c r="BI253" i="42"/>
  <c r="AA413" i="42"/>
  <c r="BT413" i="42"/>
  <c r="BI413" i="42"/>
  <c r="BN413" i="42"/>
  <c r="Y764" i="42"/>
  <c r="AG764" i="42" s="1"/>
  <c r="BT24" i="42"/>
  <c r="BN24" i="42"/>
  <c r="BI24" i="42"/>
  <c r="BT12" i="42"/>
  <c r="BN12" i="42"/>
  <c r="BI12" i="42"/>
  <c r="BT384" i="42"/>
  <c r="BI384" i="42"/>
  <c r="Y372" i="42"/>
  <c r="BT372" i="42"/>
  <c r="BI372" i="42"/>
  <c r="Y360" i="42"/>
  <c r="Z360" i="42" s="1"/>
  <c r="BT360" i="42"/>
  <c r="BN360" i="42"/>
  <c r="BI360" i="42"/>
  <c r="Y348" i="42"/>
  <c r="AG348" i="42" s="1"/>
  <c r="BT348" i="42"/>
  <c r="BN348" i="42"/>
  <c r="BI348" i="42"/>
  <c r="AC336" i="42"/>
  <c r="BT336" i="42"/>
  <c r="BN336" i="42"/>
  <c r="BI336" i="42"/>
  <c r="BT324" i="42"/>
  <c r="BN324" i="42"/>
  <c r="BI324" i="42"/>
  <c r="AC312" i="42"/>
  <c r="BT312" i="42"/>
  <c r="BN312" i="42"/>
  <c r="BI312" i="42"/>
  <c r="AD300" i="42"/>
  <c r="BT300" i="42"/>
  <c r="BN300" i="42"/>
  <c r="BI300" i="42"/>
  <c r="AH288" i="42"/>
  <c r="BT288" i="42"/>
  <c r="BN288" i="42"/>
  <c r="BI288" i="42"/>
  <c r="AH276" i="42"/>
  <c r="BT276" i="42"/>
  <c r="BN276" i="42"/>
  <c r="BI276" i="42"/>
  <c r="Y264" i="42"/>
  <c r="AB264" i="42" s="1"/>
  <c r="BT264" i="42"/>
  <c r="BN264" i="42"/>
  <c r="BI264" i="42"/>
  <c r="Y252" i="42"/>
  <c r="AG252" i="42" s="1"/>
  <c r="BT252" i="42"/>
  <c r="BN252" i="42"/>
  <c r="BI252" i="42"/>
  <c r="AB496" i="42"/>
  <c r="BT496" i="42"/>
  <c r="BN496" i="42"/>
  <c r="BI496" i="42"/>
  <c r="BT484" i="42"/>
  <c r="BI484" i="42"/>
  <c r="BT472" i="42"/>
  <c r="BI472" i="42"/>
  <c r="BT460" i="42"/>
  <c r="BI460" i="42"/>
  <c r="BT448" i="42"/>
  <c r="BI448" i="42"/>
  <c r="BT436" i="42"/>
  <c r="BN436" i="42"/>
  <c r="BI436" i="42"/>
  <c r="AH424" i="42"/>
  <c r="BT424" i="42"/>
  <c r="BN424" i="42"/>
  <c r="BI424" i="42"/>
  <c r="AA412" i="42"/>
  <c r="BT412" i="42"/>
  <c r="BN412" i="42"/>
  <c r="BI412" i="42"/>
  <c r="BT400" i="42"/>
  <c r="BI400" i="42"/>
  <c r="Y859" i="42"/>
  <c r="AB859" i="42" s="1"/>
  <c r="Y847" i="42"/>
  <c r="AH847" i="42" s="1"/>
  <c r="Y835" i="42"/>
  <c r="AD835" i="42" s="1"/>
  <c r="Y823" i="42"/>
  <c r="AH823" i="42" s="1"/>
  <c r="Y811" i="42"/>
  <c r="AB811" i="42" s="1"/>
  <c r="Y799" i="42"/>
  <c r="AB799" i="42" s="1"/>
  <c r="Y787" i="42"/>
  <c r="AH787" i="42" s="1"/>
  <c r="Y775" i="42"/>
  <c r="AH775" i="42" s="1"/>
  <c r="AD763" i="42"/>
  <c r="Y338" i="42"/>
  <c r="AA338" i="42" s="1"/>
  <c r="BN338" i="42"/>
  <c r="BI338" i="42"/>
  <c r="BT338" i="42"/>
  <c r="Y254" i="42"/>
  <c r="AB254" i="42" s="1"/>
  <c r="BN254" i="42"/>
  <c r="BT254" i="42"/>
  <c r="BI254" i="42"/>
  <c r="AE426" i="42"/>
  <c r="BT426" i="42"/>
  <c r="BI426" i="42"/>
  <c r="BN426" i="42"/>
  <c r="Y813" i="42"/>
  <c r="Z813" i="42" s="1"/>
  <c r="AB729" i="42"/>
  <c r="Y337" i="42"/>
  <c r="Z337" i="42" s="1"/>
  <c r="BN337" i="42"/>
  <c r="BI337" i="42"/>
  <c r="BT337" i="42"/>
  <c r="Z497" i="42"/>
  <c r="BT497" i="42"/>
  <c r="BI497" i="42"/>
  <c r="BN497" i="42"/>
  <c r="BT473" i="42"/>
  <c r="BI473" i="42"/>
  <c r="Y848" i="42"/>
  <c r="AB848" i="42" s="1"/>
  <c r="AH752" i="42"/>
  <c r="BT11" i="42"/>
  <c r="BN11" i="42"/>
  <c r="BI11" i="42"/>
  <c r="BT383" i="42"/>
  <c r="BI383" i="42"/>
  <c r="Y371" i="42"/>
  <c r="AD371" i="42" s="1"/>
  <c r="BT371" i="42"/>
  <c r="BN371" i="42"/>
  <c r="Y359" i="42"/>
  <c r="AC359" i="42" s="1"/>
  <c r="BN359" i="42"/>
  <c r="BT359" i="42"/>
  <c r="BI359" i="42"/>
  <c r="Y347" i="42"/>
  <c r="AD347" i="42" s="1"/>
  <c r="BN347" i="42"/>
  <c r="BT347" i="42"/>
  <c r="BI347" i="42"/>
  <c r="BT335" i="42"/>
  <c r="BN335" i="42"/>
  <c r="BI335" i="42"/>
  <c r="BT323" i="42"/>
  <c r="BN323" i="42"/>
  <c r="BI323" i="42"/>
  <c r="AF311" i="42"/>
  <c r="BN311" i="42"/>
  <c r="BT311" i="42"/>
  <c r="BI311" i="42"/>
  <c r="AD299" i="42"/>
  <c r="BN299" i="42"/>
  <c r="BT299" i="42"/>
  <c r="BI299" i="42"/>
  <c r="AH287" i="42"/>
  <c r="BT287" i="42"/>
  <c r="BN287" i="42"/>
  <c r="BI287" i="42"/>
  <c r="AH275" i="42"/>
  <c r="BT275" i="42"/>
  <c r="BN275" i="42"/>
  <c r="BI275" i="42"/>
  <c r="Y263" i="42"/>
  <c r="BN263" i="42"/>
  <c r="BT263" i="42"/>
  <c r="BI263" i="42"/>
  <c r="Y251" i="42"/>
  <c r="BN251" i="42"/>
  <c r="BT251" i="42"/>
  <c r="BI251" i="42"/>
  <c r="AD495" i="42"/>
  <c r="BN495" i="42"/>
  <c r="BT495" i="42"/>
  <c r="BI495" i="42"/>
  <c r="BT483" i="42"/>
  <c r="BI483" i="42"/>
  <c r="BT471" i="42"/>
  <c r="BI471" i="42"/>
  <c r="BT459" i="42"/>
  <c r="BI459" i="42"/>
  <c r="BN447" i="42"/>
  <c r="BT447" i="42"/>
  <c r="BI447" i="42"/>
  <c r="BN435" i="42"/>
  <c r="BT435" i="42"/>
  <c r="BI435" i="42"/>
  <c r="AD423" i="42"/>
  <c r="BT423" i="42"/>
  <c r="BN423" i="42"/>
  <c r="BI423" i="42"/>
  <c r="AG411" i="42"/>
  <c r="BT411" i="42"/>
  <c r="BI411" i="42"/>
  <c r="AG399" i="42"/>
  <c r="BT399" i="42"/>
  <c r="BI399" i="42"/>
  <c r="Y858" i="42"/>
  <c r="AD858" i="42" s="1"/>
  <c r="Y846" i="42"/>
  <c r="AE846" i="42" s="1"/>
  <c r="Y834" i="42"/>
  <c r="AA834" i="42" s="1"/>
  <c r="Y822" i="42"/>
  <c r="Z822" i="42" s="1"/>
  <c r="Y810" i="42"/>
  <c r="AE810" i="42" s="1"/>
  <c r="Y798" i="42"/>
  <c r="AH798" i="42" s="1"/>
  <c r="Y786" i="42"/>
  <c r="AH786" i="42" s="1"/>
  <c r="Y774" i="42"/>
  <c r="AH774" i="42" s="1"/>
  <c r="AA762" i="42"/>
  <c r="AH750" i="42"/>
  <c r="AB738" i="42"/>
  <c r="AF726" i="42"/>
  <c r="AF714" i="42"/>
  <c r="AE290" i="42"/>
  <c r="BN290" i="42"/>
  <c r="BT290" i="42"/>
  <c r="BI290" i="42"/>
  <c r="BT474" i="42"/>
  <c r="BI474" i="42"/>
  <c r="Y861" i="42"/>
  <c r="AH861" i="42" s="1"/>
  <c r="AB717" i="42"/>
  <c r="AA325" i="42"/>
  <c r="BT325" i="42"/>
  <c r="BN325" i="42"/>
  <c r="BI325" i="42"/>
  <c r="BT485" i="42"/>
  <c r="BI485" i="42"/>
  <c r="AD401" i="42"/>
  <c r="BT401" i="42"/>
  <c r="BI401" i="42"/>
  <c r="Y800" i="42"/>
  <c r="AH800" i="42" s="1"/>
  <c r="BT22" i="42"/>
  <c r="BN22" i="42"/>
  <c r="BI22" i="42"/>
  <c r="BT10" i="42"/>
  <c r="BN10" i="42"/>
  <c r="BI10" i="42"/>
  <c r="AC382" i="42"/>
  <c r="BT382" i="42"/>
  <c r="BI382" i="42"/>
  <c r="Y370" i="42"/>
  <c r="AH370" i="42" s="1"/>
  <c r="BT370" i="42"/>
  <c r="BN370" i="42"/>
  <c r="BI370" i="42"/>
  <c r="Y358" i="42"/>
  <c r="AB358" i="42" s="1"/>
  <c r="BT358" i="42"/>
  <c r="BN358" i="42"/>
  <c r="BI358" i="42"/>
  <c r="Y346" i="42"/>
  <c r="AB346" i="42" s="1"/>
  <c r="BT346" i="42"/>
  <c r="BN346" i="42"/>
  <c r="BI346" i="42"/>
  <c r="AA334" i="42"/>
  <c r="BT334" i="42"/>
  <c r="BN334" i="42"/>
  <c r="BI334" i="42"/>
  <c r="Z322" i="42"/>
  <c r="BT322" i="42"/>
  <c r="BN322" i="42"/>
  <c r="BI322" i="42"/>
  <c r="AC310" i="42"/>
  <c r="BT310" i="42"/>
  <c r="BN310" i="42"/>
  <c r="BI310" i="42"/>
  <c r="AF298" i="42"/>
  <c r="BT298" i="42"/>
  <c r="BN298" i="42"/>
  <c r="BI298" i="42"/>
  <c r="AG286" i="42"/>
  <c r="BT286" i="42"/>
  <c r="BN286" i="42"/>
  <c r="BI286" i="42"/>
  <c r="AE274" i="42"/>
  <c r="BT274" i="42"/>
  <c r="BN274" i="42"/>
  <c r="BI274" i="42"/>
  <c r="Y262" i="42"/>
  <c r="AA262" i="42" s="1"/>
  <c r="BT262" i="42"/>
  <c r="BN262" i="42"/>
  <c r="BI262" i="42"/>
  <c r="Y250" i="42"/>
  <c r="AA250" i="42" s="1"/>
  <c r="BT250" i="42"/>
  <c r="BN250" i="42"/>
  <c r="BI250" i="42"/>
  <c r="Z494" i="42"/>
  <c r="BN494" i="42"/>
  <c r="BT494" i="42"/>
  <c r="BI494" i="42"/>
  <c r="BT482" i="42"/>
  <c r="BI482" i="42"/>
  <c r="BT470" i="42"/>
  <c r="BI470" i="42"/>
  <c r="BT458" i="42"/>
  <c r="BI458" i="42"/>
  <c r="BN446" i="42"/>
  <c r="BT446" i="42"/>
  <c r="BI446" i="42"/>
  <c r="BN434" i="42"/>
  <c r="BT434" i="42"/>
  <c r="BI434" i="42"/>
  <c r="AA422" i="42"/>
  <c r="BT422" i="42"/>
  <c r="BN422" i="42"/>
  <c r="BI422" i="42"/>
  <c r="AG410" i="42"/>
  <c r="BT410" i="42"/>
  <c r="BI410" i="42"/>
  <c r="AD398" i="42"/>
  <c r="BT398" i="42"/>
  <c r="BI398" i="42"/>
  <c r="Y857" i="42"/>
  <c r="AB857" i="42" s="1"/>
  <c r="Y845" i="42"/>
  <c r="AE845" i="42" s="1"/>
  <c r="Y833" i="42"/>
  <c r="Z833" i="42" s="1"/>
  <c r="Y821" i="42"/>
  <c r="AE821" i="42" s="1"/>
  <c r="Y809" i="42"/>
  <c r="Z809" i="42" s="1"/>
  <c r="Y797" i="42"/>
  <c r="AE797" i="42" s="1"/>
  <c r="Y785" i="42"/>
  <c r="AG785" i="42" s="1"/>
  <c r="Y773" i="42"/>
  <c r="AA773" i="42" s="1"/>
  <c r="AF761" i="42"/>
  <c r="AA749" i="42"/>
  <c r="AG737" i="42"/>
  <c r="AD725" i="42"/>
  <c r="BT26" i="42"/>
  <c r="BN26" i="42"/>
  <c r="BI26" i="42"/>
  <c r="BT14" i="42"/>
  <c r="BN14" i="42"/>
  <c r="BI14" i="42"/>
  <c r="AG374" i="42"/>
  <c r="BT374" i="42"/>
  <c r="BI374" i="42"/>
  <c r="Y266" i="42"/>
  <c r="AA266" i="42" s="1"/>
  <c r="BN266" i="42"/>
  <c r="BT266" i="42"/>
  <c r="BI266" i="42"/>
  <c r="AE402" i="42"/>
  <c r="BT402" i="42"/>
  <c r="BI402" i="42"/>
  <c r="Y777" i="42"/>
  <c r="AH777" i="42" s="1"/>
  <c r="AD385" i="42"/>
  <c r="BT385" i="42"/>
  <c r="BI385" i="42"/>
  <c r="AG277" i="42"/>
  <c r="BT277" i="42"/>
  <c r="BN277" i="42"/>
  <c r="BI277" i="42"/>
  <c r="BT437" i="42"/>
  <c r="BI437" i="42"/>
  <c r="BN437" i="42"/>
  <c r="Y824" i="42"/>
  <c r="Z824" i="42" s="1"/>
  <c r="AC740" i="42"/>
  <c r="BT23" i="42"/>
  <c r="BN23" i="42"/>
  <c r="BI23" i="42"/>
  <c r="BT21" i="42"/>
  <c r="BN21" i="42"/>
  <c r="BI21" i="42"/>
  <c r="BT9" i="42"/>
  <c r="BN9" i="42"/>
  <c r="BI9" i="42"/>
  <c r="Y241" i="42"/>
  <c r="AF241" i="42" s="1"/>
  <c r="BN241" i="42"/>
  <c r="BT241" i="42"/>
  <c r="BI241" i="42"/>
  <c r="AG381" i="42"/>
  <c r="BT381" i="42"/>
  <c r="BI381" i="42"/>
  <c r="Y369" i="42"/>
  <c r="AH369" i="42" s="1"/>
  <c r="BT369" i="42"/>
  <c r="BN369" i="42"/>
  <c r="BI369" i="42"/>
  <c r="Y357" i="42"/>
  <c r="AB357" i="42" s="1"/>
  <c r="BT357" i="42"/>
  <c r="BN357" i="42"/>
  <c r="Y345" i="42"/>
  <c r="AG345" i="42" s="1"/>
  <c r="BT345" i="42"/>
  <c r="BN345" i="42"/>
  <c r="BI345" i="42"/>
  <c r="AE333" i="42"/>
  <c r="BT333" i="42"/>
  <c r="BN333" i="42"/>
  <c r="BI333" i="42"/>
  <c r="AA321" i="42"/>
  <c r="BT321" i="42"/>
  <c r="BN321" i="42"/>
  <c r="BI321" i="42"/>
  <c r="AC309" i="42"/>
  <c r="BT309" i="42"/>
  <c r="BN309" i="42"/>
  <c r="BI309" i="42"/>
  <c r="AG297" i="42"/>
  <c r="BT297" i="42"/>
  <c r="BN297" i="42"/>
  <c r="BI297" i="42"/>
  <c r="AF285" i="42"/>
  <c r="BT285" i="42"/>
  <c r="BN285" i="42"/>
  <c r="BI285" i="42"/>
  <c r="AG273" i="42"/>
  <c r="BT273" i="42"/>
  <c r="BN273" i="42"/>
  <c r="BI273" i="42"/>
  <c r="Y261" i="42"/>
  <c r="BT261" i="42"/>
  <c r="BN261" i="42"/>
  <c r="BI261" i="42"/>
  <c r="Y249" i="42"/>
  <c r="AF249" i="42" s="1"/>
  <c r="BT249" i="42"/>
  <c r="BN249" i="42"/>
  <c r="BI249" i="42"/>
  <c r="AG493" i="42"/>
  <c r="BT493" i="42"/>
  <c r="BI493" i="42"/>
  <c r="BT481" i="42"/>
  <c r="BI481" i="42"/>
  <c r="BT469" i="42"/>
  <c r="BI469" i="42"/>
  <c r="BT457" i="42"/>
  <c r="BI457" i="42"/>
  <c r="BT445" i="42"/>
  <c r="BN445" i="42"/>
  <c r="BI445" i="42"/>
  <c r="BT433" i="42"/>
  <c r="BN433" i="42"/>
  <c r="BI433" i="42"/>
  <c r="AE421" i="42"/>
  <c r="BT421" i="42"/>
  <c r="BN421" i="42"/>
  <c r="BI421" i="42"/>
  <c r="AD409" i="42"/>
  <c r="BT409" i="42"/>
  <c r="BI409" i="42"/>
  <c r="AF397" i="42"/>
  <c r="BT397" i="42"/>
  <c r="BI397" i="42"/>
  <c r="Y856" i="42"/>
  <c r="AD856" i="42" s="1"/>
  <c r="Y844" i="42"/>
  <c r="AC844" i="42" s="1"/>
  <c r="Y832" i="42"/>
  <c r="AB832" i="42" s="1"/>
  <c r="Y820" i="42"/>
  <c r="AB820" i="42" s="1"/>
  <c r="Y808" i="42"/>
  <c r="AA808" i="42" s="1"/>
  <c r="Y796" i="42"/>
  <c r="Z796" i="42" s="1"/>
  <c r="Y784" i="42"/>
  <c r="Z784" i="42" s="1"/>
  <c r="Y772" i="42"/>
  <c r="Z772" i="42" s="1"/>
  <c r="AH760" i="42"/>
  <c r="AF748" i="42"/>
  <c r="AB736" i="42"/>
  <c r="AC724" i="42"/>
  <c r="BT20" i="42"/>
  <c r="BI20" i="42"/>
  <c r="BN20" i="42"/>
  <c r="BT8" i="42"/>
  <c r="BI8" i="42"/>
  <c r="BN8" i="42"/>
  <c r="AC392" i="42"/>
  <c r="BT392" i="42"/>
  <c r="BI392" i="42"/>
  <c r="AC380" i="42"/>
  <c r="BT380" i="42"/>
  <c r="BI380" i="42"/>
  <c r="Y368" i="42"/>
  <c r="AD368" i="42" s="1"/>
  <c r="BT368" i="42"/>
  <c r="BN368" i="42"/>
  <c r="BI368" i="42"/>
  <c r="Y356" i="42"/>
  <c r="AF356" i="42" s="1"/>
  <c r="BT356" i="42"/>
  <c r="BN356" i="42"/>
  <c r="BI356" i="42"/>
  <c r="Y344" i="42"/>
  <c r="AH344" i="42" s="1"/>
  <c r="BT344" i="42"/>
  <c r="BN344" i="42"/>
  <c r="BI344" i="42"/>
  <c r="BT332" i="42"/>
  <c r="BN332" i="42"/>
  <c r="BI332" i="42"/>
  <c r="BT320" i="42"/>
  <c r="BN320" i="42"/>
  <c r="BI320" i="42"/>
  <c r="BT308" i="42"/>
  <c r="BN308" i="42"/>
  <c r="BI308" i="42"/>
  <c r="AH296" i="42"/>
  <c r="BT296" i="42"/>
  <c r="BN296" i="42"/>
  <c r="BI296" i="42"/>
  <c r="AB284" i="42"/>
  <c r="BT284" i="42"/>
  <c r="BN284" i="42"/>
  <c r="BI284" i="42"/>
  <c r="Y272" i="42"/>
  <c r="AC272" i="42" s="1"/>
  <c r="BT272" i="42"/>
  <c r="BN272" i="42"/>
  <c r="BI272" i="42"/>
  <c r="Y260" i="42"/>
  <c r="AD260" i="42" s="1"/>
  <c r="BT260" i="42"/>
  <c r="BN260" i="42"/>
  <c r="BI260" i="42"/>
  <c r="Y248" i="42"/>
  <c r="AG248" i="42" s="1"/>
  <c r="BT248" i="42"/>
  <c r="BN248" i="42"/>
  <c r="BI248" i="42"/>
  <c r="AG504" i="42"/>
  <c r="BN504" i="42"/>
  <c r="BT504" i="42"/>
  <c r="BI504" i="42"/>
  <c r="BT492" i="42"/>
  <c r="BI492" i="42"/>
  <c r="BT480" i="42"/>
  <c r="BI480" i="42"/>
  <c r="BT468" i="42"/>
  <c r="BI468" i="42"/>
  <c r="BT456" i="42"/>
  <c r="BI456" i="42"/>
  <c r="BN444" i="42"/>
  <c r="BT444" i="42"/>
  <c r="BI444" i="42"/>
  <c r="BN432" i="42"/>
  <c r="BT432" i="42"/>
  <c r="BI432" i="42"/>
  <c r="AF420" i="42"/>
  <c r="BT420" i="42"/>
  <c r="BN420" i="42"/>
  <c r="BI420" i="42"/>
  <c r="BT408" i="42"/>
  <c r="BI408" i="42"/>
  <c r="AA396" i="42"/>
  <c r="BT396" i="42"/>
  <c r="BI396" i="42"/>
  <c r="Y855" i="42"/>
  <c r="AB855" i="42" s="1"/>
  <c r="Y843" i="42"/>
  <c r="AA843" i="42" s="1"/>
  <c r="Y831" i="42"/>
  <c r="AF831" i="42" s="1"/>
  <c r="Y819" i="42"/>
  <c r="AH819" i="42" s="1"/>
  <c r="Y807" i="42"/>
  <c r="AB807" i="42" s="1"/>
  <c r="Y795" i="42"/>
  <c r="AA795" i="42" s="1"/>
  <c r="Y783" i="42"/>
  <c r="AF783" i="42" s="1"/>
  <c r="Y771" i="42"/>
  <c r="AA771" i="42" s="1"/>
  <c r="AG759" i="42"/>
  <c r="AH747" i="42"/>
  <c r="AC735" i="42"/>
  <c r="AA723" i="42"/>
  <c r="Y350" i="42"/>
  <c r="AG350" i="42" s="1"/>
  <c r="BN350" i="42"/>
  <c r="BT350" i="42"/>
  <c r="BI350" i="42"/>
  <c r="Y242" i="42"/>
  <c r="BN242" i="42"/>
  <c r="BT242" i="42"/>
  <c r="BI242" i="42"/>
  <c r="AE414" i="42"/>
  <c r="BT414" i="42"/>
  <c r="BI414" i="42"/>
  <c r="BN414" i="42"/>
  <c r="Y825" i="42"/>
  <c r="AD825" i="42" s="1"/>
  <c r="Y765" i="42"/>
  <c r="Z765" i="42" s="1"/>
  <c r="Y349" i="42"/>
  <c r="AH349" i="42" s="1"/>
  <c r="BN349" i="42"/>
  <c r="BT349" i="42"/>
  <c r="BI349" i="42"/>
  <c r="AD313" i="42"/>
  <c r="BN313" i="42"/>
  <c r="BT313" i="42"/>
  <c r="BI313" i="42"/>
  <c r="Z394" i="42"/>
  <c r="BT394" i="42"/>
  <c r="BI394" i="42"/>
  <c r="AC425" i="42"/>
  <c r="BT425" i="42"/>
  <c r="BI425" i="42"/>
  <c r="BN425" i="42"/>
  <c r="Y836" i="42"/>
  <c r="Z836" i="42" s="1"/>
  <c r="Y776" i="42"/>
  <c r="Z776" i="42" s="1"/>
  <c r="AH716" i="42"/>
  <c r="BT19" i="42"/>
  <c r="BN19" i="42"/>
  <c r="BI19" i="42"/>
  <c r="BT7" i="42"/>
  <c r="BN7" i="42"/>
  <c r="BI7" i="42"/>
  <c r="AE391" i="42"/>
  <c r="BT391" i="42"/>
  <c r="BI391" i="42"/>
  <c r="BT379" i="42"/>
  <c r="BI379" i="42"/>
  <c r="Y367" i="42"/>
  <c r="Z367" i="42" s="1"/>
  <c r="BT367" i="42"/>
  <c r="BN367" i="42"/>
  <c r="BI367" i="42"/>
  <c r="Y355" i="42"/>
  <c r="AD355" i="42" s="1"/>
  <c r="BT355" i="42"/>
  <c r="BN355" i="42"/>
  <c r="BI355" i="42"/>
  <c r="Y343" i="42"/>
  <c r="AH343" i="42" s="1"/>
  <c r="BT343" i="42"/>
  <c r="BN343" i="42"/>
  <c r="BI343" i="42"/>
  <c r="AC331" i="42"/>
  <c r="BT331" i="42"/>
  <c r="BN331" i="42"/>
  <c r="BI331" i="42"/>
  <c r="BT319" i="42"/>
  <c r="BN319" i="42"/>
  <c r="BI319" i="42"/>
  <c r="AG307" i="42"/>
  <c r="BT307" i="42"/>
  <c r="BN307" i="42"/>
  <c r="BI307" i="42"/>
  <c r="AE295" i="42"/>
  <c r="BT295" i="42"/>
  <c r="BN295" i="42"/>
  <c r="BI295" i="42"/>
  <c r="AF283" i="42"/>
  <c r="BT283" i="42"/>
  <c r="BN283" i="42"/>
  <c r="BI283" i="42"/>
  <c r="Y271" i="42"/>
  <c r="BT271" i="42"/>
  <c r="BN271" i="42"/>
  <c r="BI271" i="42"/>
  <c r="Y259" i="42"/>
  <c r="AG259" i="42" s="1"/>
  <c r="BT259" i="42"/>
  <c r="BN259" i="42"/>
  <c r="BI259" i="42"/>
  <c r="Y247" i="42"/>
  <c r="AE247" i="42" s="1"/>
  <c r="BT247" i="42"/>
  <c r="BN247" i="42"/>
  <c r="BI247" i="42"/>
  <c r="AB503" i="42"/>
  <c r="BT503" i="42"/>
  <c r="BN503" i="42"/>
  <c r="BI503" i="42"/>
  <c r="AE491" i="42"/>
  <c r="BT491" i="42"/>
  <c r="BI491" i="42"/>
  <c r="BT479" i="42"/>
  <c r="BI479" i="42"/>
  <c r="BT467" i="42"/>
  <c r="BI467" i="42"/>
  <c r="BT455" i="42"/>
  <c r="BI455" i="42"/>
  <c r="BT443" i="42"/>
  <c r="BN443" i="42"/>
  <c r="BI443" i="42"/>
  <c r="BT431" i="42"/>
  <c r="BN431" i="42"/>
  <c r="BI431" i="42"/>
  <c r="AH419" i="42"/>
  <c r="BT419" i="42"/>
  <c r="BN419" i="42"/>
  <c r="BI419" i="42"/>
  <c r="AF407" i="42"/>
  <c r="BT407" i="42"/>
  <c r="BI407" i="42"/>
  <c r="BT395" i="42"/>
  <c r="BI395" i="42"/>
  <c r="Y854" i="42"/>
  <c r="AF854" i="42" s="1"/>
  <c r="Y842" i="42"/>
  <c r="AB842" i="42" s="1"/>
  <c r="Y830" i="42"/>
  <c r="AG830" i="42" s="1"/>
  <c r="Y818" i="42"/>
  <c r="AG818" i="42" s="1"/>
  <c r="Y806" i="42"/>
  <c r="AC806" i="42" s="1"/>
  <c r="Y794" i="42"/>
  <c r="AG794" i="42" s="1"/>
  <c r="Y782" i="42"/>
  <c r="AH782" i="42" s="1"/>
  <c r="Y770" i="42"/>
  <c r="AD770" i="42" s="1"/>
  <c r="Z758" i="42"/>
  <c r="AA746" i="42"/>
  <c r="AB734" i="42"/>
  <c r="AE722" i="42"/>
  <c r="Y362" i="42"/>
  <c r="AG362" i="42" s="1"/>
  <c r="BN362" i="42"/>
  <c r="BT362" i="42"/>
  <c r="AH278" i="42"/>
  <c r="BT278" i="42"/>
  <c r="BN278" i="42"/>
  <c r="BI278" i="42"/>
  <c r="BT486" i="42"/>
  <c r="BI486" i="42"/>
  <c r="Y849" i="42"/>
  <c r="Z849" i="42" s="1"/>
  <c r="Y361" i="42"/>
  <c r="AE361" i="42" s="1"/>
  <c r="BN361" i="42"/>
  <c r="BT361" i="42"/>
  <c r="BI361" i="42"/>
  <c r="Y265" i="42"/>
  <c r="Z265" i="42" s="1"/>
  <c r="BN265" i="42"/>
  <c r="BT265" i="42"/>
  <c r="BI265" i="42"/>
  <c r="BT461" i="42"/>
  <c r="BI461" i="42"/>
  <c r="Y860" i="42"/>
  <c r="Z860" i="42" s="1"/>
  <c r="Y812" i="42"/>
  <c r="AH812" i="42" s="1"/>
  <c r="Z728" i="42"/>
  <c r="BT18" i="42"/>
  <c r="BN18" i="42"/>
  <c r="BI18" i="42"/>
  <c r="BT6" i="42"/>
  <c r="BN6" i="42"/>
  <c r="BI6" i="42"/>
  <c r="AF390" i="42"/>
  <c r="BT390" i="42"/>
  <c r="BI390" i="42"/>
  <c r="AF378" i="42"/>
  <c r="BT378" i="42"/>
  <c r="BI378" i="42"/>
  <c r="Y366" i="42"/>
  <c r="AD366" i="42" s="1"/>
  <c r="BT366" i="42"/>
  <c r="BN366" i="42"/>
  <c r="Y354" i="42"/>
  <c r="AH354" i="42" s="1"/>
  <c r="BT354" i="42"/>
  <c r="BN354" i="42"/>
  <c r="Y342" i="42"/>
  <c r="AB342" i="42" s="1"/>
  <c r="BT342" i="42"/>
  <c r="BN342" i="42"/>
  <c r="BI342" i="42"/>
  <c r="BT330" i="42"/>
  <c r="BN330" i="42"/>
  <c r="BI330" i="42"/>
  <c r="Z318" i="42"/>
  <c r="BT318" i="42"/>
  <c r="BN318" i="42"/>
  <c r="BI318" i="42"/>
  <c r="AG306" i="42"/>
  <c r="BT306" i="42"/>
  <c r="BN306" i="42"/>
  <c r="BI306" i="42"/>
  <c r="AA294" i="42"/>
  <c r="BT294" i="42"/>
  <c r="BN294" i="42"/>
  <c r="BI294" i="42"/>
  <c r="AF282" i="42"/>
  <c r="BT282" i="42"/>
  <c r="BN282" i="42"/>
  <c r="BI282" i="42"/>
  <c r="Y270" i="42"/>
  <c r="AD270" i="42" s="1"/>
  <c r="BT270" i="42"/>
  <c r="BN270" i="42"/>
  <c r="BI270" i="42"/>
  <c r="Y258" i="42"/>
  <c r="AD258" i="42" s="1"/>
  <c r="BT258" i="42"/>
  <c r="BN258" i="42"/>
  <c r="BI258" i="42"/>
  <c r="Y246" i="42"/>
  <c r="BT246" i="42"/>
  <c r="BN246" i="42"/>
  <c r="BI246" i="42"/>
  <c r="Z502" i="42"/>
  <c r="BT502" i="42"/>
  <c r="BN502" i="42"/>
  <c r="BI502" i="42"/>
  <c r="Z490" i="42"/>
  <c r="BT490" i="42"/>
  <c r="BI490" i="42"/>
  <c r="BT478" i="42"/>
  <c r="BI478" i="42"/>
  <c r="BT466" i="42"/>
  <c r="BI466" i="42"/>
  <c r="BT454" i="42"/>
  <c r="BI454" i="42"/>
  <c r="AG442" i="42"/>
  <c r="BT442" i="42"/>
  <c r="BN442" i="42"/>
  <c r="BI442" i="42"/>
  <c r="AG430" i="42"/>
  <c r="BT430" i="42"/>
  <c r="BN430" i="42"/>
  <c r="BI430" i="42"/>
  <c r="AH418" i="42"/>
  <c r="BT418" i="42"/>
  <c r="BN418" i="42"/>
  <c r="BI418" i="42"/>
  <c r="BT406" i="42"/>
  <c r="BI406" i="42"/>
  <c r="Y853" i="42"/>
  <c r="AD853" i="42" s="1"/>
  <c r="Y841" i="42"/>
  <c r="AD841" i="42" s="1"/>
  <c r="Y829" i="42"/>
  <c r="AH829" i="42" s="1"/>
  <c r="Y817" i="42"/>
  <c r="AG817" i="42" s="1"/>
  <c r="Y805" i="42"/>
  <c r="AA805" i="42" s="1"/>
  <c r="Y793" i="42"/>
  <c r="AD793" i="42" s="1"/>
  <c r="Y781" i="42"/>
  <c r="AH781" i="42" s="1"/>
  <c r="Y769" i="42"/>
  <c r="AB769" i="42" s="1"/>
  <c r="AF757" i="42"/>
  <c r="AG745" i="42"/>
  <c r="AF733" i="42"/>
  <c r="AH721" i="42"/>
  <c r="AG386" i="42"/>
  <c r="BI386" i="42"/>
  <c r="BT386" i="42"/>
  <c r="AC314" i="42"/>
  <c r="BN314" i="42"/>
  <c r="BT314" i="42"/>
  <c r="BI314" i="42"/>
  <c r="BT450" i="42"/>
  <c r="BI450" i="42"/>
  <c r="Y837" i="42"/>
  <c r="AD837" i="42" s="1"/>
  <c r="AH741" i="42"/>
  <c r="BT25" i="42"/>
  <c r="BN25" i="42"/>
  <c r="BI25" i="42"/>
  <c r="BT13" i="42"/>
  <c r="BN13" i="42"/>
  <c r="BI13" i="42"/>
  <c r="Y373" i="42"/>
  <c r="BT373" i="42"/>
  <c r="BI373" i="42"/>
  <c r="AH289" i="42"/>
  <c r="BN289" i="42"/>
  <c r="BT289" i="42"/>
  <c r="BI289" i="42"/>
  <c r="BT449" i="42"/>
  <c r="BI449" i="42"/>
  <c r="Y788" i="42"/>
  <c r="Z788" i="42" s="1"/>
  <c r="BT17" i="42"/>
  <c r="BN17" i="42"/>
  <c r="BI17" i="42"/>
  <c r="AG389" i="42"/>
  <c r="BT389" i="42"/>
  <c r="BI389" i="42"/>
  <c r="BT377" i="42"/>
  <c r="BI377" i="42"/>
  <c r="Y365" i="42"/>
  <c r="AE365" i="42" s="1"/>
  <c r="BT365" i="42"/>
  <c r="BN365" i="42"/>
  <c r="Y353" i="42"/>
  <c r="AD353" i="42" s="1"/>
  <c r="BT353" i="42"/>
  <c r="BN353" i="42"/>
  <c r="Y341" i="42"/>
  <c r="AC341" i="42" s="1"/>
  <c r="BT341" i="42"/>
  <c r="BI341" i="42"/>
  <c r="BN341" i="42"/>
  <c r="AC329" i="42"/>
  <c r="BT329" i="42"/>
  <c r="BI329" i="42"/>
  <c r="BN329" i="42"/>
  <c r="BT317" i="42"/>
  <c r="BN317" i="42"/>
  <c r="BI317" i="42"/>
  <c r="AH305" i="42"/>
  <c r="BT305" i="42"/>
  <c r="BN305" i="42"/>
  <c r="BI305" i="42"/>
  <c r="AE293" i="42"/>
  <c r="BT293" i="42"/>
  <c r="BI293" i="42"/>
  <c r="BN293" i="42"/>
  <c r="AH281" i="42"/>
  <c r="BT281" i="42"/>
  <c r="BI281" i="42"/>
  <c r="BN281" i="42"/>
  <c r="Y269" i="42"/>
  <c r="AC269" i="42" s="1"/>
  <c r="BT269" i="42"/>
  <c r="BI269" i="42"/>
  <c r="BN269" i="42"/>
  <c r="Y257" i="42"/>
  <c r="BT257" i="42"/>
  <c r="BI257" i="42"/>
  <c r="BN257" i="42"/>
  <c r="Y245" i="42"/>
  <c r="BT245" i="42"/>
  <c r="BN245" i="42"/>
  <c r="BI245" i="42"/>
  <c r="AH501" i="42"/>
  <c r="BT501" i="42"/>
  <c r="BN501" i="42"/>
  <c r="BI501" i="42"/>
  <c r="BT489" i="42"/>
  <c r="BI489" i="42"/>
  <c r="BT477" i="42"/>
  <c r="BI477" i="42"/>
  <c r="BT465" i="42"/>
  <c r="BI465" i="42"/>
  <c r="BT453" i="42"/>
  <c r="BI453" i="42"/>
  <c r="BT441" i="42"/>
  <c r="BN441" i="42"/>
  <c r="BI441" i="42"/>
  <c r="AB429" i="42"/>
  <c r="BT429" i="42"/>
  <c r="BN429" i="42"/>
  <c r="BI429" i="42"/>
  <c r="AC417" i="42"/>
  <c r="BT417" i="42"/>
  <c r="BN417" i="42"/>
  <c r="BI417" i="42"/>
  <c r="AB405" i="42"/>
  <c r="BT405" i="42"/>
  <c r="BI405" i="42"/>
  <c r="Y864" i="42"/>
  <c r="AF864" i="42" s="1"/>
  <c r="Y852" i="42"/>
  <c r="AD852" i="42" s="1"/>
  <c r="Y840" i="42"/>
  <c r="Z840" i="42" s="1"/>
  <c r="Y828" i="42"/>
  <c r="AE828" i="42" s="1"/>
  <c r="Y816" i="42"/>
  <c r="AD816" i="42" s="1"/>
  <c r="Y804" i="42"/>
  <c r="AF804" i="42" s="1"/>
  <c r="Y792" i="42"/>
  <c r="AB792" i="42" s="1"/>
  <c r="Y780" i="42"/>
  <c r="Z780" i="42" s="1"/>
  <c r="Y768" i="42"/>
  <c r="AF768" i="42" s="1"/>
  <c r="AE756" i="42"/>
  <c r="AF744" i="42"/>
  <c r="AA732" i="42"/>
  <c r="AH720" i="42"/>
  <c r="AC498" i="42"/>
  <c r="BT498" i="42"/>
  <c r="BI498" i="42"/>
  <c r="BN498" i="42"/>
  <c r="AG753" i="42"/>
  <c r="AD388" i="42"/>
  <c r="BT388" i="42"/>
  <c r="BI388" i="42"/>
  <c r="AC376" i="42"/>
  <c r="BT376" i="42"/>
  <c r="BI376" i="42"/>
  <c r="Y364" i="42"/>
  <c r="AH364" i="42" s="1"/>
  <c r="BT364" i="42"/>
  <c r="BN364" i="42"/>
  <c r="BI364" i="42"/>
  <c r="Y352" i="42"/>
  <c r="AB352" i="42" s="1"/>
  <c r="BT352" i="42"/>
  <c r="BN352" i="42"/>
  <c r="Y340" i="42"/>
  <c r="AG340" i="42" s="1"/>
  <c r="BT340" i="42"/>
  <c r="BI340" i="42"/>
  <c r="BN340" i="42"/>
  <c r="AG328" i="42"/>
  <c r="BT328" i="42"/>
  <c r="BN328" i="42"/>
  <c r="BI328" i="42"/>
  <c r="BT316" i="42"/>
  <c r="BN316" i="42"/>
  <c r="BI316" i="42"/>
  <c r="Z304" i="42"/>
  <c r="BT304" i="42"/>
  <c r="BN304" i="42"/>
  <c r="BI304" i="42"/>
  <c r="AD292" i="42"/>
  <c r="BT292" i="42"/>
  <c r="BI292" i="42"/>
  <c r="BN292" i="42"/>
  <c r="AE280" i="42"/>
  <c r="BT280" i="42"/>
  <c r="BI280" i="42"/>
  <c r="BN280" i="42"/>
  <c r="Y268" i="42"/>
  <c r="AA268" i="42" s="1"/>
  <c r="BT268" i="42"/>
  <c r="BI268" i="42"/>
  <c r="BN268" i="42"/>
  <c r="Y256" i="42"/>
  <c r="AG256" i="42" s="1"/>
  <c r="BT256" i="42"/>
  <c r="BN256" i="42"/>
  <c r="BI256" i="42"/>
  <c r="Y244" i="42"/>
  <c r="AA244" i="42" s="1"/>
  <c r="BT244" i="42"/>
  <c r="BN244" i="42"/>
  <c r="BI244" i="42"/>
  <c r="AE500" i="42"/>
  <c r="BT500" i="42"/>
  <c r="BN500" i="42"/>
  <c r="BI500" i="42"/>
  <c r="BT488" i="42"/>
  <c r="BI488" i="42"/>
  <c r="BT476" i="42"/>
  <c r="BI476" i="42"/>
  <c r="BT464" i="42"/>
  <c r="BI464" i="42"/>
  <c r="BT452" i="42"/>
  <c r="BI452" i="42"/>
  <c r="AC440" i="42"/>
  <c r="BT440" i="42"/>
  <c r="BN440" i="42"/>
  <c r="BI440" i="42"/>
  <c r="AC428" i="42"/>
  <c r="BT428" i="42"/>
  <c r="BN428" i="42"/>
  <c r="BI428" i="42"/>
  <c r="AE416" i="42"/>
  <c r="BT416" i="42"/>
  <c r="BN416" i="42"/>
  <c r="BI416" i="42"/>
  <c r="AB404" i="42"/>
  <c r="BT404" i="42"/>
  <c r="BI404" i="42"/>
  <c r="Y863" i="42"/>
  <c r="AB863" i="42" s="1"/>
  <c r="Y851" i="42"/>
  <c r="Z851" i="42" s="1"/>
  <c r="Y839" i="42"/>
  <c r="AH839" i="42" s="1"/>
  <c r="Y827" i="42"/>
  <c r="AA827" i="42" s="1"/>
  <c r="Y815" i="42"/>
  <c r="AA815" i="42" s="1"/>
  <c r="Y803" i="42"/>
  <c r="AE803" i="42" s="1"/>
  <c r="Y791" i="42"/>
  <c r="AF791" i="42" s="1"/>
  <c r="Y779" i="42"/>
  <c r="AD779" i="42" s="1"/>
  <c r="Y767" i="42"/>
  <c r="AF767" i="42" s="1"/>
  <c r="AD755" i="42"/>
  <c r="AG743" i="42"/>
  <c r="AH731" i="42"/>
  <c r="AG719" i="42"/>
  <c r="AB302" i="42"/>
  <c r="BN302" i="42"/>
  <c r="BT302" i="42"/>
  <c r="BI302" i="42"/>
  <c r="BT438" i="42"/>
  <c r="BI438" i="42"/>
  <c r="BN438" i="42"/>
  <c r="Y789" i="42"/>
  <c r="AD789" i="42" s="1"/>
  <c r="BT28" i="42"/>
  <c r="BN28" i="42"/>
  <c r="BI28" i="42"/>
  <c r="BT16" i="42"/>
  <c r="BN16" i="42"/>
  <c r="BI16" i="42"/>
  <c r="BT27" i="42"/>
  <c r="BN27" i="42"/>
  <c r="BI27" i="42"/>
  <c r="BT15" i="42"/>
  <c r="BN15" i="42"/>
  <c r="BI15" i="42"/>
  <c r="AF387" i="42"/>
  <c r="BI387" i="42"/>
  <c r="BT387" i="42"/>
  <c r="AB375" i="42"/>
  <c r="BT375" i="42"/>
  <c r="BI375" i="42"/>
  <c r="Y351" i="42"/>
  <c r="AH351" i="42" s="1"/>
  <c r="BT351" i="42"/>
  <c r="BN351" i="42"/>
  <c r="BI351" i="42"/>
  <c r="Y339" i="42"/>
  <c r="AB339" i="42" s="1"/>
  <c r="BT339" i="42"/>
  <c r="BN339" i="42"/>
  <c r="BI339" i="42"/>
  <c r="BT327" i="42"/>
  <c r="BN327" i="42"/>
  <c r="BI327" i="42"/>
  <c r="Z315" i="42"/>
  <c r="BT315" i="42"/>
  <c r="BN315" i="42"/>
  <c r="BI315" i="42"/>
  <c r="AH303" i="42"/>
  <c r="BT303" i="42"/>
  <c r="BN303" i="42"/>
  <c r="BI303" i="42"/>
  <c r="AA291" i="42"/>
  <c r="BT291" i="42"/>
  <c r="BN291" i="42"/>
  <c r="BI291" i="42"/>
  <c r="AF279" i="42"/>
  <c r="BT279" i="42"/>
  <c r="BN279" i="42"/>
  <c r="BI279" i="42"/>
  <c r="Y267" i="42"/>
  <c r="BT267" i="42"/>
  <c r="BN267" i="42"/>
  <c r="BI267" i="42"/>
  <c r="Y255" i="42"/>
  <c r="AB255" i="42" s="1"/>
  <c r="BT255" i="42"/>
  <c r="BN255" i="42"/>
  <c r="BI255" i="42"/>
  <c r="Y243" i="42"/>
  <c r="AG243" i="42" s="1"/>
  <c r="BT243" i="42"/>
  <c r="BN243" i="42"/>
  <c r="BI243" i="42"/>
  <c r="AB499" i="42"/>
  <c r="BT499" i="42"/>
  <c r="BN499" i="42"/>
  <c r="BI499" i="42"/>
  <c r="BT487" i="42"/>
  <c r="BI487" i="42"/>
  <c r="BT475" i="42"/>
  <c r="BI475" i="42"/>
  <c r="BT463" i="42"/>
  <c r="BI463" i="42"/>
  <c r="BT451" i="42"/>
  <c r="BI451" i="42"/>
  <c r="AE439" i="42"/>
  <c r="BT439" i="42"/>
  <c r="BN439" i="42"/>
  <c r="BI439" i="42"/>
  <c r="AB427" i="42"/>
  <c r="BT427" i="42"/>
  <c r="BN427" i="42"/>
  <c r="BI427" i="42"/>
  <c r="AH415" i="42"/>
  <c r="BT415" i="42"/>
  <c r="BN415" i="42"/>
  <c r="BI415" i="42"/>
  <c r="AD403" i="42"/>
  <c r="BT403" i="42"/>
  <c r="BI403" i="42"/>
  <c r="Y862" i="42"/>
  <c r="AB862" i="42" s="1"/>
  <c r="Y850" i="42"/>
  <c r="AB850" i="42" s="1"/>
  <c r="Y838" i="42"/>
  <c r="AB838" i="42" s="1"/>
  <c r="Y826" i="42"/>
  <c r="AB826" i="42" s="1"/>
  <c r="Y814" i="42"/>
  <c r="AB814" i="42" s="1"/>
  <c r="Y802" i="42"/>
  <c r="AB802" i="42" s="1"/>
  <c r="Y790" i="42"/>
  <c r="AB790" i="42" s="1"/>
  <c r="Y778" i="42"/>
  <c r="AB778" i="42" s="1"/>
  <c r="Y766" i="42"/>
  <c r="AB766" i="42" s="1"/>
  <c r="AB754" i="42"/>
  <c r="AB742" i="42"/>
  <c r="AA730" i="42"/>
  <c r="AD718" i="42"/>
  <c r="BN505" i="42"/>
  <c r="BI505" i="42"/>
  <c r="Y363" i="42"/>
  <c r="AD363" i="42" s="1"/>
  <c r="BT363" i="42"/>
  <c r="BN363" i="42"/>
  <c r="BI363" i="42"/>
  <c r="AH171" i="42"/>
  <c r="AF182" i="42"/>
  <c r="AC182" i="42"/>
  <c r="Z182" i="42"/>
  <c r="AE182" i="42"/>
  <c r="AA182" i="42"/>
  <c r="AG182" i="42"/>
  <c r="AB172" i="42"/>
  <c r="Z196" i="42"/>
  <c r="AA196" i="42"/>
  <c r="AC172" i="42"/>
  <c r="AD172" i="42"/>
  <c r="AC196" i="42"/>
  <c r="AE196" i="42"/>
  <c r="AA169" i="42"/>
  <c r="Z169" i="42"/>
  <c r="AC169" i="42"/>
  <c r="AD169" i="42"/>
  <c r="AA205" i="42"/>
  <c r="AE169" i="42"/>
  <c r="AB205" i="42"/>
  <c r="AC205" i="42"/>
  <c r="AG169" i="42"/>
  <c r="AF205" i="42"/>
  <c r="AE205" i="42"/>
  <c r="AG205" i="42"/>
  <c r="AD196" i="42"/>
  <c r="Z180" i="42"/>
  <c r="AA180" i="42"/>
  <c r="AB180" i="42"/>
  <c r="AE180" i="42"/>
  <c r="AF180" i="42"/>
  <c r="AH228" i="42"/>
  <c r="AH180" i="42"/>
  <c r="AC180" i="42"/>
  <c r="AD228" i="42"/>
  <c r="AC113" i="42"/>
  <c r="AB113" i="42"/>
  <c r="AE113" i="42"/>
  <c r="AF179" i="42"/>
  <c r="AH179" i="42"/>
  <c r="AE239" i="42"/>
  <c r="AC179" i="42"/>
  <c r="AG239" i="42"/>
  <c r="AH191" i="42"/>
  <c r="AD221" i="42"/>
  <c r="Z116" i="42"/>
  <c r="AG208" i="42"/>
  <c r="AC221" i="42"/>
  <c r="Z204" i="42"/>
  <c r="AB204" i="42"/>
  <c r="AC204" i="42"/>
  <c r="AE228" i="42"/>
  <c r="AG228" i="42"/>
  <c r="AE620" i="42"/>
  <c r="Z632" i="42"/>
  <c r="AG706" i="42"/>
  <c r="AB547" i="42"/>
  <c r="Z560" i="42"/>
  <c r="AH571" i="42"/>
  <c r="AB694" i="42"/>
  <c r="AE547" i="42"/>
  <c r="AC694" i="42"/>
  <c r="AF547" i="42"/>
  <c r="AE694" i="42"/>
  <c r="AG547" i="42"/>
  <c r="AF694" i="42"/>
  <c r="AH547" i="42"/>
  <c r="AD620" i="42"/>
  <c r="AH694" i="42"/>
  <c r="AA694" i="42"/>
  <c r="AC560" i="42"/>
  <c r="AG548" i="42"/>
  <c r="Z572" i="42"/>
  <c r="AC585" i="42"/>
  <c r="Z185" i="42"/>
  <c r="AH548" i="42"/>
  <c r="AC572" i="42"/>
  <c r="AG644" i="42"/>
  <c r="AC682" i="42"/>
  <c r="AD706" i="42"/>
  <c r="AH706" i="42"/>
  <c r="AD148" i="42"/>
  <c r="AC185" i="42"/>
  <c r="AB560" i="42"/>
  <c r="AC632" i="42"/>
  <c r="AH644" i="42"/>
  <c r="AB682" i="42"/>
  <c r="AD694" i="42"/>
  <c r="AF706" i="42"/>
  <c r="AB195" i="42"/>
  <c r="Z548" i="42"/>
  <c r="AB559" i="42"/>
  <c r="AE560" i="42"/>
  <c r="Z571" i="42"/>
  <c r="AE572" i="42"/>
  <c r="AF632" i="42"/>
  <c r="AE682" i="42"/>
  <c r="AG694" i="42"/>
  <c r="Z644" i="42"/>
  <c r="AG682" i="42"/>
  <c r="AD560" i="42"/>
  <c r="AD572" i="42"/>
  <c r="AA548" i="42"/>
  <c r="AG560" i="42"/>
  <c r="AF572" i="42"/>
  <c r="AB548" i="42"/>
  <c r="AC548" i="42"/>
  <c r="AE559" i="42"/>
  <c r="AC569" i="42"/>
  <c r="Z585" i="42"/>
  <c r="AD609" i="42"/>
  <c r="Z620" i="42"/>
  <c r="AA644" i="42"/>
  <c r="Z706" i="42"/>
  <c r="Z547" i="42"/>
  <c r="AE548" i="42"/>
  <c r="AF559" i="42"/>
  <c r="AE571" i="42"/>
  <c r="AA585" i="42"/>
  <c r="AF609" i="42"/>
  <c r="AA620" i="42"/>
  <c r="AB644" i="42"/>
  <c r="AA706" i="42"/>
  <c r="AC219" i="42"/>
  <c r="AB581" i="42"/>
  <c r="AB585" i="42"/>
  <c r="AA634" i="42"/>
  <c r="AE161" i="42"/>
  <c r="AH161" i="42"/>
  <c r="AE208" i="42"/>
  <c r="AF208" i="42"/>
  <c r="AA221" i="42"/>
  <c r="AB208" i="42"/>
  <c r="AC208" i="42"/>
  <c r="AA645" i="42"/>
  <c r="AF161" i="42"/>
  <c r="AE165" i="42"/>
  <c r="AF165" i="42"/>
  <c r="AG165" i="42"/>
  <c r="AD622" i="42"/>
  <c r="Z221" i="42"/>
  <c r="AB185" i="42"/>
  <c r="AE125" i="42"/>
  <c r="AE209" i="42"/>
  <c r="AG209" i="42"/>
  <c r="AH209" i="42"/>
  <c r="AA125" i="42"/>
  <c r="AC125" i="42"/>
  <c r="AF209" i="42"/>
  <c r="AF125" i="42"/>
  <c r="AH125" i="42"/>
  <c r="Z101" i="42"/>
  <c r="Z154" i="42"/>
  <c r="AC101" i="42"/>
  <c r="AF137" i="42"/>
  <c r="Z106" i="42"/>
  <c r="AG137" i="42"/>
  <c r="AB106" i="42"/>
  <c r="AA154" i="42"/>
  <c r="AC154" i="42"/>
  <c r="AD154" i="42"/>
  <c r="AA113" i="42"/>
  <c r="AD125" i="42"/>
  <c r="AH137" i="42"/>
  <c r="AG161" i="42"/>
  <c r="AF228" i="42"/>
  <c r="AA101" i="42"/>
  <c r="AD113" i="42"/>
  <c r="AG125" i="42"/>
  <c r="AD204" i="42"/>
  <c r="AD101" i="42"/>
  <c r="AE204" i="42"/>
  <c r="AE101" i="42"/>
  <c r="AB137" i="42"/>
  <c r="AA228" i="42"/>
  <c r="Z137" i="42"/>
  <c r="AA137" i="42"/>
  <c r="AF101" i="42"/>
  <c r="AF204" i="42"/>
  <c r="AC161" i="42"/>
  <c r="AF113" i="42"/>
  <c r="AG113" i="42"/>
  <c r="AB161" i="42"/>
  <c r="AG101" i="42"/>
  <c r="AD137" i="42"/>
  <c r="AG204" i="42"/>
  <c r="AB228" i="42"/>
  <c r="AD206" i="42"/>
  <c r="AF206" i="42"/>
  <c r="AG218" i="42"/>
  <c r="Z206" i="42"/>
  <c r="AC206" i="42"/>
  <c r="AB218" i="42"/>
  <c r="AD218" i="42"/>
  <c r="AH218" i="42"/>
  <c r="AB206" i="42"/>
  <c r="AG206" i="42"/>
  <c r="AE218" i="42"/>
  <c r="AF218" i="42"/>
  <c r="Z609" i="42"/>
  <c r="AA633" i="42"/>
  <c r="AB645" i="42"/>
  <c r="Z658" i="42"/>
  <c r="AE633" i="42"/>
  <c r="AD645" i="42"/>
  <c r="AE658" i="42"/>
  <c r="Z597" i="42"/>
  <c r="AG633" i="42"/>
  <c r="AE645" i="42"/>
  <c r="AG658" i="42"/>
  <c r="AD585" i="42"/>
  <c r="AA597" i="42"/>
  <c r="Z670" i="42"/>
  <c r="AF585" i="42"/>
  <c r="AB597" i="42"/>
  <c r="AE621" i="42"/>
  <c r="AG585" i="42"/>
  <c r="AD597" i="42"/>
  <c r="AG621" i="42"/>
  <c r="AF597" i="42"/>
  <c r="AH621" i="42"/>
  <c r="AD165" i="42"/>
  <c r="AH206" i="42"/>
  <c r="AC218" i="42"/>
  <c r="AE577" i="42"/>
  <c r="AE712" i="42"/>
  <c r="AF191" i="42"/>
  <c r="AE688" i="42"/>
  <c r="Z626" i="42"/>
  <c r="AG638" i="42"/>
  <c r="AE614" i="42"/>
  <c r="AH626" i="42"/>
  <c r="AA207" i="42"/>
  <c r="AB165" i="42"/>
  <c r="AC165" i="42"/>
  <c r="AA208" i="42"/>
  <c r="AE172" i="42"/>
  <c r="AF196" i="42"/>
  <c r="AG196" i="42"/>
  <c r="AG172" i="42"/>
  <c r="AF172" i="42"/>
  <c r="AH106" i="42"/>
  <c r="AG609" i="42"/>
  <c r="AF621" i="42"/>
  <c r="AC633" i="42"/>
  <c r="Z645" i="42"/>
  <c r="AC106" i="42"/>
  <c r="AE154" i="42"/>
  <c r="AD185" i="42"/>
  <c r="AE221" i="42"/>
  <c r="AG597" i="42"/>
  <c r="AA670" i="42"/>
  <c r="Z683" i="42"/>
  <c r="AD670" i="42"/>
  <c r="AD106" i="42"/>
  <c r="AF154" i="42"/>
  <c r="AF185" i="42"/>
  <c r="AA609" i="42"/>
  <c r="Z621" i="42"/>
  <c r="AE670" i="42"/>
  <c r="AE185" i="42"/>
  <c r="AF221" i="42"/>
  <c r="AE106" i="42"/>
  <c r="AG154" i="42"/>
  <c r="AG221" i="42"/>
  <c r="AF106" i="42"/>
  <c r="AG185" i="42"/>
  <c r="AA209" i="42"/>
  <c r="AB609" i="42"/>
  <c r="AA621" i="42"/>
  <c r="AB209" i="42"/>
  <c r="AD621" i="42"/>
  <c r="Z633" i="42"/>
  <c r="AD598" i="42"/>
  <c r="AE188" i="42"/>
  <c r="AE598" i="42"/>
  <c r="AA622" i="42"/>
  <c r="AA549" i="42"/>
  <c r="Z561" i="42"/>
  <c r="Z586" i="42"/>
  <c r="Z610" i="42"/>
  <c r="AG549" i="42"/>
  <c r="AB610" i="42"/>
  <c r="AH549" i="42"/>
  <c r="AG573" i="42"/>
  <c r="Z598" i="42"/>
  <c r="AD610" i="42"/>
  <c r="AH573" i="42"/>
  <c r="AB598" i="42"/>
  <c r="AE610" i="42"/>
  <c r="AC148" i="42"/>
  <c r="AE179" i="42"/>
  <c r="AG191" i="42"/>
  <c r="AF239" i="42"/>
  <c r="Z577" i="42"/>
  <c r="AG614" i="42"/>
  <c r="AB638" i="42"/>
  <c r="AF688" i="42"/>
  <c r="Z700" i="42"/>
  <c r="AF712" i="42"/>
  <c r="AG148" i="42"/>
  <c r="AG179" i="42"/>
  <c r="AB565" i="42"/>
  <c r="AC577" i="42"/>
  <c r="AD638" i="42"/>
  <c r="AH688" i="42"/>
  <c r="AB700" i="42"/>
  <c r="AH712" i="42"/>
  <c r="AC565" i="42"/>
  <c r="AD577" i="42"/>
  <c r="AF638" i="42"/>
  <c r="AC700" i="42"/>
  <c r="AD700" i="42"/>
  <c r="AE565" i="42"/>
  <c r="AF577" i="42"/>
  <c r="AA626" i="42"/>
  <c r="AH638" i="42"/>
  <c r="AE700" i="42"/>
  <c r="AF565" i="42"/>
  <c r="AG577" i="42"/>
  <c r="Z614" i="42"/>
  <c r="AB626" i="42"/>
  <c r="Z688" i="42"/>
  <c r="AF700" i="42"/>
  <c r="Z712" i="42"/>
  <c r="Z239" i="42"/>
  <c r="AG565" i="42"/>
  <c r="AC626" i="42"/>
  <c r="AA688" i="42"/>
  <c r="AG700" i="42"/>
  <c r="AA712" i="42"/>
  <c r="Z191" i="42"/>
  <c r="Z179" i="42"/>
  <c r="AC191" i="42"/>
  <c r="AB239" i="42"/>
  <c r="AB614" i="42"/>
  <c r="AD626" i="42"/>
  <c r="AB688" i="42"/>
  <c r="AB712" i="42"/>
  <c r="AD565" i="42"/>
  <c r="AC239" i="42"/>
  <c r="AC614" i="42"/>
  <c r="AE626" i="42"/>
  <c r="AC688" i="42"/>
  <c r="AC712" i="42"/>
  <c r="AD191" i="42"/>
  <c r="AA557" i="42"/>
  <c r="AG195" i="42"/>
  <c r="Z219" i="42"/>
  <c r="AB171" i="42"/>
  <c r="AD183" i="42"/>
  <c r="AG219" i="42"/>
  <c r="Z630" i="42"/>
  <c r="AE148" i="42"/>
  <c r="AC670" i="42"/>
  <c r="AF148" i="42"/>
  <c r="AF670" i="42"/>
  <c r="AB683" i="42"/>
  <c r="Z695" i="42"/>
  <c r="Z707" i="42"/>
  <c r="AD57" i="42"/>
  <c r="AG645" i="42"/>
  <c r="AA658" i="42"/>
  <c r="AG670" i="42"/>
  <c r="AC683" i="42"/>
  <c r="AA695" i="42"/>
  <c r="AB707" i="42"/>
  <c r="AH645" i="42"/>
  <c r="AC658" i="42"/>
  <c r="AD683" i="42"/>
  <c r="AC695" i="42"/>
  <c r="AC707" i="42"/>
  <c r="AF57" i="42"/>
  <c r="AD658" i="42"/>
  <c r="AF683" i="42"/>
  <c r="AE695" i="42"/>
  <c r="AD707" i="42"/>
  <c r="Z57" i="42"/>
  <c r="AH148" i="42"/>
  <c r="AG683" i="42"/>
  <c r="AF695" i="42"/>
  <c r="AH633" i="42"/>
  <c r="AF658" i="42"/>
  <c r="AF549" i="42"/>
  <c r="AC598" i="42"/>
  <c r="AC610" i="42"/>
  <c r="AC561" i="42"/>
  <c r="AA586" i="42"/>
  <c r="AE622" i="42"/>
  <c r="AB634" i="42"/>
  <c r="AF175" i="42"/>
  <c r="AE561" i="42"/>
  <c r="AB586" i="42"/>
  <c r="AF622" i="42"/>
  <c r="AD634" i="42"/>
  <c r="AH175" i="42"/>
  <c r="Z187" i="42"/>
  <c r="AF561" i="42"/>
  <c r="AD586" i="42"/>
  <c r="AE634" i="42"/>
  <c r="AG561" i="42"/>
  <c r="Z573" i="42"/>
  <c r="AF586" i="42"/>
  <c r="AB573" i="42"/>
  <c r="AF684" i="42"/>
  <c r="AE708" i="42"/>
  <c r="AD573" i="42"/>
  <c r="AA535" i="42"/>
  <c r="AE611" i="42"/>
  <c r="AH562" i="42"/>
  <c r="AG709" i="42"/>
  <c r="AF174" i="42"/>
  <c r="AD174" i="42"/>
  <c r="AD175" i="42"/>
  <c r="AH223" i="42"/>
  <c r="AG235" i="42"/>
  <c r="AG175" i="42"/>
  <c r="AE684" i="42"/>
  <c r="AE156" i="42"/>
  <c r="AC187" i="42"/>
  <c r="Z199" i="42"/>
  <c r="AB187" i="42"/>
  <c r="AE187" i="42"/>
  <c r="AA199" i="42"/>
  <c r="AA211" i="42"/>
  <c r="Z223" i="42"/>
  <c r="AA187" i="42"/>
  <c r="AF156" i="42"/>
  <c r="AG156" i="42"/>
  <c r="AH187" i="42"/>
  <c r="AC199" i="42"/>
  <c r="AB211" i="42"/>
  <c r="AD223" i="42"/>
  <c r="AD199" i="42"/>
  <c r="AE211" i="42"/>
  <c r="AE223" i="42"/>
  <c r="Z120" i="42"/>
  <c r="AE199" i="42"/>
  <c r="AH211" i="42"/>
  <c r="AF223" i="42"/>
  <c r="AE235" i="42"/>
  <c r="AC235" i="42"/>
  <c r="AA120" i="42"/>
  <c r="AC175" i="42"/>
  <c r="AH199" i="42"/>
  <c r="AG223" i="42"/>
  <c r="AF235" i="42"/>
  <c r="AB511" i="42"/>
  <c r="AD188" i="42"/>
  <c r="AG236" i="42"/>
  <c r="AE562" i="42"/>
  <c r="AD611" i="42"/>
  <c r="AC709" i="42"/>
  <c r="AF200" i="42"/>
  <c r="AE623" i="42"/>
  <c r="AH200" i="42"/>
  <c r="AG550" i="42"/>
  <c r="AG623" i="42"/>
  <c r="AD176" i="42"/>
  <c r="Z212" i="42"/>
  <c r="AE176" i="42"/>
  <c r="AE574" i="42"/>
  <c r="AF574" i="42"/>
  <c r="AB224" i="42"/>
  <c r="AC224" i="42"/>
  <c r="AG174" i="42"/>
  <c r="AA697" i="42"/>
  <c r="AF550" i="42"/>
  <c r="AF236" i="42"/>
  <c r="AB697" i="42"/>
  <c r="AE511" i="42"/>
  <c r="AA57" i="42"/>
  <c r="AB57" i="42"/>
  <c r="AE57" i="42"/>
  <c r="Z708" i="42"/>
  <c r="AC708" i="42"/>
  <c r="AG121" i="42"/>
  <c r="AH121" i="42"/>
  <c r="AF511" i="42"/>
  <c r="AE535" i="42"/>
  <c r="AD200" i="42"/>
  <c r="AF121" i="42"/>
  <c r="AC176" i="42"/>
  <c r="AC188" i="42"/>
  <c r="AE200" i="42"/>
  <c r="AA224" i="42"/>
  <c r="AE236" i="42"/>
  <c r="AE550" i="42"/>
  <c r="AC562" i="42"/>
  <c r="AD574" i="42"/>
  <c r="AC611" i="42"/>
  <c r="AD623" i="42"/>
  <c r="AH635" i="42"/>
  <c r="Z697" i="42"/>
  <c r="AA709" i="42"/>
  <c r="AF176" i="42"/>
  <c r="AF188" i="42"/>
  <c r="AB212" i="42"/>
  <c r="AD224" i="42"/>
  <c r="AH550" i="42"/>
  <c r="AG562" i="42"/>
  <c r="AG574" i="42"/>
  <c r="AF611" i="42"/>
  <c r="AH623" i="42"/>
  <c r="AC697" i="42"/>
  <c r="AG176" i="42"/>
  <c r="AF612" i="42"/>
  <c r="Z635" i="42"/>
  <c r="AB685" i="42"/>
  <c r="AE697" i="42"/>
  <c r="AC212" i="42"/>
  <c r="AG611" i="42"/>
  <c r="AA685" i="42"/>
  <c r="AE212" i="42"/>
  <c r="AH224" i="42"/>
  <c r="AA635" i="42"/>
  <c r="AC685" i="42"/>
  <c r="AF697" i="42"/>
  <c r="AE224" i="42"/>
  <c r="AF212" i="42"/>
  <c r="AB635" i="42"/>
  <c r="AD685" i="42"/>
  <c r="AG697" i="42"/>
  <c r="AD697" i="42"/>
  <c r="AF224" i="42"/>
  <c r="Z121" i="42"/>
  <c r="Z200" i="42"/>
  <c r="AG212" i="42"/>
  <c r="Z236" i="42"/>
  <c r="Z623" i="42"/>
  <c r="AC635" i="42"/>
  <c r="AE685" i="42"/>
  <c r="AB200" i="42"/>
  <c r="AH212" i="42"/>
  <c r="AB236" i="42"/>
  <c r="AB550" i="42"/>
  <c r="Z562" i="42"/>
  <c r="Z574" i="42"/>
  <c r="Z611" i="42"/>
  <c r="AA623" i="42"/>
  <c r="AD635" i="42"/>
  <c r="AF685" i="42"/>
  <c r="AG188" i="42"/>
  <c r="AH176" i="42"/>
  <c r="AH188" i="42"/>
  <c r="AC121" i="42"/>
  <c r="AD121" i="42"/>
  <c r="AC200" i="42"/>
  <c r="AC236" i="42"/>
  <c r="AC550" i="42"/>
  <c r="AA562" i="42"/>
  <c r="AB574" i="42"/>
  <c r="AA611" i="42"/>
  <c r="AB623" i="42"/>
  <c r="AE635" i="42"/>
  <c r="AG685" i="42"/>
  <c r="AE121" i="42"/>
  <c r="AH685" i="42"/>
  <c r="Z709" i="42"/>
  <c r="AD612" i="42"/>
  <c r="AA600" i="42"/>
  <c r="AF131" i="42"/>
  <c r="AG57" i="42"/>
  <c r="AF535" i="42"/>
  <c r="Z588" i="42"/>
  <c r="AE649" i="42"/>
  <c r="AH698" i="42"/>
  <c r="AD637" i="42"/>
  <c r="AG123" i="42"/>
  <c r="AC226" i="42"/>
  <c r="AF687" i="42"/>
  <c r="AF210" i="42"/>
  <c r="AD523" i="42"/>
  <c r="Z625" i="42"/>
  <c r="AH147" i="42"/>
  <c r="Z178" i="42"/>
  <c r="AE552" i="42"/>
  <c r="AE190" i="42"/>
  <c r="AA234" i="42"/>
  <c r="AD564" i="42"/>
  <c r="AD222" i="42"/>
  <c r="AC576" i="42"/>
  <c r="AE222" i="42"/>
  <c r="AC234" i="42"/>
  <c r="AH210" i="42"/>
  <c r="AB523" i="42"/>
  <c r="AG143" i="42"/>
  <c r="AE523" i="42"/>
  <c r="AB178" i="42"/>
  <c r="AG552" i="42"/>
  <c r="AF564" i="42"/>
  <c r="AB588" i="42"/>
  <c r="AE600" i="42"/>
  <c r="AG612" i="42"/>
  <c r="AF637" i="42"/>
  <c r="AH687" i="42"/>
  <c r="AA699" i="42"/>
  <c r="Z699" i="42"/>
  <c r="AC135" i="42"/>
  <c r="AG190" i="42"/>
  <c r="AE226" i="42"/>
  <c r="AD135" i="42"/>
  <c r="AC178" i="42"/>
  <c r="AH190" i="42"/>
  <c r="AF226" i="42"/>
  <c r="AH552" i="42"/>
  <c r="AG564" i="42"/>
  <c r="AG576" i="42"/>
  <c r="AC588" i="42"/>
  <c r="Z613" i="42"/>
  <c r="AD625" i="42"/>
  <c r="AG637" i="42"/>
  <c r="AB699" i="42"/>
  <c r="AD226" i="42"/>
  <c r="AE135" i="42"/>
  <c r="AE588" i="42"/>
  <c r="AA613" i="42"/>
  <c r="AE625" i="42"/>
  <c r="AH637" i="42"/>
  <c r="Z711" i="42"/>
  <c r="Z147" i="42"/>
  <c r="AH226" i="42"/>
  <c r="Z238" i="42"/>
  <c r="AB563" i="42"/>
  <c r="Z575" i="42"/>
  <c r="AF625" i="42"/>
  <c r="Z636" i="42"/>
  <c r="AD699" i="42"/>
  <c r="AD711" i="42"/>
  <c r="AH123" i="42"/>
  <c r="AF190" i="42"/>
  <c r="AG687" i="42"/>
  <c r="AE178" i="42"/>
  <c r="AH576" i="42"/>
  <c r="AC699" i="42"/>
  <c r="AF135" i="42"/>
  <c r="AF178" i="42"/>
  <c r="Z123" i="42"/>
  <c r="AG135" i="42"/>
  <c r="AG178" i="42"/>
  <c r="AA222" i="42"/>
  <c r="AA238" i="42"/>
  <c r="AB551" i="42"/>
  <c r="AE563" i="42"/>
  <c r="AC575" i="42"/>
  <c r="AD613" i="42"/>
  <c r="AG625" i="42"/>
  <c r="AB636" i="42"/>
  <c r="AE699" i="42"/>
  <c r="AE711" i="42"/>
  <c r="AD576" i="42"/>
  <c r="AE637" i="42"/>
  <c r="Z551" i="42"/>
  <c r="AB123" i="42"/>
  <c r="AH178" i="42"/>
  <c r="AB238" i="42"/>
  <c r="AA546" i="42"/>
  <c r="AG551" i="42"/>
  <c r="AG563" i="42"/>
  <c r="AD575" i="42"/>
  <c r="AE613" i="42"/>
  <c r="AH625" i="42"/>
  <c r="AC636" i="42"/>
  <c r="Z687" i="42"/>
  <c r="AF699" i="42"/>
  <c r="AF711" i="42"/>
  <c r="AB546" i="42"/>
  <c r="AF575" i="42"/>
  <c r="AF613" i="42"/>
  <c r="AF636" i="42"/>
  <c r="AA687" i="42"/>
  <c r="AG699" i="42"/>
  <c r="AG711" i="42"/>
  <c r="AH135" i="42"/>
  <c r="AC123" i="42"/>
  <c r="AD147" i="42"/>
  <c r="AD123" i="42"/>
  <c r="AE147" i="42"/>
  <c r="AA190" i="42"/>
  <c r="AE238" i="42"/>
  <c r="AE546" i="42"/>
  <c r="AA552" i="42"/>
  <c r="Z564" i="42"/>
  <c r="Z576" i="42"/>
  <c r="AG613" i="42"/>
  <c r="AA624" i="42"/>
  <c r="AB687" i="42"/>
  <c r="AH711" i="42"/>
  <c r="AF552" i="42"/>
  <c r="AE564" i="42"/>
  <c r="AG226" i="42"/>
  <c r="AC147" i="42"/>
  <c r="Z190" i="42"/>
  <c r="AC238" i="42"/>
  <c r="AE123" i="42"/>
  <c r="AB131" i="42"/>
  <c r="AF147" i="42"/>
  <c r="AB190" i="42"/>
  <c r="Z226" i="42"/>
  <c r="AF238" i="42"/>
  <c r="AB552" i="42"/>
  <c r="AB564" i="42"/>
  <c r="AA576" i="42"/>
  <c r="AE624" i="42"/>
  <c r="AA637" i="42"/>
  <c r="Z649" i="42"/>
  <c r="AC687" i="42"/>
  <c r="AA612" i="42"/>
  <c r="AG624" i="42"/>
  <c r="AC649" i="42"/>
  <c r="AE687" i="42"/>
  <c r="AE131" i="42"/>
  <c r="AE155" i="42"/>
  <c r="AE234" i="42"/>
  <c r="AD624" i="42"/>
  <c r="Z673" i="42"/>
  <c r="AA661" i="42"/>
  <c r="AC710" i="42"/>
  <c r="AB661" i="42"/>
  <c r="AD710" i="42"/>
  <c r="AD661" i="42"/>
  <c r="AA686" i="42"/>
  <c r="AF710" i="42"/>
  <c r="AC131" i="42"/>
  <c r="AF649" i="42"/>
  <c r="AA711" i="42"/>
  <c r="AG167" i="42"/>
  <c r="AB711" i="42"/>
  <c r="AC155" i="42"/>
  <c r="AF98" i="42"/>
  <c r="Z546" i="42"/>
  <c r="AF563" i="42"/>
  <c r="AA588" i="42"/>
  <c r="AE612" i="42"/>
  <c r="AA636" i="42"/>
  <c r="AD649" i="42"/>
  <c r="Z661" i="42"/>
  <c r="AG698" i="42"/>
  <c r="AB710" i="42"/>
  <c r="AD177" i="42"/>
  <c r="AC546" i="42"/>
  <c r="AE575" i="42"/>
  <c r="AD588" i="42"/>
  <c r="Z600" i="42"/>
  <c r="AH612" i="42"/>
  <c r="AF624" i="42"/>
  <c r="AD636" i="42"/>
  <c r="AG649" i="42"/>
  <c r="AC661" i="42"/>
  <c r="Z686" i="42"/>
  <c r="AB709" i="42"/>
  <c r="AE710" i="42"/>
  <c r="AF177" i="42"/>
  <c r="AF213" i="42"/>
  <c r="AA237" i="42"/>
  <c r="AF546" i="42"/>
  <c r="AD551" i="42"/>
  <c r="AG575" i="42"/>
  <c r="AF588" i="42"/>
  <c r="AB600" i="42"/>
  <c r="AH624" i="42"/>
  <c r="AG636" i="42"/>
  <c r="AE661" i="42"/>
  <c r="AA673" i="42"/>
  <c r="AC686" i="42"/>
  <c r="Z698" i="42"/>
  <c r="AD709" i="42"/>
  <c r="AG710" i="42"/>
  <c r="AF110" i="42"/>
  <c r="AF155" i="42"/>
  <c r="AH213" i="42"/>
  <c r="AC237" i="42"/>
  <c r="AG546" i="42"/>
  <c r="AE551" i="42"/>
  <c r="AC600" i="42"/>
  <c r="AF661" i="42"/>
  <c r="AB673" i="42"/>
  <c r="AD686" i="42"/>
  <c r="AA698" i="42"/>
  <c r="AE709" i="42"/>
  <c r="AF551" i="42"/>
  <c r="Z563" i="42"/>
  <c r="AD600" i="42"/>
  <c r="Z612" i="42"/>
  <c r="AC673" i="42"/>
  <c r="AE686" i="42"/>
  <c r="AB698" i="42"/>
  <c r="AF709" i="42"/>
  <c r="AD110" i="42"/>
  <c r="AD673" i="42"/>
  <c r="AF686" i="42"/>
  <c r="AC698" i="42"/>
  <c r="AG134" i="42"/>
  <c r="AC563" i="42"/>
  <c r="AF600" i="42"/>
  <c r="AB612" i="42"/>
  <c r="AA649" i="42"/>
  <c r="AE673" i="42"/>
  <c r="AG686" i="42"/>
  <c r="AD698" i="42"/>
  <c r="AA225" i="42"/>
  <c r="AD98" i="42"/>
  <c r="AF673" i="42"/>
  <c r="AH686" i="42"/>
  <c r="AE698" i="42"/>
  <c r="Z710" i="42"/>
  <c r="AA710" i="42"/>
  <c r="AG110" i="42"/>
  <c r="AC98" i="42"/>
  <c r="AC110" i="42"/>
  <c r="AF134" i="42"/>
  <c r="AF143" i="42"/>
  <c r="AB155" i="42"/>
  <c r="AF167" i="42"/>
  <c r="AB174" i="42"/>
  <c r="AC177" i="42"/>
  <c r="AH189" i="42"/>
  <c r="AH198" i="42"/>
  <c r="AH201" i="42"/>
  <c r="AE210" i="42"/>
  <c r="AE213" i="42"/>
  <c r="Z222" i="42"/>
  <c r="Z225" i="42"/>
  <c r="Z234" i="42"/>
  <c r="Z237" i="42"/>
  <c r="AA511" i="42"/>
  <c r="AA523" i="42"/>
  <c r="Z535" i="42"/>
  <c r="Z538" i="42"/>
  <c r="AF538" i="42"/>
  <c r="AD526" i="42"/>
  <c r="Z526" i="42"/>
  <c r="AD514" i="42"/>
  <c r="AB514" i="42"/>
  <c r="AE98" i="42"/>
  <c r="AE110" i="42"/>
  <c r="AD131" i="42"/>
  <c r="AH134" i="42"/>
  <c r="AH143" i="42"/>
  <c r="AD155" i="42"/>
  <c r="AH156" i="42"/>
  <c r="AH167" i="42"/>
  <c r="AE174" i="42"/>
  <c r="AE177" i="42"/>
  <c r="AG210" i="42"/>
  <c r="AG213" i="42"/>
  <c r="AB222" i="42"/>
  <c r="AB225" i="42"/>
  <c r="AB234" i="42"/>
  <c r="AB237" i="42"/>
  <c r="AB708" i="42"/>
  <c r="AH708" i="42"/>
  <c r="AD708" i="42"/>
  <c r="AE696" i="42"/>
  <c r="AA696" i="42"/>
  <c r="AG696" i="42"/>
  <c r="AH684" i="42"/>
  <c r="AD684" i="42"/>
  <c r="AB684" i="42"/>
  <c r="AF671" i="42"/>
  <c r="AB671" i="42"/>
  <c r="Z671" i="42"/>
  <c r="AF659" i="42"/>
  <c r="AB659" i="42"/>
  <c r="Z659" i="42"/>
  <c r="AG634" i="42"/>
  <c r="AG622" i="42"/>
  <c r="AB622" i="42"/>
  <c r="Z622" i="42"/>
  <c r="AA610" i="42"/>
  <c r="AG610" i="42"/>
  <c r="AA598" i="42"/>
  <c r="AG598" i="42"/>
  <c r="AE586" i="42"/>
  <c r="AC586" i="42"/>
  <c r="AC573" i="42"/>
  <c r="AE549" i="42"/>
  <c r="AB549" i="42"/>
  <c r="AE225" i="42"/>
  <c r="AE237" i="42"/>
  <c r="AD535" i="42"/>
  <c r="AB535" i="42"/>
  <c r="Z523" i="42"/>
  <c r="AF523" i="42"/>
  <c r="AD511" i="42"/>
  <c r="Z511" i="42"/>
  <c r="AG707" i="42"/>
  <c r="AF707" i="42"/>
  <c r="AE707" i="42"/>
  <c r="AA707" i="42"/>
  <c r="AB695" i="42"/>
  <c r="AH695" i="42"/>
  <c r="AD695" i="42"/>
  <c r="AE683" i="42"/>
  <c r="AA683" i="42"/>
  <c r="AH110" i="42"/>
  <c r="AG131" i="42"/>
  <c r="AF222" i="42"/>
  <c r="AF237" i="42"/>
  <c r="AG511" i="42"/>
  <c r="AG523" i="42"/>
  <c r="AG535" i="42"/>
  <c r="AC671" i="42"/>
  <c r="Z696" i="42"/>
  <c r="AF708" i="42"/>
  <c r="AH131" i="42"/>
  <c r="AD146" i="42"/>
  <c r="AF199" i="42"/>
  <c r="AC211" i="42"/>
  <c r="AG225" i="42"/>
  <c r="AG234" i="42"/>
  <c r="AG237" i="42"/>
  <c r="Z514" i="42"/>
  <c r="AA526" i="42"/>
  <c r="AA538" i="42"/>
  <c r="AD671" i="42"/>
  <c r="AB696" i="42"/>
  <c r="AG708" i="42"/>
  <c r="AH177" i="42"/>
  <c r="Z189" i="42"/>
  <c r="Z198" i="42"/>
  <c r="AA201" i="42"/>
  <c r="AF225" i="42"/>
  <c r="AF234" i="42"/>
  <c r="AD120" i="42"/>
  <c r="AH155" i="42"/>
  <c r="AF187" i="42"/>
  <c r="AA198" i="42"/>
  <c r="AB201" i="42"/>
  <c r="AG222" i="42"/>
  <c r="AE120" i="42"/>
  <c r="Z134" i="42"/>
  <c r="Z143" i="42"/>
  <c r="AE146" i="42"/>
  <c r="AA156" i="42"/>
  <c r="AB175" i="42"/>
  <c r="AC189" i="42"/>
  <c r="AB198" i="42"/>
  <c r="AC201" i="42"/>
  <c r="AH225" i="42"/>
  <c r="AA514" i="42"/>
  <c r="AB526" i="42"/>
  <c r="AB538" i="42"/>
  <c r="AE671" i="42"/>
  <c r="AC696" i="42"/>
  <c r="AH98" i="42"/>
  <c r="AF120" i="42"/>
  <c r="AF146" i="42"/>
  <c r="AB156" i="42"/>
  <c r="AD198" i="42"/>
  <c r="AA213" i="42"/>
  <c r="Z235" i="42"/>
  <c r="AC514" i="42"/>
  <c r="AC526" i="42"/>
  <c r="AC538" i="42"/>
  <c r="AA659" i="42"/>
  <c r="AG671" i="42"/>
  <c r="AD696" i="42"/>
  <c r="AB167" i="42"/>
  <c r="AD189" i="42"/>
  <c r="AC134" i="42"/>
  <c r="AE198" i="42"/>
  <c r="AE514" i="42"/>
  <c r="AE526" i="42"/>
  <c r="AD538" i="42"/>
  <c r="AC659" i="42"/>
  <c r="Z684" i="42"/>
  <c r="AF696" i="42"/>
  <c r="AG98" i="42"/>
  <c r="AA146" i="42"/>
  <c r="AC120" i="42"/>
  <c r="AC146" i="42"/>
  <c r="AG155" i="42"/>
  <c r="AH174" i="42"/>
  <c r="AB134" i="42"/>
  <c r="AA143" i="42"/>
  <c r="AA210" i="42"/>
  <c r="AG120" i="42"/>
  <c r="AB143" i="42"/>
  <c r="AG146" i="42"/>
  <c r="AC156" i="42"/>
  <c r="AC167" i="42"/>
  <c r="AE189" i="42"/>
  <c r="AE201" i="42"/>
  <c r="AB210" i="42"/>
  <c r="AF211" i="42"/>
  <c r="AB213" i="42"/>
  <c r="AA223" i="42"/>
  <c r="AA235" i="42"/>
  <c r="Z98" i="42"/>
  <c r="Z110" i="42"/>
  <c r="AD134" i="42"/>
  <c r="AD143" i="42"/>
  <c r="AD167" i="42"/>
  <c r="Z174" i="42"/>
  <c r="AF189" i="42"/>
  <c r="AF198" i="42"/>
  <c r="AF201" i="42"/>
  <c r="AC210" i="42"/>
  <c r="AC213" i="42"/>
  <c r="AF514" i="42"/>
  <c r="AF526" i="42"/>
  <c r="AE538" i="42"/>
  <c r="AF634" i="42"/>
  <c r="AD659" i="42"/>
  <c r="AA684" i="42"/>
  <c r="AH696" i="42"/>
  <c r="AG177" i="42"/>
  <c r="AG514" i="42"/>
  <c r="AG526" i="42"/>
  <c r="AG538" i="42"/>
  <c r="AE659" i="42"/>
  <c r="AC684" i="42"/>
  <c r="AC597" i="42"/>
  <c r="AC609" i="42"/>
  <c r="AB633" i="42"/>
  <c r="AF865" i="42"/>
  <c r="AH865" i="42"/>
  <c r="BR80" i="42"/>
  <c r="Y80" i="42"/>
  <c r="Y231" i="42"/>
  <c r="AE231" i="42" s="1"/>
  <c r="AA219" i="42"/>
  <c r="AE219" i="42"/>
  <c r="AF219" i="42"/>
  <c r="AD219" i="42"/>
  <c r="AF207" i="42"/>
  <c r="AC207" i="42"/>
  <c r="AB207" i="42"/>
  <c r="AH207" i="42"/>
  <c r="AG207" i="42"/>
  <c r="AF195" i="42"/>
  <c r="AC195" i="42"/>
  <c r="AE195" i="42"/>
  <c r="AD195" i="42"/>
  <c r="AH183" i="42"/>
  <c r="AA183" i="42"/>
  <c r="Z183" i="42"/>
  <c r="AF183" i="42"/>
  <c r="AE183" i="42"/>
  <c r="AC171" i="42"/>
  <c r="AF171" i="42"/>
  <c r="AG171" i="42"/>
  <c r="AE171" i="42"/>
  <c r="Y73" i="42"/>
  <c r="Y25" i="42"/>
  <c r="BG104" i="42"/>
  <c r="Y104" i="42"/>
  <c r="AD116" i="42"/>
  <c r="AG164" i="42"/>
  <c r="AD164" i="42"/>
  <c r="Z164" i="42"/>
  <c r="AF164" i="42"/>
  <c r="AE164" i="42"/>
  <c r="AE116" i="42"/>
  <c r="BK61" i="42"/>
  <c r="Y61" i="42"/>
  <c r="Y37" i="42"/>
  <c r="AW152" i="42"/>
  <c r="Y152" i="42"/>
  <c r="AB164" i="42"/>
  <c r="BO49" i="42"/>
  <c r="Y49" i="42"/>
  <c r="BJ128" i="42"/>
  <c r="Y128" i="42"/>
  <c r="AC164" i="42"/>
  <c r="AH116" i="42"/>
  <c r="AF116" i="42"/>
  <c r="AC116" i="42"/>
  <c r="AB116" i="42"/>
  <c r="AH164" i="42"/>
  <c r="Y13" i="42"/>
  <c r="AD544" i="42"/>
  <c r="AG532" i="42"/>
  <c r="AF520" i="42"/>
  <c r="AG508" i="42"/>
  <c r="Z448" i="42"/>
  <c r="AA436" i="42"/>
  <c r="AH704" i="42"/>
  <c r="AG704" i="42"/>
  <c r="AF704" i="42"/>
  <c r="AE704" i="42"/>
  <c r="AD704" i="42"/>
  <c r="AC704" i="42"/>
  <c r="AB704" i="42"/>
  <c r="AA704" i="42"/>
  <c r="AH692" i="42"/>
  <c r="AG692" i="42"/>
  <c r="AF692" i="42"/>
  <c r="AE692" i="42"/>
  <c r="AD692" i="42"/>
  <c r="AC692" i="42"/>
  <c r="AB692" i="42"/>
  <c r="AA692" i="42"/>
  <c r="AA679" i="42"/>
  <c r="AA667" i="42"/>
  <c r="AA655" i="42"/>
  <c r="AH642" i="42"/>
  <c r="AG642" i="42"/>
  <c r="AF642" i="42"/>
  <c r="AD642" i="42"/>
  <c r="AC642" i="42"/>
  <c r="AB642" i="42"/>
  <c r="AH630" i="42"/>
  <c r="AG630" i="42"/>
  <c r="AF630" i="42"/>
  <c r="AD630" i="42"/>
  <c r="AB630" i="42"/>
  <c r="AH618" i="42"/>
  <c r="AG618" i="42"/>
  <c r="AF618" i="42"/>
  <c r="AE618" i="42"/>
  <c r="AD618" i="42"/>
  <c r="AG606" i="42"/>
  <c r="AG594" i="42"/>
  <c r="AH581" i="42"/>
  <c r="AG581" i="42"/>
  <c r="AE581" i="42"/>
  <c r="AD581" i="42"/>
  <c r="AC581" i="42"/>
  <c r="Z581" i="42"/>
  <c r="AH569" i="42"/>
  <c r="AG569" i="42"/>
  <c r="AF569" i="42"/>
  <c r="AE569" i="42"/>
  <c r="Z569" i="42"/>
  <c r="AH557" i="42"/>
  <c r="AG557" i="42"/>
  <c r="AF557" i="42"/>
  <c r="AE557" i="42"/>
  <c r="AC557" i="42"/>
  <c r="Z557" i="42"/>
  <c r="Z704" i="42"/>
  <c r="AA642" i="42"/>
  <c r="BM74" i="42"/>
  <c r="Y74" i="42"/>
  <c r="Y62" i="42"/>
  <c r="BR50" i="42"/>
  <c r="Y50" i="42"/>
  <c r="BS38" i="42"/>
  <c r="Y38" i="42"/>
  <c r="BS26" i="42"/>
  <c r="Y26" i="42"/>
  <c r="BR14" i="42"/>
  <c r="Y14" i="42"/>
  <c r="BF153" i="42"/>
  <c r="Y153" i="42"/>
  <c r="BE129" i="42"/>
  <c r="Y129" i="42"/>
  <c r="BO117" i="42"/>
  <c r="Y117" i="42"/>
  <c r="BK105" i="42"/>
  <c r="Y105" i="42"/>
  <c r="AZ81" i="42"/>
  <c r="Y81" i="42"/>
  <c r="Y232" i="42"/>
  <c r="AH232" i="42" s="1"/>
  <c r="Y220" i="42"/>
  <c r="AB220" i="42" s="1"/>
  <c r="Y184" i="42"/>
  <c r="AH184" i="42" s="1"/>
  <c r="AG533" i="42"/>
  <c r="AA521" i="42"/>
  <c r="AG509" i="42"/>
  <c r="AG437" i="42"/>
  <c r="AG668" i="42"/>
  <c r="Z656" i="42"/>
  <c r="AG607" i="42"/>
  <c r="AG865" i="42"/>
  <c r="Y72" i="42"/>
  <c r="BM60" i="42"/>
  <c r="Y60" i="42"/>
  <c r="BM48" i="42"/>
  <c r="Y48" i="42"/>
  <c r="BO36" i="42"/>
  <c r="Y36" i="42"/>
  <c r="BM24" i="42"/>
  <c r="Y24" i="42"/>
  <c r="BO12" i="42"/>
  <c r="Y12" i="42"/>
  <c r="BE163" i="42"/>
  <c r="Y163" i="42"/>
  <c r="BC139" i="42"/>
  <c r="Y139" i="42"/>
  <c r="AY127" i="42"/>
  <c r="Y127" i="42"/>
  <c r="BO115" i="42"/>
  <c r="Y115" i="42"/>
  <c r="Y103" i="42"/>
  <c r="BF91" i="42"/>
  <c r="Y91" i="42"/>
  <c r="BQ79" i="42"/>
  <c r="Y79" i="42"/>
  <c r="Y230" i="42"/>
  <c r="AG230" i="42" s="1"/>
  <c r="Y194" i="42"/>
  <c r="AG194" i="42" s="1"/>
  <c r="Y170" i="42"/>
  <c r="AH170" i="42" s="1"/>
  <c r="AB543" i="42"/>
  <c r="AD531" i="42"/>
  <c r="AE519" i="42"/>
  <c r="AB507" i="42"/>
  <c r="AD447" i="42"/>
  <c r="AD435" i="42"/>
  <c r="AF678" i="42"/>
  <c r="AG666" i="42"/>
  <c r="AA654" i="42"/>
  <c r="AF605" i="42"/>
  <c r="AA593" i="42"/>
  <c r="Y71" i="42"/>
  <c r="BQ59" i="42"/>
  <c r="Y59" i="42"/>
  <c r="BJ47" i="42"/>
  <c r="Y47" i="42"/>
  <c r="BK35" i="42"/>
  <c r="Y35" i="42"/>
  <c r="BK23" i="42"/>
  <c r="Y23" i="42"/>
  <c r="BK11" i="42"/>
  <c r="Y11" i="42"/>
  <c r="BQ162" i="42"/>
  <c r="Y162" i="42"/>
  <c r="Y138" i="42"/>
  <c r="BC126" i="42"/>
  <c r="Y126" i="42"/>
  <c r="BF114" i="42"/>
  <c r="Y114" i="42"/>
  <c r="BP102" i="42"/>
  <c r="Y102" i="42"/>
  <c r="BC90" i="42"/>
  <c r="Y90" i="42"/>
  <c r="BS78" i="42"/>
  <c r="Y78" i="42"/>
  <c r="Y217" i="42"/>
  <c r="Z217" i="42" s="1"/>
  <c r="Y193" i="42"/>
  <c r="AB193" i="42" s="1"/>
  <c r="BM181" i="42"/>
  <c r="Y181" i="42"/>
  <c r="AF542" i="42"/>
  <c r="AG530" i="42"/>
  <c r="AF518" i="42"/>
  <c r="AF506" i="42"/>
  <c r="AD446" i="42"/>
  <c r="AF434" i="42"/>
  <c r="AG677" i="42"/>
  <c r="AC665" i="42"/>
  <c r="AG653" i="42"/>
  <c r="AC604" i="42"/>
  <c r="AC592" i="42"/>
  <c r="BF70" i="42"/>
  <c r="Y70" i="42"/>
  <c r="BB58" i="42"/>
  <c r="Y58" i="42"/>
  <c r="BK34" i="42"/>
  <c r="Y34" i="42"/>
  <c r="BK22" i="42"/>
  <c r="Y22" i="42"/>
  <c r="BK10" i="42"/>
  <c r="Y10" i="42"/>
  <c r="Y149" i="42"/>
  <c r="AF149" i="42" s="1"/>
  <c r="BO89" i="42"/>
  <c r="Y89" i="42"/>
  <c r="Y216" i="42"/>
  <c r="AG216" i="42" s="1"/>
  <c r="Y192" i="42"/>
  <c r="AG192" i="42" s="1"/>
  <c r="AF541" i="42"/>
  <c r="AF529" i="42"/>
  <c r="AF517" i="42"/>
  <c r="AF505" i="42"/>
  <c r="AA445" i="42"/>
  <c r="AF433" i="42"/>
  <c r="Z676" i="42"/>
  <c r="AE664" i="42"/>
  <c r="AA652" i="42"/>
  <c r="AE603" i="42"/>
  <c r="AG591" i="42"/>
  <c r="BF69" i="42"/>
  <c r="Y69" i="42"/>
  <c r="BR45" i="42"/>
  <c r="Y45" i="42"/>
  <c r="BK33" i="42"/>
  <c r="Y33" i="42"/>
  <c r="BO21" i="42"/>
  <c r="Y21" i="42"/>
  <c r="BM9" i="42"/>
  <c r="Y9" i="42"/>
  <c r="AA9" i="42" s="1"/>
  <c r="BH160" i="42"/>
  <c r="Y160" i="42"/>
  <c r="Y124" i="42"/>
  <c r="Z124" i="42" s="1"/>
  <c r="BG112" i="42"/>
  <c r="Y112" i="42"/>
  <c r="BG100" i="42"/>
  <c r="Y100" i="42"/>
  <c r="Y227" i="42"/>
  <c r="AE227" i="42" s="1"/>
  <c r="Y215" i="42"/>
  <c r="AH215" i="42" s="1"/>
  <c r="Y203" i="42"/>
  <c r="AH203" i="42" s="1"/>
  <c r="AB540" i="42"/>
  <c r="AB528" i="42"/>
  <c r="AB516" i="42"/>
  <c r="AG444" i="42"/>
  <c r="AB432" i="42"/>
  <c r="AA675" i="42"/>
  <c r="AB663" i="42"/>
  <c r="AD651" i="42"/>
  <c r="AC602" i="42"/>
  <c r="AG590" i="42"/>
  <c r="Z865" i="42"/>
  <c r="BM68" i="42"/>
  <c r="Y68" i="42"/>
  <c r="Y56" i="42"/>
  <c r="Y44" i="42"/>
  <c r="BS32" i="42"/>
  <c r="Y32" i="42"/>
  <c r="AC32" i="42" s="1"/>
  <c r="BQ20" i="42"/>
  <c r="Y20" i="42"/>
  <c r="BS8" i="42"/>
  <c r="Y8" i="42"/>
  <c r="Z8" i="42" s="1"/>
  <c r="Y111" i="42"/>
  <c r="AD111" i="42" s="1"/>
  <c r="BS99" i="42"/>
  <c r="Y99" i="42"/>
  <c r="BE87" i="42"/>
  <c r="Y87" i="42"/>
  <c r="Y214" i="42"/>
  <c r="AB214" i="42" s="1"/>
  <c r="Y202" i="42"/>
  <c r="Z202" i="42" s="1"/>
  <c r="AB539" i="42"/>
  <c r="AE527" i="42"/>
  <c r="AF515" i="42"/>
  <c r="AE443" i="42"/>
  <c r="AD431" i="42"/>
  <c r="AG674" i="42"/>
  <c r="AA662" i="42"/>
  <c r="AB650" i="42"/>
  <c r="AE601" i="42"/>
  <c r="AF589" i="42"/>
  <c r="AA865" i="42"/>
  <c r="BL67" i="42"/>
  <c r="Y67" i="42"/>
  <c r="BO55" i="42"/>
  <c r="Y55" i="42"/>
  <c r="Y43" i="42"/>
  <c r="Y31" i="42"/>
  <c r="Y19" i="42"/>
  <c r="Y7" i="42"/>
  <c r="Z7" i="42" s="1"/>
  <c r="AQ122" i="42"/>
  <c r="Y122" i="42"/>
  <c r="AT86" i="42"/>
  <c r="Y86" i="42"/>
  <c r="AB865" i="42"/>
  <c r="Y66" i="42"/>
  <c r="BL54" i="42"/>
  <c r="Y54" i="42"/>
  <c r="BM42" i="42"/>
  <c r="Y42" i="42"/>
  <c r="BM30" i="42"/>
  <c r="Y30" i="42"/>
  <c r="BM18" i="42"/>
  <c r="Y18" i="42"/>
  <c r="AB18" i="42" s="1"/>
  <c r="BO6" i="42"/>
  <c r="Y6" i="42"/>
  <c r="Z6" i="42" s="1"/>
  <c r="BP145" i="42"/>
  <c r="Y145" i="42"/>
  <c r="BJ133" i="42"/>
  <c r="Y133" i="42"/>
  <c r="AL109" i="42"/>
  <c r="Y109" i="42"/>
  <c r="Y97" i="42"/>
  <c r="AF97" i="42" s="1"/>
  <c r="BF85" i="42"/>
  <c r="Y85" i="42"/>
  <c r="Z537" i="42"/>
  <c r="AE525" i="42"/>
  <c r="AD513" i="42"/>
  <c r="AC441" i="42"/>
  <c r="AF672" i="42"/>
  <c r="AD660" i="42"/>
  <c r="AE648" i="42"/>
  <c r="AE599" i="42"/>
  <c r="AE587" i="42"/>
  <c r="AC865" i="42"/>
  <c r="BR65" i="42"/>
  <c r="Y65" i="42"/>
  <c r="BH53" i="42"/>
  <c r="Y53" i="42"/>
  <c r="BK41" i="42"/>
  <c r="Y41" i="42"/>
  <c r="BK29" i="42"/>
  <c r="Y29" i="42"/>
  <c r="BK17" i="42"/>
  <c r="Y17" i="42"/>
  <c r="BK77" i="42"/>
  <c r="Y77" i="42"/>
  <c r="AX144" i="42"/>
  <c r="Y144" i="42"/>
  <c r="BK132" i="42"/>
  <c r="Y132" i="42"/>
  <c r="BG108" i="42"/>
  <c r="Y108" i="42"/>
  <c r="AV96" i="42"/>
  <c r="Y96" i="42"/>
  <c r="AB536" i="42"/>
  <c r="AA524" i="42"/>
  <c r="AB512" i="42"/>
  <c r="AD865" i="42"/>
  <c r="BA64" i="42"/>
  <c r="Y64" i="42"/>
  <c r="BF52" i="42"/>
  <c r="Y52" i="42"/>
  <c r="BH40" i="42"/>
  <c r="Y40" i="42"/>
  <c r="BG28" i="42"/>
  <c r="Y28" i="42"/>
  <c r="Y16" i="42"/>
  <c r="AO119" i="42"/>
  <c r="Y119" i="42"/>
  <c r="BS107" i="42"/>
  <c r="Y107" i="42"/>
  <c r="Y95" i="42"/>
  <c r="AX186" i="42"/>
  <c r="Y186" i="42"/>
  <c r="Y63" i="42"/>
  <c r="BS51" i="42"/>
  <c r="Y51" i="42"/>
  <c r="Y39" i="42"/>
  <c r="Y27" i="42"/>
  <c r="Y15" i="42"/>
  <c r="AB15" i="42" s="1"/>
  <c r="BQ166" i="42"/>
  <c r="Y166" i="42"/>
  <c r="Y142" i="42"/>
  <c r="AG142" i="42" s="1"/>
  <c r="Y130" i="42"/>
  <c r="BH118" i="42"/>
  <c r="Y118" i="42"/>
  <c r="Y233" i="42"/>
  <c r="Y197" i="42"/>
  <c r="AA197" i="42" s="1"/>
  <c r="AB534" i="42"/>
  <c r="AG522" i="42"/>
  <c r="AG510" i="42"/>
  <c r="AG438" i="42"/>
  <c r="AC669" i="42"/>
  <c r="AC657" i="42"/>
  <c r="AD608" i="42"/>
  <c r="AG596" i="42"/>
  <c r="AC584" i="42"/>
  <c r="AO229" i="42"/>
  <c r="AN173" i="42"/>
  <c r="BJ168" i="42"/>
  <c r="AS159" i="42"/>
  <c r="AW157" i="42"/>
  <c r="BM151" i="42"/>
  <c r="AR150" i="42"/>
  <c r="BA141" i="42"/>
  <c r="BC140" i="42"/>
  <c r="BF136" i="42"/>
  <c r="BQ94" i="42"/>
  <c r="BL93" i="42"/>
  <c r="BG92" i="42"/>
  <c r="BQ88" i="42"/>
  <c r="AZ84" i="42"/>
  <c r="BQ83" i="42"/>
  <c r="AI647" i="42"/>
  <c r="BH82" i="42"/>
  <c r="AI5" i="42"/>
  <c r="AI690" i="42"/>
  <c r="BC85" i="42"/>
  <c r="AU108" i="42"/>
  <c r="AZ23" i="42"/>
  <c r="AK14" i="42"/>
  <c r="AM74" i="42"/>
  <c r="AW18" i="42"/>
  <c r="BO27" i="42"/>
  <c r="AQ32" i="42"/>
  <c r="AT37" i="42"/>
  <c r="BF41" i="42"/>
  <c r="BJ46" i="42"/>
  <c r="AM51" i="42"/>
  <c r="AY55" i="42"/>
  <c r="AY61" i="42"/>
  <c r="BR8" i="42"/>
  <c r="AS67" i="42"/>
  <c r="AN79" i="42"/>
  <c r="AQ86" i="42"/>
  <c r="AY117" i="42"/>
  <c r="BR86" i="42"/>
  <c r="BE122" i="42"/>
  <c r="AL80" i="42"/>
  <c r="BF87" i="42"/>
  <c r="BP127" i="42"/>
  <c r="BC80" i="42"/>
  <c r="AN89" i="42"/>
  <c r="AT133" i="42"/>
  <c r="AQ81" i="42"/>
  <c r="AN139" i="42"/>
  <c r="BL81" i="42"/>
  <c r="BQ90" i="42"/>
  <c r="BR144" i="42"/>
  <c r="AY82" i="42"/>
  <c r="BJ150" i="42"/>
  <c r="AM83" i="42"/>
  <c r="AM93" i="42"/>
  <c r="AK158" i="42"/>
  <c r="AO77" i="42"/>
  <c r="BF83" i="42"/>
  <c r="AS95" i="42"/>
  <c r="BF77" i="42"/>
  <c r="AU84" i="42"/>
  <c r="BE99" i="42"/>
  <c r="AO78" i="42"/>
  <c r="BR84" i="42"/>
  <c r="BS103" i="42"/>
  <c r="BU5" i="42"/>
  <c r="AK10" i="42"/>
  <c r="AW14" i="42"/>
  <c r="BK18" i="42"/>
  <c r="BO23" i="42"/>
  <c r="AQ28" i="42"/>
  <c r="BC32" i="42"/>
  <c r="AK42" i="42"/>
  <c r="AM47" i="42"/>
  <c r="AY51" i="42"/>
  <c r="BM55" i="42"/>
  <c r="BR61" i="42"/>
  <c r="BK67" i="42"/>
  <c r="BB74" i="42"/>
  <c r="BF5" i="42"/>
  <c r="AW10" i="42"/>
  <c r="BK14" i="42"/>
  <c r="AN19" i="42"/>
  <c r="AQ24" i="42"/>
  <c r="BC28" i="42"/>
  <c r="BR32" i="42"/>
  <c r="AK38" i="42"/>
  <c r="AW42" i="42"/>
  <c r="AY47" i="42"/>
  <c r="BM51" i="42"/>
  <c r="AP56" i="42"/>
  <c r="AY62" i="42"/>
  <c r="AS68" i="42"/>
  <c r="AT5" i="42"/>
  <c r="AN15" i="42"/>
  <c r="AZ19" i="42"/>
  <c r="BC24" i="42"/>
  <c r="BR28" i="42"/>
  <c r="AK34" i="42"/>
  <c r="AW38" i="42"/>
  <c r="BK42" i="42"/>
  <c r="BM47" i="42"/>
  <c r="AP52" i="42"/>
  <c r="BB56" i="42"/>
  <c r="BQ62" i="42"/>
  <c r="BJ68" i="42"/>
  <c r="AM6" i="42"/>
  <c r="AN11" i="42"/>
  <c r="AZ15" i="42"/>
  <c r="BO19" i="42"/>
  <c r="BR24" i="42"/>
  <c r="AT29" i="42"/>
  <c r="AW34" i="42"/>
  <c r="BK38" i="42"/>
  <c r="AN43" i="42"/>
  <c r="AP48" i="42"/>
  <c r="BB52" i="42"/>
  <c r="BQ56" i="42"/>
  <c r="AW63" i="42"/>
  <c r="AP70" i="42"/>
  <c r="AY6" i="42"/>
  <c r="AZ11" i="42"/>
  <c r="BO15" i="42"/>
  <c r="AQ20" i="42"/>
  <c r="AT25" i="42"/>
  <c r="BG29" i="42"/>
  <c r="AN39" i="42"/>
  <c r="AZ43" i="42"/>
  <c r="BB48" i="42"/>
  <c r="BQ52" i="42"/>
  <c r="AM58" i="42"/>
  <c r="BQ63" i="42"/>
  <c r="BL6" i="42"/>
  <c r="BO11" i="42"/>
  <c r="AQ16" i="42"/>
  <c r="BC20" i="42"/>
  <c r="BG25" i="42"/>
  <c r="AK30" i="42"/>
  <c r="AN35" i="42"/>
  <c r="AZ39" i="42"/>
  <c r="BO43" i="42"/>
  <c r="BQ48" i="42"/>
  <c r="AS53" i="42"/>
  <c r="AV64" i="42"/>
  <c r="AP71" i="42"/>
  <c r="AO7" i="42"/>
  <c r="AQ12" i="42"/>
  <c r="BC16" i="42"/>
  <c r="BR20" i="42"/>
  <c r="AK26" i="42"/>
  <c r="AW30" i="42"/>
  <c r="AZ35" i="42"/>
  <c r="BO39" i="42"/>
  <c r="AQ44" i="42"/>
  <c r="AS49" i="42"/>
  <c r="BE53" i="42"/>
  <c r="AK59" i="42"/>
  <c r="BO64" i="42"/>
  <c r="BE71" i="42"/>
  <c r="BA7" i="42"/>
  <c r="BC12" i="42"/>
  <c r="BR16" i="42"/>
  <c r="AK22" i="42"/>
  <c r="AW26" i="42"/>
  <c r="BK30" i="42"/>
  <c r="BO35" i="42"/>
  <c r="AQ40" i="42"/>
  <c r="BC44" i="42"/>
  <c r="BE49" i="42"/>
  <c r="BB59" i="42"/>
  <c r="AV65" i="42"/>
  <c r="AN72" i="42"/>
  <c r="BO7" i="42"/>
  <c r="BR12" i="42"/>
  <c r="AT17" i="42"/>
  <c r="AW22" i="42"/>
  <c r="BK26" i="42"/>
  <c r="AN31" i="42"/>
  <c r="AQ36" i="42"/>
  <c r="BC40" i="42"/>
  <c r="BR44" i="42"/>
  <c r="AV54" i="42"/>
  <c r="BM65" i="42"/>
  <c r="BE72" i="42"/>
  <c r="AQ8" i="42"/>
  <c r="AT13" i="42"/>
  <c r="BG17" i="42"/>
  <c r="AN27" i="42"/>
  <c r="AZ31" i="42"/>
  <c r="BC36" i="42"/>
  <c r="BR40" i="42"/>
  <c r="AK46" i="42"/>
  <c r="AV50" i="42"/>
  <c r="AZ60" i="42"/>
  <c r="AT66" i="42"/>
  <c r="AM73" i="42"/>
  <c r="BC8" i="42"/>
  <c r="BG13" i="42"/>
  <c r="AK18" i="42"/>
  <c r="AN23" i="42"/>
  <c r="AZ27" i="42"/>
  <c r="BO31" i="42"/>
  <c r="BR36" i="42"/>
  <c r="AT41" i="42"/>
  <c r="BH50" i="42"/>
  <c r="AM55" i="42"/>
  <c r="BM66" i="42"/>
  <c r="BC73" i="42"/>
  <c r="AI689" i="42"/>
  <c r="AI693" i="42"/>
  <c r="AI701" i="42"/>
  <c r="AI705" i="42"/>
  <c r="AI713" i="42"/>
  <c r="AI702" i="42"/>
  <c r="AI691" i="42"/>
  <c r="AI703" i="42"/>
  <c r="BO57" i="42"/>
  <c r="AZ57" i="42"/>
  <c r="BP215" i="42"/>
  <c r="BB215" i="42"/>
  <c r="AP215" i="42"/>
  <c r="BM215" i="42"/>
  <c r="AZ215" i="42"/>
  <c r="AN215" i="42"/>
  <c r="BK215" i="42"/>
  <c r="AX215" i="42"/>
  <c r="AL215" i="42"/>
  <c r="BJ215" i="42"/>
  <c r="AW215" i="42"/>
  <c r="AK215" i="42"/>
  <c r="BF215" i="42"/>
  <c r="AO215" i="42"/>
  <c r="BE215" i="42"/>
  <c r="AM215" i="42"/>
  <c r="BA215" i="42"/>
  <c r="BS215" i="42"/>
  <c r="AY215" i="42"/>
  <c r="BR215" i="42"/>
  <c r="AV215" i="42"/>
  <c r="BQ215" i="42"/>
  <c r="AU215" i="42"/>
  <c r="BO215" i="42"/>
  <c r="AT215" i="42"/>
  <c r="BL215" i="42"/>
  <c r="AS215" i="42"/>
  <c r="BG215" i="42"/>
  <c r="AQ215" i="42"/>
  <c r="AR215" i="42"/>
  <c r="BH308" i="42"/>
  <c r="AV308" i="42"/>
  <c r="BG308" i="42"/>
  <c r="AU308" i="42"/>
  <c r="BF308" i="42"/>
  <c r="AT308" i="42"/>
  <c r="BS308" i="42"/>
  <c r="BE308" i="42"/>
  <c r="AS308" i="42"/>
  <c r="BR308" i="42"/>
  <c r="AR308" i="42"/>
  <c r="BQ308" i="42"/>
  <c r="BC308" i="42"/>
  <c r="AQ308" i="42"/>
  <c r="BP308" i="42"/>
  <c r="BB308" i="42"/>
  <c r="BO308" i="42"/>
  <c r="BA308" i="42"/>
  <c r="BM308" i="42"/>
  <c r="AZ308" i="42"/>
  <c r="BJ308" i="42"/>
  <c r="AW308" i="42"/>
  <c r="AL308" i="42"/>
  <c r="BL308" i="42"/>
  <c r="BK308" i="42"/>
  <c r="AY308" i="42"/>
  <c r="AX308" i="42"/>
  <c r="BJ492" i="42"/>
  <c r="AW492" i="42"/>
  <c r="BH492" i="42"/>
  <c r="AV492" i="42"/>
  <c r="BF492" i="42"/>
  <c r="AT492" i="42"/>
  <c r="BS492" i="42"/>
  <c r="BE492" i="42"/>
  <c r="AS492" i="42"/>
  <c r="BQ492" i="42"/>
  <c r="BC492" i="42"/>
  <c r="BP492" i="42"/>
  <c r="BB492" i="42"/>
  <c r="AO492" i="42"/>
  <c r="BO492" i="42"/>
  <c r="BA492" i="42"/>
  <c r="AN492" i="42"/>
  <c r="BK492" i="42"/>
  <c r="AX492" i="42"/>
  <c r="AK492" i="42"/>
  <c r="AL492" i="42"/>
  <c r="BR492" i="42"/>
  <c r="BM492" i="42"/>
  <c r="BL492" i="42"/>
  <c r="BG492" i="42"/>
  <c r="AZ492" i="42"/>
  <c r="AY492" i="42"/>
  <c r="AM492" i="42"/>
  <c r="AR492" i="42"/>
  <c r="BR70" i="42"/>
  <c r="BC70" i="42"/>
  <c r="AQ70" i="42"/>
  <c r="BL70" i="42"/>
  <c r="AX70" i="42"/>
  <c r="AL70" i="42"/>
  <c r="BJ70" i="42"/>
  <c r="AV70" i="42"/>
  <c r="BR58" i="42"/>
  <c r="BC58" i="42"/>
  <c r="AQ58" i="42"/>
  <c r="BL58" i="42"/>
  <c r="AX58" i="42"/>
  <c r="AL58" i="42"/>
  <c r="BJ58" i="42"/>
  <c r="AV58" i="42"/>
  <c r="AX161" i="42"/>
  <c r="AL161" i="42"/>
  <c r="BH161" i="42"/>
  <c r="AV161" i="42"/>
  <c r="BG161" i="42"/>
  <c r="AU161" i="42"/>
  <c r="BE161" i="42"/>
  <c r="AS161" i="42"/>
  <c r="BR161" i="42"/>
  <c r="BC161" i="42"/>
  <c r="AQ161" i="42"/>
  <c r="BQ161" i="42"/>
  <c r="BB161" i="42"/>
  <c r="AP161" i="42"/>
  <c r="AT161" i="42"/>
  <c r="BS161" i="42"/>
  <c r="AR161" i="42"/>
  <c r="BP161" i="42"/>
  <c r="AO161" i="42"/>
  <c r="BO161" i="42"/>
  <c r="BM161" i="42"/>
  <c r="AM161" i="42"/>
  <c r="BJ161" i="42"/>
  <c r="AK161" i="42"/>
  <c r="BF161" i="42"/>
  <c r="BA161" i="42"/>
  <c r="AZ161" i="42"/>
  <c r="AW161" i="42"/>
  <c r="BK149" i="42"/>
  <c r="AX149" i="42"/>
  <c r="AL149" i="42"/>
  <c r="BE149" i="42"/>
  <c r="AS149" i="42"/>
  <c r="BR149" i="42"/>
  <c r="BC149" i="42"/>
  <c r="BG149" i="42"/>
  <c r="AP149" i="42"/>
  <c r="BF149" i="42"/>
  <c r="AO149" i="42"/>
  <c r="AN149" i="42"/>
  <c r="BB149" i="42"/>
  <c r="AM149" i="42"/>
  <c r="BA149" i="42"/>
  <c r="AK149" i="42"/>
  <c r="BS149" i="42"/>
  <c r="AZ149" i="42"/>
  <c r="BQ149" i="42"/>
  <c r="AY149" i="42"/>
  <c r="BP149" i="42"/>
  <c r="AW149" i="42"/>
  <c r="BM149" i="42"/>
  <c r="AV149" i="42"/>
  <c r="BL149" i="42"/>
  <c r="AU149" i="42"/>
  <c r="BH149" i="42"/>
  <c r="AR149" i="42"/>
  <c r="BK137" i="42"/>
  <c r="AX137" i="42"/>
  <c r="AL137" i="42"/>
  <c r="BE137" i="42"/>
  <c r="AS137" i="42"/>
  <c r="BR137" i="42"/>
  <c r="BC137" i="42"/>
  <c r="AQ137" i="42"/>
  <c r="BB137" i="42"/>
  <c r="AM137" i="42"/>
  <c r="BA137" i="42"/>
  <c r="AK137" i="42"/>
  <c r="BS137" i="42"/>
  <c r="AZ137" i="42"/>
  <c r="BQ137" i="42"/>
  <c r="AY137" i="42"/>
  <c r="BP137" i="42"/>
  <c r="AW137" i="42"/>
  <c r="BM137" i="42"/>
  <c r="AV137" i="42"/>
  <c r="BL137" i="42"/>
  <c r="AU137" i="42"/>
  <c r="BJ137" i="42"/>
  <c r="AT137" i="42"/>
  <c r="BH137" i="42"/>
  <c r="AR137" i="42"/>
  <c r="BG137" i="42"/>
  <c r="AP137" i="42"/>
  <c r="AN137" i="42"/>
  <c r="BK125" i="42"/>
  <c r="AX125" i="42"/>
  <c r="AL125" i="42"/>
  <c r="BR125" i="42"/>
  <c r="BC125" i="42"/>
  <c r="AQ125" i="42"/>
  <c r="BE125" i="42"/>
  <c r="AP125" i="42"/>
  <c r="AO125" i="42"/>
  <c r="BB125" i="42"/>
  <c r="AN125" i="42"/>
  <c r="BS125" i="42"/>
  <c r="BA125" i="42"/>
  <c r="AM125" i="42"/>
  <c r="BQ125" i="42"/>
  <c r="AZ125" i="42"/>
  <c r="AK125" i="42"/>
  <c r="BP125" i="42"/>
  <c r="AY125" i="42"/>
  <c r="BO125" i="42"/>
  <c r="AW125" i="42"/>
  <c r="BL125" i="42"/>
  <c r="AV125" i="42"/>
  <c r="BJ125" i="42"/>
  <c r="AU125" i="42"/>
  <c r="BH125" i="42"/>
  <c r="AT125" i="42"/>
  <c r="BF125" i="42"/>
  <c r="BK113" i="42"/>
  <c r="AX113" i="42"/>
  <c r="AL113" i="42"/>
  <c r="BM113" i="42"/>
  <c r="AW113" i="42"/>
  <c r="BJ113" i="42"/>
  <c r="AV113" i="42"/>
  <c r="BH113" i="42"/>
  <c r="AU113" i="42"/>
  <c r="BG113" i="42"/>
  <c r="AT113" i="42"/>
  <c r="BF113" i="42"/>
  <c r="AS113" i="42"/>
  <c r="BE113" i="42"/>
  <c r="AR113" i="42"/>
  <c r="AQ113" i="42"/>
  <c r="BS113" i="42"/>
  <c r="BC113" i="42"/>
  <c r="AP113" i="42"/>
  <c r="BR113" i="42"/>
  <c r="BB113" i="42"/>
  <c r="AO113" i="42"/>
  <c r="BQ113" i="42"/>
  <c r="BA113" i="42"/>
  <c r="AN113" i="42"/>
  <c r="BO113" i="42"/>
  <c r="AY113" i="42"/>
  <c r="AK113" i="42"/>
  <c r="BH101" i="42"/>
  <c r="AV101" i="42"/>
  <c r="BG101" i="42"/>
  <c r="AU101" i="42"/>
  <c r="BF101" i="42"/>
  <c r="AT101" i="42"/>
  <c r="BE101" i="42"/>
  <c r="AS101" i="42"/>
  <c r="BS101" i="42"/>
  <c r="AR101" i="42"/>
  <c r="BR101" i="42"/>
  <c r="BC101" i="42"/>
  <c r="AQ101" i="42"/>
  <c r="BQ101" i="42"/>
  <c r="BB101" i="42"/>
  <c r="AP101" i="42"/>
  <c r="BP101" i="42"/>
  <c r="BA101" i="42"/>
  <c r="AO101" i="42"/>
  <c r="BO101" i="42"/>
  <c r="AZ101" i="42"/>
  <c r="AN101" i="42"/>
  <c r="BL101" i="42"/>
  <c r="AY101" i="42"/>
  <c r="AM101" i="42"/>
  <c r="BJ101" i="42"/>
  <c r="AW101" i="42"/>
  <c r="AK101" i="42"/>
  <c r="BJ89" i="42"/>
  <c r="AW89" i="42"/>
  <c r="AK89" i="42"/>
  <c r="BH89" i="42"/>
  <c r="AV89" i="42"/>
  <c r="BG89" i="42"/>
  <c r="AU89" i="42"/>
  <c r="BS89" i="42"/>
  <c r="BR89" i="42"/>
  <c r="BQ89" i="42"/>
  <c r="BB89" i="42"/>
  <c r="AP89" i="42"/>
  <c r="BP89" i="42"/>
  <c r="BA89" i="42"/>
  <c r="AO89" i="42"/>
  <c r="BG168" i="42"/>
  <c r="AU168" i="42"/>
  <c r="BF168" i="42"/>
  <c r="AT168" i="42"/>
  <c r="BS168" i="42"/>
  <c r="BE168" i="42"/>
  <c r="AS168" i="42"/>
  <c r="BR168" i="42"/>
  <c r="AR168" i="42"/>
  <c r="BQ168" i="42"/>
  <c r="BC168" i="42"/>
  <c r="AQ168" i="42"/>
  <c r="BP168" i="42"/>
  <c r="BB168" i="42"/>
  <c r="AP168" i="42"/>
  <c r="BO168" i="42"/>
  <c r="BA168" i="42"/>
  <c r="BM168" i="42"/>
  <c r="AZ168" i="42"/>
  <c r="BL168" i="42"/>
  <c r="AY168" i="42"/>
  <c r="AM168" i="42"/>
  <c r="BK168" i="42"/>
  <c r="AX168" i="42"/>
  <c r="AL168" i="42"/>
  <c r="BH168" i="42"/>
  <c r="AV168" i="42"/>
  <c r="AO168" i="42"/>
  <c r="AK168" i="42"/>
  <c r="AW168" i="42"/>
  <c r="BE228" i="42"/>
  <c r="AS228" i="42"/>
  <c r="AR228" i="42"/>
  <c r="BQ228" i="42"/>
  <c r="AQ228" i="42"/>
  <c r="BO228" i="42"/>
  <c r="BA228" i="42"/>
  <c r="AO228" i="42"/>
  <c r="BM228" i="42"/>
  <c r="AZ228" i="42"/>
  <c r="AN228" i="42"/>
  <c r="AX228" i="42"/>
  <c r="AW228" i="42"/>
  <c r="AV228" i="42"/>
  <c r="BP228" i="42"/>
  <c r="AU228" i="42"/>
  <c r="BL228" i="42"/>
  <c r="AT228" i="42"/>
  <c r="BK228" i="42"/>
  <c r="AP228" i="42"/>
  <c r="BJ228" i="42"/>
  <c r="AM228" i="42"/>
  <c r="BH228" i="42"/>
  <c r="AL228" i="42"/>
  <c r="BG228" i="42"/>
  <c r="AK228" i="42"/>
  <c r="BF228" i="42"/>
  <c r="AY228" i="42"/>
  <c r="BB228" i="42"/>
  <c r="BS216" i="42"/>
  <c r="BE216" i="42"/>
  <c r="AS216" i="42"/>
  <c r="BQ216" i="42"/>
  <c r="AQ216" i="42"/>
  <c r="BO216" i="42"/>
  <c r="BA216" i="42"/>
  <c r="AO216" i="42"/>
  <c r="BM216" i="42"/>
  <c r="AZ216" i="42"/>
  <c r="AN216" i="42"/>
  <c r="BJ216" i="42"/>
  <c r="AR216" i="42"/>
  <c r="BH216" i="42"/>
  <c r="AP216" i="42"/>
  <c r="BG216" i="42"/>
  <c r="AM216" i="42"/>
  <c r="BF216" i="42"/>
  <c r="AL216" i="42"/>
  <c r="AK216" i="42"/>
  <c r="BB216" i="42"/>
  <c r="AY216" i="42"/>
  <c r="AX216" i="42"/>
  <c r="BR216" i="42"/>
  <c r="AW216" i="42"/>
  <c r="BP216" i="42"/>
  <c r="AV216" i="42"/>
  <c r="BK216" i="42"/>
  <c r="AT216" i="42"/>
  <c r="BL216" i="42"/>
  <c r="AU216" i="42"/>
  <c r="BE204" i="42"/>
  <c r="AS204" i="42"/>
  <c r="BO204" i="42"/>
  <c r="BA204" i="42"/>
  <c r="AO204" i="42"/>
  <c r="BM204" i="42"/>
  <c r="AN204" i="42"/>
  <c r="BH204" i="42"/>
  <c r="AR204" i="42"/>
  <c r="BG204" i="42"/>
  <c r="AQ204" i="42"/>
  <c r="BF204" i="42"/>
  <c r="AP204" i="42"/>
  <c r="AM204" i="42"/>
  <c r="BC204" i="42"/>
  <c r="AL204" i="42"/>
  <c r="BB204" i="42"/>
  <c r="AK204" i="42"/>
  <c r="BS204" i="42"/>
  <c r="AY204" i="42"/>
  <c r="BR204" i="42"/>
  <c r="AX204" i="42"/>
  <c r="BQ204" i="42"/>
  <c r="AW204" i="42"/>
  <c r="BL204" i="42"/>
  <c r="AV204" i="42"/>
  <c r="BJ204" i="42"/>
  <c r="AT204" i="42"/>
  <c r="BK204" i="42"/>
  <c r="AU204" i="42"/>
  <c r="BS192" i="42"/>
  <c r="BE192" i="42"/>
  <c r="AS192" i="42"/>
  <c r="BO192" i="42"/>
  <c r="BA192" i="42"/>
  <c r="AO192" i="42"/>
  <c r="BM192" i="42"/>
  <c r="AZ192" i="42"/>
  <c r="AN192" i="42"/>
  <c r="AM192" i="42"/>
  <c r="BC192" i="42"/>
  <c r="AL192" i="42"/>
  <c r="BB192" i="42"/>
  <c r="BR192" i="42"/>
  <c r="AY192" i="42"/>
  <c r="BQ192" i="42"/>
  <c r="AX192" i="42"/>
  <c r="BP192" i="42"/>
  <c r="AW192" i="42"/>
  <c r="BL192" i="42"/>
  <c r="AV192" i="42"/>
  <c r="BK192" i="42"/>
  <c r="AU192" i="42"/>
  <c r="BJ192" i="42"/>
  <c r="AT192" i="42"/>
  <c r="BH192" i="42"/>
  <c r="AR192" i="42"/>
  <c r="BF192" i="42"/>
  <c r="AP192" i="42"/>
  <c r="BG192" i="42"/>
  <c r="BG180" i="42"/>
  <c r="AU180" i="42"/>
  <c r="BF180" i="42"/>
  <c r="AT180" i="42"/>
  <c r="BE180" i="42"/>
  <c r="AS180" i="42"/>
  <c r="BS180" i="42"/>
  <c r="AR180" i="42"/>
  <c r="BR180" i="42"/>
  <c r="BC180" i="42"/>
  <c r="AQ180" i="42"/>
  <c r="BP180" i="42"/>
  <c r="BB180" i="42"/>
  <c r="AP180" i="42"/>
  <c r="BO180" i="42"/>
  <c r="BA180" i="42"/>
  <c r="AO180" i="42"/>
  <c r="BM180" i="42"/>
  <c r="AZ180" i="42"/>
  <c r="BL180" i="42"/>
  <c r="AY180" i="42"/>
  <c r="AM180" i="42"/>
  <c r="BK180" i="42"/>
  <c r="AX180" i="42"/>
  <c r="AL180" i="42"/>
  <c r="BH180" i="42"/>
  <c r="AV180" i="42"/>
  <c r="BJ180" i="42"/>
  <c r="AW180" i="42"/>
  <c r="AK180" i="42"/>
  <c r="BH241" i="42"/>
  <c r="AV241" i="42"/>
  <c r="BG241" i="42"/>
  <c r="AU241" i="42"/>
  <c r="BF241" i="42"/>
  <c r="AT241" i="42"/>
  <c r="BS241" i="42"/>
  <c r="AS241" i="42"/>
  <c r="BR241" i="42"/>
  <c r="AR241" i="42"/>
  <c r="BQ241" i="42"/>
  <c r="BC241" i="42"/>
  <c r="AQ241" i="42"/>
  <c r="BP241" i="42"/>
  <c r="BB241" i="42"/>
  <c r="BO241" i="42"/>
  <c r="BA241" i="42"/>
  <c r="BM241" i="42"/>
  <c r="AZ241" i="42"/>
  <c r="AN241" i="42"/>
  <c r="BL241" i="42"/>
  <c r="AY241" i="42"/>
  <c r="AL241" i="42"/>
  <c r="BK241" i="42"/>
  <c r="BJ241" i="42"/>
  <c r="AX241" i="42"/>
  <c r="AW241" i="42"/>
  <c r="BF381" i="42"/>
  <c r="AT381" i="42"/>
  <c r="BP381" i="42"/>
  <c r="BB381" i="42"/>
  <c r="BM381" i="42"/>
  <c r="AZ381" i="42"/>
  <c r="AM381" i="42"/>
  <c r="BH381" i="42"/>
  <c r="AV381" i="42"/>
  <c r="BE381" i="42"/>
  <c r="AL381" i="42"/>
  <c r="BC381" i="42"/>
  <c r="BA381" i="42"/>
  <c r="BS381" i="42"/>
  <c r="AY381" i="42"/>
  <c r="BR381" i="42"/>
  <c r="AX381" i="42"/>
  <c r="BQ381" i="42"/>
  <c r="AW381" i="42"/>
  <c r="BO381" i="42"/>
  <c r="AU381" i="42"/>
  <c r="BL381" i="42"/>
  <c r="AS381" i="42"/>
  <c r="BK381" i="42"/>
  <c r="AR381" i="42"/>
  <c r="BJ381" i="42"/>
  <c r="AQ381" i="42"/>
  <c r="BG381" i="42"/>
  <c r="AN381" i="42"/>
  <c r="BF369" i="42"/>
  <c r="AT369" i="42"/>
  <c r="BP369" i="42"/>
  <c r="BB369" i="42"/>
  <c r="BM369" i="42"/>
  <c r="AZ369" i="42"/>
  <c r="AM369" i="42"/>
  <c r="BG369" i="42"/>
  <c r="AQ369" i="42"/>
  <c r="BE369" i="42"/>
  <c r="AN369" i="42"/>
  <c r="AL369" i="42"/>
  <c r="BC369" i="42"/>
  <c r="BS369" i="42"/>
  <c r="BA369" i="42"/>
  <c r="BR369" i="42"/>
  <c r="AY369" i="42"/>
  <c r="BQ369" i="42"/>
  <c r="AX369" i="42"/>
  <c r="BO369" i="42"/>
  <c r="AW369" i="42"/>
  <c r="BL369" i="42"/>
  <c r="AV369" i="42"/>
  <c r="BK369" i="42"/>
  <c r="AU369" i="42"/>
  <c r="BJ369" i="42"/>
  <c r="AS369" i="42"/>
  <c r="AR369" i="42"/>
  <c r="BG357" i="42"/>
  <c r="AU357" i="42"/>
  <c r="BO357" i="42"/>
  <c r="BA357" i="42"/>
  <c r="AO357" i="42"/>
  <c r="BF357" i="42"/>
  <c r="AR357" i="42"/>
  <c r="BE357" i="42"/>
  <c r="AQ357" i="42"/>
  <c r="BS357" i="42"/>
  <c r="BC357" i="42"/>
  <c r="AN357" i="42"/>
  <c r="BR357" i="42"/>
  <c r="BB357" i="42"/>
  <c r="BQ357" i="42"/>
  <c r="AZ357" i="42"/>
  <c r="AL357" i="42"/>
  <c r="BP357" i="42"/>
  <c r="AY357" i="42"/>
  <c r="BM357" i="42"/>
  <c r="AX357" i="42"/>
  <c r="BL357" i="42"/>
  <c r="AW357" i="42"/>
  <c r="BK357" i="42"/>
  <c r="AV357" i="42"/>
  <c r="BJ357" i="42"/>
  <c r="AT357" i="42"/>
  <c r="BH357" i="42"/>
  <c r="AS357" i="42"/>
  <c r="BO345" i="42"/>
  <c r="BA345" i="42"/>
  <c r="AO345" i="42"/>
  <c r="BL345" i="42"/>
  <c r="AY345" i="42"/>
  <c r="AM345" i="42"/>
  <c r="AV345" i="42"/>
  <c r="BQ345" i="42"/>
  <c r="AX345" i="42"/>
  <c r="BP345" i="42"/>
  <c r="AW345" i="42"/>
  <c r="BM345" i="42"/>
  <c r="AU345" i="42"/>
  <c r="BK345" i="42"/>
  <c r="AT345" i="42"/>
  <c r="BJ345" i="42"/>
  <c r="AS345" i="42"/>
  <c r="BG345" i="42"/>
  <c r="AR345" i="42"/>
  <c r="BF345" i="42"/>
  <c r="AQ345" i="42"/>
  <c r="BE345" i="42"/>
  <c r="AN345" i="42"/>
  <c r="BC345" i="42"/>
  <c r="AL345" i="42"/>
  <c r="BR345" i="42"/>
  <c r="AZ345" i="42"/>
  <c r="BS345" i="42"/>
  <c r="BB345" i="42"/>
  <c r="BO333" i="42"/>
  <c r="BA333" i="42"/>
  <c r="AO333" i="42"/>
  <c r="BH333" i="42"/>
  <c r="AV333" i="42"/>
  <c r="BR333" i="42"/>
  <c r="BB333" i="42"/>
  <c r="BQ333" i="42"/>
  <c r="AZ333" i="42"/>
  <c r="BP333" i="42"/>
  <c r="AY333" i="42"/>
  <c r="BM333" i="42"/>
  <c r="AX333" i="42"/>
  <c r="BL333" i="42"/>
  <c r="AW333" i="42"/>
  <c r="BK333" i="42"/>
  <c r="AU333" i="42"/>
  <c r="BJ333" i="42"/>
  <c r="AT333" i="42"/>
  <c r="BG333" i="42"/>
  <c r="AS333" i="42"/>
  <c r="BF333" i="42"/>
  <c r="AR333" i="42"/>
  <c r="BE333" i="42"/>
  <c r="AQ333" i="42"/>
  <c r="BS333" i="42"/>
  <c r="BC333" i="42"/>
  <c r="BO321" i="42"/>
  <c r="BA321" i="42"/>
  <c r="AO321" i="42"/>
  <c r="BP321" i="42"/>
  <c r="AZ321" i="42"/>
  <c r="AL321" i="42"/>
  <c r="BM321" i="42"/>
  <c r="AY321" i="42"/>
  <c r="BL321" i="42"/>
  <c r="AX321" i="42"/>
  <c r="BK321" i="42"/>
  <c r="AW321" i="42"/>
  <c r="BJ321" i="42"/>
  <c r="AV321" i="42"/>
  <c r="BH321" i="42"/>
  <c r="AU321" i="42"/>
  <c r="BG321" i="42"/>
  <c r="AT321" i="42"/>
  <c r="BF321" i="42"/>
  <c r="AS321" i="42"/>
  <c r="BE321" i="42"/>
  <c r="AR321" i="42"/>
  <c r="BS321" i="42"/>
  <c r="AQ321" i="42"/>
  <c r="BQ321" i="42"/>
  <c r="BB321" i="42"/>
  <c r="BR321" i="42"/>
  <c r="BC321" i="42"/>
  <c r="BL309" i="42"/>
  <c r="AY309" i="42"/>
  <c r="AM309" i="42"/>
  <c r="BK309" i="42"/>
  <c r="AX309" i="42"/>
  <c r="BJ309" i="42"/>
  <c r="AW309" i="42"/>
  <c r="BH309" i="42"/>
  <c r="AV309" i="42"/>
  <c r="BG309" i="42"/>
  <c r="AU309" i="42"/>
  <c r="BF309" i="42"/>
  <c r="AT309" i="42"/>
  <c r="BS309" i="42"/>
  <c r="BE309" i="42"/>
  <c r="AS309" i="42"/>
  <c r="BR309" i="42"/>
  <c r="AR309" i="42"/>
  <c r="BQ309" i="42"/>
  <c r="BC309" i="42"/>
  <c r="AQ309" i="42"/>
  <c r="BM309" i="42"/>
  <c r="AZ309" i="42"/>
  <c r="AN309" i="42"/>
  <c r="BP309" i="42"/>
  <c r="BO309" i="42"/>
  <c r="BB309" i="42"/>
  <c r="BA309" i="42"/>
  <c r="AO309" i="42"/>
  <c r="BL297" i="42"/>
  <c r="AL297" i="42"/>
  <c r="BK297" i="42"/>
  <c r="AX297" i="42"/>
  <c r="BJ297" i="42"/>
  <c r="AW297" i="42"/>
  <c r="BH297" i="42"/>
  <c r="AV297" i="42"/>
  <c r="BG297" i="42"/>
  <c r="AU297" i="42"/>
  <c r="BF297" i="42"/>
  <c r="AT297" i="42"/>
  <c r="BS297" i="42"/>
  <c r="BE297" i="42"/>
  <c r="AS297" i="42"/>
  <c r="AQ297" i="42"/>
  <c r="BR297" i="42"/>
  <c r="BQ297" i="42"/>
  <c r="AN297" i="42"/>
  <c r="BP297" i="42"/>
  <c r="BO297" i="42"/>
  <c r="BM297" i="42"/>
  <c r="BC297" i="42"/>
  <c r="BB297" i="42"/>
  <c r="AZ297" i="42"/>
  <c r="AR297" i="42"/>
  <c r="BL285" i="42"/>
  <c r="AY285" i="42"/>
  <c r="BF285" i="42"/>
  <c r="AT285" i="42"/>
  <c r="BS285" i="42"/>
  <c r="BE285" i="42"/>
  <c r="AS285" i="42"/>
  <c r="BH285" i="42"/>
  <c r="AQ285" i="42"/>
  <c r="BG285" i="42"/>
  <c r="AN285" i="42"/>
  <c r="BC285" i="42"/>
  <c r="AM285" i="42"/>
  <c r="BB285" i="42"/>
  <c r="BR285" i="42"/>
  <c r="BA285" i="42"/>
  <c r="BQ285" i="42"/>
  <c r="BP285" i="42"/>
  <c r="AX285" i="42"/>
  <c r="BO285" i="42"/>
  <c r="AW285" i="42"/>
  <c r="BM285" i="42"/>
  <c r="AV285" i="42"/>
  <c r="BK285" i="42"/>
  <c r="BJ285" i="42"/>
  <c r="AR285" i="42"/>
  <c r="BL273" i="42"/>
  <c r="AL273" i="42"/>
  <c r="BF273" i="42"/>
  <c r="AT273" i="42"/>
  <c r="BS273" i="42"/>
  <c r="BE273" i="42"/>
  <c r="BC273" i="42"/>
  <c r="AO273" i="42"/>
  <c r="BB273" i="42"/>
  <c r="AN273" i="42"/>
  <c r="BR273" i="42"/>
  <c r="BA273" i="42"/>
  <c r="BQ273" i="42"/>
  <c r="AZ273" i="42"/>
  <c r="AZ285" i="42" s="1"/>
  <c r="BP273" i="42"/>
  <c r="AX273" i="42"/>
  <c r="BO273" i="42"/>
  <c r="AW273" i="42"/>
  <c r="BM273" i="42"/>
  <c r="AV273" i="42"/>
  <c r="BK273" i="42"/>
  <c r="AU273" i="42"/>
  <c r="BJ273" i="42"/>
  <c r="AS273" i="42"/>
  <c r="BH273" i="42"/>
  <c r="AR273" i="42"/>
  <c r="BG273" i="42"/>
  <c r="AQ273" i="42"/>
  <c r="BH261" i="42"/>
  <c r="AV261" i="42"/>
  <c r="BG261" i="42"/>
  <c r="AU261" i="42"/>
  <c r="BF261" i="42"/>
  <c r="AT261" i="42"/>
  <c r="BS261" i="42"/>
  <c r="AS261" i="42"/>
  <c r="BR261" i="42"/>
  <c r="AR261" i="42"/>
  <c r="BQ261" i="42"/>
  <c r="BC261" i="42"/>
  <c r="AQ261" i="42"/>
  <c r="BP261" i="42"/>
  <c r="BB261" i="42"/>
  <c r="BO261" i="42"/>
  <c r="BA261" i="42"/>
  <c r="AO261" i="42"/>
  <c r="BM261" i="42"/>
  <c r="AZ261" i="42"/>
  <c r="AN261" i="42"/>
  <c r="BL261" i="42"/>
  <c r="AY261" i="42"/>
  <c r="BK261" i="42"/>
  <c r="AX261" i="42"/>
  <c r="BJ261" i="42"/>
  <c r="AW261" i="42"/>
  <c r="BH249" i="42"/>
  <c r="AV249" i="42"/>
  <c r="BG249" i="42"/>
  <c r="AU249" i="42"/>
  <c r="BF249" i="42"/>
  <c r="AT249" i="42"/>
  <c r="BS249" i="42"/>
  <c r="AS249" i="42"/>
  <c r="BR249" i="42"/>
  <c r="AR249" i="42"/>
  <c r="BQ249" i="42"/>
  <c r="BC249" i="42"/>
  <c r="AQ249" i="42"/>
  <c r="BP249" i="42"/>
  <c r="BB249" i="42"/>
  <c r="BO249" i="42"/>
  <c r="BA249" i="42"/>
  <c r="AO249" i="42"/>
  <c r="BM249" i="42"/>
  <c r="AZ249" i="42"/>
  <c r="BL249" i="42"/>
  <c r="AY249" i="42"/>
  <c r="AL249" i="42"/>
  <c r="BK249" i="42"/>
  <c r="BJ249" i="42"/>
  <c r="AX249" i="42"/>
  <c r="AW249" i="42"/>
  <c r="BQ517" i="42"/>
  <c r="BC517" i="42"/>
  <c r="BL517" i="42"/>
  <c r="AX517" i="42"/>
  <c r="BK517" i="42"/>
  <c r="AW517" i="42"/>
  <c r="BJ517" i="42"/>
  <c r="AV517" i="42"/>
  <c r="BH517" i="42"/>
  <c r="BG517" i="42"/>
  <c r="AT517" i="42"/>
  <c r="BF517" i="42"/>
  <c r="AR517" i="42"/>
  <c r="AO517" i="42"/>
  <c r="BB517" i="42"/>
  <c r="AN517" i="42"/>
  <c r="BA517" i="42"/>
  <c r="AM517" i="42"/>
  <c r="BO517" i="42"/>
  <c r="AZ517" i="42"/>
  <c r="AL517" i="42"/>
  <c r="BM517" i="42"/>
  <c r="AY517" i="42"/>
  <c r="AK517" i="42"/>
  <c r="BL505" i="42"/>
  <c r="AY505" i="42"/>
  <c r="AL505" i="42"/>
  <c r="BK505" i="42"/>
  <c r="AX505" i="42"/>
  <c r="AK505" i="42"/>
  <c r="BJ505" i="42"/>
  <c r="BH505" i="42"/>
  <c r="AV505" i="42"/>
  <c r="BG505" i="42"/>
  <c r="BF505" i="42"/>
  <c r="AT505" i="42"/>
  <c r="BS505" i="42"/>
  <c r="BE505" i="42"/>
  <c r="AR505" i="42"/>
  <c r="BR505" i="42"/>
  <c r="BQ505" i="42"/>
  <c r="BC505" i="42"/>
  <c r="BB505" i="42"/>
  <c r="AO505" i="42"/>
  <c r="BM505" i="42"/>
  <c r="AZ505" i="42"/>
  <c r="AM505" i="42"/>
  <c r="BO505" i="42"/>
  <c r="BA505" i="42"/>
  <c r="AN505" i="42"/>
  <c r="BM493" i="42"/>
  <c r="AZ493" i="42"/>
  <c r="AM493" i="42"/>
  <c r="BL493" i="42"/>
  <c r="AY493" i="42"/>
  <c r="AL493" i="42"/>
  <c r="BJ493" i="42"/>
  <c r="AV493" i="42"/>
  <c r="BH493" i="42"/>
  <c r="BG493" i="42"/>
  <c r="AT493" i="42"/>
  <c r="BF493" i="42"/>
  <c r="AS493" i="42"/>
  <c r="BS493" i="42"/>
  <c r="BE493" i="42"/>
  <c r="AR493" i="42"/>
  <c r="BR493" i="42"/>
  <c r="BO493" i="42"/>
  <c r="BA493" i="42"/>
  <c r="AN493" i="42"/>
  <c r="AO493" i="42"/>
  <c r="AK493" i="42"/>
  <c r="BQ493" i="42"/>
  <c r="BP493" i="42"/>
  <c r="BK493" i="42"/>
  <c r="BC493" i="42"/>
  <c r="BB493" i="42"/>
  <c r="BM481" i="42"/>
  <c r="AZ481" i="42"/>
  <c r="AM481" i="42"/>
  <c r="BL481" i="42"/>
  <c r="AY481" i="42"/>
  <c r="AL481" i="42"/>
  <c r="BJ481" i="42"/>
  <c r="AW481" i="42"/>
  <c r="BH481" i="42"/>
  <c r="BE481" i="42"/>
  <c r="AN481" i="42"/>
  <c r="AK481" i="42"/>
  <c r="BC481" i="42"/>
  <c r="BB481" i="42"/>
  <c r="BS481" i="42"/>
  <c r="BA481" i="42"/>
  <c r="BR481" i="42"/>
  <c r="AX481" i="42"/>
  <c r="BQ481" i="42"/>
  <c r="AT481" i="42"/>
  <c r="BP481" i="42"/>
  <c r="AS481" i="42"/>
  <c r="BO481" i="42"/>
  <c r="AR481" i="42"/>
  <c r="BK481" i="42"/>
  <c r="BF481" i="42"/>
  <c r="AO481" i="42"/>
  <c r="BG481" i="42"/>
  <c r="BM469" i="42"/>
  <c r="AZ469" i="42"/>
  <c r="AM469" i="42"/>
  <c r="BH469" i="42"/>
  <c r="AV469" i="42"/>
  <c r="BP469" i="42"/>
  <c r="AY469" i="42"/>
  <c r="BO469" i="42"/>
  <c r="AX469" i="42"/>
  <c r="BL469" i="42"/>
  <c r="AW469" i="42"/>
  <c r="BK469" i="42"/>
  <c r="BJ469" i="42"/>
  <c r="AT469" i="42"/>
  <c r="BG469" i="42"/>
  <c r="AS469" i="42"/>
  <c r="BF469" i="42"/>
  <c r="BE469" i="42"/>
  <c r="AO469" i="42"/>
  <c r="BS469" i="42"/>
  <c r="BC469" i="42"/>
  <c r="AN469" i="42"/>
  <c r="BQ469" i="42"/>
  <c r="BA469" i="42"/>
  <c r="AK469" i="42"/>
  <c r="BR469" i="42"/>
  <c r="BB469" i="42"/>
  <c r="AL469" i="42"/>
  <c r="BH457" i="42"/>
  <c r="AV457" i="42"/>
  <c r="BG457" i="42"/>
  <c r="BF457" i="42"/>
  <c r="AT457" i="42"/>
  <c r="BS457" i="42"/>
  <c r="BE457" i="42"/>
  <c r="BR457" i="42"/>
  <c r="BQ457" i="42"/>
  <c r="BC457" i="42"/>
  <c r="BP457" i="42"/>
  <c r="BB457" i="42"/>
  <c r="AO457" i="42"/>
  <c r="BO457" i="42"/>
  <c r="BA457" i="42"/>
  <c r="AN457" i="42"/>
  <c r="BM457" i="42"/>
  <c r="AZ457" i="42"/>
  <c r="AM457" i="42"/>
  <c r="BL457" i="42"/>
  <c r="AY457" i="42"/>
  <c r="AL457" i="42"/>
  <c r="BJ457" i="42"/>
  <c r="AW457" i="42"/>
  <c r="BK457" i="42"/>
  <c r="AX457" i="42"/>
  <c r="AK457" i="42"/>
  <c r="BH445" i="42"/>
  <c r="AV445" i="42"/>
  <c r="BS445" i="42"/>
  <c r="BE445" i="42"/>
  <c r="BR445" i="42"/>
  <c r="BQ445" i="42"/>
  <c r="BC445" i="42"/>
  <c r="BP445" i="42"/>
  <c r="BB445" i="42"/>
  <c r="AO445" i="42"/>
  <c r="BO445" i="42"/>
  <c r="BA445" i="42"/>
  <c r="AN445" i="42"/>
  <c r="AZ445" i="42"/>
  <c r="AM445" i="42"/>
  <c r="BL445" i="42"/>
  <c r="AY445" i="42"/>
  <c r="AL445" i="42"/>
  <c r="BJ445" i="42"/>
  <c r="AW445" i="42"/>
  <c r="BF445" i="42"/>
  <c r="AX445" i="42"/>
  <c r="AT445" i="42"/>
  <c r="AK445" i="42"/>
  <c r="BH433" i="42"/>
  <c r="AV433" i="42"/>
  <c r="BR433" i="42"/>
  <c r="BP433" i="42"/>
  <c r="BB433" i="42"/>
  <c r="AO433" i="42"/>
  <c r="BJ433" i="42"/>
  <c r="AW433" i="42"/>
  <c r="BG433" i="42"/>
  <c r="AN433" i="42"/>
  <c r="BF433" i="42"/>
  <c r="AM433" i="42"/>
  <c r="BE433" i="42"/>
  <c r="AL433" i="42"/>
  <c r="BC433" i="42"/>
  <c r="AK433" i="42"/>
  <c r="BA433" i="42"/>
  <c r="AZ433" i="42"/>
  <c r="BS433" i="42"/>
  <c r="AY433" i="42"/>
  <c r="BQ433" i="42"/>
  <c r="AX433" i="42"/>
  <c r="BO433" i="42"/>
  <c r="AT433" i="42"/>
  <c r="BL433" i="42"/>
  <c r="BS421" i="42"/>
  <c r="BE421" i="42"/>
  <c r="AR421" i="42"/>
  <c r="BR421" i="42"/>
  <c r="BQ421" i="42"/>
  <c r="BC421" i="42"/>
  <c r="BP421" i="42"/>
  <c r="BB421" i="42"/>
  <c r="AO421" i="42"/>
  <c r="BO421" i="42"/>
  <c r="BA421" i="42"/>
  <c r="AN421" i="42"/>
  <c r="BM421" i="42"/>
  <c r="AZ421" i="42"/>
  <c r="AM421" i="42"/>
  <c r="AY421" i="42"/>
  <c r="AL421" i="42"/>
  <c r="AW421" i="42"/>
  <c r="AK421" i="42"/>
  <c r="BJ421" i="42"/>
  <c r="AV421" i="42"/>
  <c r="BH421" i="42"/>
  <c r="BG421" i="42"/>
  <c r="BF421" i="42"/>
  <c r="AS421" i="42"/>
  <c r="BS409" i="42"/>
  <c r="BE409" i="42"/>
  <c r="AR409" i="42"/>
  <c r="BR409" i="42"/>
  <c r="BQ409" i="42"/>
  <c r="BC409" i="42"/>
  <c r="BP409" i="42"/>
  <c r="BB409" i="42"/>
  <c r="AO409" i="42"/>
  <c r="BO409" i="42"/>
  <c r="BA409" i="42"/>
  <c r="AN409" i="42"/>
  <c r="BM409" i="42"/>
  <c r="AZ409" i="42"/>
  <c r="AM409" i="42"/>
  <c r="BL409" i="42"/>
  <c r="AY409" i="42"/>
  <c r="AL409" i="42"/>
  <c r="BK409" i="42"/>
  <c r="AX409" i="42"/>
  <c r="AK409" i="42"/>
  <c r="BJ409" i="42"/>
  <c r="AW409" i="42"/>
  <c r="BH409" i="42"/>
  <c r="BG409" i="42"/>
  <c r="AT409" i="42"/>
  <c r="BF409" i="42"/>
  <c r="AS409" i="42"/>
  <c r="BS397" i="42"/>
  <c r="BE397" i="42"/>
  <c r="AR397" i="42"/>
  <c r="BR397" i="42"/>
  <c r="BQ397" i="42"/>
  <c r="BC397" i="42"/>
  <c r="BP397" i="42"/>
  <c r="BB397" i="42"/>
  <c r="AO397" i="42"/>
  <c r="BO397" i="42"/>
  <c r="BA397" i="42"/>
  <c r="AN397" i="42"/>
  <c r="BM397" i="42"/>
  <c r="AZ397" i="42"/>
  <c r="AM397" i="42"/>
  <c r="BL397" i="42"/>
  <c r="AY397" i="42"/>
  <c r="AL397" i="42"/>
  <c r="BK397" i="42"/>
  <c r="AX397" i="42"/>
  <c r="AK397" i="42"/>
  <c r="BH397" i="42"/>
  <c r="BG397" i="42"/>
  <c r="AT397" i="42"/>
  <c r="BJ397" i="42"/>
  <c r="BF397" i="42"/>
  <c r="AS397" i="42"/>
  <c r="AK5" i="42"/>
  <c r="BG5" i="42"/>
  <c r="AU5" i="42"/>
  <c r="AL6" i="42"/>
  <c r="AX6" i="42"/>
  <c r="BK6" i="42"/>
  <c r="AN7" i="42"/>
  <c r="AZ7" i="42"/>
  <c r="BM7" i="42"/>
  <c r="AP8" i="42"/>
  <c r="BB8" i="42"/>
  <c r="BQ8" i="42"/>
  <c r="AS9" i="42"/>
  <c r="BE9" i="42"/>
  <c r="AV10" i="42"/>
  <c r="BJ10" i="42"/>
  <c r="AM11" i="42"/>
  <c r="AY11" i="42"/>
  <c r="BM11" i="42"/>
  <c r="AP12" i="42"/>
  <c r="BB12" i="42"/>
  <c r="BQ12" i="42"/>
  <c r="AS13" i="42"/>
  <c r="BE13" i="42"/>
  <c r="AV14" i="42"/>
  <c r="BJ14" i="42"/>
  <c r="AM15" i="42"/>
  <c r="AY15" i="42"/>
  <c r="BM15" i="42"/>
  <c r="AP16" i="42"/>
  <c r="BB16" i="42"/>
  <c r="BQ16" i="42"/>
  <c r="AS17" i="42"/>
  <c r="BE17" i="42"/>
  <c r="AV18" i="42"/>
  <c r="BJ18" i="42"/>
  <c r="AM19" i="42"/>
  <c r="AY19" i="42"/>
  <c r="BM19" i="42"/>
  <c r="AP20" i="42"/>
  <c r="BB20" i="42"/>
  <c r="AS21" i="42"/>
  <c r="BE21" i="42"/>
  <c r="AV22" i="42"/>
  <c r="BJ22" i="42"/>
  <c r="AM23" i="42"/>
  <c r="AY23" i="42"/>
  <c r="BM23" i="42"/>
  <c r="AP24" i="42"/>
  <c r="BB24" i="42"/>
  <c r="BQ24" i="42"/>
  <c r="AS25" i="42"/>
  <c r="BE25" i="42"/>
  <c r="AV26" i="42"/>
  <c r="BJ26" i="42"/>
  <c r="AM27" i="42"/>
  <c r="AY27" i="42"/>
  <c r="BM27" i="42"/>
  <c r="AP28" i="42"/>
  <c r="BB28" i="42"/>
  <c r="BQ28" i="42"/>
  <c r="AS29" i="42"/>
  <c r="BE29" i="42"/>
  <c r="AV30" i="42"/>
  <c r="BJ30" i="42"/>
  <c r="AM31" i="42"/>
  <c r="AY31" i="42"/>
  <c r="BM31" i="42"/>
  <c r="AP32" i="42"/>
  <c r="BB32" i="42"/>
  <c r="BQ32" i="42"/>
  <c r="AS33" i="42"/>
  <c r="BE33" i="42"/>
  <c r="AV34" i="42"/>
  <c r="BJ34" i="42"/>
  <c r="AM35" i="42"/>
  <c r="AY35" i="42"/>
  <c r="BM35" i="42"/>
  <c r="AP36" i="42"/>
  <c r="BB36" i="42"/>
  <c r="BQ36" i="42"/>
  <c r="AS37" i="42"/>
  <c r="BE37" i="42"/>
  <c r="AV38" i="42"/>
  <c r="BJ38" i="42"/>
  <c r="AM39" i="42"/>
  <c r="AY39" i="42"/>
  <c r="BM39" i="42"/>
  <c r="AP40" i="42"/>
  <c r="BB40" i="42"/>
  <c r="BQ40" i="42"/>
  <c r="AS41" i="42"/>
  <c r="BE41" i="42"/>
  <c r="AV42" i="42"/>
  <c r="BJ42" i="42"/>
  <c r="AM43" i="42"/>
  <c r="AY43" i="42"/>
  <c r="BM43" i="42"/>
  <c r="AP44" i="42"/>
  <c r="BB44" i="42"/>
  <c r="BQ44" i="42"/>
  <c r="AS45" i="42"/>
  <c r="BE45" i="42"/>
  <c r="AV46" i="42"/>
  <c r="AL47" i="42"/>
  <c r="AX47" i="42"/>
  <c r="BL47" i="42"/>
  <c r="AO48" i="42"/>
  <c r="BA48" i="42"/>
  <c r="AR49" i="42"/>
  <c r="BS49" i="42"/>
  <c r="AU50" i="42"/>
  <c r="BG50" i="42"/>
  <c r="AL51" i="42"/>
  <c r="AX51" i="42"/>
  <c r="BL51" i="42"/>
  <c r="AO52" i="42"/>
  <c r="BA52" i="42"/>
  <c r="AR53" i="42"/>
  <c r="BS53" i="42"/>
  <c r="AU54" i="42"/>
  <c r="BG54" i="42"/>
  <c r="AL55" i="42"/>
  <c r="AX55" i="42"/>
  <c r="BL55" i="42"/>
  <c r="AO56" i="42"/>
  <c r="BA56" i="42"/>
  <c r="AR57" i="42"/>
  <c r="BE57" i="42"/>
  <c r="AK58" i="42"/>
  <c r="BA58" i="42"/>
  <c r="AZ59" i="42"/>
  <c r="BS59" i="42"/>
  <c r="AY60" i="42"/>
  <c r="BR60" i="42"/>
  <c r="AX61" i="42"/>
  <c r="BQ61" i="42"/>
  <c r="AW62" i="42"/>
  <c r="AV63" i="42"/>
  <c r="BO63" i="42"/>
  <c r="AU64" i="42"/>
  <c r="BM64" i="42"/>
  <c r="AT65" i="42"/>
  <c r="BL65" i="42"/>
  <c r="AS66" i="42"/>
  <c r="BK66" i="42"/>
  <c r="AR67" i="42"/>
  <c r="BJ67" i="42"/>
  <c r="AQ68" i="42"/>
  <c r="BG68" i="42"/>
  <c r="AP69" i="42"/>
  <c r="AO70" i="42"/>
  <c r="BE70" i="42"/>
  <c r="AN71" i="42"/>
  <c r="AM72" i="42"/>
  <c r="BC72" i="42"/>
  <c r="AL73" i="42"/>
  <c r="BB73" i="42"/>
  <c r="AK74" i="42"/>
  <c r="BA74" i="42"/>
  <c r="BS74" i="42"/>
  <c r="AN77" i="42"/>
  <c r="BE77" i="42"/>
  <c r="AM78" i="42"/>
  <c r="BC78" i="42"/>
  <c r="AM79" i="42"/>
  <c r="BB79" i="42"/>
  <c r="AK80" i="42"/>
  <c r="BB80" i="42"/>
  <c r="AN81" i="42"/>
  <c r="BK81" i="42"/>
  <c r="AW82" i="42"/>
  <c r="AK83" i="42"/>
  <c r="BE83" i="42"/>
  <c r="AS84" i="42"/>
  <c r="BQ84" i="42"/>
  <c r="AZ85" i="42"/>
  <c r="AP86" i="42"/>
  <c r="BQ86" i="42"/>
  <c r="AV88" i="42"/>
  <c r="AM89" i="42"/>
  <c r="BL89" i="42"/>
  <c r="BP90" i="42"/>
  <c r="BS91" i="42"/>
  <c r="AL93" i="42"/>
  <c r="AS99" i="42"/>
  <c r="AU112" i="42"/>
  <c r="AK117" i="42"/>
  <c r="BO69" i="42"/>
  <c r="AZ69" i="42"/>
  <c r="AN69" i="42"/>
  <c r="BG69" i="42"/>
  <c r="AU69" i="42"/>
  <c r="BE69" i="42"/>
  <c r="AS69" i="42"/>
  <c r="BP203" i="42"/>
  <c r="BB203" i="42"/>
  <c r="AP203" i="42"/>
  <c r="BK203" i="42"/>
  <c r="AX203" i="42"/>
  <c r="AL203" i="42"/>
  <c r="BJ203" i="42"/>
  <c r="AK203" i="42"/>
  <c r="BH203" i="42"/>
  <c r="AS203" i="42"/>
  <c r="BG203" i="42"/>
  <c r="AR203" i="42"/>
  <c r="BF203" i="42"/>
  <c r="AQ203" i="42"/>
  <c r="BE203" i="42"/>
  <c r="AO203" i="42"/>
  <c r="AN203" i="42"/>
  <c r="BC203" i="42"/>
  <c r="AM203" i="42"/>
  <c r="BS203" i="42"/>
  <c r="BA203" i="42"/>
  <c r="BR203" i="42"/>
  <c r="AZ203" i="42"/>
  <c r="BQ203" i="42"/>
  <c r="AY203" i="42"/>
  <c r="BO203" i="42"/>
  <c r="AV203" i="42"/>
  <c r="BL203" i="42"/>
  <c r="AT203" i="42"/>
  <c r="AU203" i="42"/>
  <c r="BH504" i="42"/>
  <c r="AV504" i="42"/>
  <c r="BG504" i="42"/>
  <c r="BF504" i="42"/>
  <c r="AT504" i="42"/>
  <c r="BS504" i="42"/>
  <c r="BE504" i="42"/>
  <c r="AR504" i="42"/>
  <c r="BR504" i="42"/>
  <c r="BQ504" i="42"/>
  <c r="BC504" i="42"/>
  <c r="BB504" i="42"/>
  <c r="AO504" i="42"/>
  <c r="BO504" i="42"/>
  <c r="BA504" i="42"/>
  <c r="AN504" i="42"/>
  <c r="BM504" i="42"/>
  <c r="AZ504" i="42"/>
  <c r="AM504" i="42"/>
  <c r="BL504" i="42"/>
  <c r="AY504" i="42"/>
  <c r="AL504" i="42"/>
  <c r="BJ504" i="42"/>
  <c r="AW504" i="42"/>
  <c r="BK504" i="42"/>
  <c r="AX504" i="42"/>
  <c r="AK504" i="42"/>
  <c r="BG9" i="42"/>
  <c r="AT21" i="42"/>
  <c r="AT33" i="42"/>
  <c r="AQ69" i="42"/>
  <c r="AW88" i="42"/>
  <c r="BS147" i="42"/>
  <c r="AR147" i="42"/>
  <c r="BL147" i="42"/>
  <c r="AY147" i="42"/>
  <c r="AM147" i="42"/>
  <c r="BJ147" i="42"/>
  <c r="AW147" i="42"/>
  <c r="AK147" i="42"/>
  <c r="BH147" i="42"/>
  <c r="AS147" i="42"/>
  <c r="BG147" i="42"/>
  <c r="BF147" i="42"/>
  <c r="AP147" i="42"/>
  <c r="BE147" i="42"/>
  <c r="AO147" i="42"/>
  <c r="BC147" i="42"/>
  <c r="AN147" i="42"/>
  <c r="BB147" i="42"/>
  <c r="AL147" i="42"/>
  <c r="BA147" i="42"/>
  <c r="BR147" i="42"/>
  <c r="AZ147" i="42"/>
  <c r="BQ147" i="42"/>
  <c r="AX147" i="42"/>
  <c r="BP147" i="42"/>
  <c r="AV147" i="42"/>
  <c r="AT147" i="42"/>
  <c r="BS123" i="42"/>
  <c r="AR123" i="42"/>
  <c r="BJ123" i="42"/>
  <c r="AW123" i="42"/>
  <c r="AK123" i="42"/>
  <c r="BP123" i="42"/>
  <c r="AY123" i="42"/>
  <c r="BO123" i="42"/>
  <c r="AX123" i="42"/>
  <c r="BM123" i="42"/>
  <c r="AV123" i="42"/>
  <c r="BL123" i="42"/>
  <c r="AU123" i="42"/>
  <c r="BH123" i="42"/>
  <c r="AT123" i="42"/>
  <c r="BG123" i="42"/>
  <c r="AS123" i="42"/>
  <c r="BF123" i="42"/>
  <c r="AQ123" i="42"/>
  <c r="BE123" i="42"/>
  <c r="AP123" i="42"/>
  <c r="BC123" i="42"/>
  <c r="AO123" i="42"/>
  <c r="BB123" i="42"/>
  <c r="AN123" i="42"/>
  <c r="BQ123" i="42"/>
  <c r="AZ123" i="42"/>
  <c r="AL123" i="42"/>
  <c r="BR87" i="42"/>
  <c r="BC87" i="42"/>
  <c r="AQ87" i="42"/>
  <c r="BQ87" i="42"/>
  <c r="BB87" i="42"/>
  <c r="AP87" i="42"/>
  <c r="BP87" i="42"/>
  <c r="BA87" i="42"/>
  <c r="AO87" i="42"/>
  <c r="AX87" i="42"/>
  <c r="BH87" i="42"/>
  <c r="AV87" i="42"/>
  <c r="BG87" i="42"/>
  <c r="AU87" i="42"/>
  <c r="BL238" i="42"/>
  <c r="AY238" i="42"/>
  <c r="AM238" i="42"/>
  <c r="BK238" i="42"/>
  <c r="AX238" i="42"/>
  <c r="AL238" i="42"/>
  <c r="BJ238" i="42"/>
  <c r="AW238" i="42"/>
  <c r="AK238" i="42"/>
  <c r="BH238" i="42"/>
  <c r="AV238" i="42"/>
  <c r="BG238" i="42"/>
  <c r="AU238" i="42"/>
  <c r="BF238" i="42"/>
  <c r="AT238" i="42"/>
  <c r="AS238" i="42"/>
  <c r="BS238" i="42"/>
  <c r="AR238" i="42"/>
  <c r="BP238" i="42"/>
  <c r="BB238" i="42"/>
  <c r="AP238" i="42"/>
  <c r="BR238" i="42"/>
  <c r="BO238" i="42"/>
  <c r="BM238" i="42"/>
  <c r="BC238" i="42"/>
  <c r="BA238" i="42"/>
  <c r="AZ238" i="42"/>
  <c r="AQ238" i="42"/>
  <c r="AO238" i="42"/>
  <c r="AN238" i="42"/>
  <c r="BL226" i="42"/>
  <c r="AY226" i="42"/>
  <c r="AM226" i="42"/>
  <c r="BK226" i="42"/>
  <c r="BJ226" i="42"/>
  <c r="AW226" i="42"/>
  <c r="AK226" i="42"/>
  <c r="BG226" i="42"/>
  <c r="AU226" i="42"/>
  <c r="BF226" i="42"/>
  <c r="AT226" i="42"/>
  <c r="BC226" i="42"/>
  <c r="AL226" i="42"/>
  <c r="BB226" i="42"/>
  <c r="BA226" i="42"/>
  <c r="BR226" i="42"/>
  <c r="AX226" i="42"/>
  <c r="BQ226" i="42"/>
  <c r="AV226" i="42"/>
  <c r="BP226" i="42"/>
  <c r="AS226" i="42"/>
  <c r="BO226" i="42"/>
  <c r="AR226" i="42"/>
  <c r="BM226" i="42"/>
  <c r="AQ226" i="42"/>
  <c r="BH226" i="42"/>
  <c r="AP226" i="42"/>
  <c r="AN226" i="42"/>
  <c r="BE226" i="42"/>
  <c r="AO226" i="42"/>
  <c r="BL202" i="42"/>
  <c r="AY202" i="42"/>
  <c r="AM202" i="42"/>
  <c r="BG202" i="42"/>
  <c r="AU202" i="42"/>
  <c r="BF202" i="42"/>
  <c r="AT202" i="42"/>
  <c r="BK202" i="42"/>
  <c r="AS202" i="42"/>
  <c r="BJ202" i="42"/>
  <c r="AR202" i="42"/>
  <c r="BH202" i="42"/>
  <c r="AQ202" i="42"/>
  <c r="BE202" i="42"/>
  <c r="AP202" i="42"/>
  <c r="AO202" i="42"/>
  <c r="BC202" i="42"/>
  <c r="AN202" i="42"/>
  <c r="BS202" i="42"/>
  <c r="BB202" i="42"/>
  <c r="AL202" i="42"/>
  <c r="BR202" i="42"/>
  <c r="BA202" i="42"/>
  <c r="AK202" i="42"/>
  <c r="BQ202" i="42"/>
  <c r="AZ202" i="42"/>
  <c r="BP202" i="42"/>
  <c r="AX202" i="42"/>
  <c r="BM202" i="42"/>
  <c r="AV202" i="42"/>
  <c r="BO202" i="42"/>
  <c r="BL190" i="42"/>
  <c r="AY190" i="42"/>
  <c r="AM190" i="42"/>
  <c r="BG190" i="42"/>
  <c r="AU190" i="42"/>
  <c r="BF190" i="42"/>
  <c r="AT190" i="42"/>
  <c r="BE190" i="42"/>
  <c r="AP190" i="42"/>
  <c r="AO190" i="42"/>
  <c r="BC190" i="42"/>
  <c r="AN190" i="42"/>
  <c r="BB190" i="42"/>
  <c r="AL190" i="42"/>
  <c r="BS190" i="42"/>
  <c r="BA190" i="42"/>
  <c r="AK190" i="42"/>
  <c r="BR190" i="42"/>
  <c r="AZ190" i="42"/>
  <c r="BP190" i="42"/>
  <c r="AX190" i="42"/>
  <c r="BO190" i="42"/>
  <c r="AW190" i="42"/>
  <c r="BM190" i="42"/>
  <c r="AV190" i="42"/>
  <c r="BK190" i="42"/>
  <c r="AS190" i="42"/>
  <c r="BH190" i="42"/>
  <c r="BJ190" i="42"/>
  <c r="AR190" i="42"/>
  <c r="BO178" i="42"/>
  <c r="BA178" i="42"/>
  <c r="BM178" i="42"/>
  <c r="AZ178" i="42"/>
  <c r="AN178" i="42"/>
  <c r="BL178" i="42"/>
  <c r="AY178" i="42"/>
  <c r="AM178" i="42"/>
  <c r="BK178" i="42"/>
  <c r="AX178" i="42"/>
  <c r="AL178" i="42"/>
  <c r="BJ178" i="42"/>
  <c r="AW178" i="42"/>
  <c r="AK178" i="42"/>
  <c r="BH178" i="42"/>
  <c r="AV178" i="42"/>
  <c r="BG178" i="42"/>
  <c r="AU178" i="42"/>
  <c r="BF178" i="42"/>
  <c r="AT178" i="42"/>
  <c r="BE178" i="42"/>
  <c r="AS178" i="42"/>
  <c r="BS178" i="42"/>
  <c r="AR178" i="42"/>
  <c r="BP178" i="42"/>
  <c r="BB178" i="42"/>
  <c r="AP178" i="42"/>
  <c r="BR178" i="42"/>
  <c r="BC178" i="42"/>
  <c r="AQ178" i="42"/>
  <c r="BM391" i="42"/>
  <c r="AZ391" i="42"/>
  <c r="AN391" i="42"/>
  <c r="BL391" i="42"/>
  <c r="AY391" i="42"/>
  <c r="AM391" i="42"/>
  <c r="BK391" i="42"/>
  <c r="AX391" i="42"/>
  <c r="BJ391" i="42"/>
  <c r="AW391" i="42"/>
  <c r="BH391" i="42"/>
  <c r="AV391" i="42"/>
  <c r="BG391" i="42"/>
  <c r="AU391" i="42"/>
  <c r="BF391" i="42"/>
  <c r="AT391" i="42"/>
  <c r="BS391" i="42"/>
  <c r="BE391" i="42"/>
  <c r="AS391" i="42"/>
  <c r="BQ391" i="42"/>
  <c r="BC391" i="42"/>
  <c r="AQ391" i="42"/>
  <c r="BP391" i="42"/>
  <c r="BB391" i="42"/>
  <c r="BR391" i="42"/>
  <c r="BO391" i="42"/>
  <c r="BA391" i="42"/>
  <c r="AR391" i="42"/>
  <c r="BM379" i="42"/>
  <c r="AZ379" i="42"/>
  <c r="BH379" i="42"/>
  <c r="AV379" i="42"/>
  <c r="BF379" i="42"/>
  <c r="AT379" i="42"/>
  <c r="BP379" i="42"/>
  <c r="BB379" i="42"/>
  <c r="BS379" i="42"/>
  <c r="AY379" i="42"/>
  <c r="BR379" i="42"/>
  <c r="AX379" i="42"/>
  <c r="BQ379" i="42"/>
  <c r="AW379" i="42"/>
  <c r="BO379" i="42"/>
  <c r="AU379" i="42"/>
  <c r="BL379" i="42"/>
  <c r="AS379" i="42"/>
  <c r="BK379" i="42"/>
  <c r="AR379" i="42"/>
  <c r="BJ379" i="42"/>
  <c r="AQ379" i="42"/>
  <c r="BG379" i="42"/>
  <c r="AO379" i="42"/>
  <c r="BE379" i="42"/>
  <c r="AM379" i="42"/>
  <c r="BC379" i="42"/>
  <c r="BA379" i="42"/>
  <c r="BM367" i="42"/>
  <c r="AZ367" i="42"/>
  <c r="AM367" i="42"/>
  <c r="BH367" i="42"/>
  <c r="AV367" i="42"/>
  <c r="BF367" i="42"/>
  <c r="AT367" i="42"/>
  <c r="BJ367" i="42"/>
  <c r="AR367" i="42"/>
  <c r="AQ367" i="42"/>
  <c r="BE367" i="42"/>
  <c r="AN367" i="42"/>
  <c r="BC367" i="42"/>
  <c r="AL367" i="42"/>
  <c r="BS367" i="42"/>
  <c r="BB367" i="42"/>
  <c r="BR367" i="42"/>
  <c r="BA367" i="42"/>
  <c r="BQ367" i="42"/>
  <c r="AY367" i="42"/>
  <c r="BP367" i="42"/>
  <c r="AX367" i="42"/>
  <c r="BO367" i="42"/>
  <c r="AW367" i="42"/>
  <c r="BL367" i="42"/>
  <c r="AU367" i="42"/>
  <c r="BK367" i="42"/>
  <c r="AS367" i="42"/>
  <c r="BP355" i="42"/>
  <c r="BB355" i="42"/>
  <c r="BH355" i="42"/>
  <c r="BR355" i="42"/>
  <c r="BA355" i="42"/>
  <c r="AN355" i="42"/>
  <c r="BQ355" i="42"/>
  <c r="AZ355" i="42"/>
  <c r="AM355" i="42"/>
  <c r="BO355" i="42"/>
  <c r="AY355" i="42"/>
  <c r="AL355" i="42"/>
  <c r="BM355" i="42"/>
  <c r="AX355" i="42"/>
  <c r="BL355" i="42"/>
  <c r="AW355" i="42"/>
  <c r="BK355" i="42"/>
  <c r="AV355" i="42"/>
  <c r="BJ355" i="42"/>
  <c r="AU355" i="42"/>
  <c r="AT355" i="42"/>
  <c r="BF355" i="42"/>
  <c r="AS355" i="42"/>
  <c r="AQ355" i="42"/>
  <c r="AR355" i="42"/>
  <c r="AO355" i="42"/>
  <c r="BS355" i="42"/>
  <c r="BC355" i="42"/>
  <c r="BE355" i="42"/>
  <c r="BG343" i="42"/>
  <c r="AU343" i="42"/>
  <c r="BP343" i="42"/>
  <c r="BB343" i="42"/>
  <c r="BS343" i="42"/>
  <c r="BC343" i="42"/>
  <c r="AM343" i="42"/>
  <c r="BR343" i="42"/>
  <c r="BA343" i="42"/>
  <c r="AL343" i="42"/>
  <c r="BQ343" i="42"/>
  <c r="AZ343" i="42"/>
  <c r="BO343" i="42"/>
  <c r="AY343" i="42"/>
  <c r="BM343" i="42"/>
  <c r="AX343" i="42"/>
  <c r="BL343" i="42"/>
  <c r="AW343" i="42"/>
  <c r="BK343" i="42"/>
  <c r="AV343" i="42"/>
  <c r="AT343" i="42"/>
  <c r="BH343" i="42"/>
  <c r="AS343" i="42"/>
  <c r="BF343" i="42"/>
  <c r="AR343" i="42"/>
  <c r="BE343" i="42"/>
  <c r="AQ343" i="42"/>
  <c r="BG331" i="42"/>
  <c r="AU331" i="42"/>
  <c r="BP331" i="42"/>
  <c r="BB331" i="42"/>
  <c r="BK331" i="42"/>
  <c r="AV331" i="42"/>
  <c r="BJ331" i="42"/>
  <c r="AT331" i="42"/>
  <c r="BH331" i="42"/>
  <c r="AS331" i="42"/>
  <c r="BF331" i="42"/>
  <c r="AR331" i="42"/>
  <c r="BE331" i="42"/>
  <c r="AQ331" i="42"/>
  <c r="AO331" i="42"/>
  <c r="BS331" i="42"/>
  <c r="BC331" i="42"/>
  <c r="BR331" i="42"/>
  <c r="BA331" i="42"/>
  <c r="BQ331" i="42"/>
  <c r="AZ331" i="42"/>
  <c r="BO331" i="42"/>
  <c r="AY331" i="42"/>
  <c r="BL331" i="42"/>
  <c r="AW331" i="42"/>
  <c r="BM331" i="42"/>
  <c r="AX331" i="42"/>
  <c r="BG319" i="42"/>
  <c r="AU319" i="42"/>
  <c r="BP319" i="42"/>
  <c r="BA319" i="42"/>
  <c r="BO319" i="42"/>
  <c r="AZ319" i="42"/>
  <c r="AL319" i="42"/>
  <c r="BM319" i="42"/>
  <c r="AY319" i="42"/>
  <c r="BL319" i="42"/>
  <c r="AX319" i="42"/>
  <c r="BK319" i="42"/>
  <c r="AW319" i="42"/>
  <c r="BJ319" i="42"/>
  <c r="AV319" i="42"/>
  <c r="BH319" i="42"/>
  <c r="AT319" i="42"/>
  <c r="BF319" i="42"/>
  <c r="AS319" i="42"/>
  <c r="BE319" i="42"/>
  <c r="AR319" i="42"/>
  <c r="BS319" i="42"/>
  <c r="AQ319" i="42"/>
  <c r="BQ319" i="42"/>
  <c r="BB319" i="42"/>
  <c r="AO319" i="42"/>
  <c r="BR319" i="42"/>
  <c r="BC319" i="42"/>
  <c r="BS307" i="42"/>
  <c r="BE307" i="42"/>
  <c r="AS307" i="42"/>
  <c r="BR307" i="42"/>
  <c r="AR307" i="42"/>
  <c r="BQ307" i="42"/>
  <c r="AQ307" i="42"/>
  <c r="BP307" i="42"/>
  <c r="BB307" i="42"/>
  <c r="BO307" i="42"/>
  <c r="BA307" i="42"/>
  <c r="AN307" i="42"/>
  <c r="BM307" i="42"/>
  <c r="AZ307" i="42"/>
  <c r="BL307" i="42"/>
  <c r="AY307" i="42"/>
  <c r="AL307" i="42"/>
  <c r="BK307" i="42"/>
  <c r="AX307" i="42"/>
  <c r="BJ307" i="42"/>
  <c r="AW307" i="42"/>
  <c r="BF307" i="42"/>
  <c r="AT307" i="42"/>
  <c r="BH307" i="42"/>
  <c r="BG307" i="42"/>
  <c r="AV307" i="42"/>
  <c r="AU307" i="42"/>
  <c r="BS295" i="42"/>
  <c r="BE295" i="42"/>
  <c r="AS295" i="42"/>
  <c r="BQ295" i="42"/>
  <c r="BC295" i="42"/>
  <c r="AQ295" i="42"/>
  <c r="BM295" i="42"/>
  <c r="AZ295" i="42"/>
  <c r="AN295" i="42"/>
  <c r="BL295" i="42"/>
  <c r="AM295" i="42"/>
  <c r="AX295" i="42"/>
  <c r="BR295" i="42"/>
  <c r="AW295" i="42"/>
  <c r="BP295" i="42"/>
  <c r="AV295" i="42"/>
  <c r="BO295" i="42"/>
  <c r="AU295" i="42"/>
  <c r="BK295" i="42"/>
  <c r="AT295" i="42"/>
  <c r="BJ295" i="42"/>
  <c r="AR295" i="42"/>
  <c r="BH295" i="42"/>
  <c r="BG295" i="42"/>
  <c r="AO295" i="42"/>
  <c r="BF295" i="42"/>
  <c r="BB295" i="42"/>
  <c r="BA295" i="42"/>
  <c r="BS283" i="42"/>
  <c r="BE283" i="42"/>
  <c r="AS283" i="42"/>
  <c r="BM283" i="42"/>
  <c r="AZ283" i="42"/>
  <c r="AM283" i="42"/>
  <c r="BL283" i="42"/>
  <c r="AY283" i="42"/>
  <c r="AL283" i="42"/>
  <c r="BJ283" i="42"/>
  <c r="AT283" i="42"/>
  <c r="BH283" i="42"/>
  <c r="AR283" i="42"/>
  <c r="BG283" i="42"/>
  <c r="AQ283" i="42"/>
  <c r="BF283" i="42"/>
  <c r="AN283" i="42"/>
  <c r="BC283" i="42"/>
  <c r="BB283" i="42"/>
  <c r="BR283" i="42"/>
  <c r="BA283" i="42"/>
  <c r="BQ283" i="42"/>
  <c r="AX283" i="42"/>
  <c r="BP283" i="42"/>
  <c r="AW283" i="42"/>
  <c r="BO283" i="42"/>
  <c r="AV283" i="42"/>
  <c r="BK283" i="42"/>
  <c r="BS271" i="42"/>
  <c r="AS271" i="42"/>
  <c r="BM271" i="42"/>
  <c r="AZ271" i="42"/>
  <c r="AN271" i="42"/>
  <c r="BL271" i="42"/>
  <c r="AW271" i="42"/>
  <c r="BK271" i="42"/>
  <c r="AV271" i="42"/>
  <c r="BJ271" i="42"/>
  <c r="AU271" i="42"/>
  <c r="BH271" i="42"/>
  <c r="AT271" i="42"/>
  <c r="BG271" i="42"/>
  <c r="AR271" i="42"/>
  <c r="BF271" i="42"/>
  <c r="AQ271" i="42"/>
  <c r="BC271" i="42"/>
  <c r="AO271" i="42"/>
  <c r="BR271" i="42"/>
  <c r="BB271" i="42"/>
  <c r="BQ271" i="42"/>
  <c r="BA271" i="42"/>
  <c r="BP271" i="42"/>
  <c r="AY271" i="42"/>
  <c r="BO271" i="42"/>
  <c r="AX271" i="42"/>
  <c r="BP259" i="42"/>
  <c r="BB259" i="42"/>
  <c r="BO259" i="42"/>
  <c r="BA259" i="42"/>
  <c r="BM259" i="42"/>
  <c r="AZ259" i="42"/>
  <c r="AM259" i="42"/>
  <c r="BL259" i="42"/>
  <c r="AY259" i="42"/>
  <c r="AL259" i="42"/>
  <c r="BK259" i="42"/>
  <c r="AX259" i="42"/>
  <c r="BJ259" i="42"/>
  <c r="AW259" i="42"/>
  <c r="BH259" i="42"/>
  <c r="AV259" i="42"/>
  <c r="BG259" i="42"/>
  <c r="AU259" i="42"/>
  <c r="BF259" i="42"/>
  <c r="AT259" i="42"/>
  <c r="BS259" i="42"/>
  <c r="AS259" i="42"/>
  <c r="BR259" i="42"/>
  <c r="AR259" i="42"/>
  <c r="BC259" i="42"/>
  <c r="AQ259" i="42"/>
  <c r="BQ259" i="42"/>
  <c r="BP247" i="42"/>
  <c r="BB247" i="42"/>
  <c r="BO247" i="42"/>
  <c r="BA247" i="42"/>
  <c r="AO247" i="42"/>
  <c r="BM247" i="42"/>
  <c r="AZ247" i="42"/>
  <c r="BL247" i="42"/>
  <c r="AY247" i="42"/>
  <c r="AL247" i="42"/>
  <c r="BK247" i="42"/>
  <c r="AX247" i="42"/>
  <c r="BJ247" i="42"/>
  <c r="AW247" i="42"/>
  <c r="BH247" i="42"/>
  <c r="AV247" i="42"/>
  <c r="BG247" i="42"/>
  <c r="AU247" i="42"/>
  <c r="BF247" i="42"/>
  <c r="AT247" i="42"/>
  <c r="BS247" i="42"/>
  <c r="AS247" i="42"/>
  <c r="BR247" i="42"/>
  <c r="BQ247" i="42"/>
  <c r="BC247" i="42"/>
  <c r="AR247" i="42"/>
  <c r="AQ247" i="42"/>
  <c r="BJ515" i="42"/>
  <c r="AW515" i="42"/>
  <c r="BM515" i="42"/>
  <c r="AY515" i="42"/>
  <c r="AK515" i="42"/>
  <c r="BL515" i="42"/>
  <c r="AX515" i="42"/>
  <c r="BK515" i="42"/>
  <c r="AV515" i="42"/>
  <c r="BH515" i="42"/>
  <c r="BG515" i="42"/>
  <c r="AT515" i="42"/>
  <c r="BF515" i="42"/>
  <c r="AR515" i="42"/>
  <c r="BC515" i="42"/>
  <c r="AO515" i="42"/>
  <c r="BQ515" i="42"/>
  <c r="BB515" i="42"/>
  <c r="AN515" i="42"/>
  <c r="BP515" i="42"/>
  <c r="BA515" i="42"/>
  <c r="AM515" i="42"/>
  <c r="BO515" i="42"/>
  <c r="AZ515" i="42"/>
  <c r="AL515" i="42"/>
  <c r="BS503" i="42"/>
  <c r="BE503" i="42"/>
  <c r="AS503" i="42"/>
  <c r="AR503" i="42"/>
  <c r="BQ503" i="42"/>
  <c r="BC503" i="42"/>
  <c r="BB503" i="42"/>
  <c r="BO503" i="42"/>
  <c r="BA503" i="42"/>
  <c r="AO503" i="42"/>
  <c r="BM503" i="42"/>
  <c r="AZ503" i="42"/>
  <c r="AN503" i="42"/>
  <c r="BL503" i="42"/>
  <c r="AY503" i="42"/>
  <c r="AM503" i="42"/>
  <c r="BK503" i="42"/>
  <c r="AX503" i="42"/>
  <c r="AL503" i="42"/>
  <c r="BJ503" i="42"/>
  <c r="AW503" i="42"/>
  <c r="AK503" i="42"/>
  <c r="BH503" i="42"/>
  <c r="AV503" i="42"/>
  <c r="BF503" i="42"/>
  <c r="AT503" i="42"/>
  <c r="BG503" i="42"/>
  <c r="BF491" i="42"/>
  <c r="AS491" i="42"/>
  <c r="BS491" i="42"/>
  <c r="BE491" i="42"/>
  <c r="AR491" i="42"/>
  <c r="BQ491" i="42"/>
  <c r="BC491" i="42"/>
  <c r="BP491" i="42"/>
  <c r="BB491" i="42"/>
  <c r="AO491" i="42"/>
  <c r="BM491" i="42"/>
  <c r="AZ491" i="42"/>
  <c r="AM491" i="42"/>
  <c r="BL491" i="42"/>
  <c r="BK491" i="42"/>
  <c r="AK491" i="42"/>
  <c r="BG491" i="42"/>
  <c r="AT491" i="42"/>
  <c r="AL491" i="42"/>
  <c r="BR491" i="42"/>
  <c r="BO491" i="42"/>
  <c r="BJ491" i="42"/>
  <c r="BH491" i="42"/>
  <c r="BA491" i="42"/>
  <c r="AY491" i="42"/>
  <c r="AV491" i="42"/>
  <c r="AN491" i="42"/>
  <c r="BF479" i="42"/>
  <c r="AT479" i="42"/>
  <c r="BS479" i="42"/>
  <c r="BE479" i="42"/>
  <c r="AS479" i="42"/>
  <c r="BQ479" i="42"/>
  <c r="BC479" i="42"/>
  <c r="BP479" i="42"/>
  <c r="BB479" i="42"/>
  <c r="AO479" i="42"/>
  <c r="AY479" i="42"/>
  <c r="BR479" i="42"/>
  <c r="AX479" i="42"/>
  <c r="BO479" i="42"/>
  <c r="BM479" i="42"/>
  <c r="AV479" i="42"/>
  <c r="BL479" i="42"/>
  <c r="BK479" i="42"/>
  <c r="AR479" i="42"/>
  <c r="BJ479" i="42"/>
  <c r="AN479" i="42"/>
  <c r="BH479" i="42"/>
  <c r="AM479" i="42"/>
  <c r="BG479" i="42"/>
  <c r="AL479" i="42"/>
  <c r="AK479" i="42"/>
  <c r="AZ479" i="42"/>
  <c r="BA479" i="42"/>
  <c r="BF467" i="42"/>
  <c r="AT467" i="42"/>
  <c r="BP467" i="42"/>
  <c r="BB467" i="42"/>
  <c r="AO467" i="42"/>
  <c r="BH467" i="42"/>
  <c r="AS467" i="42"/>
  <c r="BG467" i="42"/>
  <c r="BE467" i="42"/>
  <c r="AN467" i="42"/>
  <c r="BS467" i="42"/>
  <c r="BC467" i="42"/>
  <c r="AM467" i="42"/>
  <c r="BR467" i="42"/>
  <c r="BA467" i="42"/>
  <c r="AL467" i="42"/>
  <c r="BQ467" i="42"/>
  <c r="AZ467" i="42"/>
  <c r="AK467" i="42"/>
  <c r="BO467" i="42"/>
  <c r="AY467" i="42"/>
  <c r="BM467" i="42"/>
  <c r="AX467" i="42"/>
  <c r="BL467" i="42"/>
  <c r="AW467" i="42"/>
  <c r="BJ467" i="42"/>
  <c r="BK467" i="42"/>
  <c r="AV467" i="42"/>
  <c r="BP455" i="42"/>
  <c r="BB455" i="42"/>
  <c r="AO455" i="42"/>
  <c r="BO455" i="42"/>
  <c r="BA455" i="42"/>
  <c r="AN455" i="42"/>
  <c r="BM455" i="42"/>
  <c r="AZ455" i="42"/>
  <c r="AM455" i="42"/>
  <c r="BL455" i="42"/>
  <c r="AY455" i="42"/>
  <c r="AL455" i="42"/>
  <c r="BK455" i="42"/>
  <c r="AX455" i="42"/>
  <c r="AK455" i="42"/>
  <c r="BJ455" i="42"/>
  <c r="AW455" i="42"/>
  <c r="BH455" i="42"/>
  <c r="AV455" i="42"/>
  <c r="BG455" i="42"/>
  <c r="BF455" i="42"/>
  <c r="AT455" i="42"/>
  <c r="BS455" i="42"/>
  <c r="BE455" i="42"/>
  <c r="BQ455" i="42"/>
  <c r="BC455" i="42"/>
  <c r="BR455" i="42"/>
  <c r="BP443" i="42"/>
  <c r="BB443" i="42"/>
  <c r="AO443" i="42"/>
  <c r="BO443" i="42"/>
  <c r="BA443" i="42"/>
  <c r="AN443" i="42"/>
  <c r="BL443" i="42"/>
  <c r="AY443" i="42"/>
  <c r="AL443" i="42"/>
  <c r="AX443" i="42"/>
  <c r="AK443" i="42"/>
  <c r="BJ443" i="42"/>
  <c r="AW443" i="42"/>
  <c r="BH443" i="42"/>
  <c r="AV443" i="42"/>
  <c r="BG443" i="42"/>
  <c r="BF443" i="42"/>
  <c r="AT443" i="42"/>
  <c r="BQ443" i="42"/>
  <c r="BC443" i="42"/>
  <c r="BS443" i="42"/>
  <c r="BR443" i="42"/>
  <c r="BE443" i="42"/>
  <c r="AZ443" i="42"/>
  <c r="AM443" i="42"/>
  <c r="BP431" i="42"/>
  <c r="BB431" i="42"/>
  <c r="AO431" i="42"/>
  <c r="BK431" i="42"/>
  <c r="AX431" i="42"/>
  <c r="AK431" i="42"/>
  <c r="BH431" i="42"/>
  <c r="AV431" i="42"/>
  <c r="BQ431" i="42"/>
  <c r="BC431" i="42"/>
  <c r="BA431" i="42"/>
  <c r="AZ431" i="42"/>
  <c r="BS431" i="42"/>
  <c r="AY431" i="42"/>
  <c r="BR431" i="42"/>
  <c r="AW431" i="42"/>
  <c r="BO431" i="42"/>
  <c r="AT431" i="42"/>
  <c r="BL431" i="42"/>
  <c r="BJ431" i="42"/>
  <c r="BG431" i="42"/>
  <c r="AN431" i="42"/>
  <c r="AM431" i="42"/>
  <c r="BE431" i="42"/>
  <c r="AL431" i="42"/>
  <c r="AY419" i="42"/>
  <c r="AL419" i="42"/>
  <c r="BK419" i="42"/>
  <c r="AX419" i="42"/>
  <c r="AK419" i="42"/>
  <c r="BJ419" i="42"/>
  <c r="AW419" i="42"/>
  <c r="BH419" i="42"/>
  <c r="AT419" i="42"/>
  <c r="BF419" i="42"/>
  <c r="AS419" i="42"/>
  <c r="BS419" i="42"/>
  <c r="BE419" i="42"/>
  <c r="AR419" i="42"/>
  <c r="BR419" i="42"/>
  <c r="BQ419" i="42"/>
  <c r="BC419" i="42"/>
  <c r="BP419" i="42"/>
  <c r="BB419" i="42"/>
  <c r="AO419" i="42"/>
  <c r="BO419" i="42"/>
  <c r="BA419" i="42"/>
  <c r="AN419" i="42"/>
  <c r="BM419" i="42"/>
  <c r="AZ419" i="42"/>
  <c r="AM419" i="42"/>
  <c r="BL407" i="42"/>
  <c r="AY407" i="42"/>
  <c r="AL407" i="42"/>
  <c r="BK407" i="42"/>
  <c r="AX407" i="42"/>
  <c r="AK407" i="42"/>
  <c r="BJ407" i="42"/>
  <c r="AW407" i="42"/>
  <c r="BH407" i="42"/>
  <c r="BG407" i="42"/>
  <c r="AT407" i="42"/>
  <c r="BF407" i="42"/>
  <c r="AS407" i="42"/>
  <c r="BS407" i="42"/>
  <c r="BE407" i="42"/>
  <c r="AR407" i="42"/>
  <c r="BR407" i="42"/>
  <c r="BQ407" i="42"/>
  <c r="BC407" i="42"/>
  <c r="BP407" i="42"/>
  <c r="BB407" i="42"/>
  <c r="AO407" i="42"/>
  <c r="BO407" i="42"/>
  <c r="BA407" i="42"/>
  <c r="AN407" i="42"/>
  <c r="BM407" i="42"/>
  <c r="AZ407" i="42"/>
  <c r="AM407" i="42"/>
  <c r="BL395" i="42"/>
  <c r="AY395" i="42"/>
  <c r="AL395" i="42"/>
  <c r="BK395" i="42"/>
  <c r="AX395" i="42"/>
  <c r="AK395" i="42"/>
  <c r="BJ395" i="42"/>
  <c r="BH395" i="42"/>
  <c r="BG395" i="42"/>
  <c r="AT395" i="42"/>
  <c r="BF395" i="42"/>
  <c r="AS395" i="42"/>
  <c r="BS395" i="42"/>
  <c r="BE395" i="42"/>
  <c r="AR395" i="42"/>
  <c r="BR395" i="42"/>
  <c r="BP395" i="42"/>
  <c r="BB395" i="42"/>
  <c r="AO395" i="42"/>
  <c r="BO395" i="42"/>
  <c r="BA395" i="42"/>
  <c r="AN395" i="42"/>
  <c r="BC395" i="42"/>
  <c r="AZ395" i="42"/>
  <c r="AM395" i="42"/>
  <c r="BQ395" i="42"/>
  <c r="BM395" i="42"/>
  <c r="BS5" i="42"/>
  <c r="BE5" i="42"/>
  <c r="AS5" i="42"/>
  <c r="AN6" i="42"/>
  <c r="AZ6" i="42"/>
  <c r="BM6" i="42"/>
  <c r="AP7" i="42"/>
  <c r="BB7" i="42"/>
  <c r="AR8" i="42"/>
  <c r="AU9" i="42"/>
  <c r="BH9" i="42"/>
  <c r="AL10" i="42"/>
  <c r="AX10" i="42"/>
  <c r="BL10" i="42"/>
  <c r="AO11" i="42"/>
  <c r="BA11" i="42"/>
  <c r="AR12" i="42"/>
  <c r="BS12" i="42"/>
  <c r="AU13" i="42"/>
  <c r="BH13" i="42"/>
  <c r="AL14" i="42"/>
  <c r="AX14" i="42"/>
  <c r="BL14" i="42"/>
  <c r="AO15" i="42"/>
  <c r="BA15" i="42"/>
  <c r="AR16" i="42"/>
  <c r="BS16" i="42"/>
  <c r="AU17" i="42"/>
  <c r="BH17" i="42"/>
  <c r="AL18" i="42"/>
  <c r="AX18" i="42"/>
  <c r="BL18" i="42"/>
  <c r="AO19" i="42"/>
  <c r="BA19" i="42"/>
  <c r="AR20" i="42"/>
  <c r="BS20" i="42"/>
  <c r="AU21" i="42"/>
  <c r="BH21" i="42"/>
  <c r="AL22" i="42"/>
  <c r="AX22" i="42"/>
  <c r="BL22" i="42"/>
  <c r="AO23" i="42"/>
  <c r="BA23" i="42"/>
  <c r="AR24" i="42"/>
  <c r="BS24" i="42"/>
  <c r="AU25" i="42"/>
  <c r="AL26" i="42"/>
  <c r="AX26" i="42"/>
  <c r="BL26" i="42"/>
  <c r="AO27" i="42"/>
  <c r="BA27" i="42"/>
  <c r="AR28" i="42"/>
  <c r="BS28" i="42"/>
  <c r="AU29" i="42"/>
  <c r="BH29" i="42"/>
  <c r="AL30" i="42"/>
  <c r="AX30" i="42"/>
  <c r="BL30" i="42"/>
  <c r="AO31" i="42"/>
  <c r="BA31" i="42"/>
  <c r="AR32" i="42"/>
  <c r="AU33" i="42"/>
  <c r="BH33" i="42"/>
  <c r="AL34" i="42"/>
  <c r="AX34" i="42"/>
  <c r="BL34" i="42"/>
  <c r="AO35" i="42"/>
  <c r="BA35" i="42"/>
  <c r="AR36" i="42"/>
  <c r="BS36" i="42"/>
  <c r="AU37" i="42"/>
  <c r="BH37" i="42"/>
  <c r="AL38" i="42"/>
  <c r="AX38" i="42"/>
  <c r="BL38" i="42"/>
  <c r="AO39" i="42"/>
  <c r="BA39" i="42"/>
  <c r="AR40" i="42"/>
  <c r="BS40" i="42"/>
  <c r="AU41" i="42"/>
  <c r="BH41" i="42"/>
  <c r="AL42" i="42"/>
  <c r="AX42" i="42"/>
  <c r="BL42" i="42"/>
  <c r="AO43" i="42"/>
  <c r="BA43" i="42"/>
  <c r="AR44" i="42"/>
  <c r="BS44" i="42"/>
  <c r="AU45" i="42"/>
  <c r="BG45" i="42"/>
  <c r="AL46" i="42"/>
  <c r="AX46" i="42"/>
  <c r="BK46" i="42"/>
  <c r="AN47" i="42"/>
  <c r="AZ47" i="42"/>
  <c r="BO47" i="42"/>
  <c r="AQ48" i="42"/>
  <c r="BC48" i="42"/>
  <c r="BR48" i="42"/>
  <c r="AT49" i="42"/>
  <c r="BF49" i="42"/>
  <c r="AK50" i="42"/>
  <c r="AW50" i="42"/>
  <c r="BK50" i="42"/>
  <c r="AN51" i="42"/>
  <c r="AZ51" i="42"/>
  <c r="BO51" i="42"/>
  <c r="AQ52" i="42"/>
  <c r="BC52" i="42"/>
  <c r="BR52" i="42"/>
  <c r="AT53" i="42"/>
  <c r="BF53" i="42"/>
  <c r="AK54" i="42"/>
  <c r="AW54" i="42"/>
  <c r="BK54" i="42"/>
  <c r="AN55" i="42"/>
  <c r="AZ55" i="42"/>
  <c r="AQ56" i="42"/>
  <c r="BC56" i="42"/>
  <c r="BR56" i="42"/>
  <c r="AT57" i="42"/>
  <c r="BG57" i="42"/>
  <c r="AN58" i="42"/>
  <c r="AL59" i="42"/>
  <c r="BC59" i="42"/>
  <c r="AL60" i="42"/>
  <c r="BA60" i="42"/>
  <c r="AK61" i="42"/>
  <c r="BA61" i="42"/>
  <c r="BS61" i="42"/>
  <c r="AZ62" i="42"/>
  <c r="BS62" i="42"/>
  <c r="AX63" i="42"/>
  <c r="BR63" i="42"/>
  <c r="AX64" i="42"/>
  <c r="AW65" i="42"/>
  <c r="AU66" i="42"/>
  <c r="BO66" i="42"/>
  <c r="AU67" i="42"/>
  <c r="AT68" i="42"/>
  <c r="BL68" i="42"/>
  <c r="AR69" i="42"/>
  <c r="BK69" i="42"/>
  <c r="AR70" i="42"/>
  <c r="BG70" i="42"/>
  <c r="AQ71" i="42"/>
  <c r="AO72" i="42"/>
  <c r="BF72" i="42"/>
  <c r="AO73" i="42"/>
  <c r="AN74" i="42"/>
  <c r="AQ77" i="42"/>
  <c r="BG77" i="42"/>
  <c r="AP78" i="42"/>
  <c r="BF78" i="42"/>
  <c r="AO79" i="42"/>
  <c r="BE79" i="42"/>
  <c r="AN80" i="42"/>
  <c r="BE80" i="42"/>
  <c r="AS81" i="42"/>
  <c r="BO81" i="42"/>
  <c r="BA82" i="42"/>
  <c r="AN83" i="42"/>
  <c r="BJ83" i="42"/>
  <c r="AV84" i="42"/>
  <c r="BE85" i="42"/>
  <c r="AK87" i="42"/>
  <c r="BJ87" i="42"/>
  <c r="AZ88" i="42"/>
  <c r="AQ89" i="42"/>
  <c r="BR90" i="42"/>
  <c r="AK92" i="42"/>
  <c r="AN93" i="42"/>
  <c r="BE95" i="42"/>
  <c r="AU104" i="42"/>
  <c r="AT128" i="42"/>
  <c r="AW145" i="42"/>
  <c r="AT151" i="42"/>
  <c r="BG124" i="42"/>
  <c r="AU124" i="42"/>
  <c r="BM124" i="42"/>
  <c r="AZ124" i="42"/>
  <c r="BJ124" i="42"/>
  <c r="AT124" i="42"/>
  <c r="BH124" i="42"/>
  <c r="AS124" i="42"/>
  <c r="BF124" i="42"/>
  <c r="AR124" i="42"/>
  <c r="BE124" i="42"/>
  <c r="AQ124" i="42"/>
  <c r="AP124" i="42"/>
  <c r="BC124" i="42"/>
  <c r="AO124" i="42"/>
  <c r="BS124" i="42"/>
  <c r="BB124" i="42"/>
  <c r="AM124" i="42"/>
  <c r="BR124" i="42"/>
  <c r="BA124" i="42"/>
  <c r="AL124" i="42"/>
  <c r="BQ124" i="42"/>
  <c r="AY124" i="42"/>
  <c r="AK124" i="42"/>
  <c r="BP124" i="42"/>
  <c r="AX124" i="42"/>
  <c r="BK124" i="42"/>
  <c r="AV124" i="42"/>
  <c r="BB191" i="42"/>
  <c r="AP191" i="42"/>
  <c r="BK191" i="42"/>
  <c r="AX191" i="42"/>
  <c r="AL191" i="42"/>
  <c r="BJ191" i="42"/>
  <c r="AW191" i="42"/>
  <c r="BE191" i="42"/>
  <c r="AO191" i="42"/>
  <c r="AN191" i="42"/>
  <c r="BC191" i="42"/>
  <c r="AM191" i="42"/>
  <c r="BA191" i="42"/>
  <c r="BR191" i="42"/>
  <c r="AZ191" i="42"/>
  <c r="BQ191" i="42"/>
  <c r="AY191" i="42"/>
  <c r="BO191" i="42"/>
  <c r="AV191" i="42"/>
  <c r="BM191" i="42"/>
  <c r="AU191" i="42"/>
  <c r="BL191" i="42"/>
  <c r="AT191" i="42"/>
  <c r="BH191" i="42"/>
  <c r="AS191" i="42"/>
  <c r="BF191" i="42"/>
  <c r="AQ191" i="42"/>
  <c r="AR191" i="42"/>
  <c r="BG191" i="42"/>
  <c r="BK332" i="42"/>
  <c r="AX332" i="42"/>
  <c r="BS332" i="42"/>
  <c r="BE332" i="42"/>
  <c r="AS332" i="42"/>
  <c r="BF332" i="42"/>
  <c r="AQ332" i="42"/>
  <c r="BC332" i="42"/>
  <c r="AO332" i="42"/>
  <c r="BR332" i="42"/>
  <c r="BB332" i="42"/>
  <c r="AN332" i="42"/>
  <c r="BQ332" i="42"/>
  <c r="BA332" i="42"/>
  <c r="AL332" i="42"/>
  <c r="BP332" i="42"/>
  <c r="AZ332" i="42"/>
  <c r="BO332" i="42"/>
  <c r="AY332" i="42"/>
  <c r="BM332" i="42"/>
  <c r="AW332" i="42"/>
  <c r="BL332" i="42"/>
  <c r="AV332" i="42"/>
  <c r="BJ332" i="42"/>
  <c r="AU332" i="42"/>
  <c r="BG332" i="42"/>
  <c r="AR332" i="42"/>
  <c r="AT332" i="42"/>
  <c r="BH332" i="42"/>
  <c r="BK320" i="42"/>
  <c r="AX320" i="42"/>
  <c r="AL320" i="42"/>
  <c r="BG320" i="42"/>
  <c r="AT320" i="42"/>
  <c r="BF320" i="42"/>
  <c r="AS320" i="42"/>
  <c r="BE320" i="42"/>
  <c r="AR320" i="42"/>
  <c r="BS320" i="42"/>
  <c r="AQ320" i="42"/>
  <c r="BR320" i="42"/>
  <c r="BC320" i="42"/>
  <c r="BQ320" i="42"/>
  <c r="BB320" i="42"/>
  <c r="AO320" i="42"/>
  <c r="BP320" i="42"/>
  <c r="BA320" i="42"/>
  <c r="AN320" i="42"/>
  <c r="BO320" i="42"/>
  <c r="AZ320" i="42"/>
  <c r="BM320" i="42"/>
  <c r="AY320" i="42"/>
  <c r="BL320" i="42"/>
  <c r="AW320" i="42"/>
  <c r="BH320" i="42"/>
  <c r="AU320" i="42"/>
  <c r="BJ320" i="42"/>
  <c r="AV320" i="42"/>
  <c r="BS248" i="42"/>
  <c r="AS248" i="42"/>
  <c r="BR248" i="42"/>
  <c r="AR248" i="42"/>
  <c r="BQ248" i="42"/>
  <c r="BC248" i="42"/>
  <c r="AQ248" i="42"/>
  <c r="BP248" i="42"/>
  <c r="BB248" i="42"/>
  <c r="BO248" i="42"/>
  <c r="BA248" i="42"/>
  <c r="AO248" i="42"/>
  <c r="BM248" i="42"/>
  <c r="AZ248" i="42"/>
  <c r="BL248" i="42"/>
  <c r="AY248" i="42"/>
  <c r="AM248" i="42"/>
  <c r="BK248" i="42"/>
  <c r="AX248" i="42"/>
  <c r="AL248" i="42"/>
  <c r="BJ248" i="42"/>
  <c r="AW248" i="42"/>
  <c r="BH248" i="42"/>
  <c r="AV248" i="42"/>
  <c r="BF248" i="42"/>
  <c r="AU248" i="42"/>
  <c r="AT248" i="42"/>
  <c r="BG248" i="42"/>
  <c r="BP396" i="42"/>
  <c r="BB396" i="42"/>
  <c r="AO396" i="42"/>
  <c r="BO396" i="42"/>
  <c r="BA396" i="42"/>
  <c r="AN396" i="42"/>
  <c r="BM396" i="42"/>
  <c r="AZ396" i="42"/>
  <c r="AM396" i="42"/>
  <c r="BL396" i="42"/>
  <c r="AY396" i="42"/>
  <c r="AL396" i="42"/>
  <c r="BK396" i="42"/>
  <c r="AX396" i="42"/>
  <c r="AK396" i="42"/>
  <c r="BJ396" i="42"/>
  <c r="BH396" i="42"/>
  <c r="BG396" i="42"/>
  <c r="AT396" i="42"/>
  <c r="BS396" i="42"/>
  <c r="BE396" i="42"/>
  <c r="AR396" i="42"/>
  <c r="BR396" i="42"/>
  <c r="BQ396" i="42"/>
  <c r="BF396" i="42"/>
  <c r="BC396" i="42"/>
  <c r="AS396" i="42"/>
  <c r="BF33" i="42"/>
  <c r="AT45" i="42"/>
  <c r="BF57" i="42"/>
  <c r="BJ69" i="42"/>
  <c r="BQ99" i="42"/>
  <c r="BC99" i="42"/>
  <c r="AQ99" i="42"/>
  <c r="BP99" i="42"/>
  <c r="BB99" i="42"/>
  <c r="AP99" i="42"/>
  <c r="BO99" i="42"/>
  <c r="BA99" i="42"/>
  <c r="AO99" i="42"/>
  <c r="AZ99" i="42"/>
  <c r="AN99" i="42"/>
  <c r="AY99" i="42"/>
  <c r="AM99" i="42"/>
  <c r="AX99" i="42"/>
  <c r="BJ99" i="42"/>
  <c r="AW99" i="42"/>
  <c r="AK99" i="42"/>
  <c r="BH99" i="42"/>
  <c r="AV99" i="42"/>
  <c r="BG99" i="42"/>
  <c r="AU99" i="42"/>
  <c r="BF99" i="42"/>
  <c r="AT99" i="42"/>
  <c r="BR99" i="42"/>
  <c r="AR99" i="42"/>
  <c r="BF67" i="42"/>
  <c r="AT67" i="42"/>
  <c r="BA67" i="42"/>
  <c r="AO67" i="42"/>
  <c r="BM67" i="42"/>
  <c r="AY67" i="42"/>
  <c r="AM67" i="42"/>
  <c r="BP158" i="42"/>
  <c r="BA158" i="42"/>
  <c r="AO158" i="42"/>
  <c r="BL158" i="42"/>
  <c r="AY158" i="42"/>
  <c r="AM158" i="42"/>
  <c r="BH158" i="42"/>
  <c r="AV158" i="42"/>
  <c r="BF158" i="42"/>
  <c r="AT158" i="42"/>
  <c r="BE158" i="42"/>
  <c r="AS158" i="42"/>
  <c r="BB158" i="42"/>
  <c r="AZ158" i="42"/>
  <c r="AX158" i="42"/>
  <c r="BS158" i="42"/>
  <c r="AW158" i="42"/>
  <c r="BR158" i="42"/>
  <c r="AU158" i="42"/>
  <c r="BQ158" i="42"/>
  <c r="AR158" i="42"/>
  <c r="BM158" i="42"/>
  <c r="AQ158" i="42"/>
  <c r="BK158" i="42"/>
  <c r="AP158" i="42"/>
  <c r="BJ158" i="42"/>
  <c r="BG158" i="42"/>
  <c r="AL158" i="42"/>
  <c r="BC158" i="42"/>
  <c r="BP146" i="42"/>
  <c r="BA146" i="42"/>
  <c r="AO146" i="42"/>
  <c r="BH146" i="42"/>
  <c r="AV146" i="42"/>
  <c r="BF146" i="42"/>
  <c r="AT146" i="42"/>
  <c r="BK146" i="42"/>
  <c r="AS146" i="42"/>
  <c r="BJ146" i="42"/>
  <c r="AR146" i="42"/>
  <c r="BG146" i="42"/>
  <c r="BE146" i="42"/>
  <c r="AP146" i="42"/>
  <c r="AN146" i="42"/>
  <c r="BC146" i="42"/>
  <c r="AM146" i="42"/>
  <c r="BB146" i="42"/>
  <c r="AL146" i="42"/>
  <c r="BS146" i="42"/>
  <c r="AZ146" i="42"/>
  <c r="AK146" i="42"/>
  <c r="BR146" i="42"/>
  <c r="AY146" i="42"/>
  <c r="BQ146" i="42"/>
  <c r="AX146" i="42"/>
  <c r="AU146" i="42"/>
  <c r="BP134" i="42"/>
  <c r="BA134" i="42"/>
  <c r="AO134" i="42"/>
  <c r="BH134" i="42"/>
  <c r="AV134" i="42"/>
  <c r="BF134" i="42"/>
  <c r="AT134" i="42"/>
  <c r="BE134" i="42"/>
  <c r="AP134" i="42"/>
  <c r="AN134" i="42"/>
  <c r="BC134" i="42"/>
  <c r="BB134" i="42"/>
  <c r="AL134" i="42"/>
  <c r="BS134" i="42"/>
  <c r="AZ134" i="42"/>
  <c r="AK134" i="42"/>
  <c r="BR134" i="42"/>
  <c r="AY134" i="42"/>
  <c r="BQ134" i="42"/>
  <c r="AX134" i="42"/>
  <c r="BO134" i="42"/>
  <c r="AW134" i="42"/>
  <c r="AU134" i="42"/>
  <c r="BL134" i="42"/>
  <c r="AS134" i="42"/>
  <c r="BG134" i="42"/>
  <c r="AQ134" i="42"/>
  <c r="BP122" i="42"/>
  <c r="BA122" i="42"/>
  <c r="AO122" i="42"/>
  <c r="BF122" i="42"/>
  <c r="AT122" i="42"/>
  <c r="BC122" i="42"/>
  <c r="BS122" i="42"/>
  <c r="BB122" i="42"/>
  <c r="AM122" i="42"/>
  <c r="BR122" i="42"/>
  <c r="AZ122" i="42"/>
  <c r="AL122" i="42"/>
  <c r="BQ122" i="42"/>
  <c r="AY122" i="42"/>
  <c r="AK122" i="42"/>
  <c r="BO122" i="42"/>
  <c r="AX122" i="42"/>
  <c r="BM122" i="42"/>
  <c r="AW122" i="42"/>
  <c r="BL122" i="42"/>
  <c r="AV122" i="42"/>
  <c r="BJ122" i="42"/>
  <c r="AU122" i="42"/>
  <c r="BH122" i="42"/>
  <c r="AS122" i="42"/>
  <c r="BG122" i="42"/>
  <c r="AR122" i="42"/>
  <c r="AP122" i="42"/>
  <c r="AY110" i="42"/>
  <c r="AM110" i="42"/>
  <c r="BL110" i="42"/>
  <c r="AX110" i="42"/>
  <c r="AL110" i="42"/>
  <c r="BJ110" i="42"/>
  <c r="AW110" i="42"/>
  <c r="AK110" i="42"/>
  <c r="BH110" i="42"/>
  <c r="AV110" i="42"/>
  <c r="BG110" i="42"/>
  <c r="AU110" i="42"/>
  <c r="BF110" i="42"/>
  <c r="AT110" i="42"/>
  <c r="BE110" i="42"/>
  <c r="AS110" i="42"/>
  <c r="BS110" i="42"/>
  <c r="AR110" i="42"/>
  <c r="BR110" i="42"/>
  <c r="BC110" i="42"/>
  <c r="AQ110" i="42"/>
  <c r="BQ110" i="42"/>
  <c r="BB110" i="42"/>
  <c r="AP110" i="42"/>
  <c r="BO110" i="42"/>
  <c r="AZ110" i="42"/>
  <c r="AN110" i="42"/>
  <c r="BO98" i="42"/>
  <c r="AZ98" i="42"/>
  <c r="AN98" i="42"/>
  <c r="BL98" i="42"/>
  <c r="AY98" i="42"/>
  <c r="AM98" i="42"/>
  <c r="BK98" i="42"/>
  <c r="AX98" i="42"/>
  <c r="AL98" i="42"/>
  <c r="BJ98" i="42"/>
  <c r="AW98" i="42"/>
  <c r="BH98" i="42"/>
  <c r="AV98" i="42"/>
  <c r="BG98" i="42"/>
  <c r="AU98" i="42"/>
  <c r="BF98" i="42"/>
  <c r="AT98" i="42"/>
  <c r="BE98" i="42"/>
  <c r="AS98" i="42"/>
  <c r="BS98" i="42"/>
  <c r="AR98" i="42"/>
  <c r="BR98" i="42"/>
  <c r="BC98" i="42"/>
  <c r="AQ98" i="42"/>
  <c r="BP98" i="42"/>
  <c r="BA98" i="42"/>
  <c r="AO98" i="42"/>
  <c r="BO86" i="42"/>
  <c r="AZ86" i="42"/>
  <c r="AN86" i="42"/>
  <c r="BM86" i="42"/>
  <c r="AY86" i="42"/>
  <c r="AM86" i="42"/>
  <c r="BL86" i="42"/>
  <c r="AX86" i="42"/>
  <c r="AL86" i="42"/>
  <c r="BG86" i="42"/>
  <c r="AU86" i="42"/>
  <c r="BE86" i="42"/>
  <c r="AS86" i="42"/>
  <c r="BS86" i="42"/>
  <c r="AR86" i="42"/>
  <c r="BH237" i="42"/>
  <c r="AV237" i="42"/>
  <c r="BG237" i="42"/>
  <c r="AU237" i="42"/>
  <c r="BF237" i="42"/>
  <c r="AT237" i="42"/>
  <c r="AS237" i="42"/>
  <c r="BS237" i="42"/>
  <c r="AR237" i="42"/>
  <c r="BR237" i="42"/>
  <c r="BC237" i="42"/>
  <c r="AQ237" i="42"/>
  <c r="BP237" i="42"/>
  <c r="BB237" i="42"/>
  <c r="AP237" i="42"/>
  <c r="BO237" i="42"/>
  <c r="BA237" i="42"/>
  <c r="AO237" i="42"/>
  <c r="BL237" i="42"/>
  <c r="AY237" i="42"/>
  <c r="AM237" i="42"/>
  <c r="AZ237" i="42"/>
  <c r="AX237" i="42"/>
  <c r="AW237" i="42"/>
  <c r="AN237" i="42"/>
  <c r="AL237" i="42"/>
  <c r="AK237" i="42"/>
  <c r="BM237" i="42"/>
  <c r="BJ237" i="42"/>
  <c r="BK237" i="42"/>
  <c r="BH225" i="42"/>
  <c r="AV225" i="42"/>
  <c r="BF225" i="42"/>
  <c r="AT225" i="42"/>
  <c r="BR225" i="42"/>
  <c r="AR225" i="42"/>
  <c r="BQ225" i="42"/>
  <c r="BC225" i="42"/>
  <c r="AQ225" i="42"/>
  <c r="AZ225" i="42"/>
  <c r="BS225" i="42"/>
  <c r="AY225" i="42"/>
  <c r="BP225" i="42"/>
  <c r="AX225" i="42"/>
  <c r="BO225" i="42"/>
  <c r="AW225" i="42"/>
  <c r="BM225" i="42"/>
  <c r="AU225" i="42"/>
  <c r="BL225" i="42"/>
  <c r="AS225" i="42"/>
  <c r="BK225" i="42"/>
  <c r="AP225" i="42"/>
  <c r="BJ225" i="42"/>
  <c r="AO225" i="42"/>
  <c r="BG225" i="42"/>
  <c r="AN225" i="42"/>
  <c r="BE225" i="42"/>
  <c r="AM225" i="42"/>
  <c r="BA225" i="42"/>
  <c r="AK225" i="42"/>
  <c r="AL225" i="42"/>
  <c r="BH213" i="42"/>
  <c r="AV213" i="42"/>
  <c r="BF213" i="42"/>
  <c r="AT213" i="42"/>
  <c r="BS213" i="42"/>
  <c r="AR213" i="42"/>
  <c r="BC213" i="42"/>
  <c r="AQ213" i="42"/>
  <c r="AZ213" i="42"/>
  <c r="AY213" i="42"/>
  <c r="BP213" i="42"/>
  <c r="AX213" i="42"/>
  <c r="BO213" i="42"/>
  <c r="BM213" i="42"/>
  <c r="AU213" i="42"/>
  <c r="BL213" i="42"/>
  <c r="AS213" i="42"/>
  <c r="BK213" i="42"/>
  <c r="AP213" i="42"/>
  <c r="BJ213" i="42"/>
  <c r="AO213" i="42"/>
  <c r="BG213" i="42"/>
  <c r="AN213" i="42"/>
  <c r="BE213" i="42"/>
  <c r="AM213" i="42"/>
  <c r="BA213" i="42"/>
  <c r="AK213" i="42"/>
  <c r="BB213" i="42"/>
  <c r="AL213" i="42"/>
  <c r="BH201" i="42"/>
  <c r="AV201" i="42"/>
  <c r="BS201" i="42"/>
  <c r="AR201" i="42"/>
  <c r="AQ201" i="42"/>
  <c r="BL201" i="42"/>
  <c r="AU201" i="42"/>
  <c r="BK201" i="42"/>
  <c r="AT201" i="42"/>
  <c r="BJ201" i="42"/>
  <c r="AS201" i="42"/>
  <c r="BG201" i="42"/>
  <c r="AP201" i="42"/>
  <c r="BF201" i="42"/>
  <c r="AO201" i="42"/>
  <c r="BE201" i="42"/>
  <c r="AN201" i="42"/>
  <c r="BB201" i="42"/>
  <c r="AM201" i="42"/>
  <c r="BA201" i="42"/>
  <c r="AL201" i="42"/>
  <c r="AZ201" i="42"/>
  <c r="AK201" i="42"/>
  <c r="BP201" i="42"/>
  <c r="AY201" i="42"/>
  <c r="BM201" i="42"/>
  <c r="AW201" i="42"/>
  <c r="BO201" i="42"/>
  <c r="AX201" i="42"/>
  <c r="BH189" i="42"/>
  <c r="AV189" i="42"/>
  <c r="BR189" i="42"/>
  <c r="AR189" i="42"/>
  <c r="BQ189" i="42"/>
  <c r="BC189" i="42"/>
  <c r="AQ189" i="42"/>
  <c r="BG189" i="42"/>
  <c r="AP189" i="42"/>
  <c r="BF189" i="42"/>
  <c r="AO189" i="42"/>
  <c r="BE189" i="42"/>
  <c r="AN189" i="42"/>
  <c r="BB189" i="42"/>
  <c r="BA189" i="42"/>
  <c r="AL189" i="42"/>
  <c r="AZ189" i="42"/>
  <c r="AK189" i="42"/>
  <c r="AY189" i="42"/>
  <c r="BO189" i="42"/>
  <c r="AX189" i="42"/>
  <c r="BM189" i="42"/>
  <c r="AW189" i="42"/>
  <c r="BL189" i="42"/>
  <c r="AU189" i="42"/>
  <c r="BJ189" i="42"/>
  <c r="AS189" i="42"/>
  <c r="BK189" i="42"/>
  <c r="AT189" i="42"/>
  <c r="BK177" i="42"/>
  <c r="AX177" i="42"/>
  <c r="AL177" i="42"/>
  <c r="BJ177" i="42"/>
  <c r="AW177" i="42"/>
  <c r="AK177" i="42"/>
  <c r="BH177" i="42"/>
  <c r="AV177" i="42"/>
  <c r="BG177" i="42"/>
  <c r="AU177" i="42"/>
  <c r="BF177" i="42"/>
  <c r="AT177" i="42"/>
  <c r="BE177" i="42"/>
  <c r="AS177" i="42"/>
  <c r="BS177" i="42"/>
  <c r="AR177" i="42"/>
  <c r="BC177" i="42"/>
  <c r="AQ177" i="42"/>
  <c r="BQ177" i="42"/>
  <c r="BB177" i="42"/>
  <c r="AP177" i="42"/>
  <c r="BO177" i="42"/>
  <c r="BA177" i="42"/>
  <c r="AO177" i="42"/>
  <c r="BL177" i="42"/>
  <c r="AY177" i="42"/>
  <c r="AM177" i="42"/>
  <c r="BM177" i="42"/>
  <c r="BJ390" i="42"/>
  <c r="AW390" i="42"/>
  <c r="BH390" i="42"/>
  <c r="BG390" i="42"/>
  <c r="AU390" i="42"/>
  <c r="BF390" i="42"/>
  <c r="BS390" i="42"/>
  <c r="BE390" i="42"/>
  <c r="AS390" i="42"/>
  <c r="BR390" i="42"/>
  <c r="AR390" i="42"/>
  <c r="BQ390" i="42"/>
  <c r="BC390" i="42"/>
  <c r="AQ390" i="42"/>
  <c r="BP390" i="42"/>
  <c r="BM390" i="42"/>
  <c r="BL390" i="42"/>
  <c r="AY390" i="42"/>
  <c r="AL390" i="42"/>
  <c r="AV390" i="42"/>
  <c r="AT390" i="42"/>
  <c r="AN390" i="42"/>
  <c r="AM390" i="42"/>
  <c r="BO390" i="42"/>
  <c r="BK390" i="42"/>
  <c r="BB390" i="42"/>
  <c r="BA390" i="42"/>
  <c r="AZ390" i="42"/>
  <c r="AX390" i="42"/>
  <c r="BJ378" i="42"/>
  <c r="AW378" i="42"/>
  <c r="BS378" i="42"/>
  <c r="BE378" i="42"/>
  <c r="AS378" i="42"/>
  <c r="BQ378" i="42"/>
  <c r="BC378" i="42"/>
  <c r="AQ378" i="42"/>
  <c r="BL378" i="42"/>
  <c r="BP378" i="42"/>
  <c r="AX378" i="42"/>
  <c r="BO378" i="42"/>
  <c r="AV378" i="42"/>
  <c r="BM378" i="42"/>
  <c r="AU378" i="42"/>
  <c r="BK378" i="42"/>
  <c r="AT378" i="42"/>
  <c r="BH378" i="42"/>
  <c r="AR378" i="42"/>
  <c r="BG378" i="42"/>
  <c r="BF378" i="42"/>
  <c r="AO378" i="42"/>
  <c r="BB378" i="42"/>
  <c r="AM378" i="42"/>
  <c r="BA378" i="42"/>
  <c r="AZ378" i="42"/>
  <c r="BR378" i="42"/>
  <c r="AY378" i="42"/>
  <c r="BJ366" i="42"/>
  <c r="AW366" i="42"/>
  <c r="BS366" i="42"/>
  <c r="BE366" i="42"/>
  <c r="AS366" i="42"/>
  <c r="BQ366" i="42"/>
  <c r="BC366" i="42"/>
  <c r="AQ366" i="42"/>
  <c r="BK366" i="42"/>
  <c r="AT366" i="42"/>
  <c r="BH366" i="42"/>
  <c r="AR366" i="42"/>
  <c r="BG366" i="42"/>
  <c r="BF366" i="42"/>
  <c r="AN366" i="42"/>
  <c r="AM366" i="42"/>
  <c r="BB366" i="42"/>
  <c r="AL366" i="42"/>
  <c r="BA366" i="42"/>
  <c r="BR366" i="42"/>
  <c r="AZ366" i="42"/>
  <c r="BP366" i="42"/>
  <c r="AY366" i="42"/>
  <c r="BO366" i="42"/>
  <c r="AX366" i="42"/>
  <c r="BM366" i="42"/>
  <c r="AV366" i="42"/>
  <c r="BL366" i="42"/>
  <c r="AU366" i="42"/>
  <c r="BL354" i="42"/>
  <c r="AY354" i="42"/>
  <c r="AL354" i="42"/>
  <c r="BH354" i="42"/>
  <c r="AU354" i="42"/>
  <c r="BG354" i="42"/>
  <c r="AT354" i="42"/>
  <c r="BF354" i="42"/>
  <c r="AS354" i="42"/>
  <c r="BE354" i="42"/>
  <c r="AR354" i="42"/>
  <c r="BS354" i="42"/>
  <c r="AQ354" i="42"/>
  <c r="BR354" i="42"/>
  <c r="BC354" i="42"/>
  <c r="BQ354" i="42"/>
  <c r="BB354" i="42"/>
  <c r="AN354" i="42"/>
  <c r="BP354" i="42"/>
  <c r="BO354" i="42"/>
  <c r="BK354" i="42"/>
  <c r="AW354" i="42"/>
  <c r="BM354" i="42"/>
  <c r="BJ354" i="42"/>
  <c r="BA354" i="42"/>
  <c r="AZ354" i="42"/>
  <c r="AX354" i="42"/>
  <c r="AV354" i="42"/>
  <c r="AM354" i="42"/>
  <c r="BR342" i="42"/>
  <c r="AR342" i="42"/>
  <c r="AY342" i="42"/>
  <c r="AM342" i="42"/>
  <c r="BG342" i="42"/>
  <c r="AS342" i="42"/>
  <c r="BF342" i="42"/>
  <c r="AQ342" i="42"/>
  <c r="BE342" i="42"/>
  <c r="BC342" i="42"/>
  <c r="BS342" i="42"/>
  <c r="BB342" i="42"/>
  <c r="AN342" i="42"/>
  <c r="BQ342" i="42"/>
  <c r="BA342" i="42"/>
  <c r="AL342" i="42"/>
  <c r="BP342" i="42"/>
  <c r="AZ342" i="42"/>
  <c r="BO342" i="42"/>
  <c r="AX342" i="42"/>
  <c r="BM342" i="42"/>
  <c r="AW342" i="42"/>
  <c r="BK342" i="42"/>
  <c r="AV342" i="42"/>
  <c r="BH342" i="42"/>
  <c r="AT342" i="42"/>
  <c r="BJ342" i="42"/>
  <c r="AU342" i="42"/>
  <c r="BR330" i="42"/>
  <c r="AR330" i="42"/>
  <c r="BL330" i="42"/>
  <c r="AY330" i="42"/>
  <c r="AL330" i="42"/>
  <c r="BP330" i="42"/>
  <c r="AZ330" i="42"/>
  <c r="BO330" i="42"/>
  <c r="AX330" i="42"/>
  <c r="BM330" i="42"/>
  <c r="AW330" i="42"/>
  <c r="BK330" i="42"/>
  <c r="AV330" i="42"/>
  <c r="BJ330" i="42"/>
  <c r="AU330" i="42"/>
  <c r="BH330" i="42"/>
  <c r="AT330" i="42"/>
  <c r="BG330" i="42"/>
  <c r="AS330" i="42"/>
  <c r="BF330" i="42"/>
  <c r="AQ330" i="42"/>
  <c r="BE330" i="42"/>
  <c r="BC330" i="42"/>
  <c r="AO330" i="42"/>
  <c r="BQ330" i="42"/>
  <c r="BA330" i="42"/>
  <c r="BS330" i="42"/>
  <c r="BB330" i="42"/>
  <c r="BR318" i="42"/>
  <c r="AR318" i="42"/>
  <c r="BH318" i="42"/>
  <c r="AU318" i="42"/>
  <c r="BG318" i="42"/>
  <c r="AT318" i="42"/>
  <c r="BF318" i="42"/>
  <c r="AS318" i="42"/>
  <c r="BE318" i="42"/>
  <c r="AQ318" i="42"/>
  <c r="BS318" i="42"/>
  <c r="BC318" i="42"/>
  <c r="BQ318" i="42"/>
  <c r="BB318" i="42"/>
  <c r="AO318" i="42"/>
  <c r="BP318" i="42"/>
  <c r="BA318" i="42"/>
  <c r="BO318" i="42"/>
  <c r="AZ318" i="42"/>
  <c r="AL318" i="42"/>
  <c r="BM318" i="42"/>
  <c r="AY318" i="42"/>
  <c r="BL318" i="42"/>
  <c r="AX318" i="42"/>
  <c r="BJ318" i="42"/>
  <c r="AV318" i="42"/>
  <c r="BK318" i="42"/>
  <c r="AW318" i="42"/>
  <c r="BP306" i="42"/>
  <c r="BB306" i="42"/>
  <c r="BO306" i="42"/>
  <c r="BA306" i="42"/>
  <c r="BM306" i="42"/>
  <c r="AZ306" i="42"/>
  <c r="BL306" i="42"/>
  <c r="AL306" i="42"/>
  <c r="BK306" i="42"/>
  <c r="AX306" i="42"/>
  <c r="BJ306" i="42"/>
  <c r="AW306" i="42"/>
  <c r="BH306" i="42"/>
  <c r="AV306" i="42"/>
  <c r="BG306" i="42"/>
  <c r="AU306" i="42"/>
  <c r="BF306" i="42"/>
  <c r="AT306" i="42"/>
  <c r="BQ306" i="42"/>
  <c r="BC306" i="42"/>
  <c r="AQ306" i="42"/>
  <c r="BS306" i="42"/>
  <c r="BR306" i="42"/>
  <c r="BE306" i="42"/>
  <c r="AS306" i="42"/>
  <c r="AR306" i="42"/>
  <c r="BP294" i="42"/>
  <c r="BM294" i="42"/>
  <c r="AZ294" i="42"/>
  <c r="AN294" i="42"/>
  <c r="BJ294" i="42"/>
  <c r="AW294" i="42"/>
  <c r="BH294" i="42"/>
  <c r="AV294" i="42"/>
  <c r="BQ294" i="42"/>
  <c r="AU294" i="42"/>
  <c r="BO294" i="42"/>
  <c r="AT294" i="42"/>
  <c r="BL294" i="42"/>
  <c r="AS294" i="42"/>
  <c r="BK294" i="42"/>
  <c r="AR294" i="42"/>
  <c r="BG294" i="42"/>
  <c r="AQ294" i="42"/>
  <c r="BF294" i="42"/>
  <c r="AO294" i="42"/>
  <c r="BE294" i="42"/>
  <c r="AM294" i="42"/>
  <c r="BC294" i="42"/>
  <c r="BA294" i="42"/>
  <c r="BS294" i="42"/>
  <c r="BR294" i="42"/>
  <c r="AX294" i="42"/>
  <c r="BP282" i="42"/>
  <c r="BB282" i="42"/>
  <c r="BJ282" i="42"/>
  <c r="BH282" i="42"/>
  <c r="AV282" i="42"/>
  <c r="BL282" i="42"/>
  <c r="AT282" i="42"/>
  <c r="BK282" i="42"/>
  <c r="AS282" i="42"/>
  <c r="BG282" i="42"/>
  <c r="AR282" i="42"/>
  <c r="BF282" i="42"/>
  <c r="AQ282" i="42"/>
  <c r="BE282" i="42"/>
  <c r="AM282" i="42"/>
  <c r="BC282" i="42"/>
  <c r="AL282" i="42"/>
  <c r="BS282" i="42"/>
  <c r="BA282" i="42"/>
  <c r="BR282" i="42"/>
  <c r="AZ282" i="42"/>
  <c r="BQ282" i="42"/>
  <c r="AY282" i="42"/>
  <c r="BO282" i="42"/>
  <c r="AX282" i="42"/>
  <c r="BM282" i="42"/>
  <c r="AU282" i="42"/>
  <c r="BP270" i="42"/>
  <c r="BB270" i="42"/>
  <c r="BJ270" i="42"/>
  <c r="AW270" i="42"/>
  <c r="BR270" i="42"/>
  <c r="BA270" i="42"/>
  <c r="BQ270" i="42"/>
  <c r="AZ270" i="42"/>
  <c r="BO270" i="42"/>
  <c r="AY270" i="42"/>
  <c r="BM270" i="42"/>
  <c r="AX270" i="42"/>
  <c r="BL270" i="42"/>
  <c r="AV270" i="42"/>
  <c r="BK270" i="42"/>
  <c r="AU270" i="42"/>
  <c r="BH270" i="42"/>
  <c r="AT270" i="42"/>
  <c r="BG270" i="42"/>
  <c r="AS270" i="42"/>
  <c r="BF270" i="42"/>
  <c r="AR270" i="42"/>
  <c r="AQ270" i="42"/>
  <c r="AO270" i="42"/>
  <c r="BS270" i="42"/>
  <c r="BC270" i="42"/>
  <c r="AN270" i="42"/>
  <c r="BL258" i="42"/>
  <c r="AY258" i="42"/>
  <c r="AL258" i="42"/>
  <c r="BK258" i="42"/>
  <c r="AX258" i="42"/>
  <c r="BJ258" i="42"/>
  <c r="AW258" i="42"/>
  <c r="BH258" i="42"/>
  <c r="AV258" i="42"/>
  <c r="BG258" i="42"/>
  <c r="AU258" i="42"/>
  <c r="BF258" i="42"/>
  <c r="AT258" i="42"/>
  <c r="BS258" i="42"/>
  <c r="AS258" i="42"/>
  <c r="BR258" i="42"/>
  <c r="AR258" i="42"/>
  <c r="BQ258" i="42"/>
  <c r="BC258" i="42"/>
  <c r="AQ258" i="42"/>
  <c r="BP258" i="42"/>
  <c r="BB258" i="42"/>
  <c r="BO258" i="42"/>
  <c r="BA258" i="42"/>
  <c r="BM258" i="42"/>
  <c r="AZ258" i="42"/>
  <c r="AM258" i="42"/>
  <c r="BL246" i="42"/>
  <c r="AY246" i="42"/>
  <c r="BK246" i="42"/>
  <c r="AX246" i="42"/>
  <c r="AL246" i="42"/>
  <c r="BJ246" i="42"/>
  <c r="AW246" i="42"/>
  <c r="BH246" i="42"/>
  <c r="AV246" i="42"/>
  <c r="BG246" i="42"/>
  <c r="AU246" i="42"/>
  <c r="BF246" i="42"/>
  <c r="AT246" i="42"/>
  <c r="BS246" i="42"/>
  <c r="AS246" i="42"/>
  <c r="BR246" i="42"/>
  <c r="AR246" i="42"/>
  <c r="BQ246" i="42"/>
  <c r="BC246" i="42"/>
  <c r="AQ246" i="42"/>
  <c r="BP246" i="42"/>
  <c r="BB246" i="42"/>
  <c r="AZ246" i="42"/>
  <c r="AO246" i="42"/>
  <c r="AN246" i="42"/>
  <c r="BO246" i="42"/>
  <c r="BA246" i="42"/>
  <c r="BM246" i="42"/>
  <c r="BF514" i="42"/>
  <c r="AT514" i="42"/>
  <c r="BS514" i="42"/>
  <c r="BC514" i="42"/>
  <c r="AO514" i="42"/>
  <c r="BQ514" i="42"/>
  <c r="BB514" i="42"/>
  <c r="AN514" i="42"/>
  <c r="BA514" i="42"/>
  <c r="AM514" i="42"/>
  <c r="BO514" i="42"/>
  <c r="AZ514" i="42"/>
  <c r="AL514" i="42"/>
  <c r="BM514" i="42"/>
  <c r="AY514" i="42"/>
  <c r="AK514" i="42"/>
  <c r="BL514" i="42"/>
  <c r="AX514" i="42"/>
  <c r="BK514" i="42"/>
  <c r="AW514" i="42"/>
  <c r="BJ514" i="42"/>
  <c r="AV514" i="42"/>
  <c r="BH514" i="42"/>
  <c r="BG514" i="42"/>
  <c r="AR514" i="42"/>
  <c r="BQ502" i="42"/>
  <c r="BC502" i="42"/>
  <c r="BP502" i="42"/>
  <c r="BB502" i="42"/>
  <c r="AO502" i="42"/>
  <c r="BO502" i="42"/>
  <c r="BA502" i="42"/>
  <c r="AN502" i="42"/>
  <c r="BM502" i="42"/>
  <c r="AZ502" i="42"/>
  <c r="AM502" i="42"/>
  <c r="BL502" i="42"/>
  <c r="AY502" i="42"/>
  <c r="AL502" i="42"/>
  <c r="BK502" i="42"/>
  <c r="AX502" i="42"/>
  <c r="AK502" i="42"/>
  <c r="BJ502" i="42"/>
  <c r="AW502" i="42"/>
  <c r="BH502" i="42"/>
  <c r="AV502" i="42"/>
  <c r="BG502" i="42"/>
  <c r="BF502" i="42"/>
  <c r="AT502" i="42"/>
  <c r="BR502" i="42"/>
  <c r="AR502" i="42"/>
  <c r="BS502" i="42"/>
  <c r="BE502" i="42"/>
  <c r="AS502" i="42"/>
  <c r="BQ490" i="42"/>
  <c r="BC490" i="42"/>
  <c r="BP490" i="42"/>
  <c r="BB490" i="42"/>
  <c r="AO490" i="42"/>
  <c r="BM490" i="42"/>
  <c r="AZ490" i="42"/>
  <c r="AM490" i="42"/>
  <c r="BL490" i="42"/>
  <c r="AY490" i="42"/>
  <c r="AL490" i="42"/>
  <c r="BJ490" i="42"/>
  <c r="BG490" i="42"/>
  <c r="BR490" i="42"/>
  <c r="AR490" i="42"/>
  <c r="AS490" i="42"/>
  <c r="AN490" i="42"/>
  <c r="BS490" i="42"/>
  <c r="AK490" i="42"/>
  <c r="BO490" i="42"/>
  <c r="BK490" i="42"/>
  <c r="BH490" i="42"/>
  <c r="BF490" i="42"/>
  <c r="BE490" i="42"/>
  <c r="BA490" i="42"/>
  <c r="AX490" i="42"/>
  <c r="AT490" i="42"/>
  <c r="AV490" i="42"/>
  <c r="BQ478" i="42"/>
  <c r="BC478" i="42"/>
  <c r="BP478" i="42"/>
  <c r="BB478" i="42"/>
  <c r="AO478" i="42"/>
  <c r="BM478" i="42"/>
  <c r="AZ478" i="42"/>
  <c r="BL478" i="42"/>
  <c r="AY478" i="42"/>
  <c r="AL478" i="42"/>
  <c r="BR478" i="42"/>
  <c r="AV478" i="42"/>
  <c r="BO478" i="42"/>
  <c r="BK478" i="42"/>
  <c r="AT478" i="42"/>
  <c r="BJ478" i="42"/>
  <c r="AS478" i="42"/>
  <c r="BH478" i="42"/>
  <c r="AR478" i="42"/>
  <c r="BG478" i="42"/>
  <c r="AN478" i="42"/>
  <c r="BF478" i="42"/>
  <c r="AM478" i="42"/>
  <c r="BE478" i="42"/>
  <c r="AK478" i="42"/>
  <c r="BA478" i="42"/>
  <c r="BS478" i="42"/>
  <c r="AW478" i="42"/>
  <c r="AX478" i="42"/>
  <c r="BQ466" i="42"/>
  <c r="BC466" i="42"/>
  <c r="BL466" i="42"/>
  <c r="AY466" i="42"/>
  <c r="AM466" i="42"/>
  <c r="BM466" i="42"/>
  <c r="AW466" i="42"/>
  <c r="BK466" i="42"/>
  <c r="AV466" i="42"/>
  <c r="BJ466" i="42"/>
  <c r="BH466" i="42"/>
  <c r="AT466" i="42"/>
  <c r="BG466" i="42"/>
  <c r="AS466" i="42"/>
  <c r="BF466" i="42"/>
  <c r="BE466" i="42"/>
  <c r="AO466" i="42"/>
  <c r="BS466" i="42"/>
  <c r="BB466" i="42"/>
  <c r="AN466" i="42"/>
  <c r="BR466" i="42"/>
  <c r="BA466" i="42"/>
  <c r="AL466" i="42"/>
  <c r="BO466" i="42"/>
  <c r="AX466" i="42"/>
  <c r="BP466" i="42"/>
  <c r="AZ466" i="42"/>
  <c r="AK466" i="42"/>
  <c r="BL454" i="42"/>
  <c r="AY454" i="42"/>
  <c r="AL454" i="42"/>
  <c r="BK454" i="42"/>
  <c r="AX454" i="42"/>
  <c r="AK454" i="42"/>
  <c r="BJ454" i="42"/>
  <c r="AW454" i="42"/>
  <c r="BH454" i="42"/>
  <c r="AV454" i="42"/>
  <c r="BG454" i="42"/>
  <c r="BF454" i="42"/>
  <c r="AT454" i="42"/>
  <c r="BS454" i="42"/>
  <c r="BE454" i="42"/>
  <c r="BR454" i="42"/>
  <c r="BQ454" i="42"/>
  <c r="BC454" i="42"/>
  <c r="BP454" i="42"/>
  <c r="BB454" i="42"/>
  <c r="AO454" i="42"/>
  <c r="BM454" i="42"/>
  <c r="AZ454" i="42"/>
  <c r="AM454" i="42"/>
  <c r="BO454" i="42"/>
  <c r="BA454" i="42"/>
  <c r="AN454" i="42"/>
  <c r="BL442" i="42"/>
  <c r="AY442" i="42"/>
  <c r="AL442" i="42"/>
  <c r="BK442" i="42"/>
  <c r="AX442" i="42"/>
  <c r="AK442" i="42"/>
  <c r="BG442" i="42"/>
  <c r="BS442" i="42"/>
  <c r="BE442" i="42"/>
  <c r="BQ442" i="42"/>
  <c r="BC442" i="42"/>
  <c r="AZ442" i="42"/>
  <c r="AM442" i="42"/>
  <c r="BP442" i="42"/>
  <c r="AO442" i="42"/>
  <c r="BO442" i="42"/>
  <c r="AN442" i="42"/>
  <c r="BJ442" i="42"/>
  <c r="BH442" i="42"/>
  <c r="BB442" i="42"/>
  <c r="BA442" i="42"/>
  <c r="AW442" i="42"/>
  <c r="AV442" i="42"/>
  <c r="AT442" i="42"/>
  <c r="BR442" i="42"/>
  <c r="BL430" i="42"/>
  <c r="AY430" i="42"/>
  <c r="AL430" i="42"/>
  <c r="BG430" i="42"/>
  <c r="BS430" i="42"/>
  <c r="BE430" i="42"/>
  <c r="BR430" i="42"/>
  <c r="AZ430" i="42"/>
  <c r="BQ430" i="42"/>
  <c r="AX430" i="42"/>
  <c r="BP430" i="42"/>
  <c r="AW430" i="42"/>
  <c r="BO430" i="42"/>
  <c r="AV430" i="42"/>
  <c r="BK430" i="42"/>
  <c r="AT430" i="42"/>
  <c r="BJ430" i="42"/>
  <c r="BH430" i="42"/>
  <c r="AO430" i="42"/>
  <c r="AN430" i="42"/>
  <c r="BC430" i="42"/>
  <c r="AM430" i="42"/>
  <c r="BB430" i="42"/>
  <c r="AK430" i="42"/>
  <c r="BA430" i="42"/>
  <c r="BH418" i="42"/>
  <c r="AT418" i="42"/>
  <c r="BF418" i="42"/>
  <c r="AS418" i="42"/>
  <c r="BS418" i="42"/>
  <c r="BE418" i="42"/>
  <c r="AR418" i="42"/>
  <c r="BR418" i="42"/>
  <c r="BQ418" i="42"/>
  <c r="BC418" i="42"/>
  <c r="BP418" i="42"/>
  <c r="BB418" i="42"/>
  <c r="AO418" i="42"/>
  <c r="BO418" i="42"/>
  <c r="BA418" i="42"/>
  <c r="AN418" i="42"/>
  <c r="BM418" i="42"/>
  <c r="AZ418" i="42"/>
  <c r="AM418" i="42"/>
  <c r="AY418" i="42"/>
  <c r="AL418" i="42"/>
  <c r="BK418" i="42"/>
  <c r="AX418" i="42"/>
  <c r="AK418" i="42"/>
  <c r="BJ418" i="42"/>
  <c r="AW418" i="42"/>
  <c r="BH406" i="42"/>
  <c r="BG406" i="42"/>
  <c r="AT406" i="42"/>
  <c r="BF406" i="42"/>
  <c r="AS406" i="42"/>
  <c r="BS406" i="42"/>
  <c r="BE406" i="42"/>
  <c r="AR406" i="42"/>
  <c r="BR406" i="42"/>
  <c r="BQ406" i="42"/>
  <c r="BC406" i="42"/>
  <c r="BP406" i="42"/>
  <c r="BB406" i="42"/>
  <c r="AO406" i="42"/>
  <c r="BO406" i="42"/>
  <c r="BA406" i="42"/>
  <c r="AN406" i="42"/>
  <c r="BM406" i="42"/>
  <c r="AZ406" i="42"/>
  <c r="AM406" i="42"/>
  <c r="BL406" i="42"/>
  <c r="AY406" i="42"/>
  <c r="AL406" i="42"/>
  <c r="BK406" i="42"/>
  <c r="AX406" i="42"/>
  <c r="AK406" i="42"/>
  <c r="BJ406" i="42"/>
  <c r="AW406" i="42"/>
  <c r="BR5" i="42"/>
  <c r="BD5" i="42"/>
  <c r="BD6" i="42" s="1"/>
  <c r="AR5" i="42"/>
  <c r="AO6" i="42"/>
  <c r="BA6" i="42"/>
  <c r="AQ7" i="42"/>
  <c r="BC7" i="42"/>
  <c r="BQ7" i="42"/>
  <c r="AS8" i="42"/>
  <c r="BE8" i="42"/>
  <c r="AV9" i="42"/>
  <c r="AM10" i="42"/>
  <c r="AY10" i="42"/>
  <c r="BM10" i="42"/>
  <c r="AP11" i="42"/>
  <c r="BB11" i="42"/>
  <c r="BQ11" i="42"/>
  <c r="AS12" i="42"/>
  <c r="BE12" i="42"/>
  <c r="AV13" i="42"/>
  <c r="BJ13" i="42"/>
  <c r="AM14" i="42"/>
  <c r="AY14" i="42"/>
  <c r="BM14" i="42"/>
  <c r="AP15" i="42"/>
  <c r="BB15" i="42"/>
  <c r="BQ15" i="42"/>
  <c r="AS16" i="42"/>
  <c r="BE16" i="42"/>
  <c r="AV17" i="42"/>
  <c r="AM18" i="42"/>
  <c r="AY18" i="42"/>
  <c r="AP19" i="42"/>
  <c r="BB19" i="42"/>
  <c r="BQ19" i="42"/>
  <c r="AS20" i="42"/>
  <c r="BE20" i="42"/>
  <c r="AV21" i="42"/>
  <c r="BJ21" i="42"/>
  <c r="AM22" i="42"/>
  <c r="AY22" i="42"/>
  <c r="BM22" i="42"/>
  <c r="AP23" i="42"/>
  <c r="BB23" i="42"/>
  <c r="BQ23" i="42"/>
  <c r="AS24" i="42"/>
  <c r="BE24" i="42"/>
  <c r="AV25" i="42"/>
  <c r="BJ25" i="42"/>
  <c r="AM26" i="42"/>
  <c r="AY26" i="42"/>
  <c r="BM26" i="42"/>
  <c r="AP27" i="42"/>
  <c r="BB27" i="42"/>
  <c r="BQ27" i="42"/>
  <c r="AS28" i="42"/>
  <c r="BE28" i="42"/>
  <c r="AV29" i="42"/>
  <c r="BJ29" i="42"/>
  <c r="AM30" i="42"/>
  <c r="AY30" i="42"/>
  <c r="AP31" i="42"/>
  <c r="BB31" i="42"/>
  <c r="BQ31" i="42"/>
  <c r="AS32" i="42"/>
  <c r="BE32" i="42"/>
  <c r="AV33" i="42"/>
  <c r="AM34" i="42"/>
  <c r="AY34" i="42"/>
  <c r="BM34" i="42"/>
  <c r="AP35" i="42"/>
  <c r="BB35" i="42"/>
  <c r="BQ35" i="42"/>
  <c r="AS36" i="42"/>
  <c r="BE36" i="42"/>
  <c r="AV37" i="42"/>
  <c r="BJ37" i="42"/>
  <c r="AM38" i="42"/>
  <c r="AY38" i="42"/>
  <c r="BM38" i="42"/>
  <c r="AP39" i="42"/>
  <c r="BB39" i="42"/>
  <c r="BQ39" i="42"/>
  <c r="AS40" i="42"/>
  <c r="BE40" i="42"/>
  <c r="AV41" i="42"/>
  <c r="BJ41" i="42"/>
  <c r="AM42" i="42"/>
  <c r="AY42" i="42"/>
  <c r="AP43" i="42"/>
  <c r="BB43" i="42"/>
  <c r="BQ43" i="42"/>
  <c r="AS44" i="42"/>
  <c r="BE44" i="42"/>
  <c r="AV45" i="42"/>
  <c r="BH45" i="42"/>
  <c r="AM46" i="42"/>
  <c r="AY46" i="42"/>
  <c r="BL46" i="42"/>
  <c r="AO47" i="42"/>
  <c r="BA47" i="42"/>
  <c r="AR48" i="42"/>
  <c r="BS48" i="42"/>
  <c r="AU49" i="42"/>
  <c r="AL50" i="42"/>
  <c r="AX50" i="42"/>
  <c r="BL50" i="42"/>
  <c r="AO51" i="42"/>
  <c r="BA51" i="42"/>
  <c r="AR52" i="42"/>
  <c r="BS52" i="42"/>
  <c r="AU53" i="42"/>
  <c r="BG53" i="42"/>
  <c r="AL54" i="42"/>
  <c r="AX54" i="42"/>
  <c r="AO55" i="42"/>
  <c r="BA55" i="42"/>
  <c r="AR56" i="42"/>
  <c r="BS56" i="42"/>
  <c r="AU57" i="42"/>
  <c r="BH57" i="42"/>
  <c r="AO58" i="42"/>
  <c r="BE58" i="42"/>
  <c r="AN59" i="42"/>
  <c r="AM60" i="42"/>
  <c r="BC60" i="42"/>
  <c r="AL61" i="42"/>
  <c r="BB61" i="42"/>
  <c r="AK62" i="42"/>
  <c r="BA62" i="42"/>
  <c r="AZ63" i="42"/>
  <c r="BS63" i="42"/>
  <c r="AY64" i="42"/>
  <c r="BR64" i="42"/>
  <c r="AX65" i="42"/>
  <c r="BQ65" i="42"/>
  <c r="AW66" i="42"/>
  <c r="AV67" i="42"/>
  <c r="BO67" i="42"/>
  <c r="AU68" i="42"/>
  <c r="AT69" i="42"/>
  <c r="BL69" i="42"/>
  <c r="AS70" i="42"/>
  <c r="BK70" i="42"/>
  <c r="AR71" i="42"/>
  <c r="BJ71" i="42"/>
  <c r="AQ72" i="42"/>
  <c r="BG72" i="42"/>
  <c r="AP73" i="42"/>
  <c r="BF73" i="42"/>
  <c r="AO74" i="42"/>
  <c r="BE74" i="42"/>
  <c r="AS77" i="42"/>
  <c r="BH77" i="42"/>
  <c r="AQ78" i="42"/>
  <c r="BH78" i="42"/>
  <c r="AP79" i="42"/>
  <c r="BF79" i="42"/>
  <c r="AP80" i="42"/>
  <c r="BG80" i="42"/>
  <c r="AT81" i="42"/>
  <c r="BR81" i="42"/>
  <c r="BB82" i="42"/>
  <c r="AP83" i="42"/>
  <c r="BL83" i="42"/>
  <c r="AW84" i="42"/>
  <c r="AL85" i="42"/>
  <c r="AL87" i="42" s="1"/>
  <c r="AV86" i="42"/>
  <c r="AM87" i="42"/>
  <c r="BM87" i="42"/>
  <c r="BB88" i="42"/>
  <c r="AS89" i="42"/>
  <c r="AK90" i="42"/>
  <c r="AM91" i="42"/>
  <c r="AP92" i="42"/>
  <c r="AX93" i="42"/>
  <c r="AU100" i="42"/>
  <c r="AZ113" i="42"/>
  <c r="AS118" i="42"/>
  <c r="BA123" i="42"/>
  <c r="AR134" i="42"/>
  <c r="AL140" i="42"/>
  <c r="AZ177" i="42"/>
  <c r="BG148" i="42"/>
  <c r="AU148" i="42"/>
  <c r="BQ148" i="42"/>
  <c r="BB148" i="42"/>
  <c r="AP148" i="42"/>
  <c r="BO148" i="42"/>
  <c r="AZ148" i="42"/>
  <c r="AN148" i="42"/>
  <c r="BH148" i="42"/>
  <c r="AR148" i="42"/>
  <c r="BF148" i="42"/>
  <c r="BE148" i="42"/>
  <c r="AO148" i="42"/>
  <c r="AM148" i="42"/>
  <c r="BC148" i="42"/>
  <c r="AL148" i="42"/>
  <c r="BA148" i="42"/>
  <c r="AK148" i="42"/>
  <c r="BS148" i="42"/>
  <c r="AY148" i="42"/>
  <c r="BR148" i="42"/>
  <c r="AX148" i="42"/>
  <c r="BP148" i="42"/>
  <c r="AW148" i="42"/>
  <c r="AV148" i="42"/>
  <c r="BJ148" i="42"/>
  <c r="AS148" i="42"/>
  <c r="BQ239" i="42"/>
  <c r="BB239" i="42"/>
  <c r="AP239" i="42"/>
  <c r="BO239" i="42"/>
  <c r="BA239" i="42"/>
  <c r="AO239" i="42"/>
  <c r="BM239" i="42"/>
  <c r="AZ239" i="42"/>
  <c r="AN239" i="42"/>
  <c r="BL239" i="42"/>
  <c r="AY239" i="42"/>
  <c r="AM239" i="42"/>
  <c r="BK239" i="42"/>
  <c r="AX239" i="42"/>
  <c r="AL239" i="42"/>
  <c r="BJ239" i="42"/>
  <c r="AW239" i="42"/>
  <c r="AK239" i="42"/>
  <c r="BH239" i="42"/>
  <c r="AV239" i="42"/>
  <c r="BG239" i="42"/>
  <c r="AU239" i="42"/>
  <c r="AS239" i="42"/>
  <c r="BS239" i="42"/>
  <c r="BR239" i="42"/>
  <c r="BF239" i="42"/>
  <c r="BC239" i="42"/>
  <c r="AT239" i="42"/>
  <c r="AQ239" i="42"/>
  <c r="AR239" i="42"/>
  <c r="BQ380" i="42"/>
  <c r="BC380" i="42"/>
  <c r="AQ380" i="42"/>
  <c r="BL380" i="42"/>
  <c r="AY380" i="42"/>
  <c r="AM380" i="42"/>
  <c r="BJ380" i="42"/>
  <c r="AW380" i="42"/>
  <c r="BS380" i="42"/>
  <c r="BE380" i="42"/>
  <c r="AS380" i="42"/>
  <c r="BB380" i="42"/>
  <c r="BA380" i="42"/>
  <c r="AZ380" i="42"/>
  <c r="BR380" i="42"/>
  <c r="AX380" i="42"/>
  <c r="BP380" i="42"/>
  <c r="AV380" i="42"/>
  <c r="BO380" i="42"/>
  <c r="AU380" i="42"/>
  <c r="BM380" i="42"/>
  <c r="AT380" i="42"/>
  <c r="BK380" i="42"/>
  <c r="AR380" i="42"/>
  <c r="BH380" i="42"/>
  <c r="BG380" i="42"/>
  <c r="BF380" i="42"/>
  <c r="AN380" i="42"/>
  <c r="BP420" i="42"/>
  <c r="BB420" i="42"/>
  <c r="AO420" i="42"/>
  <c r="BO420" i="42"/>
  <c r="BA420" i="42"/>
  <c r="AN420" i="42"/>
  <c r="BM420" i="42"/>
  <c r="AZ420" i="42"/>
  <c r="AM420" i="42"/>
  <c r="AY420" i="42"/>
  <c r="AL420" i="42"/>
  <c r="AX420" i="42"/>
  <c r="AK420" i="42"/>
  <c r="BJ420" i="42"/>
  <c r="AW420" i="42"/>
  <c r="BH420" i="42"/>
  <c r="AV420" i="42"/>
  <c r="BF420" i="42"/>
  <c r="AS420" i="42"/>
  <c r="BS420" i="42"/>
  <c r="BE420" i="42"/>
  <c r="AR420" i="42"/>
  <c r="BR420" i="42"/>
  <c r="BQ420" i="42"/>
  <c r="BC420" i="42"/>
  <c r="BF45" i="42"/>
  <c r="BK68" i="42"/>
  <c r="AW68" i="42"/>
  <c r="AK68" i="42"/>
  <c r="BS68" i="42"/>
  <c r="AR68" i="42"/>
  <c r="BQ68" i="42"/>
  <c r="BB68" i="42"/>
  <c r="AP68" i="42"/>
  <c r="BS159" i="42"/>
  <c r="AR159" i="42"/>
  <c r="BQ159" i="42"/>
  <c r="BB159" i="42"/>
  <c r="AP159" i="42"/>
  <c r="BP159" i="42"/>
  <c r="BA159" i="42"/>
  <c r="BL159" i="42"/>
  <c r="AY159" i="42"/>
  <c r="AM159" i="42"/>
  <c r="BJ159" i="42"/>
  <c r="AW159" i="42"/>
  <c r="AK159" i="42"/>
  <c r="BH159" i="42"/>
  <c r="AV159" i="42"/>
  <c r="BM159" i="42"/>
  <c r="AO159" i="42"/>
  <c r="BK159" i="42"/>
  <c r="BG159" i="42"/>
  <c r="AL159" i="42"/>
  <c r="BF159" i="42"/>
  <c r="BE159" i="42"/>
  <c r="BC159" i="42"/>
  <c r="AZ159" i="42"/>
  <c r="AX159" i="42"/>
  <c r="AU159" i="42"/>
  <c r="AT159" i="42"/>
  <c r="BR159" i="42"/>
  <c r="AQ159" i="42"/>
  <c r="BS135" i="42"/>
  <c r="AR135" i="42"/>
  <c r="BM135" i="42"/>
  <c r="AY135" i="42"/>
  <c r="AM135" i="42"/>
  <c r="BJ135" i="42"/>
  <c r="AW135" i="42"/>
  <c r="AK135" i="42"/>
  <c r="BE135" i="42"/>
  <c r="AO135" i="42"/>
  <c r="BC135" i="42"/>
  <c r="AN135" i="42"/>
  <c r="BB135" i="42"/>
  <c r="AL135" i="42"/>
  <c r="BA135" i="42"/>
  <c r="BR135" i="42"/>
  <c r="AZ135" i="42"/>
  <c r="BQ135" i="42"/>
  <c r="AX135" i="42"/>
  <c r="BP135" i="42"/>
  <c r="AV135" i="42"/>
  <c r="BO135" i="42"/>
  <c r="AU135" i="42"/>
  <c r="AT135" i="42"/>
  <c r="BH135" i="42"/>
  <c r="AS135" i="42"/>
  <c r="BF135" i="42"/>
  <c r="BQ111" i="42"/>
  <c r="BB111" i="42"/>
  <c r="AP111" i="42"/>
  <c r="BP111" i="42"/>
  <c r="BA111" i="42"/>
  <c r="AO111" i="42"/>
  <c r="BM111" i="42"/>
  <c r="AZ111" i="42"/>
  <c r="AN111" i="42"/>
  <c r="BL111" i="42"/>
  <c r="AY111" i="42"/>
  <c r="AM111" i="42"/>
  <c r="BK111" i="42"/>
  <c r="AX111" i="42"/>
  <c r="AL111" i="42"/>
  <c r="BJ111" i="42"/>
  <c r="AW111" i="42"/>
  <c r="AK111" i="42"/>
  <c r="BH111" i="42"/>
  <c r="AV111" i="42"/>
  <c r="BG111" i="42"/>
  <c r="AU111" i="42"/>
  <c r="BF111" i="42"/>
  <c r="AT111" i="42"/>
  <c r="BE111" i="42"/>
  <c r="AS111" i="42"/>
  <c r="BR111" i="42"/>
  <c r="BC111" i="42"/>
  <c r="AQ111" i="42"/>
  <c r="BL214" i="42"/>
  <c r="AY214" i="42"/>
  <c r="AM214" i="42"/>
  <c r="BJ214" i="42"/>
  <c r="AW214" i="42"/>
  <c r="AK214" i="42"/>
  <c r="BG214" i="42"/>
  <c r="AU214" i="42"/>
  <c r="BF214" i="42"/>
  <c r="AT214" i="42"/>
  <c r="BC214" i="42"/>
  <c r="AL214" i="42"/>
  <c r="BB214" i="42"/>
  <c r="BS214" i="42"/>
  <c r="BA214" i="42"/>
  <c r="BR214" i="42"/>
  <c r="AZ214" i="42"/>
  <c r="BQ214" i="42"/>
  <c r="BP214" i="42"/>
  <c r="AV214" i="42"/>
  <c r="BO214" i="42"/>
  <c r="AS214" i="42"/>
  <c r="BM214" i="42"/>
  <c r="AR214" i="42"/>
  <c r="BK214" i="42"/>
  <c r="AQ214" i="42"/>
  <c r="BH214" i="42"/>
  <c r="AP214" i="42"/>
  <c r="AN214" i="42"/>
  <c r="BE214" i="42"/>
  <c r="AO214" i="42"/>
  <c r="BR66" i="42"/>
  <c r="BC66" i="42"/>
  <c r="AQ66" i="42"/>
  <c r="BL66" i="42"/>
  <c r="AX66" i="42"/>
  <c r="AL66" i="42"/>
  <c r="BJ66" i="42"/>
  <c r="AV66" i="42"/>
  <c r="BK157" i="42"/>
  <c r="AX157" i="42"/>
  <c r="AL157" i="42"/>
  <c r="BH157" i="42"/>
  <c r="AV157" i="42"/>
  <c r="BE157" i="42"/>
  <c r="AS157" i="42"/>
  <c r="BR157" i="42"/>
  <c r="BC157" i="42"/>
  <c r="AQ157" i="42"/>
  <c r="BQ157" i="42"/>
  <c r="BB157" i="42"/>
  <c r="AP157" i="42"/>
  <c r="BP157" i="42"/>
  <c r="AT157" i="42"/>
  <c r="BM157" i="42"/>
  <c r="AR157" i="42"/>
  <c r="BL157" i="42"/>
  <c r="AO157" i="42"/>
  <c r="BJ157" i="42"/>
  <c r="BG157" i="42"/>
  <c r="AM157" i="42"/>
  <c r="BF157" i="42"/>
  <c r="AK157" i="42"/>
  <c r="BA157" i="42"/>
  <c r="AZ157" i="42"/>
  <c r="AY157" i="42"/>
  <c r="BS157" i="42"/>
  <c r="AU157" i="42"/>
  <c r="BK145" i="42"/>
  <c r="AX145" i="42"/>
  <c r="AL145" i="42"/>
  <c r="BE145" i="42"/>
  <c r="AS145" i="42"/>
  <c r="BR145" i="42"/>
  <c r="BC145" i="42"/>
  <c r="AU145" i="42"/>
  <c r="BJ145" i="42"/>
  <c r="AT145" i="42"/>
  <c r="BH145" i="42"/>
  <c r="AR145" i="42"/>
  <c r="BG145" i="42"/>
  <c r="AP145" i="42"/>
  <c r="BF145" i="42"/>
  <c r="AO145" i="42"/>
  <c r="AN145" i="42"/>
  <c r="BB145" i="42"/>
  <c r="AM145" i="42"/>
  <c r="BA145" i="42"/>
  <c r="AK145" i="42"/>
  <c r="BS145" i="42"/>
  <c r="AZ145" i="42"/>
  <c r="BQ145" i="42"/>
  <c r="AY145" i="42"/>
  <c r="BO145" i="42"/>
  <c r="AV145" i="42"/>
  <c r="BL133" i="42"/>
  <c r="AX133" i="42"/>
  <c r="AL133" i="42"/>
  <c r="BE133" i="42"/>
  <c r="AS133" i="42"/>
  <c r="BR133" i="42"/>
  <c r="BC133" i="42"/>
  <c r="AQ133" i="42"/>
  <c r="BG133" i="42"/>
  <c r="AP133" i="42"/>
  <c r="BF133" i="42"/>
  <c r="AO133" i="42"/>
  <c r="AN133" i="42"/>
  <c r="BB133" i="42"/>
  <c r="BA133" i="42"/>
  <c r="AK133" i="42"/>
  <c r="BS133" i="42"/>
  <c r="AZ133" i="42"/>
  <c r="BQ133" i="42"/>
  <c r="AY133" i="42"/>
  <c r="BP133" i="42"/>
  <c r="AW133" i="42"/>
  <c r="BO133" i="42"/>
  <c r="AV133" i="42"/>
  <c r="BM133" i="42"/>
  <c r="AU133" i="42"/>
  <c r="BH133" i="42"/>
  <c r="AR133" i="42"/>
  <c r="BL121" i="42"/>
  <c r="AX121" i="42"/>
  <c r="AL121" i="42"/>
  <c r="BR121" i="42"/>
  <c r="BC121" i="42"/>
  <c r="AQ121" i="42"/>
  <c r="BG121" i="42"/>
  <c r="AS121" i="42"/>
  <c r="BF121" i="42"/>
  <c r="AR121" i="42"/>
  <c r="BE121" i="42"/>
  <c r="AP121" i="42"/>
  <c r="AO121" i="42"/>
  <c r="BB121" i="42"/>
  <c r="BS121" i="42"/>
  <c r="BA121" i="42"/>
  <c r="AM121" i="42"/>
  <c r="BQ121" i="42"/>
  <c r="AZ121" i="42"/>
  <c r="AK121" i="42"/>
  <c r="BP121" i="42"/>
  <c r="AY121" i="42"/>
  <c r="BO121" i="42"/>
  <c r="AW121" i="42"/>
  <c r="BM121" i="42"/>
  <c r="AV121" i="42"/>
  <c r="BH121" i="42"/>
  <c r="AT121" i="42"/>
  <c r="BH109" i="42"/>
  <c r="AV109" i="42"/>
  <c r="BG109" i="42"/>
  <c r="AU109" i="42"/>
  <c r="BF109" i="42"/>
  <c r="AT109" i="42"/>
  <c r="BE109" i="42"/>
  <c r="AS109" i="42"/>
  <c r="BS109" i="42"/>
  <c r="AR109" i="42"/>
  <c r="BR109" i="42"/>
  <c r="BC109" i="42"/>
  <c r="AQ109" i="42"/>
  <c r="BQ109" i="42"/>
  <c r="BB109" i="42"/>
  <c r="AP109" i="42"/>
  <c r="BP109" i="42"/>
  <c r="BA109" i="42"/>
  <c r="AO109" i="42"/>
  <c r="BO109" i="42"/>
  <c r="AZ109" i="42"/>
  <c r="AN109" i="42"/>
  <c r="BM109" i="42"/>
  <c r="AY109" i="42"/>
  <c r="AM109" i="42"/>
  <c r="BJ109" i="42"/>
  <c r="AW109" i="42"/>
  <c r="AK109" i="42"/>
  <c r="BJ97" i="42"/>
  <c r="AW97" i="42"/>
  <c r="AK97" i="42"/>
  <c r="BH97" i="42"/>
  <c r="AV97" i="42"/>
  <c r="BG97" i="42"/>
  <c r="AU97" i="42"/>
  <c r="BF97" i="42"/>
  <c r="AT97" i="42"/>
  <c r="BE97" i="42"/>
  <c r="AS97" i="42"/>
  <c r="BS97" i="42"/>
  <c r="AR97" i="42"/>
  <c r="BR97" i="42"/>
  <c r="BC97" i="42"/>
  <c r="AQ97" i="42"/>
  <c r="BQ97" i="42"/>
  <c r="BB97" i="42"/>
  <c r="BP97" i="42"/>
  <c r="BA97" i="42"/>
  <c r="AO97" i="42"/>
  <c r="BM97" i="42"/>
  <c r="AZ97" i="42"/>
  <c r="AN97" i="42"/>
  <c r="BK97" i="42"/>
  <c r="AX97" i="42"/>
  <c r="AL97" i="42"/>
  <c r="BJ85" i="42"/>
  <c r="AW85" i="42"/>
  <c r="AK85" i="42"/>
  <c r="BG85" i="42"/>
  <c r="AU85" i="42"/>
  <c r="BS85" i="42"/>
  <c r="AR85" i="42"/>
  <c r="AR89" i="42" s="1"/>
  <c r="BQ85" i="42"/>
  <c r="BB85" i="42"/>
  <c r="AP85" i="42"/>
  <c r="BP85" i="42"/>
  <c r="BA85" i="42"/>
  <c r="AO85" i="42"/>
  <c r="AS236" i="42"/>
  <c r="AR236" i="42"/>
  <c r="BR236" i="42"/>
  <c r="BC236" i="42"/>
  <c r="AQ236" i="42"/>
  <c r="BQ236" i="42"/>
  <c r="BB236" i="42"/>
  <c r="AP236" i="42"/>
  <c r="BO236" i="42"/>
  <c r="BA236" i="42"/>
  <c r="AO236" i="42"/>
  <c r="BM236" i="42"/>
  <c r="AZ236" i="42"/>
  <c r="AN236" i="42"/>
  <c r="BL236" i="42"/>
  <c r="AY236" i="42"/>
  <c r="AM236" i="42"/>
  <c r="BK236" i="42"/>
  <c r="AX236" i="42"/>
  <c r="AL236" i="42"/>
  <c r="BH236" i="42"/>
  <c r="AV236" i="42"/>
  <c r="AK236" i="42"/>
  <c r="BJ236" i="42"/>
  <c r="BG236" i="42"/>
  <c r="BF236" i="42"/>
  <c r="AW236" i="42"/>
  <c r="AT236" i="42"/>
  <c r="AU236" i="42"/>
  <c r="BE224" i="42"/>
  <c r="AS224" i="42"/>
  <c r="BQ224" i="42"/>
  <c r="BC224" i="42"/>
  <c r="AQ224" i="42"/>
  <c r="BO224" i="42"/>
  <c r="BA224" i="42"/>
  <c r="AO224" i="42"/>
  <c r="BM224" i="42"/>
  <c r="AZ224" i="42"/>
  <c r="AN224" i="42"/>
  <c r="BS224" i="42"/>
  <c r="AW224" i="42"/>
  <c r="BP224" i="42"/>
  <c r="BL224" i="42"/>
  <c r="AU224" i="42"/>
  <c r="BK224" i="42"/>
  <c r="AT224" i="42"/>
  <c r="BJ224" i="42"/>
  <c r="AR224" i="42"/>
  <c r="BH224" i="42"/>
  <c r="AP224" i="42"/>
  <c r="BG224" i="42"/>
  <c r="AM224" i="42"/>
  <c r="BF224" i="42"/>
  <c r="AL224" i="42"/>
  <c r="AK224" i="42"/>
  <c r="BB224" i="42"/>
  <c r="AX224" i="42"/>
  <c r="AY224" i="42"/>
  <c r="BE212" i="42"/>
  <c r="AS212" i="42"/>
  <c r="BO212" i="42"/>
  <c r="BA212" i="42"/>
  <c r="AO212" i="42"/>
  <c r="BM212" i="42"/>
  <c r="AZ212" i="42"/>
  <c r="AN212" i="42"/>
  <c r="BS212" i="42"/>
  <c r="AY212" i="42"/>
  <c r="BR212" i="42"/>
  <c r="BQ212" i="42"/>
  <c r="AW212" i="42"/>
  <c r="BL212" i="42"/>
  <c r="AV212" i="42"/>
  <c r="BK212" i="42"/>
  <c r="AU212" i="42"/>
  <c r="BJ212" i="42"/>
  <c r="AT212" i="42"/>
  <c r="BH212" i="42"/>
  <c r="AR212" i="42"/>
  <c r="BG212" i="42"/>
  <c r="AQ212" i="42"/>
  <c r="BF212" i="42"/>
  <c r="AP212" i="42"/>
  <c r="AM212" i="42"/>
  <c r="BB212" i="42"/>
  <c r="AK212" i="42"/>
  <c r="BC212" i="42"/>
  <c r="AL212" i="42"/>
  <c r="BE200" i="42"/>
  <c r="AS200" i="42"/>
  <c r="BO200" i="42"/>
  <c r="BA200" i="42"/>
  <c r="AO200" i="42"/>
  <c r="BM200" i="42"/>
  <c r="AZ200" i="42"/>
  <c r="AN200" i="42"/>
  <c r="BL200" i="42"/>
  <c r="AV200" i="42"/>
  <c r="BK200" i="42"/>
  <c r="AU200" i="42"/>
  <c r="BJ200" i="42"/>
  <c r="AT200" i="42"/>
  <c r="BH200" i="42"/>
  <c r="AR200" i="42"/>
  <c r="BG200" i="42"/>
  <c r="AQ200" i="42"/>
  <c r="BF200" i="42"/>
  <c r="AP200" i="42"/>
  <c r="AM200" i="42"/>
  <c r="BC200" i="42"/>
  <c r="AL200" i="42"/>
  <c r="BB200" i="42"/>
  <c r="AK200" i="42"/>
  <c r="BS200" i="42"/>
  <c r="AY200" i="42"/>
  <c r="BQ200" i="42"/>
  <c r="AW200" i="42"/>
  <c r="BR200" i="42"/>
  <c r="BE188" i="42"/>
  <c r="AS188" i="42"/>
  <c r="BO188" i="42"/>
  <c r="BA188" i="42"/>
  <c r="AO188" i="42"/>
  <c r="BM188" i="42"/>
  <c r="AZ188" i="42"/>
  <c r="AN188" i="42"/>
  <c r="BH188" i="42"/>
  <c r="AR188" i="42"/>
  <c r="BG188" i="42"/>
  <c r="BF188" i="42"/>
  <c r="AP188" i="42"/>
  <c r="AM188" i="42"/>
  <c r="BC188" i="42"/>
  <c r="AL188" i="42"/>
  <c r="BB188" i="42"/>
  <c r="AK188" i="42"/>
  <c r="BR188" i="42"/>
  <c r="AY188" i="42"/>
  <c r="BQ188" i="42"/>
  <c r="AX188" i="42"/>
  <c r="AW188" i="42"/>
  <c r="BL188" i="42"/>
  <c r="AV188" i="42"/>
  <c r="BJ188" i="42"/>
  <c r="AT188" i="42"/>
  <c r="BK188" i="42"/>
  <c r="AU188" i="42"/>
  <c r="BG176" i="42"/>
  <c r="AU176" i="42"/>
  <c r="BF176" i="42"/>
  <c r="AT176" i="42"/>
  <c r="BE176" i="42"/>
  <c r="AS176" i="42"/>
  <c r="BS176" i="42"/>
  <c r="AR176" i="42"/>
  <c r="BC176" i="42"/>
  <c r="AQ176" i="42"/>
  <c r="BQ176" i="42"/>
  <c r="BB176" i="42"/>
  <c r="AP176" i="42"/>
  <c r="BO176" i="42"/>
  <c r="BA176" i="42"/>
  <c r="AO176" i="42"/>
  <c r="BM176" i="42"/>
  <c r="AZ176" i="42"/>
  <c r="AN176" i="42"/>
  <c r="BL176" i="42"/>
  <c r="AY176" i="42"/>
  <c r="AM176" i="42"/>
  <c r="BK176" i="42"/>
  <c r="AX176" i="42"/>
  <c r="BH176" i="42"/>
  <c r="AV176" i="42"/>
  <c r="BJ176" i="42"/>
  <c r="AW176" i="42"/>
  <c r="AK176" i="42"/>
  <c r="BF389" i="42"/>
  <c r="AT389" i="42"/>
  <c r="BR389" i="42"/>
  <c r="AR389" i="42"/>
  <c r="BP389" i="42"/>
  <c r="BB389" i="42"/>
  <c r="BO389" i="42"/>
  <c r="BA389" i="42"/>
  <c r="BM389" i="42"/>
  <c r="AZ389" i="42"/>
  <c r="AM389" i="42"/>
  <c r="BH389" i="42"/>
  <c r="AV389" i="42"/>
  <c r="BE389" i="42"/>
  <c r="BC389" i="42"/>
  <c r="AY389" i="42"/>
  <c r="AX389" i="42"/>
  <c r="AW389" i="42"/>
  <c r="AU389" i="42"/>
  <c r="BS389" i="42"/>
  <c r="AS389" i="42"/>
  <c r="BQ389" i="42"/>
  <c r="AQ389" i="42"/>
  <c r="BL389" i="42"/>
  <c r="AN389" i="42"/>
  <c r="BK389" i="42"/>
  <c r="AL389" i="42"/>
  <c r="BJ389" i="42"/>
  <c r="BG389" i="42"/>
  <c r="BF377" i="42"/>
  <c r="AT377" i="42"/>
  <c r="BP377" i="42"/>
  <c r="BB377" i="42"/>
  <c r="BM377" i="42"/>
  <c r="AZ377" i="42"/>
  <c r="AN377" i="42"/>
  <c r="BQ377" i="42"/>
  <c r="AX377" i="42"/>
  <c r="BO377" i="42"/>
  <c r="AW377" i="42"/>
  <c r="BL377" i="42"/>
  <c r="AV377" i="42"/>
  <c r="BK377" i="42"/>
  <c r="AU377" i="42"/>
  <c r="BJ377" i="42"/>
  <c r="AS377" i="42"/>
  <c r="BH377" i="42"/>
  <c r="AR377" i="42"/>
  <c r="BG377" i="42"/>
  <c r="AQ377" i="42"/>
  <c r="BE377" i="42"/>
  <c r="AO377" i="42"/>
  <c r="AM377" i="42"/>
  <c r="BC377" i="42"/>
  <c r="BS377" i="42"/>
  <c r="BA377" i="42"/>
  <c r="AY377" i="42"/>
  <c r="BR377" i="42"/>
  <c r="BF365" i="42"/>
  <c r="AT365" i="42"/>
  <c r="BP365" i="42"/>
  <c r="BB365" i="42"/>
  <c r="BM365" i="42"/>
  <c r="AZ365" i="42"/>
  <c r="AM365" i="42"/>
  <c r="BK365" i="42"/>
  <c r="AU365" i="42"/>
  <c r="BJ365" i="42"/>
  <c r="AS365" i="42"/>
  <c r="BH365" i="42"/>
  <c r="AR365" i="42"/>
  <c r="BG365" i="42"/>
  <c r="AQ365" i="42"/>
  <c r="BE365" i="42"/>
  <c r="AL365" i="42"/>
  <c r="BC365" i="42"/>
  <c r="BS365" i="42"/>
  <c r="BA365" i="42"/>
  <c r="BR365" i="42"/>
  <c r="AY365" i="42"/>
  <c r="BQ365" i="42"/>
  <c r="AX365" i="42"/>
  <c r="BO365" i="42"/>
  <c r="AW365" i="42"/>
  <c r="AV365" i="42"/>
  <c r="BL365" i="42"/>
  <c r="BH353" i="42"/>
  <c r="AV353" i="42"/>
  <c r="BQ353" i="42"/>
  <c r="BB353" i="42"/>
  <c r="BP353" i="42"/>
  <c r="BA353" i="42"/>
  <c r="AM353" i="42"/>
  <c r="BO353" i="42"/>
  <c r="AZ353" i="42"/>
  <c r="AL353" i="42"/>
  <c r="BM353" i="42"/>
  <c r="AY353" i="42"/>
  <c r="BL353" i="42"/>
  <c r="AX353" i="42"/>
  <c r="BK353" i="42"/>
  <c r="AW353" i="42"/>
  <c r="BJ353" i="42"/>
  <c r="AU353" i="42"/>
  <c r="BS353" i="42"/>
  <c r="AQ353" i="42"/>
  <c r="BG353" i="42"/>
  <c r="BF353" i="42"/>
  <c r="BE353" i="42"/>
  <c r="BC353" i="42"/>
  <c r="AT353" i="42"/>
  <c r="AS353" i="42"/>
  <c r="AR353" i="42"/>
  <c r="BR353" i="42"/>
  <c r="BO341" i="42"/>
  <c r="BA341" i="42"/>
  <c r="AO341" i="42"/>
  <c r="BH341" i="42"/>
  <c r="AV341" i="42"/>
  <c r="BL341" i="42"/>
  <c r="AW341" i="42"/>
  <c r="BK341" i="42"/>
  <c r="AU341" i="42"/>
  <c r="AT341" i="42"/>
  <c r="BG341" i="42"/>
  <c r="AS341" i="42"/>
  <c r="BF341" i="42"/>
  <c r="AR341" i="42"/>
  <c r="BE341" i="42"/>
  <c r="AQ341" i="42"/>
  <c r="BS341" i="42"/>
  <c r="BC341" i="42"/>
  <c r="AN341" i="42"/>
  <c r="BR341" i="42"/>
  <c r="BB341" i="42"/>
  <c r="AM341" i="42"/>
  <c r="BQ341" i="42"/>
  <c r="AZ341" i="42"/>
  <c r="AL341" i="42"/>
  <c r="BM341" i="42"/>
  <c r="AX341" i="42"/>
  <c r="BP341" i="42"/>
  <c r="AY341" i="42"/>
  <c r="BO329" i="42"/>
  <c r="BA329" i="42"/>
  <c r="AO329" i="42"/>
  <c r="BH329" i="42"/>
  <c r="AV329" i="42"/>
  <c r="BS329" i="42"/>
  <c r="BC329" i="42"/>
  <c r="BR329" i="42"/>
  <c r="BB329" i="42"/>
  <c r="AL329" i="42"/>
  <c r="BQ329" i="42"/>
  <c r="AZ329" i="42"/>
  <c r="BP329" i="42"/>
  <c r="AY329" i="42"/>
  <c r="BM329" i="42"/>
  <c r="AX329" i="42"/>
  <c r="BL329" i="42"/>
  <c r="AW329" i="42"/>
  <c r="BK329" i="42"/>
  <c r="AU329" i="42"/>
  <c r="BJ329" i="42"/>
  <c r="AT329" i="42"/>
  <c r="BG329" i="42"/>
  <c r="AS329" i="42"/>
  <c r="BE329" i="42"/>
  <c r="AQ329" i="42"/>
  <c r="BF329" i="42"/>
  <c r="AR329" i="42"/>
  <c r="BO317" i="42"/>
  <c r="BA317" i="42"/>
  <c r="AO317" i="42"/>
  <c r="BQ317" i="42"/>
  <c r="BB317" i="42"/>
  <c r="AN317" i="42"/>
  <c r="BP317" i="42"/>
  <c r="AZ317" i="42"/>
  <c r="BM317" i="42"/>
  <c r="AY317" i="42"/>
  <c r="AL317" i="42"/>
  <c r="BL317" i="42"/>
  <c r="AX317" i="42"/>
  <c r="BK317" i="42"/>
  <c r="AW317" i="42"/>
  <c r="BJ317" i="42"/>
  <c r="AV317" i="42"/>
  <c r="BH317" i="42"/>
  <c r="AU317" i="42"/>
  <c r="BG317" i="42"/>
  <c r="AT317" i="42"/>
  <c r="BF317" i="42"/>
  <c r="AS317" i="42"/>
  <c r="BE317" i="42"/>
  <c r="AR317" i="42"/>
  <c r="BR317" i="42"/>
  <c r="BC317" i="42"/>
  <c r="AQ317" i="42"/>
  <c r="BS317" i="42"/>
  <c r="BL305" i="42"/>
  <c r="AY305" i="42"/>
  <c r="AL305" i="42"/>
  <c r="BK305" i="42"/>
  <c r="AX305" i="42"/>
  <c r="BJ305" i="42"/>
  <c r="AW305" i="42"/>
  <c r="BH305" i="42"/>
  <c r="AV305" i="42"/>
  <c r="BG305" i="42"/>
  <c r="AU305" i="42"/>
  <c r="BF305" i="42"/>
  <c r="AT305" i="42"/>
  <c r="BS305" i="42"/>
  <c r="BE305" i="42"/>
  <c r="AS305" i="42"/>
  <c r="BR305" i="42"/>
  <c r="AR305" i="42"/>
  <c r="BQ305" i="42"/>
  <c r="AQ305" i="42"/>
  <c r="BM305" i="42"/>
  <c r="AZ305" i="42"/>
  <c r="AM305" i="42"/>
  <c r="BP305" i="42"/>
  <c r="BO305" i="42"/>
  <c r="BB305" i="42"/>
  <c r="BL293" i="42"/>
  <c r="BJ293" i="42"/>
  <c r="AW293" i="42"/>
  <c r="BF293" i="42"/>
  <c r="AT293" i="42"/>
  <c r="BS293" i="42"/>
  <c r="BE293" i="42"/>
  <c r="AS293" i="42"/>
  <c r="BM293" i="42"/>
  <c r="AR293" i="42"/>
  <c r="BK293" i="42"/>
  <c r="AQ293" i="42"/>
  <c r="BH293" i="42"/>
  <c r="BG293" i="42"/>
  <c r="AO293" i="42"/>
  <c r="AN293" i="42"/>
  <c r="BC293" i="42"/>
  <c r="BB293" i="42"/>
  <c r="BR293" i="42"/>
  <c r="AZ293" i="42"/>
  <c r="BQ293" i="42"/>
  <c r="AX293" i="42"/>
  <c r="BP293" i="42"/>
  <c r="AV293" i="42"/>
  <c r="AU293" i="42"/>
  <c r="BO293" i="42"/>
  <c r="BL281" i="42"/>
  <c r="AY281" i="42"/>
  <c r="AL281" i="42"/>
  <c r="BF281" i="42"/>
  <c r="AT281" i="42"/>
  <c r="BS281" i="42"/>
  <c r="BE281" i="42"/>
  <c r="AS281" i="42"/>
  <c r="BM281" i="42"/>
  <c r="AV281" i="42"/>
  <c r="BK281" i="42"/>
  <c r="BJ281" i="42"/>
  <c r="AR281" i="42"/>
  <c r="BH281" i="42"/>
  <c r="AQ281" i="42"/>
  <c r="BG281" i="42"/>
  <c r="BC281" i="42"/>
  <c r="AM281" i="42"/>
  <c r="BB281" i="42"/>
  <c r="BR281" i="42"/>
  <c r="BA281" i="42"/>
  <c r="BQ281" i="42"/>
  <c r="AZ281" i="42"/>
  <c r="BP281" i="42"/>
  <c r="AX281" i="42"/>
  <c r="BO281" i="42"/>
  <c r="BL269" i="42"/>
  <c r="AY269" i="42"/>
  <c r="AL269" i="42"/>
  <c r="BF269" i="42"/>
  <c r="AT269" i="42"/>
  <c r="AQ269" i="42"/>
  <c r="BS269" i="42"/>
  <c r="BC269" i="42"/>
  <c r="AO269" i="42"/>
  <c r="BR269" i="42"/>
  <c r="BB269" i="42"/>
  <c r="BQ269" i="42"/>
  <c r="BA269" i="42"/>
  <c r="BP269" i="42"/>
  <c r="AZ269" i="42"/>
  <c r="BO269" i="42"/>
  <c r="AX269" i="42"/>
  <c r="BM269" i="42"/>
  <c r="AW269" i="42"/>
  <c r="BK269" i="42"/>
  <c r="AV269" i="42"/>
  <c r="BJ269" i="42"/>
  <c r="AU269" i="42"/>
  <c r="BH269" i="42"/>
  <c r="AS269" i="42"/>
  <c r="AR269" i="42"/>
  <c r="BG269" i="42"/>
  <c r="BH257" i="42"/>
  <c r="AV257" i="42"/>
  <c r="BG257" i="42"/>
  <c r="AU257" i="42"/>
  <c r="BF257" i="42"/>
  <c r="AT257" i="42"/>
  <c r="BS257" i="42"/>
  <c r="AS257" i="42"/>
  <c r="BR257" i="42"/>
  <c r="AR257" i="42"/>
  <c r="BQ257" i="42"/>
  <c r="BC257" i="42"/>
  <c r="AQ257" i="42"/>
  <c r="BP257" i="42"/>
  <c r="BB257" i="42"/>
  <c r="BO257" i="42"/>
  <c r="BA257" i="42"/>
  <c r="AO257" i="42"/>
  <c r="BM257" i="42"/>
  <c r="AZ257" i="42"/>
  <c r="BL257" i="42"/>
  <c r="AY257" i="42"/>
  <c r="AL257" i="42"/>
  <c r="BK257" i="42"/>
  <c r="AX257" i="42"/>
  <c r="BJ257" i="42"/>
  <c r="AW257" i="42"/>
  <c r="BH245" i="42"/>
  <c r="AV245" i="42"/>
  <c r="BG245" i="42"/>
  <c r="AU245" i="42"/>
  <c r="BF245" i="42"/>
  <c r="AT245" i="42"/>
  <c r="BS245" i="42"/>
  <c r="AS245" i="42"/>
  <c r="BR245" i="42"/>
  <c r="AR245" i="42"/>
  <c r="BQ245" i="42"/>
  <c r="BC245" i="42"/>
  <c r="AQ245" i="42"/>
  <c r="BP245" i="42"/>
  <c r="BB245" i="42"/>
  <c r="BO245" i="42"/>
  <c r="BA245" i="42"/>
  <c r="AO245" i="42"/>
  <c r="BM245" i="42"/>
  <c r="AZ245" i="42"/>
  <c r="AN245" i="42"/>
  <c r="BL245" i="42"/>
  <c r="AY245" i="42"/>
  <c r="BK245" i="42"/>
  <c r="BJ245" i="42"/>
  <c r="AX245" i="42"/>
  <c r="AW245" i="42"/>
  <c r="AL245" i="42"/>
  <c r="BQ513" i="42"/>
  <c r="BC513" i="42"/>
  <c r="BM513" i="42"/>
  <c r="AY513" i="42"/>
  <c r="AL513" i="42"/>
  <c r="BL513" i="42"/>
  <c r="AX513" i="42"/>
  <c r="AK513" i="42"/>
  <c r="BK513" i="42"/>
  <c r="AW513" i="42"/>
  <c r="BJ513" i="42"/>
  <c r="AV513" i="42"/>
  <c r="BH513" i="42"/>
  <c r="BG513" i="42"/>
  <c r="AT513" i="42"/>
  <c r="BF513" i="42"/>
  <c r="AR513" i="42"/>
  <c r="BB513" i="42"/>
  <c r="AO513" i="42"/>
  <c r="BP513" i="42"/>
  <c r="BA513" i="42"/>
  <c r="AN513" i="42"/>
  <c r="BO513" i="42"/>
  <c r="AZ513" i="42"/>
  <c r="AM513" i="42"/>
  <c r="BM501" i="42"/>
  <c r="AZ501" i="42"/>
  <c r="AM501" i="42"/>
  <c r="BL501" i="42"/>
  <c r="AY501" i="42"/>
  <c r="AL501" i="42"/>
  <c r="BK501" i="42"/>
  <c r="AX501" i="42"/>
  <c r="AK501" i="42"/>
  <c r="BJ501" i="42"/>
  <c r="BH501" i="42"/>
  <c r="AV501" i="42"/>
  <c r="BG501" i="42"/>
  <c r="BF501" i="42"/>
  <c r="AT501" i="42"/>
  <c r="BS501" i="42"/>
  <c r="BE501" i="42"/>
  <c r="AS501" i="42"/>
  <c r="AR501" i="42"/>
  <c r="BQ501" i="42"/>
  <c r="BC501" i="42"/>
  <c r="BO501" i="42"/>
  <c r="BA501" i="42"/>
  <c r="AN501" i="42"/>
  <c r="BB501" i="42"/>
  <c r="AO501" i="42"/>
  <c r="BP501" i="42"/>
  <c r="BM489" i="42"/>
  <c r="AZ489" i="42"/>
  <c r="AM489" i="42"/>
  <c r="BL489" i="42"/>
  <c r="AY489" i="42"/>
  <c r="AL489" i="42"/>
  <c r="BJ489" i="42"/>
  <c r="AV489" i="42"/>
  <c r="BH489" i="42"/>
  <c r="BF489" i="42"/>
  <c r="AS489" i="42"/>
  <c r="BR489" i="42"/>
  <c r="BA489" i="42"/>
  <c r="AW489" i="42"/>
  <c r="AT489" i="42"/>
  <c r="BS489" i="42"/>
  <c r="AR489" i="42"/>
  <c r="BQ489" i="42"/>
  <c r="BP489" i="42"/>
  <c r="AO489" i="42"/>
  <c r="BO489" i="42"/>
  <c r="AN489" i="42"/>
  <c r="BK489" i="42"/>
  <c r="AK489" i="42"/>
  <c r="BG489" i="42"/>
  <c r="BE489" i="42"/>
  <c r="BB489" i="42"/>
  <c r="BC489" i="42"/>
  <c r="BM477" i="42"/>
  <c r="AZ477" i="42"/>
  <c r="AM477" i="42"/>
  <c r="BL477" i="42"/>
  <c r="AY477" i="42"/>
  <c r="AL477" i="42"/>
  <c r="BH477" i="42"/>
  <c r="AV477" i="42"/>
  <c r="BP477" i="42"/>
  <c r="BO477" i="42"/>
  <c r="BK477" i="42"/>
  <c r="AS477" i="42"/>
  <c r="BJ477" i="42"/>
  <c r="AR477" i="42"/>
  <c r="BG477" i="42"/>
  <c r="BF477" i="42"/>
  <c r="BE477" i="42"/>
  <c r="AO477" i="42"/>
  <c r="AN477" i="42"/>
  <c r="BC477" i="42"/>
  <c r="AK477" i="42"/>
  <c r="BS477" i="42"/>
  <c r="BB477" i="42"/>
  <c r="BQ477" i="42"/>
  <c r="AX477" i="42"/>
  <c r="BR477" i="42"/>
  <c r="BA477" i="42"/>
  <c r="BO465" i="42"/>
  <c r="BA465" i="42"/>
  <c r="AN465" i="42"/>
  <c r="BJ465" i="42"/>
  <c r="AW465" i="42"/>
  <c r="BS465" i="42"/>
  <c r="BC465" i="42"/>
  <c r="AM465" i="42"/>
  <c r="BR465" i="42"/>
  <c r="BB465" i="42"/>
  <c r="AL465" i="42"/>
  <c r="BQ465" i="42"/>
  <c r="AZ465" i="42"/>
  <c r="AK465" i="42"/>
  <c r="BP465" i="42"/>
  <c r="AY465" i="42"/>
  <c r="BM465" i="42"/>
  <c r="AX465" i="42"/>
  <c r="BL465" i="42"/>
  <c r="AV465" i="42"/>
  <c r="BK465" i="42"/>
  <c r="BH465" i="42"/>
  <c r="AT465" i="42"/>
  <c r="BG465" i="42"/>
  <c r="BF465" i="42"/>
  <c r="AO465" i="42"/>
  <c r="BE465" i="42"/>
  <c r="BH453" i="42"/>
  <c r="AV453" i="42"/>
  <c r="BG453" i="42"/>
  <c r="BF453" i="42"/>
  <c r="AT453" i="42"/>
  <c r="BS453" i="42"/>
  <c r="BE453" i="42"/>
  <c r="BR453" i="42"/>
  <c r="BQ453" i="42"/>
  <c r="BC453" i="42"/>
  <c r="BP453" i="42"/>
  <c r="BB453" i="42"/>
  <c r="AO453" i="42"/>
  <c r="BO453" i="42"/>
  <c r="BA453" i="42"/>
  <c r="AN453" i="42"/>
  <c r="BM453" i="42"/>
  <c r="AZ453" i="42"/>
  <c r="AM453" i="42"/>
  <c r="BL453" i="42"/>
  <c r="AY453" i="42"/>
  <c r="AL453" i="42"/>
  <c r="BJ453" i="42"/>
  <c r="AW453" i="42"/>
  <c r="BK453" i="42"/>
  <c r="AX453" i="42"/>
  <c r="AK453" i="42"/>
  <c r="BH441" i="42"/>
  <c r="AV441" i="42"/>
  <c r="BR441" i="42"/>
  <c r="BP441" i="42"/>
  <c r="BB441" i="42"/>
  <c r="AO441" i="42"/>
  <c r="AZ441" i="42"/>
  <c r="AM441" i="42"/>
  <c r="BJ441" i="42"/>
  <c r="AW441" i="42"/>
  <c r="AY441" i="42"/>
  <c r="AX441" i="42"/>
  <c r="AT441" i="42"/>
  <c r="BS441" i="42"/>
  <c r="BQ441" i="42"/>
  <c r="BO441" i="42"/>
  <c r="AN441" i="42"/>
  <c r="BL441" i="42"/>
  <c r="AL441" i="42"/>
  <c r="BK441" i="42"/>
  <c r="AK441" i="42"/>
  <c r="BE441" i="42"/>
  <c r="BC441" i="42"/>
  <c r="BA441" i="42"/>
  <c r="BH429" i="42"/>
  <c r="AV429" i="42"/>
  <c r="BR429" i="42"/>
  <c r="AR429" i="42"/>
  <c r="BP429" i="42"/>
  <c r="BB429" i="42"/>
  <c r="BS429" i="42"/>
  <c r="AZ429" i="42"/>
  <c r="AK429" i="42"/>
  <c r="BQ429" i="42"/>
  <c r="AY429" i="42"/>
  <c r="BO429" i="42"/>
  <c r="AX429" i="42"/>
  <c r="AW429" i="42"/>
  <c r="BL429" i="42"/>
  <c r="BK429" i="42"/>
  <c r="AT429" i="42"/>
  <c r="BJ429" i="42"/>
  <c r="AS429" i="42"/>
  <c r="BG429" i="42"/>
  <c r="AO429" i="42"/>
  <c r="BE429" i="42"/>
  <c r="AN429" i="42"/>
  <c r="BC429" i="42"/>
  <c r="AM429" i="42"/>
  <c r="BA429" i="42"/>
  <c r="AL429" i="42"/>
  <c r="BS417" i="42"/>
  <c r="BE417" i="42"/>
  <c r="AR417" i="42"/>
  <c r="BR417" i="42"/>
  <c r="BQ417" i="42"/>
  <c r="BC417" i="42"/>
  <c r="BP417" i="42"/>
  <c r="BB417" i="42"/>
  <c r="AO417" i="42"/>
  <c r="BO417" i="42"/>
  <c r="BA417" i="42"/>
  <c r="AN417" i="42"/>
  <c r="BM417" i="42"/>
  <c r="AZ417" i="42"/>
  <c r="AM417" i="42"/>
  <c r="AY417" i="42"/>
  <c r="AL417" i="42"/>
  <c r="BK417" i="42"/>
  <c r="AW417" i="42"/>
  <c r="AK417" i="42"/>
  <c r="BJ417" i="42"/>
  <c r="AV417" i="42"/>
  <c r="BH417" i="42"/>
  <c r="BF417" i="42"/>
  <c r="AS417" i="42"/>
  <c r="BS405" i="42"/>
  <c r="BE405" i="42"/>
  <c r="AR405" i="42"/>
  <c r="BR405" i="42"/>
  <c r="BQ405" i="42"/>
  <c r="BC405" i="42"/>
  <c r="BP405" i="42"/>
  <c r="BB405" i="42"/>
  <c r="AO405" i="42"/>
  <c r="BO405" i="42"/>
  <c r="BA405" i="42"/>
  <c r="AN405" i="42"/>
  <c r="BM405" i="42"/>
  <c r="AZ405" i="42"/>
  <c r="AM405" i="42"/>
  <c r="BL405" i="42"/>
  <c r="AY405" i="42"/>
  <c r="AL405" i="42"/>
  <c r="BK405" i="42"/>
  <c r="AX405" i="42"/>
  <c r="AK405" i="42"/>
  <c r="BJ405" i="42"/>
  <c r="AW405" i="42"/>
  <c r="BH405" i="42"/>
  <c r="BG405" i="42"/>
  <c r="AT405" i="42"/>
  <c r="BF405" i="42"/>
  <c r="AS405" i="42"/>
  <c r="BQ5" i="42"/>
  <c r="BC5" i="42"/>
  <c r="AQ5" i="42"/>
  <c r="AP6" i="42"/>
  <c r="BB6" i="42"/>
  <c r="AR7" i="42"/>
  <c r="BR7" i="42"/>
  <c r="AT8" i="42"/>
  <c r="BF8" i="42"/>
  <c r="AK9" i="42"/>
  <c r="AW9" i="42"/>
  <c r="BK9" i="42"/>
  <c r="AN10" i="42"/>
  <c r="AZ10" i="42"/>
  <c r="BO10" i="42"/>
  <c r="AQ11" i="42"/>
  <c r="BC11" i="42"/>
  <c r="BR11" i="42"/>
  <c r="AT12" i="42"/>
  <c r="BG12" i="42"/>
  <c r="AK13" i="42"/>
  <c r="AW13" i="42"/>
  <c r="BK13" i="42"/>
  <c r="AN14" i="42"/>
  <c r="AZ14" i="42"/>
  <c r="BO14" i="42"/>
  <c r="AQ15" i="42"/>
  <c r="BC15" i="42"/>
  <c r="BR15" i="42"/>
  <c r="AT16" i="42"/>
  <c r="BF16" i="42"/>
  <c r="AK17" i="42"/>
  <c r="AW17" i="42"/>
  <c r="AN18" i="42"/>
  <c r="AZ18" i="42"/>
  <c r="BO18" i="42"/>
  <c r="AQ19" i="42"/>
  <c r="BC19" i="42"/>
  <c r="BR19" i="42"/>
  <c r="AT20" i="42"/>
  <c r="AK21" i="42"/>
  <c r="AW21" i="42"/>
  <c r="BK21" i="42"/>
  <c r="AN22" i="42"/>
  <c r="AZ22" i="42"/>
  <c r="BO22" i="42"/>
  <c r="AQ23" i="42"/>
  <c r="BC23" i="42"/>
  <c r="BR23" i="42"/>
  <c r="AT24" i="42"/>
  <c r="AK25" i="42"/>
  <c r="AW25" i="42"/>
  <c r="BK25" i="42"/>
  <c r="AN26" i="42"/>
  <c r="AZ26" i="42"/>
  <c r="BO26" i="42"/>
  <c r="AQ27" i="42"/>
  <c r="BC27" i="42"/>
  <c r="BR27" i="42"/>
  <c r="AT28" i="42"/>
  <c r="BF28" i="42"/>
  <c r="AK29" i="42"/>
  <c r="AW29" i="42"/>
  <c r="AN30" i="42"/>
  <c r="AZ30" i="42"/>
  <c r="BO30" i="42"/>
  <c r="AQ31" i="42"/>
  <c r="BC31" i="42"/>
  <c r="BR31" i="42"/>
  <c r="AT32" i="42"/>
  <c r="BF32" i="42"/>
  <c r="AK33" i="42"/>
  <c r="AW33" i="42"/>
  <c r="AN34" i="42"/>
  <c r="AZ34" i="42"/>
  <c r="BO34" i="42"/>
  <c r="AQ35" i="42"/>
  <c r="BC35" i="42"/>
  <c r="BR35" i="42"/>
  <c r="AT36" i="42"/>
  <c r="BF36" i="42"/>
  <c r="AK37" i="42"/>
  <c r="AW37" i="42"/>
  <c r="BK37" i="42"/>
  <c r="AN38" i="42"/>
  <c r="AZ38" i="42"/>
  <c r="BO38" i="42"/>
  <c r="AQ39" i="42"/>
  <c r="BC39" i="42"/>
  <c r="BR39" i="42"/>
  <c r="AT40" i="42"/>
  <c r="BG40" i="42"/>
  <c r="AK41" i="42"/>
  <c r="AW41" i="42"/>
  <c r="AN42" i="42"/>
  <c r="AZ42" i="42"/>
  <c r="BO42" i="42"/>
  <c r="AQ43" i="42"/>
  <c r="BC43" i="42"/>
  <c r="BR43" i="42"/>
  <c r="AT44" i="42"/>
  <c r="BF44" i="42"/>
  <c r="AK45" i="42"/>
  <c r="AW45" i="42"/>
  <c r="BK45" i="42"/>
  <c r="AN46" i="42"/>
  <c r="AZ46" i="42"/>
  <c r="BM46" i="42"/>
  <c r="AP47" i="42"/>
  <c r="BB47" i="42"/>
  <c r="BQ47" i="42"/>
  <c r="AS48" i="42"/>
  <c r="BE48" i="42"/>
  <c r="AV49" i="42"/>
  <c r="BJ49" i="42"/>
  <c r="AM50" i="42"/>
  <c r="AY50" i="42"/>
  <c r="BM50" i="42"/>
  <c r="AP51" i="42"/>
  <c r="BB51" i="42"/>
  <c r="BQ51" i="42"/>
  <c r="AS52" i="42"/>
  <c r="BE52" i="42"/>
  <c r="AV53" i="42"/>
  <c r="AM54" i="42"/>
  <c r="AY54" i="42"/>
  <c r="BM54" i="42"/>
  <c r="AP55" i="42"/>
  <c r="BB55" i="42"/>
  <c r="BQ55" i="42"/>
  <c r="AS56" i="42"/>
  <c r="BE56" i="42"/>
  <c r="AV57" i="42"/>
  <c r="BK57" i="42"/>
  <c r="AP58" i="42"/>
  <c r="BF58" i="42"/>
  <c r="AP59" i="42"/>
  <c r="BE59" i="42"/>
  <c r="AN60" i="42"/>
  <c r="BE60" i="42"/>
  <c r="AM61" i="42"/>
  <c r="BC61" i="42"/>
  <c r="AM62" i="42"/>
  <c r="BB62" i="42"/>
  <c r="AK63" i="42"/>
  <c r="BB63" i="42"/>
  <c r="AZ64" i="42"/>
  <c r="AY65" i="42"/>
  <c r="AY66" i="42"/>
  <c r="BQ66" i="42"/>
  <c r="AW67" i="42"/>
  <c r="BQ67" i="42"/>
  <c r="AV68" i="42"/>
  <c r="BO68" i="42"/>
  <c r="AV69" i="42"/>
  <c r="BM69" i="42"/>
  <c r="AT70" i="42"/>
  <c r="BM70" i="42"/>
  <c r="AS71" i="42"/>
  <c r="BK71" i="42"/>
  <c r="AS72" i="42"/>
  <c r="BJ72" i="42"/>
  <c r="AQ73" i="42"/>
  <c r="BJ73" i="42"/>
  <c r="AP74" i="42"/>
  <c r="BF74" i="42"/>
  <c r="AT77" i="42"/>
  <c r="AR78" i="42"/>
  <c r="BJ78" i="42"/>
  <c r="AR79" i="42"/>
  <c r="BG79" i="42"/>
  <c r="AQ80" i="42"/>
  <c r="BH80" i="42"/>
  <c r="AV81" i="42"/>
  <c r="BC82" i="42"/>
  <c r="AR83" i="42"/>
  <c r="BM83" i="42"/>
  <c r="AM85" i="42"/>
  <c r="BH85" i="42"/>
  <c r="AW86" i="42"/>
  <c r="AN87" i="42"/>
  <c r="BO87" i="42"/>
  <c r="BC88" i="42"/>
  <c r="AT89" i="42"/>
  <c r="AO90" i="42"/>
  <c r="AU92" i="42"/>
  <c r="AY93" i="42"/>
  <c r="AX109" i="42"/>
  <c r="BP113" i="42"/>
  <c r="BR123" i="42"/>
  <c r="BJ134" i="42"/>
  <c r="AW146" i="42"/>
  <c r="BE100" i="42"/>
  <c r="AS100" i="42"/>
  <c r="BS100" i="42"/>
  <c r="AR100" i="42"/>
  <c r="BR100" i="42"/>
  <c r="BC100" i="42"/>
  <c r="AQ100" i="42"/>
  <c r="BQ100" i="42"/>
  <c r="BB100" i="42"/>
  <c r="BP100" i="42"/>
  <c r="BA100" i="42"/>
  <c r="AO100" i="42"/>
  <c r="BO100" i="42"/>
  <c r="AZ100" i="42"/>
  <c r="AN100" i="42"/>
  <c r="BL100" i="42"/>
  <c r="AY100" i="42"/>
  <c r="AM100" i="42"/>
  <c r="BK100" i="42"/>
  <c r="AX100" i="42"/>
  <c r="AL100" i="42"/>
  <c r="BJ100" i="42"/>
  <c r="AW100" i="42"/>
  <c r="AK100" i="42"/>
  <c r="BH100" i="42"/>
  <c r="AV100" i="42"/>
  <c r="BF100" i="42"/>
  <c r="AT100" i="42"/>
  <c r="BH296" i="42"/>
  <c r="AV296" i="42"/>
  <c r="BF296" i="42"/>
  <c r="AT296" i="42"/>
  <c r="BS296" i="42"/>
  <c r="BR296" i="42"/>
  <c r="BQ296" i="42"/>
  <c r="AQ296" i="42"/>
  <c r="BP296" i="42"/>
  <c r="BA296" i="42"/>
  <c r="AZ296" i="42"/>
  <c r="AY296" i="42"/>
  <c r="AX296" i="42"/>
  <c r="BO296" i="42"/>
  <c r="AW296" i="42"/>
  <c r="BM296" i="42"/>
  <c r="AU296" i="42"/>
  <c r="BL296" i="42"/>
  <c r="AS296" i="42"/>
  <c r="BK296" i="42"/>
  <c r="AR296" i="42"/>
  <c r="BJ296" i="42"/>
  <c r="BG296" i="42"/>
  <c r="AM296" i="42"/>
  <c r="BE296" i="42"/>
  <c r="AL296" i="42"/>
  <c r="BS456" i="42"/>
  <c r="BE456" i="42"/>
  <c r="BR456" i="42"/>
  <c r="BQ456" i="42"/>
  <c r="BC456" i="42"/>
  <c r="BP456" i="42"/>
  <c r="BB456" i="42"/>
  <c r="AO456" i="42"/>
  <c r="BO456" i="42"/>
  <c r="BA456" i="42"/>
  <c r="AN456" i="42"/>
  <c r="BM456" i="42"/>
  <c r="AZ456" i="42"/>
  <c r="AM456" i="42"/>
  <c r="BL456" i="42"/>
  <c r="AY456" i="42"/>
  <c r="AL456" i="42"/>
  <c r="BK456" i="42"/>
  <c r="AX456" i="42"/>
  <c r="AK456" i="42"/>
  <c r="BJ456" i="42"/>
  <c r="AW456" i="42"/>
  <c r="BH456" i="42"/>
  <c r="AV456" i="42"/>
  <c r="BF456" i="42"/>
  <c r="AT456" i="42"/>
  <c r="BG456" i="42"/>
  <c r="BF21" i="42"/>
  <c r="AS57" i="42"/>
  <c r="BO65" i="42"/>
  <c r="AZ65" i="42"/>
  <c r="AN65" i="42"/>
  <c r="AU65" i="42"/>
  <c r="BE65" i="42"/>
  <c r="AS65" i="42"/>
  <c r="BJ77" i="42"/>
  <c r="AW77" i="42"/>
  <c r="AK77" i="42"/>
  <c r="BS77" i="42"/>
  <c r="AR77" i="42"/>
  <c r="BQ77" i="42"/>
  <c r="BB77" i="42"/>
  <c r="AP77" i="42"/>
  <c r="BG156" i="42"/>
  <c r="AU156" i="42"/>
  <c r="BE156" i="42"/>
  <c r="AS156" i="42"/>
  <c r="BQ156" i="42"/>
  <c r="BB156" i="42"/>
  <c r="AP156" i="42"/>
  <c r="BO156" i="42"/>
  <c r="AZ156" i="42"/>
  <c r="AN156" i="42"/>
  <c r="BM156" i="42"/>
  <c r="AY156" i="42"/>
  <c r="AM156" i="42"/>
  <c r="BF156" i="42"/>
  <c r="AK156" i="42"/>
  <c r="BC156" i="42"/>
  <c r="BA156" i="42"/>
  <c r="AX156" i="42"/>
  <c r="AW156" i="42"/>
  <c r="BS156" i="42"/>
  <c r="AV156" i="42"/>
  <c r="BR156" i="42"/>
  <c r="AT156" i="42"/>
  <c r="BP156" i="42"/>
  <c r="AR156" i="42"/>
  <c r="BK156" i="42"/>
  <c r="AQ156" i="42"/>
  <c r="BH156" i="42"/>
  <c r="AL156" i="42"/>
  <c r="BG144" i="42"/>
  <c r="AU144" i="42"/>
  <c r="BQ144" i="42"/>
  <c r="BB144" i="42"/>
  <c r="BO144" i="42"/>
  <c r="AZ144" i="42"/>
  <c r="AN144" i="42"/>
  <c r="AV144" i="42"/>
  <c r="BK144" i="42"/>
  <c r="AT144" i="42"/>
  <c r="BJ144" i="42"/>
  <c r="AS144" i="42"/>
  <c r="BH144" i="42"/>
  <c r="AR144" i="42"/>
  <c r="BF144" i="42"/>
  <c r="AQ144" i="42"/>
  <c r="BE144" i="42"/>
  <c r="AO144" i="42"/>
  <c r="AM144" i="42"/>
  <c r="BC144" i="42"/>
  <c r="AL144" i="42"/>
  <c r="BA144" i="42"/>
  <c r="AK144" i="42"/>
  <c r="BS144" i="42"/>
  <c r="AY144" i="42"/>
  <c r="BP144" i="42"/>
  <c r="AW144" i="42"/>
  <c r="BG132" i="42"/>
  <c r="AU132" i="42"/>
  <c r="BQ132" i="42"/>
  <c r="BB132" i="42"/>
  <c r="AP132" i="42"/>
  <c r="BO132" i="42"/>
  <c r="AZ132" i="42"/>
  <c r="AN132" i="42"/>
  <c r="BH132" i="42"/>
  <c r="AR132" i="42"/>
  <c r="BF132" i="42"/>
  <c r="AQ132" i="42"/>
  <c r="BE132" i="42"/>
  <c r="AO132" i="42"/>
  <c r="AM132" i="42"/>
  <c r="BC132" i="42"/>
  <c r="AL132" i="42"/>
  <c r="BA132" i="42"/>
  <c r="BS132" i="42"/>
  <c r="AY132" i="42"/>
  <c r="BR132" i="42"/>
  <c r="AX132" i="42"/>
  <c r="BP132" i="42"/>
  <c r="AW132" i="42"/>
  <c r="BL132" i="42"/>
  <c r="AV132" i="42"/>
  <c r="BJ132" i="42"/>
  <c r="AS132" i="42"/>
  <c r="BG120" i="42"/>
  <c r="AU120" i="42"/>
  <c r="BO120" i="42"/>
  <c r="AZ120" i="42"/>
  <c r="AN120" i="42"/>
  <c r="BL120" i="42"/>
  <c r="AW120" i="42"/>
  <c r="BK120" i="42"/>
  <c r="AV120" i="42"/>
  <c r="BJ120" i="42"/>
  <c r="AT120" i="42"/>
  <c r="BH120" i="42"/>
  <c r="AS120" i="42"/>
  <c r="BF120" i="42"/>
  <c r="AR120" i="42"/>
  <c r="BE120" i="42"/>
  <c r="AQ120" i="42"/>
  <c r="AP120" i="42"/>
  <c r="BC120" i="42"/>
  <c r="BS120" i="42"/>
  <c r="BB120" i="42"/>
  <c r="AM120" i="42"/>
  <c r="BR120" i="42"/>
  <c r="BA120" i="42"/>
  <c r="AL120" i="42"/>
  <c r="BP120" i="42"/>
  <c r="AX120" i="42"/>
  <c r="BE108" i="42"/>
  <c r="AS108" i="42"/>
  <c r="BS108" i="42"/>
  <c r="AR108" i="42"/>
  <c r="BR108" i="42"/>
  <c r="BC108" i="42"/>
  <c r="AQ108" i="42"/>
  <c r="BQ108" i="42"/>
  <c r="BB108" i="42"/>
  <c r="AP108" i="42"/>
  <c r="BP108" i="42"/>
  <c r="BA108" i="42"/>
  <c r="AO108" i="42"/>
  <c r="BO108" i="42"/>
  <c r="AZ108" i="42"/>
  <c r="AN108" i="42"/>
  <c r="BL108" i="42"/>
  <c r="AY108" i="42"/>
  <c r="AM108" i="42"/>
  <c r="AX108" i="42"/>
  <c r="AL108" i="42"/>
  <c r="BJ108" i="42"/>
  <c r="AW108" i="42"/>
  <c r="BH108" i="42"/>
  <c r="AV108" i="42"/>
  <c r="BF108" i="42"/>
  <c r="AT108" i="42"/>
  <c r="BF96" i="42"/>
  <c r="AT96" i="42"/>
  <c r="BE96" i="42"/>
  <c r="AS96" i="42"/>
  <c r="BS96" i="42"/>
  <c r="AR96" i="42"/>
  <c r="BR96" i="42"/>
  <c r="BC96" i="42"/>
  <c r="AQ96" i="42"/>
  <c r="BQ96" i="42"/>
  <c r="BB96" i="42"/>
  <c r="AP96" i="42"/>
  <c r="BP96" i="42"/>
  <c r="BA96" i="42"/>
  <c r="AO96" i="42"/>
  <c r="BO96" i="42"/>
  <c r="AZ96" i="42"/>
  <c r="AN96" i="42"/>
  <c r="BL96" i="42"/>
  <c r="AY96" i="42"/>
  <c r="AM96" i="42"/>
  <c r="BK96" i="42"/>
  <c r="AX96" i="42"/>
  <c r="AL96" i="42"/>
  <c r="BJ96" i="42"/>
  <c r="AW96" i="42"/>
  <c r="BG96" i="42"/>
  <c r="AU96" i="42"/>
  <c r="BF84" i="42"/>
  <c r="AT84" i="42"/>
  <c r="BS84" i="42"/>
  <c r="AR84" i="42"/>
  <c r="BP84" i="42"/>
  <c r="BA84" i="42"/>
  <c r="AO84" i="42"/>
  <c r="BL84" i="42"/>
  <c r="AY84" i="42"/>
  <c r="AM84" i="42"/>
  <c r="BK84" i="42"/>
  <c r="AX84" i="42"/>
  <c r="AL84" i="42"/>
  <c r="BP235" i="42"/>
  <c r="BB235" i="42"/>
  <c r="AP235" i="42"/>
  <c r="BO235" i="42"/>
  <c r="BA235" i="42"/>
  <c r="AO235" i="42"/>
  <c r="BM235" i="42"/>
  <c r="AZ235" i="42"/>
  <c r="AN235" i="42"/>
  <c r="BL235" i="42"/>
  <c r="AY235" i="42"/>
  <c r="AM235" i="42"/>
  <c r="BK235" i="42"/>
  <c r="AX235" i="42"/>
  <c r="AL235" i="42"/>
  <c r="BJ235" i="42"/>
  <c r="AW235" i="42"/>
  <c r="AK235" i="42"/>
  <c r="BH235" i="42"/>
  <c r="AV235" i="42"/>
  <c r="BG235" i="42"/>
  <c r="AU235" i="42"/>
  <c r="AS235" i="42"/>
  <c r="BS235" i="42"/>
  <c r="BR235" i="42"/>
  <c r="BF235" i="42"/>
  <c r="BC235" i="42"/>
  <c r="AT235" i="42"/>
  <c r="AR235" i="42"/>
  <c r="AQ235" i="42"/>
  <c r="BP223" i="42"/>
  <c r="BB223" i="42"/>
  <c r="AP223" i="42"/>
  <c r="BM223" i="42"/>
  <c r="AN223" i="42"/>
  <c r="BK223" i="42"/>
  <c r="AX223" i="42"/>
  <c r="AL223" i="42"/>
  <c r="BJ223" i="42"/>
  <c r="AW223" i="42"/>
  <c r="AK223" i="42"/>
  <c r="BO223" i="42"/>
  <c r="AT223" i="42"/>
  <c r="BL223" i="42"/>
  <c r="AS223" i="42"/>
  <c r="BH223" i="42"/>
  <c r="AR223" i="42"/>
  <c r="BG223" i="42"/>
  <c r="AQ223" i="42"/>
  <c r="BF223" i="42"/>
  <c r="AO223" i="42"/>
  <c r="BE223" i="42"/>
  <c r="AM223" i="42"/>
  <c r="BC223" i="42"/>
  <c r="BA223" i="42"/>
  <c r="AY223" i="42"/>
  <c r="BQ223" i="42"/>
  <c r="AU223" i="42"/>
  <c r="BR223" i="42"/>
  <c r="AV223" i="42"/>
  <c r="BP211" i="42"/>
  <c r="BB211" i="42"/>
  <c r="AP211" i="42"/>
  <c r="BK211" i="42"/>
  <c r="AX211" i="42"/>
  <c r="AL211" i="42"/>
  <c r="BJ211" i="42"/>
  <c r="AW211" i="42"/>
  <c r="AK211" i="42"/>
  <c r="BA211" i="42"/>
  <c r="BS211" i="42"/>
  <c r="AZ211" i="42"/>
  <c r="AY211" i="42"/>
  <c r="BO211" i="42"/>
  <c r="AV211" i="42"/>
  <c r="BM211" i="42"/>
  <c r="AU211" i="42"/>
  <c r="BL211" i="42"/>
  <c r="AT211" i="42"/>
  <c r="BH211" i="42"/>
  <c r="AS211" i="42"/>
  <c r="BG211" i="42"/>
  <c r="AR211" i="42"/>
  <c r="BF211" i="42"/>
  <c r="AQ211" i="42"/>
  <c r="BE211" i="42"/>
  <c r="AO211" i="42"/>
  <c r="AM211" i="42"/>
  <c r="AN211" i="42"/>
  <c r="BP199" i="42"/>
  <c r="BB199" i="42"/>
  <c r="AP199" i="42"/>
  <c r="BK199" i="42"/>
  <c r="AX199" i="42"/>
  <c r="AL199" i="42"/>
  <c r="BJ199" i="42"/>
  <c r="AK199" i="42"/>
  <c r="BO199" i="42"/>
  <c r="AV199" i="42"/>
  <c r="BM199" i="42"/>
  <c r="AU199" i="42"/>
  <c r="BL199" i="42"/>
  <c r="AT199" i="42"/>
  <c r="BH199" i="42"/>
  <c r="AS199" i="42"/>
  <c r="BG199" i="42"/>
  <c r="AR199" i="42"/>
  <c r="BF199" i="42"/>
  <c r="AQ199" i="42"/>
  <c r="BE199" i="42"/>
  <c r="AO199" i="42"/>
  <c r="AN199" i="42"/>
  <c r="BC199" i="42"/>
  <c r="AM199" i="42"/>
  <c r="BA199" i="42"/>
  <c r="BQ199" i="42"/>
  <c r="AY199" i="42"/>
  <c r="BR199" i="42"/>
  <c r="AZ199" i="42"/>
  <c r="BP187" i="42"/>
  <c r="BB187" i="42"/>
  <c r="BK187" i="42"/>
  <c r="AX187" i="42"/>
  <c r="AL187" i="42"/>
  <c r="BJ187" i="42"/>
  <c r="AW187" i="42"/>
  <c r="AK187" i="42"/>
  <c r="BH187" i="42"/>
  <c r="AS187" i="42"/>
  <c r="BG187" i="42"/>
  <c r="AR187" i="42"/>
  <c r="BF187" i="42"/>
  <c r="AQ187" i="42"/>
  <c r="BE187" i="42"/>
  <c r="AO187" i="42"/>
  <c r="AN187" i="42"/>
  <c r="BC187" i="42"/>
  <c r="AM187" i="42"/>
  <c r="BA187" i="42"/>
  <c r="BS187" i="42"/>
  <c r="AZ187" i="42"/>
  <c r="BR187" i="42"/>
  <c r="AY187" i="42"/>
  <c r="BO187" i="42"/>
  <c r="AV187" i="42"/>
  <c r="BL187" i="42"/>
  <c r="AT187" i="42"/>
  <c r="BM187" i="42"/>
  <c r="AU187" i="42"/>
  <c r="BS175" i="42"/>
  <c r="AR175" i="42"/>
  <c r="BC175" i="42"/>
  <c r="AQ175" i="42"/>
  <c r="BQ175" i="42"/>
  <c r="BB175" i="42"/>
  <c r="AP175" i="42"/>
  <c r="BO175" i="42"/>
  <c r="BA175" i="42"/>
  <c r="BM175" i="42"/>
  <c r="AZ175" i="42"/>
  <c r="AN175" i="42"/>
  <c r="BL175" i="42"/>
  <c r="AY175" i="42"/>
  <c r="AM175" i="42"/>
  <c r="BK175" i="42"/>
  <c r="AX175" i="42"/>
  <c r="AL175" i="42"/>
  <c r="BJ175" i="42"/>
  <c r="AW175" i="42"/>
  <c r="AK175" i="42"/>
  <c r="BH175" i="42"/>
  <c r="AV175" i="42"/>
  <c r="BG175" i="42"/>
  <c r="AU175" i="42"/>
  <c r="BE175" i="42"/>
  <c r="AS175" i="42"/>
  <c r="BF175" i="42"/>
  <c r="AT175" i="42"/>
  <c r="BQ388" i="42"/>
  <c r="BC388" i="42"/>
  <c r="AQ388" i="42"/>
  <c r="BO388" i="42"/>
  <c r="BA388" i="42"/>
  <c r="AN388" i="42"/>
  <c r="BL388" i="42"/>
  <c r="AY388" i="42"/>
  <c r="AL388" i="42"/>
  <c r="BJ388" i="42"/>
  <c r="AW388" i="42"/>
  <c r="BS388" i="42"/>
  <c r="BE388" i="42"/>
  <c r="AS388" i="42"/>
  <c r="BR388" i="42"/>
  <c r="AU388" i="42"/>
  <c r="BP388" i="42"/>
  <c r="AT388" i="42"/>
  <c r="BM388" i="42"/>
  <c r="AR388" i="42"/>
  <c r="BK388" i="42"/>
  <c r="BH388" i="42"/>
  <c r="AM388" i="42"/>
  <c r="BG388" i="42"/>
  <c r="BF388" i="42"/>
  <c r="BB388" i="42"/>
  <c r="AZ388" i="42"/>
  <c r="AX388" i="42"/>
  <c r="AV388" i="42"/>
  <c r="BQ376" i="42"/>
  <c r="BC376" i="42"/>
  <c r="AQ376" i="42"/>
  <c r="BL376" i="42"/>
  <c r="AY376" i="42"/>
  <c r="AM376" i="42"/>
  <c r="BJ376" i="42"/>
  <c r="AW376" i="42"/>
  <c r="BR376" i="42"/>
  <c r="AZ376" i="42"/>
  <c r="BP376" i="42"/>
  <c r="AX376" i="42"/>
  <c r="BO376" i="42"/>
  <c r="AV376" i="42"/>
  <c r="BM376" i="42"/>
  <c r="AU376" i="42"/>
  <c r="BK376" i="42"/>
  <c r="AT376" i="42"/>
  <c r="BH376" i="42"/>
  <c r="AS376" i="42"/>
  <c r="BG376" i="42"/>
  <c r="AR376" i="42"/>
  <c r="BF376" i="42"/>
  <c r="BE376" i="42"/>
  <c r="AN376" i="42"/>
  <c r="BB376" i="42"/>
  <c r="BS376" i="42"/>
  <c r="BA376" i="42"/>
  <c r="BQ364" i="42"/>
  <c r="BC364" i="42"/>
  <c r="AQ364" i="42"/>
  <c r="BL364" i="42"/>
  <c r="AY364" i="42"/>
  <c r="AL364" i="42"/>
  <c r="BJ364" i="42"/>
  <c r="AW364" i="42"/>
  <c r="BM364" i="42"/>
  <c r="AU364" i="42"/>
  <c r="BK364" i="42"/>
  <c r="AT364" i="42"/>
  <c r="BH364" i="42"/>
  <c r="AS364" i="42"/>
  <c r="BG364" i="42"/>
  <c r="AR364" i="42"/>
  <c r="BE364" i="42"/>
  <c r="AN364" i="42"/>
  <c r="AM364" i="42"/>
  <c r="BB364" i="42"/>
  <c r="BS364" i="42"/>
  <c r="BA364" i="42"/>
  <c r="BR364" i="42"/>
  <c r="AZ364" i="42"/>
  <c r="BP364" i="42"/>
  <c r="AX364" i="42"/>
  <c r="BO364" i="42"/>
  <c r="AV364" i="42"/>
  <c r="BS352" i="42"/>
  <c r="BE352" i="42"/>
  <c r="AS352" i="42"/>
  <c r="BJ352" i="42"/>
  <c r="AV352" i="42"/>
  <c r="BH352" i="42"/>
  <c r="AU352" i="42"/>
  <c r="BG352" i="42"/>
  <c r="AT352" i="42"/>
  <c r="BF352" i="42"/>
  <c r="AR352" i="42"/>
  <c r="AQ352" i="42"/>
  <c r="BR352" i="42"/>
  <c r="BC352" i="42"/>
  <c r="BQ352" i="42"/>
  <c r="BB352" i="42"/>
  <c r="AO352" i="42"/>
  <c r="BL352" i="42"/>
  <c r="AX352" i="42"/>
  <c r="BA352" i="42"/>
  <c r="AZ352" i="42"/>
  <c r="AY352" i="42"/>
  <c r="AW352" i="42"/>
  <c r="AN352" i="42"/>
  <c r="AM352" i="42"/>
  <c r="AL352" i="42"/>
  <c r="BP352" i="42"/>
  <c r="BO352" i="42"/>
  <c r="BK352" i="42"/>
  <c r="BM352" i="42"/>
  <c r="BK340" i="42"/>
  <c r="AX340" i="42"/>
  <c r="AL340" i="42"/>
  <c r="BS340" i="42"/>
  <c r="BE340" i="42"/>
  <c r="AS340" i="42"/>
  <c r="BQ340" i="42"/>
  <c r="BA340" i="42"/>
  <c r="AM340" i="42"/>
  <c r="BP340" i="42"/>
  <c r="AZ340" i="42"/>
  <c r="BO340" i="42"/>
  <c r="AY340" i="42"/>
  <c r="BM340" i="42"/>
  <c r="AW340" i="42"/>
  <c r="BL340" i="42"/>
  <c r="AV340" i="42"/>
  <c r="AU340" i="42"/>
  <c r="BH340" i="42"/>
  <c r="AT340" i="42"/>
  <c r="BG340" i="42"/>
  <c r="AR340" i="42"/>
  <c r="BF340" i="42"/>
  <c r="AQ340" i="42"/>
  <c r="BR340" i="42"/>
  <c r="BB340" i="42"/>
  <c r="AN340" i="42"/>
  <c r="BC340" i="42"/>
  <c r="AO340" i="42"/>
  <c r="BK328" i="42"/>
  <c r="AX328" i="42"/>
  <c r="BS328" i="42"/>
  <c r="BE328" i="42"/>
  <c r="AS328" i="42"/>
  <c r="BH328" i="42"/>
  <c r="AT328" i="42"/>
  <c r="BG328" i="42"/>
  <c r="AR328" i="42"/>
  <c r="BF328" i="42"/>
  <c r="AQ328" i="42"/>
  <c r="BC328" i="42"/>
  <c r="AO328" i="42"/>
  <c r="BR328" i="42"/>
  <c r="BB328" i="42"/>
  <c r="AN328" i="42"/>
  <c r="BQ328" i="42"/>
  <c r="BA328" i="42"/>
  <c r="AL328" i="42"/>
  <c r="BP328" i="42"/>
  <c r="AZ328" i="42"/>
  <c r="BO328" i="42"/>
  <c r="AY328" i="42"/>
  <c r="BM328" i="42"/>
  <c r="AW328" i="42"/>
  <c r="BJ328" i="42"/>
  <c r="AU328" i="42"/>
  <c r="BL328" i="42"/>
  <c r="AV328" i="42"/>
  <c r="BK316" i="42"/>
  <c r="AX316" i="42"/>
  <c r="BH316" i="42"/>
  <c r="AU316" i="42"/>
  <c r="BG316" i="42"/>
  <c r="AT316" i="42"/>
  <c r="BF316" i="42"/>
  <c r="AS316" i="42"/>
  <c r="BE316" i="42"/>
  <c r="AR316" i="42"/>
  <c r="BS316" i="42"/>
  <c r="AQ316" i="42"/>
  <c r="BR316" i="42"/>
  <c r="BC316" i="42"/>
  <c r="BQ316" i="42"/>
  <c r="BB316" i="42"/>
  <c r="AO316" i="42"/>
  <c r="BP316" i="42"/>
  <c r="BA316" i="42"/>
  <c r="AN316" i="42"/>
  <c r="BO316" i="42"/>
  <c r="AZ316" i="42"/>
  <c r="AL316" i="42"/>
  <c r="BM316" i="42"/>
  <c r="BJ316" i="42"/>
  <c r="AV316" i="42"/>
  <c r="BL316" i="42"/>
  <c r="AY316" i="42"/>
  <c r="AW316" i="42"/>
  <c r="BH304" i="42"/>
  <c r="AV304" i="42"/>
  <c r="BG304" i="42"/>
  <c r="AU304" i="42"/>
  <c r="BF304" i="42"/>
  <c r="AT304" i="42"/>
  <c r="BS304" i="42"/>
  <c r="BE304" i="42"/>
  <c r="AS304" i="42"/>
  <c r="BR304" i="42"/>
  <c r="AR304" i="42"/>
  <c r="BQ304" i="42"/>
  <c r="BC304" i="42"/>
  <c r="AQ304" i="42"/>
  <c r="BP304" i="42"/>
  <c r="BB304" i="42"/>
  <c r="BO304" i="42"/>
  <c r="BM304" i="42"/>
  <c r="AZ304" i="42"/>
  <c r="BJ304" i="42"/>
  <c r="AW304" i="42"/>
  <c r="BL304" i="42"/>
  <c r="BK304" i="42"/>
  <c r="AX304" i="42"/>
  <c r="AL304" i="42"/>
  <c r="BH292" i="42"/>
  <c r="AV292" i="42"/>
  <c r="BF292" i="42"/>
  <c r="AT292" i="42"/>
  <c r="BQ292" i="42"/>
  <c r="AQ292" i="42"/>
  <c r="BP292" i="42"/>
  <c r="BB292" i="42"/>
  <c r="BJ292" i="42"/>
  <c r="AO292" i="42"/>
  <c r="BG292" i="42"/>
  <c r="AN292" i="42"/>
  <c r="BE292" i="42"/>
  <c r="AM292" i="42"/>
  <c r="BA292" i="42"/>
  <c r="AZ292" i="42"/>
  <c r="BS292" i="42"/>
  <c r="BR292" i="42"/>
  <c r="AX292" i="42"/>
  <c r="BO292" i="42"/>
  <c r="AW292" i="42"/>
  <c r="BM292" i="42"/>
  <c r="AU292" i="42"/>
  <c r="BL292" i="42"/>
  <c r="AS292" i="42"/>
  <c r="BK292" i="42"/>
  <c r="AR292" i="42"/>
  <c r="BH280" i="42"/>
  <c r="AV280" i="42"/>
  <c r="BQ280" i="42"/>
  <c r="BC280" i="42"/>
  <c r="AQ280" i="42"/>
  <c r="BP280" i="42"/>
  <c r="BB280" i="42"/>
  <c r="BM280" i="42"/>
  <c r="BL280" i="42"/>
  <c r="AU280" i="42"/>
  <c r="BK280" i="42"/>
  <c r="AT280" i="42"/>
  <c r="BJ280" i="42"/>
  <c r="AS280" i="42"/>
  <c r="BG280" i="42"/>
  <c r="AR280" i="42"/>
  <c r="BF280" i="42"/>
  <c r="AN280" i="42"/>
  <c r="BE280" i="42"/>
  <c r="AL280" i="42"/>
  <c r="BA280" i="42"/>
  <c r="BS280" i="42"/>
  <c r="AZ280" i="42"/>
  <c r="BR280" i="42"/>
  <c r="AY280" i="42"/>
  <c r="AX280" i="42"/>
  <c r="BO280" i="42"/>
  <c r="BH268" i="42"/>
  <c r="AV268" i="42"/>
  <c r="BQ268" i="42"/>
  <c r="BC268" i="42"/>
  <c r="AQ268" i="42"/>
  <c r="BK268" i="42"/>
  <c r="AU268" i="42"/>
  <c r="BJ268" i="42"/>
  <c r="AT268" i="42"/>
  <c r="BG268" i="42"/>
  <c r="AS268" i="42"/>
  <c r="BF268" i="42"/>
  <c r="AR268" i="42"/>
  <c r="AO268" i="42"/>
  <c r="BS268" i="42"/>
  <c r="BB268" i="42"/>
  <c r="AN268" i="42"/>
  <c r="BR268" i="42"/>
  <c r="BA268" i="42"/>
  <c r="BP268" i="42"/>
  <c r="AZ268" i="42"/>
  <c r="BO268" i="42"/>
  <c r="AY268" i="42"/>
  <c r="BM268" i="42"/>
  <c r="AX268" i="42"/>
  <c r="BL268" i="42"/>
  <c r="AW268" i="42"/>
  <c r="BS256" i="42"/>
  <c r="AS256" i="42"/>
  <c r="BR256" i="42"/>
  <c r="AR256" i="42"/>
  <c r="BQ256" i="42"/>
  <c r="BC256" i="42"/>
  <c r="AQ256" i="42"/>
  <c r="BP256" i="42"/>
  <c r="BB256" i="42"/>
  <c r="BO256" i="42"/>
  <c r="BA256" i="42"/>
  <c r="BM256" i="42"/>
  <c r="AZ256" i="42"/>
  <c r="AM256" i="42"/>
  <c r="BL256" i="42"/>
  <c r="AY256" i="42"/>
  <c r="AL256" i="42"/>
  <c r="BK256" i="42"/>
  <c r="AX256" i="42"/>
  <c r="BJ256" i="42"/>
  <c r="AW256" i="42"/>
  <c r="BH256" i="42"/>
  <c r="AV256" i="42"/>
  <c r="BG256" i="42"/>
  <c r="AU256" i="42"/>
  <c r="BF256" i="42"/>
  <c r="AT256" i="42"/>
  <c r="BS244" i="42"/>
  <c r="AS244" i="42"/>
  <c r="BR244" i="42"/>
  <c r="AR244" i="42"/>
  <c r="BQ244" i="42"/>
  <c r="BC244" i="42"/>
  <c r="AQ244" i="42"/>
  <c r="BP244" i="42"/>
  <c r="BB244" i="42"/>
  <c r="BO244" i="42"/>
  <c r="BA244" i="42"/>
  <c r="AO244" i="42"/>
  <c r="BM244" i="42"/>
  <c r="AZ244" i="42"/>
  <c r="BL244" i="42"/>
  <c r="AY244" i="42"/>
  <c r="AL244" i="42"/>
  <c r="BK244" i="42"/>
  <c r="AX244" i="42"/>
  <c r="BJ244" i="42"/>
  <c r="AW244" i="42"/>
  <c r="BH244" i="42"/>
  <c r="AV244" i="42"/>
  <c r="AT244" i="42"/>
  <c r="BG244" i="42"/>
  <c r="AU244" i="42"/>
  <c r="BF244" i="42"/>
  <c r="BH512" i="42"/>
  <c r="AV512" i="42"/>
  <c r="BG512" i="42"/>
  <c r="BF512" i="42"/>
  <c r="AT512" i="42"/>
  <c r="AR512" i="42"/>
  <c r="BQ512" i="42"/>
  <c r="BC512" i="42"/>
  <c r="BB512" i="42"/>
  <c r="AO512" i="42"/>
  <c r="BO512" i="42"/>
  <c r="BA512" i="42"/>
  <c r="AN512" i="42"/>
  <c r="BM512" i="42"/>
  <c r="AZ512" i="42"/>
  <c r="AM512" i="42"/>
  <c r="BL512" i="42"/>
  <c r="AY512" i="42"/>
  <c r="AL512" i="42"/>
  <c r="BK512" i="42"/>
  <c r="AX512" i="42"/>
  <c r="AK512" i="42"/>
  <c r="BJ512" i="42"/>
  <c r="AW512" i="42"/>
  <c r="BJ500" i="42"/>
  <c r="AV500" i="42"/>
  <c r="BH500" i="42"/>
  <c r="BG500" i="42"/>
  <c r="AT500" i="42"/>
  <c r="BF500" i="42"/>
  <c r="AS500" i="42"/>
  <c r="BS500" i="42"/>
  <c r="BE500" i="42"/>
  <c r="AR500" i="42"/>
  <c r="BR500" i="42"/>
  <c r="BQ500" i="42"/>
  <c r="BC500" i="42"/>
  <c r="BP500" i="42"/>
  <c r="BB500" i="42"/>
  <c r="AO500" i="42"/>
  <c r="BO500" i="42"/>
  <c r="BA500" i="42"/>
  <c r="AN500" i="42"/>
  <c r="BM500" i="42"/>
  <c r="AZ500" i="42"/>
  <c r="AM500" i="42"/>
  <c r="BK500" i="42"/>
  <c r="AW500" i="42"/>
  <c r="AK500" i="42"/>
  <c r="BL500" i="42"/>
  <c r="AY500" i="42"/>
  <c r="AL500" i="42"/>
  <c r="BJ488" i="42"/>
  <c r="AW488" i="42"/>
  <c r="BH488" i="42"/>
  <c r="AV488" i="42"/>
  <c r="BF488" i="42"/>
  <c r="AT488" i="42"/>
  <c r="BS488" i="42"/>
  <c r="BE488" i="42"/>
  <c r="AS488" i="42"/>
  <c r="BQ488" i="42"/>
  <c r="BC488" i="42"/>
  <c r="BO488" i="42"/>
  <c r="BK488" i="42"/>
  <c r="AM488" i="42"/>
  <c r="BG488" i="42"/>
  <c r="AL488" i="42"/>
  <c r="AK488" i="42"/>
  <c r="BB488" i="42"/>
  <c r="BA488" i="42"/>
  <c r="AZ488" i="42"/>
  <c r="AY488" i="42"/>
  <c r="AX488" i="42"/>
  <c r="BR488" i="42"/>
  <c r="BP488" i="42"/>
  <c r="AR488" i="42"/>
  <c r="BL488" i="42"/>
  <c r="AN488" i="42"/>
  <c r="AO488" i="42"/>
  <c r="BM488" i="42"/>
  <c r="BJ476" i="42"/>
  <c r="BH476" i="42"/>
  <c r="BS476" i="42"/>
  <c r="BE476" i="42"/>
  <c r="AR476" i="42"/>
  <c r="BP476" i="42"/>
  <c r="AY476" i="42"/>
  <c r="BO476" i="42"/>
  <c r="AX476" i="42"/>
  <c r="BM476" i="42"/>
  <c r="AV476" i="42"/>
  <c r="BL476" i="42"/>
  <c r="AT476" i="42"/>
  <c r="BK476" i="42"/>
  <c r="AS476" i="42"/>
  <c r="BG476" i="42"/>
  <c r="BF476" i="42"/>
  <c r="AO476" i="42"/>
  <c r="BC476" i="42"/>
  <c r="AN476" i="42"/>
  <c r="BB476" i="42"/>
  <c r="AM476" i="42"/>
  <c r="BQ476" i="42"/>
  <c r="AZ476" i="42"/>
  <c r="AK476" i="42"/>
  <c r="BR476" i="42"/>
  <c r="BA476" i="42"/>
  <c r="AL476" i="42"/>
  <c r="BK464" i="42"/>
  <c r="AX464" i="42"/>
  <c r="AK464" i="42"/>
  <c r="BF464" i="42"/>
  <c r="AT464" i="42"/>
  <c r="BG464" i="42"/>
  <c r="BE464" i="42"/>
  <c r="AO464" i="42"/>
  <c r="BS464" i="42"/>
  <c r="BC464" i="42"/>
  <c r="AN464" i="42"/>
  <c r="BR464" i="42"/>
  <c r="BB464" i="42"/>
  <c r="AM464" i="42"/>
  <c r="BQ464" i="42"/>
  <c r="BA464" i="42"/>
  <c r="AL464" i="42"/>
  <c r="BP464" i="42"/>
  <c r="AZ464" i="42"/>
  <c r="BO464" i="42"/>
  <c r="AY464" i="42"/>
  <c r="BM464" i="42"/>
  <c r="AW464" i="42"/>
  <c r="BL464" i="42"/>
  <c r="AV464" i="42"/>
  <c r="BH464" i="42"/>
  <c r="BJ464" i="42"/>
  <c r="BS452" i="42"/>
  <c r="BE452" i="42"/>
  <c r="BR452" i="42"/>
  <c r="BQ452" i="42"/>
  <c r="BC452" i="42"/>
  <c r="BP452" i="42"/>
  <c r="BB452" i="42"/>
  <c r="AO452" i="42"/>
  <c r="BO452" i="42"/>
  <c r="BA452" i="42"/>
  <c r="AN452" i="42"/>
  <c r="BM452" i="42"/>
  <c r="AZ452" i="42"/>
  <c r="AM452" i="42"/>
  <c r="BL452" i="42"/>
  <c r="AY452" i="42"/>
  <c r="AL452" i="42"/>
  <c r="BK452" i="42"/>
  <c r="AX452" i="42"/>
  <c r="AK452" i="42"/>
  <c r="BJ452" i="42"/>
  <c r="AW452" i="42"/>
  <c r="BH452" i="42"/>
  <c r="AV452" i="42"/>
  <c r="BF452" i="42"/>
  <c r="AT452" i="42"/>
  <c r="BG452" i="42"/>
  <c r="BS440" i="42"/>
  <c r="BE440" i="42"/>
  <c r="BR440" i="42"/>
  <c r="BO440" i="42"/>
  <c r="BA440" i="42"/>
  <c r="AN440" i="42"/>
  <c r="BL440" i="42"/>
  <c r="AY440" i="42"/>
  <c r="AL440" i="42"/>
  <c r="BJ440" i="42"/>
  <c r="AW440" i="42"/>
  <c r="AT440" i="42"/>
  <c r="BH440" i="42"/>
  <c r="AM440" i="42"/>
  <c r="AK440" i="42"/>
  <c r="BC440" i="42"/>
  <c r="BB440" i="42"/>
  <c r="AZ440" i="42"/>
  <c r="AX440" i="42"/>
  <c r="AV440" i="42"/>
  <c r="BQ440" i="42"/>
  <c r="BP440" i="42"/>
  <c r="BM440" i="42"/>
  <c r="AO440" i="42"/>
  <c r="BF428" i="42"/>
  <c r="BP428" i="42"/>
  <c r="BB428" i="42"/>
  <c r="AO428" i="42"/>
  <c r="AZ428" i="42"/>
  <c r="AM428" i="42"/>
  <c r="BC428" i="42"/>
  <c r="AL428" i="42"/>
  <c r="BS428" i="42"/>
  <c r="BA428" i="42"/>
  <c r="AK428" i="42"/>
  <c r="BR428" i="42"/>
  <c r="AY428" i="42"/>
  <c r="BQ428" i="42"/>
  <c r="AX428" i="42"/>
  <c r="BO428" i="42"/>
  <c r="AW428" i="42"/>
  <c r="BL428" i="42"/>
  <c r="AT428" i="42"/>
  <c r="BJ428" i="42"/>
  <c r="AS428" i="42"/>
  <c r="BH428" i="42"/>
  <c r="AR428" i="42"/>
  <c r="BG428" i="42"/>
  <c r="BE428" i="42"/>
  <c r="AN428" i="42"/>
  <c r="BP416" i="42"/>
  <c r="BB416" i="42"/>
  <c r="AO416" i="42"/>
  <c r="BO416" i="42"/>
  <c r="BA416" i="42"/>
  <c r="AN416" i="42"/>
  <c r="BM416" i="42"/>
  <c r="AZ416" i="42"/>
  <c r="AM416" i="42"/>
  <c r="AY416" i="42"/>
  <c r="AL416" i="42"/>
  <c r="BK416" i="42"/>
  <c r="AW416" i="42"/>
  <c r="AK416" i="42"/>
  <c r="BJ416" i="42"/>
  <c r="AV416" i="42"/>
  <c r="BH416" i="42"/>
  <c r="BF416" i="42"/>
  <c r="AS416" i="42"/>
  <c r="BS416" i="42"/>
  <c r="BE416" i="42"/>
  <c r="AR416" i="42"/>
  <c r="BR416" i="42"/>
  <c r="BQ416" i="42"/>
  <c r="BC416" i="42"/>
  <c r="BP404" i="42"/>
  <c r="BB404" i="42"/>
  <c r="AO404" i="42"/>
  <c r="BO404" i="42"/>
  <c r="BA404" i="42"/>
  <c r="AN404" i="42"/>
  <c r="BM404" i="42"/>
  <c r="AZ404" i="42"/>
  <c r="AM404" i="42"/>
  <c r="BL404" i="42"/>
  <c r="AY404" i="42"/>
  <c r="AL404" i="42"/>
  <c r="BK404" i="42"/>
  <c r="AX404" i="42"/>
  <c r="AK404" i="42"/>
  <c r="BJ404" i="42"/>
  <c r="AV404" i="42"/>
  <c r="BH404" i="42"/>
  <c r="BG404" i="42"/>
  <c r="BF404" i="42"/>
  <c r="AS404" i="42"/>
  <c r="BS404" i="42"/>
  <c r="BE404" i="42"/>
  <c r="AR404" i="42"/>
  <c r="BR404" i="42"/>
  <c r="BQ404" i="42"/>
  <c r="BC404" i="42"/>
  <c r="BP5" i="42"/>
  <c r="BB5" i="42"/>
  <c r="AP5" i="42"/>
  <c r="AQ6" i="42"/>
  <c r="BC6" i="42"/>
  <c r="BQ6" i="42"/>
  <c r="AS7" i="42"/>
  <c r="BE7" i="42"/>
  <c r="BS7" i="42"/>
  <c r="AU8" i="42"/>
  <c r="BH8" i="42"/>
  <c r="AL9" i="42"/>
  <c r="AX9" i="42"/>
  <c r="BL9" i="42"/>
  <c r="AO10" i="42"/>
  <c r="BA10" i="42"/>
  <c r="AR11" i="42"/>
  <c r="BS11" i="42"/>
  <c r="AU12" i="42"/>
  <c r="AL13" i="42"/>
  <c r="AX13" i="42"/>
  <c r="BL13" i="42"/>
  <c r="AO14" i="42"/>
  <c r="BA14" i="42"/>
  <c r="AR15" i="42"/>
  <c r="BS15" i="42"/>
  <c r="AU16" i="42"/>
  <c r="AL17" i="42"/>
  <c r="AX17" i="42"/>
  <c r="BL17" i="42"/>
  <c r="AO18" i="42"/>
  <c r="BA18" i="42"/>
  <c r="AR19" i="42"/>
  <c r="BS19" i="42"/>
  <c r="AU20" i="42"/>
  <c r="BH20" i="42"/>
  <c r="AL21" i="42"/>
  <c r="AX21" i="42"/>
  <c r="BL21" i="42"/>
  <c r="AO22" i="42"/>
  <c r="BA22" i="42"/>
  <c r="AR23" i="42"/>
  <c r="BS23" i="42"/>
  <c r="AU24" i="42"/>
  <c r="BH24" i="42"/>
  <c r="AL25" i="42"/>
  <c r="AX25" i="42"/>
  <c r="BL25" i="42"/>
  <c r="AO26" i="42"/>
  <c r="BA26" i="42"/>
  <c r="AR27" i="42"/>
  <c r="BS27" i="42"/>
  <c r="AU28" i="42"/>
  <c r="AL29" i="42"/>
  <c r="AX29" i="42"/>
  <c r="BL29" i="42"/>
  <c r="AO30" i="42"/>
  <c r="BA30" i="42"/>
  <c r="AR31" i="42"/>
  <c r="BS31" i="42"/>
  <c r="AU32" i="42"/>
  <c r="AL33" i="42"/>
  <c r="AX33" i="42"/>
  <c r="BL33" i="42"/>
  <c r="AO34" i="42"/>
  <c r="BA34" i="42"/>
  <c r="AR35" i="42"/>
  <c r="BS35" i="42"/>
  <c r="AU36" i="42"/>
  <c r="BH36" i="42"/>
  <c r="AL37" i="42"/>
  <c r="AX37" i="42"/>
  <c r="BL37" i="42"/>
  <c r="AO38" i="42"/>
  <c r="BA38" i="42"/>
  <c r="AR39" i="42"/>
  <c r="BS39" i="42"/>
  <c r="AU40" i="42"/>
  <c r="AL41" i="42"/>
  <c r="AX41" i="42"/>
  <c r="BL41" i="42"/>
  <c r="AO42" i="42"/>
  <c r="BA42" i="42"/>
  <c r="AR43" i="42"/>
  <c r="BS43" i="42"/>
  <c r="AU44" i="42"/>
  <c r="BH44" i="42"/>
  <c r="AL45" i="42"/>
  <c r="AX45" i="42"/>
  <c r="BL45" i="42"/>
  <c r="AO46" i="42"/>
  <c r="BA46" i="42"/>
  <c r="BO46" i="42"/>
  <c r="AQ47" i="42"/>
  <c r="BC47" i="42"/>
  <c r="BR47" i="42"/>
  <c r="AT48" i="42"/>
  <c r="BF48" i="42"/>
  <c r="AK49" i="42"/>
  <c r="AW49" i="42"/>
  <c r="BK49" i="42"/>
  <c r="AN50" i="42"/>
  <c r="AZ50" i="42"/>
  <c r="BO50" i="42"/>
  <c r="AQ51" i="42"/>
  <c r="BC51" i="42"/>
  <c r="BR51" i="42"/>
  <c r="AT52" i="42"/>
  <c r="AK53" i="42"/>
  <c r="AW53" i="42"/>
  <c r="BK53" i="42"/>
  <c r="AN54" i="42"/>
  <c r="AZ54" i="42"/>
  <c r="BO54" i="42"/>
  <c r="AQ55" i="42"/>
  <c r="BC55" i="42"/>
  <c r="BR55" i="42"/>
  <c r="AT56" i="42"/>
  <c r="BF56" i="42"/>
  <c r="AK57" i="42"/>
  <c r="AW57" i="42"/>
  <c r="BL57" i="42"/>
  <c r="AR58" i="42"/>
  <c r="AQ59" i="42"/>
  <c r="BG59" i="42"/>
  <c r="AO60" i="42"/>
  <c r="BF60" i="42"/>
  <c r="AO61" i="42"/>
  <c r="AN62" i="42"/>
  <c r="AL63" i="42"/>
  <c r="BC63" i="42"/>
  <c r="AL64" i="42"/>
  <c r="AK65" i="42"/>
  <c r="BA65" i="42"/>
  <c r="BS65" i="42"/>
  <c r="AZ66" i="42"/>
  <c r="BS66" i="42"/>
  <c r="AX67" i="42"/>
  <c r="BR67" i="42"/>
  <c r="AX68" i="42"/>
  <c r="AW69" i="42"/>
  <c r="AU70" i="42"/>
  <c r="BO70" i="42"/>
  <c r="AU71" i="42"/>
  <c r="BL71" i="42"/>
  <c r="AT72" i="42"/>
  <c r="BL72" i="42"/>
  <c r="AR73" i="42"/>
  <c r="BK73" i="42"/>
  <c r="AR74" i="42"/>
  <c r="BG74" i="42"/>
  <c r="AU77" i="42"/>
  <c r="AT78" i="42"/>
  <c r="BK78" i="42"/>
  <c r="AS79" i="42"/>
  <c r="BJ79" i="42"/>
  <c r="AR80" i="42"/>
  <c r="BJ80" i="42"/>
  <c r="AX81" i="42"/>
  <c r="AK82" i="42"/>
  <c r="BF82" i="42"/>
  <c r="AS83" i="42"/>
  <c r="BB84" i="42"/>
  <c r="AN85" i="42"/>
  <c r="BK85" i="42"/>
  <c r="BA86" i="42"/>
  <c r="AR87" i="42"/>
  <c r="BS87" i="42"/>
  <c r="BG88" i="42"/>
  <c r="AX89" i="42"/>
  <c r="AP90" i="42"/>
  <c r="AS91" i="42"/>
  <c r="AV92" i="42"/>
  <c r="AZ93" i="42"/>
  <c r="BH96" i="42"/>
  <c r="AX105" i="42"/>
  <c r="AS114" i="42"/>
  <c r="AW124" i="42"/>
  <c r="AQ135" i="42"/>
  <c r="AK141" i="42"/>
  <c r="BO146" i="42"/>
  <c r="AK153" i="42"/>
  <c r="BK64" i="42"/>
  <c r="AW64" i="42"/>
  <c r="AK64" i="42"/>
  <c r="BS64" i="42"/>
  <c r="AR64" i="42"/>
  <c r="BQ64" i="42"/>
  <c r="BB64" i="42"/>
  <c r="AP64" i="42"/>
  <c r="BS167" i="42"/>
  <c r="AR167" i="42"/>
  <c r="BR167" i="42"/>
  <c r="BC167" i="42"/>
  <c r="AQ167" i="42"/>
  <c r="BQ167" i="42"/>
  <c r="BB167" i="42"/>
  <c r="AP167" i="42"/>
  <c r="BP167" i="42"/>
  <c r="BA167" i="42"/>
  <c r="AO167" i="42"/>
  <c r="BO167" i="42"/>
  <c r="AZ167" i="42"/>
  <c r="BM167" i="42"/>
  <c r="AY167" i="42"/>
  <c r="AM167" i="42"/>
  <c r="BJ167" i="42"/>
  <c r="AW167" i="42"/>
  <c r="AK167" i="42"/>
  <c r="BH167" i="42"/>
  <c r="AV167" i="42"/>
  <c r="BG167" i="42"/>
  <c r="AU167" i="42"/>
  <c r="BK167" i="42"/>
  <c r="BF167" i="42"/>
  <c r="BE167" i="42"/>
  <c r="AX167" i="42"/>
  <c r="AT167" i="42"/>
  <c r="AS167" i="42"/>
  <c r="AL167" i="42"/>
  <c r="BS155" i="42"/>
  <c r="AR155" i="42"/>
  <c r="BQ155" i="42"/>
  <c r="BB155" i="42"/>
  <c r="AP155" i="42"/>
  <c r="BM155" i="42"/>
  <c r="AY155" i="42"/>
  <c r="AM155" i="42"/>
  <c r="BJ155" i="42"/>
  <c r="AW155" i="42"/>
  <c r="AK155" i="42"/>
  <c r="BH155" i="42"/>
  <c r="AV155" i="42"/>
  <c r="AX155" i="42"/>
  <c r="AU155" i="42"/>
  <c r="BR155" i="42"/>
  <c r="AT155" i="42"/>
  <c r="BP155" i="42"/>
  <c r="AS155" i="42"/>
  <c r="BO155" i="42"/>
  <c r="AQ155" i="42"/>
  <c r="BK155" i="42"/>
  <c r="BG155" i="42"/>
  <c r="AN155" i="42"/>
  <c r="BF155" i="42"/>
  <c r="AL155" i="42"/>
  <c r="BE155" i="42"/>
  <c r="BC155" i="42"/>
  <c r="AZ155" i="42"/>
  <c r="BS143" i="42"/>
  <c r="AR143" i="42"/>
  <c r="BL143" i="42"/>
  <c r="AY143" i="42"/>
  <c r="AM143" i="42"/>
  <c r="BJ143" i="42"/>
  <c r="AW143" i="42"/>
  <c r="AK143" i="42"/>
  <c r="BP143" i="42"/>
  <c r="AV143" i="42"/>
  <c r="BM143" i="42"/>
  <c r="AU143" i="42"/>
  <c r="BK143" i="42"/>
  <c r="AT143" i="42"/>
  <c r="BH143" i="42"/>
  <c r="AS143" i="42"/>
  <c r="BG143" i="42"/>
  <c r="AQ143" i="42"/>
  <c r="BF143" i="42"/>
  <c r="BE143" i="42"/>
  <c r="AO143" i="42"/>
  <c r="BC143" i="42"/>
  <c r="AN143" i="42"/>
  <c r="BB143" i="42"/>
  <c r="AL143" i="42"/>
  <c r="BA143" i="42"/>
  <c r="BQ143" i="42"/>
  <c r="AX143" i="42"/>
  <c r="BS131" i="42"/>
  <c r="AR131" i="42"/>
  <c r="BM131" i="42"/>
  <c r="BJ131" i="42"/>
  <c r="AW131" i="42"/>
  <c r="AK131" i="42"/>
  <c r="BH131" i="42"/>
  <c r="AT131" i="42"/>
  <c r="BG131" i="42"/>
  <c r="AS131" i="42"/>
  <c r="BF131" i="42"/>
  <c r="BE131" i="42"/>
  <c r="AP131" i="42"/>
  <c r="BC131" i="42"/>
  <c r="AO131" i="42"/>
  <c r="BB131" i="42"/>
  <c r="AN131" i="42"/>
  <c r="BA131" i="42"/>
  <c r="AM131" i="42"/>
  <c r="BR131" i="42"/>
  <c r="AZ131" i="42"/>
  <c r="AL131" i="42"/>
  <c r="BQ131" i="42"/>
  <c r="AY131" i="42"/>
  <c r="BP131" i="42"/>
  <c r="AX131" i="42"/>
  <c r="BL131" i="42"/>
  <c r="AU131" i="42"/>
  <c r="BS119" i="42"/>
  <c r="AR119" i="42"/>
  <c r="BJ119" i="42"/>
  <c r="AW119" i="42"/>
  <c r="AK119" i="42"/>
  <c r="BR119" i="42"/>
  <c r="BA119" i="42"/>
  <c r="BQ119" i="42"/>
  <c r="AZ119" i="42"/>
  <c r="AL119" i="42"/>
  <c r="BP119" i="42"/>
  <c r="AY119" i="42"/>
  <c r="BO119" i="42"/>
  <c r="AX119" i="42"/>
  <c r="BL119" i="42"/>
  <c r="AV119" i="42"/>
  <c r="BK119" i="42"/>
  <c r="AU119" i="42"/>
  <c r="BH119" i="42"/>
  <c r="AT119" i="42"/>
  <c r="BG119" i="42"/>
  <c r="AS119" i="42"/>
  <c r="BF119" i="42"/>
  <c r="AQ119" i="42"/>
  <c r="BE119" i="42"/>
  <c r="AP119" i="42"/>
  <c r="BB119" i="42"/>
  <c r="AN119" i="42"/>
  <c r="BQ107" i="42"/>
  <c r="BB107" i="42"/>
  <c r="AP107" i="42"/>
  <c r="BP107" i="42"/>
  <c r="BA107" i="42"/>
  <c r="AO107" i="42"/>
  <c r="BO107" i="42"/>
  <c r="AZ107" i="42"/>
  <c r="AN107" i="42"/>
  <c r="BM107" i="42"/>
  <c r="AY107" i="42"/>
  <c r="AM107" i="42"/>
  <c r="BL107" i="42"/>
  <c r="AX107" i="42"/>
  <c r="AL107" i="42"/>
  <c r="BJ107" i="42"/>
  <c r="AW107" i="42"/>
  <c r="AK107" i="42"/>
  <c r="BH107" i="42"/>
  <c r="AV107" i="42"/>
  <c r="BG107" i="42"/>
  <c r="AU107" i="42"/>
  <c r="BF107" i="42"/>
  <c r="AT107" i="42"/>
  <c r="BE107" i="42"/>
  <c r="AS107" i="42"/>
  <c r="BR107" i="42"/>
  <c r="BC107" i="42"/>
  <c r="BR95" i="42"/>
  <c r="BC95" i="42"/>
  <c r="AQ95" i="42"/>
  <c r="BQ95" i="42"/>
  <c r="BB95" i="42"/>
  <c r="AP95" i="42"/>
  <c r="BP95" i="42"/>
  <c r="BA95" i="42"/>
  <c r="BO95" i="42"/>
  <c r="AZ95" i="42"/>
  <c r="AN95" i="42"/>
  <c r="BL95" i="42"/>
  <c r="AY95" i="42"/>
  <c r="AM95" i="42"/>
  <c r="BK95" i="42"/>
  <c r="AX95" i="42"/>
  <c r="AL95" i="42"/>
  <c r="BJ95" i="42"/>
  <c r="AW95" i="42"/>
  <c r="AK95" i="42"/>
  <c r="BH95" i="42"/>
  <c r="AV95" i="42"/>
  <c r="BG95" i="42"/>
  <c r="AU95" i="42"/>
  <c r="BF95" i="42"/>
  <c r="AT95" i="42"/>
  <c r="BS95" i="42"/>
  <c r="AR95" i="42"/>
  <c r="BR83" i="42"/>
  <c r="BC83" i="42"/>
  <c r="AQ83" i="42"/>
  <c r="BP83" i="42"/>
  <c r="BA83" i="42"/>
  <c r="AO83" i="42"/>
  <c r="BK83" i="42"/>
  <c r="AX83" i="42"/>
  <c r="AL83" i="42"/>
  <c r="BH83" i="42"/>
  <c r="AV83" i="42"/>
  <c r="BG83" i="42"/>
  <c r="AU83" i="42"/>
  <c r="BL234" i="42"/>
  <c r="AY234" i="42"/>
  <c r="AM234" i="42"/>
  <c r="BK234" i="42"/>
  <c r="AX234" i="42"/>
  <c r="AL234" i="42"/>
  <c r="BJ234" i="42"/>
  <c r="AW234" i="42"/>
  <c r="AK234" i="42"/>
  <c r="BH234" i="42"/>
  <c r="AV234" i="42"/>
  <c r="BG234" i="42"/>
  <c r="AU234" i="42"/>
  <c r="BF234" i="42"/>
  <c r="AT234" i="42"/>
  <c r="AS234" i="42"/>
  <c r="BS234" i="42"/>
  <c r="AR234" i="42"/>
  <c r="BP234" i="42"/>
  <c r="BB234" i="42"/>
  <c r="AP234" i="42"/>
  <c r="BC234" i="42"/>
  <c r="BA234" i="42"/>
  <c r="AZ234" i="42"/>
  <c r="AQ234" i="42"/>
  <c r="AO234" i="42"/>
  <c r="AN234" i="42"/>
  <c r="BR234" i="42"/>
  <c r="BM234" i="42"/>
  <c r="BO234" i="42"/>
  <c r="BL222" i="42"/>
  <c r="AY222" i="42"/>
  <c r="AM222" i="42"/>
  <c r="BJ222" i="42"/>
  <c r="AW222" i="42"/>
  <c r="AK222" i="42"/>
  <c r="BG222" i="42"/>
  <c r="AU222" i="42"/>
  <c r="BF222" i="42"/>
  <c r="AT222" i="42"/>
  <c r="BK222" i="42"/>
  <c r="AQ222" i="42"/>
  <c r="BH222" i="42"/>
  <c r="AP222" i="42"/>
  <c r="BE222" i="42"/>
  <c r="AO222" i="42"/>
  <c r="AN222" i="42"/>
  <c r="AL222" i="42"/>
  <c r="BB222" i="42"/>
  <c r="BS222" i="42"/>
  <c r="BA222" i="42"/>
  <c r="BR222" i="42"/>
  <c r="AZ222" i="42"/>
  <c r="BQ222" i="42"/>
  <c r="AX222" i="42"/>
  <c r="BP222" i="42"/>
  <c r="AV222" i="42"/>
  <c r="BM222" i="42"/>
  <c r="AR222" i="42"/>
  <c r="BO222" i="42"/>
  <c r="BL210" i="42"/>
  <c r="AY210" i="42"/>
  <c r="AM210" i="42"/>
  <c r="BG210" i="42"/>
  <c r="AU210" i="42"/>
  <c r="BF210" i="42"/>
  <c r="AT210" i="42"/>
  <c r="BB210" i="42"/>
  <c r="AL210" i="42"/>
  <c r="BS210" i="42"/>
  <c r="BA210" i="42"/>
  <c r="AK210" i="42"/>
  <c r="AZ210" i="42"/>
  <c r="BP210" i="42"/>
  <c r="BO210" i="42"/>
  <c r="AW210" i="42"/>
  <c r="BM210" i="42"/>
  <c r="AV210" i="42"/>
  <c r="BK210" i="42"/>
  <c r="AS210" i="42"/>
  <c r="BJ210" i="42"/>
  <c r="AR210" i="42"/>
  <c r="BH210" i="42"/>
  <c r="AQ210" i="42"/>
  <c r="BE210" i="42"/>
  <c r="AP210" i="42"/>
  <c r="BC210" i="42"/>
  <c r="AN210" i="42"/>
  <c r="AO210" i="42"/>
  <c r="BL198" i="42"/>
  <c r="AY198" i="42"/>
  <c r="AM198" i="42"/>
  <c r="BG198" i="42"/>
  <c r="AU198" i="42"/>
  <c r="BF198" i="42"/>
  <c r="AT198" i="42"/>
  <c r="BP198" i="42"/>
  <c r="AX198" i="42"/>
  <c r="BO198" i="42"/>
  <c r="AW198" i="42"/>
  <c r="BM198" i="42"/>
  <c r="AV198" i="42"/>
  <c r="BK198" i="42"/>
  <c r="AS198" i="42"/>
  <c r="BJ198" i="42"/>
  <c r="AR198" i="42"/>
  <c r="BH198" i="42"/>
  <c r="AQ198" i="42"/>
  <c r="BE198" i="42"/>
  <c r="AP198" i="42"/>
  <c r="AO198" i="42"/>
  <c r="AN198" i="42"/>
  <c r="BS198" i="42"/>
  <c r="BB198" i="42"/>
  <c r="AL198" i="42"/>
  <c r="BQ198" i="42"/>
  <c r="AZ198" i="42"/>
  <c r="BR198" i="42"/>
  <c r="BA198" i="42"/>
  <c r="BL186" i="42"/>
  <c r="AY186" i="42"/>
  <c r="AM186" i="42"/>
  <c r="BF186" i="42"/>
  <c r="AT186" i="42"/>
  <c r="BK186" i="42"/>
  <c r="AV186" i="42"/>
  <c r="BJ186" i="42"/>
  <c r="AU186" i="42"/>
  <c r="BH186" i="42"/>
  <c r="AS186" i="42"/>
  <c r="BG186" i="42"/>
  <c r="AR186" i="42"/>
  <c r="BE186" i="42"/>
  <c r="AQ186" i="42"/>
  <c r="AP186" i="42"/>
  <c r="BC186" i="42"/>
  <c r="AO186" i="42"/>
  <c r="BS186" i="42"/>
  <c r="BB186" i="42"/>
  <c r="AN186" i="42"/>
  <c r="BR186" i="42"/>
  <c r="BA186" i="42"/>
  <c r="AL186" i="42"/>
  <c r="AZ186" i="42"/>
  <c r="BM186" i="42"/>
  <c r="AW186" i="42"/>
  <c r="BO186" i="42"/>
  <c r="BO174" i="42"/>
  <c r="BA174" i="42"/>
  <c r="BM174" i="42"/>
  <c r="AZ174" i="42"/>
  <c r="AN174" i="42"/>
  <c r="BL174" i="42"/>
  <c r="AY174" i="42"/>
  <c r="AM174" i="42"/>
  <c r="BK174" i="42"/>
  <c r="AX174" i="42"/>
  <c r="AL174" i="42"/>
  <c r="BJ174" i="42"/>
  <c r="AW174" i="42"/>
  <c r="AK174" i="42"/>
  <c r="BH174" i="42"/>
  <c r="AV174" i="42"/>
  <c r="BG174" i="42"/>
  <c r="AU174" i="42"/>
  <c r="BF174" i="42"/>
  <c r="AT174" i="42"/>
  <c r="BS174" i="42"/>
  <c r="BE174" i="42"/>
  <c r="AS174" i="42"/>
  <c r="BR174" i="42"/>
  <c r="AR174" i="42"/>
  <c r="BP174" i="42"/>
  <c r="BB174" i="42"/>
  <c r="AP174" i="42"/>
  <c r="BQ174" i="42"/>
  <c r="BC174" i="42"/>
  <c r="AQ174" i="42"/>
  <c r="BM387" i="42"/>
  <c r="AZ387" i="42"/>
  <c r="AN387" i="42"/>
  <c r="BK387" i="42"/>
  <c r="AX387" i="42"/>
  <c r="BH387" i="42"/>
  <c r="AV387" i="42"/>
  <c r="BF387" i="42"/>
  <c r="AT387" i="42"/>
  <c r="BP387" i="42"/>
  <c r="BB387" i="42"/>
  <c r="BG387" i="42"/>
  <c r="AL387" i="42"/>
  <c r="BE387" i="42"/>
  <c r="BC387" i="42"/>
  <c r="BA387" i="42"/>
  <c r="AY387" i="42"/>
  <c r="BS387" i="42"/>
  <c r="AW387" i="42"/>
  <c r="BR387" i="42"/>
  <c r="AU387" i="42"/>
  <c r="BQ387" i="42"/>
  <c r="AS387" i="42"/>
  <c r="BO387" i="42"/>
  <c r="AR387" i="42"/>
  <c r="BL387" i="42"/>
  <c r="AQ387" i="42"/>
  <c r="BJ387" i="42"/>
  <c r="BM375" i="42"/>
  <c r="AZ375" i="42"/>
  <c r="AM375" i="42"/>
  <c r="BH375" i="42"/>
  <c r="AV375" i="42"/>
  <c r="BF375" i="42"/>
  <c r="AT375" i="42"/>
  <c r="BR375" i="42"/>
  <c r="BA375" i="42"/>
  <c r="BQ375" i="42"/>
  <c r="AY375" i="42"/>
  <c r="BP375" i="42"/>
  <c r="AX375" i="42"/>
  <c r="BO375" i="42"/>
  <c r="AW375" i="42"/>
  <c r="BL375" i="42"/>
  <c r="AU375" i="42"/>
  <c r="BK375" i="42"/>
  <c r="AS375" i="42"/>
  <c r="BJ375" i="42"/>
  <c r="AR375" i="42"/>
  <c r="BG375" i="42"/>
  <c r="AQ375" i="42"/>
  <c r="BE375" i="42"/>
  <c r="AN375" i="42"/>
  <c r="BC375" i="42"/>
  <c r="AL375" i="42"/>
  <c r="BS375" i="42"/>
  <c r="BB375" i="42"/>
  <c r="BM363" i="42"/>
  <c r="AZ363" i="42"/>
  <c r="AN363" i="42"/>
  <c r="AV363" i="42"/>
  <c r="BF363" i="42"/>
  <c r="AT363" i="42"/>
  <c r="BO363" i="42"/>
  <c r="AW363" i="42"/>
  <c r="BL363" i="42"/>
  <c r="AU363" i="42"/>
  <c r="BK363" i="42"/>
  <c r="AS363" i="42"/>
  <c r="BJ363" i="42"/>
  <c r="AR363" i="42"/>
  <c r="BG363" i="42"/>
  <c r="AQ363" i="42"/>
  <c r="BE363" i="42"/>
  <c r="BC363" i="42"/>
  <c r="AM363" i="42"/>
  <c r="BS363" i="42"/>
  <c r="BB363" i="42"/>
  <c r="AL363" i="42"/>
  <c r="BR363" i="42"/>
  <c r="BA363" i="42"/>
  <c r="BQ363" i="42"/>
  <c r="AY363" i="42"/>
  <c r="BP363" i="42"/>
  <c r="AX363" i="42"/>
  <c r="BP351" i="42"/>
  <c r="BB351" i="42"/>
  <c r="BR351" i="42"/>
  <c r="BC351" i="42"/>
  <c r="AO351" i="42"/>
  <c r="BQ351" i="42"/>
  <c r="BA351" i="42"/>
  <c r="BO351" i="42"/>
  <c r="AZ351" i="42"/>
  <c r="AM351" i="42"/>
  <c r="BM351" i="42"/>
  <c r="AY351" i="42"/>
  <c r="BL351" i="42"/>
  <c r="AX351" i="42"/>
  <c r="BK351" i="42"/>
  <c r="AW351" i="42"/>
  <c r="BJ351" i="42"/>
  <c r="AV351" i="42"/>
  <c r="BE351" i="42"/>
  <c r="AR351" i="42"/>
  <c r="AU351" i="42"/>
  <c r="AT351" i="42"/>
  <c r="AS351" i="42"/>
  <c r="AQ351" i="42"/>
  <c r="AN351" i="42"/>
  <c r="AL351" i="42"/>
  <c r="BS351" i="42"/>
  <c r="BG351" i="42"/>
  <c r="BF351" i="42"/>
  <c r="BG339" i="42"/>
  <c r="AU339" i="42"/>
  <c r="BP339" i="42"/>
  <c r="BB339" i="42"/>
  <c r="BE339" i="42"/>
  <c r="AQ339" i="42"/>
  <c r="AO339" i="42"/>
  <c r="BS339" i="42"/>
  <c r="BC339" i="42"/>
  <c r="AN339" i="42"/>
  <c r="BR339" i="42"/>
  <c r="BA339" i="42"/>
  <c r="AM339" i="42"/>
  <c r="BQ339" i="42"/>
  <c r="AZ339" i="42"/>
  <c r="AL339" i="42"/>
  <c r="BO339" i="42"/>
  <c r="AY339" i="42"/>
  <c r="BM339" i="42"/>
  <c r="AX339" i="42"/>
  <c r="BL339" i="42"/>
  <c r="AW339" i="42"/>
  <c r="BK339" i="42"/>
  <c r="AV339" i="42"/>
  <c r="AT339" i="42"/>
  <c r="BF339" i="42"/>
  <c r="AR339" i="42"/>
  <c r="BH339" i="42"/>
  <c r="AS339" i="42"/>
  <c r="BG327" i="42"/>
  <c r="AU327" i="42"/>
  <c r="BP327" i="42"/>
  <c r="BB327" i="42"/>
  <c r="BM327" i="42"/>
  <c r="AX327" i="42"/>
  <c r="BL327" i="42"/>
  <c r="AW327" i="42"/>
  <c r="BK327" i="42"/>
  <c r="AV327" i="42"/>
  <c r="BJ327" i="42"/>
  <c r="AT327" i="42"/>
  <c r="BH327" i="42"/>
  <c r="AS327" i="42"/>
  <c r="BF327" i="42"/>
  <c r="AR327" i="42"/>
  <c r="BE327" i="42"/>
  <c r="AQ327" i="42"/>
  <c r="AO327" i="42"/>
  <c r="BS327" i="42"/>
  <c r="BC327" i="42"/>
  <c r="AN327" i="42"/>
  <c r="BR327" i="42"/>
  <c r="BA327" i="42"/>
  <c r="AL327" i="42"/>
  <c r="BO327" i="42"/>
  <c r="AY327" i="42"/>
  <c r="BQ327" i="42"/>
  <c r="AZ327" i="42"/>
  <c r="BR315" i="42"/>
  <c r="AR315" i="42"/>
  <c r="BQ315" i="42"/>
  <c r="BC315" i="42"/>
  <c r="AQ315" i="42"/>
  <c r="BP315" i="42"/>
  <c r="BB315" i="42"/>
  <c r="BO315" i="42"/>
  <c r="BA315" i="42"/>
  <c r="AO315" i="42"/>
  <c r="BM315" i="42"/>
  <c r="AZ315" i="42"/>
  <c r="AN315" i="42"/>
  <c r="BL315" i="42"/>
  <c r="AY315" i="42"/>
  <c r="AM315" i="42"/>
  <c r="BK315" i="42"/>
  <c r="AX315" i="42"/>
  <c r="AL315" i="42"/>
  <c r="BJ315" i="42"/>
  <c r="AW315" i="42"/>
  <c r="BH315" i="42"/>
  <c r="AV315" i="42"/>
  <c r="BS315" i="42"/>
  <c r="BE315" i="42"/>
  <c r="AS315" i="42"/>
  <c r="BG315" i="42"/>
  <c r="BF315" i="42"/>
  <c r="AU315" i="42"/>
  <c r="AT315" i="42"/>
  <c r="BS303" i="42"/>
  <c r="BE303" i="42"/>
  <c r="AS303" i="42"/>
  <c r="BR303" i="42"/>
  <c r="AR303" i="42"/>
  <c r="BQ303" i="42"/>
  <c r="BC303" i="42"/>
  <c r="AQ303" i="42"/>
  <c r="BP303" i="42"/>
  <c r="BO303" i="42"/>
  <c r="BM303" i="42"/>
  <c r="AZ303" i="42"/>
  <c r="AM303" i="42"/>
  <c r="BL303" i="42"/>
  <c r="AY303" i="42"/>
  <c r="AL303" i="42"/>
  <c r="BK303" i="42"/>
  <c r="AX303" i="42"/>
  <c r="BJ303" i="42"/>
  <c r="AW303" i="42"/>
  <c r="BF303" i="42"/>
  <c r="AT303" i="42"/>
  <c r="BH303" i="42"/>
  <c r="BG303" i="42"/>
  <c r="AV303" i="42"/>
  <c r="AU303" i="42"/>
  <c r="BS291" i="42"/>
  <c r="BE291" i="42"/>
  <c r="AS291" i="42"/>
  <c r="BQ291" i="42"/>
  <c r="BC291" i="42"/>
  <c r="AQ291" i="42"/>
  <c r="BM291" i="42"/>
  <c r="AZ291" i="42"/>
  <c r="AN291" i="42"/>
  <c r="BL291" i="42"/>
  <c r="AY291" i="42"/>
  <c r="AM291" i="42"/>
  <c r="BF291" i="42"/>
  <c r="BB291" i="42"/>
  <c r="AX291" i="42"/>
  <c r="BR291" i="42"/>
  <c r="AW291" i="42"/>
  <c r="BP291" i="42"/>
  <c r="AV291" i="42"/>
  <c r="BO291" i="42"/>
  <c r="AU291" i="42"/>
  <c r="BK291" i="42"/>
  <c r="AT291" i="42"/>
  <c r="BJ291" i="42"/>
  <c r="AR291" i="42"/>
  <c r="BH291" i="42"/>
  <c r="BG291" i="42"/>
  <c r="AO291" i="42"/>
  <c r="BS279" i="42"/>
  <c r="BE279" i="42"/>
  <c r="AS279" i="42"/>
  <c r="BM279" i="42"/>
  <c r="AZ279" i="42"/>
  <c r="AN279" i="42"/>
  <c r="BL279" i="42"/>
  <c r="AY279" i="42"/>
  <c r="AM279" i="42"/>
  <c r="BP279" i="42"/>
  <c r="BO279" i="42"/>
  <c r="AV279" i="42"/>
  <c r="BK279" i="42"/>
  <c r="AU279" i="42"/>
  <c r="BJ279" i="42"/>
  <c r="AT279" i="42"/>
  <c r="BH279" i="42"/>
  <c r="AR279" i="42"/>
  <c r="BG279" i="42"/>
  <c r="AQ279" i="42"/>
  <c r="BF279" i="42"/>
  <c r="AO279" i="42"/>
  <c r="BC279" i="42"/>
  <c r="BB279" i="42"/>
  <c r="BR279" i="42"/>
  <c r="BA279" i="42"/>
  <c r="BQ279" i="42"/>
  <c r="AX279" i="42"/>
  <c r="BS267" i="42"/>
  <c r="AS267" i="42"/>
  <c r="BM267" i="42"/>
  <c r="AZ267" i="42"/>
  <c r="AN267" i="42"/>
  <c r="BP267" i="42"/>
  <c r="AY267" i="42"/>
  <c r="BO267" i="42"/>
  <c r="AX267" i="42"/>
  <c r="BL267" i="42"/>
  <c r="AW267" i="42"/>
  <c r="BK267" i="42"/>
  <c r="AV267" i="42"/>
  <c r="BJ267" i="42"/>
  <c r="AU267" i="42"/>
  <c r="BH267" i="42"/>
  <c r="AT267" i="42"/>
  <c r="BG267" i="42"/>
  <c r="AR267" i="42"/>
  <c r="BF267" i="42"/>
  <c r="AQ267" i="42"/>
  <c r="BC267" i="42"/>
  <c r="AO267" i="42"/>
  <c r="BR267" i="42"/>
  <c r="BB267" i="42"/>
  <c r="BQ267" i="42"/>
  <c r="BA267" i="42"/>
  <c r="BP255" i="42"/>
  <c r="BB255" i="42"/>
  <c r="BO255" i="42"/>
  <c r="BA255" i="42"/>
  <c r="BM255" i="42"/>
  <c r="AZ255" i="42"/>
  <c r="AM255" i="42"/>
  <c r="BL255" i="42"/>
  <c r="AY255" i="42"/>
  <c r="AL255" i="42"/>
  <c r="BK255" i="42"/>
  <c r="AX255" i="42"/>
  <c r="BJ255" i="42"/>
  <c r="AW255" i="42"/>
  <c r="BH255" i="42"/>
  <c r="AV255" i="42"/>
  <c r="BG255" i="42"/>
  <c r="AU255" i="42"/>
  <c r="BF255" i="42"/>
  <c r="AT255" i="42"/>
  <c r="BS255" i="42"/>
  <c r="AS255" i="42"/>
  <c r="BR255" i="42"/>
  <c r="AR255" i="42"/>
  <c r="AQ255" i="42"/>
  <c r="BC255" i="42"/>
  <c r="BQ255" i="42"/>
  <c r="BP243" i="42"/>
  <c r="BB243" i="42"/>
  <c r="BO243" i="42"/>
  <c r="BA243" i="42"/>
  <c r="AO243" i="42"/>
  <c r="BM243" i="42"/>
  <c r="AZ243" i="42"/>
  <c r="BL243" i="42"/>
  <c r="AY243" i="42"/>
  <c r="AM243" i="42"/>
  <c r="BK243" i="42"/>
  <c r="AX243" i="42"/>
  <c r="BJ243" i="42"/>
  <c r="AW243" i="42"/>
  <c r="BH243" i="42"/>
  <c r="AV243" i="42"/>
  <c r="BG243" i="42"/>
  <c r="AU243" i="42"/>
  <c r="BF243" i="42"/>
  <c r="AT243" i="42"/>
  <c r="BS243" i="42"/>
  <c r="AS243" i="42"/>
  <c r="BR243" i="42"/>
  <c r="BQ243" i="42"/>
  <c r="BC243" i="42"/>
  <c r="AR243" i="42"/>
  <c r="AQ243" i="42"/>
  <c r="AR511" i="42"/>
  <c r="BQ511" i="42"/>
  <c r="BC511" i="42"/>
  <c r="BB511" i="42"/>
  <c r="AO511" i="42"/>
  <c r="BO511" i="42"/>
  <c r="BA511" i="42"/>
  <c r="AN511" i="42"/>
  <c r="BM511" i="42"/>
  <c r="AZ511" i="42"/>
  <c r="AM511" i="42"/>
  <c r="BL511" i="42"/>
  <c r="AY511" i="42"/>
  <c r="AL511" i="42"/>
  <c r="BK511" i="42"/>
  <c r="AX511" i="42"/>
  <c r="AK511" i="42"/>
  <c r="BJ511" i="42"/>
  <c r="AW511" i="42"/>
  <c r="BH511" i="42"/>
  <c r="AV511" i="42"/>
  <c r="BG511" i="42"/>
  <c r="BF511" i="42"/>
  <c r="AT511" i="42"/>
  <c r="BF499" i="42"/>
  <c r="AS499" i="42"/>
  <c r="BS499" i="42"/>
  <c r="BE499" i="42"/>
  <c r="AR499" i="42"/>
  <c r="BQ499" i="42"/>
  <c r="BC499" i="42"/>
  <c r="BP499" i="42"/>
  <c r="BB499" i="42"/>
  <c r="AO499" i="42"/>
  <c r="BO499" i="42"/>
  <c r="BA499" i="42"/>
  <c r="AN499" i="42"/>
  <c r="BM499" i="42"/>
  <c r="AZ499" i="42"/>
  <c r="AM499" i="42"/>
  <c r="BL499" i="42"/>
  <c r="AY499" i="42"/>
  <c r="AL499" i="42"/>
  <c r="BK499" i="42"/>
  <c r="AX499" i="42"/>
  <c r="AK499" i="42"/>
  <c r="BJ499" i="42"/>
  <c r="BG499" i="42"/>
  <c r="AT499" i="42"/>
  <c r="BH499" i="42"/>
  <c r="AV499" i="42"/>
  <c r="BF487" i="42"/>
  <c r="AS487" i="42"/>
  <c r="BS487" i="42"/>
  <c r="BE487" i="42"/>
  <c r="AR487" i="42"/>
  <c r="BQ487" i="42"/>
  <c r="BC487" i="42"/>
  <c r="BP487" i="42"/>
  <c r="BB487" i="42"/>
  <c r="AO487" i="42"/>
  <c r="BM487" i="42"/>
  <c r="AZ487" i="42"/>
  <c r="AM487" i="42"/>
  <c r="AY487" i="42"/>
  <c r="AX487" i="42"/>
  <c r="BR487" i="42"/>
  <c r="AV487" i="42"/>
  <c r="BO487" i="42"/>
  <c r="AT487" i="42"/>
  <c r="BL487" i="42"/>
  <c r="BK487" i="42"/>
  <c r="AN487" i="42"/>
  <c r="BJ487" i="42"/>
  <c r="AL487" i="42"/>
  <c r="BH487" i="42"/>
  <c r="AK487" i="42"/>
  <c r="BG487" i="42"/>
  <c r="BA487" i="42"/>
  <c r="BF475" i="42"/>
  <c r="AS475" i="42"/>
  <c r="BP475" i="42"/>
  <c r="BB475" i="42"/>
  <c r="AO475" i="42"/>
  <c r="BS475" i="42"/>
  <c r="BC475" i="42"/>
  <c r="AM475" i="42"/>
  <c r="BR475" i="42"/>
  <c r="BA475" i="42"/>
  <c r="AL475" i="42"/>
  <c r="BQ475" i="42"/>
  <c r="AZ475" i="42"/>
  <c r="AK475" i="42"/>
  <c r="BO475" i="42"/>
  <c r="AY475" i="42"/>
  <c r="BM475" i="42"/>
  <c r="AW475" i="42"/>
  <c r="BL475" i="42"/>
  <c r="AV475" i="42"/>
  <c r="BK475" i="42"/>
  <c r="BJ475" i="42"/>
  <c r="AT475" i="42"/>
  <c r="BH475" i="42"/>
  <c r="AR475" i="42"/>
  <c r="BG475" i="42"/>
  <c r="AN475" i="42"/>
  <c r="BE475" i="42"/>
  <c r="BG463" i="42"/>
  <c r="BQ463" i="42"/>
  <c r="BC463" i="42"/>
  <c r="BL463" i="42"/>
  <c r="AW463" i="42"/>
  <c r="BK463" i="42"/>
  <c r="AV463" i="42"/>
  <c r="BJ463" i="42"/>
  <c r="AT463" i="42"/>
  <c r="BH463" i="42"/>
  <c r="BF463" i="42"/>
  <c r="BE463" i="42"/>
  <c r="AO463" i="42"/>
  <c r="AN463" i="42"/>
  <c r="BS463" i="42"/>
  <c r="BB463" i="42"/>
  <c r="AM463" i="42"/>
  <c r="BR463" i="42"/>
  <c r="BA463" i="42"/>
  <c r="AL463" i="42"/>
  <c r="BP463" i="42"/>
  <c r="AZ463" i="42"/>
  <c r="AK463" i="42"/>
  <c r="BM463" i="42"/>
  <c r="AX463" i="42"/>
  <c r="BO463" i="42"/>
  <c r="AY463" i="42"/>
  <c r="BP451" i="42"/>
  <c r="BB451" i="42"/>
  <c r="AO451" i="42"/>
  <c r="BO451" i="42"/>
  <c r="BA451" i="42"/>
  <c r="AN451" i="42"/>
  <c r="BM451" i="42"/>
  <c r="AZ451" i="42"/>
  <c r="AM451" i="42"/>
  <c r="BL451" i="42"/>
  <c r="AY451" i="42"/>
  <c r="AL451" i="42"/>
  <c r="BK451" i="42"/>
  <c r="AX451" i="42"/>
  <c r="AK451" i="42"/>
  <c r="BJ451" i="42"/>
  <c r="AW451" i="42"/>
  <c r="BH451" i="42"/>
  <c r="AV451" i="42"/>
  <c r="BG451" i="42"/>
  <c r="BF451" i="42"/>
  <c r="AT451" i="42"/>
  <c r="BS451" i="42"/>
  <c r="BE451" i="42"/>
  <c r="BQ451" i="42"/>
  <c r="BC451" i="42"/>
  <c r="BR451" i="42"/>
  <c r="BP439" i="42"/>
  <c r="BB439" i="42"/>
  <c r="AO439" i="42"/>
  <c r="AX439" i="42"/>
  <c r="AK439" i="42"/>
  <c r="BH439" i="42"/>
  <c r="AV439" i="42"/>
  <c r="BF439" i="42"/>
  <c r="AT439" i="42"/>
  <c r="BQ439" i="42"/>
  <c r="BC439" i="42"/>
  <c r="AZ439" i="42"/>
  <c r="AY439" i="42"/>
  <c r="BS439" i="42"/>
  <c r="AW439" i="42"/>
  <c r="BR439" i="42"/>
  <c r="BO439" i="42"/>
  <c r="BM439" i="42"/>
  <c r="BL439" i="42"/>
  <c r="AN439" i="42"/>
  <c r="BJ439" i="42"/>
  <c r="AM439" i="42"/>
  <c r="AL439" i="42"/>
  <c r="BE439" i="42"/>
  <c r="BA439" i="42"/>
  <c r="BL427" i="42"/>
  <c r="AY427" i="42"/>
  <c r="AL427" i="42"/>
  <c r="BJ427" i="42"/>
  <c r="AW427" i="42"/>
  <c r="BF427" i="42"/>
  <c r="BE427" i="42"/>
  <c r="AO427" i="42"/>
  <c r="BS427" i="42"/>
  <c r="BC427" i="42"/>
  <c r="AN427" i="42"/>
  <c r="BR427" i="42"/>
  <c r="BB427" i="42"/>
  <c r="AM427" i="42"/>
  <c r="BQ427" i="42"/>
  <c r="BA427" i="42"/>
  <c r="AK427" i="42"/>
  <c r="BP427" i="42"/>
  <c r="AZ427" i="42"/>
  <c r="BO427" i="42"/>
  <c r="AX427" i="42"/>
  <c r="AT427" i="42"/>
  <c r="BH427" i="42"/>
  <c r="AS427" i="42"/>
  <c r="BG427" i="42"/>
  <c r="AR427" i="42"/>
  <c r="AY415" i="42"/>
  <c r="AL415" i="42"/>
  <c r="BK415" i="42"/>
  <c r="AX415" i="42"/>
  <c r="AK415" i="42"/>
  <c r="BJ415" i="42"/>
  <c r="AV415" i="42"/>
  <c r="BH415" i="42"/>
  <c r="BF415" i="42"/>
  <c r="AS415" i="42"/>
  <c r="BS415" i="42"/>
  <c r="BE415" i="42"/>
  <c r="AR415" i="42"/>
  <c r="BR415" i="42"/>
  <c r="BQ415" i="42"/>
  <c r="BC415" i="42"/>
  <c r="BP415" i="42"/>
  <c r="BB415" i="42"/>
  <c r="AO415" i="42"/>
  <c r="BO415" i="42"/>
  <c r="BA415" i="42"/>
  <c r="AN415" i="42"/>
  <c r="BM415" i="42"/>
  <c r="AZ415" i="42"/>
  <c r="AM415" i="42"/>
  <c r="BL403" i="42"/>
  <c r="AY403" i="42"/>
  <c r="AL403" i="42"/>
  <c r="BK403" i="42"/>
  <c r="AX403" i="42"/>
  <c r="AK403" i="42"/>
  <c r="BJ403" i="42"/>
  <c r="AW403" i="42"/>
  <c r="BH403" i="42"/>
  <c r="AV403" i="42"/>
  <c r="BG403" i="42"/>
  <c r="BF403" i="42"/>
  <c r="AS403" i="42"/>
  <c r="BS403" i="42"/>
  <c r="BE403" i="42"/>
  <c r="AR403" i="42"/>
  <c r="BR403" i="42"/>
  <c r="BQ403" i="42"/>
  <c r="BC403" i="42"/>
  <c r="BP403" i="42"/>
  <c r="BB403" i="42"/>
  <c r="AO403" i="42"/>
  <c r="BO403" i="42"/>
  <c r="BA403" i="42"/>
  <c r="AN403" i="42"/>
  <c r="BM403" i="42"/>
  <c r="AZ403" i="42"/>
  <c r="AM403" i="42"/>
  <c r="BO5" i="42"/>
  <c r="BA5" i="42"/>
  <c r="AR6" i="42"/>
  <c r="BR6" i="42"/>
  <c r="AT7" i="42"/>
  <c r="AV8" i="42"/>
  <c r="AM9" i="42"/>
  <c r="AY9" i="42"/>
  <c r="AP10" i="42"/>
  <c r="BB10" i="42"/>
  <c r="BQ10" i="42"/>
  <c r="AS11" i="42"/>
  <c r="BE11" i="42"/>
  <c r="AV12" i="42"/>
  <c r="BJ12" i="42"/>
  <c r="AM13" i="42"/>
  <c r="AY13" i="42"/>
  <c r="BM13" i="42"/>
  <c r="AP14" i="42"/>
  <c r="BB14" i="42"/>
  <c r="BQ14" i="42"/>
  <c r="AS15" i="42"/>
  <c r="BE15" i="42"/>
  <c r="AV16" i="42"/>
  <c r="BJ16" i="42"/>
  <c r="AM17" i="42"/>
  <c r="AY17" i="42"/>
  <c r="BM17" i="42"/>
  <c r="AP18" i="42"/>
  <c r="BB18" i="42"/>
  <c r="BQ18" i="42"/>
  <c r="AS19" i="42"/>
  <c r="BE19" i="42"/>
  <c r="AV20" i="42"/>
  <c r="BJ20" i="42"/>
  <c r="AM21" i="42"/>
  <c r="AY21" i="42"/>
  <c r="BM21" i="42"/>
  <c r="AP22" i="42"/>
  <c r="BB22" i="42"/>
  <c r="BQ22" i="42"/>
  <c r="AS23" i="42"/>
  <c r="BE23" i="42"/>
  <c r="AV24" i="42"/>
  <c r="BJ24" i="42"/>
  <c r="AM25" i="42"/>
  <c r="AY25" i="42"/>
  <c r="BM25" i="42"/>
  <c r="AP26" i="42"/>
  <c r="BB26" i="42"/>
  <c r="BQ26" i="42"/>
  <c r="AS27" i="42"/>
  <c r="BE27" i="42"/>
  <c r="AV28" i="42"/>
  <c r="BJ28" i="42"/>
  <c r="AM29" i="42"/>
  <c r="AY29" i="42"/>
  <c r="BM29" i="42"/>
  <c r="AP30" i="42"/>
  <c r="BB30" i="42"/>
  <c r="BQ30" i="42"/>
  <c r="AS31" i="42"/>
  <c r="BE31" i="42"/>
  <c r="AV32" i="42"/>
  <c r="BH32" i="42"/>
  <c r="AM33" i="42"/>
  <c r="AY33" i="42"/>
  <c r="BM33" i="42"/>
  <c r="AP34" i="42"/>
  <c r="BB34" i="42"/>
  <c r="BQ34" i="42"/>
  <c r="AS35" i="42"/>
  <c r="BE35" i="42"/>
  <c r="AV36" i="42"/>
  <c r="BJ36" i="42"/>
  <c r="AM37" i="42"/>
  <c r="AY37" i="42"/>
  <c r="BM37" i="42"/>
  <c r="AP38" i="42"/>
  <c r="BB38" i="42"/>
  <c r="BQ38" i="42"/>
  <c r="AS39" i="42"/>
  <c r="BE39" i="42"/>
  <c r="AV40" i="42"/>
  <c r="BJ40" i="42"/>
  <c r="AM41" i="42"/>
  <c r="AY41" i="42"/>
  <c r="BM41" i="42"/>
  <c r="AP42" i="42"/>
  <c r="BB42" i="42"/>
  <c r="BQ42" i="42"/>
  <c r="AS43" i="42"/>
  <c r="BE43" i="42"/>
  <c r="AV44" i="42"/>
  <c r="BJ44" i="42"/>
  <c r="AM45" i="42"/>
  <c r="AY45" i="42"/>
  <c r="BM45" i="42"/>
  <c r="AP46" i="42"/>
  <c r="BB46" i="42"/>
  <c r="AR47" i="42"/>
  <c r="BS47" i="42"/>
  <c r="AU48" i="42"/>
  <c r="BG48" i="42"/>
  <c r="AL49" i="42"/>
  <c r="AX49" i="42"/>
  <c r="BL49" i="42"/>
  <c r="AO50" i="42"/>
  <c r="BA50" i="42"/>
  <c r="AR51" i="42"/>
  <c r="AU52" i="42"/>
  <c r="BG52" i="42"/>
  <c r="AL53" i="42"/>
  <c r="AX53" i="42"/>
  <c r="BL53" i="42"/>
  <c r="AO54" i="42"/>
  <c r="BA54" i="42"/>
  <c r="AR55" i="42"/>
  <c r="BS55" i="42"/>
  <c r="AU56" i="42"/>
  <c r="AL57" i="42"/>
  <c r="AX57" i="42"/>
  <c r="BM57" i="42"/>
  <c r="AS58" i="42"/>
  <c r="BK58" i="42"/>
  <c r="AR59" i="42"/>
  <c r="BH59" i="42"/>
  <c r="AQ60" i="42"/>
  <c r="BG60" i="42"/>
  <c r="AP61" i="42"/>
  <c r="BF61" i="42"/>
  <c r="AO62" i="42"/>
  <c r="BE62" i="42"/>
  <c r="AN63" i="42"/>
  <c r="AM64" i="42"/>
  <c r="BC64" i="42"/>
  <c r="AL65" i="42"/>
  <c r="BB65" i="42"/>
  <c r="AK66" i="42"/>
  <c r="BA66" i="42"/>
  <c r="AZ67" i="42"/>
  <c r="BS67" i="42"/>
  <c r="AY68" i="42"/>
  <c r="BR68" i="42"/>
  <c r="AX69" i="42"/>
  <c r="BQ69" i="42"/>
  <c r="AW70" i="42"/>
  <c r="AV71" i="42"/>
  <c r="BO71" i="42"/>
  <c r="AU72" i="42"/>
  <c r="BM72" i="42"/>
  <c r="AT73" i="42"/>
  <c r="BL73" i="42"/>
  <c r="AS74" i="42"/>
  <c r="BJ74" i="42"/>
  <c r="AV77" i="42"/>
  <c r="BO77" i="42"/>
  <c r="AV78" i="42"/>
  <c r="BL78" i="42"/>
  <c r="AT79" i="42"/>
  <c r="BL79" i="42"/>
  <c r="AS80" i="42"/>
  <c r="BO80" i="42"/>
  <c r="AY81" i="42"/>
  <c r="AM82" i="42"/>
  <c r="AT83" i="42"/>
  <c r="BS83" i="42"/>
  <c r="BC84" i="42"/>
  <c r="AQ85" i="42"/>
  <c r="BL85" i="42"/>
  <c r="BB86" i="42"/>
  <c r="AS87" i="42"/>
  <c r="BH88" i="42"/>
  <c r="AY89" i="42"/>
  <c r="AQ90" i="42"/>
  <c r="AQ103" i="42" s="1"/>
  <c r="AT91" i="42"/>
  <c r="AW92" i="42"/>
  <c r="BK93" i="42"/>
  <c r="AM97" i="42"/>
  <c r="AX101" i="42"/>
  <c r="AO110" i="42"/>
  <c r="BC119" i="42"/>
  <c r="BL124" i="42"/>
  <c r="BG135" i="42"/>
  <c r="AU147" i="42"/>
  <c r="AY161" i="42"/>
  <c r="AQ192" i="42"/>
  <c r="BQ368" i="42"/>
  <c r="BC368" i="42"/>
  <c r="AQ368" i="42"/>
  <c r="BL368" i="42"/>
  <c r="AY368" i="42"/>
  <c r="AL368" i="42"/>
  <c r="BJ368" i="42"/>
  <c r="AW368" i="42"/>
  <c r="AR368" i="42"/>
  <c r="BF368" i="42"/>
  <c r="BE368" i="42"/>
  <c r="AN368" i="42"/>
  <c r="AM368" i="42"/>
  <c r="BB368" i="42"/>
  <c r="BS368" i="42"/>
  <c r="BA368" i="42"/>
  <c r="BR368" i="42"/>
  <c r="AZ368" i="42"/>
  <c r="BP368" i="42"/>
  <c r="AX368" i="42"/>
  <c r="BO368" i="42"/>
  <c r="AV368" i="42"/>
  <c r="BM368" i="42"/>
  <c r="AU368" i="42"/>
  <c r="BK368" i="42"/>
  <c r="AT368" i="42"/>
  <c r="BH368" i="42"/>
  <c r="AS368" i="42"/>
  <c r="BS260" i="42"/>
  <c r="AS260" i="42"/>
  <c r="BR260" i="42"/>
  <c r="AR260" i="42"/>
  <c r="BQ260" i="42"/>
  <c r="BC260" i="42"/>
  <c r="AQ260" i="42"/>
  <c r="BP260" i="42"/>
  <c r="BB260" i="42"/>
  <c r="BO260" i="42"/>
  <c r="BA260" i="42"/>
  <c r="AO260" i="42"/>
  <c r="BM260" i="42"/>
  <c r="AZ260" i="42"/>
  <c r="AN260" i="42"/>
  <c r="BL260" i="42"/>
  <c r="AY260" i="42"/>
  <c r="BK260" i="42"/>
  <c r="AX260" i="42"/>
  <c r="BJ260" i="42"/>
  <c r="AW260" i="42"/>
  <c r="BH260" i="42"/>
  <c r="AV260" i="42"/>
  <c r="BG260" i="42"/>
  <c r="AU260" i="42"/>
  <c r="BF260" i="42"/>
  <c r="AT260" i="42"/>
  <c r="BJ480" i="42"/>
  <c r="AW480" i="42"/>
  <c r="BH480" i="42"/>
  <c r="AV480" i="42"/>
  <c r="BF480" i="42"/>
  <c r="AT480" i="42"/>
  <c r="BS480" i="42"/>
  <c r="BE480" i="42"/>
  <c r="AS480" i="42"/>
  <c r="BB480" i="42"/>
  <c r="AK480" i="42"/>
  <c r="BA480" i="42"/>
  <c r="BR480" i="42"/>
  <c r="AZ480" i="42"/>
  <c r="BQ480" i="42"/>
  <c r="AY480" i="42"/>
  <c r="BP480" i="42"/>
  <c r="AX480" i="42"/>
  <c r="BO480" i="42"/>
  <c r="BM480" i="42"/>
  <c r="AR480" i="42"/>
  <c r="BL480" i="42"/>
  <c r="BK480" i="42"/>
  <c r="AO480" i="42"/>
  <c r="BG480" i="42"/>
  <c r="AN480" i="42"/>
  <c r="BC480" i="42"/>
  <c r="AL480" i="42"/>
  <c r="AM480" i="42"/>
  <c r="AT63" i="42"/>
  <c r="BA63" i="42"/>
  <c r="AO63" i="42"/>
  <c r="BM63" i="42"/>
  <c r="AY63" i="42"/>
  <c r="AM63" i="42"/>
  <c r="BP166" i="42"/>
  <c r="BA166" i="42"/>
  <c r="AO166" i="42"/>
  <c r="BO166" i="42"/>
  <c r="AZ166" i="42"/>
  <c r="BM166" i="42"/>
  <c r="AY166" i="42"/>
  <c r="AM166" i="42"/>
  <c r="AX166" i="42"/>
  <c r="AL166" i="42"/>
  <c r="BJ166" i="42"/>
  <c r="AW166" i="42"/>
  <c r="AK166" i="42"/>
  <c r="BH166" i="42"/>
  <c r="AV166" i="42"/>
  <c r="BF166" i="42"/>
  <c r="AT166" i="42"/>
  <c r="BE166" i="42"/>
  <c r="AS166" i="42"/>
  <c r="BS166" i="42"/>
  <c r="AR166" i="42"/>
  <c r="BC166" i="42"/>
  <c r="BB166" i="42"/>
  <c r="AU166" i="42"/>
  <c r="AQ166" i="42"/>
  <c r="AP166" i="42"/>
  <c r="BR166" i="42"/>
  <c r="BG166" i="42"/>
  <c r="BP154" i="42"/>
  <c r="BA154" i="42"/>
  <c r="AO154" i="42"/>
  <c r="BL154" i="42"/>
  <c r="AY154" i="42"/>
  <c r="AM154" i="42"/>
  <c r="BH154" i="42"/>
  <c r="AV154" i="42"/>
  <c r="BF154" i="42"/>
  <c r="AT154" i="42"/>
  <c r="BE154" i="42"/>
  <c r="AS154" i="42"/>
  <c r="BK154" i="42"/>
  <c r="AP154" i="42"/>
  <c r="BJ154" i="42"/>
  <c r="AN154" i="42"/>
  <c r="BG154" i="42"/>
  <c r="AL154" i="42"/>
  <c r="AK154" i="42"/>
  <c r="BC154" i="42"/>
  <c r="BB154" i="42"/>
  <c r="AZ154" i="42"/>
  <c r="AX154" i="42"/>
  <c r="BS154" i="42"/>
  <c r="AW154" i="42"/>
  <c r="BR154" i="42"/>
  <c r="AU154" i="42"/>
  <c r="BO154" i="42"/>
  <c r="AQ154" i="42"/>
  <c r="BP142" i="42"/>
  <c r="BA142" i="42"/>
  <c r="AO142" i="42"/>
  <c r="BH142" i="42"/>
  <c r="AV142" i="42"/>
  <c r="BF142" i="42"/>
  <c r="AT142" i="42"/>
  <c r="BQ142" i="42"/>
  <c r="AX142" i="42"/>
  <c r="BM142" i="42"/>
  <c r="AW142" i="42"/>
  <c r="BL142" i="42"/>
  <c r="AU142" i="42"/>
  <c r="BK142" i="42"/>
  <c r="AS142" i="42"/>
  <c r="BJ142" i="42"/>
  <c r="AR142" i="42"/>
  <c r="BG142" i="42"/>
  <c r="AQ142" i="42"/>
  <c r="BE142" i="42"/>
  <c r="AP142" i="42"/>
  <c r="AN142" i="42"/>
  <c r="BC142" i="42"/>
  <c r="AM142" i="42"/>
  <c r="BB142" i="42"/>
  <c r="AL142" i="42"/>
  <c r="BR142" i="42"/>
  <c r="AY142" i="42"/>
  <c r="BP130" i="42"/>
  <c r="BA130" i="42"/>
  <c r="AO130" i="42"/>
  <c r="BF130" i="42"/>
  <c r="AT130" i="42"/>
  <c r="BO130" i="42"/>
  <c r="AX130" i="42"/>
  <c r="AW130" i="42"/>
  <c r="BL130" i="42"/>
  <c r="AV130" i="42"/>
  <c r="BJ130" i="42"/>
  <c r="AU130" i="42"/>
  <c r="BH130" i="42"/>
  <c r="AS130" i="42"/>
  <c r="BG130" i="42"/>
  <c r="AR130" i="42"/>
  <c r="BE130" i="42"/>
  <c r="AQ130" i="42"/>
  <c r="AP130" i="42"/>
  <c r="BC130" i="42"/>
  <c r="AN130" i="42"/>
  <c r="BS130" i="42"/>
  <c r="BB130" i="42"/>
  <c r="AM130" i="42"/>
  <c r="BQ130" i="42"/>
  <c r="AY130" i="42"/>
  <c r="AK130" i="42"/>
  <c r="BP118" i="42"/>
  <c r="BA118" i="42"/>
  <c r="AO118" i="42"/>
  <c r="BF118" i="42"/>
  <c r="AT118" i="42"/>
  <c r="BE118" i="42"/>
  <c r="AQ118" i="42"/>
  <c r="AP118" i="42"/>
  <c r="BC118" i="42"/>
  <c r="AN118" i="42"/>
  <c r="BS118" i="42"/>
  <c r="BB118" i="42"/>
  <c r="AM118" i="42"/>
  <c r="BR118" i="42"/>
  <c r="AZ118" i="42"/>
  <c r="AL118" i="42"/>
  <c r="BQ118" i="42"/>
  <c r="AY118" i="42"/>
  <c r="BO118" i="42"/>
  <c r="AX118" i="42"/>
  <c r="BL118" i="42"/>
  <c r="AW118" i="42"/>
  <c r="BK118" i="42"/>
  <c r="AV118" i="42"/>
  <c r="BJ118" i="42"/>
  <c r="AU118" i="42"/>
  <c r="BG118" i="42"/>
  <c r="AR118" i="42"/>
  <c r="AY106" i="42"/>
  <c r="AM106" i="42"/>
  <c r="BL106" i="42"/>
  <c r="AX106" i="42"/>
  <c r="AL106" i="42"/>
  <c r="BJ106" i="42"/>
  <c r="AW106" i="42"/>
  <c r="AK106" i="42"/>
  <c r="BH106" i="42"/>
  <c r="AV106" i="42"/>
  <c r="BG106" i="42"/>
  <c r="AU106" i="42"/>
  <c r="BF106" i="42"/>
  <c r="AT106" i="42"/>
  <c r="BE106" i="42"/>
  <c r="AS106" i="42"/>
  <c r="BS106" i="42"/>
  <c r="BR106" i="42"/>
  <c r="BC106" i="42"/>
  <c r="AQ106" i="42"/>
  <c r="BQ106" i="42"/>
  <c r="BB106" i="42"/>
  <c r="AP106" i="42"/>
  <c r="BO106" i="42"/>
  <c r="AZ106" i="42"/>
  <c r="AN106" i="42"/>
  <c r="BM94" i="42"/>
  <c r="AZ94" i="42"/>
  <c r="AN94" i="42"/>
  <c r="BL94" i="42"/>
  <c r="AY94" i="42"/>
  <c r="AM94" i="42"/>
  <c r="BK94" i="42"/>
  <c r="AX94" i="42"/>
  <c r="AL94" i="42"/>
  <c r="BJ94" i="42"/>
  <c r="AW94" i="42"/>
  <c r="AK94" i="42"/>
  <c r="BH94" i="42"/>
  <c r="AV94" i="42"/>
  <c r="BG94" i="42"/>
  <c r="AU94" i="42"/>
  <c r="BF94" i="42"/>
  <c r="AT94" i="42"/>
  <c r="BE94" i="42"/>
  <c r="AS94" i="42"/>
  <c r="BS94" i="42"/>
  <c r="BR94" i="42"/>
  <c r="BC94" i="42"/>
  <c r="AQ94" i="42"/>
  <c r="BP94" i="42"/>
  <c r="BM82" i="42"/>
  <c r="AZ82" i="42"/>
  <c r="AN82" i="42"/>
  <c r="BK82" i="42"/>
  <c r="AX82" i="42"/>
  <c r="AL82" i="42"/>
  <c r="BG82" i="42"/>
  <c r="AU82" i="42"/>
  <c r="BE82" i="42"/>
  <c r="AS82" i="42"/>
  <c r="BS82" i="42"/>
  <c r="AR82" i="42"/>
  <c r="BH233" i="42"/>
  <c r="AV233" i="42"/>
  <c r="BG233" i="42"/>
  <c r="AU233" i="42"/>
  <c r="BF233" i="42"/>
  <c r="AT233" i="42"/>
  <c r="AS233" i="42"/>
  <c r="BR233" i="42"/>
  <c r="AR233" i="42"/>
  <c r="BQ233" i="42"/>
  <c r="BC233" i="42"/>
  <c r="AQ233" i="42"/>
  <c r="BP233" i="42"/>
  <c r="BB233" i="42"/>
  <c r="AP233" i="42"/>
  <c r="BO233" i="42"/>
  <c r="BA233" i="42"/>
  <c r="AO233" i="42"/>
  <c r="BL233" i="42"/>
  <c r="AY233" i="42"/>
  <c r="AN233" i="42"/>
  <c r="AM233" i="42"/>
  <c r="AL233" i="42"/>
  <c r="AK233" i="42"/>
  <c r="BM233" i="42"/>
  <c r="BK233" i="42"/>
  <c r="BJ233" i="42"/>
  <c r="AZ233" i="42"/>
  <c r="AW233" i="42"/>
  <c r="AX233" i="42"/>
  <c r="BH221" i="42"/>
  <c r="BF221" i="42"/>
  <c r="AT221" i="42"/>
  <c r="BR221" i="42"/>
  <c r="AR221" i="42"/>
  <c r="BQ221" i="42"/>
  <c r="BC221" i="42"/>
  <c r="AQ221" i="42"/>
  <c r="BG221" i="42"/>
  <c r="AN221" i="42"/>
  <c r="BE221" i="42"/>
  <c r="AM221" i="42"/>
  <c r="BB221" i="42"/>
  <c r="AL221" i="42"/>
  <c r="BA221" i="42"/>
  <c r="AK221" i="42"/>
  <c r="AZ221" i="42"/>
  <c r="AY221" i="42"/>
  <c r="BP221" i="42"/>
  <c r="AX221" i="42"/>
  <c r="BO221" i="42"/>
  <c r="AW221" i="42"/>
  <c r="BM221" i="42"/>
  <c r="AU221" i="42"/>
  <c r="BL221" i="42"/>
  <c r="AS221" i="42"/>
  <c r="BJ221" i="42"/>
  <c r="AO221" i="42"/>
  <c r="AP221" i="42"/>
  <c r="BK221" i="42"/>
  <c r="BH209" i="42"/>
  <c r="AV209" i="42"/>
  <c r="BS209" i="42"/>
  <c r="AR209" i="42"/>
  <c r="BC209" i="42"/>
  <c r="AQ209" i="42"/>
  <c r="BB209" i="42"/>
  <c r="AM209" i="42"/>
  <c r="BA209" i="42"/>
  <c r="AL209" i="42"/>
  <c r="AZ209" i="42"/>
  <c r="AK209" i="42"/>
  <c r="BP209" i="42"/>
  <c r="AY209" i="42"/>
  <c r="BO209" i="42"/>
  <c r="BM209" i="42"/>
  <c r="AW209" i="42"/>
  <c r="BL209" i="42"/>
  <c r="AU209" i="42"/>
  <c r="BK209" i="42"/>
  <c r="AT209" i="42"/>
  <c r="BJ209" i="42"/>
  <c r="AS209" i="42"/>
  <c r="BG209" i="42"/>
  <c r="AP209" i="42"/>
  <c r="BE209" i="42"/>
  <c r="AN209" i="42"/>
  <c r="AO209" i="42"/>
  <c r="BH197" i="42"/>
  <c r="AV197" i="42"/>
  <c r="BR197" i="42"/>
  <c r="AR197" i="42"/>
  <c r="BQ197" i="42"/>
  <c r="BC197" i="42"/>
  <c r="BP197" i="42"/>
  <c r="AY197" i="42"/>
  <c r="BO197" i="42"/>
  <c r="AX197" i="42"/>
  <c r="BM197" i="42"/>
  <c r="AW197" i="42"/>
  <c r="BL197" i="42"/>
  <c r="AU197" i="42"/>
  <c r="BK197" i="42"/>
  <c r="AT197" i="42"/>
  <c r="BJ197" i="42"/>
  <c r="AS197" i="42"/>
  <c r="BG197" i="42"/>
  <c r="AP197" i="42"/>
  <c r="BF197" i="42"/>
  <c r="AO197" i="42"/>
  <c r="BE197" i="42"/>
  <c r="AN197" i="42"/>
  <c r="BB197" i="42"/>
  <c r="AM197" i="42"/>
  <c r="BS197" i="42"/>
  <c r="AZ197" i="42"/>
  <c r="AK197" i="42"/>
  <c r="AL197" i="42"/>
  <c r="BA197" i="42"/>
  <c r="BH185" i="42"/>
  <c r="AV185" i="42"/>
  <c r="BR185" i="42"/>
  <c r="BC185" i="42"/>
  <c r="BQ185" i="42"/>
  <c r="AZ185" i="42"/>
  <c r="AM185" i="42"/>
  <c r="BO185" i="42"/>
  <c r="AY185" i="42"/>
  <c r="AL185" i="42"/>
  <c r="BM185" i="42"/>
  <c r="AX185" i="42"/>
  <c r="BL185" i="42"/>
  <c r="AW185" i="42"/>
  <c r="BK185" i="42"/>
  <c r="AU185" i="42"/>
  <c r="BJ185" i="42"/>
  <c r="AT185" i="42"/>
  <c r="BG185" i="42"/>
  <c r="AS185" i="42"/>
  <c r="BF185" i="42"/>
  <c r="AR185" i="42"/>
  <c r="BE185" i="42"/>
  <c r="AQ185" i="42"/>
  <c r="AP185" i="42"/>
  <c r="BS185" i="42"/>
  <c r="BA185" i="42"/>
  <c r="AN185" i="42"/>
  <c r="BB185" i="42"/>
  <c r="AO185" i="42"/>
  <c r="BK173" i="42"/>
  <c r="AX173" i="42"/>
  <c r="AL173" i="42"/>
  <c r="BJ173" i="42"/>
  <c r="AW173" i="42"/>
  <c r="BH173" i="42"/>
  <c r="AV173" i="42"/>
  <c r="BG173" i="42"/>
  <c r="AU173" i="42"/>
  <c r="BF173" i="42"/>
  <c r="AT173" i="42"/>
  <c r="BS173" i="42"/>
  <c r="BE173" i="42"/>
  <c r="AS173" i="42"/>
  <c r="BR173" i="42"/>
  <c r="AR173" i="42"/>
  <c r="BQ173" i="42"/>
  <c r="BC173" i="42"/>
  <c r="AQ173" i="42"/>
  <c r="BP173" i="42"/>
  <c r="BB173" i="42"/>
  <c r="AP173" i="42"/>
  <c r="BO173" i="42"/>
  <c r="BA173" i="42"/>
  <c r="AO173" i="42"/>
  <c r="BL173" i="42"/>
  <c r="AY173" i="42"/>
  <c r="AM173" i="42"/>
  <c r="BM173" i="42"/>
  <c r="AZ173" i="42"/>
  <c r="BJ386" i="42"/>
  <c r="AW386" i="42"/>
  <c r="BG386" i="42"/>
  <c r="AU386" i="42"/>
  <c r="BS386" i="42"/>
  <c r="BE386" i="42"/>
  <c r="AS386" i="42"/>
  <c r="BQ386" i="42"/>
  <c r="BC386" i="42"/>
  <c r="AQ386" i="42"/>
  <c r="BL386" i="42"/>
  <c r="AY386" i="42"/>
  <c r="AM386" i="42"/>
  <c r="AZ386" i="42"/>
  <c r="AX386" i="42"/>
  <c r="BR386" i="42"/>
  <c r="AV386" i="42"/>
  <c r="BP386" i="42"/>
  <c r="AT386" i="42"/>
  <c r="BO386" i="42"/>
  <c r="AR386" i="42"/>
  <c r="BM386" i="42"/>
  <c r="BK386" i="42"/>
  <c r="AO386" i="42"/>
  <c r="BH386" i="42"/>
  <c r="BF386" i="42"/>
  <c r="BB386" i="42"/>
  <c r="BA386" i="42"/>
  <c r="BJ374" i="42"/>
  <c r="AW374" i="42"/>
  <c r="BS374" i="42"/>
  <c r="BE374" i="42"/>
  <c r="AS374" i="42"/>
  <c r="BQ374" i="42"/>
  <c r="BC374" i="42"/>
  <c r="AQ374" i="42"/>
  <c r="BA374" i="42"/>
  <c r="BR374" i="42"/>
  <c r="AZ374" i="42"/>
  <c r="BP374" i="42"/>
  <c r="AY374" i="42"/>
  <c r="BO374" i="42"/>
  <c r="AX374" i="42"/>
  <c r="BM374" i="42"/>
  <c r="AV374" i="42"/>
  <c r="BL374" i="42"/>
  <c r="AU374" i="42"/>
  <c r="BK374" i="42"/>
  <c r="AT374" i="42"/>
  <c r="BH374" i="42"/>
  <c r="AR374" i="42"/>
  <c r="BG374" i="42"/>
  <c r="BF374" i="42"/>
  <c r="AN374" i="42"/>
  <c r="BB374" i="42"/>
  <c r="AL374" i="42"/>
  <c r="BK362" i="42"/>
  <c r="AX362" i="42"/>
  <c r="BR362" i="42"/>
  <c r="AR362" i="42"/>
  <c r="BP362" i="42"/>
  <c r="AZ362" i="42"/>
  <c r="BO362" i="42"/>
  <c r="AY362" i="42"/>
  <c r="BM362" i="42"/>
  <c r="AW362" i="42"/>
  <c r="BL362" i="42"/>
  <c r="AV362" i="42"/>
  <c r="BJ362" i="42"/>
  <c r="AU362" i="42"/>
  <c r="BH362" i="42"/>
  <c r="AT362" i="42"/>
  <c r="BG362" i="42"/>
  <c r="AS362" i="42"/>
  <c r="BF362" i="42"/>
  <c r="AQ362" i="42"/>
  <c r="BE362" i="42"/>
  <c r="BC362" i="42"/>
  <c r="BS362" i="42"/>
  <c r="BB362" i="42"/>
  <c r="AM362" i="42"/>
  <c r="BQ362" i="42"/>
  <c r="BA362" i="42"/>
  <c r="AL362" i="42"/>
  <c r="BL350" i="42"/>
  <c r="AY350" i="42"/>
  <c r="AM350" i="42"/>
  <c r="AV350" i="42"/>
  <c r="BG350" i="42"/>
  <c r="AT350" i="42"/>
  <c r="BE350" i="42"/>
  <c r="AR350" i="42"/>
  <c r="BS350" i="42"/>
  <c r="AQ350" i="42"/>
  <c r="BR350" i="42"/>
  <c r="BC350" i="42"/>
  <c r="BM350" i="42"/>
  <c r="AX350" i="42"/>
  <c r="BB350" i="42"/>
  <c r="BA350" i="42"/>
  <c r="AZ350" i="42"/>
  <c r="AW350" i="42"/>
  <c r="AU350" i="42"/>
  <c r="AS350" i="42"/>
  <c r="BQ350" i="42"/>
  <c r="AO350" i="42"/>
  <c r="BP350" i="42"/>
  <c r="AN350" i="42"/>
  <c r="BO350" i="42"/>
  <c r="AL350" i="42"/>
  <c r="BK350" i="42"/>
  <c r="BF350" i="42"/>
  <c r="BH350" i="42"/>
  <c r="BR338" i="42"/>
  <c r="AR338" i="42"/>
  <c r="BL338" i="42"/>
  <c r="AY338" i="42"/>
  <c r="AM338" i="42"/>
  <c r="AU338" i="42"/>
  <c r="BH338" i="42"/>
  <c r="AT338" i="42"/>
  <c r="BG338" i="42"/>
  <c r="AS338" i="42"/>
  <c r="BF338" i="42"/>
  <c r="AQ338" i="42"/>
  <c r="BE338" i="42"/>
  <c r="BC338" i="42"/>
  <c r="AO338" i="42"/>
  <c r="BS338" i="42"/>
  <c r="BB338" i="42"/>
  <c r="AN338" i="42"/>
  <c r="BQ338" i="42"/>
  <c r="BA338" i="42"/>
  <c r="BP338" i="42"/>
  <c r="AZ338" i="42"/>
  <c r="BO338" i="42"/>
  <c r="AX338" i="42"/>
  <c r="BK338" i="42"/>
  <c r="AV338" i="42"/>
  <c r="BM338" i="42"/>
  <c r="AW338" i="42"/>
  <c r="BR326" i="42"/>
  <c r="AR326" i="42"/>
  <c r="BL326" i="42"/>
  <c r="AY326" i="42"/>
  <c r="AL326" i="42"/>
  <c r="BS326" i="42"/>
  <c r="BB326" i="42"/>
  <c r="BQ326" i="42"/>
  <c r="BA326" i="42"/>
  <c r="BP326" i="42"/>
  <c r="AZ326" i="42"/>
  <c r="BO326" i="42"/>
  <c r="AX326" i="42"/>
  <c r="BM326" i="42"/>
  <c r="AW326" i="42"/>
  <c r="BK326" i="42"/>
  <c r="AV326" i="42"/>
  <c r="BJ326" i="42"/>
  <c r="AU326" i="42"/>
  <c r="BH326" i="42"/>
  <c r="AT326" i="42"/>
  <c r="BG326" i="42"/>
  <c r="AS326" i="42"/>
  <c r="BF326" i="42"/>
  <c r="AQ326" i="42"/>
  <c r="BC326" i="42"/>
  <c r="AO326" i="42"/>
  <c r="BE326" i="42"/>
  <c r="BO314" i="42"/>
  <c r="BA314" i="42"/>
  <c r="AO314" i="42"/>
  <c r="BM314" i="42"/>
  <c r="AZ314" i="42"/>
  <c r="AN314" i="42"/>
  <c r="BL314" i="42"/>
  <c r="AY314" i="42"/>
  <c r="BK314" i="42"/>
  <c r="AX314" i="42"/>
  <c r="AL314" i="42"/>
  <c r="BJ314" i="42"/>
  <c r="AW314" i="42"/>
  <c r="BH314" i="42"/>
  <c r="AV314" i="42"/>
  <c r="BG314" i="42"/>
  <c r="AU314" i="42"/>
  <c r="BF314" i="42"/>
  <c r="AT314" i="42"/>
  <c r="BS314" i="42"/>
  <c r="BE314" i="42"/>
  <c r="AS314" i="42"/>
  <c r="BP314" i="42"/>
  <c r="BB314" i="42"/>
  <c r="BC314" i="42"/>
  <c r="AR314" i="42"/>
  <c r="AQ314" i="42"/>
  <c r="BR314" i="42"/>
  <c r="BQ314" i="42"/>
  <c r="BP302" i="42"/>
  <c r="BO302" i="42"/>
  <c r="AN302" i="42"/>
  <c r="BM302" i="42"/>
  <c r="AZ302" i="42"/>
  <c r="AM302" i="42"/>
  <c r="BL302" i="42"/>
  <c r="AY302" i="42"/>
  <c r="AL302" i="42"/>
  <c r="BK302" i="42"/>
  <c r="AX302" i="42"/>
  <c r="BJ302" i="42"/>
  <c r="AW302" i="42"/>
  <c r="BH302" i="42"/>
  <c r="AV302" i="42"/>
  <c r="BG302" i="42"/>
  <c r="AU302" i="42"/>
  <c r="BF302" i="42"/>
  <c r="AT302" i="42"/>
  <c r="BQ302" i="42"/>
  <c r="BC302" i="42"/>
  <c r="AQ302" i="42"/>
  <c r="BS302" i="42"/>
  <c r="BR302" i="42"/>
  <c r="BE302" i="42"/>
  <c r="AS302" i="42"/>
  <c r="AR302" i="42"/>
  <c r="BP290" i="42"/>
  <c r="BB290" i="42"/>
  <c r="BM290" i="42"/>
  <c r="AZ290" i="42"/>
  <c r="AN290" i="42"/>
  <c r="BJ290" i="42"/>
  <c r="AW290" i="42"/>
  <c r="BH290" i="42"/>
  <c r="AV290" i="42"/>
  <c r="BA290" i="42"/>
  <c r="BS290" i="42"/>
  <c r="BR290" i="42"/>
  <c r="AX290" i="42"/>
  <c r="BQ290" i="42"/>
  <c r="AU290" i="42"/>
  <c r="BO290" i="42"/>
  <c r="AT290" i="42"/>
  <c r="BL290" i="42"/>
  <c r="AS290" i="42"/>
  <c r="BK290" i="42"/>
  <c r="AR290" i="42"/>
  <c r="BG290" i="42"/>
  <c r="AQ290" i="42"/>
  <c r="BF290" i="42"/>
  <c r="AO290" i="42"/>
  <c r="BE290" i="42"/>
  <c r="BP278" i="42"/>
  <c r="BB278" i="42"/>
  <c r="BJ278" i="42"/>
  <c r="BH278" i="42"/>
  <c r="AV278" i="42"/>
  <c r="BQ278" i="42"/>
  <c r="AY278" i="42"/>
  <c r="BO278" i="42"/>
  <c r="AX278" i="42"/>
  <c r="BM278" i="42"/>
  <c r="BL278" i="42"/>
  <c r="AT278" i="42"/>
  <c r="BK278" i="42"/>
  <c r="AS278" i="42"/>
  <c r="BG278" i="42"/>
  <c r="AR278" i="42"/>
  <c r="BF278" i="42"/>
  <c r="AQ278" i="42"/>
  <c r="BE278" i="42"/>
  <c r="AM278" i="42"/>
  <c r="BC278" i="42"/>
  <c r="AL278" i="42"/>
  <c r="BS278" i="42"/>
  <c r="BA278" i="42"/>
  <c r="BR278" i="42"/>
  <c r="AZ278" i="42"/>
  <c r="BP266" i="42"/>
  <c r="BB266" i="42"/>
  <c r="BJ266" i="42"/>
  <c r="AW266" i="42"/>
  <c r="AO266" i="42"/>
  <c r="BS266" i="42"/>
  <c r="BC266" i="42"/>
  <c r="BR266" i="42"/>
  <c r="BA266" i="42"/>
  <c r="AL266" i="42"/>
  <c r="BQ266" i="42"/>
  <c r="AZ266" i="42"/>
  <c r="BO266" i="42"/>
  <c r="AY266" i="42"/>
  <c r="BM266" i="42"/>
  <c r="AX266" i="42"/>
  <c r="BL266" i="42"/>
  <c r="AV266" i="42"/>
  <c r="BK266" i="42"/>
  <c r="AU266" i="42"/>
  <c r="BH266" i="42"/>
  <c r="AT266" i="42"/>
  <c r="BG266" i="42"/>
  <c r="AS266" i="42"/>
  <c r="BF266" i="42"/>
  <c r="AR266" i="42"/>
  <c r="AQ266" i="42"/>
  <c r="BL254" i="42"/>
  <c r="AY254" i="42"/>
  <c r="AM254" i="42"/>
  <c r="BK254" i="42"/>
  <c r="AX254" i="42"/>
  <c r="AL254" i="42"/>
  <c r="BJ254" i="42"/>
  <c r="AW254" i="42"/>
  <c r="BH254" i="42"/>
  <c r="AV254" i="42"/>
  <c r="BG254" i="42"/>
  <c r="AU254" i="42"/>
  <c r="BF254" i="42"/>
  <c r="AT254" i="42"/>
  <c r="BS254" i="42"/>
  <c r="AS254" i="42"/>
  <c r="BR254" i="42"/>
  <c r="AR254" i="42"/>
  <c r="BQ254" i="42"/>
  <c r="BC254" i="42"/>
  <c r="AQ254" i="42"/>
  <c r="BP254" i="42"/>
  <c r="BB254" i="42"/>
  <c r="BO254" i="42"/>
  <c r="BM254" i="42"/>
  <c r="BA254" i="42"/>
  <c r="AZ254" i="42"/>
  <c r="AO254" i="42"/>
  <c r="BL242" i="42"/>
  <c r="AY242" i="42"/>
  <c r="BK242" i="42"/>
  <c r="AX242" i="42"/>
  <c r="AL242" i="42"/>
  <c r="AL243" i="42" s="1"/>
  <c r="BJ242" i="42"/>
  <c r="AW242" i="42"/>
  <c r="BH242" i="42"/>
  <c r="AV242" i="42"/>
  <c r="BG242" i="42"/>
  <c r="AU242" i="42"/>
  <c r="BF242" i="42"/>
  <c r="AT242" i="42"/>
  <c r="BS242" i="42"/>
  <c r="AS242" i="42"/>
  <c r="BR242" i="42"/>
  <c r="AR242" i="42"/>
  <c r="BQ242" i="42"/>
  <c r="BC242" i="42"/>
  <c r="AQ242" i="42"/>
  <c r="BP242" i="42"/>
  <c r="BB242" i="42"/>
  <c r="AN242" i="42"/>
  <c r="BO242" i="42"/>
  <c r="BM242" i="42"/>
  <c r="BA242" i="42"/>
  <c r="AO242" i="42"/>
  <c r="AZ242" i="42"/>
  <c r="BP510" i="42"/>
  <c r="BB510" i="42"/>
  <c r="AO510" i="42"/>
  <c r="BO510" i="42"/>
  <c r="BA510" i="42"/>
  <c r="AN510" i="42"/>
  <c r="BM510" i="42"/>
  <c r="AZ510" i="42"/>
  <c r="AM510" i="42"/>
  <c r="BL510" i="42"/>
  <c r="AY510" i="42"/>
  <c r="AL510" i="42"/>
  <c r="BK510" i="42"/>
  <c r="AX510" i="42"/>
  <c r="AK510" i="42"/>
  <c r="BJ510" i="42"/>
  <c r="AW510" i="42"/>
  <c r="BH510" i="42"/>
  <c r="AV510" i="42"/>
  <c r="BG510" i="42"/>
  <c r="BF510" i="42"/>
  <c r="AT510" i="42"/>
  <c r="AR510" i="42"/>
  <c r="BQ510" i="42"/>
  <c r="BC510" i="42"/>
  <c r="BQ498" i="42"/>
  <c r="BC498" i="42"/>
  <c r="BP498" i="42"/>
  <c r="BB498" i="42"/>
  <c r="AO498" i="42"/>
  <c r="BO498" i="42"/>
  <c r="BA498" i="42"/>
  <c r="AN498" i="42"/>
  <c r="BM498" i="42"/>
  <c r="AZ498" i="42"/>
  <c r="AM498" i="42"/>
  <c r="BL498" i="42"/>
  <c r="AY498" i="42"/>
  <c r="AL498" i="42"/>
  <c r="BK498" i="42"/>
  <c r="AK498" i="42"/>
  <c r="BJ498" i="42"/>
  <c r="AV498" i="42"/>
  <c r="BH498" i="42"/>
  <c r="BG498" i="42"/>
  <c r="AT498" i="42"/>
  <c r="BF498" i="42"/>
  <c r="AS498" i="42"/>
  <c r="BR498" i="42"/>
  <c r="BE498" i="42"/>
  <c r="AR498" i="42"/>
  <c r="BQ486" i="42"/>
  <c r="BC486" i="42"/>
  <c r="BP486" i="42"/>
  <c r="BB486" i="42"/>
  <c r="AO486" i="42"/>
  <c r="BM486" i="42"/>
  <c r="AZ486" i="42"/>
  <c r="AM486" i="42"/>
  <c r="BL486" i="42"/>
  <c r="AY486" i="42"/>
  <c r="AL486" i="42"/>
  <c r="BJ486" i="42"/>
  <c r="AW486" i="42"/>
  <c r="BO486" i="42"/>
  <c r="AR486" i="42"/>
  <c r="BK486" i="42"/>
  <c r="BH486" i="42"/>
  <c r="AN486" i="42"/>
  <c r="BG486" i="42"/>
  <c r="AK486" i="42"/>
  <c r="BF486" i="42"/>
  <c r="BE486" i="42"/>
  <c r="BA486" i="42"/>
  <c r="AX486" i="42"/>
  <c r="AV486" i="42"/>
  <c r="BR486" i="42"/>
  <c r="AS486" i="42"/>
  <c r="BS486" i="42"/>
  <c r="AT486" i="42"/>
  <c r="BQ474" i="42"/>
  <c r="BC474" i="42"/>
  <c r="BL474" i="42"/>
  <c r="AY474" i="42"/>
  <c r="AL474" i="42"/>
  <c r="BG474" i="42"/>
  <c r="AS474" i="42"/>
  <c r="BF474" i="42"/>
  <c r="AR474" i="42"/>
  <c r="BE474" i="42"/>
  <c r="AO474" i="42"/>
  <c r="AN474" i="42"/>
  <c r="BS474" i="42"/>
  <c r="BB474" i="42"/>
  <c r="AM474" i="42"/>
  <c r="BR474" i="42"/>
  <c r="BA474" i="42"/>
  <c r="AK474" i="42"/>
  <c r="BP474" i="42"/>
  <c r="AZ474" i="42"/>
  <c r="BO474" i="42"/>
  <c r="AX474" i="42"/>
  <c r="BM474" i="42"/>
  <c r="AW474" i="42"/>
  <c r="BK474" i="42"/>
  <c r="BH474" i="42"/>
  <c r="AT474" i="42"/>
  <c r="BJ474" i="42"/>
  <c r="BR462" i="42"/>
  <c r="BM462" i="42"/>
  <c r="AZ462" i="42"/>
  <c r="AM462" i="42"/>
  <c r="BQ462" i="42"/>
  <c r="BA462" i="42"/>
  <c r="AK462" i="42"/>
  <c r="BP462" i="42"/>
  <c r="AY462" i="42"/>
  <c r="BO462" i="42"/>
  <c r="AX462" i="42"/>
  <c r="BL462" i="42"/>
  <c r="AW462" i="42"/>
  <c r="BK462" i="42"/>
  <c r="AV462" i="42"/>
  <c r="BJ462" i="42"/>
  <c r="BH462" i="42"/>
  <c r="AT462" i="42"/>
  <c r="BG462" i="42"/>
  <c r="BF462" i="42"/>
  <c r="BE462" i="42"/>
  <c r="AO462" i="42"/>
  <c r="BS462" i="42"/>
  <c r="BB462" i="42"/>
  <c r="AL462" i="42"/>
  <c r="BC462" i="42"/>
  <c r="AN462" i="42"/>
  <c r="BL450" i="42"/>
  <c r="AY450" i="42"/>
  <c r="AL450" i="42"/>
  <c r="BK450" i="42"/>
  <c r="AX450" i="42"/>
  <c r="AK450" i="42"/>
  <c r="BJ450" i="42"/>
  <c r="BH450" i="42"/>
  <c r="AV450" i="42"/>
  <c r="BG450" i="42"/>
  <c r="BF450" i="42"/>
  <c r="AT450" i="42"/>
  <c r="BS450" i="42"/>
  <c r="BE450" i="42"/>
  <c r="BR450" i="42"/>
  <c r="BQ450" i="42"/>
  <c r="BC450" i="42"/>
  <c r="BP450" i="42"/>
  <c r="BB450" i="42"/>
  <c r="AO450" i="42"/>
  <c r="BM450" i="42"/>
  <c r="AZ450" i="42"/>
  <c r="AM450" i="42"/>
  <c r="BO450" i="42"/>
  <c r="BA450" i="42"/>
  <c r="AW450" i="42"/>
  <c r="AN450" i="42"/>
  <c r="BL438" i="42"/>
  <c r="AY438" i="42"/>
  <c r="AL438" i="42"/>
  <c r="BG438" i="42"/>
  <c r="BS438" i="42"/>
  <c r="BE438" i="42"/>
  <c r="BQ438" i="42"/>
  <c r="BC438" i="42"/>
  <c r="AZ438" i="42"/>
  <c r="AM438" i="42"/>
  <c r="BO438" i="42"/>
  <c r="AO438" i="42"/>
  <c r="BJ438" i="42"/>
  <c r="AN438" i="42"/>
  <c r="BH438" i="42"/>
  <c r="AK438" i="42"/>
  <c r="BF438" i="42"/>
  <c r="BB438" i="42"/>
  <c r="BA438" i="42"/>
  <c r="AX438" i="42"/>
  <c r="AW438" i="42"/>
  <c r="BR438" i="42"/>
  <c r="AV438" i="42"/>
  <c r="BP438" i="42"/>
  <c r="AT438" i="42"/>
  <c r="BH426" i="42"/>
  <c r="AV426" i="42"/>
  <c r="BF426" i="42"/>
  <c r="AS426" i="42"/>
  <c r="BL426" i="42"/>
  <c r="AW426" i="42"/>
  <c r="BJ426" i="42"/>
  <c r="AR426" i="42"/>
  <c r="BE426" i="42"/>
  <c r="AO426" i="42"/>
  <c r="BS426" i="42"/>
  <c r="BC426" i="42"/>
  <c r="AN426" i="42"/>
  <c r="BR426" i="42"/>
  <c r="BB426" i="42"/>
  <c r="AM426" i="42"/>
  <c r="BQ426" i="42"/>
  <c r="BA426" i="42"/>
  <c r="AL426" i="42"/>
  <c r="BP426" i="42"/>
  <c r="AZ426" i="42"/>
  <c r="AK426" i="42"/>
  <c r="BO426" i="42"/>
  <c r="AY426" i="42"/>
  <c r="AX426" i="42"/>
  <c r="BH414" i="42"/>
  <c r="AV414" i="42"/>
  <c r="BG414" i="42"/>
  <c r="AT414" i="42"/>
  <c r="BF414" i="42"/>
  <c r="AS414" i="42"/>
  <c r="BS414" i="42"/>
  <c r="BE414" i="42"/>
  <c r="AR414" i="42"/>
  <c r="BR414" i="42"/>
  <c r="BQ414" i="42"/>
  <c r="BC414" i="42"/>
  <c r="BP414" i="42"/>
  <c r="BB414" i="42"/>
  <c r="AO414" i="42"/>
  <c r="BO414" i="42"/>
  <c r="BA414" i="42"/>
  <c r="AN414" i="42"/>
  <c r="BM414" i="42"/>
  <c r="AZ414" i="42"/>
  <c r="AM414" i="42"/>
  <c r="AY414" i="42"/>
  <c r="AL414" i="42"/>
  <c r="AX414" i="42"/>
  <c r="AK414" i="42"/>
  <c r="AW414" i="42"/>
  <c r="BJ414" i="42"/>
  <c r="BH402" i="42"/>
  <c r="BG402" i="42"/>
  <c r="BF402" i="42"/>
  <c r="AS402" i="42"/>
  <c r="BS402" i="42"/>
  <c r="BE402" i="42"/>
  <c r="AR402" i="42"/>
  <c r="BR402" i="42"/>
  <c r="BQ402" i="42"/>
  <c r="BC402" i="42"/>
  <c r="BP402" i="42"/>
  <c r="BB402" i="42"/>
  <c r="AO402" i="42"/>
  <c r="BO402" i="42"/>
  <c r="BA402" i="42"/>
  <c r="AN402" i="42"/>
  <c r="BL402" i="42"/>
  <c r="AY402" i="42"/>
  <c r="AL402" i="42"/>
  <c r="BK402" i="42"/>
  <c r="AX402" i="42"/>
  <c r="AK402" i="42"/>
  <c r="AM402" i="42"/>
  <c r="BM402" i="42"/>
  <c r="BJ402" i="42"/>
  <c r="AZ402" i="42"/>
  <c r="AV402" i="42"/>
  <c r="BM5" i="42"/>
  <c r="AZ5" i="42"/>
  <c r="AN5" i="42"/>
  <c r="AS6" i="42"/>
  <c r="BE6" i="42"/>
  <c r="BS6" i="42"/>
  <c r="AU7" i="42"/>
  <c r="AK8" i="42"/>
  <c r="AW8" i="42"/>
  <c r="BK8" i="42"/>
  <c r="AN9" i="42"/>
  <c r="AZ9" i="42"/>
  <c r="BO9" i="42"/>
  <c r="AQ10" i="42"/>
  <c r="BC10" i="42"/>
  <c r="BR10" i="42"/>
  <c r="AT11" i="42"/>
  <c r="AK12" i="42"/>
  <c r="AW12" i="42"/>
  <c r="BK12" i="42"/>
  <c r="AN13" i="42"/>
  <c r="AZ13" i="42"/>
  <c r="BO13" i="42"/>
  <c r="AQ14" i="42"/>
  <c r="BC14" i="42"/>
  <c r="AT15" i="42"/>
  <c r="AK16" i="42"/>
  <c r="AW16" i="42"/>
  <c r="BK16" i="42"/>
  <c r="AN17" i="42"/>
  <c r="AZ17" i="42"/>
  <c r="BO17" i="42"/>
  <c r="AQ18" i="42"/>
  <c r="BC18" i="42"/>
  <c r="BR18" i="42"/>
  <c r="AT19" i="42"/>
  <c r="BG19" i="42"/>
  <c r="AK20" i="42"/>
  <c r="AW20" i="42"/>
  <c r="BK20" i="42"/>
  <c r="AN21" i="42"/>
  <c r="AZ21" i="42"/>
  <c r="AQ22" i="42"/>
  <c r="BC22" i="42"/>
  <c r="BR22" i="42"/>
  <c r="AT23" i="42"/>
  <c r="BG23" i="42"/>
  <c r="AK24" i="42"/>
  <c r="AW24" i="42"/>
  <c r="BK24" i="42"/>
  <c r="AN25" i="42"/>
  <c r="AZ25" i="42"/>
  <c r="BO25" i="42"/>
  <c r="AQ26" i="42"/>
  <c r="BC26" i="42"/>
  <c r="BR26" i="42"/>
  <c r="AT27" i="42"/>
  <c r="BG27" i="42"/>
  <c r="AK28" i="42"/>
  <c r="AW28" i="42"/>
  <c r="BK28" i="42"/>
  <c r="AN29" i="42"/>
  <c r="AZ29" i="42"/>
  <c r="BO29" i="42"/>
  <c r="AQ30" i="42"/>
  <c r="BC30" i="42"/>
  <c r="BR30" i="42"/>
  <c r="AT31" i="42"/>
  <c r="BF31" i="42"/>
  <c r="AK32" i="42"/>
  <c r="AW32" i="42"/>
  <c r="BK32" i="42"/>
  <c r="AN33" i="42"/>
  <c r="AZ33" i="42"/>
  <c r="BO33" i="42"/>
  <c r="AQ34" i="42"/>
  <c r="BC34" i="42"/>
  <c r="BR34" i="42"/>
  <c r="AT35" i="42"/>
  <c r="BG35" i="42"/>
  <c r="AK36" i="42"/>
  <c r="AW36" i="42"/>
  <c r="BK36" i="42"/>
  <c r="AN37" i="42"/>
  <c r="AZ37" i="42"/>
  <c r="BO37" i="42"/>
  <c r="AQ38" i="42"/>
  <c r="BC38" i="42"/>
  <c r="BR38" i="42"/>
  <c r="AT39" i="42"/>
  <c r="AK40" i="42"/>
  <c r="AW40" i="42"/>
  <c r="BK40" i="42"/>
  <c r="AN41" i="42"/>
  <c r="AZ41" i="42"/>
  <c r="BO41" i="42"/>
  <c r="AQ42" i="42"/>
  <c r="BC42" i="42"/>
  <c r="BR42" i="42"/>
  <c r="AT43" i="42"/>
  <c r="BG43" i="42"/>
  <c r="AK44" i="42"/>
  <c r="AW44" i="42"/>
  <c r="BK44" i="42"/>
  <c r="AN45" i="42"/>
  <c r="AZ45" i="42"/>
  <c r="BO45" i="42"/>
  <c r="AQ46" i="42"/>
  <c r="BC46" i="42"/>
  <c r="BQ46" i="42"/>
  <c r="AS47" i="42"/>
  <c r="BE47" i="42"/>
  <c r="AV48" i="42"/>
  <c r="BJ48" i="42"/>
  <c r="AM49" i="42"/>
  <c r="AY49" i="42"/>
  <c r="BM49" i="42"/>
  <c r="AP50" i="42"/>
  <c r="BB50" i="42"/>
  <c r="BQ50" i="42"/>
  <c r="AS51" i="42"/>
  <c r="BE51" i="42"/>
  <c r="AV52" i="42"/>
  <c r="BH52" i="42"/>
  <c r="AM53" i="42"/>
  <c r="AY53" i="42"/>
  <c r="BM53" i="42"/>
  <c r="AP54" i="42"/>
  <c r="BB54" i="42"/>
  <c r="BQ54" i="42"/>
  <c r="AS55" i="42"/>
  <c r="BE55" i="42"/>
  <c r="AV56" i="42"/>
  <c r="BJ56" i="42"/>
  <c r="AM57" i="42"/>
  <c r="AY57" i="42"/>
  <c r="AT58" i="42"/>
  <c r="BM58" i="42"/>
  <c r="AS59" i="42"/>
  <c r="BK59" i="42"/>
  <c r="AS60" i="42"/>
  <c r="BJ60" i="42"/>
  <c r="AQ61" i="42"/>
  <c r="BJ61" i="42"/>
  <c r="AP62" i="42"/>
  <c r="AP63" i="42"/>
  <c r="BE63" i="42"/>
  <c r="AN64" i="42"/>
  <c r="BE64" i="42"/>
  <c r="AM65" i="42"/>
  <c r="BC65" i="42"/>
  <c r="AM66" i="42"/>
  <c r="BB66" i="42"/>
  <c r="AK67" i="42"/>
  <c r="BB67" i="42"/>
  <c r="AZ68" i="42"/>
  <c r="AY69" i="42"/>
  <c r="BR69" i="42"/>
  <c r="AY70" i="42"/>
  <c r="BQ70" i="42"/>
  <c r="AW71" i="42"/>
  <c r="BQ71" i="42"/>
  <c r="AV72" i="42"/>
  <c r="BO72" i="42"/>
  <c r="AV73" i="42"/>
  <c r="BM73" i="42"/>
  <c r="AT74" i="42"/>
  <c r="BL74" i="42"/>
  <c r="AX77" i="42"/>
  <c r="BP77" i="42"/>
  <c r="AW78" i="42"/>
  <c r="BP78" i="42"/>
  <c r="AU79" i="42"/>
  <c r="BO79" i="42"/>
  <c r="AU80" i="42"/>
  <c r="BQ80" i="42"/>
  <c r="AO82" i="42"/>
  <c r="BJ82" i="42"/>
  <c r="AW83" i="42"/>
  <c r="BE84" i="42"/>
  <c r="AS85" i="42"/>
  <c r="BO85" i="42"/>
  <c r="BC86" i="42"/>
  <c r="AT87" i="42"/>
  <c r="AK88" i="42"/>
  <c r="BJ88" i="42"/>
  <c r="AZ89" i="42"/>
  <c r="AV90" i="42"/>
  <c r="AY91" i="42"/>
  <c r="BB92" i="42"/>
  <c r="AY97" i="42"/>
  <c r="BK101" i="42"/>
  <c r="AO106" i="42"/>
  <c r="BA110" i="42"/>
  <c r="AL115" i="42"/>
  <c r="AK120" i="42"/>
  <c r="AS125" i="42"/>
  <c r="AZ130" i="42"/>
  <c r="AQ136" i="42"/>
  <c r="BO147" i="42"/>
  <c r="AR154" i="42"/>
  <c r="AP162" i="42"/>
  <c r="AK198" i="42"/>
  <c r="BE112" i="42"/>
  <c r="AS112" i="42"/>
  <c r="BS112" i="42"/>
  <c r="AR112" i="42"/>
  <c r="BR112" i="42"/>
  <c r="BC112" i="42"/>
  <c r="AQ112" i="42"/>
  <c r="BQ112" i="42"/>
  <c r="BB112" i="42"/>
  <c r="AP112" i="42"/>
  <c r="BP112" i="42"/>
  <c r="BA112" i="42"/>
  <c r="AO112" i="42"/>
  <c r="BO112" i="42"/>
  <c r="AZ112" i="42"/>
  <c r="AN112" i="42"/>
  <c r="BM112" i="42"/>
  <c r="AY112" i="42"/>
  <c r="AM112" i="42"/>
  <c r="BL112" i="42"/>
  <c r="AX112" i="42"/>
  <c r="AL112" i="42"/>
  <c r="BJ112" i="42"/>
  <c r="AW112" i="42"/>
  <c r="BH112" i="42"/>
  <c r="AV112" i="42"/>
  <c r="BF112" i="42"/>
  <c r="AT112" i="42"/>
  <c r="BS179" i="42"/>
  <c r="AR179" i="42"/>
  <c r="BR179" i="42"/>
  <c r="BC179" i="42"/>
  <c r="AQ179" i="42"/>
  <c r="BB179" i="42"/>
  <c r="AP179" i="42"/>
  <c r="BO179" i="42"/>
  <c r="BA179" i="42"/>
  <c r="BM179" i="42"/>
  <c r="AZ179" i="42"/>
  <c r="AN179" i="42"/>
  <c r="BL179" i="42"/>
  <c r="AY179" i="42"/>
  <c r="AM179" i="42"/>
  <c r="BK179" i="42"/>
  <c r="AX179" i="42"/>
  <c r="AL179" i="42"/>
  <c r="BJ179" i="42"/>
  <c r="AW179" i="42"/>
  <c r="AK179" i="42"/>
  <c r="BH179" i="42"/>
  <c r="AV179" i="42"/>
  <c r="BG179" i="42"/>
  <c r="AU179" i="42"/>
  <c r="BE179" i="42"/>
  <c r="AS179" i="42"/>
  <c r="BF179" i="42"/>
  <c r="AT179" i="42"/>
  <c r="BK344" i="42"/>
  <c r="AX344" i="42"/>
  <c r="AL344" i="42"/>
  <c r="AV344" i="42"/>
  <c r="BS344" i="42"/>
  <c r="BE344" i="42"/>
  <c r="AS344" i="42"/>
  <c r="BQ344" i="42"/>
  <c r="AZ344" i="42"/>
  <c r="BP344" i="42"/>
  <c r="AY344" i="42"/>
  <c r="BO344" i="42"/>
  <c r="AW344" i="42"/>
  <c r="BM344" i="42"/>
  <c r="AU344" i="42"/>
  <c r="BL344" i="42"/>
  <c r="AT344" i="42"/>
  <c r="BJ344" i="42"/>
  <c r="AR344" i="42"/>
  <c r="BG344" i="42"/>
  <c r="AQ344" i="42"/>
  <c r="BF344" i="42"/>
  <c r="AO344" i="42"/>
  <c r="BC344" i="42"/>
  <c r="AN344" i="42"/>
  <c r="BR344" i="42"/>
  <c r="BA344" i="42"/>
  <c r="BB344" i="42"/>
  <c r="AM344" i="42"/>
  <c r="BH272" i="42"/>
  <c r="AV272" i="42"/>
  <c r="BQ272" i="42"/>
  <c r="BC272" i="42"/>
  <c r="AQ272" i="42"/>
  <c r="BG272" i="42"/>
  <c r="AS272" i="42"/>
  <c r="BF272" i="42"/>
  <c r="AR272" i="42"/>
  <c r="AO272" i="42"/>
  <c r="BS272" i="42"/>
  <c r="BB272" i="42"/>
  <c r="AN272" i="42"/>
  <c r="BR272" i="42"/>
  <c r="BA272" i="42"/>
  <c r="AM272" i="42"/>
  <c r="BP272" i="42"/>
  <c r="AZ272" i="42"/>
  <c r="BO272" i="42"/>
  <c r="AY272" i="42"/>
  <c r="BM272" i="42"/>
  <c r="AX272" i="42"/>
  <c r="BL272" i="42"/>
  <c r="AW272" i="42"/>
  <c r="BK272" i="42"/>
  <c r="AU272" i="42"/>
  <c r="BJ272" i="42"/>
  <c r="AT272" i="42"/>
  <c r="BJ468" i="42"/>
  <c r="AW468" i="42"/>
  <c r="BS468" i="42"/>
  <c r="BE468" i="42"/>
  <c r="AS468" i="42"/>
  <c r="BC468" i="42"/>
  <c r="AN468" i="42"/>
  <c r="BR468" i="42"/>
  <c r="BB468" i="42"/>
  <c r="AM468" i="42"/>
  <c r="BQ468" i="42"/>
  <c r="BA468" i="42"/>
  <c r="AL468" i="42"/>
  <c r="BP468" i="42"/>
  <c r="AZ468" i="42"/>
  <c r="AK468" i="42"/>
  <c r="BO468" i="42"/>
  <c r="AY468" i="42"/>
  <c r="BM468" i="42"/>
  <c r="AX468" i="42"/>
  <c r="BL468" i="42"/>
  <c r="AV468" i="42"/>
  <c r="BK468" i="42"/>
  <c r="BH468" i="42"/>
  <c r="AT468" i="42"/>
  <c r="BG468" i="42"/>
  <c r="AO468" i="42"/>
  <c r="BF468" i="42"/>
  <c r="BR62" i="42"/>
  <c r="BC62" i="42"/>
  <c r="AQ62" i="42"/>
  <c r="BL62" i="42"/>
  <c r="AX62" i="42"/>
  <c r="AL62" i="42"/>
  <c r="BJ62" i="42"/>
  <c r="AV62" i="42"/>
  <c r="BL153" i="42"/>
  <c r="AX153" i="42"/>
  <c r="AL153" i="42"/>
  <c r="BH153" i="42"/>
  <c r="AV153" i="42"/>
  <c r="BE153" i="42"/>
  <c r="AS153" i="42"/>
  <c r="BR153" i="42"/>
  <c r="BC153" i="42"/>
  <c r="BQ153" i="42"/>
  <c r="BB153" i="42"/>
  <c r="AP153" i="42"/>
  <c r="BA153" i="42"/>
  <c r="AZ153" i="42"/>
  <c r="AY153" i="42"/>
  <c r="AW153" i="42"/>
  <c r="BS153" i="42"/>
  <c r="AU153" i="42"/>
  <c r="BP153" i="42"/>
  <c r="AT153" i="42"/>
  <c r="BO153" i="42"/>
  <c r="AR153" i="42"/>
  <c r="BM153" i="42"/>
  <c r="AO153" i="42"/>
  <c r="BJ153" i="42"/>
  <c r="AN153" i="42"/>
  <c r="BG153" i="42"/>
  <c r="AM153" i="42"/>
  <c r="BK129" i="42"/>
  <c r="AX129" i="42"/>
  <c r="AL129" i="42"/>
  <c r="BR129" i="42"/>
  <c r="BC129" i="42"/>
  <c r="AQ129" i="42"/>
  <c r="BB129" i="42"/>
  <c r="AN129" i="42"/>
  <c r="BS129" i="42"/>
  <c r="BA129" i="42"/>
  <c r="AM129" i="42"/>
  <c r="BQ129" i="42"/>
  <c r="AZ129" i="42"/>
  <c r="AK129" i="42"/>
  <c r="BP129" i="42"/>
  <c r="AY129" i="42"/>
  <c r="BO129" i="42"/>
  <c r="AW129" i="42"/>
  <c r="BL129" i="42"/>
  <c r="AV129" i="42"/>
  <c r="BJ129" i="42"/>
  <c r="AU129" i="42"/>
  <c r="BH129" i="42"/>
  <c r="AT129" i="42"/>
  <c r="BG129" i="42"/>
  <c r="AS129" i="42"/>
  <c r="BF129" i="42"/>
  <c r="AR129" i="42"/>
  <c r="AO129" i="42"/>
  <c r="BK117" i="42"/>
  <c r="AX117" i="42"/>
  <c r="AL117" i="42"/>
  <c r="BR117" i="42"/>
  <c r="BJ117" i="42"/>
  <c r="AV117" i="42"/>
  <c r="BH117" i="42"/>
  <c r="AU117" i="42"/>
  <c r="BG117" i="42"/>
  <c r="AT117" i="42"/>
  <c r="BF117" i="42"/>
  <c r="AS117" i="42"/>
  <c r="BE117" i="42"/>
  <c r="AR117" i="42"/>
  <c r="AQ117" i="42"/>
  <c r="BC117" i="42"/>
  <c r="AP117" i="42"/>
  <c r="BS117" i="42"/>
  <c r="BB117" i="42"/>
  <c r="BQ117" i="42"/>
  <c r="BA117" i="42"/>
  <c r="AN117" i="42"/>
  <c r="BP117" i="42"/>
  <c r="AZ117" i="42"/>
  <c r="AM117" i="42"/>
  <c r="BM117" i="42"/>
  <c r="AW117" i="42"/>
  <c r="BH105" i="42"/>
  <c r="AV105" i="42"/>
  <c r="BG105" i="42"/>
  <c r="AU105" i="42"/>
  <c r="BF105" i="42"/>
  <c r="AT105" i="42"/>
  <c r="BE105" i="42"/>
  <c r="AS105" i="42"/>
  <c r="BS105" i="42"/>
  <c r="AR105" i="42"/>
  <c r="BR105" i="42"/>
  <c r="BC105" i="42"/>
  <c r="AQ105" i="42"/>
  <c r="BQ105" i="42"/>
  <c r="BB105" i="42"/>
  <c r="AP105" i="42"/>
  <c r="BP105" i="42"/>
  <c r="BA105" i="42"/>
  <c r="AO105" i="42"/>
  <c r="BO105" i="42"/>
  <c r="AZ105" i="42"/>
  <c r="AN105" i="42"/>
  <c r="BM105" i="42"/>
  <c r="AY105" i="42"/>
  <c r="AM105" i="42"/>
  <c r="BJ105" i="42"/>
  <c r="AW105" i="42"/>
  <c r="AK105" i="42"/>
  <c r="BJ81" i="42"/>
  <c r="AW81" i="42"/>
  <c r="AK81" i="42"/>
  <c r="BG81" i="42"/>
  <c r="AU81" i="42"/>
  <c r="BS81" i="42"/>
  <c r="AR81" i="42"/>
  <c r="BQ81" i="42"/>
  <c r="BB81" i="42"/>
  <c r="AP81" i="42"/>
  <c r="BP81" i="42"/>
  <c r="BA81" i="42"/>
  <c r="AO81" i="42"/>
  <c r="BS232" i="42"/>
  <c r="BE232" i="42"/>
  <c r="AS232" i="42"/>
  <c r="BR232" i="42"/>
  <c r="AR232" i="42"/>
  <c r="BQ232" i="42"/>
  <c r="BC232" i="42"/>
  <c r="AQ232" i="42"/>
  <c r="BP232" i="42"/>
  <c r="BB232" i="42"/>
  <c r="BO232" i="42"/>
  <c r="BA232" i="42"/>
  <c r="AO232" i="42"/>
  <c r="BM232" i="42"/>
  <c r="AZ232" i="42"/>
  <c r="AN232" i="42"/>
  <c r="BL232" i="42"/>
  <c r="AY232" i="42"/>
  <c r="BK232" i="42"/>
  <c r="AX232" i="42"/>
  <c r="AP232" i="42"/>
  <c r="AM232" i="42"/>
  <c r="AL232" i="42"/>
  <c r="AK232" i="42"/>
  <c r="BJ232" i="42"/>
  <c r="BH232" i="42"/>
  <c r="BG232" i="42"/>
  <c r="BF232" i="42"/>
  <c r="AW232" i="42"/>
  <c r="AT232" i="42"/>
  <c r="AU232" i="42"/>
  <c r="BS220" i="42"/>
  <c r="BE220" i="42"/>
  <c r="AS220" i="42"/>
  <c r="BQ220" i="42"/>
  <c r="BC220" i="42"/>
  <c r="AQ220" i="42"/>
  <c r="BO220" i="42"/>
  <c r="BA220" i="42"/>
  <c r="AO220" i="42"/>
  <c r="BM220" i="42"/>
  <c r="AZ220" i="42"/>
  <c r="AN220" i="42"/>
  <c r="AK220" i="42"/>
  <c r="AY220" i="42"/>
  <c r="AX220" i="42"/>
  <c r="BR220" i="42"/>
  <c r="AW220" i="42"/>
  <c r="BP220" i="42"/>
  <c r="AV220" i="42"/>
  <c r="BL220" i="42"/>
  <c r="AU220" i="42"/>
  <c r="BK220" i="42"/>
  <c r="AT220" i="42"/>
  <c r="BJ220" i="42"/>
  <c r="AR220" i="42"/>
  <c r="BH220" i="42"/>
  <c r="AP220" i="42"/>
  <c r="BF220" i="42"/>
  <c r="AL220" i="42"/>
  <c r="BG220" i="42"/>
  <c r="AM220" i="42"/>
  <c r="BE208" i="42"/>
  <c r="AS208" i="42"/>
  <c r="BO208" i="42"/>
  <c r="BA208" i="42"/>
  <c r="AO208" i="42"/>
  <c r="BM208" i="42"/>
  <c r="AN208" i="42"/>
  <c r="AM208" i="42"/>
  <c r="BC208" i="42"/>
  <c r="AL208" i="42"/>
  <c r="BB208" i="42"/>
  <c r="AK208" i="42"/>
  <c r="BS208" i="42"/>
  <c r="AY208" i="42"/>
  <c r="AX208" i="42"/>
  <c r="BP208" i="42"/>
  <c r="AW208" i="42"/>
  <c r="BL208" i="42"/>
  <c r="AV208" i="42"/>
  <c r="BK208" i="42"/>
  <c r="AU208" i="42"/>
  <c r="BJ208" i="42"/>
  <c r="AT208" i="42"/>
  <c r="BH208" i="42"/>
  <c r="AR208" i="42"/>
  <c r="BF208" i="42"/>
  <c r="AP208" i="42"/>
  <c r="BG208" i="42"/>
  <c r="AQ208" i="42"/>
  <c r="BE196" i="42"/>
  <c r="AS196" i="42"/>
  <c r="BO196" i="42"/>
  <c r="BA196" i="42"/>
  <c r="AO196" i="42"/>
  <c r="BM196" i="42"/>
  <c r="AZ196" i="42"/>
  <c r="AN196" i="42"/>
  <c r="BR196" i="42"/>
  <c r="AY196" i="42"/>
  <c r="BQ196" i="42"/>
  <c r="AX196" i="42"/>
  <c r="BP196" i="42"/>
  <c r="AW196" i="42"/>
  <c r="BL196" i="42"/>
  <c r="AV196" i="42"/>
  <c r="BK196" i="42"/>
  <c r="AU196" i="42"/>
  <c r="BJ196" i="42"/>
  <c r="AT196" i="42"/>
  <c r="BH196" i="42"/>
  <c r="AR196" i="42"/>
  <c r="BG196" i="42"/>
  <c r="AQ196" i="42"/>
  <c r="BF196" i="42"/>
  <c r="AP196" i="42"/>
  <c r="AM196" i="42"/>
  <c r="BB196" i="42"/>
  <c r="BC196" i="42"/>
  <c r="AL196" i="42"/>
  <c r="BG184" i="42"/>
  <c r="AU184" i="42"/>
  <c r="BF184" i="42"/>
  <c r="AT184" i="42"/>
  <c r="BE184" i="42"/>
  <c r="AS184" i="42"/>
  <c r="BR184" i="42"/>
  <c r="AR184" i="42"/>
  <c r="BQ184" i="42"/>
  <c r="BC184" i="42"/>
  <c r="BP184" i="42"/>
  <c r="BB184" i="42"/>
  <c r="AP184" i="42"/>
  <c r="BO184" i="42"/>
  <c r="BA184" i="42"/>
  <c r="AO184" i="42"/>
  <c r="BM184" i="42"/>
  <c r="AZ184" i="42"/>
  <c r="AN184" i="42"/>
  <c r="BL184" i="42"/>
  <c r="AY184" i="42"/>
  <c r="AM184" i="42"/>
  <c r="BK184" i="42"/>
  <c r="AX184" i="42"/>
  <c r="AL184" i="42"/>
  <c r="BH184" i="42"/>
  <c r="AV184" i="42"/>
  <c r="BJ184" i="42"/>
  <c r="AW184" i="42"/>
  <c r="AK184" i="42"/>
  <c r="BG172" i="42"/>
  <c r="AU172" i="42"/>
  <c r="BF172" i="42"/>
  <c r="AT172" i="42"/>
  <c r="BE172" i="42"/>
  <c r="AS172" i="42"/>
  <c r="BS172" i="42"/>
  <c r="AR172" i="42"/>
  <c r="BC172" i="42"/>
  <c r="AQ172" i="42"/>
  <c r="BQ172" i="42"/>
  <c r="BB172" i="42"/>
  <c r="AP172" i="42"/>
  <c r="BO172" i="42"/>
  <c r="BA172" i="42"/>
  <c r="BM172" i="42"/>
  <c r="AZ172" i="42"/>
  <c r="AN172" i="42"/>
  <c r="BL172" i="42"/>
  <c r="AY172" i="42"/>
  <c r="AM172" i="42"/>
  <c r="BK172" i="42"/>
  <c r="AX172" i="42"/>
  <c r="AL172" i="42"/>
  <c r="BH172" i="42"/>
  <c r="AV172" i="42"/>
  <c r="AW172" i="42"/>
  <c r="AK172" i="42"/>
  <c r="BJ172" i="42"/>
  <c r="BF385" i="42"/>
  <c r="AT385" i="42"/>
  <c r="BR385" i="42"/>
  <c r="AR385" i="42"/>
  <c r="BP385" i="42"/>
  <c r="BB385" i="42"/>
  <c r="BM385" i="42"/>
  <c r="AZ385" i="42"/>
  <c r="AM385" i="42"/>
  <c r="BH385" i="42"/>
  <c r="AV385" i="42"/>
  <c r="BL385" i="42"/>
  <c r="AQ385" i="42"/>
  <c r="BK385" i="42"/>
  <c r="BJ385" i="42"/>
  <c r="AL385" i="42"/>
  <c r="BG385" i="42"/>
  <c r="BE385" i="42"/>
  <c r="BC385" i="42"/>
  <c r="BA385" i="42"/>
  <c r="AY385" i="42"/>
  <c r="AX385" i="42"/>
  <c r="BS385" i="42"/>
  <c r="AW385" i="42"/>
  <c r="BQ385" i="42"/>
  <c r="AU385" i="42"/>
  <c r="BO385" i="42"/>
  <c r="AS385" i="42"/>
  <c r="BF373" i="42"/>
  <c r="AT373" i="42"/>
  <c r="BP373" i="42"/>
  <c r="BB373" i="42"/>
  <c r="BM373" i="42"/>
  <c r="AZ373" i="42"/>
  <c r="AN373" i="42"/>
  <c r="BC373" i="42"/>
  <c r="AL373" i="42"/>
  <c r="BS373" i="42"/>
  <c r="BA373" i="42"/>
  <c r="BR373" i="42"/>
  <c r="AY373" i="42"/>
  <c r="BQ373" i="42"/>
  <c r="AX373" i="42"/>
  <c r="BO373" i="42"/>
  <c r="AW373" i="42"/>
  <c r="BL373" i="42"/>
  <c r="AV373" i="42"/>
  <c r="BK373" i="42"/>
  <c r="AU373" i="42"/>
  <c r="BJ373" i="42"/>
  <c r="AS373" i="42"/>
  <c r="BH373" i="42"/>
  <c r="AR373" i="42"/>
  <c r="BG373" i="42"/>
  <c r="AQ373" i="42"/>
  <c r="BE373" i="42"/>
  <c r="AM373" i="42"/>
  <c r="BG361" i="42"/>
  <c r="AU361" i="42"/>
  <c r="BO361" i="42"/>
  <c r="BA361" i="42"/>
  <c r="BS361" i="42"/>
  <c r="BC361" i="42"/>
  <c r="AN361" i="42"/>
  <c r="BR361" i="42"/>
  <c r="BB361" i="42"/>
  <c r="AM361" i="42"/>
  <c r="BQ361" i="42"/>
  <c r="AZ361" i="42"/>
  <c r="BP361" i="42"/>
  <c r="AY361" i="42"/>
  <c r="BM361" i="42"/>
  <c r="AX361" i="42"/>
  <c r="BL361" i="42"/>
  <c r="AW361" i="42"/>
  <c r="BK361" i="42"/>
  <c r="AV361" i="42"/>
  <c r="BJ361" i="42"/>
  <c r="AT361" i="42"/>
  <c r="BH361" i="42"/>
  <c r="AS361" i="42"/>
  <c r="AR361" i="42"/>
  <c r="BE361" i="42"/>
  <c r="AQ361" i="42"/>
  <c r="BH349" i="42"/>
  <c r="AV349" i="42"/>
  <c r="BR349" i="42"/>
  <c r="BC349" i="42"/>
  <c r="BP349" i="42"/>
  <c r="BA349" i="42"/>
  <c r="AM349" i="42"/>
  <c r="BM349" i="42"/>
  <c r="AY349" i="42"/>
  <c r="BL349" i="42"/>
  <c r="AX349" i="42"/>
  <c r="BK349" i="42"/>
  <c r="AW349" i="42"/>
  <c r="BE349" i="42"/>
  <c r="AR349" i="42"/>
  <c r="BG349" i="42"/>
  <c r="BF349" i="42"/>
  <c r="BB349" i="42"/>
  <c r="AZ349" i="42"/>
  <c r="AU349" i="42"/>
  <c r="AT349" i="42"/>
  <c r="AS349" i="42"/>
  <c r="BS349" i="42"/>
  <c r="AQ349" i="42"/>
  <c r="BO349" i="42"/>
  <c r="AL349" i="42"/>
  <c r="BQ349" i="42"/>
  <c r="BO337" i="42"/>
  <c r="BA337" i="42"/>
  <c r="AO337" i="42"/>
  <c r="AV337" i="42"/>
  <c r="BP337" i="42"/>
  <c r="AY337" i="42"/>
  <c r="BM337" i="42"/>
  <c r="AX337" i="42"/>
  <c r="BL337" i="42"/>
  <c r="AW337" i="42"/>
  <c r="BK337" i="42"/>
  <c r="AU337" i="42"/>
  <c r="BJ337" i="42"/>
  <c r="AT337" i="42"/>
  <c r="BG337" i="42"/>
  <c r="AS337" i="42"/>
  <c r="BF337" i="42"/>
  <c r="AR337" i="42"/>
  <c r="BE337" i="42"/>
  <c r="AQ337" i="42"/>
  <c r="BS337" i="42"/>
  <c r="BC337" i="42"/>
  <c r="AN337" i="42"/>
  <c r="BQ337" i="42"/>
  <c r="AZ337" i="42"/>
  <c r="BB337" i="42"/>
  <c r="AL337" i="42"/>
  <c r="BR337" i="42"/>
  <c r="BO325" i="42"/>
  <c r="BA325" i="42"/>
  <c r="AO325" i="42"/>
  <c r="BH325" i="42"/>
  <c r="AV325" i="42"/>
  <c r="BF325" i="42"/>
  <c r="AR325" i="42"/>
  <c r="BE325" i="42"/>
  <c r="AQ325" i="42"/>
  <c r="BS325" i="42"/>
  <c r="BC325" i="42"/>
  <c r="AN325" i="42"/>
  <c r="BR325" i="42"/>
  <c r="BB325" i="42"/>
  <c r="BQ325" i="42"/>
  <c r="AZ325" i="42"/>
  <c r="AL325" i="42"/>
  <c r="BP325" i="42"/>
  <c r="AY325" i="42"/>
  <c r="BM325" i="42"/>
  <c r="AX325" i="42"/>
  <c r="BL325" i="42"/>
  <c r="AW325" i="42"/>
  <c r="BK325" i="42"/>
  <c r="AU325" i="42"/>
  <c r="BG325" i="42"/>
  <c r="AS325" i="42"/>
  <c r="BJ325" i="42"/>
  <c r="AT325" i="42"/>
  <c r="BL313" i="42"/>
  <c r="AY313" i="42"/>
  <c r="AL313" i="42"/>
  <c r="BK313" i="42"/>
  <c r="AX313" i="42"/>
  <c r="BJ313" i="42"/>
  <c r="AW313" i="42"/>
  <c r="BH313" i="42"/>
  <c r="AV313" i="42"/>
  <c r="BG313" i="42"/>
  <c r="AU313" i="42"/>
  <c r="BF313" i="42"/>
  <c r="AT313" i="42"/>
  <c r="BS313" i="42"/>
  <c r="BE313" i="42"/>
  <c r="AS313" i="42"/>
  <c r="BR313" i="42"/>
  <c r="AR313" i="42"/>
  <c r="BQ313" i="42"/>
  <c r="BC313" i="42"/>
  <c r="AQ313" i="42"/>
  <c r="BM313" i="42"/>
  <c r="AZ313" i="42"/>
  <c r="AN313" i="42"/>
  <c r="BP313" i="42"/>
  <c r="BO313" i="42"/>
  <c r="BB313" i="42"/>
  <c r="BA313" i="42"/>
  <c r="AO313" i="42"/>
  <c r="BL301" i="42"/>
  <c r="AY301" i="42"/>
  <c r="AL301" i="42"/>
  <c r="BK301" i="42"/>
  <c r="AX301" i="42"/>
  <c r="BJ301" i="42"/>
  <c r="AW301" i="42"/>
  <c r="BH301" i="42"/>
  <c r="AV301" i="42"/>
  <c r="BG301" i="42"/>
  <c r="AU301" i="42"/>
  <c r="BF301" i="42"/>
  <c r="AT301" i="42"/>
  <c r="BS301" i="42"/>
  <c r="BE301" i="42"/>
  <c r="AS301" i="42"/>
  <c r="BR301" i="42"/>
  <c r="AR301" i="42"/>
  <c r="BQ301" i="42"/>
  <c r="BC301" i="42"/>
  <c r="AQ301" i="42"/>
  <c r="BM301" i="42"/>
  <c r="AZ301" i="42"/>
  <c r="AM301" i="42"/>
  <c r="BP301" i="42"/>
  <c r="BO301" i="42"/>
  <c r="BL289" i="42"/>
  <c r="AY289" i="42"/>
  <c r="AM289" i="42"/>
  <c r="BJ289" i="42"/>
  <c r="AW289" i="42"/>
  <c r="BF289" i="42"/>
  <c r="AT289" i="42"/>
  <c r="BS289" i="42"/>
  <c r="BE289" i="42"/>
  <c r="AS289" i="42"/>
  <c r="BR289" i="42"/>
  <c r="BQ289" i="42"/>
  <c r="AX289" i="42"/>
  <c r="BP289" i="42"/>
  <c r="AV289" i="42"/>
  <c r="BO289" i="42"/>
  <c r="AU289" i="42"/>
  <c r="BM289" i="42"/>
  <c r="AR289" i="42"/>
  <c r="BK289" i="42"/>
  <c r="AQ289" i="42"/>
  <c r="BH289" i="42"/>
  <c r="BG289" i="42"/>
  <c r="AO289" i="42"/>
  <c r="AN289" i="42"/>
  <c r="BC289" i="42"/>
  <c r="BB289" i="42"/>
  <c r="BL277" i="42"/>
  <c r="AY277" i="42"/>
  <c r="AM277" i="42"/>
  <c r="BF277" i="42"/>
  <c r="AT277" i="42"/>
  <c r="BS277" i="42"/>
  <c r="BE277" i="42"/>
  <c r="AS277" i="42"/>
  <c r="BQ277" i="42"/>
  <c r="AZ277" i="42"/>
  <c r="BP277" i="42"/>
  <c r="AX277" i="42"/>
  <c r="BO277" i="42"/>
  <c r="AW277" i="42"/>
  <c r="BM277" i="42"/>
  <c r="AV277" i="42"/>
  <c r="BK277" i="42"/>
  <c r="BJ277" i="42"/>
  <c r="AR277" i="42"/>
  <c r="BH277" i="42"/>
  <c r="AQ277" i="42"/>
  <c r="BG277" i="42"/>
  <c r="AO277" i="42"/>
  <c r="BC277" i="42"/>
  <c r="AN277" i="42"/>
  <c r="BB277" i="42"/>
  <c r="BR277" i="42"/>
  <c r="BA277" i="42"/>
  <c r="BL265" i="42"/>
  <c r="AY265" i="42"/>
  <c r="AL265" i="42"/>
  <c r="BF265" i="42"/>
  <c r="AT265" i="42"/>
  <c r="BH265" i="42"/>
  <c r="AS265" i="42"/>
  <c r="BG265" i="42"/>
  <c r="AR265" i="42"/>
  <c r="AQ265" i="42"/>
  <c r="BS265" i="42"/>
  <c r="BC265" i="42"/>
  <c r="AO265" i="42"/>
  <c r="BR265" i="42"/>
  <c r="BB265" i="42"/>
  <c r="BQ265" i="42"/>
  <c r="BA265" i="42"/>
  <c r="BP265" i="42"/>
  <c r="AZ265" i="42"/>
  <c r="BO265" i="42"/>
  <c r="AX265" i="42"/>
  <c r="BM265" i="42"/>
  <c r="AW265" i="42"/>
  <c r="BK265" i="42"/>
  <c r="AV265" i="42"/>
  <c r="BJ265" i="42"/>
  <c r="AU265" i="42"/>
  <c r="BH253" i="42"/>
  <c r="AV253" i="42"/>
  <c r="BG253" i="42"/>
  <c r="AU253" i="42"/>
  <c r="BF253" i="42"/>
  <c r="AT253" i="42"/>
  <c r="BS253" i="42"/>
  <c r="AS253" i="42"/>
  <c r="BR253" i="42"/>
  <c r="AR253" i="42"/>
  <c r="BQ253" i="42"/>
  <c r="BC253" i="42"/>
  <c r="AQ253" i="42"/>
  <c r="BP253" i="42"/>
  <c r="BB253" i="42"/>
  <c r="BO253" i="42"/>
  <c r="BA253" i="42"/>
  <c r="AO253" i="42"/>
  <c r="BM253" i="42"/>
  <c r="AZ253" i="42"/>
  <c r="AN253" i="42"/>
  <c r="BL253" i="42"/>
  <c r="AY253" i="42"/>
  <c r="AM253" i="42"/>
  <c r="BK253" i="42"/>
  <c r="BJ253" i="42"/>
  <c r="AX253" i="42"/>
  <c r="AL253" i="42"/>
  <c r="AW253" i="42"/>
  <c r="BH394" i="42"/>
  <c r="BG394" i="42"/>
  <c r="AT394" i="42"/>
  <c r="BF394" i="42"/>
  <c r="AS394" i="42"/>
  <c r="BS394" i="42"/>
  <c r="BE394" i="42"/>
  <c r="AR394" i="42"/>
  <c r="BR394" i="42"/>
  <c r="BQ394" i="42"/>
  <c r="BC394" i="42"/>
  <c r="BP394" i="42"/>
  <c r="BB394" i="42"/>
  <c r="AO394" i="42"/>
  <c r="BO394" i="42"/>
  <c r="BA394" i="42"/>
  <c r="AN394" i="42"/>
  <c r="BL394" i="42"/>
  <c r="AY394" i="42"/>
  <c r="AL394" i="42"/>
  <c r="BK394" i="42"/>
  <c r="AX394" i="42"/>
  <c r="AK394" i="42"/>
  <c r="BM394" i="42"/>
  <c r="BJ394" i="42"/>
  <c r="AZ394" i="42"/>
  <c r="AW394" i="42"/>
  <c r="AM394" i="42"/>
  <c r="BL509" i="42"/>
  <c r="AY509" i="42"/>
  <c r="AL509" i="42"/>
  <c r="BK509" i="42"/>
  <c r="AX509" i="42"/>
  <c r="AK509" i="42"/>
  <c r="BJ509" i="42"/>
  <c r="AW509" i="42"/>
  <c r="BH509" i="42"/>
  <c r="AV509" i="42"/>
  <c r="BG509" i="42"/>
  <c r="BF509" i="42"/>
  <c r="AT509" i="42"/>
  <c r="AR509" i="42"/>
  <c r="BQ509" i="42"/>
  <c r="BC509" i="42"/>
  <c r="BB509" i="42"/>
  <c r="AO509" i="42"/>
  <c r="BO509" i="42"/>
  <c r="BM509" i="42"/>
  <c r="AZ509" i="42"/>
  <c r="AM509" i="42"/>
  <c r="BA509" i="42"/>
  <c r="AN509" i="42"/>
  <c r="BM497" i="42"/>
  <c r="AZ497" i="42"/>
  <c r="AM497" i="42"/>
  <c r="BL497" i="42"/>
  <c r="AY497" i="42"/>
  <c r="AL497" i="42"/>
  <c r="BK497" i="42"/>
  <c r="AK497" i="42"/>
  <c r="BJ497" i="42"/>
  <c r="AV497" i="42"/>
  <c r="BH497" i="42"/>
  <c r="BG497" i="42"/>
  <c r="AT497" i="42"/>
  <c r="BF497" i="42"/>
  <c r="AS497" i="42"/>
  <c r="BS497" i="42"/>
  <c r="BE497" i="42"/>
  <c r="AR497" i="42"/>
  <c r="BR497" i="42"/>
  <c r="BQ497" i="42"/>
  <c r="BC497" i="42"/>
  <c r="BO497" i="42"/>
  <c r="BA497" i="42"/>
  <c r="AN497" i="42"/>
  <c r="AO497" i="42"/>
  <c r="BB497" i="42"/>
  <c r="BP497" i="42"/>
  <c r="BM485" i="42"/>
  <c r="AZ485" i="42"/>
  <c r="AM485" i="42"/>
  <c r="BL485" i="42"/>
  <c r="AY485" i="42"/>
  <c r="AL485" i="42"/>
  <c r="BJ485" i="42"/>
  <c r="BH485" i="42"/>
  <c r="AV485" i="42"/>
  <c r="BF485" i="42"/>
  <c r="AT485" i="42"/>
  <c r="BC485" i="42"/>
  <c r="BB485" i="42"/>
  <c r="BA485" i="42"/>
  <c r="BS485" i="42"/>
  <c r="AX485" i="42"/>
  <c r="BR485" i="42"/>
  <c r="BQ485" i="42"/>
  <c r="AS485" i="42"/>
  <c r="BP485" i="42"/>
  <c r="AR485" i="42"/>
  <c r="BO485" i="42"/>
  <c r="BK485" i="42"/>
  <c r="AO485" i="42"/>
  <c r="BE485" i="42"/>
  <c r="AK485" i="42"/>
  <c r="BG485" i="42"/>
  <c r="AN485" i="42"/>
  <c r="BM473" i="42"/>
  <c r="AZ473" i="42"/>
  <c r="AM473" i="42"/>
  <c r="BH473" i="42"/>
  <c r="BL473" i="42"/>
  <c r="AV473" i="42"/>
  <c r="BK473" i="42"/>
  <c r="AT473" i="42"/>
  <c r="BJ473" i="42"/>
  <c r="AS473" i="42"/>
  <c r="BG473" i="42"/>
  <c r="AR473" i="42"/>
  <c r="BF473" i="42"/>
  <c r="BE473" i="42"/>
  <c r="AO473" i="42"/>
  <c r="BS473" i="42"/>
  <c r="BC473" i="42"/>
  <c r="AN473" i="42"/>
  <c r="BR473" i="42"/>
  <c r="BB473" i="42"/>
  <c r="AL473" i="42"/>
  <c r="BQ473" i="42"/>
  <c r="BA473" i="42"/>
  <c r="AK473" i="42"/>
  <c r="BO473" i="42"/>
  <c r="AW473" i="42"/>
  <c r="BP473" i="42"/>
  <c r="AY473" i="42"/>
  <c r="BO461" i="42"/>
  <c r="BA461" i="42"/>
  <c r="AN461" i="42"/>
  <c r="BJ461" i="42"/>
  <c r="AW461" i="42"/>
  <c r="BE461" i="42"/>
  <c r="AO461" i="42"/>
  <c r="BS461" i="42"/>
  <c r="BC461" i="42"/>
  <c r="AM461" i="42"/>
  <c r="BR461" i="42"/>
  <c r="BB461" i="42"/>
  <c r="AL461" i="42"/>
  <c r="BQ461" i="42"/>
  <c r="AZ461" i="42"/>
  <c r="AK461" i="42"/>
  <c r="BP461" i="42"/>
  <c r="AY461" i="42"/>
  <c r="BM461" i="42"/>
  <c r="AX461" i="42"/>
  <c r="BL461" i="42"/>
  <c r="AV461" i="42"/>
  <c r="BK461" i="42"/>
  <c r="BH461" i="42"/>
  <c r="AT461" i="42"/>
  <c r="BF461" i="42"/>
  <c r="BG461" i="42"/>
  <c r="BH449" i="42"/>
  <c r="AV449" i="42"/>
  <c r="BG449" i="42"/>
  <c r="BS449" i="42"/>
  <c r="BE449" i="42"/>
  <c r="BR449" i="42"/>
  <c r="BQ449" i="42"/>
  <c r="BC449" i="42"/>
  <c r="BP449" i="42"/>
  <c r="BB449" i="42"/>
  <c r="AO449" i="42"/>
  <c r="BO449" i="42"/>
  <c r="BA449" i="42"/>
  <c r="AN449" i="42"/>
  <c r="AZ449" i="42"/>
  <c r="AM449" i="42"/>
  <c r="BL449" i="42"/>
  <c r="AY449" i="42"/>
  <c r="AL449" i="42"/>
  <c r="BJ449" i="42"/>
  <c r="AW449" i="42"/>
  <c r="BK449" i="42"/>
  <c r="BF449" i="42"/>
  <c r="AX449" i="42"/>
  <c r="AT449" i="42"/>
  <c r="AK449" i="42"/>
  <c r="BH437" i="42"/>
  <c r="AV437" i="42"/>
  <c r="BR437" i="42"/>
  <c r="BP437" i="42"/>
  <c r="BB437" i="42"/>
  <c r="AO437" i="42"/>
  <c r="AZ437" i="42"/>
  <c r="AM437" i="42"/>
  <c r="BJ437" i="42"/>
  <c r="AW437" i="42"/>
  <c r="BE437" i="42"/>
  <c r="BC437" i="42"/>
  <c r="BA437" i="42"/>
  <c r="AY437" i="42"/>
  <c r="AX437" i="42"/>
  <c r="BS437" i="42"/>
  <c r="BQ437" i="42"/>
  <c r="AT437" i="42"/>
  <c r="BO437" i="42"/>
  <c r="BL437" i="42"/>
  <c r="AN437" i="42"/>
  <c r="BG437" i="42"/>
  <c r="AL437" i="42"/>
  <c r="BF437" i="42"/>
  <c r="AK437" i="42"/>
  <c r="BS425" i="42"/>
  <c r="BE425" i="42"/>
  <c r="AR425" i="42"/>
  <c r="BQ425" i="42"/>
  <c r="BC425" i="42"/>
  <c r="BP425" i="42"/>
  <c r="AZ425" i="42"/>
  <c r="AK425" i="42"/>
  <c r="BO425" i="42"/>
  <c r="AY425" i="42"/>
  <c r="AX425" i="42"/>
  <c r="BL425" i="42"/>
  <c r="AW425" i="42"/>
  <c r="AV425" i="42"/>
  <c r="BJ425" i="42"/>
  <c r="BH425" i="42"/>
  <c r="AS425" i="42"/>
  <c r="BF425" i="42"/>
  <c r="AO425" i="42"/>
  <c r="AN425" i="42"/>
  <c r="BB425" i="42"/>
  <c r="AM425" i="42"/>
  <c r="BR425" i="42"/>
  <c r="BA425" i="42"/>
  <c r="AL425" i="42"/>
  <c r="BS413" i="42"/>
  <c r="BE413" i="42"/>
  <c r="AR413" i="42"/>
  <c r="BR413" i="42"/>
  <c r="BQ413" i="42"/>
  <c r="BC413" i="42"/>
  <c r="BP413" i="42"/>
  <c r="BB413" i="42"/>
  <c r="AO413" i="42"/>
  <c r="BO413" i="42"/>
  <c r="BA413" i="42"/>
  <c r="AN413" i="42"/>
  <c r="BM413" i="42"/>
  <c r="AZ413" i="42"/>
  <c r="AM413" i="42"/>
  <c r="AY413" i="42"/>
  <c r="AL413" i="42"/>
  <c r="AX413" i="42"/>
  <c r="AK413" i="42"/>
  <c r="AW413" i="42"/>
  <c r="BH413" i="42"/>
  <c r="BG413" i="42"/>
  <c r="BF413" i="42"/>
  <c r="AS413" i="42"/>
  <c r="BS401" i="42"/>
  <c r="BE401" i="42"/>
  <c r="AR401" i="42"/>
  <c r="BR401" i="42"/>
  <c r="BQ401" i="42"/>
  <c r="BC401" i="42"/>
  <c r="BP401" i="42"/>
  <c r="BB401" i="42"/>
  <c r="AO401" i="42"/>
  <c r="BO401" i="42"/>
  <c r="BA401" i="42"/>
  <c r="AN401" i="42"/>
  <c r="BM401" i="42"/>
  <c r="AZ401" i="42"/>
  <c r="AM401" i="42"/>
  <c r="BL401" i="42"/>
  <c r="AY401" i="42"/>
  <c r="AL401" i="42"/>
  <c r="BK401" i="42"/>
  <c r="AX401" i="42"/>
  <c r="AK401" i="42"/>
  <c r="BH401" i="42"/>
  <c r="AV401" i="42"/>
  <c r="BG401" i="42"/>
  <c r="AT401" i="42"/>
  <c r="BJ401" i="42"/>
  <c r="BF401" i="42"/>
  <c r="AW401" i="42"/>
  <c r="AS401" i="42"/>
  <c r="BL5" i="42"/>
  <c r="AY5" i="42"/>
  <c r="AM5" i="42"/>
  <c r="AT6" i="42"/>
  <c r="BF6" i="42"/>
  <c r="BF7" i="42" s="1"/>
  <c r="AV7" i="42"/>
  <c r="BH7" i="42"/>
  <c r="AL8" i="42"/>
  <c r="AX8" i="42"/>
  <c r="BL8" i="42"/>
  <c r="AO9" i="42"/>
  <c r="BA9" i="42"/>
  <c r="AR10" i="42"/>
  <c r="BS10" i="42"/>
  <c r="AU11" i="42"/>
  <c r="BH11" i="42"/>
  <c r="AL12" i="42"/>
  <c r="AX12" i="42"/>
  <c r="BL12" i="42"/>
  <c r="AO13" i="42"/>
  <c r="BA13" i="42"/>
  <c r="AR14" i="42"/>
  <c r="BS14" i="42"/>
  <c r="AU15" i="42"/>
  <c r="BG15" i="42"/>
  <c r="AL16" i="42"/>
  <c r="AX16" i="42"/>
  <c r="BL16" i="42"/>
  <c r="AO17" i="42"/>
  <c r="BA17" i="42"/>
  <c r="AR18" i="42"/>
  <c r="BS18" i="42"/>
  <c r="AU19" i="42"/>
  <c r="AL20" i="42"/>
  <c r="AX20" i="42"/>
  <c r="BL20" i="42"/>
  <c r="AO21" i="42"/>
  <c r="BA21" i="42"/>
  <c r="AR22" i="42"/>
  <c r="BS22" i="42"/>
  <c r="AU23" i="42"/>
  <c r="BH23" i="42"/>
  <c r="AL24" i="42"/>
  <c r="AX24" i="42"/>
  <c r="BL24" i="42"/>
  <c r="AO25" i="42"/>
  <c r="AO250" i="42" s="1"/>
  <c r="BA25" i="42"/>
  <c r="AR26" i="42"/>
  <c r="AU27" i="42"/>
  <c r="BH27" i="42"/>
  <c r="AL28" i="42"/>
  <c r="AX28" i="42"/>
  <c r="BL28" i="42"/>
  <c r="AO29" i="42"/>
  <c r="BA29" i="42"/>
  <c r="AR30" i="42"/>
  <c r="BS30" i="42"/>
  <c r="AU31" i="42"/>
  <c r="BH31" i="42"/>
  <c r="AL32" i="42"/>
  <c r="AX32" i="42"/>
  <c r="BL32" i="42"/>
  <c r="AO33" i="42"/>
  <c r="BA33" i="42"/>
  <c r="AR34" i="42"/>
  <c r="BS34" i="42"/>
  <c r="AU35" i="42"/>
  <c r="BH35" i="42"/>
  <c r="AL36" i="42"/>
  <c r="AX36" i="42"/>
  <c r="BL36" i="42"/>
  <c r="AO37" i="42"/>
  <c r="BA37" i="42"/>
  <c r="AR38" i="42"/>
  <c r="AU39" i="42"/>
  <c r="BH39" i="42"/>
  <c r="AL40" i="42"/>
  <c r="AX40" i="42"/>
  <c r="BL40" i="42"/>
  <c r="AO41" i="42"/>
  <c r="BA41" i="42"/>
  <c r="AR42" i="42"/>
  <c r="BS42" i="42"/>
  <c r="AU43" i="42"/>
  <c r="BH43" i="42"/>
  <c r="AL44" i="42"/>
  <c r="AX44" i="42"/>
  <c r="BL44" i="42"/>
  <c r="AO45" i="42"/>
  <c r="BA45" i="42"/>
  <c r="AR46" i="42"/>
  <c r="BR46" i="42"/>
  <c r="AT47" i="42"/>
  <c r="BF47" i="42"/>
  <c r="AK48" i="42"/>
  <c r="AW48" i="42"/>
  <c r="BK48" i="42"/>
  <c r="AN49" i="42"/>
  <c r="AZ49" i="42"/>
  <c r="AQ50" i="42"/>
  <c r="BC50" i="42"/>
  <c r="AT51" i="42"/>
  <c r="BF51" i="42"/>
  <c r="AK52" i="42"/>
  <c r="AW52" i="42"/>
  <c r="BK52" i="42"/>
  <c r="AN53" i="42"/>
  <c r="AZ53" i="42"/>
  <c r="BO53" i="42"/>
  <c r="AQ54" i="42"/>
  <c r="BC54" i="42"/>
  <c r="BR54" i="42"/>
  <c r="AT55" i="42"/>
  <c r="BF55" i="42"/>
  <c r="AK56" i="42"/>
  <c r="AW56" i="42"/>
  <c r="BK56" i="42"/>
  <c r="AN57" i="42"/>
  <c r="BA57" i="42"/>
  <c r="BQ57" i="42"/>
  <c r="AU58" i="42"/>
  <c r="BO58" i="42"/>
  <c r="AU59" i="42"/>
  <c r="BL59" i="42"/>
  <c r="AT60" i="42"/>
  <c r="BL60" i="42"/>
  <c r="AR61" i="42"/>
  <c r="AR62" i="42"/>
  <c r="BH62" i="42"/>
  <c r="AQ63" i="42"/>
  <c r="BG63" i="42"/>
  <c r="AO64" i="42"/>
  <c r="BG64" i="42"/>
  <c r="AO65" i="42"/>
  <c r="AN66" i="42"/>
  <c r="AL67" i="42"/>
  <c r="BC67" i="42"/>
  <c r="AL68" i="42"/>
  <c r="BA68" i="42"/>
  <c r="AK69" i="42"/>
  <c r="BA69" i="42"/>
  <c r="BS69" i="42"/>
  <c r="AZ70" i="42"/>
  <c r="BS70" i="42"/>
  <c r="AX71" i="42"/>
  <c r="BR71" i="42"/>
  <c r="AX72" i="42"/>
  <c r="AW73" i="42"/>
  <c r="AU74" i="42"/>
  <c r="AY77" i="42"/>
  <c r="BR77" i="42"/>
  <c r="AX78" i="42"/>
  <c r="BQ78" i="42"/>
  <c r="AW79" i="42"/>
  <c r="BP79" i="42"/>
  <c r="AV80" i="42"/>
  <c r="BC81" i="42"/>
  <c r="AP82" i="42"/>
  <c r="BL82" i="42"/>
  <c r="AY83" i="42"/>
  <c r="AK84" i="42"/>
  <c r="BG84" i="42"/>
  <c r="AT85" i="42"/>
  <c r="BR85" i="42"/>
  <c r="BF86" i="42"/>
  <c r="AW87" i="42"/>
  <c r="AN88" i="42"/>
  <c r="BM88" i="42"/>
  <c r="BC89" i="42"/>
  <c r="BA90" i="42"/>
  <c r="AO94" i="42"/>
  <c r="BL97" i="42"/>
  <c r="AO102" i="42"/>
  <c r="BA106" i="42"/>
  <c r="BP110" i="42"/>
  <c r="AY115" i="42"/>
  <c r="AY120" i="42"/>
  <c r="BG125" i="42"/>
  <c r="BR130" i="42"/>
  <c r="AZ142" i="42"/>
  <c r="AT148" i="42"/>
  <c r="BQ154" i="42"/>
  <c r="BM203" i="42"/>
  <c r="BG160" i="42"/>
  <c r="AU160" i="42"/>
  <c r="BE160" i="42"/>
  <c r="AS160" i="42"/>
  <c r="BS160" i="42"/>
  <c r="AR160" i="42"/>
  <c r="BQ160" i="42"/>
  <c r="BB160" i="42"/>
  <c r="AP160" i="42"/>
  <c r="BO160" i="42"/>
  <c r="AZ160" i="42"/>
  <c r="BM160" i="42"/>
  <c r="AY160" i="42"/>
  <c r="AM160" i="42"/>
  <c r="BC160" i="42"/>
  <c r="BA160" i="42"/>
  <c r="AX160" i="42"/>
  <c r="AW160" i="42"/>
  <c r="AV160" i="42"/>
  <c r="AT160" i="42"/>
  <c r="BR160" i="42"/>
  <c r="AQ160" i="42"/>
  <c r="BP160" i="42"/>
  <c r="AO160" i="42"/>
  <c r="AL160" i="42"/>
  <c r="BJ160" i="42"/>
  <c r="AK160" i="42"/>
  <c r="BF160" i="42"/>
  <c r="BP227" i="42"/>
  <c r="BB227" i="42"/>
  <c r="AP227" i="42"/>
  <c r="BO227" i="42"/>
  <c r="BA227" i="42"/>
  <c r="AO227" i="42"/>
  <c r="BM227" i="42"/>
  <c r="AZ227" i="42"/>
  <c r="AN227" i="42"/>
  <c r="BK227" i="42"/>
  <c r="AX227" i="42"/>
  <c r="AL227" i="42"/>
  <c r="BJ227" i="42"/>
  <c r="AW227" i="42"/>
  <c r="AK227" i="42"/>
  <c r="BL227" i="42"/>
  <c r="AR227" i="42"/>
  <c r="BH227" i="42"/>
  <c r="AQ227" i="42"/>
  <c r="BG227" i="42"/>
  <c r="AM227" i="42"/>
  <c r="BF227" i="42"/>
  <c r="BE227" i="42"/>
  <c r="AY227" i="42"/>
  <c r="AV227" i="42"/>
  <c r="BS227" i="42"/>
  <c r="AU227" i="42"/>
  <c r="BQ227" i="42"/>
  <c r="AS227" i="42"/>
  <c r="BR227" i="42"/>
  <c r="AT227" i="42"/>
  <c r="BS356" i="42"/>
  <c r="BE356" i="42"/>
  <c r="AS356" i="42"/>
  <c r="BL356" i="42"/>
  <c r="AY356" i="42"/>
  <c r="AM356" i="42"/>
  <c r="BM356" i="42"/>
  <c r="AW356" i="42"/>
  <c r="BK356" i="42"/>
  <c r="AV356" i="42"/>
  <c r="BJ356" i="42"/>
  <c r="AU356" i="42"/>
  <c r="BH356" i="42"/>
  <c r="AT356" i="42"/>
  <c r="BG356" i="42"/>
  <c r="AR356" i="42"/>
  <c r="AQ356" i="42"/>
  <c r="BC356" i="42"/>
  <c r="AO356" i="42"/>
  <c r="BR356" i="42"/>
  <c r="BB356" i="42"/>
  <c r="AN356" i="42"/>
  <c r="BQ356" i="42"/>
  <c r="BA356" i="42"/>
  <c r="BP356" i="42"/>
  <c r="AZ356" i="42"/>
  <c r="BO356" i="42"/>
  <c r="AX356" i="42"/>
  <c r="BM516" i="42"/>
  <c r="AZ516" i="42"/>
  <c r="AM516" i="42"/>
  <c r="BS516" i="42"/>
  <c r="BR516" i="42"/>
  <c r="BC516" i="42"/>
  <c r="AO516" i="42"/>
  <c r="BQ516" i="42"/>
  <c r="BB516" i="42"/>
  <c r="AN516" i="42"/>
  <c r="BA516" i="42"/>
  <c r="AL516" i="42"/>
  <c r="BO516" i="42"/>
  <c r="AY516" i="42"/>
  <c r="AK516" i="42"/>
  <c r="BL516" i="42"/>
  <c r="AX516" i="42"/>
  <c r="BK516" i="42"/>
  <c r="AW516" i="42"/>
  <c r="BJ516" i="42"/>
  <c r="AV516" i="42"/>
  <c r="BH516" i="42"/>
  <c r="BG516" i="42"/>
  <c r="AT516" i="42"/>
  <c r="BF516" i="42"/>
  <c r="AR516" i="42"/>
  <c r="BS432" i="42"/>
  <c r="BE432" i="42"/>
  <c r="BO432" i="42"/>
  <c r="BA432" i="42"/>
  <c r="AN432" i="42"/>
  <c r="BL432" i="42"/>
  <c r="AY432" i="42"/>
  <c r="AL432" i="42"/>
  <c r="BF432" i="42"/>
  <c r="AT432" i="42"/>
  <c r="AK432" i="42"/>
  <c r="BC432" i="42"/>
  <c r="BB432" i="42"/>
  <c r="AZ432" i="42"/>
  <c r="BR432" i="42"/>
  <c r="AX432" i="42"/>
  <c r="BQ432" i="42"/>
  <c r="AW432" i="42"/>
  <c r="BP432" i="42"/>
  <c r="AV432" i="42"/>
  <c r="BK432" i="42"/>
  <c r="BJ432" i="42"/>
  <c r="BH432" i="42"/>
  <c r="AO432" i="42"/>
  <c r="BG432" i="42"/>
  <c r="AM432" i="42"/>
  <c r="BQ74" i="42"/>
  <c r="BC74" i="42"/>
  <c r="AQ74" i="42"/>
  <c r="BK74" i="42"/>
  <c r="AX74" i="42"/>
  <c r="AL74" i="42"/>
  <c r="BH74" i="42"/>
  <c r="AV74" i="42"/>
  <c r="AX165" i="42"/>
  <c r="AL165" i="42"/>
  <c r="BJ165" i="42"/>
  <c r="AW165" i="42"/>
  <c r="BH165" i="42"/>
  <c r="AV165" i="42"/>
  <c r="BG165" i="42"/>
  <c r="AU165" i="42"/>
  <c r="BF165" i="42"/>
  <c r="AT165" i="42"/>
  <c r="BE165" i="42"/>
  <c r="AS165" i="42"/>
  <c r="BR165" i="42"/>
  <c r="BC165" i="42"/>
  <c r="AQ165" i="42"/>
  <c r="BQ165" i="42"/>
  <c r="BB165" i="42"/>
  <c r="AP165" i="42"/>
  <c r="BP165" i="42"/>
  <c r="BA165" i="42"/>
  <c r="AN165" i="42"/>
  <c r="AM165" i="42"/>
  <c r="AK165" i="42"/>
  <c r="BS165" i="42"/>
  <c r="BO165" i="42"/>
  <c r="BM165" i="42"/>
  <c r="AZ165" i="42"/>
  <c r="AR165" i="42"/>
  <c r="BK141" i="42"/>
  <c r="AX141" i="42"/>
  <c r="AL141" i="42"/>
  <c r="BE141" i="42"/>
  <c r="AS141" i="42"/>
  <c r="BR141" i="42"/>
  <c r="BC141" i="42"/>
  <c r="AQ141" i="42"/>
  <c r="BQ141" i="42"/>
  <c r="AY141" i="42"/>
  <c r="BP141" i="42"/>
  <c r="AW141" i="42"/>
  <c r="BM141" i="42"/>
  <c r="AV141" i="42"/>
  <c r="BL141" i="42"/>
  <c r="AU141" i="42"/>
  <c r="BJ141" i="42"/>
  <c r="AT141" i="42"/>
  <c r="BH141" i="42"/>
  <c r="AR141" i="42"/>
  <c r="BG141" i="42"/>
  <c r="BF141" i="42"/>
  <c r="AO141" i="42"/>
  <c r="AN141" i="42"/>
  <c r="BB141" i="42"/>
  <c r="AM141" i="42"/>
  <c r="BS141" i="42"/>
  <c r="AZ141" i="42"/>
  <c r="BJ93" i="42"/>
  <c r="AW93" i="42"/>
  <c r="AK93" i="42"/>
  <c r="BH93" i="42"/>
  <c r="AV93" i="42"/>
  <c r="BG93" i="42"/>
  <c r="AU93" i="42"/>
  <c r="BF93" i="42"/>
  <c r="AT93" i="42"/>
  <c r="BE93" i="42"/>
  <c r="AS93" i="42"/>
  <c r="BS93" i="42"/>
  <c r="BR93" i="42"/>
  <c r="BC93" i="42"/>
  <c r="AQ93" i="42"/>
  <c r="BQ93" i="42"/>
  <c r="BB93" i="42"/>
  <c r="AP93" i="42"/>
  <c r="BP93" i="42"/>
  <c r="BA93" i="42"/>
  <c r="AO93" i="42"/>
  <c r="BM93" i="42"/>
  <c r="BO73" i="42"/>
  <c r="AZ73" i="42"/>
  <c r="AN73" i="42"/>
  <c r="AU73" i="42"/>
  <c r="BE73" i="42"/>
  <c r="AS73" i="42"/>
  <c r="BO61" i="42"/>
  <c r="AZ61" i="42"/>
  <c r="AN61" i="42"/>
  <c r="AU61" i="42"/>
  <c r="BE61" i="42"/>
  <c r="AS61" i="42"/>
  <c r="BG164" i="42"/>
  <c r="AU164" i="42"/>
  <c r="BE164" i="42"/>
  <c r="AS164" i="42"/>
  <c r="BS164" i="42"/>
  <c r="AR164" i="42"/>
  <c r="BQ164" i="42"/>
  <c r="BB164" i="42"/>
  <c r="AP164" i="42"/>
  <c r="BO164" i="42"/>
  <c r="AZ164" i="42"/>
  <c r="AN164" i="42"/>
  <c r="BM164" i="42"/>
  <c r="AY164" i="42"/>
  <c r="AM164" i="42"/>
  <c r="BL164" i="42"/>
  <c r="AX164" i="42"/>
  <c r="AL164" i="42"/>
  <c r="AT164" i="42"/>
  <c r="AQ164" i="42"/>
  <c r="BR164" i="42"/>
  <c r="AK164" i="42"/>
  <c r="BP164" i="42"/>
  <c r="BJ164" i="42"/>
  <c r="BH164" i="42"/>
  <c r="BF164" i="42"/>
  <c r="BC164" i="42"/>
  <c r="BA164" i="42"/>
  <c r="AV164" i="42"/>
  <c r="BG152" i="42"/>
  <c r="AU152" i="42"/>
  <c r="BE152" i="42"/>
  <c r="AS152" i="42"/>
  <c r="BQ152" i="42"/>
  <c r="BB152" i="42"/>
  <c r="AP152" i="42"/>
  <c r="BO152" i="42"/>
  <c r="AZ152" i="42"/>
  <c r="AN152" i="42"/>
  <c r="AY152" i="42"/>
  <c r="BR152" i="42"/>
  <c r="AT152" i="42"/>
  <c r="BP152" i="42"/>
  <c r="AR152" i="42"/>
  <c r="BK152" i="42"/>
  <c r="BJ152" i="42"/>
  <c r="AO152" i="42"/>
  <c r="BH152" i="42"/>
  <c r="AM152" i="42"/>
  <c r="BF152" i="42"/>
  <c r="AL152" i="42"/>
  <c r="AK152" i="42"/>
  <c r="BC152" i="42"/>
  <c r="BA152" i="42"/>
  <c r="AX152" i="42"/>
  <c r="BS152" i="42"/>
  <c r="AV152" i="42"/>
  <c r="BG140" i="42"/>
  <c r="AU140" i="42"/>
  <c r="BQ140" i="42"/>
  <c r="BB140" i="42"/>
  <c r="AP140" i="42"/>
  <c r="BM140" i="42"/>
  <c r="AZ140" i="42"/>
  <c r="AN140" i="42"/>
  <c r="BS140" i="42"/>
  <c r="AY140" i="42"/>
  <c r="BR140" i="42"/>
  <c r="AX140" i="42"/>
  <c r="BP140" i="42"/>
  <c r="AW140" i="42"/>
  <c r="BL140" i="42"/>
  <c r="AV140" i="42"/>
  <c r="BK140" i="42"/>
  <c r="AT140" i="42"/>
  <c r="BJ140" i="42"/>
  <c r="AS140" i="42"/>
  <c r="BH140" i="42"/>
  <c r="AR140" i="42"/>
  <c r="BF140" i="42"/>
  <c r="BE140" i="42"/>
  <c r="AO140" i="42"/>
  <c r="AM140" i="42"/>
  <c r="BA140" i="42"/>
  <c r="AK140" i="42"/>
  <c r="BG128" i="42"/>
  <c r="AU128" i="42"/>
  <c r="BO128" i="42"/>
  <c r="AZ128" i="42"/>
  <c r="AN128" i="42"/>
  <c r="BF128" i="42"/>
  <c r="AR128" i="42"/>
  <c r="BE128" i="42"/>
  <c r="AQ128" i="42"/>
  <c r="BC128" i="42"/>
  <c r="AO128" i="42"/>
  <c r="BS128" i="42"/>
  <c r="BB128" i="42"/>
  <c r="AM128" i="42"/>
  <c r="BR128" i="42"/>
  <c r="BA128" i="42"/>
  <c r="AL128" i="42"/>
  <c r="BQ128" i="42"/>
  <c r="AY128" i="42"/>
  <c r="AK128" i="42"/>
  <c r="BP128" i="42"/>
  <c r="AX128" i="42"/>
  <c r="BM128" i="42"/>
  <c r="AW128" i="42"/>
  <c r="BL128" i="42"/>
  <c r="AV128" i="42"/>
  <c r="BH128" i="42"/>
  <c r="AS128" i="42"/>
  <c r="BG116" i="42"/>
  <c r="AU116" i="42"/>
  <c r="BS116" i="42"/>
  <c r="BC116" i="42"/>
  <c r="AP116" i="42"/>
  <c r="BR116" i="42"/>
  <c r="BB116" i="42"/>
  <c r="AO116" i="42"/>
  <c r="BQ116" i="42"/>
  <c r="BA116" i="42"/>
  <c r="AN116" i="42"/>
  <c r="BP116" i="42"/>
  <c r="AZ116" i="42"/>
  <c r="BO116" i="42"/>
  <c r="AY116" i="42"/>
  <c r="AL116" i="42"/>
  <c r="BM116" i="42"/>
  <c r="AX116" i="42"/>
  <c r="AK116" i="42"/>
  <c r="BL116" i="42"/>
  <c r="AW116" i="42"/>
  <c r="BJ116" i="42"/>
  <c r="AV116" i="42"/>
  <c r="BH116" i="42"/>
  <c r="AT116" i="42"/>
  <c r="BF116" i="42"/>
  <c r="AS116" i="42"/>
  <c r="AQ116" i="42"/>
  <c r="BE104" i="42"/>
  <c r="AS104" i="42"/>
  <c r="BS104" i="42"/>
  <c r="AR104" i="42"/>
  <c r="BR104" i="42"/>
  <c r="BC104" i="42"/>
  <c r="BQ104" i="42"/>
  <c r="BB104" i="42"/>
  <c r="AP104" i="42"/>
  <c r="BP104" i="42"/>
  <c r="BA104" i="42"/>
  <c r="AO104" i="42"/>
  <c r="BO104" i="42"/>
  <c r="AZ104" i="42"/>
  <c r="AN104" i="42"/>
  <c r="AY104" i="42"/>
  <c r="AM104" i="42"/>
  <c r="BK104" i="42"/>
  <c r="AX104" i="42"/>
  <c r="AL104" i="42"/>
  <c r="BJ104" i="42"/>
  <c r="AW104" i="42"/>
  <c r="AK104" i="42"/>
  <c r="BH104" i="42"/>
  <c r="AV104" i="42"/>
  <c r="BF104" i="42"/>
  <c r="AT104" i="42"/>
  <c r="BF92" i="42"/>
  <c r="AT92" i="42"/>
  <c r="BE92" i="42"/>
  <c r="AS92" i="42"/>
  <c r="BS92" i="42"/>
  <c r="BR92" i="42"/>
  <c r="BC92" i="42"/>
  <c r="AQ92" i="42"/>
  <c r="BP92" i="42"/>
  <c r="BA92" i="42"/>
  <c r="AO92" i="42"/>
  <c r="BM92" i="42"/>
  <c r="AZ92" i="42"/>
  <c r="AN92" i="42"/>
  <c r="BL92" i="42"/>
  <c r="AY92" i="42"/>
  <c r="AM92" i="42"/>
  <c r="BK92" i="42"/>
  <c r="AX92" i="42"/>
  <c r="AL92" i="42"/>
  <c r="BF80" i="42"/>
  <c r="AT80" i="42"/>
  <c r="BS80" i="42"/>
  <c r="BP80" i="42"/>
  <c r="BA80" i="42"/>
  <c r="AO80" i="42"/>
  <c r="BL80" i="42"/>
  <c r="AY80" i="42"/>
  <c r="AM80" i="42"/>
  <c r="BK80" i="42"/>
  <c r="BP231" i="42"/>
  <c r="BB231" i="42"/>
  <c r="AP231" i="42"/>
  <c r="BO231" i="42"/>
  <c r="BA231" i="42"/>
  <c r="AO231" i="42"/>
  <c r="BM231" i="42"/>
  <c r="AZ231" i="42"/>
  <c r="AN231" i="42"/>
  <c r="BK231" i="42"/>
  <c r="AX231" i="42"/>
  <c r="AL231" i="42"/>
  <c r="BJ231" i="42"/>
  <c r="AW231" i="42"/>
  <c r="AK231" i="42"/>
  <c r="BC231" i="42"/>
  <c r="AY231" i="42"/>
  <c r="BS231" i="42"/>
  <c r="AU231" i="42"/>
  <c r="BR231" i="42"/>
  <c r="AT231" i="42"/>
  <c r="BQ231" i="42"/>
  <c r="AS231" i="42"/>
  <c r="BL231" i="42"/>
  <c r="AR231" i="42"/>
  <c r="BH231" i="42"/>
  <c r="AQ231" i="42"/>
  <c r="BG231" i="42"/>
  <c r="AM231" i="42"/>
  <c r="BE231" i="42"/>
  <c r="BF231" i="42"/>
  <c r="BP219" i="42"/>
  <c r="AP219" i="42"/>
  <c r="BM219" i="42"/>
  <c r="AZ219" i="42"/>
  <c r="AN219" i="42"/>
  <c r="BK219" i="42"/>
  <c r="AX219" i="42"/>
  <c r="AL219" i="42"/>
  <c r="BJ219" i="42"/>
  <c r="AW219" i="42"/>
  <c r="AK219" i="42"/>
  <c r="BA219" i="42"/>
  <c r="AY219" i="42"/>
  <c r="BR219" i="42"/>
  <c r="AV219" i="42"/>
  <c r="BQ219" i="42"/>
  <c r="AU219" i="42"/>
  <c r="BO219" i="42"/>
  <c r="AT219" i="42"/>
  <c r="BL219" i="42"/>
  <c r="AS219" i="42"/>
  <c r="BH219" i="42"/>
  <c r="AR219" i="42"/>
  <c r="BG219" i="42"/>
  <c r="AQ219" i="42"/>
  <c r="BF219" i="42"/>
  <c r="AO219" i="42"/>
  <c r="BE219" i="42"/>
  <c r="AM219" i="42"/>
  <c r="BC219" i="42"/>
  <c r="BP207" i="42"/>
  <c r="BB207" i="42"/>
  <c r="AP207" i="42"/>
  <c r="BK207" i="42"/>
  <c r="AX207" i="42"/>
  <c r="AL207" i="42"/>
  <c r="BJ207" i="42"/>
  <c r="AW207" i="42"/>
  <c r="AK207" i="42"/>
  <c r="BE207" i="42"/>
  <c r="AO207" i="42"/>
  <c r="AN207" i="42"/>
  <c r="AM207" i="42"/>
  <c r="BA207" i="42"/>
  <c r="BS207" i="42"/>
  <c r="AZ207" i="42"/>
  <c r="AY207" i="42"/>
  <c r="BO207" i="42"/>
  <c r="AV207" i="42"/>
  <c r="BM207" i="42"/>
  <c r="AU207" i="42"/>
  <c r="BL207" i="42"/>
  <c r="AT207" i="42"/>
  <c r="BH207" i="42"/>
  <c r="AS207" i="42"/>
  <c r="BF207" i="42"/>
  <c r="AQ207" i="42"/>
  <c r="BG207" i="42"/>
  <c r="AR207" i="42"/>
  <c r="BQ195" i="42"/>
  <c r="BB195" i="42"/>
  <c r="AP195" i="42"/>
  <c r="BK195" i="42"/>
  <c r="AX195" i="42"/>
  <c r="AL195" i="42"/>
  <c r="BJ195" i="42"/>
  <c r="AW195" i="42"/>
  <c r="AK195" i="42"/>
  <c r="BA195" i="42"/>
  <c r="BS195" i="42"/>
  <c r="AZ195" i="42"/>
  <c r="BR195" i="42"/>
  <c r="AY195" i="42"/>
  <c r="BO195" i="42"/>
  <c r="AV195" i="42"/>
  <c r="BM195" i="42"/>
  <c r="AU195" i="42"/>
  <c r="BL195" i="42"/>
  <c r="AT195" i="42"/>
  <c r="BH195" i="42"/>
  <c r="AS195" i="42"/>
  <c r="BG195" i="42"/>
  <c r="AR195" i="42"/>
  <c r="BF195" i="42"/>
  <c r="BE195" i="42"/>
  <c r="AO195" i="42"/>
  <c r="BC195" i="42"/>
  <c r="AM195" i="42"/>
  <c r="AN195" i="42"/>
  <c r="BR183" i="42"/>
  <c r="AR183" i="42"/>
  <c r="BQ183" i="42"/>
  <c r="BC183" i="42"/>
  <c r="AQ183" i="42"/>
  <c r="BP183" i="42"/>
  <c r="BB183" i="42"/>
  <c r="AP183" i="42"/>
  <c r="BO183" i="42"/>
  <c r="BA183" i="42"/>
  <c r="AO183" i="42"/>
  <c r="BM183" i="42"/>
  <c r="AZ183" i="42"/>
  <c r="AN183" i="42"/>
  <c r="BL183" i="42"/>
  <c r="AY183" i="42"/>
  <c r="BK183" i="42"/>
  <c r="AX183" i="42"/>
  <c r="AL183" i="42"/>
  <c r="BJ183" i="42"/>
  <c r="AW183" i="42"/>
  <c r="AK183" i="42"/>
  <c r="BH183" i="42"/>
  <c r="AV183" i="42"/>
  <c r="BG183" i="42"/>
  <c r="AU183" i="42"/>
  <c r="BE183" i="42"/>
  <c r="AS183" i="42"/>
  <c r="BF183" i="42"/>
  <c r="AT183" i="42"/>
  <c r="BS171" i="42"/>
  <c r="AR171" i="42"/>
  <c r="BC171" i="42"/>
  <c r="AQ171" i="42"/>
  <c r="BQ171" i="42"/>
  <c r="BB171" i="42"/>
  <c r="AP171" i="42"/>
  <c r="BO171" i="42"/>
  <c r="BA171" i="42"/>
  <c r="AO171" i="42"/>
  <c r="BM171" i="42"/>
  <c r="AZ171" i="42"/>
  <c r="BL171" i="42"/>
  <c r="AY171" i="42"/>
  <c r="AM171" i="42"/>
  <c r="BK171" i="42"/>
  <c r="AX171" i="42"/>
  <c r="AL171" i="42"/>
  <c r="BJ171" i="42"/>
  <c r="AW171" i="42"/>
  <c r="AK171" i="42"/>
  <c r="BH171" i="42"/>
  <c r="AV171" i="42"/>
  <c r="BG171" i="42"/>
  <c r="AU171" i="42"/>
  <c r="BE171" i="42"/>
  <c r="AS171" i="42"/>
  <c r="BF171" i="42"/>
  <c r="AT171" i="42"/>
  <c r="BQ384" i="42"/>
  <c r="BC384" i="42"/>
  <c r="AQ384" i="42"/>
  <c r="BO384" i="42"/>
  <c r="BA384" i="42"/>
  <c r="AO384" i="42"/>
  <c r="BL384" i="42"/>
  <c r="AY384" i="42"/>
  <c r="AL384" i="42"/>
  <c r="BJ384" i="42"/>
  <c r="AW384" i="42"/>
  <c r="BS384" i="42"/>
  <c r="BE384" i="42"/>
  <c r="AS384" i="42"/>
  <c r="BB384" i="42"/>
  <c r="AZ384" i="42"/>
  <c r="AX384" i="42"/>
  <c r="AV384" i="42"/>
  <c r="BR384" i="42"/>
  <c r="AU384" i="42"/>
  <c r="BP384" i="42"/>
  <c r="AT384" i="42"/>
  <c r="BM384" i="42"/>
  <c r="AR384" i="42"/>
  <c r="BK384" i="42"/>
  <c r="BH384" i="42"/>
  <c r="AN384" i="42"/>
  <c r="BG384" i="42"/>
  <c r="BF384" i="42"/>
  <c r="BQ372" i="42"/>
  <c r="BC372" i="42"/>
  <c r="AQ372" i="42"/>
  <c r="BL372" i="42"/>
  <c r="AY372" i="42"/>
  <c r="AL372" i="42"/>
  <c r="BJ372" i="42"/>
  <c r="AW372" i="42"/>
  <c r="AM372" i="42"/>
  <c r="BB372" i="42"/>
  <c r="BS372" i="42"/>
  <c r="BA372" i="42"/>
  <c r="BR372" i="42"/>
  <c r="AZ372" i="42"/>
  <c r="BP372" i="42"/>
  <c r="AX372" i="42"/>
  <c r="BO372" i="42"/>
  <c r="AV372" i="42"/>
  <c r="BM372" i="42"/>
  <c r="AU372" i="42"/>
  <c r="BK372" i="42"/>
  <c r="AT372" i="42"/>
  <c r="BH372" i="42"/>
  <c r="AS372" i="42"/>
  <c r="BG372" i="42"/>
  <c r="AR372" i="42"/>
  <c r="BF372" i="42"/>
  <c r="BE372" i="42"/>
  <c r="AN372" i="42"/>
  <c r="BR360" i="42"/>
  <c r="AR360" i="42"/>
  <c r="BK360" i="42"/>
  <c r="AX360" i="42"/>
  <c r="BH360" i="42"/>
  <c r="AT360" i="42"/>
  <c r="AS360" i="42"/>
  <c r="BF360" i="42"/>
  <c r="AQ360" i="42"/>
  <c r="BE360" i="42"/>
  <c r="BC360" i="42"/>
  <c r="AN360" i="42"/>
  <c r="BS360" i="42"/>
  <c r="BB360" i="42"/>
  <c r="AM360" i="42"/>
  <c r="BQ360" i="42"/>
  <c r="BA360" i="42"/>
  <c r="AL360" i="42"/>
  <c r="BP360" i="42"/>
  <c r="AZ360" i="42"/>
  <c r="BO360" i="42"/>
  <c r="AY360" i="42"/>
  <c r="BM360" i="42"/>
  <c r="AW360" i="42"/>
  <c r="BL360" i="42"/>
  <c r="AV360" i="42"/>
  <c r="AU360" i="42"/>
  <c r="BJ360" i="42"/>
  <c r="BS348" i="42"/>
  <c r="BK348" i="42"/>
  <c r="AX348" i="42"/>
  <c r="AL348" i="42"/>
  <c r="BH348" i="42"/>
  <c r="AV348" i="42"/>
  <c r="BF348" i="42"/>
  <c r="AT348" i="42"/>
  <c r="BE348" i="42"/>
  <c r="AS348" i="42"/>
  <c r="BR348" i="42"/>
  <c r="AR348" i="42"/>
  <c r="BQ348" i="42"/>
  <c r="AW348" i="42"/>
  <c r="BP348" i="42"/>
  <c r="AU348" i="42"/>
  <c r="BO348" i="42"/>
  <c r="AQ348" i="42"/>
  <c r="BM348" i="42"/>
  <c r="BL348" i="42"/>
  <c r="AO348" i="42"/>
  <c r="AN348" i="42"/>
  <c r="BG348" i="42"/>
  <c r="AM348" i="42"/>
  <c r="BC348" i="42"/>
  <c r="BB348" i="42"/>
  <c r="BA348" i="42"/>
  <c r="AY348" i="42"/>
  <c r="AZ348" i="42"/>
  <c r="BK336" i="42"/>
  <c r="AX336" i="42"/>
  <c r="AL336" i="42"/>
  <c r="BS336" i="42"/>
  <c r="BE336" i="42"/>
  <c r="AS336" i="42"/>
  <c r="BC336" i="42"/>
  <c r="AO336" i="42"/>
  <c r="BR336" i="42"/>
  <c r="BB336" i="42"/>
  <c r="AN336" i="42"/>
  <c r="BQ336" i="42"/>
  <c r="BA336" i="42"/>
  <c r="BP336" i="42"/>
  <c r="AZ336" i="42"/>
  <c r="BO336" i="42"/>
  <c r="AY336" i="42"/>
  <c r="BM336" i="42"/>
  <c r="AW336" i="42"/>
  <c r="BL336" i="42"/>
  <c r="AV336" i="42"/>
  <c r="BJ336" i="42"/>
  <c r="AU336" i="42"/>
  <c r="BH336" i="42"/>
  <c r="AT336" i="42"/>
  <c r="BG336" i="42"/>
  <c r="AR336" i="42"/>
  <c r="BF336" i="42"/>
  <c r="AQ336" i="42"/>
  <c r="BK324" i="42"/>
  <c r="AX324" i="42"/>
  <c r="BS324" i="42"/>
  <c r="BE324" i="42"/>
  <c r="AS324" i="42"/>
  <c r="BL324" i="42"/>
  <c r="AV324" i="42"/>
  <c r="BJ324" i="42"/>
  <c r="AU324" i="42"/>
  <c r="BH324" i="42"/>
  <c r="AT324" i="42"/>
  <c r="BG324" i="42"/>
  <c r="AR324" i="42"/>
  <c r="BF324" i="42"/>
  <c r="AQ324" i="42"/>
  <c r="BC324" i="42"/>
  <c r="AO324" i="42"/>
  <c r="BR324" i="42"/>
  <c r="BB324" i="42"/>
  <c r="AN324" i="42"/>
  <c r="BQ324" i="42"/>
  <c r="BA324" i="42"/>
  <c r="AL324" i="42"/>
  <c r="BP324" i="42"/>
  <c r="AZ324" i="42"/>
  <c r="BM324" i="42"/>
  <c r="AW324" i="42"/>
  <c r="BO324" i="42"/>
  <c r="AY324" i="42"/>
  <c r="BH312" i="42"/>
  <c r="AV312" i="42"/>
  <c r="BG312" i="42"/>
  <c r="AU312" i="42"/>
  <c r="BF312" i="42"/>
  <c r="AT312" i="42"/>
  <c r="BS312" i="42"/>
  <c r="BE312" i="42"/>
  <c r="AS312" i="42"/>
  <c r="BR312" i="42"/>
  <c r="AR312" i="42"/>
  <c r="BQ312" i="42"/>
  <c r="BC312" i="42"/>
  <c r="AQ312" i="42"/>
  <c r="BP312" i="42"/>
  <c r="BB312" i="42"/>
  <c r="BO312" i="42"/>
  <c r="BA312" i="42"/>
  <c r="AO312" i="42"/>
  <c r="BM312" i="42"/>
  <c r="AZ312" i="42"/>
  <c r="AN312" i="42"/>
  <c r="BJ312" i="42"/>
  <c r="AW312" i="42"/>
  <c r="AY312" i="42"/>
  <c r="AX312" i="42"/>
  <c r="AL312" i="42"/>
  <c r="BL312" i="42"/>
  <c r="BK312" i="42"/>
  <c r="BH300" i="42"/>
  <c r="AV300" i="42"/>
  <c r="BG300" i="42"/>
  <c r="AU300" i="42"/>
  <c r="BF300" i="42"/>
  <c r="AT300" i="42"/>
  <c r="BS300" i="42"/>
  <c r="BE300" i="42"/>
  <c r="AS300" i="42"/>
  <c r="BR300" i="42"/>
  <c r="AR300" i="42"/>
  <c r="BQ300" i="42"/>
  <c r="BC300" i="42"/>
  <c r="AQ300" i="42"/>
  <c r="BP300" i="42"/>
  <c r="BO300" i="42"/>
  <c r="BM300" i="42"/>
  <c r="AZ300" i="42"/>
  <c r="AN300" i="42"/>
  <c r="BJ300" i="42"/>
  <c r="AW300" i="42"/>
  <c r="BL300" i="42"/>
  <c r="BK300" i="42"/>
  <c r="AY300" i="42"/>
  <c r="AX300" i="42"/>
  <c r="AO300" i="42"/>
  <c r="AM300" i="42"/>
  <c r="BH288" i="42"/>
  <c r="AV288" i="42"/>
  <c r="BF288" i="42"/>
  <c r="AT288" i="42"/>
  <c r="BQ288" i="42"/>
  <c r="BC288" i="42"/>
  <c r="AQ288" i="42"/>
  <c r="BP288" i="42"/>
  <c r="BB288" i="42"/>
  <c r="BO288" i="42"/>
  <c r="AW288" i="42"/>
  <c r="BM288" i="42"/>
  <c r="AU288" i="42"/>
  <c r="BL288" i="42"/>
  <c r="AS288" i="42"/>
  <c r="BK288" i="42"/>
  <c r="AR288" i="42"/>
  <c r="BJ288" i="42"/>
  <c r="AO288" i="42"/>
  <c r="BG288" i="42"/>
  <c r="AN288" i="42"/>
  <c r="BE288" i="42"/>
  <c r="AM288" i="42"/>
  <c r="BA288" i="42"/>
  <c r="AZ288" i="42"/>
  <c r="BS288" i="42"/>
  <c r="BR288" i="42"/>
  <c r="AX288" i="42"/>
  <c r="BH276" i="42"/>
  <c r="AV276" i="42"/>
  <c r="BQ276" i="42"/>
  <c r="BC276" i="42"/>
  <c r="AQ276" i="42"/>
  <c r="BP276" i="42"/>
  <c r="BB276" i="42"/>
  <c r="BS276" i="42"/>
  <c r="AZ276" i="42"/>
  <c r="BR276" i="42"/>
  <c r="AY276" i="42"/>
  <c r="BO276" i="42"/>
  <c r="AX276" i="42"/>
  <c r="BM276" i="42"/>
  <c r="AW276" i="42"/>
  <c r="BL276" i="42"/>
  <c r="BK276" i="42"/>
  <c r="AT276" i="42"/>
  <c r="BJ276" i="42"/>
  <c r="AS276" i="42"/>
  <c r="BG276" i="42"/>
  <c r="AR276" i="42"/>
  <c r="BF276" i="42"/>
  <c r="BE276" i="42"/>
  <c r="AM276" i="42"/>
  <c r="AL276" i="42"/>
  <c r="BA276" i="42"/>
  <c r="BH264" i="42"/>
  <c r="AV264" i="42"/>
  <c r="BQ264" i="42"/>
  <c r="BC264" i="42"/>
  <c r="AQ264" i="42"/>
  <c r="BM264" i="42"/>
  <c r="AX264" i="42"/>
  <c r="BL264" i="42"/>
  <c r="AW264" i="42"/>
  <c r="BK264" i="42"/>
  <c r="AU264" i="42"/>
  <c r="BJ264" i="42"/>
  <c r="AT264" i="42"/>
  <c r="BG264" i="42"/>
  <c r="AS264" i="42"/>
  <c r="BF264" i="42"/>
  <c r="AR264" i="42"/>
  <c r="AO264" i="42"/>
  <c r="BS264" i="42"/>
  <c r="BB264" i="42"/>
  <c r="AN264" i="42"/>
  <c r="BR264" i="42"/>
  <c r="BA264" i="42"/>
  <c r="AM264" i="42"/>
  <c r="BP264" i="42"/>
  <c r="AZ264" i="42"/>
  <c r="AY264" i="42"/>
  <c r="BO264" i="42"/>
  <c r="BS252" i="42"/>
  <c r="AS252" i="42"/>
  <c r="BR252" i="42"/>
  <c r="AR252" i="42"/>
  <c r="BQ252" i="42"/>
  <c r="BC252" i="42"/>
  <c r="AQ252" i="42"/>
  <c r="BP252" i="42"/>
  <c r="BB252" i="42"/>
  <c r="BO252" i="42"/>
  <c r="BA252" i="42"/>
  <c r="AO252" i="42"/>
  <c r="BM252" i="42"/>
  <c r="AZ252" i="42"/>
  <c r="BL252" i="42"/>
  <c r="AY252" i="42"/>
  <c r="AL252" i="42"/>
  <c r="BK252" i="42"/>
  <c r="AX252" i="42"/>
  <c r="BJ252" i="42"/>
  <c r="AW252" i="42"/>
  <c r="BH252" i="42"/>
  <c r="AV252" i="42"/>
  <c r="BG252" i="42"/>
  <c r="BF252" i="42"/>
  <c r="AU252" i="42"/>
  <c r="AT252" i="42"/>
  <c r="BM520" i="42"/>
  <c r="AZ520" i="42"/>
  <c r="AM520" i="42"/>
  <c r="BH520" i="42"/>
  <c r="BS520" i="42"/>
  <c r="BC520" i="42"/>
  <c r="AO520" i="42"/>
  <c r="BR520" i="42"/>
  <c r="BB520" i="42"/>
  <c r="AN520" i="42"/>
  <c r="BQ520" i="42"/>
  <c r="BA520" i="42"/>
  <c r="AL520" i="42"/>
  <c r="AY520" i="42"/>
  <c r="AK520" i="42"/>
  <c r="BO520" i="42"/>
  <c r="AX520" i="42"/>
  <c r="BL520" i="42"/>
  <c r="AW520" i="42"/>
  <c r="BK520" i="42"/>
  <c r="AV520" i="42"/>
  <c r="BJ520" i="42"/>
  <c r="BG520" i="42"/>
  <c r="AT520" i="42"/>
  <c r="BF520" i="42"/>
  <c r="AR520" i="42"/>
  <c r="BH508" i="42"/>
  <c r="AV508" i="42"/>
  <c r="BG508" i="42"/>
  <c r="BF508" i="42"/>
  <c r="AT508" i="42"/>
  <c r="AR508" i="42"/>
  <c r="BQ508" i="42"/>
  <c r="BC508" i="42"/>
  <c r="BB508" i="42"/>
  <c r="AO508" i="42"/>
  <c r="BO508" i="42"/>
  <c r="BA508" i="42"/>
  <c r="AN508" i="42"/>
  <c r="BM508" i="42"/>
  <c r="AZ508" i="42"/>
  <c r="AM508" i="42"/>
  <c r="BL508" i="42"/>
  <c r="AY508" i="42"/>
  <c r="AL508" i="42"/>
  <c r="BJ508" i="42"/>
  <c r="AW508" i="42"/>
  <c r="BK508" i="42"/>
  <c r="AX508" i="42"/>
  <c r="AK508" i="42"/>
  <c r="BJ496" i="42"/>
  <c r="AV496" i="42"/>
  <c r="BH496" i="42"/>
  <c r="BG496" i="42"/>
  <c r="AT496" i="42"/>
  <c r="BF496" i="42"/>
  <c r="AS496" i="42"/>
  <c r="BE496" i="42"/>
  <c r="AR496" i="42"/>
  <c r="BR496" i="42"/>
  <c r="BQ496" i="42"/>
  <c r="BC496" i="42"/>
  <c r="BP496" i="42"/>
  <c r="BB496" i="42"/>
  <c r="AO496" i="42"/>
  <c r="BO496" i="42"/>
  <c r="BA496" i="42"/>
  <c r="AN496" i="42"/>
  <c r="BM496" i="42"/>
  <c r="AZ496" i="42"/>
  <c r="AM496" i="42"/>
  <c r="BK496" i="42"/>
  <c r="AW496" i="42"/>
  <c r="AK496" i="42"/>
  <c r="BL496" i="42"/>
  <c r="AY496" i="42"/>
  <c r="AL496" i="42"/>
  <c r="BJ484" i="42"/>
  <c r="AW484" i="42"/>
  <c r="BH484" i="42"/>
  <c r="AV484" i="42"/>
  <c r="BF484" i="42"/>
  <c r="AT484" i="42"/>
  <c r="BS484" i="42"/>
  <c r="BE484" i="42"/>
  <c r="AS484" i="42"/>
  <c r="BQ484" i="42"/>
  <c r="BC484" i="42"/>
  <c r="BR484" i="42"/>
  <c r="AX484" i="42"/>
  <c r="BP484" i="42"/>
  <c r="BO484" i="42"/>
  <c r="AR484" i="42"/>
  <c r="BM484" i="42"/>
  <c r="BL484" i="42"/>
  <c r="AO484" i="42"/>
  <c r="BK484" i="42"/>
  <c r="AN484" i="42"/>
  <c r="BG484" i="42"/>
  <c r="AM484" i="42"/>
  <c r="AL484" i="42"/>
  <c r="BB484" i="42"/>
  <c r="AK484" i="42"/>
  <c r="BA484" i="42"/>
  <c r="AY484" i="42"/>
  <c r="AZ484" i="42"/>
  <c r="BJ472" i="42"/>
  <c r="AW472" i="42"/>
  <c r="BS472" i="42"/>
  <c r="BE472" i="42"/>
  <c r="AR472" i="42"/>
  <c r="BQ472" i="42"/>
  <c r="BA472" i="42"/>
  <c r="AL472" i="42"/>
  <c r="BP472" i="42"/>
  <c r="AZ472" i="42"/>
  <c r="AK472" i="42"/>
  <c r="BO472" i="42"/>
  <c r="AY472" i="42"/>
  <c r="BM472" i="42"/>
  <c r="AX472" i="42"/>
  <c r="BL472" i="42"/>
  <c r="BK472" i="42"/>
  <c r="BH472" i="42"/>
  <c r="AS472" i="42"/>
  <c r="BG472" i="42"/>
  <c r="BF472" i="42"/>
  <c r="AO472" i="42"/>
  <c r="BR472" i="42"/>
  <c r="BB472" i="42"/>
  <c r="AM472" i="42"/>
  <c r="BC472" i="42"/>
  <c r="AN472" i="42"/>
  <c r="BK460" i="42"/>
  <c r="AX460" i="42"/>
  <c r="AK460" i="42"/>
  <c r="BF460" i="42"/>
  <c r="AT460" i="42"/>
  <c r="BJ460" i="42"/>
  <c r="BH460" i="42"/>
  <c r="BG460" i="42"/>
  <c r="BE460" i="42"/>
  <c r="AO460" i="42"/>
  <c r="BS460" i="42"/>
  <c r="BC460" i="42"/>
  <c r="AN460" i="42"/>
  <c r="BR460" i="42"/>
  <c r="BB460" i="42"/>
  <c r="AM460" i="42"/>
  <c r="BQ460" i="42"/>
  <c r="BA460" i="42"/>
  <c r="AL460" i="42"/>
  <c r="BP460" i="42"/>
  <c r="AZ460" i="42"/>
  <c r="BO460" i="42"/>
  <c r="AY460" i="42"/>
  <c r="BL460" i="42"/>
  <c r="AV460" i="42"/>
  <c r="BM460" i="42"/>
  <c r="AW460" i="42"/>
  <c r="BS448" i="42"/>
  <c r="BE448" i="42"/>
  <c r="BR448" i="42"/>
  <c r="BP448" i="42"/>
  <c r="BB448" i="42"/>
  <c r="AO448" i="42"/>
  <c r="BO448" i="42"/>
  <c r="BA448" i="42"/>
  <c r="AN448" i="42"/>
  <c r="AZ448" i="42"/>
  <c r="AM448" i="42"/>
  <c r="BL448" i="42"/>
  <c r="AY448" i="42"/>
  <c r="AL448" i="42"/>
  <c r="BK448" i="42"/>
  <c r="AX448" i="42"/>
  <c r="AK448" i="42"/>
  <c r="BJ448" i="42"/>
  <c r="AW448" i="42"/>
  <c r="BH448" i="42"/>
  <c r="AV448" i="42"/>
  <c r="BF448" i="42"/>
  <c r="AT448" i="42"/>
  <c r="BC448" i="42"/>
  <c r="BQ448" i="42"/>
  <c r="BG448" i="42"/>
  <c r="BS436" i="42"/>
  <c r="BE436" i="42"/>
  <c r="BO436" i="42"/>
  <c r="BA436" i="42"/>
  <c r="AN436" i="42"/>
  <c r="BL436" i="42"/>
  <c r="AY436" i="42"/>
  <c r="AL436" i="42"/>
  <c r="BF436" i="42"/>
  <c r="AT436" i="42"/>
  <c r="BR436" i="42"/>
  <c r="AX436" i="42"/>
  <c r="BQ436" i="42"/>
  <c r="AW436" i="42"/>
  <c r="BP436" i="42"/>
  <c r="AV436" i="42"/>
  <c r="BJ436" i="42"/>
  <c r="BH436" i="42"/>
  <c r="AO436" i="42"/>
  <c r="BG436" i="42"/>
  <c r="AM436" i="42"/>
  <c r="AK436" i="42"/>
  <c r="BC436" i="42"/>
  <c r="BB436" i="42"/>
  <c r="AZ436" i="42"/>
  <c r="BP424" i="42"/>
  <c r="BM424" i="42"/>
  <c r="AZ424" i="42"/>
  <c r="AM424" i="42"/>
  <c r="BE424" i="42"/>
  <c r="BS424" i="42"/>
  <c r="BC424" i="42"/>
  <c r="AO424" i="42"/>
  <c r="BR424" i="42"/>
  <c r="BB424" i="42"/>
  <c r="AN424" i="42"/>
  <c r="BQ424" i="42"/>
  <c r="BA424" i="42"/>
  <c r="AL424" i="42"/>
  <c r="BO424" i="42"/>
  <c r="AY424" i="42"/>
  <c r="AK424" i="42"/>
  <c r="AX424" i="42"/>
  <c r="AW424" i="42"/>
  <c r="BJ424" i="42"/>
  <c r="AV424" i="42"/>
  <c r="BH424" i="42"/>
  <c r="AS424" i="42"/>
  <c r="BF424" i="42"/>
  <c r="AR424" i="42"/>
  <c r="BP412" i="42"/>
  <c r="BB412" i="42"/>
  <c r="AO412" i="42"/>
  <c r="BO412" i="42"/>
  <c r="BA412" i="42"/>
  <c r="AN412" i="42"/>
  <c r="BM412" i="42"/>
  <c r="AZ412" i="42"/>
  <c r="AM412" i="42"/>
  <c r="BL412" i="42"/>
  <c r="AY412" i="42"/>
  <c r="AL412" i="42"/>
  <c r="AX412" i="42"/>
  <c r="AK412" i="42"/>
  <c r="AW412" i="42"/>
  <c r="BH412" i="42"/>
  <c r="BG412" i="42"/>
  <c r="BF412" i="42"/>
  <c r="AS412" i="42"/>
  <c r="BS412" i="42"/>
  <c r="BE412" i="42"/>
  <c r="AR412" i="42"/>
  <c r="BR412" i="42"/>
  <c r="BQ412" i="42"/>
  <c r="BC412" i="42"/>
  <c r="BP400" i="42"/>
  <c r="BB400" i="42"/>
  <c r="AO400" i="42"/>
  <c r="BO400" i="42"/>
  <c r="BA400" i="42"/>
  <c r="AN400" i="42"/>
  <c r="BM400" i="42"/>
  <c r="AZ400" i="42"/>
  <c r="AM400" i="42"/>
  <c r="BL400" i="42"/>
  <c r="AY400" i="42"/>
  <c r="AL400" i="42"/>
  <c r="BK400" i="42"/>
  <c r="AX400" i="42"/>
  <c r="AK400" i="42"/>
  <c r="BJ400" i="42"/>
  <c r="BH400" i="42"/>
  <c r="BG400" i="42"/>
  <c r="AT400" i="42"/>
  <c r="BS400" i="42"/>
  <c r="BE400" i="42"/>
  <c r="AR400" i="42"/>
  <c r="BR400" i="42"/>
  <c r="BQ400" i="42"/>
  <c r="BF400" i="42"/>
  <c r="BC400" i="42"/>
  <c r="AS400" i="42"/>
  <c r="BK5" i="42"/>
  <c r="AX5" i="42"/>
  <c r="AL5" i="42"/>
  <c r="AU6" i="42"/>
  <c r="BG6" i="42"/>
  <c r="AK7" i="42"/>
  <c r="AW7" i="42"/>
  <c r="BJ7" i="42"/>
  <c r="AM8" i="42"/>
  <c r="AY8" i="42"/>
  <c r="BM8" i="42"/>
  <c r="AP9" i="42"/>
  <c r="BB9" i="42"/>
  <c r="BQ9" i="42"/>
  <c r="AS10" i="42"/>
  <c r="BE10" i="42"/>
  <c r="AV11" i="42"/>
  <c r="BJ11" i="42"/>
  <c r="AM12" i="42"/>
  <c r="AY12" i="42"/>
  <c r="BM12" i="42"/>
  <c r="AP13" i="42"/>
  <c r="BB13" i="42"/>
  <c r="BQ13" i="42"/>
  <c r="AS14" i="42"/>
  <c r="BE14" i="42"/>
  <c r="AV15" i="42"/>
  <c r="BJ15" i="42"/>
  <c r="AM16" i="42"/>
  <c r="AY16" i="42"/>
  <c r="BM16" i="42"/>
  <c r="AP17" i="42"/>
  <c r="BB17" i="42"/>
  <c r="BQ17" i="42"/>
  <c r="AS18" i="42"/>
  <c r="BE18" i="42"/>
  <c r="AV19" i="42"/>
  <c r="BJ19" i="42"/>
  <c r="AM20" i="42"/>
  <c r="AY20" i="42"/>
  <c r="BM20" i="42"/>
  <c r="AP21" i="42"/>
  <c r="BB21" i="42"/>
  <c r="BQ21" i="42"/>
  <c r="AS22" i="42"/>
  <c r="BE22" i="42"/>
  <c r="AV23" i="42"/>
  <c r="BJ23" i="42"/>
  <c r="AM24" i="42"/>
  <c r="AY24" i="42"/>
  <c r="AP25" i="42"/>
  <c r="BB25" i="42"/>
  <c r="BQ25" i="42"/>
  <c r="AS26" i="42"/>
  <c r="BE26" i="42"/>
  <c r="AV27" i="42"/>
  <c r="BJ27" i="42"/>
  <c r="AM28" i="42"/>
  <c r="AY28" i="42"/>
  <c r="BM28" i="42"/>
  <c r="AP29" i="42"/>
  <c r="BB29" i="42"/>
  <c r="BQ29" i="42"/>
  <c r="AS30" i="42"/>
  <c r="BE30" i="42"/>
  <c r="AV31" i="42"/>
  <c r="BJ31" i="42"/>
  <c r="AM32" i="42"/>
  <c r="AY32" i="42"/>
  <c r="BM32" i="42"/>
  <c r="AP33" i="42"/>
  <c r="BB33" i="42"/>
  <c r="BQ33" i="42"/>
  <c r="AS34" i="42"/>
  <c r="BE34" i="42"/>
  <c r="AV35" i="42"/>
  <c r="BJ35" i="42"/>
  <c r="AM36" i="42"/>
  <c r="AY36" i="42"/>
  <c r="BM36" i="42"/>
  <c r="AP37" i="42"/>
  <c r="BB37" i="42"/>
  <c r="BQ37" i="42"/>
  <c r="AS38" i="42"/>
  <c r="BE38" i="42"/>
  <c r="AV39" i="42"/>
  <c r="BJ39" i="42"/>
  <c r="AM40" i="42"/>
  <c r="AY40" i="42"/>
  <c r="BM40" i="42"/>
  <c r="AP41" i="42"/>
  <c r="BB41" i="42"/>
  <c r="BQ41" i="42"/>
  <c r="AS42" i="42"/>
  <c r="BE42" i="42"/>
  <c r="AV43" i="42"/>
  <c r="BJ43" i="42"/>
  <c r="AM44" i="42"/>
  <c r="AY44" i="42"/>
  <c r="BM44" i="42"/>
  <c r="AP45" i="42"/>
  <c r="BB45" i="42"/>
  <c r="BQ45" i="42"/>
  <c r="AS46" i="42"/>
  <c r="BE46" i="42"/>
  <c r="BS46" i="42"/>
  <c r="AU47" i="42"/>
  <c r="BG47" i="42"/>
  <c r="AL48" i="42"/>
  <c r="AX48" i="42"/>
  <c r="BL48" i="42"/>
  <c r="AO49" i="42"/>
  <c r="BA49" i="42"/>
  <c r="AR50" i="42"/>
  <c r="BS50" i="42"/>
  <c r="AU51" i="42"/>
  <c r="BG51" i="42"/>
  <c r="AL52" i="42"/>
  <c r="AX52" i="42"/>
  <c r="BL52" i="42"/>
  <c r="AO53" i="42"/>
  <c r="BA53" i="42"/>
  <c r="AR54" i="42"/>
  <c r="BS54" i="42"/>
  <c r="AU55" i="42"/>
  <c r="AL56" i="42"/>
  <c r="AX56" i="42"/>
  <c r="BL56" i="42"/>
  <c r="AO57" i="42"/>
  <c r="BB57" i="42"/>
  <c r="BR57" i="42"/>
  <c r="AW58" i="42"/>
  <c r="AV59" i="42"/>
  <c r="BO59" i="42"/>
  <c r="AU60" i="42"/>
  <c r="AT61" i="42"/>
  <c r="BL61" i="42"/>
  <c r="AS62" i="42"/>
  <c r="BK62" i="42"/>
  <c r="AR63" i="42"/>
  <c r="BH63" i="42"/>
  <c r="AQ64" i="42"/>
  <c r="BH64" i="42"/>
  <c r="AP65" i="42"/>
  <c r="BG65" i="42"/>
  <c r="AO66" i="42"/>
  <c r="BE66" i="42"/>
  <c r="AN67" i="42"/>
  <c r="AM68" i="42"/>
  <c r="BC68" i="42"/>
  <c r="AL69" i="42"/>
  <c r="BB69" i="42"/>
  <c r="AK70" i="42"/>
  <c r="BA70" i="42"/>
  <c r="AZ71" i="42"/>
  <c r="BS71" i="42"/>
  <c r="AY72" i="42"/>
  <c r="BR72" i="42"/>
  <c r="AX73" i="42"/>
  <c r="BQ73" i="42"/>
  <c r="AW74" i="42"/>
  <c r="BO74" i="42"/>
  <c r="AZ77" i="42"/>
  <c r="AY78" i="42"/>
  <c r="BR78" i="42"/>
  <c r="AY79" i="42"/>
  <c r="AW80" i="42"/>
  <c r="BE81" i="42"/>
  <c r="AQ82" i="42"/>
  <c r="BP82" i="42"/>
  <c r="AZ83" i="42"/>
  <c r="AN84" i="42"/>
  <c r="BH84" i="42"/>
  <c r="AV85" i="42"/>
  <c r="BH86" i="42"/>
  <c r="AY87" i="42"/>
  <c r="AP88" i="42"/>
  <c r="BE89" i="42"/>
  <c r="BB90" i="42"/>
  <c r="BE91" i="42"/>
  <c r="BH92" i="42"/>
  <c r="AP94" i="42"/>
  <c r="AP98" i="42"/>
  <c r="BA102" i="42"/>
  <c r="BP106" i="42"/>
  <c r="AR111" i="42"/>
  <c r="BQ120" i="42"/>
  <c r="AV131" i="42"/>
  <c r="BS142" i="42"/>
  <c r="BK148" i="42"/>
  <c r="BA155" i="42"/>
  <c r="BF209" i="42"/>
  <c r="BF88" i="42"/>
  <c r="AT88" i="42"/>
  <c r="BE88" i="42"/>
  <c r="AS88" i="42"/>
  <c r="BS88" i="42"/>
  <c r="AR88" i="42"/>
  <c r="BP88" i="42"/>
  <c r="BA88" i="42"/>
  <c r="AO88" i="42"/>
  <c r="BL88" i="42"/>
  <c r="AY88" i="42"/>
  <c r="AM88" i="42"/>
  <c r="BK88" i="42"/>
  <c r="AX88" i="42"/>
  <c r="AL88" i="42"/>
  <c r="BH284" i="42"/>
  <c r="AV284" i="42"/>
  <c r="BQ284" i="42"/>
  <c r="BC284" i="42"/>
  <c r="AQ284" i="42"/>
  <c r="BP284" i="42"/>
  <c r="BB284" i="42"/>
  <c r="BJ284" i="42"/>
  <c r="AS284" i="42"/>
  <c r="BG284" i="42"/>
  <c r="AR284" i="42"/>
  <c r="BF284" i="42"/>
  <c r="AN284" i="42"/>
  <c r="BE284" i="42"/>
  <c r="AM284" i="42"/>
  <c r="AL284" i="42"/>
  <c r="BA284" i="42"/>
  <c r="BS284" i="42"/>
  <c r="AZ284" i="42"/>
  <c r="BR284" i="42"/>
  <c r="BO284" i="42"/>
  <c r="AX284" i="42"/>
  <c r="BM284" i="42"/>
  <c r="BL284" i="42"/>
  <c r="AU284" i="42"/>
  <c r="BK284" i="42"/>
  <c r="AT284" i="42"/>
  <c r="BS444" i="42"/>
  <c r="BE444" i="42"/>
  <c r="BR444" i="42"/>
  <c r="BP444" i="42"/>
  <c r="BB444" i="42"/>
  <c r="AO444" i="42"/>
  <c r="BO444" i="42"/>
  <c r="BA444" i="42"/>
  <c r="AN444" i="42"/>
  <c r="AZ444" i="42"/>
  <c r="AM444" i="42"/>
  <c r="BL444" i="42"/>
  <c r="AY444" i="42"/>
  <c r="AL444" i="42"/>
  <c r="AX444" i="42"/>
  <c r="AK444" i="42"/>
  <c r="BJ444" i="42"/>
  <c r="AW444" i="42"/>
  <c r="BH444" i="42"/>
  <c r="AV444" i="42"/>
  <c r="BF444" i="42"/>
  <c r="AT444" i="42"/>
  <c r="BQ444" i="42"/>
  <c r="BG444" i="42"/>
  <c r="BC444" i="42"/>
  <c r="BK60" i="42"/>
  <c r="AW60" i="42"/>
  <c r="AK60" i="42"/>
  <c r="BS60" i="42"/>
  <c r="AR60" i="42"/>
  <c r="BQ60" i="42"/>
  <c r="BB60" i="42"/>
  <c r="AP60" i="42"/>
  <c r="BS163" i="42"/>
  <c r="AR163" i="42"/>
  <c r="BQ163" i="42"/>
  <c r="BB163" i="42"/>
  <c r="AP163" i="42"/>
  <c r="BP163" i="42"/>
  <c r="BA163" i="42"/>
  <c r="BM163" i="42"/>
  <c r="AY163" i="42"/>
  <c r="AM163" i="42"/>
  <c r="BJ163" i="42"/>
  <c r="AW163" i="42"/>
  <c r="AK163" i="42"/>
  <c r="BH163" i="42"/>
  <c r="AV163" i="42"/>
  <c r="AZ163" i="42"/>
  <c r="AX163" i="42"/>
  <c r="AU163" i="42"/>
  <c r="AT163" i="42"/>
  <c r="AS163" i="42"/>
  <c r="BR163" i="42"/>
  <c r="AQ163" i="42"/>
  <c r="BO163" i="42"/>
  <c r="AN163" i="42"/>
  <c r="AL163" i="42"/>
  <c r="BG163" i="42"/>
  <c r="BF163" i="42"/>
  <c r="BC163" i="42"/>
  <c r="BS139" i="42"/>
  <c r="AY139" i="42"/>
  <c r="AM139" i="42"/>
  <c r="BJ139" i="42"/>
  <c r="AW139" i="42"/>
  <c r="AK139" i="42"/>
  <c r="BA139" i="42"/>
  <c r="BR139" i="42"/>
  <c r="AZ139" i="42"/>
  <c r="BQ139" i="42"/>
  <c r="AX139" i="42"/>
  <c r="BP139" i="42"/>
  <c r="AV139" i="42"/>
  <c r="BO139" i="42"/>
  <c r="AU139" i="42"/>
  <c r="BK139" i="42"/>
  <c r="AT139" i="42"/>
  <c r="BH139" i="42"/>
  <c r="AS139" i="42"/>
  <c r="BG139" i="42"/>
  <c r="AQ139" i="42"/>
  <c r="BF139" i="42"/>
  <c r="AP139" i="42"/>
  <c r="BE139" i="42"/>
  <c r="AO139" i="42"/>
  <c r="BB139" i="42"/>
  <c r="AL139" i="42"/>
  <c r="BS115" i="42"/>
  <c r="AR115" i="42"/>
  <c r="BL115" i="42"/>
  <c r="AW115" i="42"/>
  <c r="BJ115" i="42"/>
  <c r="AV115" i="42"/>
  <c r="BH115" i="42"/>
  <c r="AU115" i="42"/>
  <c r="BG115" i="42"/>
  <c r="AT115" i="42"/>
  <c r="BF115" i="42"/>
  <c r="AS115" i="42"/>
  <c r="BE115" i="42"/>
  <c r="AQ115" i="42"/>
  <c r="BC115" i="42"/>
  <c r="AP115" i="42"/>
  <c r="BR115" i="42"/>
  <c r="BB115" i="42"/>
  <c r="AO115" i="42"/>
  <c r="BQ115" i="42"/>
  <c r="BA115" i="42"/>
  <c r="AN115" i="42"/>
  <c r="BP115" i="42"/>
  <c r="AZ115" i="42"/>
  <c r="BM115" i="42"/>
  <c r="AX115" i="42"/>
  <c r="AK115" i="42"/>
  <c r="BR79" i="42"/>
  <c r="BC79" i="42"/>
  <c r="AQ79" i="42"/>
  <c r="BK79" i="42"/>
  <c r="AX79" i="42"/>
  <c r="AL79" i="42"/>
  <c r="BH79" i="42"/>
  <c r="AV79" i="42"/>
  <c r="BL194" i="42"/>
  <c r="AY194" i="42"/>
  <c r="AM194" i="42"/>
  <c r="BG194" i="42"/>
  <c r="AU194" i="42"/>
  <c r="BF194" i="42"/>
  <c r="AT194" i="42"/>
  <c r="BS194" i="42"/>
  <c r="BB194" i="42"/>
  <c r="AL194" i="42"/>
  <c r="BR194" i="42"/>
  <c r="BA194" i="42"/>
  <c r="BQ194" i="42"/>
  <c r="AZ194" i="42"/>
  <c r="BP194" i="42"/>
  <c r="AX194" i="42"/>
  <c r="BO194" i="42"/>
  <c r="AW194" i="42"/>
  <c r="BM194" i="42"/>
  <c r="AV194" i="42"/>
  <c r="BK194" i="42"/>
  <c r="AS194" i="42"/>
  <c r="BJ194" i="42"/>
  <c r="AR194" i="42"/>
  <c r="BH194" i="42"/>
  <c r="AQ194" i="42"/>
  <c r="BE194" i="42"/>
  <c r="AP194" i="42"/>
  <c r="BC194" i="42"/>
  <c r="AN194" i="42"/>
  <c r="AO194" i="42"/>
  <c r="BO170" i="42"/>
  <c r="BA170" i="42"/>
  <c r="AO170" i="42"/>
  <c r="BM170" i="42"/>
  <c r="AZ170" i="42"/>
  <c r="BL170" i="42"/>
  <c r="AY170" i="42"/>
  <c r="AM170" i="42"/>
  <c r="BK170" i="42"/>
  <c r="AX170" i="42"/>
  <c r="AL170" i="42"/>
  <c r="BJ170" i="42"/>
  <c r="AW170" i="42"/>
  <c r="AK170" i="42"/>
  <c r="BH170" i="42"/>
  <c r="AV170" i="42"/>
  <c r="BG170" i="42"/>
  <c r="AU170" i="42"/>
  <c r="BF170" i="42"/>
  <c r="AT170" i="42"/>
  <c r="BS170" i="42"/>
  <c r="BE170" i="42"/>
  <c r="AS170" i="42"/>
  <c r="BR170" i="42"/>
  <c r="AR170" i="42"/>
  <c r="BP170" i="42"/>
  <c r="BB170" i="42"/>
  <c r="AP170" i="42"/>
  <c r="BQ170" i="42"/>
  <c r="BC170" i="42"/>
  <c r="AQ170" i="42"/>
  <c r="BM383" i="42"/>
  <c r="AZ383" i="42"/>
  <c r="AN383" i="42"/>
  <c r="BK383" i="42"/>
  <c r="AX383" i="42"/>
  <c r="BH383" i="42"/>
  <c r="AV383" i="42"/>
  <c r="BF383" i="42"/>
  <c r="AT383" i="42"/>
  <c r="BP383" i="42"/>
  <c r="BB383" i="42"/>
  <c r="BR383" i="42"/>
  <c r="AU383" i="42"/>
  <c r="BQ383" i="42"/>
  <c r="AS383" i="42"/>
  <c r="BO383" i="42"/>
  <c r="AR383" i="42"/>
  <c r="BL383" i="42"/>
  <c r="AQ383" i="42"/>
  <c r="BJ383" i="42"/>
  <c r="AO383" i="42"/>
  <c r="BG383" i="42"/>
  <c r="AM383" i="42"/>
  <c r="BE383" i="42"/>
  <c r="BC383" i="42"/>
  <c r="BA383" i="42"/>
  <c r="AY383" i="42"/>
  <c r="AW383" i="42"/>
  <c r="BS383" i="42"/>
  <c r="BM371" i="42"/>
  <c r="AZ371" i="42"/>
  <c r="AN371" i="42"/>
  <c r="BH371" i="42"/>
  <c r="AV371" i="42"/>
  <c r="BF371" i="42"/>
  <c r="AT371" i="42"/>
  <c r="BC371" i="42"/>
  <c r="AM371" i="42"/>
  <c r="BS371" i="42"/>
  <c r="BB371" i="42"/>
  <c r="AL371" i="42"/>
  <c r="BR371" i="42"/>
  <c r="BA371" i="42"/>
  <c r="BQ371" i="42"/>
  <c r="AY371" i="42"/>
  <c r="BP371" i="42"/>
  <c r="AX371" i="42"/>
  <c r="BO371" i="42"/>
  <c r="AW371" i="42"/>
  <c r="BL371" i="42"/>
  <c r="AU371" i="42"/>
  <c r="BK371" i="42"/>
  <c r="AS371" i="42"/>
  <c r="BJ371" i="42"/>
  <c r="AR371" i="42"/>
  <c r="BG371" i="42"/>
  <c r="AQ371" i="42"/>
  <c r="BE371" i="42"/>
  <c r="BO359" i="42"/>
  <c r="BA359" i="42"/>
  <c r="BG359" i="42"/>
  <c r="AU359" i="42"/>
  <c r="BM359" i="42"/>
  <c r="AX359" i="42"/>
  <c r="BL359" i="42"/>
  <c r="AW359" i="42"/>
  <c r="BK359" i="42"/>
  <c r="AV359" i="42"/>
  <c r="BJ359" i="42"/>
  <c r="AT359" i="42"/>
  <c r="BH359" i="42"/>
  <c r="AS359" i="42"/>
  <c r="AR359" i="42"/>
  <c r="BE359" i="42"/>
  <c r="AQ359" i="42"/>
  <c r="BS359" i="42"/>
  <c r="BC359" i="42"/>
  <c r="AN359" i="42"/>
  <c r="BR359" i="42"/>
  <c r="BB359" i="42"/>
  <c r="AM359" i="42"/>
  <c r="BQ359" i="42"/>
  <c r="AZ359" i="42"/>
  <c r="BP359" i="42"/>
  <c r="AY359" i="42"/>
  <c r="BG335" i="42"/>
  <c r="AU335" i="42"/>
  <c r="BP335" i="42"/>
  <c r="BB335" i="42"/>
  <c r="BH335" i="42"/>
  <c r="AS335" i="42"/>
  <c r="BF335" i="42"/>
  <c r="AR335" i="42"/>
  <c r="BE335" i="42"/>
  <c r="AQ335" i="42"/>
  <c r="AO335" i="42"/>
  <c r="BS335" i="42"/>
  <c r="BC335" i="42"/>
  <c r="AN335" i="42"/>
  <c r="BR335" i="42"/>
  <c r="BA335" i="42"/>
  <c r="AM335" i="42"/>
  <c r="BQ335" i="42"/>
  <c r="AZ335" i="42"/>
  <c r="BO335" i="42"/>
  <c r="AY335" i="42"/>
  <c r="BM335" i="42"/>
  <c r="AX335" i="42"/>
  <c r="BL335" i="42"/>
  <c r="AW335" i="42"/>
  <c r="BJ335" i="42"/>
  <c r="AT335" i="42"/>
  <c r="BK335" i="42"/>
  <c r="AV335" i="42"/>
  <c r="BG323" i="42"/>
  <c r="AU323" i="42"/>
  <c r="BP323" i="42"/>
  <c r="BB323" i="42"/>
  <c r="BQ323" i="42"/>
  <c r="AZ323" i="42"/>
  <c r="AL323" i="42"/>
  <c r="BO323" i="42"/>
  <c r="AY323" i="42"/>
  <c r="BM323" i="42"/>
  <c r="AX323" i="42"/>
  <c r="BL323" i="42"/>
  <c r="AW323" i="42"/>
  <c r="BK323" i="42"/>
  <c r="AV323" i="42"/>
  <c r="BJ323" i="42"/>
  <c r="AT323" i="42"/>
  <c r="BH323" i="42"/>
  <c r="AS323" i="42"/>
  <c r="BF323" i="42"/>
  <c r="AR323" i="42"/>
  <c r="BE323" i="42"/>
  <c r="AQ323" i="42"/>
  <c r="BR323" i="42"/>
  <c r="BA323" i="42"/>
  <c r="AN323" i="42"/>
  <c r="BS323" i="42"/>
  <c r="BC323" i="42"/>
  <c r="AO323" i="42"/>
  <c r="BS311" i="42"/>
  <c r="BE311" i="42"/>
  <c r="AS311" i="42"/>
  <c r="BR311" i="42"/>
  <c r="AR311" i="42"/>
  <c r="BQ311" i="42"/>
  <c r="BC311" i="42"/>
  <c r="AQ311" i="42"/>
  <c r="BP311" i="42"/>
  <c r="BB311" i="42"/>
  <c r="BO311" i="42"/>
  <c r="BA311" i="42"/>
  <c r="AO311" i="42"/>
  <c r="BM311" i="42"/>
  <c r="AZ311" i="42"/>
  <c r="AN311" i="42"/>
  <c r="BL311" i="42"/>
  <c r="AY311" i="42"/>
  <c r="BK311" i="42"/>
  <c r="AX311" i="42"/>
  <c r="BJ311" i="42"/>
  <c r="AW311" i="42"/>
  <c r="BF311" i="42"/>
  <c r="AT311" i="42"/>
  <c r="BH311" i="42"/>
  <c r="BG311" i="42"/>
  <c r="AV311" i="42"/>
  <c r="AU311" i="42"/>
  <c r="BS299" i="42"/>
  <c r="BE299" i="42"/>
  <c r="AS299" i="42"/>
  <c r="BR299" i="42"/>
  <c r="AR299" i="42"/>
  <c r="BQ299" i="42"/>
  <c r="BC299" i="42"/>
  <c r="AQ299" i="42"/>
  <c r="BP299" i="42"/>
  <c r="BB299" i="42"/>
  <c r="BO299" i="42"/>
  <c r="BM299" i="42"/>
  <c r="AZ299" i="42"/>
  <c r="AN299" i="42"/>
  <c r="BL299" i="42"/>
  <c r="AY299" i="42"/>
  <c r="AL299" i="42"/>
  <c r="BK299" i="42"/>
  <c r="BJ299" i="42"/>
  <c r="BH299" i="42"/>
  <c r="BG299" i="42"/>
  <c r="BF299" i="42"/>
  <c r="AX299" i="42"/>
  <c r="AW299" i="42"/>
  <c r="AV299" i="42"/>
  <c r="AU299" i="42"/>
  <c r="AT299" i="42"/>
  <c r="BS287" i="42"/>
  <c r="BE287" i="42"/>
  <c r="AS287" i="42"/>
  <c r="BQ287" i="42"/>
  <c r="BC287" i="42"/>
  <c r="AQ287" i="42"/>
  <c r="BM287" i="42"/>
  <c r="AM287" i="42"/>
  <c r="BL287" i="42"/>
  <c r="AY287" i="42"/>
  <c r="BK287" i="42"/>
  <c r="AT287" i="42"/>
  <c r="BJ287" i="42"/>
  <c r="AR287" i="42"/>
  <c r="BH287" i="42"/>
  <c r="BG287" i="42"/>
  <c r="BF287" i="42"/>
  <c r="BB287" i="42"/>
  <c r="BA287" i="42"/>
  <c r="AX287" i="42"/>
  <c r="BR287" i="42"/>
  <c r="AW287" i="42"/>
  <c r="BP287" i="42"/>
  <c r="AV287" i="42"/>
  <c r="BO287" i="42"/>
  <c r="AU287" i="42"/>
  <c r="BS275" i="42"/>
  <c r="BE275" i="42"/>
  <c r="AS275" i="42"/>
  <c r="BM275" i="42"/>
  <c r="AZ275" i="42"/>
  <c r="AN275" i="42"/>
  <c r="BL275" i="42"/>
  <c r="AY275" i="42"/>
  <c r="AM275" i="42"/>
  <c r="BB275" i="42"/>
  <c r="BR275" i="42"/>
  <c r="BA275" i="42"/>
  <c r="BQ275" i="42"/>
  <c r="AX275" i="42"/>
  <c r="BP275" i="42"/>
  <c r="AW275" i="42"/>
  <c r="BO275" i="42"/>
  <c r="AV275" i="42"/>
  <c r="BK275" i="42"/>
  <c r="BJ275" i="42"/>
  <c r="AT275" i="42"/>
  <c r="BH275" i="42"/>
  <c r="AR275" i="42"/>
  <c r="BG275" i="42"/>
  <c r="AQ275" i="42"/>
  <c r="BF275" i="42"/>
  <c r="BC275" i="42"/>
  <c r="BS263" i="42"/>
  <c r="BM263" i="42"/>
  <c r="BR263" i="42"/>
  <c r="BB263" i="42"/>
  <c r="BQ263" i="42"/>
  <c r="BA263" i="42"/>
  <c r="AO263" i="42"/>
  <c r="BP263" i="42"/>
  <c r="AZ263" i="42"/>
  <c r="AN263" i="42"/>
  <c r="BO263" i="42"/>
  <c r="AY263" i="42"/>
  <c r="BL263" i="42"/>
  <c r="AX263" i="42"/>
  <c r="BK263" i="42"/>
  <c r="AW263" i="42"/>
  <c r="BJ263" i="42"/>
  <c r="AV263" i="42"/>
  <c r="BH263" i="42"/>
  <c r="AU263" i="42"/>
  <c r="BG263" i="42"/>
  <c r="AT263" i="42"/>
  <c r="BF263" i="42"/>
  <c r="AS263" i="42"/>
  <c r="AR263" i="42"/>
  <c r="BC263" i="42"/>
  <c r="AQ263" i="42"/>
  <c r="BP251" i="42"/>
  <c r="BB251" i="42"/>
  <c r="BO251" i="42"/>
  <c r="BA251" i="42"/>
  <c r="AO251" i="42"/>
  <c r="BM251" i="42"/>
  <c r="AZ251" i="42"/>
  <c r="BL251" i="42"/>
  <c r="AY251" i="42"/>
  <c r="AL251" i="42"/>
  <c r="BK251" i="42"/>
  <c r="AX251" i="42"/>
  <c r="BJ251" i="42"/>
  <c r="AW251" i="42"/>
  <c r="BH251" i="42"/>
  <c r="AV251" i="42"/>
  <c r="BG251" i="42"/>
  <c r="AU251" i="42"/>
  <c r="BF251" i="42"/>
  <c r="AT251" i="42"/>
  <c r="BS251" i="42"/>
  <c r="AS251" i="42"/>
  <c r="BR251" i="42"/>
  <c r="BQ251" i="42"/>
  <c r="BC251" i="42"/>
  <c r="AR251" i="42"/>
  <c r="AQ251" i="42"/>
  <c r="BJ519" i="42"/>
  <c r="AW519" i="42"/>
  <c r="BL519" i="42"/>
  <c r="AX519" i="42"/>
  <c r="BK519" i="42"/>
  <c r="AV519" i="42"/>
  <c r="BH519" i="42"/>
  <c r="BG519" i="42"/>
  <c r="AT519" i="42"/>
  <c r="BF519" i="42"/>
  <c r="AR519" i="42"/>
  <c r="BS519" i="42"/>
  <c r="BC519" i="42"/>
  <c r="AO519" i="42"/>
  <c r="BQ519" i="42"/>
  <c r="BB519" i="42"/>
  <c r="AN519" i="42"/>
  <c r="BA519" i="42"/>
  <c r="AM519" i="42"/>
  <c r="BO519" i="42"/>
  <c r="AZ519" i="42"/>
  <c r="AL519" i="42"/>
  <c r="BM519" i="42"/>
  <c r="AY519" i="42"/>
  <c r="AK519" i="42"/>
  <c r="AR507" i="42"/>
  <c r="BR507" i="42"/>
  <c r="BQ507" i="42"/>
  <c r="BC507" i="42"/>
  <c r="BB507" i="42"/>
  <c r="AO507" i="42"/>
  <c r="BO507" i="42"/>
  <c r="BA507" i="42"/>
  <c r="AN507" i="42"/>
  <c r="BM507" i="42"/>
  <c r="AZ507" i="42"/>
  <c r="AM507" i="42"/>
  <c r="BL507" i="42"/>
  <c r="AY507" i="42"/>
  <c r="AL507" i="42"/>
  <c r="BK507" i="42"/>
  <c r="AX507" i="42"/>
  <c r="AK507" i="42"/>
  <c r="BJ507" i="42"/>
  <c r="AW507" i="42"/>
  <c r="BH507" i="42"/>
  <c r="AV507" i="42"/>
  <c r="BF507" i="42"/>
  <c r="AT507" i="42"/>
  <c r="BG507" i="42"/>
  <c r="BF495" i="42"/>
  <c r="AS495" i="42"/>
  <c r="BS495" i="42"/>
  <c r="BE495" i="42"/>
  <c r="AR495" i="42"/>
  <c r="BR495" i="42"/>
  <c r="BQ495" i="42"/>
  <c r="BC495" i="42"/>
  <c r="BP495" i="42"/>
  <c r="BB495" i="42"/>
  <c r="AO495" i="42"/>
  <c r="BO495" i="42"/>
  <c r="BA495" i="42"/>
  <c r="AN495" i="42"/>
  <c r="BM495" i="42"/>
  <c r="AZ495" i="42"/>
  <c r="AM495" i="42"/>
  <c r="BL495" i="42"/>
  <c r="AY495" i="42"/>
  <c r="AL495" i="42"/>
  <c r="BK495" i="42"/>
  <c r="AK495" i="42"/>
  <c r="BG495" i="42"/>
  <c r="AT495" i="42"/>
  <c r="BJ495" i="42"/>
  <c r="BH495" i="42"/>
  <c r="AV495" i="42"/>
  <c r="BF483" i="42"/>
  <c r="AS483" i="42"/>
  <c r="BS483" i="42"/>
  <c r="BE483" i="42"/>
  <c r="AR483" i="42"/>
  <c r="BQ483" i="42"/>
  <c r="BC483" i="42"/>
  <c r="BP483" i="42"/>
  <c r="BB483" i="42"/>
  <c r="AO483" i="42"/>
  <c r="BL483" i="42"/>
  <c r="AT483" i="42"/>
  <c r="BK483" i="42"/>
  <c r="BJ483" i="42"/>
  <c r="AN483" i="42"/>
  <c r="BH483" i="42"/>
  <c r="AM483" i="42"/>
  <c r="BG483" i="42"/>
  <c r="AL483" i="42"/>
  <c r="AK483" i="42"/>
  <c r="BA483" i="42"/>
  <c r="AZ483" i="42"/>
  <c r="AY483" i="42"/>
  <c r="BR483" i="42"/>
  <c r="AX483" i="42"/>
  <c r="BM483" i="42"/>
  <c r="BO483" i="42"/>
  <c r="AW483" i="42"/>
  <c r="BF471" i="42"/>
  <c r="AS471" i="42"/>
  <c r="BP471" i="42"/>
  <c r="BB471" i="42"/>
  <c r="AO471" i="42"/>
  <c r="BE471" i="42"/>
  <c r="AN471" i="42"/>
  <c r="BS471" i="42"/>
  <c r="BC471" i="42"/>
  <c r="AM471" i="42"/>
  <c r="BR471" i="42"/>
  <c r="BA471" i="42"/>
  <c r="AL471" i="42"/>
  <c r="BQ471" i="42"/>
  <c r="AZ471" i="42"/>
  <c r="AK471" i="42"/>
  <c r="BO471" i="42"/>
  <c r="AY471" i="42"/>
  <c r="BM471" i="42"/>
  <c r="AX471" i="42"/>
  <c r="BL471" i="42"/>
  <c r="BK471" i="42"/>
  <c r="BJ471" i="42"/>
  <c r="AT471" i="42"/>
  <c r="BG471" i="42"/>
  <c r="BH471" i="42"/>
  <c r="AR471" i="42"/>
  <c r="BP459" i="42"/>
  <c r="BB459" i="42"/>
  <c r="AO459" i="42"/>
  <c r="BO459" i="42"/>
  <c r="BA459" i="42"/>
  <c r="AN459" i="42"/>
  <c r="BM459" i="42"/>
  <c r="AZ459" i="42"/>
  <c r="AM459" i="42"/>
  <c r="BL459" i="42"/>
  <c r="AY459" i="42"/>
  <c r="AL459" i="42"/>
  <c r="BK459" i="42"/>
  <c r="AX459" i="42"/>
  <c r="AK459" i="42"/>
  <c r="BJ459" i="42"/>
  <c r="AW459" i="42"/>
  <c r="BH459" i="42"/>
  <c r="AV459" i="42"/>
  <c r="BG459" i="42"/>
  <c r="BF459" i="42"/>
  <c r="AT459" i="42"/>
  <c r="BS459" i="42"/>
  <c r="BE459" i="42"/>
  <c r="BQ459" i="42"/>
  <c r="BC459" i="42"/>
  <c r="BR459" i="42"/>
  <c r="BP447" i="42"/>
  <c r="BB447" i="42"/>
  <c r="AO447" i="42"/>
  <c r="BO447" i="42"/>
  <c r="BA447" i="42"/>
  <c r="AN447" i="42"/>
  <c r="BL447" i="42"/>
  <c r="AY447" i="42"/>
  <c r="AL447" i="42"/>
  <c r="BK447" i="42"/>
  <c r="AX447" i="42"/>
  <c r="AK447" i="42"/>
  <c r="BJ447" i="42"/>
  <c r="AW447" i="42"/>
  <c r="BH447" i="42"/>
  <c r="AV447" i="42"/>
  <c r="BF447" i="42"/>
  <c r="AT447" i="42"/>
  <c r="BS447" i="42"/>
  <c r="BE447" i="42"/>
  <c r="BQ447" i="42"/>
  <c r="BC447" i="42"/>
  <c r="BR447" i="42"/>
  <c r="AZ447" i="42"/>
  <c r="AM447" i="42"/>
  <c r="BP435" i="42"/>
  <c r="BB435" i="42"/>
  <c r="AO435" i="42"/>
  <c r="AX435" i="42"/>
  <c r="AK435" i="42"/>
  <c r="BH435" i="42"/>
  <c r="AV435" i="42"/>
  <c r="BQ435" i="42"/>
  <c r="BC435" i="42"/>
  <c r="BO435" i="42"/>
  <c r="BM435" i="42"/>
  <c r="AT435" i="42"/>
  <c r="BL435" i="42"/>
  <c r="BJ435" i="42"/>
  <c r="BG435" i="42"/>
  <c r="AN435" i="42"/>
  <c r="BF435" i="42"/>
  <c r="AM435" i="42"/>
  <c r="BE435" i="42"/>
  <c r="AL435" i="42"/>
  <c r="BA435" i="42"/>
  <c r="AZ435" i="42"/>
  <c r="BS435" i="42"/>
  <c r="AY435" i="42"/>
  <c r="BR435" i="42"/>
  <c r="AW435" i="42"/>
  <c r="BJ423" i="42"/>
  <c r="BM423" i="42"/>
  <c r="AY423" i="42"/>
  <c r="AL423" i="42"/>
  <c r="AX423" i="42"/>
  <c r="AK423" i="42"/>
  <c r="AW423" i="42"/>
  <c r="BH423" i="42"/>
  <c r="BG423" i="42"/>
  <c r="AT423" i="42"/>
  <c r="BF423" i="42"/>
  <c r="AS423" i="42"/>
  <c r="BE423" i="42"/>
  <c r="AR423" i="42"/>
  <c r="BS423" i="42"/>
  <c r="BR423" i="42"/>
  <c r="BC423" i="42"/>
  <c r="BQ423" i="42"/>
  <c r="BB423" i="42"/>
  <c r="AO423" i="42"/>
  <c r="BP423" i="42"/>
  <c r="BA423" i="42"/>
  <c r="AN423" i="42"/>
  <c r="AM423" i="42"/>
  <c r="BO423" i="42"/>
  <c r="AZ423" i="42"/>
  <c r="BL411" i="42"/>
  <c r="AY411" i="42"/>
  <c r="AL411" i="42"/>
  <c r="BK411" i="42"/>
  <c r="AX411" i="42"/>
  <c r="AK411" i="42"/>
  <c r="AW411" i="42"/>
  <c r="BH411" i="42"/>
  <c r="BG411" i="42"/>
  <c r="AT411" i="42"/>
  <c r="BF411" i="42"/>
  <c r="AS411" i="42"/>
  <c r="BS411" i="42"/>
  <c r="BE411" i="42"/>
  <c r="AR411" i="42"/>
  <c r="BR411" i="42"/>
  <c r="BQ411" i="42"/>
  <c r="BC411" i="42"/>
  <c r="BP411" i="42"/>
  <c r="BB411" i="42"/>
  <c r="AO411" i="42"/>
  <c r="BO411" i="42"/>
  <c r="BA411" i="42"/>
  <c r="AN411" i="42"/>
  <c r="BM411" i="42"/>
  <c r="AZ411" i="42"/>
  <c r="AM411" i="42"/>
  <c r="BL399" i="42"/>
  <c r="AY399" i="42"/>
  <c r="AL399" i="42"/>
  <c r="BK399" i="42"/>
  <c r="AX399" i="42"/>
  <c r="AK399" i="42"/>
  <c r="BJ399" i="42"/>
  <c r="BH399" i="42"/>
  <c r="BG399" i="42"/>
  <c r="AT399" i="42"/>
  <c r="BF399" i="42"/>
  <c r="AS399" i="42"/>
  <c r="BS399" i="42"/>
  <c r="BE399" i="42"/>
  <c r="AR399" i="42"/>
  <c r="BR399" i="42"/>
  <c r="BP399" i="42"/>
  <c r="BB399" i="42"/>
  <c r="AO399" i="42"/>
  <c r="BO399" i="42"/>
  <c r="BA399" i="42"/>
  <c r="AN399" i="42"/>
  <c r="BQ399" i="42"/>
  <c r="BM399" i="42"/>
  <c r="BC399" i="42"/>
  <c r="AZ399" i="42"/>
  <c r="AM399" i="42"/>
  <c r="BJ5" i="42"/>
  <c r="BJ6" i="42" s="1"/>
  <c r="AW5" i="42"/>
  <c r="AV6" i="42"/>
  <c r="BH6" i="42"/>
  <c r="AL7" i="42"/>
  <c r="AX7" i="42"/>
  <c r="BK7" i="42"/>
  <c r="AN8" i="42"/>
  <c r="AZ8" i="42"/>
  <c r="BO8" i="42"/>
  <c r="AQ9" i="42"/>
  <c r="BC9" i="42"/>
  <c r="BR9" i="42"/>
  <c r="AT10" i="42"/>
  <c r="BG10" i="42"/>
  <c r="AK11" i="42"/>
  <c r="AW11" i="42"/>
  <c r="AN12" i="42"/>
  <c r="AZ12" i="42"/>
  <c r="AQ13" i="42"/>
  <c r="BC13" i="42"/>
  <c r="BR13" i="42"/>
  <c r="AT14" i="42"/>
  <c r="BG14" i="42"/>
  <c r="AK15" i="42"/>
  <c r="AW15" i="42"/>
  <c r="BK15" i="42"/>
  <c r="AN16" i="42"/>
  <c r="AZ16" i="42"/>
  <c r="BO16" i="42"/>
  <c r="AQ17" i="42"/>
  <c r="BC17" i="42"/>
  <c r="BR17" i="42"/>
  <c r="AT18" i="42"/>
  <c r="AK19" i="42"/>
  <c r="AW19" i="42"/>
  <c r="BK19" i="42"/>
  <c r="AN20" i="42"/>
  <c r="AZ20" i="42"/>
  <c r="BO20" i="42"/>
  <c r="AQ21" i="42"/>
  <c r="BC21" i="42"/>
  <c r="BR21" i="42"/>
  <c r="AT22" i="42"/>
  <c r="BF22" i="42"/>
  <c r="AK23" i="42"/>
  <c r="AW23" i="42"/>
  <c r="AN24" i="42"/>
  <c r="AZ24" i="42"/>
  <c r="BO24" i="42"/>
  <c r="AQ25" i="42"/>
  <c r="BC25" i="42"/>
  <c r="BR25" i="42"/>
  <c r="AT26" i="42"/>
  <c r="BG26" i="42"/>
  <c r="AK27" i="42"/>
  <c r="AW27" i="42"/>
  <c r="BK27" i="42"/>
  <c r="AN28" i="42"/>
  <c r="AZ28" i="42"/>
  <c r="BO28" i="42"/>
  <c r="AQ29" i="42"/>
  <c r="BC29" i="42"/>
  <c r="BR29" i="42"/>
  <c r="AT30" i="42"/>
  <c r="BF30" i="42"/>
  <c r="AK31" i="42"/>
  <c r="AW31" i="42"/>
  <c r="BK31" i="42"/>
  <c r="AN32" i="42"/>
  <c r="AZ32" i="42"/>
  <c r="BO32" i="42"/>
  <c r="AQ33" i="42"/>
  <c r="BC33" i="42"/>
  <c r="BR33" i="42"/>
  <c r="AT34" i="42"/>
  <c r="AK35" i="42"/>
  <c r="AW35" i="42"/>
  <c r="AN36" i="42"/>
  <c r="AZ36" i="42"/>
  <c r="AQ37" i="42"/>
  <c r="BC37" i="42"/>
  <c r="BR37" i="42"/>
  <c r="AT38" i="42"/>
  <c r="BF38" i="42"/>
  <c r="AK39" i="42"/>
  <c r="AW39" i="42"/>
  <c r="BK39" i="42"/>
  <c r="AN40" i="42"/>
  <c r="AZ40" i="42"/>
  <c r="BO40" i="42"/>
  <c r="AQ41" i="42"/>
  <c r="BC41" i="42"/>
  <c r="BR41" i="42"/>
  <c r="AT42" i="42"/>
  <c r="BF42" i="42"/>
  <c r="AK43" i="42"/>
  <c r="AW43" i="42"/>
  <c r="BK43" i="42"/>
  <c r="AN44" i="42"/>
  <c r="AZ44" i="42"/>
  <c r="BO44" i="42"/>
  <c r="AQ45" i="42"/>
  <c r="BC45" i="42"/>
  <c r="AT46" i="42"/>
  <c r="AV47" i="42"/>
  <c r="AM48" i="42"/>
  <c r="AY48" i="42"/>
  <c r="AP49" i="42"/>
  <c r="BB49" i="42"/>
  <c r="BQ49" i="42"/>
  <c r="AS50" i="42"/>
  <c r="BE50" i="42"/>
  <c r="AV51" i="42"/>
  <c r="BJ51" i="42"/>
  <c r="AM52" i="42"/>
  <c r="AY52" i="42"/>
  <c r="BM52" i="42"/>
  <c r="AP53" i="42"/>
  <c r="BB53" i="42"/>
  <c r="BQ53" i="42"/>
  <c r="AS54" i="42"/>
  <c r="BE54" i="42"/>
  <c r="AV55" i="42"/>
  <c r="BJ55" i="42"/>
  <c r="AM56" i="42"/>
  <c r="AY56" i="42"/>
  <c r="BM56" i="42"/>
  <c r="AP57" i="42"/>
  <c r="BC57" i="42"/>
  <c r="BS57" i="42"/>
  <c r="AY58" i="42"/>
  <c r="BQ58" i="42"/>
  <c r="AW59" i="42"/>
  <c r="AV60" i="42"/>
  <c r="BO60" i="42"/>
  <c r="AV61" i="42"/>
  <c r="BM61" i="42"/>
  <c r="AT62" i="42"/>
  <c r="BM62" i="42"/>
  <c r="AS63" i="42"/>
  <c r="BK63" i="42"/>
  <c r="AS64" i="42"/>
  <c r="AQ65" i="42"/>
  <c r="BJ65" i="42"/>
  <c r="AP66" i="42"/>
  <c r="BF66" i="42"/>
  <c r="AP67" i="42"/>
  <c r="BE67" i="42"/>
  <c r="AN68" i="42"/>
  <c r="BE68" i="42"/>
  <c r="AM69" i="42"/>
  <c r="BC69" i="42"/>
  <c r="AM70" i="42"/>
  <c r="BB70" i="42"/>
  <c r="AK71" i="42"/>
  <c r="BB71" i="42"/>
  <c r="AZ72" i="42"/>
  <c r="AY73" i="42"/>
  <c r="BR73" i="42"/>
  <c r="AY74" i="42"/>
  <c r="AL77" i="42"/>
  <c r="BA77" i="42"/>
  <c r="AK78" i="42"/>
  <c r="BA78" i="42"/>
  <c r="AZ79" i="42"/>
  <c r="BS79" i="42"/>
  <c r="AX80" i="42"/>
  <c r="AL81" i="42"/>
  <c r="BF81" i="42"/>
  <c r="AT82" i="42"/>
  <c r="BQ82" i="42"/>
  <c r="BB83" i="42"/>
  <c r="AP84" i="42"/>
  <c r="BJ84" i="42"/>
  <c r="AX85" i="42"/>
  <c r="AK86" i="42"/>
  <c r="BJ86" i="42"/>
  <c r="AZ87" i="42"/>
  <c r="AQ88" i="42"/>
  <c r="BR88" i="42"/>
  <c r="BF89" i="42"/>
  <c r="BJ92" i="42"/>
  <c r="BA94" i="42"/>
  <c r="BB98" i="42"/>
  <c r="AR107" i="42"/>
  <c r="AR116" i="42"/>
  <c r="AU121" i="42"/>
  <c r="BO131" i="42"/>
  <c r="BF137" i="42"/>
  <c r="AZ143" i="42"/>
  <c r="AT149" i="42"/>
  <c r="AW164" i="42"/>
  <c r="BH215" i="42"/>
  <c r="BG136" i="42"/>
  <c r="AU136" i="42"/>
  <c r="BQ136" i="42"/>
  <c r="BB136" i="42"/>
  <c r="AP136" i="42"/>
  <c r="AZ136" i="42"/>
  <c r="AN136" i="42"/>
  <c r="AM136" i="42"/>
  <c r="BC136" i="42"/>
  <c r="AL136" i="42"/>
  <c r="BA136" i="42"/>
  <c r="BS136" i="42"/>
  <c r="AY136" i="42"/>
  <c r="BR136" i="42"/>
  <c r="AX136" i="42"/>
  <c r="BP136" i="42"/>
  <c r="AW136" i="42"/>
  <c r="BM136" i="42"/>
  <c r="AV136" i="42"/>
  <c r="BK136" i="42"/>
  <c r="AT136" i="42"/>
  <c r="BJ136" i="42"/>
  <c r="AS136" i="42"/>
  <c r="BH136" i="42"/>
  <c r="AR136" i="42"/>
  <c r="BE136" i="42"/>
  <c r="AO136" i="42"/>
  <c r="BQ392" i="42"/>
  <c r="BC392" i="42"/>
  <c r="AQ392" i="42"/>
  <c r="BP392" i="42"/>
  <c r="BB392" i="42"/>
  <c r="BO392" i="42"/>
  <c r="BA392" i="42"/>
  <c r="AN392" i="42"/>
  <c r="BM392" i="42"/>
  <c r="AZ392" i="42"/>
  <c r="AM392" i="42"/>
  <c r="BL392" i="42"/>
  <c r="AY392" i="42"/>
  <c r="AL392" i="42"/>
  <c r="BK392" i="42"/>
  <c r="AX392" i="42"/>
  <c r="BJ392" i="42"/>
  <c r="AW392" i="42"/>
  <c r="BH392" i="42"/>
  <c r="AV392" i="42"/>
  <c r="BF392" i="42"/>
  <c r="AT392" i="42"/>
  <c r="BS392" i="42"/>
  <c r="BE392" i="42"/>
  <c r="AS392" i="42"/>
  <c r="BR392" i="42"/>
  <c r="BG392" i="42"/>
  <c r="AU392" i="42"/>
  <c r="AR392" i="42"/>
  <c r="BP408" i="42"/>
  <c r="BB408" i="42"/>
  <c r="AO408" i="42"/>
  <c r="BO408" i="42"/>
  <c r="BA408" i="42"/>
  <c r="AN408" i="42"/>
  <c r="BM408" i="42"/>
  <c r="AZ408" i="42"/>
  <c r="AM408" i="42"/>
  <c r="BL408" i="42"/>
  <c r="AY408" i="42"/>
  <c r="AL408" i="42"/>
  <c r="BK408" i="42"/>
  <c r="AX408" i="42"/>
  <c r="AK408" i="42"/>
  <c r="BJ408" i="42"/>
  <c r="AW408" i="42"/>
  <c r="BH408" i="42"/>
  <c r="BG408" i="42"/>
  <c r="BF408" i="42"/>
  <c r="AS408" i="42"/>
  <c r="BS408" i="42"/>
  <c r="BE408" i="42"/>
  <c r="AR408" i="42"/>
  <c r="BR408" i="42"/>
  <c r="BQ408" i="42"/>
  <c r="BC408" i="42"/>
  <c r="AT9" i="42"/>
  <c r="BK72" i="42"/>
  <c r="AW72" i="42"/>
  <c r="AK72" i="42"/>
  <c r="BS72" i="42"/>
  <c r="AR72" i="42"/>
  <c r="BQ72" i="42"/>
  <c r="BB72" i="42"/>
  <c r="AP72" i="42"/>
  <c r="BS151" i="42"/>
  <c r="AR151" i="42"/>
  <c r="BQ151" i="42"/>
  <c r="BB151" i="42"/>
  <c r="AP151" i="42"/>
  <c r="BL151" i="42"/>
  <c r="AY151" i="42"/>
  <c r="AM151" i="42"/>
  <c r="BJ151" i="42"/>
  <c r="AW151" i="42"/>
  <c r="BH151" i="42"/>
  <c r="AQ151" i="42"/>
  <c r="BG151" i="42"/>
  <c r="AO151" i="42"/>
  <c r="BF151" i="42"/>
  <c r="AN151" i="42"/>
  <c r="BE151" i="42"/>
  <c r="AL151" i="42"/>
  <c r="BC151" i="42"/>
  <c r="BA151" i="42"/>
  <c r="AZ151" i="42"/>
  <c r="AX151" i="42"/>
  <c r="BR151" i="42"/>
  <c r="AV151" i="42"/>
  <c r="BP151" i="42"/>
  <c r="AU151" i="42"/>
  <c r="BK151" i="42"/>
  <c r="AS151" i="42"/>
  <c r="BS127" i="42"/>
  <c r="BJ127" i="42"/>
  <c r="AW127" i="42"/>
  <c r="AK127" i="42"/>
  <c r="AV127" i="42"/>
  <c r="BL127" i="42"/>
  <c r="AU127" i="42"/>
  <c r="BH127" i="42"/>
  <c r="AT127" i="42"/>
  <c r="BG127" i="42"/>
  <c r="AS127" i="42"/>
  <c r="BF127" i="42"/>
  <c r="AQ127" i="42"/>
  <c r="BE127" i="42"/>
  <c r="AP127" i="42"/>
  <c r="BC127" i="42"/>
  <c r="AO127" i="42"/>
  <c r="BB127" i="42"/>
  <c r="AN127" i="42"/>
  <c r="BR127" i="42"/>
  <c r="BA127" i="42"/>
  <c r="AM127" i="42"/>
  <c r="BQ127" i="42"/>
  <c r="AZ127" i="42"/>
  <c r="AL127" i="42"/>
  <c r="BO127" i="42"/>
  <c r="AX127" i="42"/>
  <c r="BQ103" i="42"/>
  <c r="BB103" i="42"/>
  <c r="AP103" i="42"/>
  <c r="BP103" i="42"/>
  <c r="BA103" i="42"/>
  <c r="AO103" i="42"/>
  <c r="BO103" i="42"/>
  <c r="AZ103" i="42"/>
  <c r="AN103" i="42"/>
  <c r="AY103" i="42"/>
  <c r="AM103" i="42"/>
  <c r="BK103" i="42"/>
  <c r="AX103" i="42"/>
  <c r="AL103" i="42"/>
  <c r="BJ103" i="42"/>
  <c r="AW103" i="42"/>
  <c r="AK103" i="42"/>
  <c r="BH103" i="42"/>
  <c r="AV103" i="42"/>
  <c r="BG103" i="42"/>
  <c r="AU103" i="42"/>
  <c r="BF103" i="42"/>
  <c r="AT103" i="42"/>
  <c r="BE103" i="42"/>
  <c r="AS103" i="42"/>
  <c r="BR103" i="42"/>
  <c r="BC103" i="42"/>
  <c r="BR91" i="42"/>
  <c r="BC91" i="42"/>
  <c r="AQ91" i="42"/>
  <c r="AQ104" i="42" s="1"/>
  <c r="BQ91" i="42"/>
  <c r="BB91" i="42"/>
  <c r="AP91" i="42"/>
  <c r="BP91" i="42"/>
  <c r="BA91" i="42"/>
  <c r="AO91" i="42"/>
  <c r="AO95" i="42" s="1"/>
  <c r="BO91" i="42"/>
  <c r="AZ91" i="42"/>
  <c r="AN91" i="42"/>
  <c r="AX91" i="42"/>
  <c r="AL91" i="42"/>
  <c r="BJ91" i="42"/>
  <c r="AW91" i="42"/>
  <c r="AK91" i="42"/>
  <c r="AK96" i="42" s="1"/>
  <c r="BH91" i="42"/>
  <c r="AV91" i="42"/>
  <c r="BG91" i="42"/>
  <c r="AU91" i="42"/>
  <c r="BL230" i="42"/>
  <c r="AY230" i="42"/>
  <c r="AM230" i="42"/>
  <c r="BK230" i="42"/>
  <c r="AX230" i="42"/>
  <c r="AL230" i="42"/>
  <c r="BJ230" i="42"/>
  <c r="AW230" i="42"/>
  <c r="AK230" i="42"/>
  <c r="BG230" i="42"/>
  <c r="AU230" i="42"/>
  <c r="BF230" i="42"/>
  <c r="AT230" i="42"/>
  <c r="BQ230" i="42"/>
  <c r="AS230" i="42"/>
  <c r="BP230" i="42"/>
  <c r="AR230" i="42"/>
  <c r="BO230" i="42"/>
  <c r="AQ230" i="42"/>
  <c r="BM230" i="42"/>
  <c r="AP230" i="42"/>
  <c r="BH230" i="42"/>
  <c r="AO230" i="42"/>
  <c r="BE230" i="42"/>
  <c r="AN230" i="42"/>
  <c r="BC230" i="42"/>
  <c r="BB230" i="42"/>
  <c r="BA230" i="42"/>
  <c r="BR230" i="42"/>
  <c r="AV230" i="42"/>
  <c r="BS230" i="42"/>
  <c r="BL218" i="42"/>
  <c r="AY218" i="42"/>
  <c r="AM218" i="42"/>
  <c r="BJ218" i="42"/>
  <c r="AW218" i="42"/>
  <c r="AK218" i="42"/>
  <c r="BG218" i="42"/>
  <c r="AU218" i="42"/>
  <c r="BF218" i="42"/>
  <c r="AT218" i="42"/>
  <c r="BQ218" i="42"/>
  <c r="AX218" i="42"/>
  <c r="BP218" i="42"/>
  <c r="AV218" i="42"/>
  <c r="BO218" i="42"/>
  <c r="AS218" i="42"/>
  <c r="BM218" i="42"/>
  <c r="AR218" i="42"/>
  <c r="BK218" i="42"/>
  <c r="AQ218" i="42"/>
  <c r="BH218" i="42"/>
  <c r="AP218" i="42"/>
  <c r="BE218" i="42"/>
  <c r="AO218" i="42"/>
  <c r="AN218" i="42"/>
  <c r="BC218" i="42"/>
  <c r="AL218" i="42"/>
  <c r="BS218" i="42"/>
  <c r="AZ218" i="42"/>
  <c r="BA218" i="42"/>
  <c r="BL206" i="42"/>
  <c r="AY206" i="42"/>
  <c r="AM206" i="42"/>
  <c r="BG206" i="42"/>
  <c r="AU206" i="42"/>
  <c r="BF206" i="42"/>
  <c r="AT206" i="42"/>
  <c r="BE206" i="42"/>
  <c r="AP206" i="42"/>
  <c r="AO206" i="42"/>
  <c r="BC206" i="42"/>
  <c r="AN206" i="42"/>
  <c r="BB206" i="42"/>
  <c r="AL206" i="42"/>
  <c r="BS206" i="42"/>
  <c r="BA206" i="42"/>
  <c r="AK206" i="42"/>
  <c r="BR206" i="42"/>
  <c r="AZ206" i="42"/>
  <c r="BQ206" i="42"/>
  <c r="BO206" i="42"/>
  <c r="AW206" i="42"/>
  <c r="BM206" i="42"/>
  <c r="AV206" i="42"/>
  <c r="BK206" i="42"/>
  <c r="AS206" i="42"/>
  <c r="BH206" i="42"/>
  <c r="AQ206" i="42"/>
  <c r="BJ206" i="42"/>
  <c r="AR206" i="42"/>
  <c r="BO182" i="42"/>
  <c r="BA182" i="42"/>
  <c r="AO182" i="42"/>
  <c r="BM182" i="42"/>
  <c r="AZ182" i="42"/>
  <c r="BL182" i="42"/>
  <c r="AY182" i="42"/>
  <c r="AM182" i="42"/>
  <c r="BK182" i="42"/>
  <c r="AX182" i="42"/>
  <c r="AL182" i="42"/>
  <c r="BJ182" i="42"/>
  <c r="AW182" i="42"/>
  <c r="AK182" i="42"/>
  <c r="BH182" i="42"/>
  <c r="AV182" i="42"/>
  <c r="BG182" i="42"/>
  <c r="AU182" i="42"/>
  <c r="BF182" i="42"/>
  <c r="AT182" i="42"/>
  <c r="BE182" i="42"/>
  <c r="AS182" i="42"/>
  <c r="BR182" i="42"/>
  <c r="AR182" i="42"/>
  <c r="BP182" i="42"/>
  <c r="BB182" i="42"/>
  <c r="AP182" i="42"/>
  <c r="BC182" i="42"/>
  <c r="AQ182" i="42"/>
  <c r="BG347" i="42"/>
  <c r="AU347" i="42"/>
  <c r="BS347" i="42"/>
  <c r="BE347" i="42"/>
  <c r="AS347" i="42"/>
  <c r="BQ347" i="42"/>
  <c r="BC347" i="42"/>
  <c r="AQ347" i="42"/>
  <c r="BP347" i="42"/>
  <c r="BB347" i="42"/>
  <c r="BO347" i="42"/>
  <c r="BA347" i="42"/>
  <c r="AO347" i="42"/>
  <c r="BJ347" i="42"/>
  <c r="AM347" i="42"/>
  <c r="AL347" i="42"/>
  <c r="BF347" i="42"/>
  <c r="AZ347" i="42"/>
  <c r="AY347" i="42"/>
  <c r="AX347" i="42"/>
  <c r="AW347" i="42"/>
  <c r="BR347" i="42"/>
  <c r="AV347" i="42"/>
  <c r="BM347" i="42"/>
  <c r="AT347" i="42"/>
  <c r="BK347" i="42"/>
  <c r="AN347" i="42"/>
  <c r="BL347" i="42"/>
  <c r="AR347" i="42"/>
  <c r="BF71" i="42"/>
  <c r="AT71" i="42"/>
  <c r="BA71" i="42"/>
  <c r="AO71" i="42"/>
  <c r="BM71" i="42"/>
  <c r="AY71" i="42"/>
  <c r="AM71" i="42"/>
  <c r="BF59" i="42"/>
  <c r="AT59" i="42"/>
  <c r="BA59" i="42"/>
  <c r="AO59" i="42"/>
  <c r="BM59" i="42"/>
  <c r="AY59" i="42"/>
  <c r="AM59" i="42"/>
  <c r="BP162" i="42"/>
  <c r="BA162" i="42"/>
  <c r="BM162" i="42"/>
  <c r="AY162" i="42"/>
  <c r="AM162" i="42"/>
  <c r="BL162" i="42"/>
  <c r="AX162" i="42"/>
  <c r="AL162" i="42"/>
  <c r="BH162" i="42"/>
  <c r="AV162" i="42"/>
  <c r="BF162" i="42"/>
  <c r="AT162" i="42"/>
  <c r="BE162" i="42"/>
  <c r="AS162" i="42"/>
  <c r="BJ162" i="42"/>
  <c r="AK162" i="42"/>
  <c r="BG162" i="42"/>
  <c r="BC162" i="42"/>
  <c r="BB162" i="42"/>
  <c r="AZ162" i="42"/>
  <c r="AW162" i="42"/>
  <c r="AU162" i="42"/>
  <c r="BS162" i="42"/>
  <c r="AR162" i="42"/>
  <c r="BR162" i="42"/>
  <c r="AQ162" i="42"/>
  <c r="BO162" i="42"/>
  <c r="AN162" i="42"/>
  <c r="BP150" i="42"/>
  <c r="BA150" i="42"/>
  <c r="AO150" i="42"/>
  <c r="BL150" i="42"/>
  <c r="BH150" i="42"/>
  <c r="AV150" i="42"/>
  <c r="BF150" i="42"/>
  <c r="AT150" i="42"/>
  <c r="BE150" i="42"/>
  <c r="AP150" i="42"/>
  <c r="AN150" i="42"/>
  <c r="BC150" i="42"/>
  <c r="AM150" i="42"/>
  <c r="BB150" i="42"/>
  <c r="AL150" i="42"/>
  <c r="AZ150" i="42"/>
  <c r="BS150" i="42"/>
  <c r="AY150" i="42"/>
  <c r="BR150" i="42"/>
  <c r="AX150" i="42"/>
  <c r="BQ150" i="42"/>
  <c r="AW150" i="42"/>
  <c r="BM150" i="42"/>
  <c r="AU150" i="42"/>
  <c r="BK150" i="42"/>
  <c r="AS150" i="42"/>
  <c r="BG150" i="42"/>
  <c r="AQ150" i="42"/>
  <c r="BP138" i="42"/>
  <c r="BA138" i="42"/>
  <c r="AO138" i="42"/>
  <c r="BH138" i="42"/>
  <c r="AV138" i="42"/>
  <c r="BF138" i="42"/>
  <c r="AT138" i="42"/>
  <c r="BB138" i="42"/>
  <c r="AL138" i="42"/>
  <c r="BS138" i="42"/>
  <c r="AZ138" i="42"/>
  <c r="BR138" i="42"/>
  <c r="AY138" i="42"/>
  <c r="BQ138" i="42"/>
  <c r="AX138" i="42"/>
  <c r="BO138" i="42"/>
  <c r="AW138" i="42"/>
  <c r="BL138" i="42"/>
  <c r="AU138" i="42"/>
  <c r="BK138" i="42"/>
  <c r="AS138" i="42"/>
  <c r="BJ138" i="42"/>
  <c r="AR138" i="42"/>
  <c r="BG138" i="42"/>
  <c r="AQ138" i="42"/>
  <c r="BE138" i="42"/>
  <c r="AP138" i="42"/>
  <c r="BC138" i="42"/>
  <c r="AM138" i="42"/>
  <c r="BP126" i="42"/>
  <c r="BA126" i="42"/>
  <c r="AO126" i="42"/>
  <c r="BF126" i="42"/>
  <c r="AT126" i="42"/>
  <c r="BR126" i="42"/>
  <c r="AZ126" i="42"/>
  <c r="AL126" i="42"/>
  <c r="BQ126" i="42"/>
  <c r="AY126" i="42"/>
  <c r="AK126" i="42"/>
  <c r="BO126" i="42"/>
  <c r="AX126" i="42"/>
  <c r="BM126" i="42"/>
  <c r="AW126" i="42"/>
  <c r="BL126" i="42"/>
  <c r="AV126" i="42"/>
  <c r="BJ126" i="42"/>
  <c r="AU126" i="42"/>
  <c r="BH126" i="42"/>
  <c r="AS126" i="42"/>
  <c r="BG126" i="42"/>
  <c r="AR126" i="42"/>
  <c r="BE126" i="42"/>
  <c r="AQ126" i="42"/>
  <c r="AP126" i="42"/>
  <c r="BS126" i="42"/>
  <c r="BB126" i="42"/>
  <c r="AM126" i="42"/>
  <c r="BP114" i="42"/>
  <c r="BA114" i="42"/>
  <c r="AO114" i="42"/>
  <c r="AQ114" i="42"/>
  <c r="BS114" i="42"/>
  <c r="BC114" i="42"/>
  <c r="BR114" i="42"/>
  <c r="BB114" i="42"/>
  <c r="AN114" i="42"/>
  <c r="BQ114" i="42"/>
  <c r="AZ114" i="42"/>
  <c r="AM114" i="42"/>
  <c r="BO114" i="42"/>
  <c r="AY114" i="42"/>
  <c r="AL114" i="42"/>
  <c r="AX114" i="42"/>
  <c r="AK114" i="42"/>
  <c r="BL114" i="42"/>
  <c r="AW114" i="42"/>
  <c r="BJ114" i="42"/>
  <c r="AV114" i="42"/>
  <c r="BH114" i="42"/>
  <c r="AU114" i="42"/>
  <c r="BG114" i="42"/>
  <c r="AT114" i="42"/>
  <c r="BE114" i="42"/>
  <c r="AR114" i="42"/>
  <c r="AY102" i="42"/>
  <c r="AM102" i="42"/>
  <c r="BK102" i="42"/>
  <c r="AX102" i="42"/>
  <c r="AL102" i="42"/>
  <c r="BJ102" i="42"/>
  <c r="AW102" i="42"/>
  <c r="AK102" i="42"/>
  <c r="BH102" i="42"/>
  <c r="AV102" i="42"/>
  <c r="BG102" i="42"/>
  <c r="AU102" i="42"/>
  <c r="BF102" i="42"/>
  <c r="AT102" i="42"/>
  <c r="BE102" i="42"/>
  <c r="AS102" i="42"/>
  <c r="BS102" i="42"/>
  <c r="BR102" i="42"/>
  <c r="BC102" i="42"/>
  <c r="AQ102" i="42"/>
  <c r="BQ102" i="42"/>
  <c r="BB102" i="42"/>
  <c r="AP102" i="42"/>
  <c r="BO102" i="42"/>
  <c r="AZ102" i="42"/>
  <c r="AN102" i="42"/>
  <c r="BO90" i="42"/>
  <c r="AZ90" i="42"/>
  <c r="AN90" i="42"/>
  <c r="BL90" i="42"/>
  <c r="AY90" i="42"/>
  <c r="AM90" i="42"/>
  <c r="BK90" i="42"/>
  <c r="AX90" i="42"/>
  <c r="AL90" i="42"/>
  <c r="AL99" i="42" s="1"/>
  <c r="AL101" i="42" s="1"/>
  <c r="BJ90" i="42"/>
  <c r="AW90" i="42"/>
  <c r="BG90" i="42"/>
  <c r="AU90" i="42"/>
  <c r="BF90" i="42"/>
  <c r="AT90" i="42"/>
  <c r="BE90" i="42"/>
  <c r="AS90" i="42"/>
  <c r="BS90" i="42"/>
  <c r="AR90" i="42"/>
  <c r="BO78" i="42"/>
  <c r="AZ78" i="42"/>
  <c r="AN78" i="42"/>
  <c r="BG78" i="42"/>
  <c r="AU78" i="42"/>
  <c r="BE78" i="42"/>
  <c r="AS78" i="42"/>
  <c r="BH229" i="42"/>
  <c r="BG229" i="42"/>
  <c r="AU229" i="42"/>
  <c r="BF229" i="42"/>
  <c r="AT229" i="42"/>
  <c r="BR229" i="42"/>
  <c r="AR229" i="42"/>
  <c r="BQ229" i="42"/>
  <c r="BC229" i="42"/>
  <c r="AQ229" i="42"/>
  <c r="BJ229" i="42"/>
  <c r="AM229" i="42"/>
  <c r="BE229" i="42"/>
  <c r="AL229" i="42"/>
  <c r="BB229" i="42"/>
  <c r="AK229" i="42"/>
  <c r="BA229" i="42"/>
  <c r="AZ229" i="42"/>
  <c r="AY229" i="42"/>
  <c r="BS229" i="42"/>
  <c r="AX229" i="42"/>
  <c r="BP229" i="42"/>
  <c r="AW229" i="42"/>
  <c r="BO229" i="42"/>
  <c r="AS229" i="42"/>
  <c r="BM229" i="42"/>
  <c r="AP229" i="42"/>
  <c r="BK229" i="42"/>
  <c r="AN229" i="42"/>
  <c r="BL229" i="42"/>
  <c r="BH217" i="42"/>
  <c r="AV217" i="42"/>
  <c r="BF217" i="42"/>
  <c r="AT217" i="42"/>
  <c r="BR217" i="42"/>
  <c r="AR217" i="42"/>
  <c r="BQ217" i="42"/>
  <c r="BC217" i="42"/>
  <c r="AQ217" i="42"/>
  <c r="BM217" i="42"/>
  <c r="AU217" i="42"/>
  <c r="BL217" i="42"/>
  <c r="AS217" i="42"/>
  <c r="BK217" i="42"/>
  <c r="AP217" i="42"/>
  <c r="BJ217" i="42"/>
  <c r="AO217" i="42"/>
  <c r="BG217" i="42"/>
  <c r="AN217" i="42"/>
  <c r="BE217" i="42"/>
  <c r="AM217" i="42"/>
  <c r="AL217" i="42"/>
  <c r="BA217" i="42"/>
  <c r="AK217" i="42"/>
  <c r="AZ217" i="42"/>
  <c r="BS217" i="42"/>
  <c r="AY217" i="42"/>
  <c r="BO217" i="42"/>
  <c r="AW217" i="42"/>
  <c r="BP217" i="42"/>
  <c r="AX217" i="42"/>
  <c r="BH205" i="42"/>
  <c r="AV205" i="42"/>
  <c r="BS205" i="42"/>
  <c r="AR205" i="42"/>
  <c r="BC205" i="42"/>
  <c r="AQ205" i="42"/>
  <c r="BG205" i="42"/>
  <c r="AP205" i="42"/>
  <c r="BF205" i="42"/>
  <c r="AO205" i="42"/>
  <c r="BE205" i="42"/>
  <c r="AN205" i="42"/>
  <c r="BB205" i="42"/>
  <c r="AM205" i="42"/>
  <c r="BA205" i="42"/>
  <c r="AL205" i="42"/>
  <c r="AZ205" i="42"/>
  <c r="AK205" i="42"/>
  <c r="BP205" i="42"/>
  <c r="AY205" i="42"/>
  <c r="BO205" i="42"/>
  <c r="BM205" i="42"/>
  <c r="AW205" i="42"/>
  <c r="BL205" i="42"/>
  <c r="AU205" i="42"/>
  <c r="BJ205" i="42"/>
  <c r="AS205" i="42"/>
  <c r="BK205" i="42"/>
  <c r="AT205" i="42"/>
  <c r="BH193" i="42"/>
  <c r="AV193" i="42"/>
  <c r="BR193" i="42"/>
  <c r="AR193" i="42"/>
  <c r="BQ193" i="42"/>
  <c r="BC193" i="42"/>
  <c r="AQ193" i="42"/>
  <c r="BB193" i="42"/>
  <c r="AM193" i="42"/>
  <c r="BA193" i="42"/>
  <c r="AL193" i="42"/>
  <c r="BS193" i="42"/>
  <c r="AZ193" i="42"/>
  <c r="AK193" i="42"/>
  <c r="BP193" i="42"/>
  <c r="AY193" i="42"/>
  <c r="BO193" i="42"/>
  <c r="AX193" i="42"/>
  <c r="BM193" i="42"/>
  <c r="AW193" i="42"/>
  <c r="BL193" i="42"/>
  <c r="AU193" i="42"/>
  <c r="BK193" i="42"/>
  <c r="AT193" i="42"/>
  <c r="BJ193" i="42"/>
  <c r="AS193" i="42"/>
  <c r="BG193" i="42"/>
  <c r="AP193" i="42"/>
  <c r="BE193" i="42"/>
  <c r="AN193" i="42"/>
  <c r="BF193" i="42"/>
  <c r="BK181" i="42"/>
  <c r="AX181" i="42"/>
  <c r="BJ181" i="42"/>
  <c r="AW181" i="42"/>
  <c r="AK181" i="42"/>
  <c r="BH181" i="42"/>
  <c r="AV181" i="42"/>
  <c r="BG181" i="42"/>
  <c r="AU181" i="42"/>
  <c r="BF181" i="42"/>
  <c r="AT181" i="42"/>
  <c r="BE181" i="42"/>
  <c r="AS181" i="42"/>
  <c r="BS181" i="42"/>
  <c r="AR181" i="42"/>
  <c r="BR181" i="42"/>
  <c r="BC181" i="42"/>
  <c r="AQ181" i="42"/>
  <c r="BP181" i="42"/>
  <c r="BB181" i="42"/>
  <c r="AP181" i="42"/>
  <c r="BO181" i="42"/>
  <c r="BA181" i="42"/>
  <c r="AO181" i="42"/>
  <c r="BL181" i="42"/>
  <c r="AY181" i="42"/>
  <c r="AM181" i="42"/>
  <c r="AN181" i="42"/>
  <c r="AZ181" i="42"/>
  <c r="BK169" i="42"/>
  <c r="AX169" i="42"/>
  <c r="AL169" i="42"/>
  <c r="BJ169" i="42"/>
  <c r="AW169" i="42"/>
  <c r="AK169" i="42"/>
  <c r="BH169" i="42"/>
  <c r="AV169" i="42"/>
  <c r="BG169" i="42"/>
  <c r="AU169" i="42"/>
  <c r="BF169" i="42"/>
  <c r="AT169" i="42"/>
  <c r="BE169" i="42"/>
  <c r="AS169" i="42"/>
  <c r="BR169" i="42"/>
  <c r="AR169" i="42"/>
  <c r="BQ169" i="42"/>
  <c r="BC169" i="42"/>
  <c r="AQ169" i="42"/>
  <c r="BP169" i="42"/>
  <c r="BB169" i="42"/>
  <c r="AP169" i="42"/>
  <c r="BO169" i="42"/>
  <c r="BA169" i="42"/>
  <c r="AO169" i="42"/>
  <c r="BL169" i="42"/>
  <c r="AY169" i="42"/>
  <c r="AM169" i="42"/>
  <c r="BM169" i="42"/>
  <c r="AZ169" i="42"/>
  <c r="BJ382" i="42"/>
  <c r="AW382" i="42"/>
  <c r="BS382" i="42"/>
  <c r="BE382" i="42"/>
  <c r="AS382" i="42"/>
  <c r="BQ382" i="42"/>
  <c r="BC382" i="42"/>
  <c r="AQ382" i="42"/>
  <c r="BL382" i="42"/>
  <c r="AY382" i="42"/>
  <c r="AM382" i="42"/>
  <c r="BH382" i="42"/>
  <c r="BG382" i="42"/>
  <c r="AO382" i="42"/>
  <c r="BF382" i="42"/>
  <c r="AN382" i="42"/>
  <c r="BB382" i="42"/>
  <c r="BA382" i="42"/>
  <c r="AZ382" i="42"/>
  <c r="BR382" i="42"/>
  <c r="AX382" i="42"/>
  <c r="BP382" i="42"/>
  <c r="AV382" i="42"/>
  <c r="BO382" i="42"/>
  <c r="AU382" i="42"/>
  <c r="BM382" i="42"/>
  <c r="AT382" i="42"/>
  <c r="BK382" i="42"/>
  <c r="AR382" i="42"/>
  <c r="BJ370" i="42"/>
  <c r="AW370" i="42"/>
  <c r="BS370" i="42"/>
  <c r="BE370" i="42"/>
  <c r="AS370" i="42"/>
  <c r="BQ370" i="42"/>
  <c r="BC370" i="42"/>
  <c r="AQ370" i="42"/>
  <c r="AN370" i="42"/>
  <c r="AM370" i="42"/>
  <c r="BB370" i="42"/>
  <c r="AL370" i="42"/>
  <c r="BA370" i="42"/>
  <c r="BR370" i="42"/>
  <c r="AZ370" i="42"/>
  <c r="BP370" i="42"/>
  <c r="AY370" i="42"/>
  <c r="BO370" i="42"/>
  <c r="AX370" i="42"/>
  <c r="BM370" i="42"/>
  <c r="AV370" i="42"/>
  <c r="BL370" i="42"/>
  <c r="AU370" i="42"/>
  <c r="BK370" i="42"/>
  <c r="AT370" i="42"/>
  <c r="BH370" i="42"/>
  <c r="AR370" i="42"/>
  <c r="BG370" i="42"/>
  <c r="BK358" i="42"/>
  <c r="AX358" i="42"/>
  <c r="BR358" i="42"/>
  <c r="AR358" i="42"/>
  <c r="BS358" i="42"/>
  <c r="BB358" i="42"/>
  <c r="AM358" i="42"/>
  <c r="BQ358" i="42"/>
  <c r="BA358" i="42"/>
  <c r="AL358" i="42"/>
  <c r="BP358" i="42"/>
  <c r="AZ358" i="42"/>
  <c r="BO358" i="42"/>
  <c r="AY358" i="42"/>
  <c r="BM358" i="42"/>
  <c r="AW358" i="42"/>
  <c r="BL358" i="42"/>
  <c r="AV358" i="42"/>
  <c r="BJ358" i="42"/>
  <c r="AU358" i="42"/>
  <c r="BH358" i="42"/>
  <c r="AT358" i="42"/>
  <c r="AS358" i="42"/>
  <c r="BF358" i="42"/>
  <c r="AQ358" i="42"/>
  <c r="BE358" i="42"/>
  <c r="BC358" i="42"/>
  <c r="AN358" i="42"/>
  <c r="BR346" i="42"/>
  <c r="AR346" i="42"/>
  <c r="BP346" i="42"/>
  <c r="BB346" i="42"/>
  <c r="BM346" i="42"/>
  <c r="AZ346" i="42"/>
  <c r="BL346" i="42"/>
  <c r="AY346" i="42"/>
  <c r="AL346" i="42"/>
  <c r="BK346" i="42"/>
  <c r="AX346" i="42"/>
  <c r="BA346" i="42"/>
  <c r="AW346" i="42"/>
  <c r="AV346" i="42"/>
  <c r="BS346" i="42"/>
  <c r="AU346" i="42"/>
  <c r="BQ346" i="42"/>
  <c r="AT346" i="42"/>
  <c r="BO346" i="42"/>
  <c r="AS346" i="42"/>
  <c r="BJ346" i="42"/>
  <c r="AQ346" i="42"/>
  <c r="BG346" i="42"/>
  <c r="AM346" i="42"/>
  <c r="BF346" i="42"/>
  <c r="BC346" i="42"/>
  <c r="BE346" i="42"/>
  <c r="BR334" i="42"/>
  <c r="AR334" i="42"/>
  <c r="BL334" i="42"/>
  <c r="AY334" i="42"/>
  <c r="AL334" i="42"/>
  <c r="BM334" i="42"/>
  <c r="AW334" i="42"/>
  <c r="BK334" i="42"/>
  <c r="AV334" i="42"/>
  <c r="BJ334" i="42"/>
  <c r="AU334" i="42"/>
  <c r="BH334" i="42"/>
  <c r="AT334" i="42"/>
  <c r="BG334" i="42"/>
  <c r="AS334" i="42"/>
  <c r="BF334" i="42"/>
  <c r="AQ334" i="42"/>
  <c r="BE334" i="42"/>
  <c r="BC334" i="42"/>
  <c r="AO334" i="42"/>
  <c r="BS334" i="42"/>
  <c r="BB334" i="42"/>
  <c r="BQ334" i="42"/>
  <c r="BA334" i="42"/>
  <c r="BO334" i="42"/>
  <c r="AX334" i="42"/>
  <c r="BP334" i="42"/>
  <c r="AZ334" i="42"/>
  <c r="BR322" i="42"/>
  <c r="AR322" i="42"/>
  <c r="BG322" i="42"/>
  <c r="AT322" i="42"/>
  <c r="BF322" i="42"/>
  <c r="AS322" i="42"/>
  <c r="BE322" i="42"/>
  <c r="AQ322" i="42"/>
  <c r="BS322" i="42"/>
  <c r="BC322" i="42"/>
  <c r="BQ322" i="42"/>
  <c r="BB322" i="42"/>
  <c r="AO322" i="42"/>
  <c r="BP322" i="42"/>
  <c r="BA322" i="42"/>
  <c r="AN322" i="42"/>
  <c r="BO322" i="42"/>
  <c r="AZ322" i="42"/>
  <c r="AL322" i="42"/>
  <c r="BM322" i="42"/>
  <c r="AY322" i="42"/>
  <c r="BL322" i="42"/>
  <c r="AX322" i="42"/>
  <c r="BK322" i="42"/>
  <c r="AW322" i="42"/>
  <c r="BH322" i="42"/>
  <c r="AU322" i="42"/>
  <c r="BJ322" i="42"/>
  <c r="AV322" i="42"/>
  <c r="BP310" i="42"/>
  <c r="BB310" i="42"/>
  <c r="BO310" i="42"/>
  <c r="BA310" i="42"/>
  <c r="AO310" i="42"/>
  <c r="BM310" i="42"/>
  <c r="AZ310" i="42"/>
  <c r="AN310" i="42"/>
  <c r="BL310" i="42"/>
  <c r="AY310" i="42"/>
  <c r="AM310" i="42"/>
  <c r="BK310" i="42"/>
  <c r="AX310" i="42"/>
  <c r="BJ310" i="42"/>
  <c r="AW310" i="42"/>
  <c r="BH310" i="42"/>
  <c r="AV310" i="42"/>
  <c r="BG310" i="42"/>
  <c r="AU310" i="42"/>
  <c r="BF310" i="42"/>
  <c r="AT310" i="42"/>
  <c r="BQ310" i="42"/>
  <c r="BC310" i="42"/>
  <c r="AQ310" i="42"/>
  <c r="AS310" i="42"/>
  <c r="AR310" i="42"/>
  <c r="BS310" i="42"/>
  <c r="BR310" i="42"/>
  <c r="BE310" i="42"/>
  <c r="BP298" i="42"/>
  <c r="BB298" i="42"/>
  <c r="BO298" i="42"/>
  <c r="AO298" i="42"/>
  <c r="BM298" i="42"/>
  <c r="AZ298" i="42"/>
  <c r="AN298" i="42"/>
  <c r="BL298" i="42"/>
  <c r="AY298" i="42"/>
  <c r="AM298" i="42"/>
  <c r="BK298" i="42"/>
  <c r="AX298" i="42"/>
  <c r="BJ298" i="42"/>
  <c r="AW298" i="42"/>
  <c r="BH298" i="42"/>
  <c r="AV298" i="42"/>
  <c r="BS298" i="42"/>
  <c r="AQ298" i="42"/>
  <c r="BR298" i="42"/>
  <c r="BQ298" i="42"/>
  <c r="BG298" i="42"/>
  <c r="BF298" i="42"/>
  <c r="BE298" i="42"/>
  <c r="AU298" i="42"/>
  <c r="AT298" i="42"/>
  <c r="AS298" i="42"/>
  <c r="AR298" i="42"/>
  <c r="BP286" i="42"/>
  <c r="BB286" i="42"/>
  <c r="BM286" i="42"/>
  <c r="AZ286" i="42"/>
  <c r="BJ286" i="42"/>
  <c r="AW286" i="42"/>
  <c r="BH286" i="42"/>
  <c r="AV286" i="42"/>
  <c r="BG286" i="42"/>
  <c r="AQ286" i="42"/>
  <c r="BF286" i="42"/>
  <c r="BE286" i="42"/>
  <c r="AM286" i="42"/>
  <c r="AL286" i="42"/>
  <c r="BC286" i="42"/>
  <c r="BA286" i="42"/>
  <c r="BS286" i="42"/>
  <c r="BR286" i="42"/>
  <c r="AX286" i="42"/>
  <c r="BQ286" i="42"/>
  <c r="AU286" i="42"/>
  <c r="BO286" i="42"/>
  <c r="AT286" i="42"/>
  <c r="BL286" i="42"/>
  <c r="AS286" i="42"/>
  <c r="AR286" i="42"/>
  <c r="BK286" i="42"/>
  <c r="BP274" i="42"/>
  <c r="BB274" i="42"/>
  <c r="BJ274" i="42"/>
  <c r="AW274" i="42"/>
  <c r="AW278" i="42" s="1"/>
  <c r="BH274" i="42"/>
  <c r="AV274" i="42"/>
  <c r="BC274" i="42"/>
  <c r="BS274" i="42"/>
  <c r="BA274" i="42"/>
  <c r="BR274" i="42"/>
  <c r="AZ274" i="42"/>
  <c r="BQ274" i="42"/>
  <c r="AY274" i="42"/>
  <c r="BO274" i="42"/>
  <c r="AX274" i="42"/>
  <c r="BM274" i="42"/>
  <c r="BL274" i="42"/>
  <c r="AT274" i="42"/>
  <c r="BK274" i="42"/>
  <c r="AS274" i="42"/>
  <c r="BG274" i="42"/>
  <c r="AR274" i="42"/>
  <c r="BF274" i="42"/>
  <c r="AQ274" i="42"/>
  <c r="BE274" i="42"/>
  <c r="AN274" i="42"/>
  <c r="AM274" i="42"/>
  <c r="BL262" i="42"/>
  <c r="AY262" i="42"/>
  <c r="BK262" i="42"/>
  <c r="AX262" i="42"/>
  <c r="BJ262" i="42"/>
  <c r="AW262" i="42"/>
  <c r="BH262" i="42"/>
  <c r="AV262" i="42"/>
  <c r="BG262" i="42"/>
  <c r="AU262" i="42"/>
  <c r="BF262" i="42"/>
  <c r="AT262" i="42"/>
  <c r="BS262" i="42"/>
  <c r="AS262" i="42"/>
  <c r="BR262" i="42"/>
  <c r="AR262" i="42"/>
  <c r="BQ262" i="42"/>
  <c r="BC262" i="42"/>
  <c r="AQ262" i="42"/>
  <c r="BP262" i="42"/>
  <c r="BB262" i="42"/>
  <c r="BO262" i="42"/>
  <c r="BA262" i="42"/>
  <c r="AO262" i="42"/>
  <c r="BM262" i="42"/>
  <c r="AZ262" i="42"/>
  <c r="AN262" i="42"/>
  <c r="BL250" i="42"/>
  <c r="AY250" i="42"/>
  <c r="AL250" i="42"/>
  <c r="BK250" i="42"/>
  <c r="AX250" i="42"/>
  <c r="BJ250" i="42"/>
  <c r="AW250" i="42"/>
  <c r="BH250" i="42"/>
  <c r="AV250" i="42"/>
  <c r="BG250" i="42"/>
  <c r="AU250" i="42"/>
  <c r="BF250" i="42"/>
  <c r="AT250" i="42"/>
  <c r="BS250" i="42"/>
  <c r="AS250" i="42"/>
  <c r="BR250" i="42"/>
  <c r="AR250" i="42"/>
  <c r="BQ250" i="42"/>
  <c r="BC250" i="42"/>
  <c r="AQ250" i="42"/>
  <c r="BP250" i="42"/>
  <c r="BB250" i="42"/>
  <c r="BM250" i="42"/>
  <c r="BA250" i="42"/>
  <c r="AZ250" i="42"/>
  <c r="AM250" i="42"/>
  <c r="BO250" i="42"/>
  <c r="BF518" i="42"/>
  <c r="AT518" i="42"/>
  <c r="BS518" i="42"/>
  <c r="BR518" i="42"/>
  <c r="BC518" i="42"/>
  <c r="AO518" i="42"/>
  <c r="BQ518" i="42"/>
  <c r="BB518" i="42"/>
  <c r="AN518" i="42"/>
  <c r="BA518" i="42"/>
  <c r="AM518" i="42"/>
  <c r="BO518" i="42"/>
  <c r="AZ518" i="42"/>
  <c r="AL518" i="42"/>
  <c r="BM518" i="42"/>
  <c r="AY518" i="42"/>
  <c r="AK518" i="42"/>
  <c r="BL518" i="42"/>
  <c r="AX518" i="42"/>
  <c r="BK518" i="42"/>
  <c r="AW518" i="42"/>
  <c r="BJ518" i="42"/>
  <c r="AV518" i="42"/>
  <c r="BH518" i="42"/>
  <c r="BG518" i="42"/>
  <c r="AR518" i="42"/>
  <c r="BB506" i="42"/>
  <c r="AO506" i="42"/>
  <c r="BO506" i="42"/>
  <c r="BA506" i="42"/>
  <c r="AN506" i="42"/>
  <c r="BM506" i="42"/>
  <c r="AZ506" i="42"/>
  <c r="AM506" i="42"/>
  <c r="BL506" i="42"/>
  <c r="AY506" i="42"/>
  <c r="AL506" i="42"/>
  <c r="BK506" i="42"/>
  <c r="AX506" i="42"/>
  <c r="AK506" i="42"/>
  <c r="BJ506" i="42"/>
  <c r="AW506" i="42"/>
  <c r="BH506" i="42"/>
  <c r="AV506" i="42"/>
  <c r="BG506" i="42"/>
  <c r="BF506" i="42"/>
  <c r="AT506" i="42"/>
  <c r="AR506" i="42"/>
  <c r="BQ506" i="42"/>
  <c r="BC506" i="42"/>
  <c r="BR506" i="42"/>
  <c r="BQ494" i="42"/>
  <c r="BC494" i="42"/>
  <c r="BP494" i="42"/>
  <c r="BB494" i="42"/>
  <c r="AO494" i="42"/>
  <c r="BM494" i="42"/>
  <c r="AZ494" i="42"/>
  <c r="AM494" i="42"/>
  <c r="BL494" i="42"/>
  <c r="AY494" i="42"/>
  <c r="AL494" i="42"/>
  <c r="BK494" i="42"/>
  <c r="AX494" i="42"/>
  <c r="AK494" i="42"/>
  <c r="BJ494" i="42"/>
  <c r="AW494" i="42"/>
  <c r="BH494" i="42"/>
  <c r="AV494" i="42"/>
  <c r="BG494" i="42"/>
  <c r="BR494" i="42"/>
  <c r="AR494" i="42"/>
  <c r="BE494" i="42"/>
  <c r="BA494" i="42"/>
  <c r="AT494" i="42"/>
  <c r="AS494" i="42"/>
  <c r="AN494" i="42"/>
  <c r="BF494" i="42"/>
  <c r="BO494" i="42"/>
  <c r="BQ482" i="42"/>
  <c r="BC482" i="42"/>
  <c r="BP482" i="42"/>
  <c r="BB482" i="42"/>
  <c r="AO482" i="42"/>
  <c r="BM482" i="42"/>
  <c r="AZ482" i="42"/>
  <c r="AM482" i="42"/>
  <c r="BL482" i="42"/>
  <c r="AY482" i="42"/>
  <c r="AL482" i="42"/>
  <c r="BH482" i="42"/>
  <c r="AR482" i="42"/>
  <c r="BG482" i="42"/>
  <c r="AN482" i="42"/>
  <c r="BF482" i="42"/>
  <c r="AK482" i="42"/>
  <c r="BE482" i="42"/>
  <c r="BA482" i="42"/>
  <c r="AX482" i="42"/>
  <c r="BS482" i="42"/>
  <c r="BR482" i="42"/>
  <c r="AV482" i="42"/>
  <c r="BO482" i="42"/>
  <c r="BJ482" i="42"/>
  <c r="AS482" i="42"/>
  <c r="BK482" i="42"/>
  <c r="AT482" i="42"/>
  <c r="BQ470" i="42"/>
  <c r="BC470" i="42"/>
  <c r="BL470" i="42"/>
  <c r="AY470" i="42"/>
  <c r="AL470" i="42"/>
  <c r="BJ470" i="42"/>
  <c r="AT470" i="42"/>
  <c r="BH470" i="42"/>
  <c r="AS470" i="42"/>
  <c r="BG470" i="42"/>
  <c r="BF470" i="42"/>
  <c r="BE470" i="42"/>
  <c r="AO470" i="42"/>
  <c r="AN470" i="42"/>
  <c r="BS470" i="42"/>
  <c r="BB470" i="42"/>
  <c r="AM470" i="42"/>
  <c r="BR470" i="42"/>
  <c r="BA470" i="42"/>
  <c r="AK470" i="42"/>
  <c r="BP470" i="42"/>
  <c r="AZ470" i="42"/>
  <c r="BO470" i="42"/>
  <c r="AX470" i="42"/>
  <c r="BK470" i="42"/>
  <c r="BM470" i="42"/>
  <c r="AV470" i="42"/>
  <c r="BL458" i="42"/>
  <c r="AY458" i="42"/>
  <c r="AL458" i="42"/>
  <c r="BK458" i="42"/>
  <c r="AX458" i="42"/>
  <c r="AK458" i="42"/>
  <c r="BJ458" i="42"/>
  <c r="AW458" i="42"/>
  <c r="BH458" i="42"/>
  <c r="AV458" i="42"/>
  <c r="BG458" i="42"/>
  <c r="BF458" i="42"/>
  <c r="AT458" i="42"/>
  <c r="BS458" i="42"/>
  <c r="BE458" i="42"/>
  <c r="BR458" i="42"/>
  <c r="BQ458" i="42"/>
  <c r="BC458" i="42"/>
  <c r="BP458" i="42"/>
  <c r="BB458" i="42"/>
  <c r="AO458" i="42"/>
  <c r="BM458" i="42"/>
  <c r="AZ458" i="42"/>
  <c r="AM458" i="42"/>
  <c r="BO458" i="42"/>
  <c r="BA458" i="42"/>
  <c r="AN458" i="42"/>
  <c r="BL446" i="42"/>
  <c r="AY446" i="42"/>
  <c r="AL446" i="42"/>
  <c r="BK446" i="42"/>
  <c r="AX446" i="42"/>
  <c r="AK446" i="42"/>
  <c r="BH446" i="42"/>
  <c r="AV446" i="42"/>
  <c r="BF446" i="42"/>
  <c r="AT446" i="42"/>
  <c r="BS446" i="42"/>
  <c r="BE446" i="42"/>
  <c r="BR446" i="42"/>
  <c r="BQ446" i="42"/>
  <c r="BC446" i="42"/>
  <c r="BP446" i="42"/>
  <c r="BB446" i="42"/>
  <c r="AO446" i="42"/>
  <c r="AZ446" i="42"/>
  <c r="AM446" i="42"/>
  <c r="AW446" i="42"/>
  <c r="AN446" i="42"/>
  <c r="BO446" i="42"/>
  <c r="BJ446" i="42"/>
  <c r="BA446" i="42"/>
  <c r="BL434" i="42"/>
  <c r="AY434" i="42"/>
  <c r="AL434" i="42"/>
  <c r="BG434" i="42"/>
  <c r="BS434" i="42"/>
  <c r="BE434" i="42"/>
  <c r="AZ434" i="42"/>
  <c r="AM434" i="42"/>
  <c r="BJ434" i="42"/>
  <c r="BH434" i="42"/>
  <c r="AO434" i="42"/>
  <c r="BF434" i="42"/>
  <c r="AN434" i="42"/>
  <c r="AK434" i="42"/>
  <c r="BC434" i="42"/>
  <c r="BB434" i="42"/>
  <c r="BA434" i="42"/>
  <c r="BR434" i="42"/>
  <c r="AX434" i="42"/>
  <c r="BQ434" i="42"/>
  <c r="AW434" i="42"/>
  <c r="BP434" i="42"/>
  <c r="AV434" i="42"/>
  <c r="AT434" i="42"/>
  <c r="BO434" i="42"/>
  <c r="BH422" i="42"/>
  <c r="BG422" i="42"/>
  <c r="AT422" i="42"/>
  <c r="BF422" i="42"/>
  <c r="AS422" i="42"/>
  <c r="BS422" i="42"/>
  <c r="BE422" i="42"/>
  <c r="AR422" i="42"/>
  <c r="BR422" i="42"/>
  <c r="BQ422" i="42"/>
  <c r="BC422" i="42"/>
  <c r="BP422" i="42"/>
  <c r="BB422" i="42"/>
  <c r="AO422" i="42"/>
  <c r="BO422" i="42"/>
  <c r="BA422" i="42"/>
  <c r="AN422" i="42"/>
  <c r="BM422" i="42"/>
  <c r="AZ422" i="42"/>
  <c r="AM422" i="42"/>
  <c r="AY422" i="42"/>
  <c r="AL422" i="42"/>
  <c r="AX422" i="42"/>
  <c r="AK422" i="42"/>
  <c r="BJ422" i="42"/>
  <c r="AW422" i="42"/>
  <c r="BH410" i="42"/>
  <c r="BG410" i="42"/>
  <c r="AT410" i="42"/>
  <c r="BF410" i="42"/>
  <c r="AS410" i="42"/>
  <c r="BS410" i="42"/>
  <c r="BE410" i="42"/>
  <c r="AR410" i="42"/>
  <c r="BR410" i="42"/>
  <c r="BQ410" i="42"/>
  <c r="BC410" i="42"/>
  <c r="BP410" i="42"/>
  <c r="BB410" i="42"/>
  <c r="AO410" i="42"/>
  <c r="BO410" i="42"/>
  <c r="BA410" i="42"/>
  <c r="AN410" i="42"/>
  <c r="BM410" i="42"/>
  <c r="AZ410" i="42"/>
  <c r="AM410" i="42"/>
  <c r="BL410" i="42"/>
  <c r="AY410" i="42"/>
  <c r="AL410" i="42"/>
  <c r="BK410" i="42"/>
  <c r="AX410" i="42"/>
  <c r="AK410" i="42"/>
  <c r="AW410" i="42"/>
  <c r="BH398" i="42"/>
  <c r="BG398" i="42"/>
  <c r="AT398" i="42"/>
  <c r="BF398" i="42"/>
  <c r="AS398" i="42"/>
  <c r="BS398" i="42"/>
  <c r="BE398" i="42"/>
  <c r="AR398" i="42"/>
  <c r="BR398" i="42"/>
  <c r="BQ398" i="42"/>
  <c r="BC398" i="42"/>
  <c r="BP398" i="42"/>
  <c r="BB398" i="42"/>
  <c r="AO398" i="42"/>
  <c r="BO398" i="42"/>
  <c r="BA398" i="42"/>
  <c r="AN398" i="42"/>
  <c r="BL398" i="42"/>
  <c r="AY398" i="42"/>
  <c r="AL398" i="42"/>
  <c r="BK398" i="42"/>
  <c r="AX398" i="42"/>
  <c r="AK398" i="42"/>
  <c r="BM398" i="42"/>
  <c r="BJ398" i="42"/>
  <c r="AZ398" i="42"/>
  <c r="AM398" i="42"/>
  <c r="BH5" i="42"/>
  <c r="AV5" i="42"/>
  <c r="AK6" i="42"/>
  <c r="AW6" i="42"/>
  <c r="AM7" i="42"/>
  <c r="AY7" i="42"/>
  <c r="BL7" i="42"/>
  <c r="AO8" i="42"/>
  <c r="BA8" i="42"/>
  <c r="AR9" i="42"/>
  <c r="BS9" i="42"/>
  <c r="AU10" i="42"/>
  <c r="BH10" i="42"/>
  <c r="AL11" i="42"/>
  <c r="AX11" i="42"/>
  <c r="BL11" i="42"/>
  <c r="AO12" i="42"/>
  <c r="BA12" i="42"/>
  <c r="AR13" i="42"/>
  <c r="BS13" i="42"/>
  <c r="AU14" i="42"/>
  <c r="BH14" i="42"/>
  <c r="AL15" i="42"/>
  <c r="AX15" i="42"/>
  <c r="BL15" i="42"/>
  <c r="AO16" i="42"/>
  <c r="BA16" i="42"/>
  <c r="AR17" i="42"/>
  <c r="BS17" i="42"/>
  <c r="AU18" i="42"/>
  <c r="BG18" i="42"/>
  <c r="AL19" i="42"/>
  <c r="AX19" i="42"/>
  <c r="BL19" i="42"/>
  <c r="AO20" i="42"/>
  <c r="BA20" i="42"/>
  <c r="AR21" i="42"/>
  <c r="BS21" i="42"/>
  <c r="AU22" i="42"/>
  <c r="BG22" i="42"/>
  <c r="AL23" i="42"/>
  <c r="AX23" i="42"/>
  <c r="BL23" i="42"/>
  <c r="AO24" i="42"/>
  <c r="BA24" i="42"/>
  <c r="AR25" i="42"/>
  <c r="BS25" i="42"/>
  <c r="AU26" i="42"/>
  <c r="BH26" i="42"/>
  <c r="AL27" i="42"/>
  <c r="AX27" i="42"/>
  <c r="BL27" i="42"/>
  <c r="AO28" i="42"/>
  <c r="BA28" i="42"/>
  <c r="AR29" i="42"/>
  <c r="BS29" i="42"/>
  <c r="AU30" i="42"/>
  <c r="BH30" i="42"/>
  <c r="AL31" i="42"/>
  <c r="AX31" i="42"/>
  <c r="BL31" i="42"/>
  <c r="AO32" i="42"/>
  <c r="BA32" i="42"/>
  <c r="AR33" i="42"/>
  <c r="BS33" i="42"/>
  <c r="AU34" i="42"/>
  <c r="BH34" i="42"/>
  <c r="AL35" i="42"/>
  <c r="AX35" i="42"/>
  <c r="BL35" i="42"/>
  <c r="AO36" i="42"/>
  <c r="BA36" i="42"/>
  <c r="AR37" i="42"/>
  <c r="BS37" i="42"/>
  <c r="AU38" i="42"/>
  <c r="BH38" i="42"/>
  <c r="AL39" i="42"/>
  <c r="AX39" i="42"/>
  <c r="BL39" i="42"/>
  <c r="AO40" i="42"/>
  <c r="BA40" i="42"/>
  <c r="AR41" i="42"/>
  <c r="BS41" i="42"/>
  <c r="AU42" i="42"/>
  <c r="BH42" i="42"/>
  <c r="AL43" i="42"/>
  <c r="AX43" i="42"/>
  <c r="BL43" i="42"/>
  <c r="AO44" i="42"/>
  <c r="BA44" i="42"/>
  <c r="AR45" i="42"/>
  <c r="BS45" i="42"/>
  <c r="AU46" i="42"/>
  <c r="AK47" i="42"/>
  <c r="AW47" i="42"/>
  <c r="BK47" i="42"/>
  <c r="AN48" i="42"/>
  <c r="AZ48" i="42"/>
  <c r="BO48" i="42"/>
  <c r="AQ49" i="42"/>
  <c r="BC49" i="42"/>
  <c r="BR49" i="42"/>
  <c r="AT50" i="42"/>
  <c r="BF50" i="42"/>
  <c r="AK51" i="42"/>
  <c r="AW51" i="42"/>
  <c r="BK51" i="42"/>
  <c r="AN52" i="42"/>
  <c r="AZ52" i="42"/>
  <c r="BO52" i="42"/>
  <c r="AQ53" i="42"/>
  <c r="BC53" i="42"/>
  <c r="BR53" i="42"/>
  <c r="AT54" i="42"/>
  <c r="BF54" i="42"/>
  <c r="AK55" i="42"/>
  <c r="AW55" i="42"/>
  <c r="BK55" i="42"/>
  <c r="AN56" i="42"/>
  <c r="AZ56" i="42"/>
  <c r="BO56" i="42"/>
  <c r="AQ57" i="42"/>
  <c r="AZ58" i="42"/>
  <c r="BS58" i="42"/>
  <c r="AX59" i="42"/>
  <c r="BR59" i="42"/>
  <c r="AX60" i="42"/>
  <c r="AW61" i="42"/>
  <c r="AU62" i="42"/>
  <c r="BO62" i="42"/>
  <c r="AU63" i="42"/>
  <c r="BL63" i="42"/>
  <c r="AT64" i="42"/>
  <c r="BL64" i="42"/>
  <c r="AR65" i="42"/>
  <c r="BK65" i="42"/>
  <c r="AR66" i="42"/>
  <c r="AQ67" i="42"/>
  <c r="BG67" i="42"/>
  <c r="AO68" i="42"/>
  <c r="BF68" i="42"/>
  <c r="AO69" i="42"/>
  <c r="AN70" i="42"/>
  <c r="AL71" i="42"/>
  <c r="BC71" i="42"/>
  <c r="AL72" i="42"/>
  <c r="BA72" i="42"/>
  <c r="AK73" i="42"/>
  <c r="BA73" i="42"/>
  <c r="BS73" i="42"/>
  <c r="AZ74" i="42"/>
  <c r="BR74" i="42"/>
  <c r="AM77" i="42"/>
  <c r="BC77" i="42"/>
  <c r="AL78" i="42"/>
  <c r="BB78" i="42"/>
  <c r="AK79" i="42"/>
  <c r="BA79" i="42"/>
  <c r="AZ80" i="42"/>
  <c r="AM81" i="42"/>
  <c r="BH81" i="42"/>
  <c r="AV82" i="42"/>
  <c r="BR82" i="42"/>
  <c r="AQ84" i="42"/>
  <c r="BM84" i="42"/>
  <c r="AY85" i="42"/>
  <c r="AO86" i="42"/>
  <c r="BP86" i="42"/>
  <c r="AU88" i="42"/>
  <c r="AL89" i="42"/>
  <c r="BK89" i="42"/>
  <c r="BH90" i="42"/>
  <c r="BL91" i="42"/>
  <c r="BQ92" i="42"/>
  <c r="BB94" i="42"/>
  <c r="BQ98" i="42"/>
  <c r="AR103" i="42"/>
  <c r="BS111" i="42"/>
  <c r="BE116" i="42"/>
  <c r="BJ121" i="42"/>
  <c r="AT132" i="42"/>
  <c r="AN138" i="42"/>
  <c r="BR143" i="42"/>
  <c r="BJ149" i="42"/>
  <c r="BJ156" i="42"/>
  <c r="AY165" i="42"/>
  <c r="AS222" i="42"/>
  <c r="AM241" i="42"/>
  <c r="BF9" i="42"/>
  <c r="AK98" i="42" l="1"/>
  <c r="AQ107" i="42"/>
  <c r="AL105" i="42"/>
  <c r="AK108" i="42"/>
  <c r="AR91" i="42"/>
  <c r="AR93" i="42" s="1"/>
  <c r="AR94" i="42" s="1"/>
  <c r="AR92" i="42"/>
  <c r="AL130" i="42"/>
  <c r="AL176" i="42" s="1"/>
  <c r="AL181" i="42" s="1"/>
  <c r="AP97" i="42"/>
  <c r="AP100" i="42" s="1"/>
  <c r="AP114" i="42" s="1"/>
  <c r="AP128" i="42" s="1"/>
  <c r="AP129" i="42" s="1"/>
  <c r="AO117" i="42"/>
  <c r="AK112" i="42"/>
  <c r="AQ131" i="42"/>
  <c r="AM113" i="42"/>
  <c r="AO120" i="42"/>
  <c r="AO137" i="42" s="1"/>
  <c r="AN121" i="42"/>
  <c r="AU274" i="42"/>
  <c r="AU275" i="42" s="1"/>
  <c r="AU281" i="42" s="1"/>
  <c r="BC198" i="42"/>
  <c r="BC201" i="42" s="1"/>
  <c r="BC207" i="42" s="1"/>
  <c r="BC211" i="42" s="1"/>
  <c r="AW199" i="42"/>
  <c r="AW202" i="42" s="1"/>
  <c r="AZ204" i="42"/>
  <c r="AY273" i="42"/>
  <c r="BU490" i="42"/>
  <c r="BB217" i="42"/>
  <c r="AX200" i="42"/>
  <c r="AV221" i="42"/>
  <c r="BQ525" i="42"/>
  <c r="BQ527" i="42"/>
  <c r="AY284" i="42"/>
  <c r="BA289" i="42"/>
  <c r="BC290" i="42"/>
  <c r="BC296" i="42" s="1"/>
  <c r="BC305" i="42" s="1"/>
  <c r="BB294" i="42"/>
  <c r="BT505" i="42"/>
  <c r="BT518" i="42" s="1"/>
  <c r="BM426" i="42"/>
  <c r="BK413" i="42"/>
  <c r="BP503" i="42"/>
  <c r="AH835" i="42"/>
  <c r="Z254" i="42"/>
  <c r="AB835" i="42"/>
  <c r="BE233" i="42"/>
  <c r="BE234" i="42" s="1"/>
  <c r="BE235" i="42" s="1"/>
  <c r="AD799" i="42"/>
  <c r="AD474" i="42"/>
  <c r="AE456" i="42"/>
  <c r="Z458" i="42"/>
  <c r="AG463" i="42"/>
  <c r="AD468" i="42"/>
  <c r="AG470" i="42"/>
  <c r="AA472" i="42"/>
  <c r="Z471" i="42"/>
  <c r="AC475" i="42"/>
  <c r="AF476" i="42"/>
  <c r="AD477" i="42"/>
  <c r="AC454" i="42"/>
  <c r="Z473" i="42"/>
  <c r="AG484" i="42"/>
  <c r="AD459" i="42"/>
  <c r="AC465" i="42"/>
  <c r="AC467" i="42"/>
  <c r="AG449" i="42"/>
  <c r="AB488" i="42"/>
  <c r="AF489" i="42"/>
  <c r="AG461" i="42"/>
  <c r="AA453" i="42"/>
  <c r="AF486" i="42"/>
  <c r="AG450" i="42"/>
  <c r="AB457" i="42"/>
  <c r="AB478" i="42"/>
  <c r="AE462" i="42"/>
  <c r="AG452" i="42"/>
  <c r="AF469" i="42"/>
  <c r="AE451" i="42"/>
  <c r="AG455" i="42"/>
  <c r="Z466" i="42"/>
  <c r="AB464" i="42"/>
  <c r="Z460" i="42"/>
  <c r="AB482" i="42"/>
  <c r="CT5" i="42"/>
  <c r="B5" i="42" s="1"/>
  <c r="Z855" i="42"/>
  <c r="Z504" i="42"/>
  <c r="AB380" i="42"/>
  <c r="AG729" i="42"/>
  <c r="AD729" i="42"/>
  <c r="AF729" i="42"/>
  <c r="AC729" i="42"/>
  <c r="AE729" i="42"/>
  <c r="Z729" i="42"/>
  <c r="AB750" i="42"/>
  <c r="AG323" i="42"/>
  <c r="AH799" i="42"/>
  <c r="AC714" i="42"/>
  <c r="AH824" i="42"/>
  <c r="AB334" i="42"/>
  <c r="AC473" i="42"/>
  <c r="Z349" i="42"/>
  <c r="AB360" i="42"/>
  <c r="AA785" i="42"/>
  <c r="AA863" i="42"/>
  <c r="AF819" i="42"/>
  <c r="AF786" i="42"/>
  <c r="AA831" i="42"/>
  <c r="Z863" i="42"/>
  <c r="AH719" i="42"/>
  <c r="AB819" i="42"/>
  <c r="AB473" i="42"/>
  <c r="AA824" i="42"/>
  <c r="AD863" i="42"/>
  <c r="AH428" i="42"/>
  <c r="AD786" i="42"/>
  <c r="AC824" i="42"/>
  <c r="AF863" i="42"/>
  <c r="AG428" i="42"/>
  <c r="AD824" i="42"/>
  <c r="Z781" i="42"/>
  <c r="AD473" i="42"/>
  <c r="AA288" i="42"/>
  <c r="AE824" i="42"/>
  <c r="AF824" i="42"/>
  <c r="AB781" i="42"/>
  <c r="Z819" i="42"/>
  <c r="AD253" i="42"/>
  <c r="AF473" i="42"/>
  <c r="AG824" i="42"/>
  <c r="AG473" i="42"/>
  <c r="AD254" i="42"/>
  <c r="AA254" i="42"/>
  <c r="AF254" i="42"/>
  <c r="AG254" i="42"/>
  <c r="AG423" i="42"/>
  <c r="AA836" i="42"/>
  <c r="AH359" i="42"/>
  <c r="AG836" i="42"/>
  <c r="AF251" i="42"/>
  <c r="AE471" i="42"/>
  <c r="AA287" i="42"/>
  <c r="AE287" i="42"/>
  <c r="AB359" i="42"/>
  <c r="AD504" i="42"/>
  <c r="AB308" i="42"/>
  <c r="AG855" i="42"/>
  <c r="AE272" i="42"/>
  <c r="Z344" i="42"/>
  <c r="AB344" i="42"/>
  <c r="AG821" i="42"/>
  <c r="AG380" i="42"/>
  <c r="Z372" i="42"/>
  <c r="AC372" i="42"/>
  <c r="AF745" i="42"/>
  <c r="AC370" i="42"/>
  <c r="AA340" i="42"/>
  <c r="AC482" i="42"/>
  <c r="AE848" i="42"/>
  <c r="AA744" i="42"/>
  <c r="AG298" i="42"/>
  <c r="AB744" i="42"/>
  <c r="AA298" i="42"/>
  <c r="AC340" i="42"/>
  <c r="AB376" i="42"/>
  <c r="AG334" i="42"/>
  <c r="AA428" i="42"/>
  <c r="AG863" i="42"/>
  <c r="Z428" i="42"/>
  <c r="AC863" i="42"/>
  <c r="AE387" i="42"/>
  <c r="AC350" i="42"/>
  <c r="AA471" i="42"/>
  <c r="AC323" i="42"/>
  <c r="AF359" i="42"/>
  <c r="AB836" i="42"/>
  <c r="AH783" i="42"/>
  <c r="AA783" i="42"/>
  <c r="AG287" i="42"/>
  <c r="AG749" i="42"/>
  <c r="AE323" i="42"/>
  <c r="AD323" i="42"/>
  <c r="AA323" i="42"/>
  <c r="AB749" i="42"/>
  <c r="AG251" i="42"/>
  <c r="AE251" i="42"/>
  <c r="Z783" i="42"/>
  <c r="Z323" i="42"/>
  <c r="AG471" i="42"/>
  <c r="AD251" i="42"/>
  <c r="BD7" i="42"/>
  <c r="AG416" i="42"/>
  <c r="AD484" i="42"/>
  <c r="AD372" i="42"/>
  <c r="AF300" i="42"/>
  <c r="AE747" i="42"/>
  <c r="AC358" i="42"/>
  <c r="Z484" i="42"/>
  <c r="AG300" i="42"/>
  <c r="AG336" i="42"/>
  <c r="Z286" i="42"/>
  <c r="Z422" i="42"/>
  <c r="Z336" i="42"/>
  <c r="AB372" i="42"/>
  <c r="AF484" i="42"/>
  <c r="AE372" i="42"/>
  <c r="AC484" i="42"/>
  <c r="AF372" i="42"/>
  <c r="AB728" i="42"/>
  <c r="AG372" i="42"/>
  <c r="AH863" i="42"/>
  <c r="AD428" i="42"/>
  <c r="AE719" i="42"/>
  <c r="AG339" i="42"/>
  <c r="AF267" i="42"/>
  <c r="AD463" i="42"/>
  <c r="AF303" i="42"/>
  <c r="AF243" i="42"/>
  <c r="AA267" i="42"/>
  <c r="AC499" i="42"/>
  <c r="Z499" i="42"/>
  <c r="AE303" i="42"/>
  <c r="AE499" i="42"/>
  <c r="AA755" i="42"/>
  <c r="AB716" i="42"/>
  <c r="AE306" i="42"/>
  <c r="AH342" i="42"/>
  <c r="AD386" i="42"/>
  <c r="AG466" i="42"/>
  <c r="AA728" i="42"/>
  <c r="AA484" i="42"/>
  <c r="AC315" i="42"/>
  <c r="AF466" i="42"/>
  <c r="AD378" i="42"/>
  <c r="AF430" i="42"/>
  <c r="AC728" i="42"/>
  <c r="AA336" i="42"/>
  <c r="AD315" i="42"/>
  <c r="AB852" i="42"/>
  <c r="AA502" i="42"/>
  <c r="AH286" i="42"/>
  <c r="AD728" i="42"/>
  <c r="AA300" i="42"/>
  <c r="AB336" i="42"/>
  <c r="AA430" i="42"/>
  <c r="Z827" i="42"/>
  <c r="AE264" i="42"/>
  <c r="AE728" i="42"/>
  <c r="AB300" i="42"/>
  <c r="AD336" i="42"/>
  <c r="AD791" i="42"/>
  <c r="AC270" i="42"/>
  <c r="AG315" i="42"/>
  <c r="AB484" i="42"/>
  <c r="AF728" i="42"/>
  <c r="AD264" i="42"/>
  <c r="AC300" i="42"/>
  <c r="AD827" i="42"/>
  <c r="Z351" i="42"/>
  <c r="AG853" i="42"/>
  <c r="AC264" i="42"/>
  <c r="AA286" i="42"/>
  <c r="AG857" i="42"/>
  <c r="AG728" i="42"/>
  <c r="AF264" i="42"/>
  <c r="AE300" i="42"/>
  <c r="AA315" i="42"/>
  <c r="AH827" i="42"/>
  <c r="AD342" i="42"/>
  <c r="AD747" i="42"/>
  <c r="AD250" i="42"/>
  <c r="AG264" i="42"/>
  <c r="AH300" i="42"/>
  <c r="AD306" i="42"/>
  <c r="AB827" i="42"/>
  <c r="AA264" i="42"/>
  <c r="AB723" i="42"/>
  <c r="BP6" i="42"/>
  <c r="BP7" i="42" s="1"/>
  <c r="AA791" i="42"/>
  <c r="Z817" i="42"/>
  <c r="AG833" i="42"/>
  <c r="Z723" i="42"/>
  <c r="AH817" i="42"/>
  <c r="AC833" i="42"/>
  <c r="AB400" i="42"/>
  <c r="AB817" i="42"/>
  <c r="AD400" i="42"/>
  <c r="AB763" i="42"/>
  <c r="AE400" i="42"/>
  <c r="AF400" i="42"/>
  <c r="AH763" i="42"/>
  <c r="AG400" i="42"/>
  <c r="AD369" i="42"/>
  <c r="AG822" i="42"/>
  <c r="AA400" i="42"/>
  <c r="AG369" i="42"/>
  <c r="Z400" i="42"/>
  <c r="AH791" i="42"/>
  <c r="AE852" i="42"/>
  <c r="AF858" i="42"/>
  <c r="AE750" i="42"/>
  <c r="Z750" i="42"/>
  <c r="AB424" i="42"/>
  <c r="AC356" i="42"/>
  <c r="AG750" i="42"/>
  <c r="AC858" i="42"/>
  <c r="AB858" i="42"/>
  <c r="AB423" i="42"/>
  <c r="AD424" i="42"/>
  <c r="AH745" i="42"/>
  <c r="AD266" i="42"/>
  <c r="AB861" i="42"/>
  <c r="AF822" i="42"/>
  <c r="AE822" i="42"/>
  <c r="AC852" i="42"/>
  <c r="Z745" i="42"/>
  <c r="AD750" i="42"/>
  <c r="AC750" i="42"/>
  <c r="Z858" i="42"/>
  <c r="AA786" i="42"/>
  <c r="AG780" i="42"/>
  <c r="AE816" i="42"/>
  <c r="AF396" i="42"/>
  <c r="AD284" i="42"/>
  <c r="AF755" i="42"/>
  <c r="AH423" i="42"/>
  <c r="AC822" i="42"/>
  <c r="AA859" i="42"/>
  <c r="AA852" i="42"/>
  <c r="Z831" i="42"/>
  <c r="AE396" i="42"/>
  <c r="AE858" i="42"/>
  <c r="AG786" i="42"/>
  <c r="AC788" i="42"/>
  <c r="AF284" i="42"/>
  <c r="Z266" i="42"/>
  <c r="Z786" i="42"/>
  <c r="AE423" i="42"/>
  <c r="AD788" i="42"/>
  <c r="AB755" i="42"/>
  <c r="AB396" i="42"/>
  <c r="AF750" i="42"/>
  <c r="AE745" i="42"/>
  <c r="AE356" i="42"/>
  <c r="AA858" i="42"/>
  <c r="AB780" i="42"/>
  <c r="AB417" i="42"/>
  <c r="AD392" i="42"/>
  <c r="AB822" i="42"/>
  <c r="AD822" i="42"/>
  <c r="AG304" i="42"/>
  <c r="AA402" i="42"/>
  <c r="AE832" i="42"/>
  <c r="AC848" i="42"/>
  <c r="Z848" i="42"/>
  <c r="AG290" i="42"/>
  <c r="AF846" i="42"/>
  <c r="Z810" i="42"/>
  <c r="AG791" i="42"/>
  <c r="AB428" i="42"/>
  <c r="Z719" i="42"/>
  <c r="AB824" i="42"/>
  <c r="AE863" i="42"/>
  <c r="AB791" i="42"/>
  <c r="AG861" i="42"/>
  <c r="AG333" i="42"/>
  <c r="AH714" i="42"/>
  <c r="Z791" i="42"/>
  <c r="AD277" i="42"/>
  <c r="AG827" i="42"/>
  <c r="AB719" i="42"/>
  <c r="AE827" i="42"/>
  <c r="AF827" i="42"/>
  <c r="AC719" i="42"/>
  <c r="Z755" i="42"/>
  <c r="AH728" i="42"/>
  <c r="AC755" i="42"/>
  <c r="AE428" i="42"/>
  <c r="AG481" i="42"/>
  <c r="AE861" i="42"/>
  <c r="AB823" i="42"/>
  <c r="AD848" i="42"/>
  <c r="AC424" i="42"/>
  <c r="AC337" i="42"/>
  <c r="AF337" i="42"/>
  <c r="AB426" i="42"/>
  <c r="AH426" i="42"/>
  <c r="AF401" i="42"/>
  <c r="AH337" i="42"/>
  <c r="AG846" i="42"/>
  <c r="AH810" i="42"/>
  <c r="AB787" i="42"/>
  <c r="AF848" i="42"/>
  <c r="AE424" i="42"/>
  <c r="AA337" i="42"/>
  <c r="AC774" i="42"/>
  <c r="AE411" i="42"/>
  <c r="AA774" i="42"/>
  <c r="Z774" i="42"/>
  <c r="AB411" i="42"/>
  <c r="BE506" i="42"/>
  <c r="AD859" i="42"/>
  <c r="AG848" i="42"/>
  <c r="AF424" i="42"/>
  <c r="AC277" i="42"/>
  <c r="AD241" i="42"/>
  <c r="AH848" i="42"/>
  <c r="AD290" i="42"/>
  <c r="AD823" i="42"/>
  <c r="AH859" i="42"/>
  <c r="AA290" i="42"/>
  <c r="AF717" i="42"/>
  <c r="AA810" i="42"/>
  <c r="AD846" i="42"/>
  <c r="AD411" i="42"/>
  <c r="AH290" i="42"/>
  <c r="Z249" i="42"/>
  <c r="AB810" i="42"/>
  <c r="AB846" i="42"/>
  <c r="BE507" i="42"/>
  <c r="AD787" i="42"/>
  <c r="AD337" i="42"/>
  <c r="AA277" i="42"/>
  <c r="AD402" i="42"/>
  <c r="AH357" i="42"/>
  <c r="AE285" i="42"/>
  <c r="AA426" i="42"/>
  <c r="AD774" i="42"/>
  <c r="AH846" i="42"/>
  <c r="AG810" i="42"/>
  <c r="AA424" i="42"/>
  <c r="AE277" i="42"/>
  <c r="AC290" i="42"/>
  <c r="AD249" i="42"/>
  <c r="AE774" i="42"/>
  <c r="AA848" i="42"/>
  <c r="AG337" i="42"/>
  <c r="AF426" i="42"/>
  <c r="AC426" i="42"/>
  <c r="AC738" i="42"/>
  <c r="AB774" i="42"/>
  <c r="AB402" i="42"/>
  <c r="AD426" i="42"/>
  <c r="AG321" i="42"/>
  <c r="AD738" i="42"/>
  <c r="AE788" i="42"/>
  <c r="AH744" i="42"/>
  <c r="AC780" i="42"/>
  <c r="AH304" i="42"/>
  <c r="AA780" i="42"/>
  <c r="AB306" i="42"/>
  <c r="AC744" i="42"/>
  <c r="AF852" i="42"/>
  <c r="AH340" i="42"/>
  <c r="AE378" i="42"/>
  <c r="AF342" i="42"/>
  <c r="AB430" i="42"/>
  <c r="AD502" i="42"/>
  <c r="AA817" i="42"/>
  <c r="AE853" i="42"/>
  <c r="AB386" i="42"/>
  <c r="AE386" i="42"/>
  <c r="AF788" i="42"/>
  <c r="Z500" i="42"/>
  <c r="AD376" i="42"/>
  <c r="AG270" i="42"/>
  <c r="AD744" i="42"/>
  <c r="AF270" i="42"/>
  <c r="Z744" i="42"/>
  <c r="AE270" i="42"/>
  <c r="AG744" i="42"/>
  <c r="AG852" i="42"/>
  <c r="AE817" i="42"/>
  <c r="AC342" i="42"/>
  <c r="AC781" i="42"/>
  <c r="AD417" i="42"/>
  <c r="AF253" i="42"/>
  <c r="AG788" i="42"/>
  <c r="AG376" i="42"/>
  <c r="Z340" i="42"/>
  <c r="AE780" i="42"/>
  <c r="AG342" i="42"/>
  <c r="AD780" i="42"/>
  <c r="AH852" i="42"/>
  <c r="AD304" i="42"/>
  <c r="AD781" i="42"/>
  <c r="AC502" i="42"/>
  <c r="AA745" i="42"/>
  <c r="AD817" i="42"/>
  <c r="AD321" i="42"/>
  <c r="AH788" i="42"/>
  <c r="Z342" i="42"/>
  <c r="AE744" i="42"/>
  <c r="AA306" i="42"/>
  <c r="AH780" i="42"/>
  <c r="Z852" i="42"/>
  <c r="AA270" i="42"/>
  <c r="AC853" i="42"/>
  <c r="AB745" i="42"/>
  <c r="AF853" i="42"/>
  <c r="AC466" i="42"/>
  <c r="AF780" i="42"/>
  <c r="AC816" i="42"/>
  <c r="AA853" i="42"/>
  <c r="AC430" i="42"/>
  <c r="AD430" i="42"/>
  <c r="AG378" i="42"/>
  <c r="AG268" i="42"/>
  <c r="AF386" i="42"/>
  <c r="AC253" i="42"/>
  <c r="AB816" i="42"/>
  <c r="AF816" i="42"/>
  <c r="AD500" i="42"/>
  <c r="AF781" i="42"/>
  <c r="Z853" i="42"/>
  <c r="AE430" i="42"/>
  <c r="AE417" i="42"/>
  <c r="AE820" i="42"/>
  <c r="AA253" i="42"/>
  <c r="AB378" i="42"/>
  <c r="AG816" i="42"/>
  <c r="AB502" i="42"/>
  <c r="AA466" i="42"/>
  <c r="AD745" i="42"/>
  <c r="AF817" i="42"/>
  <c r="Z306" i="42"/>
  <c r="AD466" i="42"/>
  <c r="AA781" i="42"/>
  <c r="AG417" i="42"/>
  <c r="AG253" i="42"/>
  <c r="Z253" i="42"/>
  <c r="AA788" i="42"/>
  <c r="AF376" i="42"/>
  <c r="AA378" i="42"/>
  <c r="AH502" i="42"/>
  <c r="AG502" i="42"/>
  <c r="AH816" i="42"/>
  <c r="AB466" i="42"/>
  <c r="AE781" i="42"/>
  <c r="Z430" i="42"/>
  <c r="AH417" i="42"/>
  <c r="AH853" i="42"/>
  <c r="AG781" i="42"/>
  <c r="AD340" i="42"/>
  <c r="AB253" i="42"/>
  <c r="AA386" i="42"/>
  <c r="AB788" i="42"/>
  <c r="Z816" i="42"/>
  <c r="AB340" i="42"/>
  <c r="AE376" i="42"/>
  <c r="AA816" i="42"/>
  <c r="AE466" i="42"/>
  <c r="AB500" i="42"/>
  <c r="AC745" i="42"/>
  <c r="AC817" i="42"/>
  <c r="AF340" i="42"/>
  <c r="AF417" i="42"/>
  <c r="AB853" i="42"/>
  <c r="AG856" i="42"/>
  <c r="AD719" i="42"/>
  <c r="AA719" i="42"/>
  <c r="AE755" i="42"/>
  <c r="AC791" i="42"/>
  <c r="AE791" i="42"/>
  <c r="AC827" i="42"/>
  <c r="AH755" i="42"/>
  <c r="AA271" i="42"/>
  <c r="AA304" i="42"/>
  <c r="AF832" i="42"/>
  <c r="Z385" i="42"/>
  <c r="AE385" i="42"/>
  <c r="AC266" i="42"/>
  <c r="AB333" i="42"/>
  <c r="AD717" i="42"/>
  <c r="Z714" i="42"/>
  <c r="AH500" i="42"/>
  <c r="AA832" i="42"/>
  <c r="AF277" i="42"/>
  <c r="AF861" i="42"/>
  <c r="AB290" i="42"/>
  <c r="AD333" i="42"/>
  <c r="Z861" i="42"/>
  <c r="AG500" i="42"/>
  <c r="AE266" i="42"/>
  <c r="AD485" i="42"/>
  <c r="AB825" i="42"/>
  <c r="AD289" i="42"/>
  <c r="AE260" i="42"/>
  <c r="AG382" i="42"/>
  <c r="AD339" i="42"/>
  <c r="AE267" i="42"/>
  <c r="AB368" i="42"/>
  <c r="AB304" i="42"/>
  <c r="Z825" i="42"/>
  <c r="AC832" i="42"/>
  <c r="AE856" i="42"/>
  <c r="AE407" i="42"/>
  <c r="AE379" i="42"/>
  <c r="AD268" i="42"/>
  <c r="AB385" i="42"/>
  <c r="AC297" i="42"/>
  <c r="AA397" i="42"/>
  <c r="AE825" i="42"/>
  <c r="AC401" i="42"/>
  <c r="AG738" i="42"/>
  <c r="AB407" i="42"/>
  <c r="AE268" i="42"/>
  <c r="AB856" i="42"/>
  <c r="AG241" i="42"/>
  <c r="AC321" i="42"/>
  <c r="AG419" i="42"/>
  <c r="AG331" i="42"/>
  <c r="AC268" i="42"/>
  <c r="AG385" i="42"/>
  <c r="AE397" i="42"/>
  <c r="Z321" i="42"/>
  <c r="AD242" i="42"/>
  <c r="AA408" i="42"/>
  <c r="AC410" i="42"/>
  <c r="AF487" i="42"/>
  <c r="AC737" i="42"/>
  <c r="AH368" i="42"/>
  <c r="AE327" i="42"/>
  <c r="AE291" i="42"/>
  <c r="AD332" i="42"/>
  <c r="Z735" i="42"/>
  <c r="AG346" i="42"/>
  <c r="AB776" i="42"/>
  <c r="AH735" i="42"/>
  <c r="AD357" i="42"/>
  <c r="AD832" i="42"/>
  <c r="AD261" i="42"/>
  <c r="Z485" i="42"/>
  <c r="AB472" i="42"/>
  <c r="AD851" i="42"/>
  <c r="AH495" i="42"/>
  <c r="AH815" i="42"/>
  <c r="AA779" i="42"/>
  <c r="AE288" i="42"/>
  <c r="AD740" i="42"/>
  <c r="AD302" i="42"/>
  <c r="AG347" i="42"/>
  <c r="AE740" i="42"/>
  <c r="AF252" i="42"/>
  <c r="AC779" i="42"/>
  <c r="AC383" i="42"/>
  <c r="AA347" i="42"/>
  <c r="AF815" i="42"/>
  <c r="AH416" i="42"/>
  <c r="AA383" i="42"/>
  <c r="AC743" i="42"/>
  <c r="AE311" i="42"/>
  <c r="AC347" i="42"/>
  <c r="Z740" i="42"/>
  <c r="AD860" i="42"/>
  <c r="AE860" i="42"/>
  <c r="AC324" i="42"/>
  <c r="Z302" i="42"/>
  <c r="AF743" i="42"/>
  <c r="AD311" i="42"/>
  <c r="AC311" i="42"/>
  <c r="AC851" i="42"/>
  <c r="AB743" i="42"/>
  <c r="AE302" i="42"/>
  <c r="AE304" i="42"/>
  <c r="AF796" i="42"/>
  <c r="AC421" i="42"/>
  <c r="AD297" i="42"/>
  <c r="AE321" i="42"/>
  <c r="AA861" i="42"/>
  <c r="AB485" i="42"/>
  <c r="AD854" i="42"/>
  <c r="AA295" i="42"/>
  <c r="AF295" i="42"/>
  <c r="AA820" i="42"/>
  <c r="AH856" i="42"/>
  <c r="AG261" i="42"/>
  <c r="AB285" i="42"/>
  <c r="AG842" i="42"/>
  <c r="Z770" i="42"/>
  <c r="AB259" i="42"/>
  <c r="AD820" i="42"/>
  <c r="AB782" i="42"/>
  <c r="AA862" i="42"/>
  <c r="AE790" i="42"/>
  <c r="AC836" i="42"/>
  <c r="AF463" i="42"/>
  <c r="AG267" i="42"/>
  <c r="Z387" i="42"/>
  <c r="AA819" i="42"/>
  <c r="Z747" i="42"/>
  <c r="AA308" i="42"/>
  <c r="Z350" i="42"/>
  <c r="AD749" i="42"/>
  <c r="AE250" i="42"/>
  <c r="AE857" i="42"/>
  <c r="AH862" i="42"/>
  <c r="AD836" i="42"/>
  <c r="AG303" i="42"/>
  <c r="AD387" i="42"/>
  <c r="AG819" i="42"/>
  <c r="AB747" i="42"/>
  <c r="AE855" i="42"/>
  <c r="AC387" i="42"/>
  <c r="AC373" i="42"/>
  <c r="AA344" i="42"/>
  <c r="AA825" i="42"/>
  <c r="AE422" i="42"/>
  <c r="AD422" i="42"/>
  <c r="AF821" i="42"/>
  <c r="AB821" i="42"/>
  <c r="AE836" i="42"/>
  <c r="AD303" i="42"/>
  <c r="AD783" i="42"/>
  <c r="AC819" i="42"/>
  <c r="AF504" i="42"/>
  <c r="AB504" i="42"/>
  <c r="AG272" i="42"/>
  <c r="AE380" i="42"/>
  <c r="AA313" i="42"/>
  <c r="AC322" i="42"/>
  <c r="AH785" i="42"/>
  <c r="Z358" i="42"/>
  <c r="AD785" i="42"/>
  <c r="Z313" i="42"/>
  <c r="AA826" i="42"/>
  <c r="AE754" i="42"/>
  <c r="AF836" i="42"/>
  <c r="AF339" i="42"/>
  <c r="Z339" i="42"/>
  <c r="AE420" i="42"/>
  <c r="AD420" i="42"/>
  <c r="AA420" i="42"/>
  <c r="AE313" i="42"/>
  <c r="Z373" i="42"/>
  <c r="AA350" i="42"/>
  <c r="AF272" i="42"/>
  <c r="AA322" i="42"/>
  <c r="AE358" i="42"/>
  <c r="AC749" i="42"/>
  <c r="AH836" i="42"/>
  <c r="AH499" i="42"/>
  <c r="AD499" i="42"/>
  <c r="Z463" i="42"/>
  <c r="AB303" i="42"/>
  <c r="AA339" i="42"/>
  <c r="AC783" i="42"/>
  <c r="AA747" i="42"/>
  <c r="AG747" i="42"/>
  <c r="AB272" i="42"/>
  <c r="AF344" i="42"/>
  <c r="AC420" i="42"/>
  <c r="AC504" i="42"/>
  <c r="AE308" i="42"/>
  <c r="Z308" i="42"/>
  <c r="AD272" i="42"/>
  <c r="AD821" i="42"/>
  <c r="AG322" i="42"/>
  <c r="AA790" i="42"/>
  <c r="AE862" i="42"/>
  <c r="AE463" i="42"/>
  <c r="AB463" i="42"/>
  <c r="AG387" i="42"/>
  <c r="AD855" i="42"/>
  <c r="AF747" i="42"/>
  <c r="AG783" i="42"/>
  <c r="AF855" i="42"/>
  <c r="AG344" i="42"/>
  <c r="AA272" i="42"/>
  <c r="AB420" i="42"/>
  <c r="AF350" i="42"/>
  <c r="AD358" i="42"/>
  <c r="AF785" i="42"/>
  <c r="AE286" i="42"/>
  <c r="AA463" i="42"/>
  <c r="AC855" i="42"/>
  <c r="AE819" i="42"/>
  <c r="AC747" i="42"/>
  <c r="AD819" i="42"/>
  <c r="AA303" i="42"/>
  <c r="AA504" i="42"/>
  <c r="AD344" i="42"/>
  <c r="AC344" i="42"/>
  <c r="AF313" i="42"/>
  <c r="AH350" i="42"/>
  <c r="AB350" i="42"/>
  <c r="AG358" i="42"/>
  <c r="AF250" i="42"/>
  <c r="AH339" i="42"/>
  <c r="AC463" i="42"/>
  <c r="AA855" i="42"/>
  <c r="AB783" i="42"/>
  <c r="AC339" i="42"/>
  <c r="AG308" i="42"/>
  <c r="AF380" i="42"/>
  <c r="AD350" i="42"/>
  <c r="AA857" i="42"/>
  <c r="AH857" i="42"/>
  <c r="AE826" i="42"/>
  <c r="AF499" i="42"/>
  <c r="AE783" i="42"/>
  <c r="AH855" i="42"/>
  <c r="AH420" i="42"/>
  <c r="AD308" i="42"/>
  <c r="AC825" i="42"/>
  <c r="AD380" i="42"/>
  <c r="Z785" i="42"/>
  <c r="AE850" i="42"/>
  <c r="AF451" i="42"/>
  <c r="AC294" i="42"/>
  <c r="AH807" i="42"/>
  <c r="AA735" i="42"/>
  <c r="AG375" i="42"/>
  <c r="AD327" i="42"/>
  <c r="AF375" i="42"/>
  <c r="AD255" i="42"/>
  <c r="AC260" i="42"/>
  <c r="AC368" i="42"/>
  <c r="AG492" i="42"/>
  <c r="AG408" i="42"/>
  <c r="AC408" i="42"/>
  <c r="AG289" i="42"/>
  <c r="AD296" i="42"/>
  <c r="AE368" i="42"/>
  <c r="AG773" i="42"/>
  <c r="AA494" i="42"/>
  <c r="AB773" i="42"/>
  <c r="AA410" i="42"/>
  <c r="Z410" i="42"/>
  <c r="AA776" i="42"/>
  <c r="Z771" i="42"/>
  <c r="AF296" i="42"/>
  <c r="AC332" i="42"/>
  <c r="AG242" i="42"/>
  <c r="AG765" i="42"/>
  <c r="Z296" i="42"/>
  <c r="AF382" i="42"/>
  <c r="AB410" i="42"/>
  <c r="AD310" i="42"/>
  <c r="AD382" i="42"/>
  <c r="AB382" i="42"/>
  <c r="AC375" i="42"/>
  <c r="AE255" i="42"/>
  <c r="AE814" i="42"/>
  <c r="AD776" i="42"/>
  <c r="Z375" i="42"/>
  <c r="Z487" i="42"/>
  <c r="AH291" i="42"/>
  <c r="AE487" i="42"/>
  <c r="AC327" i="42"/>
  <c r="AF332" i="42"/>
  <c r="AB296" i="42"/>
  <c r="AF765" i="42"/>
  <c r="AF310" i="42"/>
  <c r="AA310" i="42"/>
  <c r="AG332" i="42"/>
  <c r="AE776" i="42"/>
  <c r="AD291" i="42"/>
  <c r="AE807" i="42"/>
  <c r="AE735" i="42"/>
  <c r="AF291" i="42"/>
  <c r="AF492" i="42"/>
  <c r="AB492" i="42"/>
  <c r="AA394" i="42"/>
  <c r="AA332" i="42"/>
  <c r="AF809" i="42"/>
  <c r="Z346" i="42"/>
  <c r="AA845" i="42"/>
  <c r="AB274" i="42"/>
  <c r="Z845" i="42"/>
  <c r="AB373" i="42"/>
  <c r="AB394" i="42"/>
  <c r="AG843" i="42"/>
  <c r="AF776" i="42"/>
  <c r="Z327" i="42"/>
  <c r="AB451" i="42"/>
  <c r="AF771" i="42"/>
  <c r="AB735" i="42"/>
  <c r="AF807" i="42"/>
  <c r="AF735" i="42"/>
  <c r="AC291" i="42"/>
  <c r="AA260" i="42"/>
  <c r="AB291" i="42"/>
  <c r="AF289" i="42"/>
  <c r="AA242" i="42"/>
  <c r="AC776" i="42"/>
  <c r="AE296" i="42"/>
  <c r="AA814" i="42"/>
  <c r="AG776" i="42"/>
  <c r="AA327" i="42"/>
  <c r="AB487" i="42"/>
  <c r="AC843" i="42"/>
  <c r="AG327" i="42"/>
  <c r="Z368" i="42"/>
  <c r="Z242" i="42"/>
  <c r="AD737" i="42"/>
  <c r="AA346" i="42"/>
  <c r="AA809" i="42"/>
  <c r="AC487" i="42"/>
  <c r="AF274" i="42"/>
  <c r="AE778" i="42"/>
  <c r="AH776" i="42"/>
  <c r="AF843" i="42"/>
  <c r="AE843" i="42"/>
  <c r="AD843" i="42"/>
  <c r="AD771" i="42"/>
  <c r="AD375" i="42"/>
  <c r="AF368" i="42"/>
  <c r="AH765" i="42"/>
  <c r="AF494" i="42"/>
  <c r="AB809" i="42"/>
  <c r="AH845" i="42"/>
  <c r="AA850" i="42"/>
  <c r="Z332" i="42"/>
  <c r="AD494" i="42"/>
  <c r="AA255" i="42"/>
  <c r="AG291" i="42"/>
  <c r="AE375" i="42"/>
  <c r="AB843" i="42"/>
  <c r="AG807" i="42"/>
  <c r="AC807" i="42"/>
  <c r="Z807" i="42"/>
  <c r="AC492" i="42"/>
  <c r="AD408" i="42"/>
  <c r="AD845" i="42"/>
  <c r="AD773" i="42"/>
  <c r="AC773" i="42"/>
  <c r="AH346" i="42"/>
  <c r="AD487" i="42"/>
  <c r="AD807" i="42"/>
  <c r="AH843" i="42"/>
  <c r="AH771" i="42"/>
  <c r="AC771" i="42"/>
  <c r="AA807" i="42"/>
  <c r="AG735" i="42"/>
  <c r="AD492" i="42"/>
  <c r="Z492" i="42"/>
  <c r="AG260" i="42"/>
  <c r="AE809" i="42"/>
  <c r="AB310" i="42"/>
  <c r="AC765" i="42"/>
  <c r="AA778" i="42"/>
  <c r="AE742" i="42"/>
  <c r="Z255" i="42"/>
  <c r="AG415" i="42"/>
  <c r="Z843" i="42"/>
  <c r="AE771" i="42"/>
  <c r="AG771" i="42"/>
  <c r="AB771" i="42"/>
  <c r="AD735" i="42"/>
  <c r="Z451" i="42"/>
  <c r="AG255" i="42"/>
  <c r="AG451" i="42"/>
  <c r="AG296" i="42"/>
  <c r="AE408" i="42"/>
  <c r="AA492" i="42"/>
  <c r="AB408" i="42"/>
  <c r="AF260" i="42"/>
  <c r="AF394" i="42"/>
  <c r="AG368" i="42"/>
  <c r="AD314" i="42"/>
  <c r="AB242" i="42"/>
  <c r="Z737" i="42"/>
  <c r="AD746" i="42"/>
  <c r="AE249" i="42"/>
  <c r="AC717" i="42"/>
  <c r="AC285" i="42"/>
  <c r="Z241" i="42"/>
  <c r="AB748" i="42"/>
  <c r="AD421" i="42"/>
  <c r="AB321" i="42"/>
  <c r="AD285" i="42"/>
  <c r="AG249" i="42"/>
  <c r="AD394" i="42"/>
  <c r="AC842" i="42"/>
  <c r="AF268" i="42"/>
  <c r="AC267" i="42"/>
  <c r="AH820" i="42"/>
  <c r="AF856" i="42"/>
  <c r="AA451" i="42"/>
  <c r="AE357" i="42"/>
  <c r="AG285" i="42"/>
  <c r="AB481" i="42"/>
  <c r="AD765" i="42"/>
  <c r="AA738" i="42"/>
  <c r="AG746" i="42"/>
  <c r="AE806" i="42"/>
  <c r="AA806" i="42"/>
  <c r="AD295" i="42"/>
  <c r="AA724" i="42"/>
  <c r="AE765" i="42"/>
  <c r="AB295" i="42"/>
  <c r="AF259" i="42"/>
  <c r="AG820" i="42"/>
  <c r="Z498" i="42"/>
  <c r="AE261" i="42"/>
  <c r="AG485" i="42"/>
  <c r="AA331" i="42"/>
  <c r="AE331" i="42"/>
  <c r="AG367" i="42"/>
  <c r="AC419" i="42"/>
  <c r="Z259" i="42"/>
  <c r="AC333" i="42"/>
  <c r="AA261" i="42"/>
  <c r="AA765" i="42"/>
  <c r="AE259" i="42"/>
  <c r="AD407" i="42"/>
  <c r="AH784" i="42"/>
  <c r="AC748" i="42"/>
  <c r="AA734" i="42"/>
  <c r="AB367" i="42"/>
  <c r="AD305" i="42"/>
  <c r="AD498" i="42"/>
  <c r="AH498" i="42"/>
  <c r="AG784" i="42"/>
  <c r="AB289" i="42"/>
  <c r="AF734" i="42"/>
  <c r="AC782" i="42"/>
  <c r="AG365" i="42"/>
  <c r="AB331" i="42"/>
  <c r="AD259" i="42"/>
  <c r="AG295" i="42"/>
  <c r="AE748" i="42"/>
  <c r="AG832" i="42"/>
  <c r="AF820" i="42"/>
  <c r="AH748" i="42"/>
  <c r="AF255" i="42"/>
  <c r="AG373" i="42"/>
  <c r="AH277" i="42"/>
  <c r="AD861" i="42"/>
  <c r="AB266" i="42"/>
  <c r="AC369" i="42"/>
  <c r="Z369" i="42"/>
  <c r="AG357" i="42"/>
  <c r="AH421" i="42"/>
  <c r="AD481" i="42"/>
  <c r="AB765" i="42"/>
  <c r="AB401" i="42"/>
  <c r="AG714" i="42"/>
  <c r="AA750" i="42"/>
  <c r="AE329" i="42"/>
  <c r="AF842" i="42"/>
  <c r="AE367" i="42"/>
  <c r="AA379" i="42"/>
  <c r="Z748" i="42"/>
  <c r="AG748" i="42"/>
  <c r="AA407" i="42"/>
  <c r="AB491" i="42"/>
  <c r="AA259" i="42"/>
  <c r="Z820" i="42"/>
  <c r="AG760" i="42"/>
  <c r="AE717" i="42"/>
  <c r="AC261" i="42"/>
  <c r="AA249" i="42"/>
  <c r="AD397" i="42"/>
  <c r="AG397" i="42"/>
  <c r="AH825" i="42"/>
  <c r="AD365" i="42"/>
  <c r="AG734" i="42"/>
  <c r="AC295" i="42"/>
  <c r="AB307" i="42"/>
  <c r="Z489" i="42"/>
  <c r="AE734" i="42"/>
  <c r="AH842" i="42"/>
  <c r="AF806" i="42"/>
  <c r="AD806" i="42"/>
  <c r="AB806" i="42"/>
  <c r="AH746" i="42"/>
  <c r="AD331" i="42"/>
  <c r="AA856" i="42"/>
  <c r="AA748" i="42"/>
  <c r="AC861" i="42"/>
  <c r="AE369" i="42"/>
  <c r="AE241" i="42"/>
  <c r="AH297" i="42"/>
  <c r="Z297" i="42"/>
  <c r="AF369" i="42"/>
  <c r="Z738" i="42"/>
  <c r="AC762" i="42"/>
  <c r="AE305" i="42"/>
  <c r="AH734" i="42"/>
  <c r="AH770" i="42"/>
  <c r="AB329" i="42"/>
  <c r="AB489" i="42"/>
  <c r="AH806" i="42"/>
  <c r="Z734" i="42"/>
  <c r="AD491" i="42"/>
  <c r="AF271" i="42"/>
  <c r="Z407" i="42"/>
  <c r="AC367" i="42"/>
  <c r="AD293" i="42"/>
  <c r="AD267" i="42"/>
  <c r="AA439" i="42"/>
  <c r="AH724" i="42"/>
  <c r="AF724" i="42"/>
  <c r="AG717" i="42"/>
  <c r="AC241" i="42"/>
  <c r="Z481" i="42"/>
  <c r="AA333" i="42"/>
  <c r="Z357" i="42"/>
  <c r="AB397" i="42"/>
  <c r="AF261" i="42"/>
  <c r="AF385" i="42"/>
  <c r="AE714" i="42"/>
  <c r="AC770" i="42"/>
  <c r="AD377" i="42"/>
  <c r="AC734" i="42"/>
  <c r="AF782" i="42"/>
  <c r="AG329" i="42"/>
  <c r="AA269" i="42"/>
  <c r="AF770" i="42"/>
  <c r="Z501" i="42"/>
  <c r="AB269" i="42"/>
  <c r="AC784" i="42"/>
  <c r="AD842" i="42"/>
  <c r="AG770" i="42"/>
  <c r="AE770" i="42"/>
  <c r="AE842" i="42"/>
  <c r="AG271" i="42"/>
  <c r="AH367" i="42"/>
  <c r="AA329" i="42"/>
  <c r="Z427" i="42"/>
  <c r="Z303" i="42"/>
  <c r="Z832" i="42"/>
  <c r="AH832" i="42"/>
  <c r="AF373" i="42"/>
  <c r="AA784" i="42"/>
  <c r="AE498" i="42"/>
  <c r="AF402" i="42"/>
  <c r="AB369" i="42"/>
  <c r="AA481" i="42"/>
  <c r="AE297" i="42"/>
  <c r="AA357" i="42"/>
  <c r="Z397" i="42"/>
  <c r="Z717" i="42"/>
  <c r="AF485" i="42"/>
  <c r="AB277" i="42"/>
  <c r="AG341" i="42"/>
  <c r="AC377" i="42"/>
  <c r="AF305" i="42"/>
  <c r="Z806" i="42"/>
  <c r="AA842" i="42"/>
  <c r="AD734" i="42"/>
  <c r="AE782" i="42"/>
  <c r="AG491" i="42"/>
  <c r="Z491" i="42"/>
  <c r="AC271" i="42"/>
  <c r="AD367" i="42"/>
  <c r="Z257" i="42"/>
  <c r="AD748" i="42"/>
  <c r="AF784" i="42"/>
  <c r="Z854" i="42"/>
  <c r="AB770" i="42"/>
  <c r="AC501" i="42"/>
  <c r="AA770" i="42"/>
  <c r="Z842" i="42"/>
  <c r="AG806" i="42"/>
  <c r="AC491" i="42"/>
  <c r="AF367" i="42"/>
  <c r="AD271" i="42"/>
  <c r="AH295" i="42"/>
  <c r="AF491" i="42"/>
  <c r="AC856" i="42"/>
  <c r="Z856" i="42"/>
  <c r="AE784" i="42"/>
  <c r="AD784" i="42"/>
  <c r="AB784" i="42"/>
  <c r="AF361" i="42"/>
  <c r="AG402" i="42"/>
  <c r="AC357" i="42"/>
  <c r="AE481" i="42"/>
  <c r="AH285" i="42"/>
  <c r="AF357" i="42"/>
  <c r="AB297" i="42"/>
  <c r="AF421" i="42"/>
  <c r="AC485" i="42"/>
  <c r="AD818" i="42"/>
  <c r="AF377" i="42"/>
  <c r="AB377" i="42"/>
  <c r="AC746" i="42"/>
  <c r="AH341" i="42"/>
  <c r="AD257" i="42"/>
  <c r="AF719" i="42"/>
  <c r="AE724" i="42"/>
  <c r="Z341" i="42"/>
  <c r="Z365" i="42"/>
  <c r="AF746" i="42"/>
  <c r="AD343" i="42"/>
  <c r="AG503" i="42"/>
  <c r="AA343" i="42"/>
  <c r="AG257" i="42"/>
  <c r="AE796" i="42"/>
  <c r="Z724" i="42"/>
  <c r="AB854" i="42"/>
  <c r="AA782" i="42"/>
  <c r="Z329" i="42"/>
  <c r="AC854" i="42"/>
  <c r="AC503" i="42"/>
  <c r="AG796" i="42"/>
  <c r="AG755" i="42"/>
  <c r="AB498" i="42"/>
  <c r="Z760" i="42"/>
  <c r="AC818" i="42"/>
  <c r="AG379" i="42"/>
  <c r="AF503" i="42"/>
  <c r="AG269" i="42"/>
  <c r="AD760" i="42"/>
  <c r="AC849" i="42"/>
  <c r="AD782" i="42"/>
  <c r="AH854" i="42"/>
  <c r="AG854" i="42"/>
  <c r="AE818" i="42"/>
  <c r="AF818" i="42"/>
  <c r="AH818" i="42"/>
  <c r="AB746" i="42"/>
  <c r="Z503" i="42"/>
  <c r="AE271" i="42"/>
  <c r="AD503" i="42"/>
  <c r="AB419" i="42"/>
  <c r="AC293" i="42"/>
  <c r="AF501" i="42"/>
  <c r="AF760" i="42"/>
  <c r="AB724" i="42"/>
  <c r="AD796" i="42"/>
  <c r="AA796" i="42"/>
  <c r="AF498" i="42"/>
  <c r="AG501" i="42"/>
  <c r="AB501" i="42"/>
  <c r="AG782" i="42"/>
  <c r="AA503" i="42"/>
  <c r="AD307" i="42"/>
  <c r="Z343" i="42"/>
  <c r="Z419" i="42"/>
  <c r="AA341" i="42"/>
  <c r="Z269" i="42"/>
  <c r="AG724" i="42"/>
  <c r="AB760" i="42"/>
  <c r="AC796" i="42"/>
  <c r="AA854" i="42"/>
  <c r="AB818" i="42"/>
  <c r="Z818" i="42"/>
  <c r="AD489" i="42"/>
  <c r="AE419" i="42"/>
  <c r="Z307" i="42"/>
  <c r="AH503" i="42"/>
  <c r="AB379" i="42"/>
  <c r="AG305" i="42"/>
  <c r="AD724" i="42"/>
  <c r="AC760" i="42"/>
  <c r="AB796" i="42"/>
  <c r="AB849" i="42"/>
  <c r="AF849" i="42"/>
  <c r="AA849" i="42"/>
  <c r="Z782" i="42"/>
  <c r="AB341" i="42"/>
  <c r="AE854" i="42"/>
  <c r="Z746" i="42"/>
  <c r="AE746" i="42"/>
  <c r="AC307" i="42"/>
  <c r="AE307" i="42"/>
  <c r="AF379" i="42"/>
  <c r="AD419" i="42"/>
  <c r="AB343" i="42"/>
  <c r="AD329" i="42"/>
  <c r="AH796" i="42"/>
  <c r="AE760" i="42"/>
  <c r="AA760" i="42"/>
  <c r="AA818" i="42"/>
  <c r="AD501" i="42"/>
  <c r="AF341" i="42"/>
  <c r="AG343" i="42"/>
  <c r="AF343" i="42"/>
  <c r="AD379" i="42"/>
  <c r="AA419" i="42"/>
  <c r="AA377" i="42"/>
  <c r="AG377" i="42"/>
  <c r="AA726" i="42"/>
  <c r="Z716" i="42"/>
  <c r="AD279" i="42"/>
  <c r="AG831" i="42"/>
  <c r="AG795" i="42"/>
  <c r="AH759" i="42"/>
  <c r="AF723" i="42"/>
  <c r="AG320" i="42"/>
  <c r="AD480" i="42"/>
  <c r="AB326" i="42"/>
  <c r="Z414" i="42"/>
  <c r="AB298" i="42"/>
  <c r="AC797" i="42"/>
  <c r="AA398" i="42"/>
  <c r="AC279" i="42"/>
  <c r="AA279" i="42"/>
  <c r="AH831" i="42"/>
  <c r="AD243" i="42"/>
  <c r="AC320" i="42"/>
  <c r="AG326" i="42"/>
  <c r="AC284" i="42"/>
  <c r="AE370" i="42"/>
  <c r="AG761" i="42"/>
  <c r="AE398" i="42"/>
  <c r="AF351" i="42"/>
  <c r="AC364" i="42"/>
  <c r="AC804" i="42"/>
  <c r="AC831" i="42"/>
  <c r="AH795" i="42"/>
  <c r="AH723" i="42"/>
  <c r="AA351" i="42"/>
  <c r="AD405" i="42"/>
  <c r="Z284" i="42"/>
  <c r="Z480" i="42"/>
  <c r="AC414" i="42"/>
  <c r="AD370" i="42"/>
  <c r="Z370" i="42"/>
  <c r="Z334" i="42"/>
  <c r="AE413" i="42"/>
  <c r="Z326" i="42"/>
  <c r="AA802" i="42"/>
  <c r="AE802" i="42"/>
  <c r="AA716" i="42"/>
  <c r="AC351" i="42"/>
  <c r="AE831" i="42"/>
  <c r="AC759" i="42"/>
  <c r="AE795" i="42"/>
  <c r="AA759" i="42"/>
  <c r="AE723" i="42"/>
  <c r="AE769" i="42"/>
  <c r="AD248" i="42"/>
  <c r="AB356" i="42"/>
  <c r="AB480" i="42"/>
  <c r="AF392" i="42"/>
  <c r="AA326" i="42"/>
  <c r="AA789" i="42"/>
  <c r="AF833" i="42"/>
  <c r="AH725" i="42"/>
  <c r="AA833" i="42"/>
  <c r="AE761" i="42"/>
  <c r="AC716" i="42"/>
  <c r="AE279" i="42"/>
  <c r="AB475" i="42"/>
  <c r="AE294" i="42"/>
  <c r="AE759" i="42"/>
  <c r="AC795" i="42"/>
  <c r="AB759" i="42"/>
  <c r="Z733" i="42"/>
  <c r="AF248" i="42"/>
  <c r="AG480" i="42"/>
  <c r="AG392" i="42"/>
  <c r="Z248" i="42"/>
  <c r="AB414" i="42"/>
  <c r="AB320" i="42"/>
  <c r="AC298" i="42"/>
  <c r="AG725" i="42"/>
  <c r="AF725" i="42"/>
  <c r="AD716" i="42"/>
  <c r="AB315" i="42"/>
  <c r="AB279" i="42"/>
  <c r="AC841" i="42"/>
  <c r="AD831" i="42"/>
  <c r="AG723" i="42"/>
  <c r="AB243" i="42"/>
  <c r="AD320" i="42"/>
  <c r="AD396" i="42"/>
  <c r="AA320" i="42"/>
  <c r="AD414" i="42"/>
  <c r="AA414" i="42"/>
  <c r="AA797" i="42"/>
  <c r="Z801" i="42"/>
  <c r="AE716" i="42"/>
  <c r="AD475" i="42"/>
  <c r="AD351" i="42"/>
  <c r="Z795" i="42"/>
  <c r="AB831" i="42"/>
  <c r="AC723" i="42"/>
  <c r="AH279" i="42"/>
  <c r="AF256" i="42"/>
  <c r="Z396" i="42"/>
  <c r="Z392" i="42"/>
  <c r="AB248" i="42"/>
  <c r="AC480" i="42"/>
  <c r="AA480" i="42"/>
  <c r="AE392" i="42"/>
  <c r="AF349" i="42"/>
  <c r="AH284" i="42"/>
  <c r="Z761" i="42"/>
  <c r="AC262" i="42"/>
  <c r="AB833" i="42"/>
  <c r="AF398" i="42"/>
  <c r="AF262" i="42"/>
  <c r="AA766" i="42"/>
  <c r="AE766" i="42"/>
  <c r="AF716" i="42"/>
  <c r="AE840" i="42"/>
  <c r="Z841" i="42"/>
  <c r="AC488" i="42"/>
  <c r="AF795" i="42"/>
  <c r="AF315" i="42"/>
  <c r="AE292" i="42"/>
  <c r="AF439" i="42"/>
  <c r="AB392" i="42"/>
  <c r="AF480" i="42"/>
  <c r="Z320" i="42"/>
  <c r="AG349" i="42"/>
  <c r="AH414" i="42"/>
  <c r="AG356" i="42"/>
  <c r="AH761" i="42"/>
  <c r="AC761" i="42"/>
  <c r="AG716" i="42"/>
  <c r="AB439" i="42"/>
  <c r="AG351" i="42"/>
  <c r="Z475" i="42"/>
  <c r="AB795" i="42"/>
  <c r="AD723" i="42"/>
  <c r="AB351" i="42"/>
  <c r="AD356" i="42"/>
  <c r="AA248" i="42"/>
  <c r="AG396" i="42"/>
  <c r="AE284" i="42"/>
  <c r="AA725" i="42"/>
  <c r="Z725" i="42"/>
  <c r="AD797" i="42"/>
  <c r="AA838" i="42"/>
  <c r="AE838" i="42"/>
  <c r="AF475" i="42"/>
  <c r="AF759" i="42"/>
  <c r="AD759" i="42"/>
  <c r="Z759" i="42"/>
  <c r="AD795" i="42"/>
  <c r="Z769" i="42"/>
  <c r="AA356" i="42"/>
  <c r="AH356" i="42"/>
  <c r="AC326" i="42"/>
  <c r="AG284" i="42"/>
  <c r="AD334" i="42"/>
  <c r="AG498" i="42"/>
  <c r="AA289" i="42"/>
  <c r="AD425" i="42"/>
  <c r="AE289" i="42"/>
  <c r="Z278" i="42"/>
  <c r="AE425" i="42"/>
  <c r="AB349" i="42"/>
  <c r="AH365" i="42"/>
  <c r="AD849" i="42"/>
  <c r="AB421" i="42"/>
  <c r="AE394" i="42"/>
  <c r="AA293" i="42"/>
  <c r="AD341" i="42"/>
  <c r="AE269" i="42"/>
  <c r="AF278" i="42"/>
  <c r="AC820" i="42"/>
  <c r="AG489" i="42"/>
  <c r="AF365" i="42"/>
  <c r="AB365" i="42"/>
  <c r="Z362" i="42"/>
  <c r="AB789" i="42"/>
  <c r="AG421" i="42"/>
  <c r="AA349" i="42"/>
  <c r="AB293" i="42"/>
  <c r="AF257" i="42"/>
  <c r="AC489" i="42"/>
  <c r="AA427" i="42"/>
  <c r="AD439" i="42"/>
  <c r="AG427" i="42"/>
  <c r="AD361" i="42"/>
  <c r="AF837" i="42"/>
  <c r="AC361" i="42"/>
  <c r="AD278" i="42"/>
  <c r="AF425" i="42"/>
  <c r="AA403" i="42"/>
  <c r="AH293" i="42"/>
  <c r="AD778" i="42"/>
  <c r="AE789" i="42"/>
  <c r="AC742" i="42"/>
  <c r="AC439" i="42"/>
  <c r="AG361" i="42"/>
  <c r="AF415" i="42"/>
  <c r="AC500" i="42"/>
  <c r="AG439" i="42"/>
  <c r="AA415" i="42"/>
  <c r="AG279" i="42"/>
  <c r="Z754" i="42"/>
  <c r="AC412" i="42"/>
  <c r="Z790" i="42"/>
  <c r="AH427" i="42"/>
  <c r="AC338" i="42"/>
  <c r="AF754" i="42"/>
  <c r="Z330" i="42"/>
  <c r="AD256" i="42"/>
  <c r="AG488" i="42"/>
  <c r="AF488" i="42"/>
  <c r="AB732" i="42"/>
  <c r="AA840" i="42"/>
  <c r="AE733" i="42"/>
  <c r="AG330" i="42"/>
  <c r="AB733" i="42"/>
  <c r="AA454" i="42"/>
  <c r="AD769" i="42"/>
  <c r="AA804" i="42"/>
  <c r="AG733" i="42"/>
  <c r="Z405" i="42"/>
  <c r="AH841" i="42"/>
  <c r="AF801" i="42"/>
  <c r="AB801" i="42"/>
  <c r="AB753" i="42"/>
  <c r="AC413" i="42"/>
  <c r="AB258" i="42"/>
  <c r="AC366" i="42"/>
  <c r="AB366" i="42"/>
  <c r="AA768" i="42"/>
  <c r="AC732" i="42"/>
  <c r="AB840" i="42"/>
  <c r="AB294" i="42"/>
  <c r="AA841" i="42"/>
  <c r="AG418" i="42"/>
  <c r="AB413" i="42"/>
  <c r="AH768" i="42"/>
  <c r="AE328" i="42"/>
  <c r="AF364" i="42"/>
  <c r="AE364" i="42"/>
  <c r="Z366" i="42"/>
  <c r="AG732" i="42"/>
  <c r="AD732" i="42"/>
  <c r="AC840" i="42"/>
  <c r="AE330" i="42"/>
  <c r="Z804" i="42"/>
  <c r="AE258" i="42"/>
  <c r="AE418" i="42"/>
  <c r="AF805" i="42"/>
  <c r="AD330" i="42"/>
  <c r="AH733" i="42"/>
  <c r="AG805" i="42"/>
  <c r="AA256" i="42"/>
  <c r="AC801" i="42"/>
  <c r="AG366" i="42"/>
  <c r="AD364" i="42"/>
  <c r="AH732" i="42"/>
  <c r="AB804" i="42"/>
  <c r="AD840" i="42"/>
  <c r="AA488" i="42"/>
  <c r="AH805" i="42"/>
  <c r="Z418" i="42"/>
  <c r="AF732" i="42"/>
  <c r="AG319" i="42"/>
  <c r="AF769" i="42"/>
  <c r="AF292" i="42"/>
  <c r="AG804" i="42"/>
  <c r="AG801" i="42"/>
  <c r="AD753" i="42"/>
  <c r="AC292" i="42"/>
  <c r="AD328" i="42"/>
  <c r="AC328" i="42"/>
  <c r="AD804" i="42"/>
  <c r="AH840" i="42"/>
  <c r="AC490" i="42"/>
  <c r="AF258" i="42"/>
  <c r="AG769" i="42"/>
  <c r="AF841" i="42"/>
  <c r="AF405" i="42"/>
  <c r="AE405" i="42"/>
  <c r="AA405" i="42"/>
  <c r="AD733" i="42"/>
  <c r="AH292" i="42"/>
  <c r="AF772" i="42"/>
  <c r="AB330" i="42"/>
  <c r="AG490" i="42"/>
  <c r="AA328" i="42"/>
  <c r="AF294" i="42"/>
  <c r="AE804" i="42"/>
  <c r="AD294" i="42"/>
  <c r="AF490" i="42"/>
  <c r="AD454" i="42"/>
  <c r="AB830" i="42"/>
  <c r="AE732" i="42"/>
  <c r="AB364" i="42"/>
  <c r="Z736" i="42"/>
  <c r="AA314" i="42"/>
  <c r="AG314" i="42"/>
  <c r="AF314" i="42"/>
  <c r="AE753" i="42"/>
  <c r="AH813" i="42"/>
  <c r="AF366" i="42"/>
  <c r="Z805" i="42"/>
  <c r="AC733" i="42"/>
  <c r="AE841" i="42"/>
  <c r="Z488" i="42"/>
  <c r="Z364" i="42"/>
  <c r="AE801" i="42"/>
  <c r="AG768" i="42"/>
  <c r="AB292" i="42"/>
  <c r="AA292" i="42"/>
  <c r="Z328" i="42"/>
  <c r="Z768" i="42"/>
  <c r="AH794" i="42"/>
  <c r="AF840" i="42"/>
  <c r="AD805" i="42"/>
  <c r="AB841" i="42"/>
  <c r="Z732" i="42"/>
  <c r="AB256" i="42"/>
  <c r="Z256" i="42"/>
  <c r="AD808" i="42"/>
  <c r="Z314" i="42"/>
  <c r="AD374" i="42"/>
  <c r="AC497" i="42"/>
  <c r="AA330" i="42"/>
  <c r="AD768" i="42"/>
  <c r="AE454" i="42"/>
  <c r="AA733" i="42"/>
  <c r="AG841" i="42"/>
  <c r="AB805" i="42"/>
  <c r="AC769" i="42"/>
  <c r="AC753" i="42"/>
  <c r="AD413" i="42"/>
  <c r="AE366" i="42"/>
  <c r="AB768" i="42"/>
  <c r="AH294" i="42"/>
  <c r="AE768" i="42"/>
  <c r="AG258" i="42"/>
  <c r="AH366" i="42"/>
  <c r="AA769" i="42"/>
  <c r="AF454" i="42"/>
  <c r="Z454" i="42"/>
  <c r="AC805" i="42"/>
  <c r="AH804" i="42"/>
  <c r="AD418" i="42"/>
  <c r="AG840" i="42"/>
  <c r="AB418" i="42"/>
  <c r="AE805" i="42"/>
  <c r="AH769" i="42"/>
  <c r="AE256" i="42"/>
  <c r="AE314" i="42"/>
  <c r="AH801" i="42"/>
  <c r="AD801" i="42"/>
  <c r="AD834" i="42"/>
  <c r="AG364" i="42"/>
  <c r="AC768" i="42"/>
  <c r="Z258" i="42"/>
  <c r="AD490" i="42"/>
  <c r="AB490" i="42"/>
  <c r="AG294" i="42"/>
  <c r="AC330" i="42"/>
  <c r="AG454" i="42"/>
  <c r="AB454" i="42"/>
  <c r="AC418" i="42"/>
  <c r="AA418" i="42"/>
  <c r="AG292" i="42"/>
  <c r="AD488" i="42"/>
  <c r="AG844" i="42"/>
  <c r="AF753" i="42"/>
  <c r="AA753" i="42"/>
  <c r="AF403" i="42"/>
  <c r="AH850" i="42"/>
  <c r="AH753" i="42"/>
  <c r="Z753" i="42"/>
  <c r="AE415" i="42"/>
  <c r="AD415" i="42"/>
  <c r="Z305" i="42"/>
  <c r="AA278" i="42"/>
  <c r="AG730" i="42"/>
  <c r="AH742" i="42"/>
  <c r="Z742" i="42"/>
  <c r="AC789" i="42"/>
  <c r="AD349" i="42"/>
  <c r="AF802" i="42"/>
  <c r="AE257" i="42"/>
  <c r="AA257" i="42"/>
  <c r="AB278" i="42"/>
  <c r="AH789" i="42"/>
  <c r="AE849" i="42"/>
  <c r="AB305" i="42"/>
  <c r="AD269" i="42"/>
  <c r="AA243" i="42"/>
  <c r="AC427" i="42"/>
  <c r="AC837" i="42"/>
  <c r="AB361" i="42"/>
  <c r="AE403" i="42"/>
  <c r="AG838" i="42"/>
  <c r="AD826" i="42"/>
  <c r="AE837" i="42"/>
  <c r="AH425" i="42"/>
  <c r="AD362" i="42"/>
  <c r="AH849" i="42"/>
  <c r="AG293" i="42"/>
  <c r="AF362" i="42"/>
  <c r="AG278" i="42"/>
  <c r="AA309" i="42"/>
  <c r="AH361" i="42"/>
  <c r="AB741" i="42"/>
  <c r="AC289" i="42"/>
  <c r="AC479" i="42"/>
  <c r="AG837" i="42"/>
  <c r="AE362" i="42"/>
  <c r="AA772" i="42"/>
  <c r="AF789" i="42"/>
  <c r="AD451" i="42"/>
  <c r="AC814" i="42"/>
  <c r="AD741" i="42"/>
  <c r="AB837" i="42"/>
  <c r="AC451" i="42"/>
  <c r="AE741" i="42"/>
  <c r="AC403" i="42"/>
  <c r="AG826" i="42"/>
  <c r="AH814" i="42"/>
  <c r="AF850" i="42"/>
  <c r="AD790" i="42"/>
  <c r="AG778" i="42"/>
  <c r="AG741" i="42"/>
  <c r="Z789" i="42"/>
  <c r="AG475" i="42"/>
  <c r="AB415" i="42"/>
  <c r="Z439" i="42"/>
  <c r="AG802" i="42"/>
  <c r="AE278" i="42"/>
  <c r="AB362" i="42"/>
  <c r="AH730" i="42"/>
  <c r="AB403" i="42"/>
  <c r="AD766" i="42"/>
  <c r="AF741" i="42"/>
  <c r="AC850" i="42"/>
  <c r="AD730" i="42"/>
  <c r="AH837" i="42"/>
  <c r="AH838" i="42"/>
  <c r="AG850" i="42"/>
  <c r="AH362" i="42"/>
  <c r="Z766" i="42"/>
  <c r="AH802" i="42"/>
  <c r="AF742" i="42"/>
  <c r="AC730" i="42"/>
  <c r="AD850" i="42"/>
  <c r="AF766" i="42"/>
  <c r="AF838" i="42"/>
  <c r="AF740" i="42"/>
  <c r="AF860" i="42"/>
  <c r="AD288" i="42"/>
  <c r="Z324" i="42"/>
  <c r="AC360" i="42"/>
  <c r="Z743" i="42"/>
  <c r="Z815" i="42"/>
  <c r="AE851" i="42"/>
  <c r="AF355" i="42"/>
  <c r="AE743" i="42"/>
  <c r="AF497" i="42"/>
  <c r="AB383" i="42"/>
  <c r="Z495" i="42"/>
  <c r="AF347" i="42"/>
  <c r="AE252" i="42"/>
  <c r="AG740" i="42"/>
  <c r="AG860" i="42"/>
  <c r="AF288" i="42"/>
  <c r="AA324" i="42"/>
  <c r="AF360" i="42"/>
  <c r="Z779" i="42"/>
  <c r="AC416" i="42"/>
  <c r="AG851" i="42"/>
  <c r="AA851" i="42"/>
  <c r="AD743" i="42"/>
  <c r="AC815" i="42"/>
  <c r="AF851" i="42"/>
  <c r="AA794" i="42"/>
  <c r="Z283" i="42"/>
  <c r="AB416" i="42"/>
  <c r="AH779" i="42"/>
  <c r="AF374" i="42"/>
  <c r="Z345" i="42"/>
  <c r="AG472" i="42"/>
  <c r="AH740" i="42"/>
  <c r="AH860" i="42"/>
  <c r="AG288" i="42"/>
  <c r="AD324" i="42"/>
  <c r="AG360" i="42"/>
  <c r="AF758" i="42"/>
  <c r="AD815" i="42"/>
  <c r="AD416" i="42"/>
  <c r="AB772" i="42"/>
  <c r="AH338" i="42"/>
  <c r="AD777" i="42"/>
  <c r="AG324" i="42"/>
  <c r="AH360" i="42"/>
  <c r="AE815" i="42"/>
  <c r="AD345" i="42"/>
  <c r="AF302" i="42"/>
  <c r="AD798" i="42"/>
  <c r="AB495" i="42"/>
  <c r="AE275" i="42"/>
  <c r="AD383" i="42"/>
  <c r="AG275" i="42"/>
  <c r="AE324" i="42"/>
  <c r="AD360" i="42"/>
  <c r="AE779" i="42"/>
  <c r="AH743" i="42"/>
  <c r="AD472" i="42"/>
  <c r="AH302" i="42"/>
  <c r="AH345" i="42"/>
  <c r="AC495" i="42"/>
  <c r="AE762" i="42"/>
  <c r="AC288" i="42"/>
  <c r="AF472" i="42"/>
  <c r="AE360" i="42"/>
  <c r="AF779" i="42"/>
  <c r="AD830" i="42"/>
  <c r="AC283" i="42"/>
  <c r="AE495" i="42"/>
  <c r="AA311" i="42"/>
  <c r="AC275" i="42"/>
  <c r="AA740" i="42"/>
  <c r="AA860" i="42"/>
  <c r="AE472" i="42"/>
  <c r="AD252" i="42"/>
  <c r="AG779" i="42"/>
  <c r="AA247" i="42"/>
  <c r="AG302" i="42"/>
  <c r="AB777" i="42"/>
  <c r="AB726" i="42"/>
  <c r="AE383" i="42"/>
  <c r="AB288" i="42"/>
  <c r="AA252" i="42"/>
  <c r="AB740" i="42"/>
  <c r="AB860" i="42"/>
  <c r="AG815" i="42"/>
  <c r="AH851" i="42"/>
  <c r="AG353" i="42"/>
  <c r="AD381" i="42"/>
  <c r="AF383" i="42"/>
  <c r="AF762" i="42"/>
  <c r="AB775" i="42"/>
  <c r="AC860" i="42"/>
  <c r="AB412" i="42"/>
  <c r="AB815" i="42"/>
  <c r="AB851" i="42"/>
  <c r="AE283" i="42"/>
  <c r="AF416" i="42"/>
  <c r="AB779" i="42"/>
  <c r="AA743" i="42"/>
  <c r="AC302" i="42"/>
  <c r="AG383" i="42"/>
  <c r="Z778" i="42"/>
  <c r="Z814" i="42"/>
  <c r="AD742" i="42"/>
  <c r="AH826" i="42"/>
  <c r="AF790" i="42"/>
  <c r="AE718" i="42"/>
  <c r="AD754" i="42"/>
  <c r="AF862" i="42"/>
  <c r="AA718" i="42"/>
  <c r="AG790" i="42"/>
  <c r="AD802" i="42"/>
  <c r="Z802" i="42"/>
  <c r="AA741" i="42"/>
  <c r="Z837" i="42"/>
  <c r="AC766" i="42"/>
  <c r="AD847" i="42"/>
  <c r="AD775" i="42"/>
  <c r="AH811" i="42"/>
  <c r="AA752" i="42"/>
  <c r="AA800" i="42"/>
  <c r="AD412" i="42"/>
  <c r="AC477" i="42"/>
  <c r="AC794" i="42"/>
  <c r="AB794" i="42"/>
  <c r="AA758" i="42"/>
  <c r="AD247" i="42"/>
  <c r="AD479" i="42"/>
  <c r="AA281" i="42"/>
  <c r="Z844" i="42"/>
  <c r="AH808" i="42"/>
  <c r="Z325" i="42"/>
  <c r="AF493" i="42"/>
  <c r="AH273" i="42"/>
  <c r="AG762" i="42"/>
  <c r="AB752" i="42"/>
  <c r="AB800" i="42"/>
  <c r="AE412" i="42"/>
  <c r="AH758" i="42"/>
  <c r="AD283" i="42"/>
  <c r="AC245" i="42"/>
  <c r="AE808" i="42"/>
  <c r="AF338" i="42"/>
  <c r="Z381" i="42"/>
  <c r="AE309" i="42"/>
  <c r="AD309" i="42"/>
  <c r="AA273" i="42"/>
  <c r="AG813" i="42"/>
  <c r="AE497" i="42"/>
  <c r="AG798" i="42"/>
  <c r="AH726" i="42"/>
  <c r="AG834" i="42"/>
  <c r="AC752" i="42"/>
  <c r="AC800" i="42"/>
  <c r="AG412" i="42"/>
  <c r="AA722" i="42"/>
  <c r="Z722" i="42"/>
  <c r="AF830" i="42"/>
  <c r="AD758" i="42"/>
  <c r="Z355" i="42"/>
  <c r="Z479" i="42"/>
  <c r="AE395" i="42"/>
  <c r="AF391" i="42"/>
  <c r="AH844" i="42"/>
  <c r="AD736" i="42"/>
  <c r="AB338" i="42"/>
  <c r="AB474" i="42"/>
  <c r="AD273" i="42"/>
  <c r="AC325" i="42"/>
  <c r="AD399" i="42"/>
  <c r="AA399" i="42"/>
  <c r="Z800" i="42"/>
  <c r="AD752" i="42"/>
  <c r="AD800" i="42"/>
  <c r="AG758" i="42"/>
  <c r="AE758" i="42"/>
  <c r="AD722" i="42"/>
  <c r="AG479" i="42"/>
  <c r="AB479" i="42"/>
  <c r="Z395" i="42"/>
  <c r="AA395" i="42"/>
  <c r="AH736" i="42"/>
  <c r="AG772" i="42"/>
  <c r="AG325" i="42"/>
  <c r="AG474" i="42"/>
  <c r="Z777" i="42"/>
  <c r="AC273" i="42"/>
  <c r="AF381" i="42"/>
  <c r="AA777" i="42"/>
  <c r="AH497" i="42"/>
  <c r="AB834" i="42"/>
  <c r="Z726" i="42"/>
  <c r="AH412" i="42"/>
  <c r="AE752" i="42"/>
  <c r="AE800" i="42"/>
  <c r="AC389" i="42"/>
  <c r="AF479" i="42"/>
  <c r="AA319" i="42"/>
  <c r="AH355" i="42"/>
  <c r="AB844" i="42"/>
  <c r="AH772" i="42"/>
  <c r="AD772" i="42"/>
  <c r="AG338" i="42"/>
  <c r="AC374" i="42"/>
  <c r="Z474" i="42"/>
  <c r="AC345" i="42"/>
  <c r="AF777" i="42"/>
  <c r="AC834" i="42"/>
  <c r="AB847" i="42"/>
  <c r="AF752" i="42"/>
  <c r="AF800" i="42"/>
  <c r="Z794" i="42"/>
  <c r="AG395" i="42"/>
  <c r="AB283" i="42"/>
  <c r="AD319" i="42"/>
  <c r="AB395" i="42"/>
  <c r="AG283" i="42"/>
  <c r="AF808" i="42"/>
  <c r="AC736" i="42"/>
  <c r="AB813" i="42"/>
  <c r="AE813" i="42"/>
  <c r="AE777" i="42"/>
  <c r="AF399" i="42"/>
  <c r="AD762" i="42"/>
  <c r="AD811" i="42"/>
  <c r="AG752" i="42"/>
  <c r="AG800" i="42"/>
  <c r="AE830" i="42"/>
  <c r="AA830" i="42"/>
  <c r="AB758" i="42"/>
  <c r="AC830" i="42"/>
  <c r="AD391" i="42"/>
  <c r="Z247" i="42"/>
  <c r="AF395" i="42"/>
  <c r="AF247" i="42"/>
  <c r="AA844" i="42"/>
  <c r="AE844" i="42"/>
  <c r="AE374" i="42"/>
  <c r="AA474" i="42"/>
  <c r="AC381" i="42"/>
  <c r="AB381" i="42"/>
  <c r="AB309" i="42"/>
  <c r="AA409" i="42"/>
  <c r="AG777" i="42"/>
  <c r="AD813" i="42"/>
  <c r="AC777" i="42"/>
  <c r="AC813" i="42"/>
  <c r="AC726" i="42"/>
  <c r="AF798" i="42"/>
  <c r="AE798" i="42"/>
  <c r="Z752" i="42"/>
  <c r="AD794" i="42"/>
  <c r="AC355" i="42"/>
  <c r="AA355" i="42"/>
  <c r="AC391" i="42"/>
  <c r="AB391" i="42"/>
  <c r="AB319" i="42"/>
  <c r="AG281" i="42"/>
  <c r="AB389" i="42"/>
  <c r="Z808" i="42"/>
  <c r="AE736" i="42"/>
  <c r="AF474" i="42"/>
  <c r="AB345" i="42"/>
  <c r="AG309" i="42"/>
  <c r="AF309" i="42"/>
  <c r="AA798" i="42"/>
  <c r="Z834" i="42"/>
  <c r="AE794" i="42"/>
  <c r="AF794" i="42"/>
  <c r="AH722" i="42"/>
  <c r="AB722" i="42"/>
  <c r="AF477" i="42"/>
  <c r="AE319" i="42"/>
  <c r="AB355" i="42"/>
  <c r="AG391" i="42"/>
  <c r="AH283" i="42"/>
  <c r="Z319" i="42"/>
  <c r="Z389" i="42"/>
  <c r="AA345" i="42"/>
  <c r="AF813" i="42"/>
  <c r="AA813" i="42"/>
  <c r="AB798" i="42"/>
  <c r="Z830" i="42"/>
  <c r="AF389" i="42"/>
  <c r="AH830" i="42"/>
  <c r="AC758" i="42"/>
  <c r="AC722" i="42"/>
  <c r="AC319" i="42"/>
  <c r="AG355" i="42"/>
  <c r="AG247" i="42"/>
  <c r="AG245" i="42"/>
  <c r="AD317" i="42"/>
  <c r="AA736" i="42"/>
  <c r="AG808" i="42"/>
  <c r="Z374" i="42"/>
  <c r="AD338" i="42"/>
  <c r="AF345" i="42"/>
  <c r="Z798" i="42"/>
  <c r="AC798" i="42"/>
  <c r="AA317" i="42"/>
  <c r="AB317" i="42"/>
  <c r="Z281" i="42"/>
  <c r="AB486" i="42"/>
  <c r="AC409" i="42"/>
  <c r="AF281" i="42"/>
  <c r="Z245" i="42"/>
  <c r="AC317" i="42"/>
  <c r="Z493" i="42"/>
  <c r="AC772" i="42"/>
  <c r="AB493" i="42"/>
  <c r="AB808" i="42"/>
  <c r="AB371" i="42"/>
  <c r="AE477" i="42"/>
  <c r="AD281" i="42"/>
  <c r="Z276" i="42"/>
  <c r="AB265" i="42"/>
  <c r="AG409" i="42"/>
  <c r="AE409" i="42"/>
  <c r="AG722" i="42"/>
  <c r="AD245" i="42"/>
  <c r="AE772" i="42"/>
  <c r="AF736" i="42"/>
  <c r="AD348" i="42"/>
  <c r="AB353" i="42"/>
  <c r="Z353" i="42"/>
  <c r="AB281" i="42"/>
  <c r="AE493" i="42"/>
  <c r="AF844" i="42"/>
  <c r="AE389" i="42"/>
  <c r="AF722" i="42"/>
  <c r="AF353" i="42"/>
  <c r="AB477" i="42"/>
  <c r="AB245" i="42"/>
  <c r="AG736" i="42"/>
  <c r="AC493" i="42"/>
  <c r="Z273" i="42"/>
  <c r="AB812" i="42"/>
  <c r="AE276" i="42"/>
  <c r="Z317" i="42"/>
  <c r="AG317" i="42"/>
  <c r="AD389" i="42"/>
  <c r="AC486" i="42"/>
  <c r="AA245" i="42"/>
  <c r="AH353" i="42"/>
  <c r="AA353" i="42"/>
  <c r="AC808" i="42"/>
  <c r="AA265" i="42"/>
  <c r="AD493" i="42"/>
  <c r="AE273" i="42"/>
  <c r="AB409" i="42"/>
  <c r="Z409" i="42"/>
  <c r="AD395" i="42"/>
  <c r="AG477" i="42"/>
  <c r="AE281" i="42"/>
  <c r="AD844" i="42"/>
  <c r="AA486" i="42"/>
  <c r="Z282" i="42"/>
  <c r="Z721" i="42"/>
  <c r="AG496" i="42"/>
  <c r="Z363" i="42"/>
  <c r="AC363" i="42"/>
  <c r="Z864" i="42"/>
  <c r="Z299" i="42"/>
  <c r="AG757" i="42"/>
  <c r="AD839" i="42"/>
  <c r="AD829" i="42"/>
  <c r="AG299" i="42"/>
  <c r="AD731" i="42"/>
  <c r="AE354" i="42"/>
  <c r="AB246" i="42"/>
  <c r="AF404" i="42"/>
  <c r="AA442" i="42"/>
  <c r="AC335" i="42"/>
  <c r="Z312" i="42"/>
  <c r="AH352" i="42"/>
  <c r="AH764" i="42"/>
  <c r="AH348" i="42"/>
  <c r="AH766" i="42"/>
  <c r="AF730" i="42"/>
  <c r="AD814" i="42"/>
  <c r="AG742" i="42"/>
  <c r="Z718" i="42"/>
  <c r="AA837" i="42"/>
  <c r="Z486" i="42"/>
  <c r="Z826" i="42"/>
  <c r="AC862" i="42"/>
  <c r="Z730" i="42"/>
  <c r="AD838" i="42"/>
  <c r="AH778" i="42"/>
  <c r="AE265" i="42"/>
  <c r="AD427" i="42"/>
  <c r="AG814" i="42"/>
  <c r="AC802" i="42"/>
  <c r="AF778" i="42"/>
  <c r="AA742" i="42"/>
  <c r="Z838" i="42"/>
  <c r="AF718" i="42"/>
  <c r="AG789" i="42"/>
  <c r="Z741" i="42"/>
  <c r="AG265" i="42"/>
  <c r="AF826" i="42"/>
  <c r="AH790" i="42"/>
  <c r="AH718" i="42"/>
  <c r="AC826" i="42"/>
  <c r="AD862" i="42"/>
  <c r="AA754" i="42"/>
  <c r="AE730" i="42"/>
  <c r="Z850" i="42"/>
  <c r="AG754" i="42"/>
  <c r="AC778" i="42"/>
  <c r="AG849" i="42"/>
  <c r="AC741" i="42"/>
  <c r="AD265" i="42"/>
  <c r="AC754" i="42"/>
  <c r="AB718" i="42"/>
  <c r="AG718" i="42"/>
  <c r="Z862" i="42"/>
  <c r="AH754" i="42"/>
  <c r="AE427" i="42"/>
  <c r="AD486" i="42"/>
  <c r="AC718" i="42"/>
  <c r="AG862" i="42"/>
  <c r="AF814" i="42"/>
  <c r="AC790" i="42"/>
  <c r="AD373" i="42"/>
  <c r="AC265" i="42"/>
  <c r="AB301" i="42"/>
  <c r="AH301" i="42"/>
  <c r="AF301" i="42"/>
  <c r="AA812" i="42"/>
  <c r="AB348" i="42"/>
  <c r="AC756" i="42"/>
  <c r="Z352" i="42"/>
  <c r="AD828" i="42"/>
  <c r="AG354" i="42"/>
  <c r="AF354" i="42"/>
  <c r="AA864" i="42"/>
  <c r="AE757" i="42"/>
  <c r="AE829" i="42"/>
  <c r="AD721" i="42"/>
  <c r="AB442" i="42"/>
  <c r="AD767" i="42"/>
  <c r="AG244" i="42"/>
  <c r="Z440" i="42"/>
  <c r="AF388" i="42"/>
  <c r="AG404" i="42"/>
  <c r="AF335" i="42"/>
  <c r="BI29" i="42"/>
  <c r="AD325" i="42"/>
  <c r="AB325" i="42"/>
  <c r="AD726" i="42"/>
  <c r="AG726" i="42"/>
  <c r="AE726" i="42"/>
  <c r="AH762" i="42"/>
  <c r="AB762" i="42"/>
  <c r="Z762" i="42"/>
  <c r="AE834" i="42"/>
  <c r="AH834" i="42"/>
  <c r="AF834" i="42"/>
  <c r="AE399" i="42"/>
  <c r="AB399" i="42"/>
  <c r="Z399" i="42"/>
  <c r="AG497" i="42"/>
  <c r="AD497" i="42"/>
  <c r="AB497" i="42"/>
  <c r="AA739" i="42"/>
  <c r="Z739" i="42"/>
  <c r="AC739" i="42"/>
  <c r="AH739" i="42"/>
  <c r="AG739" i="42"/>
  <c r="AB739" i="42"/>
  <c r="AF739" i="42"/>
  <c r="AE739" i="42"/>
  <c r="AD739" i="42"/>
  <c r="AE775" i="42"/>
  <c r="AF775" i="42"/>
  <c r="AC775" i="42"/>
  <c r="AA775" i="42"/>
  <c r="Z775" i="42"/>
  <c r="AG775" i="42"/>
  <c r="AE811" i="42"/>
  <c r="AA811" i="42"/>
  <c r="Z811" i="42"/>
  <c r="AG811" i="42"/>
  <c r="AF811" i="42"/>
  <c r="AC811" i="42"/>
  <c r="AE847" i="42"/>
  <c r="AG847" i="42"/>
  <c r="AF847" i="42"/>
  <c r="AC847" i="42"/>
  <c r="AA847" i="42"/>
  <c r="Z847" i="42"/>
  <c r="AG246" i="42"/>
  <c r="AD792" i="42"/>
  <c r="AB864" i="42"/>
  <c r="AC390" i="42"/>
  <c r="AA757" i="42"/>
  <c r="Z442" i="42"/>
  <c r="Z354" i="42"/>
  <c r="AF793" i="42"/>
  <c r="AA406" i="42"/>
  <c r="AF829" i="42"/>
  <c r="AD280" i="42"/>
  <c r="AH864" i="42"/>
  <c r="AE301" i="42"/>
  <c r="BN78" i="42"/>
  <c r="BN85" i="42" s="1"/>
  <c r="AD483" i="42"/>
  <c r="AE483" i="42"/>
  <c r="AE263" i="42"/>
  <c r="AD263" i="42"/>
  <c r="AA263" i="42"/>
  <c r="AE299" i="42"/>
  <c r="AH299" i="42"/>
  <c r="AF299" i="42"/>
  <c r="AG371" i="42"/>
  <c r="AH371" i="42"/>
  <c r="AC496" i="42"/>
  <c r="AC812" i="42"/>
  <c r="AA312" i="42"/>
  <c r="AF348" i="42"/>
  <c r="AG318" i="42"/>
  <c r="AC720" i="42"/>
  <c r="AD282" i="42"/>
  <c r="AH792" i="42"/>
  <c r="AF478" i="42"/>
  <c r="AC828" i="42"/>
  <c r="AD354" i="42"/>
  <c r="AE864" i="42"/>
  <c r="AG388" i="42"/>
  <c r="AC864" i="42"/>
  <c r="AF363" i="42"/>
  <c r="AC354" i="42"/>
  <c r="AE406" i="42"/>
  <c r="AA429" i="42"/>
  <c r="AG793" i="42"/>
  <c r="AF429" i="42"/>
  <c r="AG429" i="42"/>
  <c r="AD404" i="42"/>
  <c r="AD476" i="42"/>
  <c r="BT180" i="42"/>
  <c r="AE737" i="42"/>
  <c r="AH737" i="42"/>
  <c r="AF737" i="42"/>
  <c r="AB737" i="42"/>
  <c r="AA737" i="42"/>
  <c r="AH773" i="42"/>
  <c r="AF773" i="42"/>
  <c r="AE773" i="42"/>
  <c r="Z773" i="42"/>
  <c r="AG809" i="42"/>
  <c r="AH809" i="42"/>
  <c r="AD809" i="42"/>
  <c r="AC809" i="42"/>
  <c r="AF845" i="42"/>
  <c r="AC845" i="42"/>
  <c r="AB845" i="42"/>
  <c r="AG845" i="42"/>
  <c r="AE410" i="42"/>
  <c r="AD410" i="42"/>
  <c r="AG494" i="42"/>
  <c r="AC494" i="42"/>
  <c r="AH494" i="42"/>
  <c r="AB494" i="42"/>
  <c r="AG274" i="42"/>
  <c r="AH274" i="42"/>
  <c r="AD274" i="42"/>
  <c r="AC274" i="42"/>
  <c r="AG310" i="42"/>
  <c r="AD346" i="42"/>
  <c r="AF346" i="42"/>
  <c r="AA382" i="42"/>
  <c r="AD812" i="42"/>
  <c r="AE312" i="42"/>
  <c r="AG803" i="42"/>
  <c r="AH828" i="42"/>
  <c r="AB363" i="42"/>
  <c r="AF828" i="42"/>
  <c r="AF792" i="42"/>
  <c r="AC478" i="42"/>
  <c r="AA767" i="42"/>
  <c r="AH803" i="42"/>
  <c r="AG721" i="42"/>
  <c r="AE442" i="42"/>
  <c r="AA793" i="42"/>
  <c r="Z793" i="42"/>
  <c r="AF406" i="42"/>
  <c r="AD864" i="42"/>
  <c r="AD429" i="42"/>
  <c r="Z757" i="42"/>
  <c r="AG756" i="42"/>
  <c r="Z244" i="42"/>
  <c r="Z316" i="42"/>
  <c r="AH280" i="42"/>
  <c r="AC352" i="42"/>
  <c r="Z301" i="42"/>
  <c r="AF371" i="42"/>
  <c r="AA483" i="42"/>
  <c r="Z483" i="42"/>
  <c r="AG263" i="42"/>
  <c r="AF263" i="42"/>
  <c r="AB314" i="42"/>
  <c r="AG413" i="42"/>
  <c r="AH413" i="42"/>
  <c r="AF496" i="42"/>
  <c r="AA764" i="42"/>
  <c r="AE812" i="42"/>
  <c r="AE318" i="42"/>
  <c r="AB318" i="42"/>
  <c r="AA318" i="42"/>
  <c r="AE476" i="42"/>
  <c r="AC246" i="42"/>
  <c r="AB767" i="42"/>
  <c r="Z803" i="42"/>
  <c r="AA720" i="42"/>
  <c r="AH756" i="42"/>
  <c r="AG792" i="42"/>
  <c r="AG829" i="42"/>
  <c r="AB390" i="42"/>
  <c r="AA478" i="42"/>
  <c r="AH282" i="42"/>
  <c r="AH757" i="42"/>
  <c r="AG280" i="42"/>
  <c r="AA440" i="42"/>
  <c r="AC316" i="42"/>
  <c r="AC263" i="42"/>
  <c r="Z401" i="42"/>
  <c r="AA401" i="42"/>
  <c r="AH717" i="42"/>
  <c r="AA717" i="42"/>
  <c r="AE738" i="42"/>
  <c r="AH738" i="42"/>
  <c r="AF738" i="42"/>
  <c r="AF774" i="42"/>
  <c r="AG774" i="42"/>
  <c r="AC810" i="42"/>
  <c r="AF810" i="42"/>
  <c r="AD810" i="42"/>
  <c r="Z846" i="42"/>
  <c r="AC846" i="42"/>
  <c r="AA846" i="42"/>
  <c r="Z411" i="42"/>
  <c r="AA411" i="42"/>
  <c r="AC411" i="42"/>
  <c r="AG715" i="42"/>
  <c r="AF715" i="42"/>
  <c r="AE715" i="42"/>
  <c r="AD715" i="42"/>
  <c r="AC715" i="42"/>
  <c r="AB715" i="42"/>
  <c r="AA715" i="42"/>
  <c r="AH715" i="42"/>
  <c r="Z715" i="42"/>
  <c r="AA751" i="42"/>
  <c r="Z751" i="42"/>
  <c r="AC751" i="42"/>
  <c r="AH751" i="42"/>
  <c r="AG751" i="42"/>
  <c r="AB751" i="42"/>
  <c r="AF751" i="42"/>
  <c r="AE751" i="42"/>
  <c r="AD751" i="42"/>
  <c r="AE787" i="42"/>
  <c r="AG787" i="42"/>
  <c r="AF787" i="42"/>
  <c r="AC787" i="42"/>
  <c r="AA787" i="42"/>
  <c r="Z787" i="42"/>
  <c r="AE823" i="42"/>
  <c r="AC823" i="42"/>
  <c r="AA823" i="42"/>
  <c r="Z823" i="42"/>
  <c r="AG823" i="42"/>
  <c r="AF823" i="42"/>
  <c r="AE859" i="42"/>
  <c r="AG859" i="42"/>
  <c r="AF859" i="42"/>
  <c r="AC859" i="42"/>
  <c r="Z859" i="42"/>
  <c r="AB764" i="42"/>
  <c r="AF812" i="42"/>
  <c r="AD312" i="42"/>
  <c r="AF384" i="42"/>
  <c r="AC388" i="42"/>
  <c r="AE404" i="42"/>
  <c r="AD803" i="42"/>
  <c r="AD318" i="42"/>
  <c r="AC803" i="42"/>
  <c r="AC318" i="42"/>
  <c r="AF316" i="42"/>
  <c r="AD478" i="42"/>
  <c r="AD316" i="42"/>
  <c r="AC767" i="42"/>
  <c r="AA803" i="42"/>
  <c r="AG839" i="42"/>
  <c r="AE720" i="42"/>
  <c r="Z756" i="42"/>
  <c r="Z792" i="42"/>
  <c r="AG828" i="42"/>
  <c r="Z476" i="42"/>
  <c r="AD406" i="42"/>
  <c r="AB721" i="42"/>
  <c r="AE767" i="42"/>
  <c r="AC280" i="42"/>
  <c r="AC476" i="42"/>
  <c r="Z280" i="42"/>
  <c r="AD352" i="42"/>
  <c r="AH767" i="42"/>
  <c r="AG352" i="42"/>
  <c r="AF495" i="42"/>
  <c r="AG495" i="42"/>
  <c r="AF275" i="42"/>
  <c r="AD275" i="42"/>
  <c r="AB275" i="42"/>
  <c r="AG311" i="42"/>
  <c r="AH347" i="42"/>
  <c r="AB347" i="42"/>
  <c r="Z347" i="42"/>
  <c r="Z252" i="42"/>
  <c r="AC764" i="42"/>
  <c r="AG812" i="42"/>
  <c r="AB276" i="42"/>
  <c r="AG312" i="42"/>
  <c r="AG384" i="42"/>
  <c r="AD756" i="42"/>
  <c r="AB388" i="42"/>
  <c r="AE282" i="42"/>
  <c r="AG478" i="42"/>
  <c r="AG316" i="42"/>
  <c r="AE440" i="42"/>
  <c r="AB440" i="42"/>
  <c r="AG731" i="42"/>
  <c r="AG767" i="42"/>
  <c r="AB803" i="42"/>
  <c r="Z839" i="42"/>
  <c r="AF720" i="42"/>
  <c r="AA756" i="42"/>
  <c r="AA792" i="42"/>
  <c r="Z828" i="42"/>
  <c r="AB476" i="42"/>
  <c r="AH363" i="42"/>
  <c r="AC757" i="42"/>
  <c r="AC829" i="42"/>
  <c r="AA829" i="42"/>
  <c r="AA721" i="42"/>
  <c r="Z829" i="42"/>
  <c r="AA316" i="42"/>
  <c r="AB731" i="42"/>
  <c r="AD301" i="42"/>
  <c r="AB730" i="42"/>
  <c r="AG301" i="42"/>
  <c r="AA335" i="42"/>
  <c r="AF483" i="42"/>
  <c r="AG313" i="42"/>
  <c r="AC313" i="42"/>
  <c r="AG825" i="42"/>
  <c r="AF825" i="42"/>
  <c r="AH749" i="42"/>
  <c r="AF749" i="42"/>
  <c r="AE749" i="42"/>
  <c r="Z749" i="42"/>
  <c r="AB785" i="42"/>
  <c r="AC785" i="42"/>
  <c r="AE785" i="42"/>
  <c r="Z821" i="42"/>
  <c r="AH821" i="42"/>
  <c r="AC821" i="42"/>
  <c r="AA821" i="42"/>
  <c r="AC857" i="42"/>
  <c r="AD857" i="42"/>
  <c r="Z857" i="42"/>
  <c r="AF857" i="42"/>
  <c r="AG422" i="42"/>
  <c r="AC422" i="42"/>
  <c r="AH422" i="42"/>
  <c r="AB422" i="42"/>
  <c r="AG250" i="42"/>
  <c r="AB250" i="42"/>
  <c r="Z250" i="42"/>
  <c r="AB286" i="42"/>
  <c r="AD286" i="42"/>
  <c r="AF286" i="42"/>
  <c r="AD322" i="42"/>
  <c r="AE322" i="42"/>
  <c r="AH358" i="42"/>
  <c r="AF358" i="42"/>
  <c r="Z812" i="42"/>
  <c r="AD764" i="42"/>
  <c r="AH496" i="42"/>
  <c r="AD276" i="42"/>
  <c r="Z348" i="42"/>
  <c r="Z384" i="42"/>
  <c r="AD720" i="42"/>
  <c r="AC839" i="42"/>
  <c r="AD440" i="42"/>
  <c r="AG390" i="42"/>
  <c r="Z731" i="42"/>
  <c r="AF803" i="42"/>
  <c r="AA839" i="42"/>
  <c r="AG720" i="42"/>
  <c r="AB756" i="42"/>
  <c r="AE792" i="42"/>
  <c r="AA828" i="42"/>
  <c r="AB354" i="42"/>
  <c r="AG282" i="42"/>
  <c r="AD442" i="42"/>
  <c r="AB757" i="42"/>
  <c r="AC721" i="42"/>
  <c r="AB793" i="42"/>
  <c r="AA404" i="42"/>
  <c r="AF244" i="42"/>
  <c r="AE244" i="42"/>
  <c r="AG363" i="42"/>
  <c r="AA301" i="42"/>
  <c r="AC371" i="42"/>
  <c r="AB335" i="42"/>
  <c r="AD496" i="42"/>
  <c r="Z764" i="42"/>
  <c r="AE764" i="42"/>
  <c r="Z496" i="42"/>
  <c r="AF276" i="42"/>
  <c r="AA276" i="42"/>
  <c r="AA348" i="42"/>
  <c r="AA384" i="42"/>
  <c r="AE363" i="42"/>
  <c r="AA731" i="42"/>
  <c r="AB839" i="42"/>
  <c r="AF756" i="42"/>
  <c r="AB828" i="42"/>
  <c r="AF352" i="42"/>
  <c r="Z390" i="42"/>
  <c r="AF442" i="42"/>
  <c r="Z478" i="42"/>
  <c r="AE429" i="42"/>
  <c r="AC429" i="42"/>
  <c r="AF839" i="42"/>
  <c r="AB829" i="42"/>
  <c r="AH429" i="42"/>
  <c r="AB280" i="42"/>
  <c r="AF731" i="42"/>
  <c r="AC299" i="42"/>
  <c r="AB483" i="42"/>
  <c r="AG335" i="42"/>
  <c r="Z371" i="42"/>
  <c r="AG266" i="42"/>
  <c r="AA714" i="42"/>
  <c r="AD714" i="42"/>
  <c r="AB714" i="42"/>
  <c r="AB786" i="42"/>
  <c r="AE786" i="42"/>
  <c r="AC786" i="42"/>
  <c r="AH822" i="42"/>
  <c r="AA822" i="42"/>
  <c r="AG858" i="42"/>
  <c r="AH858" i="42"/>
  <c r="Z423" i="42"/>
  <c r="AC423" i="42"/>
  <c r="AA423" i="42"/>
  <c r="AH729" i="42"/>
  <c r="AA729" i="42"/>
  <c r="AE727" i="42"/>
  <c r="AD727" i="42"/>
  <c r="AC727" i="42"/>
  <c r="AG727" i="42"/>
  <c r="AB727" i="42"/>
  <c r="AA727" i="42"/>
  <c r="Z727" i="42"/>
  <c r="AF727" i="42"/>
  <c r="AH727" i="42"/>
  <c r="AE763" i="42"/>
  <c r="Z763" i="42"/>
  <c r="AG763" i="42"/>
  <c r="AC763" i="42"/>
  <c r="AA763" i="42"/>
  <c r="AF763" i="42"/>
  <c r="AE799" i="42"/>
  <c r="AG799" i="42"/>
  <c r="AF799" i="42"/>
  <c r="AC799" i="42"/>
  <c r="AA799" i="42"/>
  <c r="Z799" i="42"/>
  <c r="AE835" i="42"/>
  <c r="AG835" i="42"/>
  <c r="AF835" i="42"/>
  <c r="AC835" i="42"/>
  <c r="AA835" i="42"/>
  <c r="Z835" i="42"/>
  <c r="AF764" i="42"/>
  <c r="AG276" i="42"/>
  <c r="AC348" i="42"/>
  <c r="AC384" i="42"/>
  <c r="AA352" i="42"/>
  <c r="AB720" i="42"/>
  <c r="AG440" i="42"/>
  <c r="Z720" i="42"/>
  <c r="AF440" i="42"/>
  <c r="AD246" i="42"/>
  <c r="AE731" i="42"/>
  <c r="AE839" i="42"/>
  <c r="AE388" i="42"/>
  <c r="AD390" i="42"/>
  <c r="AC793" i="42"/>
  <c r="Z246" i="42"/>
  <c r="AB406" i="42"/>
  <c r="AH793" i="42"/>
  <c r="Z429" i="42"/>
  <c r="AE793" i="42"/>
  <c r="AD244" i="42"/>
  <c r="AC792" i="42"/>
  <c r="Z767" i="42"/>
  <c r="AC838" i="42"/>
  <c r="AG766" i="42"/>
  <c r="AB471" i="42"/>
  <c r="AF471" i="42"/>
  <c r="AD471" i="42"/>
  <c r="AA251" i="42"/>
  <c r="Z251" i="42"/>
  <c r="AB287" i="42"/>
  <c r="AD287" i="42"/>
  <c r="AF287" i="42"/>
  <c r="AD359" i="42"/>
  <c r="AE359" i="42"/>
  <c r="AG359" i="42"/>
  <c r="AD384" i="42"/>
  <c r="Z388" i="42"/>
  <c r="AB282" i="42"/>
  <c r="AG864" i="42"/>
  <c r="AA246" i="42"/>
  <c r="AE721" i="42"/>
  <c r="AC442" i="42"/>
  <c r="Z406" i="42"/>
  <c r="AD757" i="42"/>
  <c r="AF721" i="42"/>
  <c r="AC731" i="42"/>
  <c r="AD335" i="42"/>
  <c r="AA425" i="42"/>
  <c r="AB425" i="42"/>
  <c r="AB725" i="42"/>
  <c r="AE725" i="42"/>
  <c r="AC725" i="42"/>
  <c r="AA761" i="42"/>
  <c r="AD761" i="42"/>
  <c r="AB761" i="42"/>
  <c r="AF797" i="42"/>
  <c r="AB797" i="42"/>
  <c r="Z797" i="42"/>
  <c r="AH797" i="42"/>
  <c r="AG797" i="42"/>
  <c r="AH833" i="42"/>
  <c r="AE833" i="42"/>
  <c r="AD833" i="42"/>
  <c r="AG398" i="42"/>
  <c r="Z398" i="42"/>
  <c r="AB398" i="42"/>
  <c r="AD482" i="42"/>
  <c r="AG482" i="42"/>
  <c r="Z482" i="42"/>
  <c r="AD262" i="42"/>
  <c r="AE262" i="42"/>
  <c r="AG262" i="42"/>
  <c r="AH298" i="42"/>
  <c r="AE298" i="42"/>
  <c r="AD298" i="42"/>
  <c r="AC334" i="42"/>
  <c r="AF370" i="42"/>
  <c r="AB370" i="42"/>
  <c r="AG370" i="42"/>
  <c r="BH12" i="42"/>
  <c r="BL77" i="42"/>
  <c r="BL87" i="42" s="1"/>
  <c r="BL99" i="42" s="1"/>
  <c r="BR171" i="42"/>
  <c r="AO241" i="42"/>
  <c r="AV394" i="42"/>
  <c r="AV395" i="42" s="1"/>
  <c r="AT402" i="42"/>
  <c r="AT403" i="42" s="1"/>
  <c r="AT404" i="42" s="1"/>
  <c r="AM242" i="42"/>
  <c r="AN243" i="42"/>
  <c r="AN244" i="42" s="1"/>
  <c r="AL260" i="42"/>
  <c r="AI706" i="42"/>
  <c r="AI694" i="42"/>
  <c r="AI682" i="42"/>
  <c r="AE170" i="42"/>
  <c r="Z170" i="42"/>
  <c r="Z470" i="42"/>
  <c r="AD437" i="42"/>
  <c r="AC437" i="42"/>
  <c r="AB437" i="42"/>
  <c r="AA437" i="42"/>
  <c r="Z516" i="42"/>
  <c r="AD593" i="42"/>
  <c r="AI700" i="42"/>
  <c r="AA461" i="42"/>
  <c r="AA170" i="42"/>
  <c r="AI712" i="42"/>
  <c r="AI688" i="42"/>
  <c r="AA650" i="42"/>
  <c r="AB506" i="42"/>
  <c r="AD170" i="42"/>
  <c r="AD470" i="42"/>
  <c r="AC516" i="42"/>
  <c r="AD519" i="42"/>
  <c r="AE544" i="42"/>
  <c r="AE192" i="42"/>
  <c r="AA434" i="42"/>
  <c r="Z437" i="42"/>
  <c r="AD505" i="42"/>
  <c r="AB470" i="42"/>
  <c r="AD516" i="42"/>
  <c r="AF470" i="42"/>
  <c r="AC591" i="42"/>
  <c r="AG605" i="42"/>
  <c r="AE470" i="42"/>
  <c r="Z591" i="42"/>
  <c r="AA591" i="42"/>
  <c r="AG170" i="42"/>
  <c r="AD434" i="42"/>
  <c r="AE668" i="42"/>
  <c r="AC650" i="42"/>
  <c r="AF170" i="42"/>
  <c r="AG516" i="42"/>
  <c r="AE437" i="42"/>
  <c r="AB591" i="42"/>
  <c r="AB447" i="42"/>
  <c r="AB508" i="42"/>
  <c r="AA508" i="42"/>
  <c r="AA184" i="42"/>
  <c r="AD655" i="42"/>
  <c r="AC655" i="42"/>
  <c r="AD543" i="42"/>
  <c r="AA606" i="42"/>
  <c r="AD606" i="42"/>
  <c r="AA447" i="42"/>
  <c r="Z447" i="42"/>
  <c r="AF516" i="42"/>
  <c r="AE653" i="42"/>
  <c r="Z184" i="42"/>
  <c r="AF653" i="42"/>
  <c r="AG447" i="42"/>
  <c r="AF508" i="42"/>
  <c r="AB655" i="42"/>
  <c r="AF184" i="42"/>
  <c r="AA516" i="42"/>
  <c r="Z508" i="42"/>
  <c r="AD653" i="42"/>
  <c r="AE447" i="42"/>
  <c r="AB435" i="42"/>
  <c r="AF460" i="42"/>
  <c r="AG457" i="42"/>
  <c r="AE508" i="42"/>
  <c r="Z655" i="42"/>
  <c r="AC653" i="42"/>
  <c r="AE184" i="42"/>
  <c r="AD149" i="42"/>
  <c r="AB653" i="42"/>
  <c r="AD533" i="42"/>
  <c r="AD508" i="42"/>
  <c r="AC508" i="42"/>
  <c r="AG655" i="42"/>
  <c r="AA653" i="42"/>
  <c r="AD184" i="42"/>
  <c r="AF655" i="42"/>
  <c r="Z653" i="42"/>
  <c r="AC447" i="42"/>
  <c r="AG445" i="42"/>
  <c r="AE655" i="42"/>
  <c r="AE591" i="42"/>
  <c r="AB184" i="42"/>
  <c r="AE650" i="42"/>
  <c r="AF192" i="42"/>
  <c r="AD506" i="42"/>
  <c r="AC449" i="42"/>
  <c r="AD192" i="42"/>
  <c r="Z216" i="42"/>
  <c r="AE540" i="42"/>
  <c r="AD461" i="42"/>
  <c r="AE605" i="42"/>
  <c r="Z192" i="42"/>
  <c r="AC518" i="42"/>
  <c r="AA518" i="42"/>
  <c r="AE449" i="42"/>
  <c r="AB449" i="42"/>
  <c r="AD605" i="42"/>
  <c r="AH194" i="42"/>
  <c r="AB605" i="42"/>
  <c r="AF194" i="42"/>
  <c r="AC506" i="42"/>
  <c r="Z506" i="42"/>
  <c r="AA605" i="42"/>
  <c r="AD194" i="42"/>
  <c r="AD230" i="42"/>
  <c r="AF461" i="42"/>
  <c r="AA449" i="42"/>
  <c r="AG654" i="42"/>
  <c r="AE194" i="42"/>
  <c r="AA192" i="42"/>
  <c r="AE506" i="42"/>
  <c r="AA457" i="42"/>
  <c r="AD449" i="42"/>
  <c r="Z605" i="42"/>
  <c r="AB194" i="42"/>
  <c r="AA216" i="42"/>
  <c r="AA506" i="42"/>
  <c r="AA194" i="42"/>
  <c r="AC457" i="42"/>
  <c r="AG506" i="42"/>
  <c r="AB461" i="42"/>
  <c r="AF654" i="42"/>
  <c r="Z194" i="42"/>
  <c r="AD518" i="42"/>
  <c r="AE516" i="42"/>
  <c r="AB603" i="42"/>
  <c r="Z449" i="42"/>
  <c r="Z519" i="42"/>
  <c r="AB505" i="42"/>
  <c r="AG519" i="42"/>
  <c r="AB544" i="42"/>
  <c r="AB668" i="42"/>
  <c r="AF519" i="42"/>
  <c r="AB216" i="42"/>
  <c r="AA544" i="42"/>
  <c r="AB468" i="42"/>
  <c r="AG434" i="42"/>
  <c r="Z654" i="42"/>
  <c r="AC519" i="42"/>
  <c r="AD668" i="42"/>
  <c r="AA519" i="42"/>
  <c r="AF544" i="42"/>
  <c r="AB434" i="42"/>
  <c r="AE434" i="42"/>
  <c r="Z434" i="42"/>
  <c r="AA668" i="42"/>
  <c r="AE505" i="42"/>
  <c r="AG505" i="42"/>
  <c r="Z544" i="42"/>
  <c r="AC505" i="42"/>
  <c r="Z505" i="42"/>
  <c r="AC544" i="42"/>
  <c r="AG544" i="42"/>
  <c r="AF603" i="42"/>
  <c r="AC469" i="42"/>
  <c r="AD603" i="42"/>
  <c r="Z532" i="42"/>
  <c r="AC603" i="42"/>
  <c r="AB232" i="42"/>
  <c r="AF679" i="42"/>
  <c r="AF507" i="42"/>
  <c r="AE528" i="42"/>
  <c r="AH192" i="42"/>
  <c r="AA603" i="42"/>
  <c r="AI685" i="42"/>
  <c r="Z603" i="42"/>
  <c r="AI697" i="42"/>
  <c r="AD532" i="42"/>
  <c r="AD528" i="42"/>
  <c r="AH216" i="42"/>
  <c r="AE97" i="42"/>
  <c r="AF216" i="42"/>
  <c r="Z518" i="42"/>
  <c r="AF230" i="42"/>
  <c r="AF457" i="42"/>
  <c r="AE461" i="42"/>
  <c r="AC461" i="42"/>
  <c r="AE216" i="42"/>
  <c r="AE230" i="42"/>
  <c r="AB230" i="42"/>
  <c r="AA540" i="42"/>
  <c r="AD457" i="42"/>
  <c r="AG518" i="42"/>
  <c r="AC654" i="42"/>
  <c r="AD216" i="42"/>
  <c r="AA230" i="42"/>
  <c r="Z457" i="42"/>
  <c r="Z230" i="42"/>
  <c r="AE518" i="42"/>
  <c r="Z461" i="42"/>
  <c r="AD509" i="42"/>
  <c r="AD654" i="42"/>
  <c r="AD517" i="42"/>
  <c r="AG512" i="42"/>
  <c r="AF512" i="42"/>
  <c r="AI683" i="42"/>
  <c r="AD215" i="42"/>
  <c r="AD512" i="42"/>
  <c r="Z528" i="42"/>
  <c r="AI695" i="42"/>
  <c r="AI708" i="42"/>
  <c r="AA111" i="42"/>
  <c r="AA543" i="42"/>
  <c r="AA529" i="42"/>
  <c r="AE458" i="42"/>
  <c r="AB231" i="42"/>
  <c r="AA458" i="42"/>
  <c r="Z594" i="42"/>
  <c r="AE517" i="42"/>
  <c r="AF458" i="42"/>
  <c r="AF594" i="42"/>
  <c r="AA594" i="42"/>
  <c r="AF543" i="42"/>
  <c r="AF606" i="42"/>
  <c r="AB606" i="42"/>
  <c r="AH124" i="42"/>
  <c r="AH231" i="42"/>
  <c r="AF531" i="42"/>
  <c r="Z601" i="42"/>
  <c r="AG124" i="42"/>
  <c r="AB529" i="42"/>
  <c r="AG458" i="42"/>
  <c r="AG543" i="42"/>
  <c r="AB458" i="42"/>
  <c r="AE606" i="42"/>
  <c r="AG231" i="42"/>
  <c r="AG515" i="42"/>
  <c r="AC517" i="42"/>
  <c r="AA231" i="42"/>
  <c r="AE594" i="42"/>
  <c r="Z606" i="42"/>
  <c r="AF124" i="42"/>
  <c r="AD458" i="42"/>
  <c r="AF231" i="42"/>
  <c r="AC525" i="42"/>
  <c r="AA517" i="42"/>
  <c r="Z543" i="42"/>
  <c r="AD124" i="42"/>
  <c r="AD231" i="42"/>
  <c r="AE543" i="42"/>
  <c r="AD529" i="42"/>
  <c r="AE124" i="42"/>
  <c r="Z529" i="42"/>
  <c r="AC606" i="42"/>
  <c r="AD594" i="42"/>
  <c r="AC458" i="42"/>
  <c r="Z231" i="42"/>
  <c r="AC594" i="42"/>
  <c r="AB594" i="42"/>
  <c r="AA433" i="42"/>
  <c r="Z433" i="42"/>
  <c r="Z592" i="42"/>
  <c r="AI698" i="42"/>
  <c r="AE542" i="42"/>
  <c r="AD542" i="42"/>
  <c r="AC542" i="42"/>
  <c r="AB592" i="42"/>
  <c r="AI686" i="42"/>
  <c r="AC448" i="42"/>
  <c r="AD448" i="42"/>
  <c r="AG542" i="42"/>
  <c r="AE457" i="42"/>
  <c r="AE433" i="42"/>
  <c r="AD592" i="42"/>
  <c r="AD433" i="42"/>
  <c r="AG433" i="42"/>
  <c r="AE592" i="42"/>
  <c r="AA448" i="42"/>
  <c r="AA542" i="42"/>
  <c r="AF592" i="42"/>
  <c r="AB192" i="42"/>
  <c r="AF447" i="42"/>
  <c r="AB517" i="42"/>
  <c r="AF468" i="42"/>
  <c r="AC605" i="42"/>
  <c r="AA601" i="42"/>
  <c r="AC433" i="42"/>
  <c r="Z540" i="42"/>
  <c r="AG448" i="42"/>
  <c r="AB542" i="42"/>
  <c r="AB515" i="42"/>
  <c r="Z542" i="42"/>
  <c r="AF448" i="42"/>
  <c r="AB448" i="42"/>
  <c r="AE448" i="42"/>
  <c r="AE149" i="42"/>
  <c r="Z111" i="42"/>
  <c r="AD590" i="42"/>
  <c r="AE604" i="42"/>
  <c r="AF604" i="42"/>
  <c r="AF676" i="42"/>
  <c r="AD445" i="42"/>
  <c r="AB666" i="42"/>
  <c r="AB602" i="42"/>
  <c r="AD601" i="42"/>
  <c r="AB149" i="42"/>
  <c r="AH149" i="42"/>
  <c r="Z435" i="42"/>
  <c r="AE445" i="42"/>
  <c r="AB601" i="42"/>
  <c r="AA149" i="42"/>
  <c r="Z445" i="42"/>
  <c r="AB530" i="42"/>
  <c r="AF533" i="42"/>
  <c r="AI696" i="42"/>
  <c r="AI711" i="42"/>
  <c r="AI699" i="42"/>
  <c r="AI687" i="42"/>
  <c r="Z149" i="42"/>
  <c r="AG435" i="42"/>
  <c r="AD530" i="42"/>
  <c r="AA215" i="42"/>
  <c r="AF445" i="42"/>
  <c r="AG604" i="42"/>
  <c r="AE460" i="42"/>
  <c r="AD604" i="42"/>
  <c r="AD676" i="42"/>
  <c r="AB533" i="42"/>
  <c r="AB509" i="42"/>
  <c r="AE666" i="42"/>
  <c r="AA666" i="42"/>
  <c r="AI612" i="42"/>
  <c r="AG215" i="42"/>
  <c r="AE435" i="42"/>
  <c r="Z215" i="42"/>
  <c r="AE509" i="42"/>
  <c r="Z509" i="42"/>
  <c r="AF435" i="42"/>
  <c r="AC445" i="42"/>
  <c r="AB460" i="42"/>
  <c r="Z533" i="42"/>
  <c r="AD666" i="42"/>
  <c r="AF666" i="42"/>
  <c r="AB170" i="42"/>
  <c r="AE215" i="42"/>
  <c r="Z517" i="42"/>
  <c r="AG540" i="42"/>
  <c r="AA470" i="42"/>
  <c r="AB518" i="42"/>
  <c r="AC460" i="42"/>
  <c r="Z677" i="42"/>
  <c r="AC676" i="42"/>
  <c r="AC509" i="42"/>
  <c r="AE654" i="42"/>
  <c r="AB654" i="42"/>
  <c r="AF601" i="42"/>
  <c r="AC435" i="42"/>
  <c r="AA604" i="42"/>
  <c r="AE533" i="42"/>
  <c r="AC533" i="42"/>
  <c r="AC666" i="42"/>
  <c r="AA435" i="42"/>
  <c r="Z604" i="42"/>
  <c r="AG460" i="42"/>
  <c r="AD460" i="42"/>
  <c r="AA460" i="42"/>
  <c r="AF509" i="42"/>
  <c r="AA509" i="42"/>
  <c r="AF648" i="42"/>
  <c r="AB604" i="42"/>
  <c r="AD602" i="42"/>
  <c r="AA533" i="42"/>
  <c r="AE602" i="42"/>
  <c r="AA676" i="42"/>
  <c r="AC507" i="42"/>
  <c r="AB469" i="42"/>
  <c r="AF677" i="42"/>
  <c r="AB679" i="42"/>
  <c r="AF232" i="42"/>
  <c r="Z450" i="42"/>
  <c r="AE532" i="42"/>
  <c r="AC532" i="42"/>
  <c r="AE679" i="42"/>
  <c r="AD677" i="42"/>
  <c r="AA677" i="42"/>
  <c r="AD232" i="42"/>
  <c r="Z232" i="42"/>
  <c r="AA515" i="42"/>
  <c r="AF532" i="42"/>
  <c r="AA444" i="42"/>
  <c r="AA142" i="42"/>
  <c r="AB444" i="42"/>
  <c r="Z679" i="42"/>
  <c r="AD679" i="42"/>
  <c r="AE507" i="42"/>
  <c r="AA507" i="42"/>
  <c r="AC677" i="42"/>
  <c r="AA469" i="42"/>
  <c r="Z469" i="42"/>
  <c r="AG679" i="42"/>
  <c r="AC679" i="42"/>
  <c r="AG469" i="42"/>
  <c r="AD469" i="42"/>
  <c r="AE677" i="42"/>
  <c r="AA232" i="42"/>
  <c r="AD507" i="42"/>
  <c r="AF452" i="42"/>
  <c r="AE515" i="42"/>
  <c r="AB532" i="42"/>
  <c r="AE232" i="42"/>
  <c r="AE193" i="42"/>
  <c r="Z507" i="42"/>
  <c r="AG507" i="42"/>
  <c r="AA532" i="42"/>
  <c r="AB677" i="42"/>
  <c r="AC607" i="42"/>
  <c r="AC667" i="42"/>
  <c r="Z674" i="42"/>
  <c r="AB660" i="42"/>
  <c r="AF528" i="42"/>
  <c r="AA193" i="42"/>
  <c r="AD599" i="42"/>
  <c r="AF667" i="42"/>
  <c r="AB142" i="42"/>
  <c r="AG524" i="42"/>
  <c r="AE607" i="42"/>
  <c r="AD524" i="42"/>
  <c r="AB596" i="42"/>
  <c r="Z667" i="42"/>
  <c r="AE665" i="42"/>
  <c r="AB607" i="42"/>
  <c r="Z527" i="42"/>
  <c r="AG459" i="42"/>
  <c r="AG220" i="42"/>
  <c r="AD667" i="42"/>
  <c r="Z220" i="42"/>
  <c r="AF674" i="42"/>
  <c r="AD193" i="42"/>
  <c r="AA456" i="42"/>
  <c r="AE220" i="42"/>
  <c r="AD456" i="42"/>
  <c r="AF665" i="42"/>
  <c r="AD607" i="42"/>
  <c r="AD97" i="42"/>
  <c r="Z193" i="42"/>
  <c r="AC459" i="42"/>
  <c r="AC456" i="42"/>
  <c r="AF456" i="42"/>
  <c r="AD665" i="42"/>
  <c r="AH220" i="42"/>
  <c r="Z456" i="42"/>
  <c r="AG520" i="42"/>
  <c r="AB665" i="42"/>
  <c r="AD220" i="42"/>
  <c r="AF663" i="42"/>
  <c r="AC596" i="42"/>
  <c r="AA665" i="42"/>
  <c r="AH193" i="42"/>
  <c r="AE667" i="42"/>
  <c r="Z665" i="42"/>
  <c r="AB667" i="42"/>
  <c r="Z607" i="42"/>
  <c r="AA607" i="42"/>
  <c r="Z431" i="42"/>
  <c r="AG193" i="42"/>
  <c r="AB456" i="42"/>
  <c r="AG665" i="42"/>
  <c r="AF193" i="42"/>
  <c r="AF590" i="42"/>
  <c r="AG667" i="42"/>
  <c r="AF607" i="42"/>
  <c r="AG456" i="42"/>
  <c r="AD650" i="42"/>
  <c r="AE465" i="42"/>
  <c r="AF220" i="42"/>
  <c r="AF591" i="42"/>
  <c r="AD675" i="42"/>
  <c r="AF462" i="42"/>
  <c r="AA455" i="42"/>
  <c r="AB431" i="42"/>
  <c r="AC455" i="42"/>
  <c r="AG660" i="42"/>
  <c r="AC524" i="42"/>
  <c r="AE431" i="42"/>
  <c r="AG431" i="42"/>
  <c r="AB599" i="42"/>
  <c r="AC590" i="42"/>
  <c r="AB675" i="42"/>
  <c r="AA431" i="42"/>
  <c r="AA660" i="42"/>
  <c r="AA97" i="42"/>
  <c r="AI684" i="42"/>
  <c r="AI710" i="42"/>
  <c r="AI709" i="42"/>
  <c r="Z660" i="42"/>
  <c r="AE529" i="42"/>
  <c r="AC529" i="42"/>
  <c r="AB433" i="42"/>
  <c r="AG528" i="42"/>
  <c r="AC434" i="42"/>
  <c r="AD540" i="42"/>
  <c r="AC528" i="42"/>
  <c r="AG517" i="42"/>
  <c r="AD591" i="42"/>
  <c r="AC668" i="42"/>
  <c r="AH230" i="42"/>
  <c r="Z666" i="42"/>
  <c r="AE590" i="42"/>
  <c r="AG675" i="42"/>
  <c r="AC543" i="42"/>
  <c r="AC515" i="42"/>
  <c r="AC540" i="42"/>
  <c r="AB445" i="42"/>
  <c r="AA528" i="42"/>
  <c r="AA590" i="42"/>
  <c r="AE524" i="42"/>
  <c r="AF540" i="42"/>
  <c r="AC431" i="42"/>
  <c r="AF455" i="42"/>
  <c r="Z465" i="42"/>
  <c r="AD596" i="42"/>
  <c r="AE455" i="42"/>
  <c r="AB519" i="42"/>
  <c r="AF215" i="42"/>
  <c r="AB215" i="42"/>
  <c r="AG529" i="42"/>
  <c r="Z668" i="42"/>
  <c r="Z675" i="42"/>
  <c r="AC539" i="42"/>
  <c r="AA527" i="42"/>
  <c r="AE539" i="42"/>
  <c r="AD525" i="42"/>
  <c r="AE203" i="42"/>
  <c r="AB203" i="42"/>
  <c r="AC652" i="42"/>
  <c r="AE197" i="42"/>
  <c r="AB652" i="42"/>
  <c r="Z467" i="42"/>
  <c r="Z513" i="42"/>
  <c r="AI707" i="42"/>
  <c r="AE459" i="42"/>
  <c r="AB446" i="42"/>
  <c r="AD197" i="42"/>
  <c r="AE446" i="42"/>
  <c r="AB217" i="42"/>
  <c r="AG203" i="42"/>
  <c r="AF217" i="42"/>
  <c r="AF446" i="42"/>
  <c r="AE652" i="42"/>
  <c r="AE663" i="42"/>
  <c r="AA539" i="42"/>
  <c r="AG197" i="42"/>
  <c r="AF459" i="42"/>
  <c r="AC436" i="42"/>
  <c r="AD652" i="42"/>
  <c r="AG663" i="42"/>
  <c r="AB459" i="42"/>
  <c r="AC446" i="42"/>
  <c r="AA446" i="42"/>
  <c r="AG436" i="42"/>
  <c r="AE436" i="42"/>
  <c r="AG446" i="42"/>
  <c r="Z652" i="42"/>
  <c r="AD663" i="42"/>
  <c r="AF203" i="42"/>
  <c r="AG652" i="42"/>
  <c r="AF668" i="42"/>
  <c r="AD203" i="42"/>
  <c r="AA663" i="42"/>
  <c r="AC462" i="42"/>
  <c r="AC663" i="42"/>
  <c r="Z462" i="42"/>
  <c r="AA459" i="42"/>
  <c r="AE217" i="42"/>
  <c r="Z446" i="42"/>
  <c r="AB436" i="42"/>
  <c r="Z203" i="42"/>
  <c r="AG539" i="42"/>
  <c r="AB441" i="42"/>
  <c r="AD657" i="42"/>
  <c r="AG217" i="42"/>
  <c r="AA203" i="42"/>
  <c r="Z436" i="42"/>
  <c r="AF436" i="42"/>
  <c r="AF652" i="42"/>
  <c r="AA217" i="42"/>
  <c r="AH217" i="42"/>
  <c r="Z459" i="42"/>
  <c r="AD436" i="42"/>
  <c r="AD217" i="42"/>
  <c r="Z663" i="42"/>
  <c r="AB462" i="42"/>
  <c r="AC601" i="42"/>
  <c r="AG601" i="42"/>
  <c r="AB525" i="42"/>
  <c r="Z650" i="42"/>
  <c r="AF431" i="42"/>
  <c r="AD464" i="42"/>
  <c r="AF450" i="42"/>
  <c r="AD515" i="42"/>
  <c r="AF539" i="42"/>
  <c r="AA441" i="42"/>
  <c r="AG441" i="42"/>
  <c r="AC541" i="42"/>
  <c r="AB541" i="42"/>
  <c r="Z530" i="42"/>
  <c r="AB664" i="42"/>
  <c r="AE656" i="42"/>
  <c r="AC521" i="42"/>
  <c r="AD214" i="42"/>
  <c r="AD467" i="42"/>
  <c r="AG657" i="42"/>
  <c r="AF214" i="42"/>
  <c r="AF530" i="42"/>
  <c r="AG656" i="42"/>
  <c r="AG521" i="42"/>
  <c r="AB124" i="42"/>
  <c r="AE432" i="42"/>
  <c r="AC432" i="42"/>
  <c r="AF521" i="42"/>
  <c r="AE521" i="42"/>
  <c r="AD521" i="42"/>
  <c r="AB521" i="42"/>
  <c r="AF536" i="42"/>
  <c r="AB510" i="42"/>
  <c r="Z142" i="42"/>
  <c r="AA467" i="42"/>
  <c r="AB662" i="42"/>
  <c r="AA214" i="42"/>
  <c r="AG467" i="42"/>
  <c r="AD432" i="42"/>
  <c r="AF587" i="42"/>
  <c r="AA599" i="42"/>
  <c r="AG536" i="42"/>
  <c r="AA530" i="42"/>
  <c r="AE593" i="42"/>
  <c r="AC593" i="42"/>
  <c r="Z662" i="42"/>
  <c r="AH214" i="42"/>
  <c r="AC587" i="42"/>
  <c r="AA541" i="42"/>
  <c r="AD444" i="42"/>
  <c r="AF602" i="42"/>
  <c r="AA602" i="42"/>
  <c r="AG592" i="42"/>
  <c r="AA592" i="42"/>
  <c r="AE676" i="42"/>
  <c r="AB676" i="42"/>
  <c r="AF656" i="42"/>
  <c r="AC675" i="42"/>
  <c r="AB590" i="42"/>
  <c r="AD452" i="42"/>
  <c r="AD450" i="42"/>
  <c r="AB197" i="42"/>
  <c r="AA522" i="42"/>
  <c r="AF444" i="42"/>
  <c r="AC674" i="42"/>
  <c r="AC513" i="42"/>
  <c r="AD453" i="42"/>
  <c r="AA525" i="42"/>
  <c r="AE584" i="42"/>
  <c r="AG184" i="42"/>
  <c r="AE530" i="42"/>
  <c r="AA664" i="42"/>
  <c r="AA510" i="42"/>
  <c r="AD233" i="42"/>
  <c r="AE214" i="42"/>
  <c r="AE111" i="42"/>
  <c r="AF662" i="42"/>
  <c r="AH142" i="42"/>
  <c r="AC530" i="42"/>
  <c r="AD664" i="42"/>
  <c r="Z521" i="42"/>
  <c r="AB593" i="42"/>
  <c r="AD541" i="42"/>
  <c r="AG593" i="42"/>
  <c r="AE536" i="42"/>
  <c r="AE464" i="42"/>
  <c r="AD510" i="42"/>
  <c r="AC662" i="42"/>
  <c r="AC599" i="42"/>
  <c r="AE438" i="42"/>
  <c r="Z452" i="42"/>
  <c r="AG602" i="42"/>
  <c r="AG149" i="42"/>
  <c r="AF437" i="42"/>
  <c r="AE541" i="42"/>
  <c r="AG432" i="42"/>
  <c r="AG541" i="42"/>
  <c r="AF664" i="42"/>
  <c r="AA536" i="42"/>
  <c r="AC522" i="42"/>
  <c r="Z214" i="42"/>
  <c r="Z664" i="42"/>
  <c r="AG664" i="42"/>
  <c r="Z602" i="42"/>
  <c r="AF142" i="42"/>
  <c r="Z510" i="42"/>
  <c r="AD662" i="42"/>
  <c r="AH111" i="42"/>
  <c r="AD674" i="42"/>
  <c r="AF464" i="42"/>
  <c r="AI865" i="42"/>
  <c r="AI692" i="42"/>
  <c r="AI704" i="42"/>
  <c r="AB111" i="42"/>
  <c r="Z432" i="42"/>
  <c r="AE444" i="42"/>
  <c r="AC444" i="42"/>
  <c r="AA124" i="42"/>
  <c r="AD227" i="42"/>
  <c r="AA656" i="42"/>
  <c r="Z464" i="42"/>
  <c r="AF522" i="42"/>
  <c r="AF650" i="42"/>
  <c r="AC527" i="42"/>
  <c r="Z539" i="42"/>
  <c r="AF675" i="42"/>
  <c r="AG662" i="42"/>
  <c r="AF660" i="42"/>
  <c r="AE596" i="42"/>
  <c r="Z515" i="42"/>
  <c r="AF525" i="42"/>
  <c r="AD539" i="42"/>
  <c r="AG603" i="42"/>
  <c r="AA432" i="42"/>
  <c r="Z541" i="42"/>
  <c r="AC664" i="42"/>
  <c r="AD656" i="42"/>
  <c r="AC656" i="42"/>
  <c r="AB656" i="42"/>
  <c r="Z593" i="42"/>
  <c r="AF593" i="42"/>
  <c r="AB452" i="42"/>
  <c r="AG214" i="42"/>
  <c r="AG111" i="42"/>
  <c r="AE510" i="42"/>
  <c r="AC510" i="42"/>
  <c r="AD142" i="42"/>
  <c r="AF534" i="42"/>
  <c r="AA589" i="42"/>
  <c r="AA202" i="42"/>
  <c r="AF651" i="42"/>
  <c r="AB651" i="42"/>
  <c r="Z587" i="42"/>
  <c r="AC537" i="42"/>
  <c r="AG587" i="42"/>
  <c r="Z648" i="42"/>
  <c r="AG513" i="42"/>
  <c r="Z438" i="42"/>
  <c r="AG584" i="42"/>
  <c r="AB584" i="42"/>
  <c r="AC534" i="42"/>
  <c r="AE512" i="42"/>
  <c r="AC512" i="42"/>
  <c r="AA512" i="42"/>
  <c r="AH144" i="42"/>
  <c r="AA144" i="42"/>
  <c r="AD144" i="42"/>
  <c r="AG144" i="42"/>
  <c r="AF144" i="42"/>
  <c r="AE144" i="42"/>
  <c r="AC144" i="42"/>
  <c r="AB65" i="42"/>
  <c r="AE65" i="42"/>
  <c r="AH65" i="42"/>
  <c r="AG65" i="42"/>
  <c r="AD65" i="42"/>
  <c r="AF65" i="42"/>
  <c r="AC65" i="42"/>
  <c r="Z65" i="42"/>
  <c r="AG672" i="42"/>
  <c r="AF537" i="42"/>
  <c r="AH19" i="42"/>
  <c r="AB19" i="42"/>
  <c r="AF19" i="42"/>
  <c r="AG19" i="42"/>
  <c r="AE19" i="42"/>
  <c r="AD19" i="42"/>
  <c r="AC19" i="42"/>
  <c r="Z19" i="42"/>
  <c r="AB589" i="42"/>
  <c r="AD443" i="42"/>
  <c r="AH202" i="42"/>
  <c r="AA651" i="42"/>
  <c r="Z468" i="42"/>
  <c r="AA227" i="42"/>
  <c r="AG58" i="42"/>
  <c r="AF58" i="42"/>
  <c r="AD58" i="42"/>
  <c r="AH58" i="42"/>
  <c r="AE58" i="42"/>
  <c r="AC58" i="42"/>
  <c r="AB58" i="42"/>
  <c r="AA58" i="42"/>
  <c r="AG78" i="42"/>
  <c r="AF78" i="42"/>
  <c r="AD78" i="42"/>
  <c r="Z78" i="42"/>
  <c r="AH78" i="42"/>
  <c r="AC78" i="42"/>
  <c r="AE78" i="42"/>
  <c r="AA78" i="42"/>
  <c r="AH162" i="42"/>
  <c r="AB162" i="42"/>
  <c r="Z162" i="42"/>
  <c r="AF162" i="42"/>
  <c r="AE162" i="42"/>
  <c r="AG162" i="42"/>
  <c r="AD162" i="42"/>
  <c r="AC162" i="42"/>
  <c r="AB71" i="42"/>
  <c r="AF71" i="42"/>
  <c r="AE71" i="42"/>
  <c r="AH71" i="42"/>
  <c r="AG71" i="42"/>
  <c r="AD71" i="42"/>
  <c r="AC71" i="42"/>
  <c r="AA71" i="42"/>
  <c r="AA678" i="42"/>
  <c r="AB531" i="42"/>
  <c r="AD583" i="42"/>
  <c r="AC583" i="42"/>
  <c r="AB583" i="42"/>
  <c r="AA583" i="42"/>
  <c r="Z583" i="42"/>
  <c r="AG583" i="42"/>
  <c r="AF583" i="42"/>
  <c r="AE583" i="42"/>
  <c r="AH153" i="42"/>
  <c r="AB153" i="42"/>
  <c r="AG153" i="42"/>
  <c r="AE153" i="42"/>
  <c r="Z153" i="42"/>
  <c r="AF153" i="42"/>
  <c r="AD153" i="42"/>
  <c r="AC153" i="42"/>
  <c r="AA74" i="42"/>
  <c r="AH74" i="42"/>
  <c r="AE74" i="42"/>
  <c r="AD74" i="42"/>
  <c r="AG74" i="42"/>
  <c r="AF74" i="42"/>
  <c r="AC74" i="42"/>
  <c r="AB74" i="42"/>
  <c r="Z74" i="42"/>
  <c r="AB520" i="42"/>
  <c r="AG13" i="42"/>
  <c r="AH13" i="42"/>
  <c r="AE13" i="42"/>
  <c r="AC13" i="42"/>
  <c r="AF13" i="42"/>
  <c r="AD13" i="42"/>
  <c r="AB13" i="42"/>
  <c r="Z13" i="42"/>
  <c r="AC166" i="42"/>
  <c r="AF166" i="42"/>
  <c r="AH166" i="42"/>
  <c r="AD166" i="42"/>
  <c r="AB166" i="42"/>
  <c r="AG166" i="42"/>
  <c r="AE166" i="42"/>
  <c r="AA531" i="42"/>
  <c r="AG468" i="42"/>
  <c r="AD520" i="42"/>
  <c r="AC520" i="42"/>
  <c r="AC531" i="42"/>
  <c r="AC468" i="42"/>
  <c r="AC651" i="42"/>
  <c r="AC450" i="42"/>
  <c r="AC678" i="42"/>
  <c r="AF233" i="42"/>
  <c r="Z589" i="42"/>
  <c r="AE537" i="42"/>
  <c r="AB513" i="42"/>
  <c r="Z522" i="42"/>
  <c r="Z584" i="42"/>
  <c r="AD438" i="42"/>
  <c r="AB438" i="42"/>
  <c r="AF15" i="42"/>
  <c r="AC15" i="42"/>
  <c r="AE15" i="42"/>
  <c r="AH15" i="42"/>
  <c r="AG15" i="42"/>
  <c r="AD15" i="42"/>
  <c r="Z15" i="42"/>
  <c r="Z95" i="42"/>
  <c r="AH95" i="42"/>
  <c r="AE95" i="42"/>
  <c r="AD95" i="42"/>
  <c r="AG95" i="42"/>
  <c r="AF95" i="42"/>
  <c r="AC95" i="42"/>
  <c r="AA95" i="42"/>
  <c r="AH52" i="42"/>
  <c r="AF52" i="42"/>
  <c r="AE52" i="42"/>
  <c r="AB52" i="42"/>
  <c r="Z52" i="42"/>
  <c r="AG52" i="42"/>
  <c r="AD52" i="42"/>
  <c r="AA52" i="42"/>
  <c r="Z512" i="42"/>
  <c r="AE441" i="42"/>
  <c r="Z441" i="42"/>
  <c r="Z85" i="42"/>
  <c r="AH85" i="42"/>
  <c r="AE85" i="42"/>
  <c r="AD85" i="42"/>
  <c r="AG85" i="42"/>
  <c r="AF85" i="42"/>
  <c r="AC85" i="42"/>
  <c r="AA85" i="42"/>
  <c r="AG18" i="42"/>
  <c r="AD18" i="42"/>
  <c r="AC18" i="42"/>
  <c r="Z18" i="42"/>
  <c r="AE18" i="42"/>
  <c r="AF18" i="42"/>
  <c r="AH18" i="42"/>
  <c r="AB32" i="42"/>
  <c r="AF32" i="42"/>
  <c r="AE32" i="42"/>
  <c r="AD32" i="42"/>
  <c r="AA32" i="42"/>
  <c r="AG32" i="42"/>
  <c r="AH32" i="42"/>
  <c r="AH100" i="42"/>
  <c r="AF100" i="42"/>
  <c r="AC100" i="42"/>
  <c r="AA100" i="42"/>
  <c r="AG100" i="42"/>
  <c r="AE100" i="42"/>
  <c r="Z100" i="42"/>
  <c r="AD100" i="42"/>
  <c r="AH33" i="42"/>
  <c r="AE33" i="42"/>
  <c r="AB33" i="42"/>
  <c r="AG33" i="42"/>
  <c r="AF33" i="42"/>
  <c r="AD33" i="42"/>
  <c r="AA33" i="42"/>
  <c r="AH103" i="42"/>
  <c r="AF103" i="42"/>
  <c r="AC103" i="42"/>
  <c r="AB103" i="42"/>
  <c r="AG103" i="42"/>
  <c r="AA103" i="42"/>
  <c r="AE103" i="42"/>
  <c r="AD103" i="42"/>
  <c r="AG24" i="42"/>
  <c r="AD24" i="42"/>
  <c r="AC24" i="42"/>
  <c r="AB24" i="42"/>
  <c r="AE24" i="42"/>
  <c r="AF24" i="42"/>
  <c r="AH24" i="42"/>
  <c r="AF449" i="42"/>
  <c r="AA220" i="42"/>
  <c r="AD669" i="42"/>
  <c r="AB669" i="42"/>
  <c r="AF186" i="42"/>
  <c r="AB186" i="42"/>
  <c r="AG186" i="42"/>
  <c r="Z186" i="42"/>
  <c r="AH186" i="42"/>
  <c r="AE186" i="42"/>
  <c r="AC186" i="42"/>
  <c r="AG537" i="42"/>
  <c r="AB537" i="42"/>
  <c r="AC20" i="42"/>
  <c r="AF20" i="42"/>
  <c r="AD20" i="42"/>
  <c r="AB20" i="42"/>
  <c r="AE20" i="42"/>
  <c r="AH20" i="42"/>
  <c r="AG20" i="42"/>
  <c r="AH49" i="42"/>
  <c r="AE49" i="42"/>
  <c r="AC49" i="42"/>
  <c r="AD49" i="42"/>
  <c r="AA49" i="42"/>
  <c r="AF49" i="42"/>
  <c r="AG49" i="42"/>
  <c r="Z531" i="42"/>
  <c r="AG531" i="42"/>
  <c r="AB227" i="42"/>
  <c r="AF197" i="42"/>
  <c r="AA450" i="42"/>
  <c r="AD522" i="42"/>
  <c r="Z197" i="42"/>
  <c r="AA462" i="42"/>
  <c r="AD527" i="42"/>
  <c r="AB527" i="42"/>
  <c r="Z443" i="42"/>
  <c r="AE202" i="42"/>
  <c r="AE674" i="42"/>
  <c r="AD589" i="42"/>
  <c r="AC589" i="42"/>
  <c r="AB672" i="42"/>
  <c r="AD587" i="42"/>
  <c r="AF441" i="42"/>
  <c r="AF608" i="42"/>
  <c r="AF657" i="42"/>
  <c r="AF669" i="42"/>
  <c r="AF111" i="42"/>
  <c r="AC438" i="42"/>
  <c r="AH197" i="42"/>
  <c r="AF524" i="42"/>
  <c r="AB524" i="42"/>
  <c r="Z524" i="42"/>
  <c r="AE77" i="42"/>
  <c r="AC77" i="42"/>
  <c r="AA77" i="42"/>
  <c r="AH77" i="42"/>
  <c r="AG77" i="42"/>
  <c r="AF77" i="42"/>
  <c r="AD77" i="42"/>
  <c r="AD441" i="42"/>
  <c r="AH31" i="42"/>
  <c r="AF31" i="42"/>
  <c r="AB31" i="42"/>
  <c r="AG31" i="42"/>
  <c r="AD31" i="42"/>
  <c r="AE31" i="42"/>
  <c r="AC31" i="42"/>
  <c r="AA31" i="42"/>
  <c r="AB455" i="42"/>
  <c r="Z89" i="42"/>
  <c r="AH89" i="42"/>
  <c r="AE89" i="42"/>
  <c r="AD89" i="42"/>
  <c r="AG89" i="42"/>
  <c r="AF89" i="42"/>
  <c r="AC89" i="42"/>
  <c r="AA89" i="42"/>
  <c r="AH70" i="42"/>
  <c r="AG70" i="42"/>
  <c r="AE70" i="42"/>
  <c r="Z70" i="42"/>
  <c r="AD70" i="42"/>
  <c r="AF70" i="42"/>
  <c r="AC70" i="42"/>
  <c r="AA70" i="42"/>
  <c r="AE90" i="42"/>
  <c r="AC90" i="42"/>
  <c r="AA90" i="42"/>
  <c r="AH90" i="42"/>
  <c r="AG90" i="42"/>
  <c r="AD90" i="42"/>
  <c r="AF90" i="42"/>
  <c r="Z90" i="42"/>
  <c r="AB11" i="42"/>
  <c r="AH11" i="42"/>
  <c r="AF11" i="42"/>
  <c r="AG11" i="42"/>
  <c r="AE11" i="42"/>
  <c r="AD11" i="42"/>
  <c r="AC11" i="42"/>
  <c r="AB14" i="42"/>
  <c r="AE14" i="42"/>
  <c r="AC14" i="42"/>
  <c r="Z14" i="42"/>
  <c r="AH14" i="42"/>
  <c r="AG14" i="42"/>
  <c r="AF14" i="42"/>
  <c r="AD14" i="42"/>
  <c r="AG152" i="42"/>
  <c r="AD152" i="42"/>
  <c r="AC152" i="42"/>
  <c r="AH152" i="42"/>
  <c r="AF152" i="42"/>
  <c r="AE152" i="42"/>
  <c r="AA152" i="42"/>
  <c r="Z520" i="42"/>
  <c r="AE531" i="42"/>
  <c r="AE678" i="42"/>
  <c r="AE651" i="42"/>
  <c r="AC608" i="42"/>
  <c r="AG27" i="42"/>
  <c r="AD27" i="42"/>
  <c r="AH27" i="42"/>
  <c r="AC27" i="42"/>
  <c r="AF27" i="42"/>
  <c r="AE27" i="42"/>
  <c r="AB27" i="42"/>
  <c r="Z27" i="42"/>
  <c r="AC107" i="42"/>
  <c r="Z107" i="42"/>
  <c r="AG107" i="42"/>
  <c r="AF107" i="42"/>
  <c r="AH107" i="42"/>
  <c r="AE107" i="42"/>
  <c r="AD107" i="42"/>
  <c r="AB107" i="42"/>
  <c r="AH64" i="42"/>
  <c r="AG64" i="42"/>
  <c r="AE64" i="42"/>
  <c r="Z64" i="42"/>
  <c r="AD64" i="42"/>
  <c r="AF64" i="42"/>
  <c r="AB64" i="42"/>
  <c r="AG453" i="42"/>
  <c r="Z453" i="42"/>
  <c r="Z97" i="42"/>
  <c r="AH97" i="42"/>
  <c r="AG30" i="42"/>
  <c r="AD30" i="42"/>
  <c r="AC30" i="42"/>
  <c r="AE30" i="42"/>
  <c r="AB30" i="42"/>
  <c r="AA30" i="42"/>
  <c r="AH30" i="42"/>
  <c r="AF30" i="42"/>
  <c r="AG87" i="42"/>
  <c r="AF87" i="42"/>
  <c r="AD87" i="42"/>
  <c r="AC87" i="42"/>
  <c r="AH87" i="42"/>
  <c r="AE87" i="42"/>
  <c r="AB87" i="42"/>
  <c r="AD44" i="42"/>
  <c r="AA44" i="42"/>
  <c r="AG44" i="42"/>
  <c r="AB44" i="42"/>
  <c r="AH44" i="42"/>
  <c r="AF44" i="42"/>
  <c r="AC44" i="42"/>
  <c r="AE44" i="42"/>
  <c r="AG112" i="42"/>
  <c r="AE112" i="42"/>
  <c r="AD112" i="42"/>
  <c r="AB112" i="42"/>
  <c r="AF112" i="42"/>
  <c r="AC112" i="42"/>
  <c r="Z112" i="42"/>
  <c r="AH112" i="42"/>
  <c r="AH45" i="42"/>
  <c r="AE45" i="42"/>
  <c r="AB45" i="42"/>
  <c r="Z45" i="42"/>
  <c r="AG45" i="42"/>
  <c r="AD45" i="42"/>
  <c r="AF45" i="42"/>
  <c r="AA45" i="42"/>
  <c r="AG115" i="42"/>
  <c r="AE115" i="42"/>
  <c r="AD115" i="42"/>
  <c r="AB115" i="42"/>
  <c r="AH115" i="42"/>
  <c r="AF115" i="42"/>
  <c r="AC115" i="42"/>
  <c r="Z115" i="42"/>
  <c r="AH36" i="42"/>
  <c r="AE36" i="42"/>
  <c r="AC36" i="42"/>
  <c r="AA36" i="42"/>
  <c r="AG36" i="42"/>
  <c r="AD36" i="42"/>
  <c r="AF36" i="42"/>
  <c r="AB36" i="42"/>
  <c r="AG232" i="42"/>
  <c r="BJ8" i="42"/>
  <c r="Z227" i="42"/>
  <c r="Z678" i="42"/>
  <c r="AG678" i="42"/>
  <c r="AA468" i="42"/>
  <c r="AE142" i="42"/>
  <c r="AD462" i="42"/>
  <c r="AA443" i="42"/>
  <c r="AF227" i="42"/>
  <c r="AE589" i="42"/>
  <c r="AG527" i="42"/>
  <c r="AF527" i="42"/>
  <c r="AE672" i="42"/>
  <c r="AE453" i="42"/>
  <c r="AA648" i="42"/>
  <c r="AB453" i="42"/>
  <c r="AB233" i="42"/>
  <c r="AA596" i="42"/>
  <c r="AA608" i="42"/>
  <c r="AG589" i="42"/>
  <c r="AA584" i="42"/>
  <c r="AE450" i="42"/>
  <c r="Z233" i="42"/>
  <c r="Z536" i="42"/>
  <c r="AD536" i="42"/>
  <c r="AB17" i="42"/>
  <c r="AF17" i="42"/>
  <c r="AH17" i="42"/>
  <c r="AG17" i="42"/>
  <c r="AE17" i="42"/>
  <c r="AD17" i="42"/>
  <c r="Z17" i="42"/>
  <c r="AA587" i="42"/>
  <c r="AF453" i="42"/>
  <c r="AG97" i="42"/>
  <c r="AG43" i="42"/>
  <c r="AC43" i="42"/>
  <c r="AH43" i="42"/>
  <c r="AF43" i="42"/>
  <c r="AE43" i="42"/>
  <c r="AD43" i="42"/>
  <c r="AB43" i="42"/>
  <c r="Z43" i="42"/>
  <c r="AG650" i="42"/>
  <c r="AB467" i="42"/>
  <c r="AE675" i="42"/>
  <c r="AG102" i="42"/>
  <c r="AE102" i="42"/>
  <c r="AD102" i="42"/>
  <c r="AA102" i="42"/>
  <c r="AH102" i="42"/>
  <c r="AF102" i="42"/>
  <c r="AC102" i="42"/>
  <c r="AC23" i="42"/>
  <c r="AF23" i="42"/>
  <c r="AD23" i="42"/>
  <c r="AG23" i="42"/>
  <c r="AH23" i="42"/>
  <c r="AE23" i="42"/>
  <c r="AB23" i="42"/>
  <c r="Z23" i="42"/>
  <c r="AG81" i="42"/>
  <c r="AF81" i="42"/>
  <c r="AD81" i="42"/>
  <c r="Z81" i="42"/>
  <c r="AC81" i="42"/>
  <c r="AH81" i="42"/>
  <c r="AE81" i="42"/>
  <c r="AA81" i="42"/>
  <c r="AC26" i="42"/>
  <c r="AF26" i="42"/>
  <c r="AD26" i="42"/>
  <c r="AB26" i="42"/>
  <c r="Z26" i="42"/>
  <c r="AE26" i="42"/>
  <c r="AH26" i="42"/>
  <c r="AG26" i="42"/>
  <c r="AG37" i="42"/>
  <c r="AC37" i="42"/>
  <c r="AB37" i="42"/>
  <c r="AH37" i="42"/>
  <c r="AD37" i="42"/>
  <c r="AF37" i="42"/>
  <c r="AE37" i="42"/>
  <c r="AC104" i="42"/>
  <c r="AG104" i="42"/>
  <c r="AF104" i="42"/>
  <c r="AE104" i="42"/>
  <c r="AD104" i="42"/>
  <c r="AA104" i="42"/>
  <c r="AH104" i="42"/>
  <c r="AG21" i="42"/>
  <c r="AD21" i="42"/>
  <c r="AC21" i="42"/>
  <c r="AF21" i="42"/>
  <c r="AH21" i="42"/>
  <c r="AE21" i="42"/>
  <c r="AB21" i="42"/>
  <c r="AA21" i="42"/>
  <c r="AG91" i="42"/>
  <c r="AF91" i="42"/>
  <c r="AD91" i="42"/>
  <c r="Z91" i="42"/>
  <c r="AH91" i="42"/>
  <c r="AE91" i="42"/>
  <c r="AC91" i="42"/>
  <c r="AD678" i="42"/>
  <c r="Z651" i="42"/>
  <c r="AG233" i="42"/>
  <c r="AG534" i="42"/>
  <c r="AD648" i="42"/>
  <c r="AE534" i="42"/>
  <c r="AF584" i="42"/>
  <c r="AD584" i="42"/>
  <c r="AG118" i="42"/>
  <c r="AE118" i="42"/>
  <c r="AD118" i="42"/>
  <c r="AA118" i="42"/>
  <c r="AH118" i="42"/>
  <c r="AF118" i="42"/>
  <c r="AC118" i="42"/>
  <c r="Z118" i="42"/>
  <c r="AH39" i="42"/>
  <c r="AE39" i="42"/>
  <c r="AC39" i="42"/>
  <c r="AD39" i="42"/>
  <c r="AB39" i="42"/>
  <c r="AG39" i="42"/>
  <c r="AF39" i="42"/>
  <c r="AH119" i="42"/>
  <c r="AF119" i="42"/>
  <c r="AC119" i="42"/>
  <c r="AA119" i="42"/>
  <c r="Z119" i="42"/>
  <c r="AG119" i="42"/>
  <c r="AE119" i="42"/>
  <c r="AD119" i="42"/>
  <c r="AG599" i="42"/>
  <c r="Z599" i="42"/>
  <c r="AG465" i="42"/>
  <c r="AB465" i="42"/>
  <c r="AH109" i="42"/>
  <c r="AF109" i="42"/>
  <c r="AC109" i="42"/>
  <c r="AB109" i="42"/>
  <c r="AE109" i="42"/>
  <c r="AD109" i="42"/>
  <c r="AG109" i="42"/>
  <c r="AH42" i="42"/>
  <c r="AE42" i="42"/>
  <c r="AC42" i="42"/>
  <c r="AG42" i="42"/>
  <c r="AF42" i="42"/>
  <c r="AD42" i="42"/>
  <c r="AB42" i="42"/>
  <c r="AA42" i="42"/>
  <c r="AH56" i="42"/>
  <c r="AD56" i="42"/>
  <c r="AG56" i="42"/>
  <c r="AF56" i="42"/>
  <c r="AC56" i="42"/>
  <c r="AE56" i="42"/>
  <c r="AA56" i="42"/>
  <c r="AF69" i="42"/>
  <c r="AD69" i="42"/>
  <c r="AC69" i="42"/>
  <c r="Z69" i="42"/>
  <c r="AA69" i="42"/>
  <c r="AE69" i="42"/>
  <c r="AH69" i="42"/>
  <c r="AG69" i="42"/>
  <c r="AG676" i="42"/>
  <c r="AG127" i="42"/>
  <c r="AD127" i="42"/>
  <c r="AF127" i="42"/>
  <c r="AE127" i="42"/>
  <c r="AB127" i="42"/>
  <c r="Z127" i="42"/>
  <c r="AC127" i="42"/>
  <c r="AH127" i="42"/>
  <c r="AD48" i="42"/>
  <c r="Z48" i="42"/>
  <c r="AG48" i="42"/>
  <c r="AH48" i="42"/>
  <c r="AF48" i="42"/>
  <c r="AC48" i="42"/>
  <c r="AE48" i="42"/>
  <c r="AA48" i="42"/>
  <c r="AG227" i="42"/>
  <c r="AA520" i="42"/>
  <c r="AF432" i="42"/>
  <c r="Z534" i="42"/>
  <c r="AE522" i="42"/>
  <c r="AB522" i="42"/>
  <c r="AC443" i="42"/>
  <c r="Z455" i="42"/>
  <c r="AF202" i="42"/>
  <c r="AF467" i="42"/>
  <c r="AD455" i="42"/>
  <c r="AD537" i="42"/>
  <c r="AA537" i="42"/>
  <c r="AB587" i="42"/>
  <c r="AB97" i="42"/>
  <c r="AD534" i="42"/>
  <c r="AE608" i="42"/>
  <c r="AF510" i="42"/>
  <c r="AF438" i="42"/>
  <c r="AF596" i="42"/>
  <c r="AG462" i="42"/>
  <c r="Z646" i="42"/>
  <c r="AH646" i="42"/>
  <c r="AG646" i="42"/>
  <c r="AC646" i="42"/>
  <c r="AD646" i="42"/>
  <c r="AB646" i="42"/>
  <c r="AA646" i="42"/>
  <c r="AE646" i="42"/>
  <c r="AE96" i="42"/>
  <c r="AC96" i="42"/>
  <c r="AA96" i="42"/>
  <c r="AH96" i="42"/>
  <c r="AG96" i="42"/>
  <c r="Z96" i="42"/>
  <c r="AF96" i="42"/>
  <c r="AD96" i="42"/>
  <c r="AC29" i="42"/>
  <c r="AF29" i="42"/>
  <c r="AG29" i="42"/>
  <c r="AH29" i="42"/>
  <c r="AE29" i="42"/>
  <c r="AD29" i="42"/>
  <c r="AB29" i="42"/>
  <c r="Z29" i="42"/>
  <c r="AF599" i="42"/>
  <c r="AF465" i="42"/>
  <c r="AE86" i="42"/>
  <c r="AC86" i="42"/>
  <c r="AB86" i="42"/>
  <c r="AH86" i="42"/>
  <c r="Z86" i="42"/>
  <c r="AG86" i="42"/>
  <c r="AD86" i="42"/>
  <c r="AF86" i="42"/>
  <c r="AG55" i="42"/>
  <c r="AF55" i="42"/>
  <c r="AD55" i="42"/>
  <c r="AH55" i="42"/>
  <c r="AE55" i="42"/>
  <c r="AC55" i="42"/>
  <c r="AA55" i="42"/>
  <c r="AE662" i="42"/>
  <c r="AG10" i="42"/>
  <c r="Z10" i="42"/>
  <c r="AH10" i="42"/>
  <c r="AF10" i="42"/>
  <c r="AE10" i="42"/>
  <c r="AD10" i="42"/>
  <c r="AC10" i="42"/>
  <c r="AB10" i="42"/>
  <c r="AB181" i="42"/>
  <c r="AF181" i="42"/>
  <c r="AC181" i="42"/>
  <c r="Z181" i="42"/>
  <c r="AH181" i="42"/>
  <c r="AG181" i="42"/>
  <c r="AE181" i="42"/>
  <c r="AA181" i="42"/>
  <c r="AC114" i="42"/>
  <c r="Z114" i="42"/>
  <c r="AG114" i="42"/>
  <c r="AF114" i="42"/>
  <c r="AE114" i="42"/>
  <c r="AD114" i="42"/>
  <c r="AH114" i="42"/>
  <c r="AB114" i="42"/>
  <c r="AD35" i="42"/>
  <c r="Z35" i="42"/>
  <c r="AG35" i="42"/>
  <c r="AH35" i="42"/>
  <c r="AF35" i="42"/>
  <c r="AC35" i="42"/>
  <c r="AE35" i="42"/>
  <c r="AB35" i="42"/>
  <c r="AG105" i="42"/>
  <c r="AE105" i="42"/>
  <c r="AD105" i="42"/>
  <c r="AB105" i="42"/>
  <c r="AH105" i="42"/>
  <c r="AF105" i="42"/>
  <c r="AC105" i="42"/>
  <c r="AD38" i="42"/>
  <c r="AA38" i="42"/>
  <c r="AG38" i="42"/>
  <c r="AC38" i="42"/>
  <c r="AH38" i="42"/>
  <c r="AF38" i="42"/>
  <c r="AE38" i="42"/>
  <c r="AB38" i="42"/>
  <c r="AG61" i="42"/>
  <c r="AF61" i="42"/>
  <c r="AD61" i="42"/>
  <c r="AC61" i="42"/>
  <c r="AA61" i="42"/>
  <c r="AE61" i="42"/>
  <c r="AH61" i="42"/>
  <c r="AH25" i="42"/>
  <c r="AB25" i="42"/>
  <c r="AD25" i="42"/>
  <c r="AG25" i="42"/>
  <c r="AF25" i="42"/>
  <c r="AE25" i="42"/>
  <c r="AC25" i="42"/>
  <c r="Z25" i="42"/>
  <c r="AD6" i="42"/>
  <c r="AG6" i="42"/>
  <c r="AH6" i="42"/>
  <c r="AE6" i="42"/>
  <c r="AF6" i="42"/>
  <c r="AB6" i="42"/>
  <c r="AA6" i="42"/>
  <c r="AE520" i="42"/>
  <c r="AG651" i="42"/>
  <c r="AB443" i="42"/>
  <c r="AG202" i="42"/>
  <c r="AF443" i="42"/>
  <c r="AC672" i="42"/>
  <c r="Z672" i="42"/>
  <c r="AA669" i="42"/>
  <c r="AG669" i="42"/>
  <c r="AE669" i="42"/>
  <c r="AD202" i="42"/>
  <c r="AG130" i="42"/>
  <c r="AD130" i="42"/>
  <c r="Z130" i="42"/>
  <c r="AF130" i="42"/>
  <c r="AE130" i="42"/>
  <c r="AH130" i="42"/>
  <c r="AC130" i="42"/>
  <c r="AB130" i="42"/>
  <c r="AD51" i="42"/>
  <c r="AA51" i="42"/>
  <c r="Z51" i="42"/>
  <c r="AG51" i="42"/>
  <c r="AH51" i="42"/>
  <c r="AF51" i="42"/>
  <c r="AE51" i="42"/>
  <c r="AC51" i="42"/>
  <c r="AG16" i="42"/>
  <c r="AA16" i="42"/>
  <c r="AC16" i="42"/>
  <c r="AB16" i="42"/>
  <c r="AD16" i="42"/>
  <c r="AH16" i="42"/>
  <c r="AF16" i="42"/>
  <c r="AE16" i="42"/>
  <c r="AF513" i="42"/>
  <c r="AA513" i="42"/>
  <c r="AG133" i="42"/>
  <c r="AD133" i="42"/>
  <c r="AF133" i="42"/>
  <c r="AC133" i="42"/>
  <c r="AB133" i="42"/>
  <c r="AE133" i="42"/>
  <c r="Z133" i="42"/>
  <c r="AH133" i="42"/>
  <c r="AE54" i="42"/>
  <c r="AA54" i="42"/>
  <c r="Z54" i="42"/>
  <c r="AH54" i="42"/>
  <c r="AF54" i="42"/>
  <c r="AD54" i="42"/>
  <c r="AG54" i="42"/>
  <c r="AA68" i="42"/>
  <c r="AE68" i="42"/>
  <c r="Z68" i="42"/>
  <c r="AH68" i="42"/>
  <c r="AG68" i="42"/>
  <c r="AF68" i="42"/>
  <c r="AD68" i="42"/>
  <c r="AC68" i="42"/>
  <c r="AC160" i="42"/>
  <c r="AF160" i="42"/>
  <c r="AD160" i="42"/>
  <c r="AH160" i="42"/>
  <c r="AG160" i="42"/>
  <c r="AE160" i="42"/>
  <c r="AB160" i="42"/>
  <c r="AC139" i="42"/>
  <c r="AF139" i="42"/>
  <c r="AG139" i="42"/>
  <c r="AD139" i="42"/>
  <c r="AA139" i="42"/>
  <c r="AE139" i="42"/>
  <c r="AH139" i="42"/>
  <c r="AE60" i="42"/>
  <c r="AC60" i="42"/>
  <c r="AA60" i="42"/>
  <c r="AH60" i="42"/>
  <c r="AF60" i="42"/>
  <c r="Z60" i="42"/>
  <c r="AG60" i="42"/>
  <c r="AD60" i="42"/>
  <c r="AA534" i="42"/>
  <c r="AF12" i="42"/>
  <c r="AD12" i="42"/>
  <c r="AC12" i="42"/>
  <c r="AB12" i="42"/>
  <c r="Z12" i="42"/>
  <c r="AG12" i="42"/>
  <c r="AE12" i="42"/>
  <c r="AH12" i="42"/>
  <c r="AH227" i="42"/>
  <c r="AC536" i="42"/>
  <c r="Z590" i="42"/>
  <c r="Z444" i="42"/>
  <c r="AB450" i="42"/>
  <c r="AB678" i="42"/>
  <c r="AE233" i="42"/>
  <c r="AA674" i="42"/>
  <c r="AG443" i="42"/>
  <c r="AD465" i="42"/>
  <c r="AA465" i="42"/>
  <c r="AB648" i="42"/>
  <c r="AC453" i="42"/>
  <c r="AE660" i="42"/>
  <c r="AA438" i="42"/>
  <c r="AA233" i="42"/>
  <c r="AE657" i="42"/>
  <c r="AB202" i="42"/>
  <c r="AG608" i="42"/>
  <c r="AC452" i="42"/>
  <c r="AE452" i="42"/>
  <c r="AA452" i="42"/>
  <c r="AG108" i="42"/>
  <c r="AE108" i="42"/>
  <c r="AD108" i="42"/>
  <c r="AH108" i="42"/>
  <c r="AF108" i="42"/>
  <c r="AC108" i="42"/>
  <c r="Z108" i="42"/>
  <c r="AD41" i="42"/>
  <c r="AA41" i="42"/>
  <c r="AG41" i="42"/>
  <c r="AF41" i="42"/>
  <c r="AE41" i="42"/>
  <c r="AC41" i="42"/>
  <c r="AB41" i="42"/>
  <c r="AH41" i="42"/>
  <c r="AG648" i="42"/>
  <c r="AE513" i="42"/>
  <c r="AC122" i="42"/>
  <c r="AF122" i="42"/>
  <c r="AH122" i="42"/>
  <c r="AD122" i="42"/>
  <c r="AB122" i="42"/>
  <c r="AG122" i="42"/>
  <c r="AE122" i="42"/>
  <c r="Z122" i="42"/>
  <c r="AH67" i="42"/>
  <c r="AG67" i="42"/>
  <c r="AE67" i="42"/>
  <c r="Z67" i="42"/>
  <c r="AF67" i="42"/>
  <c r="AD67" i="42"/>
  <c r="AC67" i="42"/>
  <c r="AA67" i="42"/>
  <c r="AB674" i="42"/>
  <c r="AH22" i="42"/>
  <c r="AA22" i="42"/>
  <c r="AD22" i="42"/>
  <c r="AC22" i="42"/>
  <c r="Z22" i="42"/>
  <c r="AG22" i="42"/>
  <c r="AF22" i="42"/>
  <c r="AE22" i="42"/>
  <c r="AC126" i="42"/>
  <c r="AF126" i="42"/>
  <c r="Z126" i="42"/>
  <c r="AG126" i="42"/>
  <c r="AE126" i="42"/>
  <c r="AH126" i="42"/>
  <c r="AD126" i="42"/>
  <c r="AB126" i="42"/>
  <c r="AG47" i="42"/>
  <c r="AC47" i="42"/>
  <c r="AA47" i="42"/>
  <c r="AD47" i="42"/>
  <c r="AH47" i="42"/>
  <c r="AF47" i="42"/>
  <c r="AE47" i="42"/>
  <c r="AG681" i="42"/>
  <c r="AF681" i="42"/>
  <c r="AE681" i="42"/>
  <c r="AD681" i="42"/>
  <c r="AC681" i="42"/>
  <c r="AB681" i="42"/>
  <c r="AA681" i="42"/>
  <c r="Z681" i="42"/>
  <c r="AC117" i="42"/>
  <c r="AA117" i="42"/>
  <c r="AG117" i="42"/>
  <c r="AF117" i="42"/>
  <c r="AE117" i="42"/>
  <c r="AD117" i="42"/>
  <c r="AB117" i="42"/>
  <c r="AH117" i="42"/>
  <c r="AG50" i="42"/>
  <c r="AB50" i="42"/>
  <c r="AH50" i="42"/>
  <c r="AE50" i="42"/>
  <c r="AF50" i="42"/>
  <c r="AD50" i="42"/>
  <c r="AA50" i="42"/>
  <c r="Z50" i="42"/>
  <c r="AC6" i="42"/>
  <c r="AH73" i="42"/>
  <c r="AG73" i="42"/>
  <c r="AE73" i="42"/>
  <c r="AA73" i="42"/>
  <c r="AF73" i="42"/>
  <c r="AD73" i="42"/>
  <c r="AC73" i="42"/>
  <c r="AG40" i="42"/>
  <c r="AC40" i="42"/>
  <c r="AH40" i="42"/>
  <c r="AE40" i="42"/>
  <c r="AF40" i="42"/>
  <c r="AD40" i="42"/>
  <c r="AB40" i="42"/>
  <c r="Z40" i="42"/>
  <c r="AD672" i="42"/>
  <c r="AB608" i="42"/>
  <c r="Z608" i="42"/>
  <c r="AB657" i="42"/>
  <c r="Z657" i="42"/>
  <c r="AE63" i="42"/>
  <c r="AB63" i="42"/>
  <c r="AH63" i="42"/>
  <c r="AG63" i="42"/>
  <c r="AF63" i="42"/>
  <c r="AD63" i="42"/>
  <c r="Z63" i="42"/>
  <c r="AH28" i="42"/>
  <c r="AA28" i="42"/>
  <c r="AD28" i="42"/>
  <c r="AC28" i="42"/>
  <c r="Z28" i="42"/>
  <c r="AE28" i="42"/>
  <c r="AF28" i="42"/>
  <c r="AG28" i="42"/>
  <c r="AG525" i="42"/>
  <c r="Z525" i="42"/>
  <c r="AC145" i="42"/>
  <c r="AF145" i="42"/>
  <c r="AH145" i="42"/>
  <c r="AE145" i="42"/>
  <c r="AG145" i="42"/>
  <c r="AD145" i="42"/>
  <c r="AA145" i="42"/>
  <c r="AF66" i="42"/>
  <c r="AD66" i="42"/>
  <c r="AC66" i="42"/>
  <c r="AG66" i="42"/>
  <c r="AE66" i="42"/>
  <c r="AA66" i="42"/>
  <c r="AH66" i="42"/>
  <c r="AH8" i="42"/>
  <c r="AG8" i="42"/>
  <c r="AE8" i="42"/>
  <c r="AF8" i="42"/>
  <c r="AD8" i="42"/>
  <c r="AB8" i="42"/>
  <c r="AA8" i="42"/>
  <c r="AF9" i="42"/>
  <c r="Z9" i="42"/>
  <c r="AB9" i="42"/>
  <c r="AH9" i="42"/>
  <c r="AG9" i="42"/>
  <c r="AD9" i="42"/>
  <c r="AE9" i="42"/>
  <c r="Z79" i="42"/>
  <c r="AH79" i="42"/>
  <c r="AE79" i="42"/>
  <c r="AD79" i="42"/>
  <c r="AG79" i="42"/>
  <c r="AF79" i="42"/>
  <c r="AC79" i="42"/>
  <c r="AA79" i="42"/>
  <c r="AC163" i="42"/>
  <c r="AF163" i="42"/>
  <c r="AG163" i="42"/>
  <c r="AE163" i="42"/>
  <c r="AB163" i="42"/>
  <c r="AH163" i="42"/>
  <c r="AD163" i="42"/>
  <c r="AF72" i="42"/>
  <c r="AD72" i="42"/>
  <c r="AC72" i="42"/>
  <c r="Z72" i="42"/>
  <c r="AA72" i="42"/>
  <c r="AH72" i="42"/>
  <c r="AE72" i="42"/>
  <c r="AG72" i="42"/>
  <c r="AH128" i="42"/>
  <c r="AB128" i="42"/>
  <c r="Z128" i="42"/>
  <c r="AF128" i="42"/>
  <c r="AE128" i="42"/>
  <c r="AG128" i="42"/>
  <c r="AD128" i="42"/>
  <c r="AC128" i="42"/>
  <c r="AE80" i="42"/>
  <c r="AC80" i="42"/>
  <c r="AA80" i="42"/>
  <c r="AH80" i="42"/>
  <c r="AG80" i="42"/>
  <c r="AD80" i="42"/>
  <c r="AF80" i="42"/>
  <c r="Z80" i="42"/>
  <c r="AC648" i="42"/>
  <c r="AA672" i="42"/>
  <c r="Z669" i="42"/>
  <c r="Z596" i="42"/>
  <c r="AA657" i="42"/>
  <c r="AC464" i="42"/>
  <c r="AG464" i="42"/>
  <c r="AA464" i="42"/>
  <c r="AC132" i="42"/>
  <c r="AF132" i="42"/>
  <c r="AH132" i="42"/>
  <c r="AD132" i="42"/>
  <c r="AA132" i="42"/>
  <c r="AG132" i="42"/>
  <c r="AE132" i="42"/>
  <c r="Z132" i="42"/>
  <c r="AG53" i="42"/>
  <c r="AB53" i="42"/>
  <c r="AH53" i="42"/>
  <c r="AF53" i="42"/>
  <c r="AE53" i="42"/>
  <c r="AA53" i="42"/>
  <c r="AD53" i="42"/>
  <c r="Z53" i="42"/>
  <c r="AC660" i="42"/>
  <c r="AH7" i="42"/>
  <c r="AC7" i="42"/>
  <c r="AB7" i="42"/>
  <c r="AD7" i="42"/>
  <c r="AG7" i="42"/>
  <c r="AF7" i="42"/>
  <c r="AE7" i="42"/>
  <c r="AG34" i="42"/>
  <c r="AC34" i="42"/>
  <c r="AH34" i="42"/>
  <c r="AF34" i="42"/>
  <c r="AB34" i="42"/>
  <c r="AE34" i="42"/>
  <c r="AD34" i="42"/>
  <c r="AH138" i="42"/>
  <c r="AG138" i="42"/>
  <c r="AD138" i="42"/>
  <c r="AC138" i="42"/>
  <c r="AF138" i="42"/>
  <c r="AE138" i="42"/>
  <c r="Z138" i="42"/>
  <c r="Z59" i="42"/>
  <c r="AH59" i="42"/>
  <c r="AD59" i="42"/>
  <c r="AG59" i="42"/>
  <c r="AF59" i="42"/>
  <c r="AB59" i="42"/>
  <c r="AE59" i="42"/>
  <c r="AA59" i="42"/>
  <c r="AC129" i="42"/>
  <c r="AF129" i="42"/>
  <c r="AG129" i="42"/>
  <c r="AE129" i="42"/>
  <c r="AA129" i="42"/>
  <c r="AH129" i="42"/>
  <c r="AD129" i="42"/>
  <c r="Z129" i="42"/>
  <c r="AH62" i="42"/>
  <c r="AD62" i="42"/>
  <c r="AG62" i="42"/>
  <c r="AF62" i="42"/>
  <c r="AE62" i="42"/>
  <c r="AC62" i="42"/>
  <c r="AB62" i="42"/>
  <c r="AB229" i="42"/>
  <c r="AA229" i="42"/>
  <c r="Z229" i="42"/>
  <c r="AH229" i="42"/>
  <c r="AD229" i="42"/>
  <c r="AG229" i="42"/>
  <c r="AF229" i="42"/>
  <c r="AE229" i="42"/>
  <c r="AG173" i="42"/>
  <c r="AF173" i="42"/>
  <c r="AD173" i="42"/>
  <c r="AE173" i="42"/>
  <c r="AH173" i="42"/>
  <c r="AB173" i="42"/>
  <c r="AA173" i="42"/>
  <c r="Z173" i="42"/>
  <c r="AH168" i="42"/>
  <c r="AG168" i="42"/>
  <c r="AF168" i="42"/>
  <c r="AE168" i="42"/>
  <c r="AD168" i="42"/>
  <c r="AB168" i="42"/>
  <c r="AA168" i="42"/>
  <c r="Z168" i="42"/>
  <c r="AH159" i="42"/>
  <c r="Z159" i="42"/>
  <c r="AG159" i="42"/>
  <c r="AF159" i="42"/>
  <c r="AA159" i="42"/>
  <c r="AE159" i="42"/>
  <c r="AD159" i="42"/>
  <c r="AB159" i="42"/>
  <c r="AG158" i="42"/>
  <c r="AF158" i="42"/>
  <c r="AE158" i="42"/>
  <c r="AD158" i="42"/>
  <c r="AB158" i="42"/>
  <c r="AA158" i="42"/>
  <c r="Z158" i="42"/>
  <c r="AH158" i="42"/>
  <c r="AB157" i="42"/>
  <c r="AA157" i="42"/>
  <c r="AD157" i="42"/>
  <c r="Z157" i="42"/>
  <c r="AH157" i="42"/>
  <c r="AG157" i="42"/>
  <c r="AF157" i="42"/>
  <c r="AE157" i="42"/>
  <c r="AB151" i="42"/>
  <c r="AA151" i="42"/>
  <c r="Z151" i="42"/>
  <c r="AH151" i="42"/>
  <c r="AG151" i="42"/>
  <c r="AF151" i="42"/>
  <c r="AE151" i="42"/>
  <c r="AD151" i="42"/>
  <c r="AH150" i="42"/>
  <c r="AA150" i="42"/>
  <c r="AG150" i="42"/>
  <c r="AF150" i="42"/>
  <c r="AE150" i="42"/>
  <c r="AD150" i="42"/>
  <c r="AB150" i="42"/>
  <c r="Z150" i="42"/>
  <c r="AH141" i="42"/>
  <c r="AG141" i="42"/>
  <c r="AF141" i="42"/>
  <c r="AE141" i="42"/>
  <c r="AD141" i="42"/>
  <c r="AB141" i="42"/>
  <c r="AA141" i="42"/>
  <c r="Z141" i="42"/>
  <c r="AG140" i="42"/>
  <c r="AD140" i="42"/>
  <c r="AF140" i="42"/>
  <c r="AE140" i="42"/>
  <c r="AB140" i="42"/>
  <c r="AA140" i="42"/>
  <c r="Z140" i="42"/>
  <c r="AH140" i="42"/>
  <c r="AB136" i="42"/>
  <c r="AA136" i="42"/>
  <c r="AH136" i="42"/>
  <c r="AG136" i="42"/>
  <c r="AF136" i="42"/>
  <c r="AE136" i="42"/>
  <c r="AD136" i="42"/>
  <c r="AG94" i="42"/>
  <c r="AF94" i="42"/>
  <c r="AE94" i="42"/>
  <c r="AD94" i="42"/>
  <c r="AB94" i="42"/>
  <c r="AA94" i="42"/>
  <c r="AH94" i="42"/>
  <c r="Z94" i="42"/>
  <c r="AH92" i="42"/>
  <c r="AG92" i="42"/>
  <c r="AA92" i="42"/>
  <c r="AF92" i="42"/>
  <c r="AE92" i="42"/>
  <c r="AD92" i="42"/>
  <c r="AB92" i="42"/>
  <c r="Z92" i="42"/>
  <c r="AB93" i="42"/>
  <c r="AA93" i="42"/>
  <c r="Z93" i="42"/>
  <c r="AF93" i="42"/>
  <c r="AD93" i="42"/>
  <c r="AH93" i="42"/>
  <c r="AG93" i="42"/>
  <c r="AE93" i="42"/>
  <c r="AG88" i="42"/>
  <c r="AF88" i="42"/>
  <c r="AE88" i="42"/>
  <c r="AD88" i="42"/>
  <c r="AB88" i="42"/>
  <c r="AA88" i="42"/>
  <c r="Z88" i="42"/>
  <c r="AH88" i="42"/>
  <c r="AB84" i="42"/>
  <c r="AA84" i="42"/>
  <c r="Z84" i="42"/>
  <c r="AH84" i="42"/>
  <c r="AG84" i="42"/>
  <c r="AF84" i="42"/>
  <c r="AE84" i="42"/>
  <c r="AD84" i="42"/>
  <c r="AH83" i="42"/>
  <c r="AG83" i="42"/>
  <c r="AF83" i="42"/>
  <c r="AE83" i="42"/>
  <c r="AD83" i="42"/>
  <c r="AB83" i="42"/>
  <c r="AA83" i="42"/>
  <c r="Z83" i="42"/>
  <c r="AG82" i="42"/>
  <c r="AF82" i="42"/>
  <c r="AE82" i="42"/>
  <c r="AH82" i="42"/>
  <c r="AD82" i="42"/>
  <c r="AB82" i="42"/>
  <c r="AA82" i="42"/>
  <c r="Z82" i="42"/>
  <c r="AQ394" i="42"/>
  <c r="AK241" i="42"/>
  <c r="BH15" i="42"/>
  <c r="AS430" i="42"/>
  <c r="BQ178" i="42"/>
  <c r="BQ179" i="42" s="1"/>
  <c r="BQ180" i="42" s="1"/>
  <c r="BP171" i="42"/>
  <c r="BM77" i="42"/>
  <c r="BJ32" i="42"/>
  <c r="BL103" i="42"/>
  <c r="BL105" i="42" s="1"/>
  <c r="BR201" i="42"/>
  <c r="BR205" i="42" s="1"/>
  <c r="BO82" i="42"/>
  <c r="AP75" i="42"/>
  <c r="AW395" i="42"/>
  <c r="AR430" i="42"/>
  <c r="AN265" i="42"/>
  <c r="AS504" i="42"/>
  <c r="AO255" i="42"/>
  <c r="AU394" i="42"/>
  <c r="BK86" i="42"/>
  <c r="BK87" i="42" s="1"/>
  <c r="BG7" i="42"/>
  <c r="AV408" i="42"/>
  <c r="AT472" i="42"/>
  <c r="AT477" i="42" s="1"/>
  <c r="BS169" i="42"/>
  <c r="BS182" i="42" s="1"/>
  <c r="AX416" i="42"/>
  <c r="AX417" i="42" s="1"/>
  <c r="BF10" i="42"/>
  <c r="AW396" i="42"/>
  <c r="AN266" i="42"/>
  <c r="AM244" i="42"/>
  <c r="AO256" i="42"/>
  <c r="BP172" i="42"/>
  <c r="BP175" i="42" s="1"/>
  <c r="BP176" i="42" s="1"/>
  <c r="BH18" i="42"/>
  <c r="AB22" i="42"/>
  <c r="Z11" i="42"/>
  <c r="AR102" i="42" l="1"/>
  <c r="AR106" i="42"/>
  <c r="AM115" i="42"/>
  <c r="AM116" i="42"/>
  <c r="AO156" i="42"/>
  <c r="AP135" i="42"/>
  <c r="AN122" i="42"/>
  <c r="AP141" i="42"/>
  <c r="AQ140" i="42"/>
  <c r="AK118" i="42"/>
  <c r="AO155" i="42"/>
  <c r="BU496" i="42"/>
  <c r="BU492" i="42"/>
  <c r="AY286" i="42"/>
  <c r="AY288" i="42" s="1"/>
  <c r="AY290" i="42" s="1"/>
  <c r="AU276" i="42"/>
  <c r="AU277" i="42" s="1"/>
  <c r="AU278" i="42" s="1"/>
  <c r="AU283" i="42" s="1"/>
  <c r="AU285" i="42" s="1"/>
  <c r="BU502" i="42"/>
  <c r="BU503" i="42" s="1"/>
  <c r="BU521" i="42" s="1"/>
  <c r="AW203" i="42"/>
  <c r="AW213" i="42" s="1"/>
  <c r="BC215" i="42"/>
  <c r="BC216" i="42" s="1"/>
  <c r="AX205" i="42"/>
  <c r="AX206" i="42" s="1"/>
  <c r="AZ208" i="42"/>
  <c r="AV224" i="42"/>
  <c r="BB218" i="42"/>
  <c r="BB219" i="42" s="1"/>
  <c r="BB300" i="42"/>
  <c r="BB301" i="42" s="1"/>
  <c r="BA291" i="42"/>
  <c r="BP519" i="42"/>
  <c r="BE236" i="42"/>
  <c r="CT7" i="42"/>
  <c r="B7" i="42" s="1"/>
  <c r="CT6" i="42"/>
  <c r="B6" i="42" s="1"/>
  <c r="AK242" i="42"/>
  <c r="BD8" i="42"/>
  <c r="AI728" i="42"/>
  <c r="AI745" i="42"/>
  <c r="BP8" i="42"/>
  <c r="AU395" i="42"/>
  <c r="AU396" i="42" s="1"/>
  <c r="AI791" i="42"/>
  <c r="AI750" i="42"/>
  <c r="AI781" i="42"/>
  <c r="AI788" i="42"/>
  <c r="AI780" i="42"/>
  <c r="BE508" i="42"/>
  <c r="BF11" i="42"/>
  <c r="AI744" i="42"/>
  <c r="AI719" i="42"/>
  <c r="AI755" i="42"/>
  <c r="AI783" i="42"/>
  <c r="AI747" i="42"/>
  <c r="AI776" i="42"/>
  <c r="AI735" i="42"/>
  <c r="AI771" i="42"/>
  <c r="AI807" i="42"/>
  <c r="AI765" i="42"/>
  <c r="AI748" i="42"/>
  <c r="AI734" i="42"/>
  <c r="AI746" i="42"/>
  <c r="AI770" i="42"/>
  <c r="AI784" i="42"/>
  <c r="AI357" i="42"/>
  <c r="AI806" i="42"/>
  <c r="AI760" i="42"/>
  <c r="AI782" i="42"/>
  <c r="AI724" i="42"/>
  <c r="AI796" i="42"/>
  <c r="AI723" i="42"/>
  <c r="AI716" i="42"/>
  <c r="AI759" i="42"/>
  <c r="AI795" i="42"/>
  <c r="AI801" i="42"/>
  <c r="AI733" i="42"/>
  <c r="AI805" i="42"/>
  <c r="AI768" i="42"/>
  <c r="AI753" i="42"/>
  <c r="AI769" i="42"/>
  <c r="AI732" i="42"/>
  <c r="AI804" i="42"/>
  <c r="AI740" i="42"/>
  <c r="AI789" i="42"/>
  <c r="AI766" i="42"/>
  <c r="AI742" i="42"/>
  <c r="AI792" i="42"/>
  <c r="AI779" i="42"/>
  <c r="AI743" i="42"/>
  <c r="AI802" i="42"/>
  <c r="AI738" i="42"/>
  <c r="AI777" i="42"/>
  <c r="AI762" i="42"/>
  <c r="AI790" i="42"/>
  <c r="AI722" i="42"/>
  <c r="AI717" i="42"/>
  <c r="AI798" i="42"/>
  <c r="AI794" i="42"/>
  <c r="AI800" i="42"/>
  <c r="AI736" i="42"/>
  <c r="AI772" i="42"/>
  <c r="AI758" i="42"/>
  <c r="AI741" i="42"/>
  <c r="AI757" i="42"/>
  <c r="AI730" i="42"/>
  <c r="AI808" i="42"/>
  <c r="AI752" i="42"/>
  <c r="AI721" i="42"/>
  <c r="AI731" i="42"/>
  <c r="AI761" i="42"/>
  <c r="AI773" i="42"/>
  <c r="AI775" i="42"/>
  <c r="AI754" i="42"/>
  <c r="AI718" i="42"/>
  <c r="AI793" i="42"/>
  <c r="AI785" i="42"/>
  <c r="AI763" i="42"/>
  <c r="AI749" i="42"/>
  <c r="AI764" i="42"/>
  <c r="AI787" i="42"/>
  <c r="AI809" i="42"/>
  <c r="AI778" i="42"/>
  <c r="AI729" i="42"/>
  <c r="AI786" i="42"/>
  <c r="AI799" i="42"/>
  <c r="AI803" i="42"/>
  <c r="AI810" i="42"/>
  <c r="AI767" i="42"/>
  <c r="AI756" i="42"/>
  <c r="AI737" i="42"/>
  <c r="AI429" i="42"/>
  <c r="AI720" i="42"/>
  <c r="AI726" i="42"/>
  <c r="AI725" i="42"/>
  <c r="AI797" i="42"/>
  <c r="AI714" i="42"/>
  <c r="BN86" i="42"/>
  <c r="AI751" i="42"/>
  <c r="AI715" i="42"/>
  <c r="BT181" i="42"/>
  <c r="AI727" i="42"/>
  <c r="BI32" i="42"/>
  <c r="AI739" i="42"/>
  <c r="AI774" i="42"/>
  <c r="BL102" i="42"/>
  <c r="BL104" i="42" s="1"/>
  <c r="BL109" i="42" s="1"/>
  <c r="BL113" i="42" s="1"/>
  <c r="BL117" i="42" s="1"/>
  <c r="BH16" i="42"/>
  <c r="BM78" i="42"/>
  <c r="BM79" i="42" s="1"/>
  <c r="BK91" i="42"/>
  <c r="BR172" i="42"/>
  <c r="AA7" i="42"/>
  <c r="AA10" i="42" s="1"/>
  <c r="AI10" i="42" s="1"/>
  <c r="AN247" i="42"/>
  <c r="AN248" i="42" s="1"/>
  <c r="AN249" i="42" s="1"/>
  <c r="AV396" i="42"/>
  <c r="AV397" i="42" s="1"/>
  <c r="AL261" i="42"/>
  <c r="AM245" i="42"/>
  <c r="AM246" i="42" s="1"/>
  <c r="AT408" i="42"/>
  <c r="AT412" i="42" s="1"/>
  <c r="AI6" i="42"/>
  <c r="AI74" i="42"/>
  <c r="AC8" i="42"/>
  <c r="BJ9" i="42"/>
  <c r="AQ395" i="42"/>
  <c r="AS431" i="42"/>
  <c r="BR207" i="42"/>
  <c r="BR208" i="42" s="1"/>
  <c r="BO83" i="42"/>
  <c r="BO84" i="42" s="1"/>
  <c r="BK99" i="42"/>
  <c r="AP76" i="42"/>
  <c r="AR431" i="42"/>
  <c r="AR432" i="42" s="1"/>
  <c r="AV409" i="42"/>
  <c r="AK243" i="42"/>
  <c r="BK106" i="42"/>
  <c r="AX421" i="42"/>
  <c r="BG8" i="42"/>
  <c r="BG11" i="42" s="1"/>
  <c r="BS183" i="42"/>
  <c r="BQ181" i="42"/>
  <c r="AM247" i="42"/>
  <c r="AW397" i="42"/>
  <c r="AO258" i="42"/>
  <c r="AN269" i="42"/>
  <c r="BF12" i="42"/>
  <c r="BP177" i="42"/>
  <c r="BP179" i="42" s="1"/>
  <c r="Z16" i="42"/>
  <c r="AI22" i="42"/>
  <c r="AB28" i="42"/>
  <c r="Z20" i="42"/>
  <c r="AA12" i="42"/>
  <c r="AP143" i="42" l="1"/>
  <c r="AP144" i="42" s="1"/>
  <c r="AP187" i="42" s="1"/>
  <c r="AM119" i="42"/>
  <c r="AM123" i="42" s="1"/>
  <c r="AM133" i="42" s="1"/>
  <c r="AO162" i="42"/>
  <c r="AR125" i="42"/>
  <c r="AR127" i="42" s="1"/>
  <c r="AR139" i="42" s="1"/>
  <c r="AO163" i="42"/>
  <c r="AO164" i="42" s="1"/>
  <c r="AO165" i="42" s="1"/>
  <c r="AK132" i="42"/>
  <c r="AQ145" i="42"/>
  <c r="AN124" i="42"/>
  <c r="BU494" i="42"/>
  <c r="BU500" i="42" s="1"/>
  <c r="BU498" i="42"/>
  <c r="BC222" i="42"/>
  <c r="BC227" i="42" s="1"/>
  <c r="AW279" i="42"/>
  <c r="AW280" i="42" s="1"/>
  <c r="AV229" i="42"/>
  <c r="BU537" i="42"/>
  <c r="BU538" i="42" s="1"/>
  <c r="BU559" i="42" s="1"/>
  <c r="BB220" i="42"/>
  <c r="AX209" i="42"/>
  <c r="AX210" i="42" s="1"/>
  <c r="AZ223" i="42"/>
  <c r="AZ226" i="42" s="1"/>
  <c r="BT525" i="42"/>
  <c r="BT529" i="42" s="1"/>
  <c r="BA297" i="42"/>
  <c r="BA293" i="42"/>
  <c r="BA298" i="42"/>
  <c r="AY292" i="42"/>
  <c r="BK424" i="42"/>
  <c r="BE237" i="42"/>
  <c r="CT8" i="42"/>
  <c r="B8" i="42" s="1"/>
  <c r="AK244" i="42"/>
  <c r="BD9" i="42"/>
  <c r="BP9" i="42"/>
  <c r="AU397" i="42"/>
  <c r="AU398" i="42" s="1"/>
  <c r="BE509" i="42"/>
  <c r="BN89" i="42"/>
  <c r="BI36" i="42"/>
  <c r="BT185" i="42"/>
  <c r="BT190" i="42" s="1"/>
  <c r="BT218" i="42" s="1"/>
  <c r="BT234" i="42" s="1"/>
  <c r="BR175" i="42"/>
  <c r="BH19" i="42"/>
  <c r="BH22" i="42" s="1"/>
  <c r="BH25" i="42" s="1"/>
  <c r="AA11" i="42"/>
  <c r="AI11" i="42" s="1"/>
  <c r="BL135" i="42"/>
  <c r="BQ182" i="42"/>
  <c r="BS184" i="42"/>
  <c r="AI7" i="42"/>
  <c r="AV398" i="42"/>
  <c r="AV399" i="42" s="1"/>
  <c r="AV400" i="42" s="1"/>
  <c r="AN250" i="42"/>
  <c r="AT413" i="42"/>
  <c r="AL262" i="42"/>
  <c r="BJ17" i="42"/>
  <c r="BJ33" i="42" s="1"/>
  <c r="AC9" i="42"/>
  <c r="AI8" i="42"/>
  <c r="AP240" i="42"/>
  <c r="AQ396" i="42"/>
  <c r="BR209" i="42"/>
  <c r="BQ186" i="42"/>
  <c r="BL136" i="42"/>
  <c r="BM80" i="42"/>
  <c r="BH46" i="42"/>
  <c r="AS432" i="42"/>
  <c r="AL275" i="42"/>
  <c r="AV410" i="42"/>
  <c r="AN258" i="42"/>
  <c r="AK245" i="42"/>
  <c r="BH28" i="42"/>
  <c r="AV411" i="42"/>
  <c r="AV412" i="42" s="1"/>
  <c r="AX473" i="42"/>
  <c r="BK107" i="42"/>
  <c r="BK109" i="42" s="1"/>
  <c r="AW398" i="42"/>
  <c r="BG16" i="42"/>
  <c r="BS188" i="42"/>
  <c r="BS189" i="42" s="1"/>
  <c r="AO259" i="42"/>
  <c r="AR433" i="42"/>
  <c r="BP185" i="42"/>
  <c r="AN318" i="42"/>
  <c r="AM249" i="42"/>
  <c r="BO88" i="42"/>
  <c r="BL155" i="42"/>
  <c r="BF13" i="42"/>
  <c r="AI28" i="42"/>
  <c r="AI16" i="42"/>
  <c r="Z21" i="42"/>
  <c r="Z24" i="42"/>
  <c r="AI12" i="42"/>
  <c r="AO172" i="42" l="1"/>
  <c r="AO174" i="42" s="1"/>
  <c r="AK136" i="42"/>
  <c r="AO175" i="42"/>
  <c r="AM134" i="42"/>
  <c r="AM183" i="42" s="1"/>
  <c r="AM189" i="42" s="1"/>
  <c r="AN126" i="42"/>
  <c r="AN157" i="42" s="1"/>
  <c r="AQ146" i="42"/>
  <c r="BU504" i="42"/>
  <c r="AZ230" i="42"/>
  <c r="AZ287" i="42" s="1"/>
  <c r="AZ289" i="42" s="1"/>
  <c r="AW281" i="42"/>
  <c r="AW282" i="42" s="1"/>
  <c r="AW284" i="42" s="1"/>
  <c r="AX212" i="42"/>
  <c r="AX214" i="42" s="1"/>
  <c r="BB225" i="42"/>
  <c r="BU566" i="42"/>
  <c r="BU579" i="42" s="1"/>
  <c r="BC228" i="42"/>
  <c r="BC292" i="42" s="1"/>
  <c r="BC298" i="42" s="1"/>
  <c r="BC307" i="42" s="1"/>
  <c r="AV231" i="42"/>
  <c r="AV232" i="42" s="1"/>
  <c r="BT527" i="42"/>
  <c r="AY293" i="42"/>
  <c r="BA299" i="42"/>
  <c r="BG419" i="42"/>
  <c r="BG425" i="42" s="1"/>
  <c r="BK427" i="42"/>
  <c r="BE238" i="42"/>
  <c r="BE239" i="42" s="1"/>
  <c r="CT9" i="42"/>
  <c r="B9" i="42" s="1"/>
  <c r="BD10" i="42"/>
  <c r="BD11" i="42"/>
  <c r="AU399" i="42"/>
  <c r="AU400" i="42" s="1"/>
  <c r="BP10" i="42"/>
  <c r="BE510" i="42"/>
  <c r="BN115" i="42"/>
  <c r="BE511" i="42"/>
  <c r="BL139" i="42"/>
  <c r="BN118" i="42"/>
  <c r="BT235" i="42"/>
  <c r="BI38" i="42"/>
  <c r="AA13" i="42"/>
  <c r="BR176" i="42"/>
  <c r="BN119" i="42"/>
  <c r="BN120" i="42" s="1"/>
  <c r="BN121" i="42" s="1"/>
  <c r="BN128" i="42" s="1"/>
  <c r="BN129" i="42" s="1"/>
  <c r="BN132" i="42" s="1"/>
  <c r="BN133" i="42" s="1"/>
  <c r="BN137" i="42" s="1"/>
  <c r="BN154" i="42" s="1"/>
  <c r="BN155" i="42" s="1"/>
  <c r="BM81" i="42"/>
  <c r="BK108" i="42"/>
  <c r="BP186" i="42"/>
  <c r="BQ187" i="42"/>
  <c r="AV405" i="42"/>
  <c r="AV406" i="42" s="1"/>
  <c r="AV407" i="42" s="1"/>
  <c r="AL263" i="42"/>
  <c r="AL264" i="42" s="1"/>
  <c r="AN251" i="42"/>
  <c r="AT415" i="42"/>
  <c r="BL144" i="42"/>
  <c r="BJ45" i="42"/>
  <c r="AC17" i="42"/>
  <c r="AI9" i="42"/>
  <c r="AP241" i="42"/>
  <c r="AQ397" i="42"/>
  <c r="AK246" i="42"/>
  <c r="BR210" i="42"/>
  <c r="BH47" i="42"/>
  <c r="AS433" i="42"/>
  <c r="AO274" i="42"/>
  <c r="AO275" i="42" s="1"/>
  <c r="AR434" i="42"/>
  <c r="AR435" i="42" s="1"/>
  <c r="AO276" i="42"/>
  <c r="AW399" i="42"/>
  <c r="BS191" i="42"/>
  <c r="BQ190" i="42"/>
  <c r="BL156" i="42"/>
  <c r="BM89" i="42"/>
  <c r="BM85" i="42"/>
  <c r="AX475" i="42"/>
  <c r="AX489" i="42" s="1"/>
  <c r="BG20" i="42"/>
  <c r="AV413" i="42"/>
  <c r="BK110" i="42"/>
  <c r="BO92" i="42"/>
  <c r="AM251" i="42"/>
  <c r="AO278" i="42"/>
  <c r="BF14" i="42"/>
  <c r="AN319" i="42"/>
  <c r="Z30" i="42"/>
  <c r="AI30" i="42" s="1"/>
  <c r="AI21" i="42"/>
  <c r="AN158" i="42" l="1"/>
  <c r="AK138" i="42"/>
  <c r="AO178" i="42"/>
  <c r="AO179" i="42" s="1"/>
  <c r="AO193" i="42" s="1"/>
  <c r="AQ147" i="42"/>
  <c r="AN159" i="42"/>
  <c r="AN160" i="42" s="1"/>
  <c r="AN161" i="42" s="1"/>
  <c r="AN166" i="42" s="1"/>
  <c r="BU506" i="42"/>
  <c r="BU507" i="42" s="1"/>
  <c r="BU505" i="42"/>
  <c r="BB296" i="42"/>
  <c r="BB302" i="42" s="1"/>
  <c r="BB303" i="42" s="1"/>
  <c r="BR528" i="42"/>
  <c r="BA302" i="42"/>
  <c r="BA303" i="42" s="1"/>
  <c r="AY294" i="42"/>
  <c r="AY295" i="42" s="1"/>
  <c r="BA300" i="42"/>
  <c r="BA301" i="42" s="1"/>
  <c r="AY304" i="42"/>
  <c r="BG440" i="42"/>
  <c r="BG446" i="42" s="1"/>
  <c r="BT597" i="42"/>
  <c r="BE240" i="42"/>
  <c r="CT10" i="42"/>
  <c r="B10" i="42" s="1"/>
  <c r="AK247" i="42"/>
  <c r="BD12" i="42"/>
  <c r="AU401" i="42"/>
  <c r="BP11" i="42"/>
  <c r="CT11" i="42" s="1"/>
  <c r="B11" i="42" s="1"/>
  <c r="BE512" i="42"/>
  <c r="BN116" i="42"/>
  <c r="BE513" i="42"/>
  <c r="AI13" i="42"/>
  <c r="AA14" i="42"/>
  <c r="BT236" i="42"/>
  <c r="BT237" i="42" s="1"/>
  <c r="BI40" i="42"/>
  <c r="BI41" i="42" s="1"/>
  <c r="BI42" i="42" s="1"/>
  <c r="BI43" i="42" s="1"/>
  <c r="BR177" i="42"/>
  <c r="BN156" i="42"/>
  <c r="BF15" i="42"/>
  <c r="BP188" i="42"/>
  <c r="Z31" i="42"/>
  <c r="Z32" i="42" s="1"/>
  <c r="AI32" i="42" s="1"/>
  <c r="AT416" i="42"/>
  <c r="AT417" i="42" s="1"/>
  <c r="AL267" i="42"/>
  <c r="AN252" i="42"/>
  <c r="AC33" i="42"/>
  <c r="AC45" i="42" s="1"/>
  <c r="AI45" i="42" s="1"/>
  <c r="BL145" i="42"/>
  <c r="BQ201" i="42"/>
  <c r="BJ50" i="42"/>
  <c r="AP242" i="42"/>
  <c r="AK249" i="42"/>
  <c r="AQ398" i="42"/>
  <c r="BR211" i="42"/>
  <c r="BR213" i="42" s="1"/>
  <c r="BH48" i="42"/>
  <c r="AS434" i="42"/>
  <c r="BM90" i="42"/>
  <c r="BL160" i="42"/>
  <c r="BO93" i="42"/>
  <c r="BS196" i="42"/>
  <c r="AO280" i="42"/>
  <c r="AV418" i="42"/>
  <c r="AW400" i="42"/>
  <c r="AW402" i="42" s="1"/>
  <c r="AX491" i="42"/>
  <c r="AR436" i="42"/>
  <c r="AM252" i="42"/>
  <c r="AN321" i="42"/>
  <c r="BQ234" i="42"/>
  <c r="BM91" i="42"/>
  <c r="BK112" i="42"/>
  <c r="BG21" i="42"/>
  <c r="BF17" i="42"/>
  <c r="AM257" i="42"/>
  <c r="BH49" i="42"/>
  <c r="AO281" i="42"/>
  <c r="Z33" i="42"/>
  <c r="AA17" i="42"/>
  <c r="AA18" i="42" s="1"/>
  <c r="AI18" i="42" s="1"/>
  <c r="AN167" i="42" l="1"/>
  <c r="AN168" i="42" s="1"/>
  <c r="AN169" i="42" s="1"/>
  <c r="AN170" i="42" s="1"/>
  <c r="AN171" i="42" s="1"/>
  <c r="AN177" i="42" s="1"/>
  <c r="AN180" i="42" s="1"/>
  <c r="AN182" i="42" s="1"/>
  <c r="AQ148" i="42"/>
  <c r="AQ149" i="42" s="1"/>
  <c r="AQ152" i="42" s="1"/>
  <c r="AQ153" i="42" s="1"/>
  <c r="AQ184" i="42" s="1"/>
  <c r="AQ188" i="42" s="1"/>
  <c r="AQ190" i="42" s="1"/>
  <c r="AQ195" i="42" s="1"/>
  <c r="AQ197" i="42" s="1"/>
  <c r="AK142" i="42"/>
  <c r="AK150" i="42" s="1"/>
  <c r="BU523" i="42"/>
  <c r="BU524" i="42" s="1"/>
  <c r="BU539" i="42" s="1"/>
  <c r="BU540" i="42" s="1"/>
  <c r="BU581" i="42"/>
  <c r="BP521" i="42"/>
  <c r="BP526" i="42"/>
  <c r="AY297" i="42"/>
  <c r="AY306" i="42" s="1"/>
  <c r="BA304" i="42"/>
  <c r="BA305" i="42" s="1"/>
  <c r="BM437" i="42"/>
  <c r="BN372" i="42"/>
  <c r="BE241" i="42"/>
  <c r="AK250" i="42"/>
  <c r="AP243" i="42"/>
  <c r="AK248" i="42"/>
  <c r="BD13" i="42"/>
  <c r="BP12" i="42"/>
  <c r="AU402" i="42"/>
  <c r="BE514" i="42"/>
  <c r="BE515" i="42"/>
  <c r="BE516" i="42" s="1"/>
  <c r="BE517" i="42"/>
  <c r="BE518" i="42" s="1"/>
  <c r="AA15" i="42"/>
  <c r="AI15" i="42" s="1"/>
  <c r="AI14" i="42"/>
  <c r="BT238" i="42"/>
  <c r="BT506" i="42" s="1"/>
  <c r="BI46" i="42"/>
  <c r="BI51" i="42" s="1"/>
  <c r="BI352" i="42" s="1"/>
  <c r="BI353" i="42" s="1"/>
  <c r="BI354" i="42" s="1"/>
  <c r="BI357" i="42" s="1"/>
  <c r="BI362" i="42" s="1"/>
  <c r="BI365" i="42" s="1"/>
  <c r="BI366" i="42" s="1"/>
  <c r="BI371" i="42" s="1"/>
  <c r="AI31" i="42"/>
  <c r="Z34" i="42"/>
  <c r="BF18" i="42"/>
  <c r="BP189" i="42"/>
  <c r="AT420" i="42"/>
  <c r="AT421" i="42" s="1"/>
  <c r="AT424" i="42" s="1"/>
  <c r="AT425" i="42" s="1"/>
  <c r="AT426" i="42" s="1"/>
  <c r="AL268" i="42"/>
  <c r="AN254" i="42"/>
  <c r="AN255" i="42" s="1"/>
  <c r="BL146" i="42"/>
  <c r="BQ205" i="42"/>
  <c r="BJ52" i="42"/>
  <c r="AP244" i="42"/>
  <c r="AQ399" i="42"/>
  <c r="AQ400" i="42"/>
  <c r="AK251" i="42"/>
  <c r="BR218" i="42"/>
  <c r="BL161" i="42"/>
  <c r="BO94" i="42"/>
  <c r="BO97" i="42" s="1"/>
  <c r="BO111" i="42" s="1"/>
  <c r="AS435" i="42"/>
  <c r="BS199" i="42"/>
  <c r="BS219" i="42" s="1"/>
  <c r="AV419" i="42"/>
  <c r="AN326" i="42"/>
  <c r="AN329" i="42" s="1"/>
  <c r="AW404" i="42"/>
  <c r="AV422" i="42"/>
  <c r="BQ235" i="42"/>
  <c r="BH51" i="42"/>
  <c r="BH54" i="42"/>
  <c r="BM95" i="42"/>
  <c r="AX493" i="42"/>
  <c r="AR437" i="42"/>
  <c r="AR438" i="42" s="1"/>
  <c r="BG24" i="42"/>
  <c r="BK114" i="42"/>
  <c r="BF19" i="42"/>
  <c r="AO282" i="42"/>
  <c r="AM260" i="42"/>
  <c r="AI17" i="42"/>
  <c r="AA19" i="42"/>
  <c r="AA20" i="42" s="1"/>
  <c r="AI20" i="42" s="1"/>
  <c r="AI33" i="42"/>
  <c r="Z36" i="42"/>
  <c r="AK151" i="42" l="1"/>
  <c r="AK173" i="42"/>
  <c r="AK185" i="42" s="1"/>
  <c r="AK186" i="42" s="1"/>
  <c r="AK191" i="42" s="1"/>
  <c r="BU525" i="42"/>
  <c r="BU541" i="42" s="1"/>
  <c r="BU542" i="42" s="1"/>
  <c r="BU561" i="42"/>
  <c r="BT508" i="42"/>
  <c r="BT521" i="42" s="1"/>
  <c r="BT519" i="42"/>
  <c r="CT12" i="42"/>
  <c r="B12" i="42" s="1"/>
  <c r="BS598" i="42"/>
  <c r="BM445" i="42"/>
  <c r="BN373" i="42"/>
  <c r="BE242" i="42"/>
  <c r="AP245" i="42"/>
  <c r="BD14" i="42"/>
  <c r="AU403" i="42"/>
  <c r="BP13" i="42"/>
  <c r="BE519" i="42"/>
  <c r="Z37" i="42"/>
  <c r="BI865" i="42"/>
  <c r="BF20" i="42"/>
  <c r="BP191" i="42"/>
  <c r="BS221" i="42"/>
  <c r="AN256" i="42"/>
  <c r="AQ401" i="42"/>
  <c r="AL270" i="42"/>
  <c r="AT865" i="42"/>
  <c r="E12" i="45" s="1"/>
  <c r="AA23" i="42"/>
  <c r="BL148" i="42"/>
  <c r="BL152" i="42" s="1"/>
  <c r="BQ207" i="42"/>
  <c r="BJ53" i="42"/>
  <c r="AS436" i="42"/>
  <c r="AP246" i="42"/>
  <c r="AQ402" i="42"/>
  <c r="AK252" i="42"/>
  <c r="AQ403" i="42"/>
  <c r="BR228" i="42"/>
  <c r="BR499" i="42" s="1"/>
  <c r="BR224" i="42"/>
  <c r="BL163" i="42"/>
  <c r="BL165" i="42" s="1"/>
  <c r="BG30" i="42"/>
  <c r="AS438" i="42"/>
  <c r="AS439" i="42" s="1"/>
  <c r="AL290" i="42"/>
  <c r="AW415" i="42"/>
  <c r="AO283" i="42"/>
  <c r="AV423" i="42"/>
  <c r="AN330" i="42"/>
  <c r="BO124" i="42"/>
  <c r="BO136" i="42" s="1"/>
  <c r="AN331" i="42"/>
  <c r="BJ63" i="42"/>
  <c r="BH55" i="42"/>
  <c r="BQ237" i="42"/>
  <c r="AX495" i="42"/>
  <c r="AW470" i="42"/>
  <c r="BM96" i="42"/>
  <c r="BG31" i="42"/>
  <c r="BG32" i="42" s="1"/>
  <c r="AR439" i="42"/>
  <c r="BK115" i="42"/>
  <c r="AM261" i="42"/>
  <c r="AO286" i="42"/>
  <c r="BF23" i="42"/>
  <c r="BF24" i="42" s="1"/>
  <c r="AA25" i="42"/>
  <c r="AI25" i="42" s="1"/>
  <c r="AI36" i="42"/>
  <c r="Z38" i="42"/>
  <c r="AI19" i="42"/>
  <c r="BT522" i="42" l="1"/>
  <c r="AK192" i="42"/>
  <c r="AK194" i="42" s="1"/>
  <c r="AK196" i="42" s="1"/>
  <c r="BU568" i="42"/>
  <c r="BU563" i="42"/>
  <c r="BT510" i="42"/>
  <c r="BR508" i="42"/>
  <c r="BR509" i="42" s="1"/>
  <c r="BR501" i="42"/>
  <c r="BR503" i="42" s="1"/>
  <c r="BT524" i="42"/>
  <c r="BT528" i="42" s="1"/>
  <c r="CT13" i="42"/>
  <c r="B13" i="42" s="1"/>
  <c r="BT578" i="42"/>
  <c r="BT581" i="42" s="1"/>
  <c r="BT584" i="42" s="1"/>
  <c r="BT596" i="42" s="1"/>
  <c r="BR510" i="42"/>
  <c r="BK444" i="42"/>
  <c r="BN374" i="42"/>
  <c r="BE243" i="42"/>
  <c r="AK253" i="42"/>
  <c r="E27" i="45"/>
  <c r="BD15" i="42"/>
  <c r="BD16" i="42"/>
  <c r="BP14" i="42"/>
  <c r="AU404" i="42"/>
  <c r="BE520" i="42"/>
  <c r="Z39" i="42"/>
  <c r="BP195" i="42"/>
  <c r="BS223" i="42"/>
  <c r="AI23" i="42"/>
  <c r="AA24" i="42"/>
  <c r="AN257" i="42"/>
  <c r="AN259" i="42" s="1"/>
  <c r="AN276" i="42" s="1"/>
  <c r="AN278" i="42" s="1"/>
  <c r="AL271" i="42"/>
  <c r="BQ208" i="42"/>
  <c r="AS437" i="42"/>
  <c r="BJ54" i="42"/>
  <c r="AP247" i="42"/>
  <c r="AQ404" i="42"/>
  <c r="AK254" i="42"/>
  <c r="BM98" i="42"/>
  <c r="BM99" i="42" s="1"/>
  <c r="BL166" i="42"/>
  <c r="AS440" i="42"/>
  <c r="AS441" i="42" s="1"/>
  <c r="AS442" i="42" s="1"/>
  <c r="AS443" i="42" s="1"/>
  <c r="AS444" i="42" s="1"/>
  <c r="AS445" i="42" s="1"/>
  <c r="AS446" i="42" s="1"/>
  <c r="AS447" i="42" s="1"/>
  <c r="AS448" i="42" s="1"/>
  <c r="AS449" i="42" s="1"/>
  <c r="AS450" i="42" s="1"/>
  <c r="AS451" i="42" s="1"/>
  <c r="AS452" i="42" s="1"/>
  <c r="AS453" i="42" s="1"/>
  <c r="AS454" i="42" s="1"/>
  <c r="AS455" i="42" s="1"/>
  <c r="AS456" i="42" s="1"/>
  <c r="AS457" i="42" s="1"/>
  <c r="AS458" i="42" s="1"/>
  <c r="AS459" i="42" s="1"/>
  <c r="AS460" i="42" s="1"/>
  <c r="AS461" i="42" s="1"/>
  <c r="AS462" i="42" s="1"/>
  <c r="AS463" i="42" s="1"/>
  <c r="AS464" i="42" s="1"/>
  <c r="AS465" i="42" s="1"/>
  <c r="AR440" i="42"/>
  <c r="AR441" i="42" s="1"/>
  <c r="AO284" i="42"/>
  <c r="AV427" i="42"/>
  <c r="BM100" i="42"/>
  <c r="BF25" i="42"/>
  <c r="BO137" i="42"/>
  <c r="AX496" i="42"/>
  <c r="BP236" i="42"/>
  <c r="BH56" i="42"/>
  <c r="BH58" i="42" s="1"/>
  <c r="AO287" i="42"/>
  <c r="BK116" i="42"/>
  <c r="BG33" i="42"/>
  <c r="AN333" i="42"/>
  <c r="BQ238" i="42"/>
  <c r="AW471" i="42"/>
  <c r="AM262" i="42"/>
  <c r="AI38" i="42"/>
  <c r="Z41" i="42"/>
  <c r="BT523" i="42" l="1"/>
  <c r="BU570" i="42"/>
  <c r="BU583" i="42" s="1"/>
  <c r="BN375" i="42"/>
  <c r="BT580" i="42"/>
  <c r="BR511" i="42"/>
  <c r="CT14" i="42"/>
  <c r="B14" i="42" s="1"/>
  <c r="BN376" i="42"/>
  <c r="BE244" i="42"/>
  <c r="BE245" i="42" s="1"/>
  <c r="BE246" i="42" s="1"/>
  <c r="BE247" i="42" s="1"/>
  <c r="BE248" i="42" s="1"/>
  <c r="BE249" i="42" s="1"/>
  <c r="BE250" i="42" s="1"/>
  <c r="BE251" i="42" s="1"/>
  <c r="BE252" i="42" s="1"/>
  <c r="BE253" i="42" s="1"/>
  <c r="BE254" i="42" s="1"/>
  <c r="BE255" i="42" s="1"/>
  <c r="BE256" i="42" s="1"/>
  <c r="BE257" i="42" s="1"/>
  <c r="BE258" i="42" s="1"/>
  <c r="BE259" i="42" s="1"/>
  <c r="BE260" i="42" s="1"/>
  <c r="BE261" i="42" s="1"/>
  <c r="BE262" i="42" s="1"/>
  <c r="BE263" i="42" s="1"/>
  <c r="BE264" i="42" s="1"/>
  <c r="BE265" i="42" s="1"/>
  <c r="BE266" i="42" s="1"/>
  <c r="BE267" i="42" s="1"/>
  <c r="BE268" i="42" s="1"/>
  <c r="BE269" i="42" s="1"/>
  <c r="BE270" i="42" s="1"/>
  <c r="BE271" i="42" s="1"/>
  <c r="BE272" i="42" s="1"/>
  <c r="BD17" i="42"/>
  <c r="BP15" i="42"/>
  <c r="AU405" i="42"/>
  <c r="AU406" i="42" s="1"/>
  <c r="BG34" i="42"/>
  <c r="BS226" i="42"/>
  <c r="BP200" i="42"/>
  <c r="AI24" i="42"/>
  <c r="AA26" i="42"/>
  <c r="AL272" i="42"/>
  <c r="AN281" i="42"/>
  <c r="AN282" i="42" s="1"/>
  <c r="AW476" i="42"/>
  <c r="AW477" i="42" s="1"/>
  <c r="AW479" i="42" s="1"/>
  <c r="AW482" i="42" s="1"/>
  <c r="AW485" i="42" s="1"/>
  <c r="AW487" i="42" s="1"/>
  <c r="AW490" i="42" s="1"/>
  <c r="AW491" i="42" s="1"/>
  <c r="AW493" i="42" s="1"/>
  <c r="AW495" i="42" s="1"/>
  <c r="AW497" i="42" s="1"/>
  <c r="AW498" i="42" s="1"/>
  <c r="AW499" i="42" s="1"/>
  <c r="AW501" i="42" s="1"/>
  <c r="AW505" i="42" s="1"/>
  <c r="BQ209" i="42"/>
  <c r="BJ57" i="42"/>
  <c r="AS505" i="42"/>
  <c r="AP248" i="42"/>
  <c r="AK255" i="42"/>
  <c r="AQ405" i="42"/>
  <c r="BL167" i="42"/>
  <c r="AL293" i="42"/>
  <c r="AO285" i="42"/>
  <c r="AR442" i="42"/>
  <c r="AV428" i="42"/>
  <c r="AV471" i="42" s="1"/>
  <c r="AV472" i="42" s="1"/>
  <c r="AV474" i="42" s="1"/>
  <c r="BO140" i="42"/>
  <c r="AN334" i="42"/>
  <c r="AO301" i="42"/>
  <c r="AM263" i="42"/>
  <c r="AM265" i="42" s="1"/>
  <c r="AX497" i="42"/>
  <c r="BF26" i="42"/>
  <c r="BG36" i="42"/>
  <c r="BM101" i="42"/>
  <c r="BH60" i="42"/>
  <c r="BK121" i="42"/>
  <c r="AI41" i="42"/>
  <c r="Z42" i="42"/>
  <c r="AA29" i="42"/>
  <c r="BT526" i="42" l="1"/>
  <c r="BT530" i="42" s="1"/>
  <c r="BT532" i="42" s="1"/>
  <c r="BT583" i="42"/>
  <c r="BR512" i="42"/>
  <c r="BR513" i="42"/>
  <c r="BL342" i="42"/>
  <c r="BL413" i="42" s="1"/>
  <c r="CT15" i="42"/>
  <c r="B15" i="42" s="1"/>
  <c r="BN377" i="42"/>
  <c r="BD18" i="42"/>
  <c r="AU407" i="42"/>
  <c r="AU408" i="42" s="1"/>
  <c r="BP16" i="42"/>
  <c r="CT16" i="42" s="1"/>
  <c r="B16" i="42" s="1"/>
  <c r="BG37" i="42"/>
  <c r="BS228" i="42"/>
  <c r="BS233" i="42" s="1"/>
  <c r="BS236" i="42" s="1"/>
  <c r="BS494" i="42" s="1"/>
  <c r="BP204" i="42"/>
  <c r="AA27" i="42"/>
  <c r="AI27" i="42" s="1"/>
  <c r="AI26" i="42"/>
  <c r="AW865" i="42"/>
  <c r="E15" i="45" s="1"/>
  <c r="AN286" i="42"/>
  <c r="AN287" i="42" s="1"/>
  <c r="AN296" i="42" s="1"/>
  <c r="AN301" i="42" s="1"/>
  <c r="AN303" i="42" s="1"/>
  <c r="AN304" i="42" s="1"/>
  <c r="AL274" i="42"/>
  <c r="BQ210" i="42"/>
  <c r="BJ59" i="42"/>
  <c r="AS506" i="42"/>
  <c r="AP249" i="42"/>
  <c r="AQ406" i="42"/>
  <c r="AK256" i="42"/>
  <c r="AR443" i="42"/>
  <c r="AR444" i="42" s="1"/>
  <c r="AX498" i="42"/>
  <c r="AN343" i="42"/>
  <c r="AN346" i="42" s="1"/>
  <c r="AN349" i="42" s="1"/>
  <c r="AN353" i="42" s="1"/>
  <c r="AN362" i="42" s="1"/>
  <c r="AN365" i="42" s="1"/>
  <c r="AM266" i="42"/>
  <c r="AO296" i="42"/>
  <c r="AV481" i="42"/>
  <c r="AV483" i="42" s="1"/>
  <c r="BG38" i="42"/>
  <c r="BG39" i="42" s="1"/>
  <c r="BK122" i="42"/>
  <c r="BO141" i="42"/>
  <c r="AM267" i="42"/>
  <c r="BC865" i="42"/>
  <c r="E21" i="45" s="1"/>
  <c r="AO303" i="42"/>
  <c r="AX500" i="42"/>
  <c r="AX865" i="42" s="1"/>
  <c r="E16" i="45" s="1"/>
  <c r="BM102" i="42"/>
  <c r="BF27" i="42"/>
  <c r="BH61" i="42"/>
  <c r="BH65" i="42" s="1"/>
  <c r="AI42" i="42"/>
  <c r="Z44" i="42"/>
  <c r="AI29" i="42"/>
  <c r="AA34" i="42"/>
  <c r="BR514" i="42" l="1"/>
  <c r="BR515" i="42" s="1"/>
  <c r="BS498" i="42"/>
  <c r="BT582" i="42"/>
  <c r="BT585" i="42" s="1"/>
  <c r="BS506" i="42"/>
  <c r="BS507" i="42" s="1"/>
  <c r="BS508" i="42" s="1"/>
  <c r="BS513" i="42" s="1"/>
  <c r="BS539" i="42" s="1"/>
  <c r="BS557" i="42" s="1"/>
  <c r="BS564" i="42" s="1"/>
  <c r="BS567" i="42" s="1"/>
  <c r="BS496" i="42"/>
  <c r="BT586" i="42"/>
  <c r="BT598" i="42" s="1"/>
  <c r="BR517" i="42"/>
  <c r="BS597" i="42"/>
  <c r="BL414" i="42"/>
  <c r="BL415" i="42" s="1"/>
  <c r="BL418" i="42" s="1"/>
  <c r="BR527" i="42"/>
  <c r="BN378" i="42"/>
  <c r="BD19" i="42"/>
  <c r="AU409" i="42"/>
  <c r="BP17" i="42"/>
  <c r="AU410" i="42"/>
  <c r="BM103" i="42"/>
  <c r="BP206" i="42"/>
  <c r="BJ64" i="42"/>
  <c r="BJ338" i="42" s="1"/>
  <c r="BJ339" i="42" s="1"/>
  <c r="BJ340" i="42" s="1"/>
  <c r="BJ341" i="42" s="1"/>
  <c r="BJ343" i="42" s="1"/>
  <c r="BJ348" i="42" s="1"/>
  <c r="BJ349" i="42" s="1"/>
  <c r="BJ350" i="42" s="1"/>
  <c r="BJ410" i="42" s="1"/>
  <c r="AL277" i="42"/>
  <c r="BE865" i="42"/>
  <c r="E23" i="45" s="1"/>
  <c r="AN306" i="42"/>
  <c r="AN308" i="42" s="1"/>
  <c r="AN305" i="42"/>
  <c r="BA865" i="42"/>
  <c r="E19" i="45" s="1"/>
  <c r="BQ211" i="42"/>
  <c r="AS507" i="42"/>
  <c r="AP250" i="42"/>
  <c r="AK257" i="42"/>
  <c r="AQ407" i="42"/>
  <c r="AO297" i="42"/>
  <c r="AO299" i="42" s="1"/>
  <c r="AV865" i="42"/>
  <c r="E14" i="45" s="1"/>
  <c r="BO142" i="42"/>
  <c r="AR445" i="42"/>
  <c r="BH66" i="42"/>
  <c r="BK123" i="42"/>
  <c r="AM268" i="42"/>
  <c r="AM269" i="42" s="1"/>
  <c r="BM104" i="42"/>
  <c r="BM106" i="42" s="1"/>
  <c r="BF29" i="42"/>
  <c r="BG41" i="42"/>
  <c r="AO304" i="42"/>
  <c r="AI34" i="42"/>
  <c r="AA35" i="42"/>
  <c r="AI44" i="42"/>
  <c r="BR519" i="42" l="1"/>
  <c r="BR531" i="42" s="1"/>
  <c r="BT588" i="42"/>
  <c r="BT600" i="42" s="1"/>
  <c r="BL416" i="42"/>
  <c r="BS509" i="42"/>
  <c r="BR529" i="42"/>
  <c r="BJ411" i="42"/>
  <c r="BJ412" i="42" s="1"/>
  <c r="BJ413" i="42" s="1"/>
  <c r="BJ865" i="42" s="1"/>
  <c r="BR546" i="42"/>
  <c r="BR548" i="42" s="1"/>
  <c r="BL420" i="42"/>
  <c r="BL417" i="42"/>
  <c r="CT17" i="42"/>
  <c r="B17" i="42" s="1"/>
  <c r="BN379" i="42"/>
  <c r="AP251" i="42"/>
  <c r="BD20" i="42"/>
  <c r="BP18" i="42"/>
  <c r="CT18" i="42" s="1"/>
  <c r="B18" i="42" s="1"/>
  <c r="AU411" i="42"/>
  <c r="BP212" i="42"/>
  <c r="AN378" i="42"/>
  <c r="AN379" i="42" s="1"/>
  <c r="AN385" i="42" s="1"/>
  <c r="AN386" i="42" s="1"/>
  <c r="AL279" i="42"/>
  <c r="BQ213" i="42"/>
  <c r="BQ524" i="42" s="1"/>
  <c r="AS508" i="42"/>
  <c r="AP252" i="42"/>
  <c r="AK258" i="42"/>
  <c r="AQ408" i="42"/>
  <c r="AO302" i="42"/>
  <c r="AM270" i="42"/>
  <c r="BK126" i="42"/>
  <c r="AO306" i="42"/>
  <c r="BH67" i="42"/>
  <c r="BG42" i="42"/>
  <c r="BF34" i="42"/>
  <c r="AR446" i="42"/>
  <c r="BM108" i="42"/>
  <c r="BM110" i="42" s="1"/>
  <c r="BO143" i="42"/>
  <c r="AI35" i="42"/>
  <c r="AA37" i="42"/>
  <c r="BT865" i="42" l="1"/>
  <c r="E38" i="45" s="1"/>
  <c r="BQ528" i="42"/>
  <c r="BQ543" i="42"/>
  <c r="BQ526" i="42"/>
  <c r="BQ545" i="42" s="1"/>
  <c r="BS510" i="42"/>
  <c r="BS515" i="42"/>
  <c r="BL419" i="42"/>
  <c r="BL422" i="42" s="1"/>
  <c r="BL423" i="42"/>
  <c r="BR550" i="42"/>
  <c r="BN380" i="42"/>
  <c r="E28" i="45"/>
  <c r="AP253" i="42"/>
  <c r="BD21" i="42"/>
  <c r="AU412" i="42"/>
  <c r="AU413" i="42" s="1"/>
  <c r="AU414" i="42" s="1"/>
  <c r="AU415" i="42" s="1"/>
  <c r="AU416" i="42" s="1"/>
  <c r="AU417" i="42" s="1"/>
  <c r="BP19" i="42"/>
  <c r="BM114" i="42"/>
  <c r="BP239" i="42"/>
  <c r="AL285" i="42"/>
  <c r="AN865" i="42"/>
  <c r="E6" i="45" s="1"/>
  <c r="AS509" i="42"/>
  <c r="AP254" i="42"/>
  <c r="AQ409" i="42"/>
  <c r="AK259" i="42"/>
  <c r="AO305" i="42"/>
  <c r="BO149" i="42"/>
  <c r="BM118" i="42"/>
  <c r="BH68" i="42"/>
  <c r="BF35" i="42"/>
  <c r="AO308" i="42"/>
  <c r="AM271" i="42"/>
  <c r="AR447" i="42"/>
  <c r="BG44" i="42"/>
  <c r="BG46" i="42" s="1"/>
  <c r="BG49" i="42" s="1"/>
  <c r="BK127" i="42"/>
  <c r="AI37" i="42"/>
  <c r="AA39" i="42"/>
  <c r="BS511" i="42" l="1"/>
  <c r="BS512" i="42" s="1"/>
  <c r="BS517" i="42" s="1"/>
  <c r="BS543" i="42" s="1"/>
  <c r="BQ547" i="42"/>
  <c r="BS541" i="42"/>
  <c r="BR556" i="42"/>
  <c r="BR552" i="42"/>
  <c r="BR554" i="42" s="1"/>
  <c r="BQ549" i="42"/>
  <c r="BL421" i="42"/>
  <c r="BL424" i="42" s="1"/>
  <c r="BL865" i="42" s="1"/>
  <c r="E30" i="45" s="1"/>
  <c r="CT19" i="42"/>
  <c r="B19" i="42" s="1"/>
  <c r="BN381" i="42"/>
  <c r="BD22" i="42"/>
  <c r="BP20" i="42"/>
  <c r="CT20" i="42" s="1"/>
  <c r="B20" i="42" s="1"/>
  <c r="AU418" i="42"/>
  <c r="BG55" i="42"/>
  <c r="AL287" i="42"/>
  <c r="AS510" i="42"/>
  <c r="AP255" i="42"/>
  <c r="AK260" i="42"/>
  <c r="AQ410" i="42"/>
  <c r="AO307" i="42"/>
  <c r="AO342" i="42" s="1"/>
  <c r="AR448" i="42"/>
  <c r="AO343" i="42"/>
  <c r="BF37" i="42"/>
  <c r="AM273" i="42"/>
  <c r="AM280" i="42" s="1"/>
  <c r="AM290" i="42" s="1"/>
  <c r="AM293" i="42" s="1"/>
  <c r="AM297" i="42" s="1"/>
  <c r="BK128" i="42"/>
  <c r="AL335" i="42"/>
  <c r="BM119" i="42"/>
  <c r="BG58" i="42"/>
  <c r="BH69" i="42"/>
  <c r="BO150" i="42"/>
  <c r="AI39" i="42"/>
  <c r="AA40" i="42"/>
  <c r="BS545" i="42" l="1"/>
  <c r="BQ551" i="42"/>
  <c r="BQ553" i="42" s="1"/>
  <c r="BQ554" i="42" s="1"/>
  <c r="BQ555" i="42" s="1"/>
  <c r="BQ569" i="42" s="1"/>
  <c r="BR583" i="42"/>
  <c r="BR558" i="42"/>
  <c r="BR560" i="42" s="1"/>
  <c r="BS559" i="42"/>
  <c r="BS561" i="42" s="1"/>
  <c r="BQ556" i="42"/>
  <c r="BN382" i="42"/>
  <c r="BN383" i="42" s="1"/>
  <c r="BN384" i="42" s="1"/>
  <c r="BN385" i="42" s="1"/>
  <c r="BN386" i="42" s="1"/>
  <c r="BN387" i="42" s="1"/>
  <c r="BN388" i="42" s="1"/>
  <c r="BN389" i="42" s="1"/>
  <c r="BN390" i="42" s="1"/>
  <c r="BN391" i="42" s="1"/>
  <c r="BN392" i="42" s="1"/>
  <c r="BN393" i="42" s="1"/>
  <c r="BN394" i="42" s="1"/>
  <c r="BN395" i="42" s="1"/>
  <c r="BN396" i="42" s="1"/>
  <c r="BN397" i="42" s="1"/>
  <c r="BN398" i="42" s="1"/>
  <c r="BN399" i="42" s="1"/>
  <c r="BN400" i="42" s="1"/>
  <c r="BN401" i="42" s="1"/>
  <c r="BN402" i="42" s="1"/>
  <c r="BN403" i="42" s="1"/>
  <c r="BN404" i="42" s="1"/>
  <c r="BN405" i="42" s="1"/>
  <c r="BN406" i="42" s="1"/>
  <c r="BN407" i="42" s="1"/>
  <c r="BN408" i="42" s="1"/>
  <c r="BN409" i="42" s="1"/>
  <c r="BN410" i="42" s="1"/>
  <c r="BN411" i="42" s="1"/>
  <c r="BD23" i="42"/>
  <c r="AU419" i="42"/>
  <c r="BP21" i="42"/>
  <c r="CT21" i="42" s="1"/>
  <c r="B21" i="42" s="1"/>
  <c r="BG56" i="42"/>
  <c r="AL288" i="42"/>
  <c r="AS511" i="42"/>
  <c r="AP256" i="42"/>
  <c r="AK261" i="42"/>
  <c r="AQ411" i="42"/>
  <c r="BM120" i="42"/>
  <c r="AO346" i="42"/>
  <c r="BO151" i="42"/>
  <c r="AM299" i="42"/>
  <c r="AM304" i="42" s="1"/>
  <c r="AM306" i="42" s="1"/>
  <c r="AM307" i="42" s="1"/>
  <c r="AM308" i="42" s="1"/>
  <c r="AL338" i="42"/>
  <c r="BH70" i="42"/>
  <c r="BH71" i="42" s="1"/>
  <c r="BG71" i="42"/>
  <c r="BK130" i="42"/>
  <c r="BF39" i="42"/>
  <c r="AR449" i="42"/>
  <c r="AI40" i="42"/>
  <c r="AA43" i="42"/>
  <c r="BQ557" i="42" l="1"/>
  <c r="BQ558" i="42" s="1"/>
  <c r="BQ559" i="42" s="1"/>
  <c r="BQ573" i="42" s="1"/>
  <c r="BQ571" i="42"/>
  <c r="BS566" i="42"/>
  <c r="BR589" i="42"/>
  <c r="BR585" i="42"/>
  <c r="BR587" i="42" s="1"/>
  <c r="BN448" i="42"/>
  <c r="BN449" i="42" s="1"/>
  <c r="BN450" i="42" s="1"/>
  <c r="BN451" i="42" s="1"/>
  <c r="BN452" i="42" s="1"/>
  <c r="BD24" i="42"/>
  <c r="BP22" i="42"/>
  <c r="CT22" i="42" s="1"/>
  <c r="B22" i="42" s="1"/>
  <c r="AU420" i="42"/>
  <c r="BG61" i="42"/>
  <c r="AL289" i="42"/>
  <c r="AL291" i="42" s="1"/>
  <c r="AL292" i="42" s="1"/>
  <c r="AS512" i="42"/>
  <c r="AP257" i="42"/>
  <c r="AK262" i="42"/>
  <c r="AQ412" i="42"/>
  <c r="BB865" i="42"/>
  <c r="E20" i="45" s="1"/>
  <c r="AM311" i="42"/>
  <c r="BO157" i="42"/>
  <c r="AO349" i="42"/>
  <c r="BH72" i="42"/>
  <c r="BM125" i="42"/>
  <c r="BM127" i="42" s="1"/>
  <c r="AR450" i="42"/>
  <c r="BK131" i="42"/>
  <c r="BF40" i="42"/>
  <c r="AL356" i="42"/>
  <c r="AI43" i="42"/>
  <c r="BN453" i="42" l="1"/>
  <c r="BN454" i="42" s="1"/>
  <c r="BN455" i="42" s="1"/>
  <c r="BN456" i="42" s="1"/>
  <c r="BN457" i="42" s="1"/>
  <c r="BN458" i="42" s="1"/>
  <c r="BN459" i="42" s="1"/>
  <c r="BN460" i="42" s="1"/>
  <c r="BN461" i="42" s="1"/>
  <c r="BN462" i="42" s="1"/>
  <c r="BN463" i="42" s="1"/>
  <c r="BN464" i="42" s="1"/>
  <c r="BN465" i="42" s="1"/>
  <c r="BN466" i="42" s="1"/>
  <c r="BN467" i="42" s="1"/>
  <c r="BN468" i="42" s="1"/>
  <c r="BN469" i="42" s="1"/>
  <c r="BN470" i="42" s="1"/>
  <c r="BN471" i="42" s="1"/>
  <c r="BN472" i="42" s="1"/>
  <c r="BN473" i="42" s="1"/>
  <c r="BN474" i="42" s="1"/>
  <c r="BN475" i="42" s="1"/>
  <c r="BN476" i="42" s="1"/>
  <c r="BS569" i="42"/>
  <c r="BS568" i="42"/>
  <c r="BQ865" i="42"/>
  <c r="E35" i="45" s="1"/>
  <c r="BS577" i="42"/>
  <c r="BS570" i="42"/>
  <c r="BR593" i="42"/>
  <c r="BR594" i="42" s="1"/>
  <c r="BR591" i="42"/>
  <c r="BD25" i="42"/>
  <c r="AU421" i="42"/>
  <c r="AU422" i="42" s="1"/>
  <c r="BP23" i="42"/>
  <c r="CT23" i="42" s="1"/>
  <c r="B23" i="42" s="1"/>
  <c r="BG62" i="42"/>
  <c r="BG66" i="42" s="1"/>
  <c r="AL294" i="42"/>
  <c r="AL295" i="42" s="1"/>
  <c r="AL298" i="42" s="1"/>
  <c r="AL300" i="42" s="1"/>
  <c r="AL309" i="42" s="1"/>
  <c r="AL310" i="42" s="1"/>
  <c r="AL311" i="42" s="1"/>
  <c r="AL331" i="42" s="1"/>
  <c r="AL333" i="42" s="1"/>
  <c r="AS513" i="42"/>
  <c r="AP258" i="42"/>
  <c r="AK263" i="42"/>
  <c r="AQ413" i="42"/>
  <c r="BH73" i="42"/>
  <c r="BF43" i="42"/>
  <c r="BF46" i="42" s="1"/>
  <c r="AO353" i="42"/>
  <c r="AO354" i="42" s="1"/>
  <c r="BK133" i="42"/>
  <c r="AR451" i="42"/>
  <c r="BO158" i="42"/>
  <c r="AL359" i="42"/>
  <c r="BM129" i="42"/>
  <c r="BM130" i="42" s="1"/>
  <c r="AM312" i="42"/>
  <c r="BS571" i="42" l="1"/>
  <c r="BS572" i="42" s="1"/>
  <c r="BN477" i="42"/>
  <c r="BN478" i="42" s="1"/>
  <c r="BN479" i="42" s="1"/>
  <c r="BN480" i="42" s="1"/>
  <c r="BN481" i="42" s="1"/>
  <c r="BN482" i="42" s="1"/>
  <c r="BN483" i="42" s="1"/>
  <c r="BN484" i="42" s="1"/>
  <c r="BN485" i="42" s="1"/>
  <c r="BN486" i="42" s="1"/>
  <c r="BN487" i="42" s="1"/>
  <c r="BN488" i="42" s="1"/>
  <c r="BN489" i="42" s="1"/>
  <c r="BN490" i="42" s="1"/>
  <c r="BN491" i="42" s="1"/>
  <c r="BR595" i="42"/>
  <c r="BR596" i="42" s="1"/>
  <c r="BR597" i="42" s="1"/>
  <c r="BS585" i="42"/>
  <c r="BS579" i="42"/>
  <c r="BH337" i="42"/>
  <c r="BH344" i="42" s="1"/>
  <c r="BH345" i="42" s="1"/>
  <c r="BH346" i="42" s="1"/>
  <c r="BH347" i="42" s="1"/>
  <c r="BH351" i="42" s="1"/>
  <c r="BH363" i="42" s="1"/>
  <c r="BH369" i="42" s="1"/>
  <c r="BD26" i="42"/>
  <c r="BP24" i="42"/>
  <c r="CT24" i="42" s="1"/>
  <c r="B24" i="42" s="1"/>
  <c r="AU423" i="42"/>
  <c r="BG73" i="42"/>
  <c r="AS514" i="42"/>
  <c r="AP259" i="42"/>
  <c r="AQ414" i="42"/>
  <c r="AK264" i="42"/>
  <c r="AO358" i="42"/>
  <c r="AL361" i="42"/>
  <c r="BF62" i="42"/>
  <c r="BF63" i="42" s="1"/>
  <c r="BO159" i="42"/>
  <c r="AM313" i="42"/>
  <c r="AM314" i="42" s="1"/>
  <c r="AR452" i="42"/>
  <c r="BM132" i="42"/>
  <c r="BM134" i="42" s="1"/>
  <c r="BK134" i="42"/>
  <c r="BS581" i="42" l="1"/>
  <c r="BR598" i="42"/>
  <c r="BR599" i="42" s="1"/>
  <c r="BN492" i="42"/>
  <c r="BN493" i="42" s="1"/>
  <c r="BS592" i="42"/>
  <c r="BS587" i="42"/>
  <c r="BS589" i="42" s="1"/>
  <c r="BG355" i="42"/>
  <c r="BG358" i="42" s="1"/>
  <c r="BG360" i="42" s="1"/>
  <c r="BG367" i="42" s="1"/>
  <c r="BG368" i="42" s="1"/>
  <c r="BH865" i="42"/>
  <c r="E26" i="45" s="1"/>
  <c r="AP260" i="42"/>
  <c r="BD27" i="42"/>
  <c r="AU424" i="42"/>
  <c r="AU425" i="42" s="1"/>
  <c r="AU426" i="42" s="1"/>
  <c r="BP25" i="42"/>
  <c r="CT25" i="42" s="1"/>
  <c r="B25" i="42" s="1"/>
  <c r="BO865" i="42"/>
  <c r="E33" i="45" s="1"/>
  <c r="AO359" i="42"/>
  <c r="AS515" i="42"/>
  <c r="AS516" i="42" s="1"/>
  <c r="AP261" i="42"/>
  <c r="AK265" i="42"/>
  <c r="AQ415" i="42"/>
  <c r="AO360" i="42"/>
  <c r="AO361" i="42" s="1"/>
  <c r="BM138" i="42"/>
  <c r="BF64" i="42"/>
  <c r="AR453" i="42"/>
  <c r="AM316" i="42"/>
  <c r="AL376" i="42"/>
  <c r="BK135" i="42"/>
  <c r="BK147" i="42" s="1"/>
  <c r="BN865" i="42" l="1"/>
  <c r="E32" i="45" s="1"/>
  <c r="BR865" i="42"/>
  <c r="E36" i="45" s="1"/>
  <c r="BS594" i="42"/>
  <c r="BG415" i="42"/>
  <c r="BD28" i="42"/>
  <c r="AU427" i="42"/>
  <c r="BP26" i="42"/>
  <c r="CT26" i="42" s="1"/>
  <c r="B26" i="42" s="1"/>
  <c r="AU428" i="42"/>
  <c r="AU429" i="42" s="1"/>
  <c r="AM317" i="42"/>
  <c r="AM318" i="42" s="1"/>
  <c r="AM319" i="42" s="1"/>
  <c r="AO362" i="42"/>
  <c r="AO363" i="42" s="1"/>
  <c r="AO364" i="42" s="1"/>
  <c r="AP262" i="42"/>
  <c r="AS517" i="42"/>
  <c r="AS518" i="42" s="1"/>
  <c r="AP263" i="42"/>
  <c r="AQ416" i="42"/>
  <c r="AK266" i="42"/>
  <c r="BK153" i="42"/>
  <c r="BK160" i="42" s="1"/>
  <c r="AR454" i="42"/>
  <c r="BF65" i="42"/>
  <c r="AL377" i="42"/>
  <c r="BM139" i="42"/>
  <c r="BS599" i="42" l="1"/>
  <c r="BS596" i="42"/>
  <c r="BG416" i="42"/>
  <c r="BG417" i="42"/>
  <c r="BF547" i="42"/>
  <c r="BF548" i="42" s="1"/>
  <c r="BF549" i="42" s="1"/>
  <c r="BF550" i="42" s="1"/>
  <c r="BF551" i="42" s="1"/>
  <c r="BF552" i="42" s="1"/>
  <c r="BF553" i="42" s="1"/>
  <c r="BF554" i="42" s="1"/>
  <c r="BF555" i="42" s="1"/>
  <c r="BF556" i="42" s="1"/>
  <c r="BF557" i="42" s="1"/>
  <c r="BF558" i="42" s="1"/>
  <c r="BF559" i="42" s="1"/>
  <c r="BF560" i="42" s="1"/>
  <c r="BF561" i="42" s="1"/>
  <c r="BF562" i="42" s="1"/>
  <c r="BF563" i="42" s="1"/>
  <c r="BF564" i="42" s="1"/>
  <c r="BF565" i="42" s="1"/>
  <c r="BF566" i="42" s="1"/>
  <c r="BF567" i="42" s="1"/>
  <c r="BF568" i="42" s="1"/>
  <c r="BF569" i="42" s="1"/>
  <c r="BF570" i="42" s="1"/>
  <c r="BF571" i="42" s="1"/>
  <c r="BF572" i="42" s="1"/>
  <c r="BF573" i="42" s="1"/>
  <c r="BF574" i="42" s="1"/>
  <c r="BF575" i="42" s="1"/>
  <c r="BF576" i="42" s="1"/>
  <c r="BF577" i="42" s="1"/>
  <c r="BF578" i="42" s="1"/>
  <c r="BF579" i="42" s="1"/>
  <c r="BF580" i="42" s="1"/>
  <c r="BF581" i="42" s="1"/>
  <c r="BF582" i="42" s="1"/>
  <c r="BF583" i="42" s="1"/>
  <c r="BF584" i="42" s="1"/>
  <c r="BF585" i="42" s="1"/>
  <c r="BF586" i="42" s="1"/>
  <c r="BF587" i="42" s="1"/>
  <c r="BF588" i="42" s="1"/>
  <c r="BF589" i="42" s="1"/>
  <c r="BF590" i="42" s="1"/>
  <c r="BF591" i="42" s="1"/>
  <c r="BF592" i="42" s="1"/>
  <c r="BF593" i="42" s="1"/>
  <c r="BF594" i="42" s="1"/>
  <c r="BF595" i="42" s="1"/>
  <c r="BF596" i="42" s="1"/>
  <c r="BF597" i="42" s="1"/>
  <c r="BF598" i="42" s="1"/>
  <c r="BF599" i="42" s="1"/>
  <c r="BF600" i="42" s="1"/>
  <c r="BF601" i="42" s="1"/>
  <c r="BF602" i="42" s="1"/>
  <c r="BF603" i="42" s="1"/>
  <c r="BF604" i="42" s="1"/>
  <c r="BF605" i="42" s="1"/>
  <c r="BF606" i="42" s="1"/>
  <c r="BF607" i="42" s="1"/>
  <c r="BF608" i="42" s="1"/>
  <c r="BF609" i="42" s="1"/>
  <c r="BF610" i="42" s="1"/>
  <c r="BF611" i="42" s="1"/>
  <c r="BF612" i="42" s="1"/>
  <c r="BF613" i="42" s="1"/>
  <c r="BF614" i="42" s="1"/>
  <c r="BF615" i="42" s="1"/>
  <c r="BF616" i="42" s="1"/>
  <c r="BF617" i="42" s="1"/>
  <c r="BF618" i="42" s="1"/>
  <c r="BF619" i="42" s="1"/>
  <c r="BF620" i="42" s="1"/>
  <c r="BF621" i="42" s="1"/>
  <c r="BF622" i="42" s="1"/>
  <c r="BF623" i="42" s="1"/>
  <c r="BF624" i="42" s="1"/>
  <c r="BF625" i="42" s="1"/>
  <c r="BF626" i="42" s="1"/>
  <c r="BF627" i="42" s="1"/>
  <c r="BF628" i="42" s="1"/>
  <c r="BF629" i="42" s="1"/>
  <c r="BF630" i="42" s="1"/>
  <c r="BF631" i="42" s="1"/>
  <c r="BF632" i="42" s="1"/>
  <c r="BF633" i="42" s="1"/>
  <c r="BF634" i="42" s="1"/>
  <c r="BF635" i="42" s="1"/>
  <c r="BF636" i="42" s="1"/>
  <c r="BF637" i="42" s="1"/>
  <c r="BF638" i="42" s="1"/>
  <c r="BF639" i="42" s="1"/>
  <c r="BF640" i="42" s="1"/>
  <c r="BF641" i="42" s="1"/>
  <c r="BF642" i="42" s="1"/>
  <c r="BF643" i="42" s="1"/>
  <c r="BF644" i="42" s="1"/>
  <c r="BF645" i="42" s="1"/>
  <c r="BF646" i="42" s="1"/>
  <c r="BF648" i="42" s="1"/>
  <c r="BF649" i="42" s="1"/>
  <c r="BF650" i="42" s="1"/>
  <c r="BF651" i="42" s="1"/>
  <c r="BF652" i="42" s="1"/>
  <c r="BF653" i="42" s="1"/>
  <c r="BF654" i="42" s="1"/>
  <c r="BF655" i="42" s="1"/>
  <c r="BF656" i="42" s="1"/>
  <c r="BF657" i="42" s="1"/>
  <c r="BF658" i="42" s="1"/>
  <c r="BF659" i="42" s="1"/>
  <c r="BF660" i="42" s="1"/>
  <c r="BF661" i="42" s="1"/>
  <c r="BF662" i="42" s="1"/>
  <c r="BF663" i="42" s="1"/>
  <c r="BF664" i="42" s="1"/>
  <c r="BF665" i="42" s="1"/>
  <c r="BF666" i="42" s="1"/>
  <c r="BF667" i="42" s="1"/>
  <c r="BF668" i="42" s="1"/>
  <c r="BF669" i="42" s="1"/>
  <c r="BF670" i="42" s="1"/>
  <c r="BF671" i="42" s="1"/>
  <c r="BF672" i="42" s="1"/>
  <c r="BF673" i="42" s="1"/>
  <c r="BF674" i="42" s="1"/>
  <c r="BF675" i="42" s="1"/>
  <c r="BF676" i="42" s="1"/>
  <c r="BF677" i="42" s="1"/>
  <c r="BF678" i="42" s="1"/>
  <c r="BF679" i="42" s="1"/>
  <c r="BF680" i="42" s="1"/>
  <c r="BF681" i="42" s="1"/>
  <c r="BF682" i="42" s="1"/>
  <c r="BF683" i="42" s="1"/>
  <c r="BF684" i="42" s="1"/>
  <c r="BF685" i="42" s="1"/>
  <c r="BF686" i="42" s="1"/>
  <c r="BF687" i="42" s="1"/>
  <c r="BF688" i="42" s="1"/>
  <c r="BF689" i="42" s="1"/>
  <c r="BF690" i="42" s="1"/>
  <c r="BF691" i="42" s="1"/>
  <c r="BF692" i="42" s="1"/>
  <c r="BF693" i="42" s="1"/>
  <c r="BF694" i="42" s="1"/>
  <c r="BF695" i="42" s="1"/>
  <c r="BF696" i="42" s="1"/>
  <c r="BF697" i="42" s="1"/>
  <c r="BF698" i="42" s="1"/>
  <c r="BF699" i="42" s="1"/>
  <c r="BF700" i="42" s="1"/>
  <c r="BF701" i="42" s="1"/>
  <c r="BF702" i="42" s="1"/>
  <c r="BF703" i="42" s="1"/>
  <c r="BF704" i="42" s="1"/>
  <c r="BF705" i="42" s="1"/>
  <c r="BF706" i="42" s="1"/>
  <c r="BF707" i="42" s="1"/>
  <c r="BF708" i="42" s="1"/>
  <c r="BF709" i="42" s="1"/>
  <c r="BF710" i="42" s="1"/>
  <c r="BF711" i="42" s="1"/>
  <c r="BF712" i="42" s="1"/>
  <c r="BF713" i="42" s="1"/>
  <c r="BF714" i="42" s="1"/>
  <c r="BF715" i="42" s="1"/>
  <c r="BF716" i="42" s="1"/>
  <c r="BF717" i="42" s="1"/>
  <c r="BF718" i="42" s="1"/>
  <c r="BF719" i="42" s="1"/>
  <c r="BF720" i="42" s="1"/>
  <c r="BF721" i="42" s="1"/>
  <c r="BF722" i="42" s="1"/>
  <c r="BF723" i="42" s="1"/>
  <c r="BF724" i="42" s="1"/>
  <c r="BF725" i="42" s="1"/>
  <c r="BF726" i="42" s="1"/>
  <c r="BF727" i="42" s="1"/>
  <c r="BF728" i="42" s="1"/>
  <c r="BF729" i="42" s="1"/>
  <c r="BF730" i="42" s="1"/>
  <c r="BF731" i="42" s="1"/>
  <c r="BF732" i="42" s="1"/>
  <c r="BF733" i="42" s="1"/>
  <c r="BF734" i="42" s="1"/>
  <c r="BF735" i="42" s="1"/>
  <c r="BF736" i="42" s="1"/>
  <c r="BF737" i="42" s="1"/>
  <c r="BF738" i="42" s="1"/>
  <c r="BF739" i="42" s="1"/>
  <c r="BF740" i="42" s="1"/>
  <c r="BF741" i="42" s="1"/>
  <c r="BF742" i="42" s="1"/>
  <c r="BF743" i="42" s="1"/>
  <c r="BF744" i="42" s="1"/>
  <c r="BF745" i="42" s="1"/>
  <c r="BF746" i="42" s="1"/>
  <c r="BF747" i="42" s="1"/>
  <c r="BF748" i="42" s="1"/>
  <c r="BF749" i="42" s="1"/>
  <c r="BF750" i="42" s="1"/>
  <c r="BF751" i="42" s="1"/>
  <c r="BF752" i="42" s="1"/>
  <c r="BF753" i="42" s="1"/>
  <c r="BF754" i="42" s="1"/>
  <c r="BF755" i="42" s="1"/>
  <c r="BF756" i="42" s="1"/>
  <c r="BF757" i="42" s="1"/>
  <c r="BF758" i="42" s="1"/>
  <c r="BF759" i="42" s="1"/>
  <c r="BF760" i="42" s="1"/>
  <c r="BF761" i="42" s="1"/>
  <c r="BF762" i="42" s="1"/>
  <c r="BF763" i="42" s="1"/>
  <c r="BF764" i="42" s="1"/>
  <c r="BF765" i="42" s="1"/>
  <c r="BF766" i="42" s="1"/>
  <c r="BF767" i="42" s="1"/>
  <c r="BF768" i="42" s="1"/>
  <c r="BF769" i="42" s="1"/>
  <c r="BF770" i="42" s="1"/>
  <c r="BF771" i="42" s="1"/>
  <c r="BF772" i="42" s="1"/>
  <c r="BF773" i="42" s="1"/>
  <c r="BF774" i="42" s="1"/>
  <c r="BF775" i="42" s="1"/>
  <c r="BF776" i="42" s="1"/>
  <c r="BF777" i="42" s="1"/>
  <c r="BF778" i="42" s="1"/>
  <c r="BF779" i="42" s="1"/>
  <c r="BF780" i="42" s="1"/>
  <c r="BF781" i="42" s="1"/>
  <c r="BF782" i="42" s="1"/>
  <c r="BF783" i="42" s="1"/>
  <c r="BF784" i="42" s="1"/>
  <c r="BF785" i="42" s="1"/>
  <c r="BF786" i="42" s="1"/>
  <c r="BF787" i="42" s="1"/>
  <c r="BF788" i="42" s="1"/>
  <c r="BF789" i="42" s="1"/>
  <c r="BF790" i="42" s="1"/>
  <c r="BF791" i="42" s="1"/>
  <c r="BF792" i="42" s="1"/>
  <c r="BF793" i="42" s="1"/>
  <c r="BF794" i="42" s="1"/>
  <c r="BF795" i="42" s="1"/>
  <c r="BF796" i="42" s="1"/>
  <c r="BF797" i="42" s="1"/>
  <c r="BF798" i="42" s="1"/>
  <c r="BF799" i="42" s="1"/>
  <c r="BF800" i="42" s="1"/>
  <c r="BF801" i="42" s="1"/>
  <c r="BF802" i="42" s="1"/>
  <c r="BF803" i="42" s="1"/>
  <c r="BF804" i="42" s="1"/>
  <c r="BF805" i="42" s="1"/>
  <c r="BF806" i="42" s="1"/>
  <c r="BF807" i="42" s="1"/>
  <c r="BF808" i="42" s="1"/>
  <c r="BF809" i="42" s="1"/>
  <c r="BF810" i="42" s="1"/>
  <c r="BF811" i="42" s="1"/>
  <c r="BF812" i="42" s="1"/>
  <c r="BF813" i="42" s="1"/>
  <c r="BF814" i="42" s="1"/>
  <c r="BF815" i="42" s="1"/>
  <c r="BF816" i="42" s="1"/>
  <c r="BF817" i="42" s="1"/>
  <c r="BF818" i="42" s="1"/>
  <c r="BF819" i="42" s="1"/>
  <c r="BF820" i="42" s="1"/>
  <c r="BF821" i="42" s="1"/>
  <c r="BF822" i="42" s="1"/>
  <c r="BF823" i="42" s="1"/>
  <c r="BF824" i="42" s="1"/>
  <c r="BF825" i="42" s="1"/>
  <c r="BF826" i="42" s="1"/>
  <c r="BF827" i="42" s="1"/>
  <c r="BF828" i="42" s="1"/>
  <c r="BF829" i="42" s="1"/>
  <c r="BF830" i="42" s="1"/>
  <c r="BF831" i="42" s="1"/>
  <c r="BF832" i="42" s="1"/>
  <c r="BF833" i="42" s="1"/>
  <c r="BF834" i="42" s="1"/>
  <c r="BF835" i="42" s="1"/>
  <c r="BF836" i="42" s="1"/>
  <c r="BF837" i="42" s="1"/>
  <c r="BF838" i="42" s="1"/>
  <c r="BF839" i="42" s="1"/>
  <c r="BF840" i="42" s="1"/>
  <c r="BF841" i="42" s="1"/>
  <c r="BF842" i="42" s="1"/>
  <c r="BF843" i="42" s="1"/>
  <c r="BF844" i="42" s="1"/>
  <c r="BF845" i="42" s="1"/>
  <c r="BF846" i="42" s="1"/>
  <c r="BF847" i="42" s="1"/>
  <c r="BF848" i="42" s="1"/>
  <c r="BF849" i="42" s="1"/>
  <c r="BF850" i="42" s="1"/>
  <c r="BF851" i="42" s="1"/>
  <c r="BF852" i="42" s="1"/>
  <c r="BF853" i="42" s="1"/>
  <c r="BF854" i="42" s="1"/>
  <c r="BF855" i="42" s="1"/>
  <c r="BF856" i="42" s="1"/>
  <c r="BF857" i="42" s="1"/>
  <c r="BF858" i="42" s="1"/>
  <c r="BF859" i="42" s="1"/>
  <c r="BF860" i="42" s="1"/>
  <c r="BF861" i="42" s="1"/>
  <c r="BF862" i="42" s="1"/>
  <c r="BF863" i="42" s="1"/>
  <c r="BF864" i="42" s="1"/>
  <c r="BF356" i="42"/>
  <c r="BF359" i="42" s="1"/>
  <c r="BF361" i="42" s="1"/>
  <c r="BF364" i="42" s="1"/>
  <c r="BF370" i="42" s="1"/>
  <c r="BD29" i="42"/>
  <c r="AU430" i="42"/>
  <c r="AU431" i="42" s="1"/>
  <c r="AU432" i="42" s="1"/>
  <c r="AU433" i="42" s="1"/>
  <c r="AU434" i="42" s="1"/>
  <c r="AU435" i="42" s="1"/>
  <c r="AU436" i="42" s="1"/>
  <c r="AU437" i="42" s="1"/>
  <c r="AU438" i="42" s="1"/>
  <c r="AU439" i="42" s="1"/>
  <c r="AU440" i="42" s="1"/>
  <c r="AU441" i="42" s="1"/>
  <c r="AU442" i="42" s="1"/>
  <c r="AU443" i="42" s="1"/>
  <c r="AU444" i="42" s="1"/>
  <c r="AU445" i="42" s="1"/>
  <c r="AU446" i="42" s="1"/>
  <c r="AU447" i="42" s="1"/>
  <c r="AU448" i="42" s="1"/>
  <c r="AU449" i="42" s="1"/>
  <c r="AU450" i="42" s="1"/>
  <c r="AU451" i="42" s="1"/>
  <c r="AU452" i="42" s="1"/>
  <c r="AU453" i="42" s="1"/>
  <c r="AU454" i="42" s="1"/>
  <c r="AU455" i="42" s="1"/>
  <c r="AU456" i="42" s="1"/>
  <c r="AU457" i="42" s="1"/>
  <c r="AU458" i="42" s="1"/>
  <c r="AU459" i="42" s="1"/>
  <c r="AU460" i="42" s="1"/>
  <c r="AU461" i="42" s="1"/>
  <c r="AU462" i="42" s="1"/>
  <c r="AU463" i="42" s="1"/>
  <c r="AU464" i="42" s="1"/>
  <c r="AU465" i="42" s="1"/>
  <c r="AU466" i="42" s="1"/>
  <c r="AU467" i="42" s="1"/>
  <c r="AU468" i="42" s="1"/>
  <c r="AU469" i="42" s="1"/>
  <c r="BP27" i="42"/>
  <c r="CT27" i="42" s="1"/>
  <c r="B27" i="42" s="1"/>
  <c r="AO365" i="42"/>
  <c r="AO366" i="42" s="1"/>
  <c r="AM320" i="42"/>
  <c r="AM321" i="42" s="1"/>
  <c r="BK161" i="42"/>
  <c r="AS519" i="42"/>
  <c r="AS520" i="42" s="1"/>
  <c r="AP264" i="42"/>
  <c r="AK267" i="42"/>
  <c r="AQ417" i="42"/>
  <c r="BM144" i="42"/>
  <c r="AL378" i="42"/>
  <c r="AR455" i="42"/>
  <c r="BK162" i="42"/>
  <c r="BS601" i="42" l="1"/>
  <c r="BS865" i="42" s="1"/>
  <c r="E37" i="45" s="1"/>
  <c r="BG418" i="42"/>
  <c r="BG420" i="42" s="1"/>
  <c r="BF430" i="42"/>
  <c r="BF429" i="42"/>
  <c r="BD30" i="42"/>
  <c r="BP28" i="42"/>
  <c r="CT28" i="42" s="1"/>
  <c r="B28" i="42" s="1"/>
  <c r="AU470" i="42"/>
  <c r="AU471" i="42" s="1"/>
  <c r="AU472" i="42" s="1"/>
  <c r="AU473" i="42" s="1"/>
  <c r="AU474" i="42" s="1"/>
  <c r="AU475" i="42" s="1"/>
  <c r="AU476" i="42" s="1"/>
  <c r="AU477" i="42" s="1"/>
  <c r="AU478" i="42" s="1"/>
  <c r="AU479" i="42" s="1"/>
  <c r="AU480" i="42" s="1"/>
  <c r="AU481" i="42" s="1"/>
  <c r="BU865" i="42"/>
  <c r="E39" i="45" s="1"/>
  <c r="AM322" i="42"/>
  <c r="AM323" i="42" s="1"/>
  <c r="AM324" i="42" s="1"/>
  <c r="AM326" i="42" s="1"/>
  <c r="BK163" i="42"/>
  <c r="AP265" i="42"/>
  <c r="AQ418" i="42"/>
  <c r="AK268" i="42"/>
  <c r="AO367" i="42"/>
  <c r="AR456" i="42"/>
  <c r="AL379" i="42"/>
  <c r="BM145" i="42"/>
  <c r="BF431" i="42" l="1"/>
  <c r="BF442" i="42" s="1"/>
  <c r="BG424" i="42"/>
  <c r="BG439" i="42" s="1"/>
  <c r="BG445" i="42" s="1"/>
  <c r="BG426" i="42"/>
  <c r="BG441" i="42" s="1"/>
  <c r="BF441" i="42"/>
  <c r="BF440" i="42"/>
  <c r="BD31" i="42"/>
  <c r="AU482" i="42"/>
  <c r="AU483" i="42" s="1"/>
  <c r="AU484" i="42" s="1"/>
  <c r="AU485" i="42" s="1"/>
  <c r="AU486" i="42" s="1"/>
  <c r="AU487" i="42" s="1"/>
  <c r="AU488" i="42" s="1"/>
  <c r="AU489" i="42" s="1"/>
  <c r="AU490" i="42" s="1"/>
  <c r="AU491" i="42" s="1"/>
  <c r="AU492" i="42" s="1"/>
  <c r="AU493" i="42" s="1"/>
  <c r="AU494" i="42" s="1"/>
  <c r="AU495" i="42" s="1"/>
  <c r="AU496" i="42" s="1"/>
  <c r="AU497" i="42" s="1"/>
  <c r="AU498" i="42" s="1"/>
  <c r="AU499" i="42" s="1"/>
  <c r="BP29" i="42"/>
  <c r="CT29" i="42" s="1"/>
  <c r="B29" i="42" s="1"/>
  <c r="BK164" i="42"/>
  <c r="BK165" i="42" s="1"/>
  <c r="AM325" i="42"/>
  <c r="AM327" i="42" s="1"/>
  <c r="AP266" i="42"/>
  <c r="AK269" i="42"/>
  <c r="AQ419" i="42"/>
  <c r="AO368" i="42"/>
  <c r="AR457" i="42"/>
  <c r="BM146" i="42"/>
  <c r="AL380" i="42"/>
  <c r="BG447" i="42" l="1"/>
  <c r="BG865" i="42" s="1"/>
  <c r="E25" i="45" s="1"/>
  <c r="BD32" i="42"/>
  <c r="BP30" i="42"/>
  <c r="CT30" i="42" s="1"/>
  <c r="B30" i="42" s="1"/>
  <c r="AU500" i="42"/>
  <c r="BK166" i="42"/>
  <c r="BK412" i="42" s="1"/>
  <c r="AP267" i="42"/>
  <c r="AQ420" i="42"/>
  <c r="AK270" i="42"/>
  <c r="AO369" i="42"/>
  <c r="AM328" i="42"/>
  <c r="AM329" i="42" s="1"/>
  <c r="BM147" i="42"/>
  <c r="AR458" i="42"/>
  <c r="AL382" i="42"/>
  <c r="BK420" i="42" l="1"/>
  <c r="BK421" i="42" s="1"/>
  <c r="BK414" i="42"/>
  <c r="BK422" i="42" s="1"/>
  <c r="BD33" i="42"/>
  <c r="AU501" i="42"/>
  <c r="AU502" i="42" s="1"/>
  <c r="AU503" i="42" s="1"/>
  <c r="AU504" i="42" s="1"/>
  <c r="AU505" i="42" s="1"/>
  <c r="AU506" i="42" s="1"/>
  <c r="AU507" i="42" s="1"/>
  <c r="AU508" i="42" s="1"/>
  <c r="AU509" i="42" s="1"/>
  <c r="AU510" i="42" s="1"/>
  <c r="AU511" i="42" s="1"/>
  <c r="AU512" i="42" s="1"/>
  <c r="AU513" i="42" s="1"/>
  <c r="AU514" i="42" s="1"/>
  <c r="AU515" i="42" s="1"/>
  <c r="AU516" i="42" s="1"/>
  <c r="AU517" i="42" s="1"/>
  <c r="AU518" i="42" s="1"/>
  <c r="AU519" i="42" s="1"/>
  <c r="AU520" i="42" s="1"/>
  <c r="AU521" i="42" s="1"/>
  <c r="BP31" i="42"/>
  <c r="CT31" i="42" s="1"/>
  <c r="B31" i="42" s="1"/>
  <c r="AP268" i="42"/>
  <c r="AK271" i="42"/>
  <c r="AQ421" i="42"/>
  <c r="AM330" i="42"/>
  <c r="AO370" i="42"/>
  <c r="AO371" i="42" s="1"/>
  <c r="AL383" i="42"/>
  <c r="AR459" i="42"/>
  <c r="BM148" i="42"/>
  <c r="AM332" i="42"/>
  <c r="BK423" i="42" l="1"/>
  <c r="BK426" i="42" s="1"/>
  <c r="BK433" i="42" s="1"/>
  <c r="BK434" i="42" s="1"/>
  <c r="AU522" i="42"/>
  <c r="BD34" i="42"/>
  <c r="BP32" i="42"/>
  <c r="CT32" i="42" s="1"/>
  <c r="B32" i="42" s="1"/>
  <c r="AP269" i="42"/>
  <c r="AQ422" i="42"/>
  <c r="AK272" i="42"/>
  <c r="AO372" i="42"/>
  <c r="AO373" i="42" s="1"/>
  <c r="AO374" i="42" s="1"/>
  <c r="AM331" i="42"/>
  <c r="AM337" i="42"/>
  <c r="AM357" i="42" s="1"/>
  <c r="BM152" i="42"/>
  <c r="AR460" i="42"/>
  <c r="AL386" i="42"/>
  <c r="BK425" i="42" l="1"/>
  <c r="BK428" i="42" s="1"/>
  <c r="AU523" i="42"/>
  <c r="BD35" i="42"/>
  <c r="BP33" i="42"/>
  <c r="CT33" i="42" s="1"/>
  <c r="B33" i="42" s="1"/>
  <c r="AP270" i="42"/>
  <c r="AK273" i="42"/>
  <c r="AQ423" i="42"/>
  <c r="AM333" i="42"/>
  <c r="AO375" i="42"/>
  <c r="AO376" i="42" s="1"/>
  <c r="AO380" i="42" s="1"/>
  <c r="AL391" i="42"/>
  <c r="AR461" i="42"/>
  <c r="BM154" i="42"/>
  <c r="BM425" i="42" s="1"/>
  <c r="AM374" i="42"/>
  <c r="BM427" i="42" l="1"/>
  <c r="BM428" i="42" s="1"/>
  <c r="BK435" i="42"/>
  <c r="BK436" i="42" s="1"/>
  <c r="BK437" i="42" s="1"/>
  <c r="BK438" i="42" s="1"/>
  <c r="BK439" i="42" s="1"/>
  <c r="AU524" i="42"/>
  <c r="AL865" i="42"/>
  <c r="E4" i="45" s="1"/>
  <c r="BD36" i="42"/>
  <c r="BP34" i="42"/>
  <c r="CT34" i="42" s="1"/>
  <c r="B34" i="42" s="1"/>
  <c r="AP271" i="42"/>
  <c r="AK274" i="42"/>
  <c r="AQ424" i="42"/>
  <c r="AO381" i="42"/>
  <c r="AM334" i="42"/>
  <c r="AM336" i="42" s="1"/>
  <c r="AM384" i="42"/>
  <c r="AR462" i="42"/>
  <c r="BM429" i="42" l="1"/>
  <c r="BM430" i="42"/>
  <c r="BM431" i="42" s="1"/>
  <c r="BM432" i="42" s="1"/>
  <c r="BM436" i="42" s="1"/>
  <c r="BM441" i="42" s="1"/>
  <c r="BM442" i="42" s="1"/>
  <c r="BK443" i="42"/>
  <c r="BK440" i="42"/>
  <c r="F44" i="45"/>
  <c r="AU525" i="42"/>
  <c r="BD37" i="42"/>
  <c r="BP35" i="42"/>
  <c r="CT35" i="42" s="1"/>
  <c r="B35" i="42" s="1"/>
  <c r="AP272" i="42"/>
  <c r="AQ425" i="42"/>
  <c r="AK275" i="42"/>
  <c r="AO385" i="42"/>
  <c r="AO387" i="42" s="1"/>
  <c r="AR463" i="42"/>
  <c r="AM387" i="42"/>
  <c r="AM865" i="42" s="1"/>
  <c r="E5" i="45" s="1"/>
  <c r="BM433" i="42" l="1"/>
  <c r="BM434" i="42" s="1"/>
  <c r="BM438" i="42" s="1"/>
  <c r="BM443" i="42" s="1"/>
  <c r="BM444" i="42" s="1"/>
  <c r="BM446" i="42" s="1"/>
  <c r="BM447" i="42" s="1"/>
  <c r="BM448" i="42" s="1"/>
  <c r="BM449" i="42" s="1"/>
  <c r="BK445" i="42"/>
  <c r="BK865" i="42" s="1"/>
  <c r="E29" i="45" s="1"/>
  <c r="AU526" i="42"/>
  <c r="BD38" i="42"/>
  <c r="BP36" i="42"/>
  <c r="CT36" i="42" s="1"/>
  <c r="B36" i="42" s="1"/>
  <c r="AP273" i="42"/>
  <c r="AK276" i="42"/>
  <c r="AQ426" i="42"/>
  <c r="AO388" i="42"/>
  <c r="AR464" i="42"/>
  <c r="BM865" i="42" l="1"/>
  <c r="E31" i="45" s="1"/>
  <c r="AU527" i="42"/>
  <c r="BD39" i="42"/>
  <c r="BP37" i="42"/>
  <c r="CT37" i="42" s="1"/>
  <c r="B37" i="42" s="1"/>
  <c r="AP274" i="42"/>
  <c r="AQ427" i="42"/>
  <c r="AK277" i="42"/>
  <c r="AO389" i="42"/>
  <c r="AR465" i="42"/>
  <c r="AU528" i="42" l="1"/>
  <c r="BD40" i="42"/>
  <c r="BP38" i="42"/>
  <c r="CT38" i="42" s="1"/>
  <c r="B38" i="42" s="1"/>
  <c r="AR466" i="42"/>
  <c r="AR467" i="42" s="1"/>
  <c r="AR468" i="42" s="1"/>
  <c r="AR469" i="42" s="1"/>
  <c r="AR470" i="42" s="1"/>
  <c r="AP275" i="42"/>
  <c r="AK278" i="42"/>
  <c r="AQ428" i="42"/>
  <c r="AO390" i="42"/>
  <c r="AO391" i="42" s="1"/>
  <c r="AU529" i="42" l="1"/>
  <c r="BD41" i="42"/>
  <c r="BP39" i="42"/>
  <c r="CT39" i="42" s="1"/>
  <c r="B39" i="42" s="1"/>
  <c r="AR865" i="42"/>
  <c r="E10" i="45" s="1"/>
  <c r="AP276" i="42"/>
  <c r="AQ429" i="42"/>
  <c r="AK279" i="42"/>
  <c r="AO392" i="42"/>
  <c r="AU530" i="42" l="1"/>
  <c r="BD42" i="42"/>
  <c r="BP40" i="42"/>
  <c r="CT40" i="42" s="1"/>
  <c r="B40" i="42" s="1"/>
  <c r="AP277" i="42"/>
  <c r="AK280" i="42"/>
  <c r="AQ430" i="42"/>
  <c r="AO865" i="42"/>
  <c r="E7" i="45" s="1"/>
  <c r="AU531" i="42" l="1"/>
  <c r="BD43" i="42"/>
  <c r="BP41" i="42"/>
  <c r="CT41" i="42" s="1"/>
  <c r="B41" i="42" s="1"/>
  <c r="AP278" i="42"/>
  <c r="AK281" i="42"/>
  <c r="AQ431" i="42"/>
  <c r="AU532" i="42" l="1"/>
  <c r="BD44" i="42"/>
  <c r="BP42" i="42"/>
  <c r="CT42" i="42" s="1"/>
  <c r="B42" i="42" s="1"/>
  <c r="AP279" i="42"/>
  <c r="AQ432" i="42"/>
  <c r="AK282" i="42"/>
  <c r="AU533" i="42" l="1"/>
  <c r="BD45" i="42"/>
  <c r="BP43" i="42"/>
  <c r="CT43" i="42" s="1"/>
  <c r="B43" i="42" s="1"/>
  <c r="AP280" i="42"/>
  <c r="AQ433" i="42"/>
  <c r="AK283" i="42"/>
  <c r="AU534" i="42" l="1"/>
  <c r="BD46" i="42"/>
  <c r="BP44" i="42"/>
  <c r="CT44" i="42" s="1"/>
  <c r="B44" i="42" s="1"/>
  <c r="AP281" i="42"/>
  <c r="AQ434" i="42"/>
  <c r="AK284" i="42"/>
  <c r="AU535" i="42" l="1"/>
  <c r="BD47" i="42"/>
  <c r="BP45" i="42"/>
  <c r="CT45" i="42" s="1"/>
  <c r="B45" i="42" s="1"/>
  <c r="AP282" i="42"/>
  <c r="AQ435" i="42"/>
  <c r="AK285" i="42"/>
  <c r="AU536" i="42" l="1"/>
  <c r="BD48" i="42"/>
  <c r="BP46" i="42"/>
  <c r="CT46" i="42" s="1"/>
  <c r="B46" i="42" s="1"/>
  <c r="AP283" i="42"/>
  <c r="AK286" i="42"/>
  <c r="AQ436" i="42"/>
  <c r="AU537" i="42" l="1"/>
  <c r="BD49" i="42"/>
  <c r="BP47" i="42"/>
  <c r="CT47" i="42" s="1"/>
  <c r="B47" i="42" s="1"/>
  <c r="AP284" i="42"/>
  <c r="AQ437" i="42"/>
  <c r="AK287" i="42"/>
  <c r="AU538" i="42" l="1"/>
  <c r="BD50" i="42"/>
  <c r="BP48" i="42"/>
  <c r="CT48" i="42" s="1"/>
  <c r="B48" i="42" s="1"/>
  <c r="AS865" i="42"/>
  <c r="E11" i="45" s="1"/>
  <c r="AP285" i="42"/>
  <c r="AQ438" i="42"/>
  <c r="AK288" i="42"/>
  <c r="A240" i="42"/>
  <c r="A241" i="42"/>
  <c r="A242" i="42"/>
  <c r="A243" i="42"/>
  <c r="A244" i="42"/>
  <c r="A245" i="42"/>
  <c r="A246" i="42"/>
  <c r="A247" i="42"/>
  <c r="A248" i="42"/>
  <c r="A249" i="42"/>
  <c r="A250" i="42"/>
  <c r="A251" i="42"/>
  <c r="A252" i="42"/>
  <c r="A253" i="42"/>
  <c r="A254" i="42"/>
  <c r="A255" i="42"/>
  <c r="A256" i="42"/>
  <c r="A257" i="42"/>
  <c r="A258" i="42"/>
  <c r="A259" i="42"/>
  <c r="A260" i="42"/>
  <c r="A261" i="42"/>
  <c r="A262" i="42"/>
  <c r="A263" i="42"/>
  <c r="A264" i="42"/>
  <c r="A265" i="42"/>
  <c r="A266" i="42"/>
  <c r="A267" i="42"/>
  <c r="A268" i="42"/>
  <c r="A269" i="42"/>
  <c r="A270" i="42"/>
  <c r="A271" i="42"/>
  <c r="A272" i="42"/>
  <c r="A273" i="42"/>
  <c r="A274" i="42"/>
  <c r="A275" i="42"/>
  <c r="A276" i="42"/>
  <c r="A277" i="42"/>
  <c r="A278" i="42"/>
  <c r="A279" i="42"/>
  <c r="A280" i="42"/>
  <c r="A281" i="42"/>
  <c r="A282" i="42"/>
  <c r="A283" i="42"/>
  <c r="A284" i="42"/>
  <c r="A285" i="42"/>
  <c r="A286" i="42"/>
  <c r="A287" i="42"/>
  <c r="A288" i="42"/>
  <c r="A289" i="42"/>
  <c r="A290" i="42"/>
  <c r="A291" i="42"/>
  <c r="A292" i="42"/>
  <c r="A293" i="42"/>
  <c r="A294" i="42"/>
  <c r="A295" i="42"/>
  <c r="A296" i="42"/>
  <c r="A297" i="42"/>
  <c r="A298" i="42"/>
  <c r="A299" i="42"/>
  <c r="A300" i="42"/>
  <c r="A301" i="42"/>
  <c r="A302" i="42"/>
  <c r="A303" i="42"/>
  <c r="A304" i="42"/>
  <c r="A305" i="42"/>
  <c r="A306" i="42"/>
  <c r="A307" i="42"/>
  <c r="A308" i="42"/>
  <c r="A309" i="42"/>
  <c r="A310" i="42"/>
  <c r="A311" i="42"/>
  <c r="A312" i="42"/>
  <c r="A313" i="42"/>
  <c r="A314" i="42"/>
  <c r="A315" i="42"/>
  <c r="A316" i="42"/>
  <c r="A317" i="42"/>
  <c r="A318" i="42"/>
  <c r="A319" i="42"/>
  <c r="A320" i="42"/>
  <c r="A321" i="42"/>
  <c r="A322" i="42"/>
  <c r="A323" i="42"/>
  <c r="A324" i="42"/>
  <c r="A325" i="42"/>
  <c r="A326" i="42"/>
  <c r="A327" i="42"/>
  <c r="A328" i="42"/>
  <c r="A329" i="42"/>
  <c r="A330" i="42"/>
  <c r="A331" i="42"/>
  <c r="A332" i="42"/>
  <c r="A333" i="42"/>
  <c r="A334" i="42"/>
  <c r="A335" i="42"/>
  <c r="A336" i="42"/>
  <c r="A337" i="42"/>
  <c r="A338" i="42"/>
  <c r="A339" i="42"/>
  <c r="A340" i="42"/>
  <c r="A341" i="42"/>
  <c r="A342" i="42"/>
  <c r="A343" i="42"/>
  <c r="A344" i="42"/>
  <c r="A345" i="42"/>
  <c r="A346" i="42"/>
  <c r="A347" i="42"/>
  <c r="A348" i="42"/>
  <c r="A349" i="42"/>
  <c r="A350" i="42"/>
  <c r="A351" i="42"/>
  <c r="A352" i="42"/>
  <c r="A353" i="42"/>
  <c r="A354" i="42"/>
  <c r="A355" i="42"/>
  <c r="A356" i="42"/>
  <c r="A357" i="42"/>
  <c r="A358" i="42"/>
  <c r="A359" i="42"/>
  <c r="A360" i="42"/>
  <c r="A361" i="42"/>
  <c r="A362" i="42"/>
  <c r="A363" i="42"/>
  <c r="A364" i="42"/>
  <c r="A365" i="42"/>
  <c r="A366" i="42"/>
  <c r="A367" i="42"/>
  <c r="A368" i="42"/>
  <c r="A369" i="42"/>
  <c r="A370" i="42"/>
  <c r="A371" i="42"/>
  <c r="A372" i="42"/>
  <c r="A373" i="42"/>
  <c r="A374" i="42"/>
  <c r="A375" i="42"/>
  <c r="A376" i="42"/>
  <c r="A377" i="42"/>
  <c r="A378" i="42"/>
  <c r="A379" i="42"/>
  <c r="A380" i="42"/>
  <c r="A381" i="42"/>
  <c r="A382" i="42"/>
  <c r="A383" i="42"/>
  <c r="A384" i="42"/>
  <c r="A385" i="42"/>
  <c r="A386" i="42"/>
  <c r="A387" i="42"/>
  <c r="A388" i="42"/>
  <c r="A389" i="42"/>
  <c r="A390" i="42"/>
  <c r="A391" i="42"/>
  <c r="A392" i="42"/>
  <c r="A393" i="42"/>
  <c r="A394" i="42"/>
  <c r="A395" i="42"/>
  <c r="A396" i="42"/>
  <c r="A397" i="42"/>
  <c r="A398" i="42"/>
  <c r="A399" i="42"/>
  <c r="A400" i="42"/>
  <c r="A401" i="42"/>
  <c r="A402" i="42"/>
  <c r="A403" i="42"/>
  <c r="A404" i="42"/>
  <c r="A405" i="42"/>
  <c r="A406" i="42"/>
  <c r="A407" i="42"/>
  <c r="A408" i="42"/>
  <c r="A409" i="42"/>
  <c r="A410" i="42"/>
  <c r="A411" i="42"/>
  <c r="A412" i="42"/>
  <c r="A413" i="42"/>
  <c r="A414" i="42"/>
  <c r="A415" i="42"/>
  <c r="A416" i="42"/>
  <c r="A417" i="42"/>
  <c r="A418" i="42"/>
  <c r="A419" i="42"/>
  <c r="A420" i="42"/>
  <c r="A421" i="42"/>
  <c r="A422" i="42"/>
  <c r="A423" i="42"/>
  <c r="A424" i="42"/>
  <c r="A425" i="42"/>
  <c r="A426" i="42"/>
  <c r="A427" i="42"/>
  <c r="A428" i="42"/>
  <c r="A429" i="42"/>
  <c r="A430" i="42"/>
  <c r="A431" i="42"/>
  <c r="A432" i="42"/>
  <c r="A433" i="42"/>
  <c r="A434" i="42"/>
  <c r="A435" i="42"/>
  <c r="A436" i="42"/>
  <c r="A437" i="42"/>
  <c r="A438" i="42"/>
  <c r="A439" i="42"/>
  <c r="A440" i="42"/>
  <c r="A441" i="42"/>
  <c r="A442" i="42"/>
  <c r="A443" i="42"/>
  <c r="A444" i="42"/>
  <c r="A445" i="42"/>
  <c r="A446" i="42"/>
  <c r="A447" i="42"/>
  <c r="A448" i="42"/>
  <c r="A449" i="42"/>
  <c r="A450" i="42"/>
  <c r="A451" i="42"/>
  <c r="A452" i="42"/>
  <c r="A453" i="42"/>
  <c r="A454" i="42"/>
  <c r="A455" i="42"/>
  <c r="A456" i="42"/>
  <c r="A457" i="42"/>
  <c r="A458" i="42"/>
  <c r="A459" i="42"/>
  <c r="A460" i="42"/>
  <c r="A461" i="42"/>
  <c r="A462" i="42"/>
  <c r="A463" i="42"/>
  <c r="A464" i="42"/>
  <c r="A465" i="42"/>
  <c r="A466" i="42"/>
  <c r="A467" i="42"/>
  <c r="A468" i="42"/>
  <c r="A469" i="42"/>
  <c r="A470" i="42"/>
  <c r="A471" i="42"/>
  <c r="A472" i="42"/>
  <c r="A473" i="42"/>
  <c r="A474" i="42"/>
  <c r="A475" i="42"/>
  <c r="A476" i="42"/>
  <c r="A477" i="42"/>
  <c r="A478" i="42"/>
  <c r="A479" i="42"/>
  <c r="A480" i="42"/>
  <c r="A481" i="42"/>
  <c r="A482" i="42"/>
  <c r="A483" i="42"/>
  <c r="A484" i="42"/>
  <c r="A485" i="42"/>
  <c r="A486" i="42"/>
  <c r="A487" i="42"/>
  <c r="A488" i="42"/>
  <c r="A489" i="42"/>
  <c r="A490" i="42"/>
  <c r="A491" i="42"/>
  <c r="A492" i="42"/>
  <c r="A493" i="42"/>
  <c r="A494" i="42"/>
  <c r="A495" i="42"/>
  <c r="A496" i="42"/>
  <c r="A497" i="42"/>
  <c r="A498" i="42"/>
  <c r="A499" i="42"/>
  <c r="A500" i="42"/>
  <c r="A501" i="42"/>
  <c r="A502" i="42"/>
  <c r="A503" i="42"/>
  <c r="A504" i="42"/>
  <c r="A505" i="42"/>
  <c r="A506" i="42"/>
  <c r="A507" i="42"/>
  <c r="A508" i="42"/>
  <c r="A509" i="42"/>
  <c r="A510" i="42"/>
  <c r="A511" i="42"/>
  <c r="A512" i="42"/>
  <c r="A513" i="42"/>
  <c r="A514" i="42"/>
  <c r="A515" i="42"/>
  <c r="A516" i="42"/>
  <c r="A517" i="42"/>
  <c r="A518" i="42"/>
  <c r="A519" i="42"/>
  <c r="A520" i="42"/>
  <c r="A521" i="42"/>
  <c r="A522" i="42"/>
  <c r="A523" i="42"/>
  <c r="A524" i="42"/>
  <c r="A525" i="42"/>
  <c r="A526" i="42"/>
  <c r="A527" i="42"/>
  <c r="A528" i="42"/>
  <c r="A529" i="42"/>
  <c r="A530" i="42"/>
  <c r="A531" i="42"/>
  <c r="A532" i="42"/>
  <c r="A533" i="42"/>
  <c r="A534" i="42"/>
  <c r="A535" i="42"/>
  <c r="A536" i="42"/>
  <c r="A537" i="42"/>
  <c r="A538" i="42"/>
  <c r="A539" i="42"/>
  <c r="A540" i="42"/>
  <c r="A541" i="42"/>
  <c r="A542" i="42"/>
  <c r="A543" i="42"/>
  <c r="A544" i="42"/>
  <c r="A545" i="42"/>
  <c r="A546" i="42"/>
  <c r="A547" i="42"/>
  <c r="A548" i="42"/>
  <c r="A549" i="42"/>
  <c r="A550" i="42"/>
  <c r="A551" i="42"/>
  <c r="A552" i="42"/>
  <c r="A553" i="42"/>
  <c r="A554" i="42"/>
  <c r="A555" i="42"/>
  <c r="A556" i="42"/>
  <c r="A557" i="42"/>
  <c r="A558" i="42"/>
  <c r="A559" i="42"/>
  <c r="A560" i="42"/>
  <c r="A561" i="42"/>
  <c r="A562" i="42"/>
  <c r="A563" i="42"/>
  <c r="A564" i="42"/>
  <c r="A565" i="42"/>
  <c r="A566" i="42"/>
  <c r="A567" i="42"/>
  <c r="A568" i="42"/>
  <c r="A569" i="42"/>
  <c r="A570" i="42"/>
  <c r="A571" i="42"/>
  <c r="A572" i="42"/>
  <c r="A573" i="42"/>
  <c r="A574" i="42"/>
  <c r="A575" i="42"/>
  <c r="A576" i="42"/>
  <c r="A577" i="42"/>
  <c r="A578" i="42"/>
  <c r="A579" i="42"/>
  <c r="A580" i="42"/>
  <c r="A581" i="42"/>
  <c r="A582" i="42"/>
  <c r="A583" i="42"/>
  <c r="A584" i="42"/>
  <c r="A585" i="42"/>
  <c r="A586" i="42"/>
  <c r="A587" i="42"/>
  <c r="A588" i="42"/>
  <c r="A589" i="42"/>
  <c r="A590" i="42"/>
  <c r="A591" i="42"/>
  <c r="A592" i="42"/>
  <c r="A593" i="42"/>
  <c r="A594" i="42"/>
  <c r="A595" i="42"/>
  <c r="A596" i="42"/>
  <c r="A597" i="42"/>
  <c r="A598" i="42"/>
  <c r="A599" i="42"/>
  <c r="A600" i="42"/>
  <c r="A601" i="42"/>
  <c r="A602" i="42"/>
  <c r="A603" i="42"/>
  <c r="A604" i="42"/>
  <c r="A605" i="42"/>
  <c r="A606" i="42"/>
  <c r="A607" i="42"/>
  <c r="A608" i="42"/>
  <c r="A609" i="42"/>
  <c r="A610" i="42"/>
  <c r="A611" i="42"/>
  <c r="A612" i="42"/>
  <c r="A613" i="42"/>
  <c r="A614" i="42"/>
  <c r="A615" i="42"/>
  <c r="A616" i="42"/>
  <c r="A617" i="42"/>
  <c r="A618" i="42"/>
  <c r="A619" i="42"/>
  <c r="A620" i="42"/>
  <c r="A621" i="42"/>
  <c r="A622" i="42"/>
  <c r="A623" i="42"/>
  <c r="A624" i="42"/>
  <c r="A625" i="42"/>
  <c r="A626" i="42"/>
  <c r="A627" i="42"/>
  <c r="A628" i="42"/>
  <c r="A629" i="42"/>
  <c r="A630" i="42"/>
  <c r="A631" i="42"/>
  <c r="A632" i="42"/>
  <c r="A633" i="42"/>
  <c r="A634" i="42"/>
  <c r="A635" i="42"/>
  <c r="A636" i="42"/>
  <c r="A637" i="42"/>
  <c r="A638" i="42"/>
  <c r="A639" i="42"/>
  <c r="A640" i="42"/>
  <c r="A641" i="42"/>
  <c r="A642" i="42"/>
  <c r="A643" i="42"/>
  <c r="A644" i="42"/>
  <c r="A645" i="42"/>
  <c r="A646" i="42"/>
  <c r="A647" i="42"/>
  <c r="A648" i="42"/>
  <c r="A649" i="42"/>
  <c r="A650" i="42"/>
  <c r="A651" i="42"/>
  <c r="A652" i="42"/>
  <c r="A653" i="42"/>
  <c r="A654" i="42"/>
  <c r="A655" i="42"/>
  <c r="A656" i="42"/>
  <c r="A657" i="42"/>
  <c r="A658" i="42"/>
  <c r="A659" i="42"/>
  <c r="A660" i="42"/>
  <c r="A661" i="42"/>
  <c r="A662" i="42"/>
  <c r="A663" i="42"/>
  <c r="A664" i="42"/>
  <c r="A665" i="42"/>
  <c r="A666" i="42"/>
  <c r="A667" i="42"/>
  <c r="A668" i="42"/>
  <c r="A669" i="42"/>
  <c r="A670" i="42"/>
  <c r="A671" i="42"/>
  <c r="A672" i="42"/>
  <c r="A673" i="42"/>
  <c r="A674" i="42"/>
  <c r="A675" i="42"/>
  <c r="A676" i="42"/>
  <c r="A677" i="42"/>
  <c r="A678" i="42"/>
  <c r="A679" i="42"/>
  <c r="A682" i="42"/>
  <c r="A683" i="42"/>
  <c r="A684" i="42"/>
  <c r="A685" i="42"/>
  <c r="A686" i="42"/>
  <c r="A687" i="42"/>
  <c r="A688" i="42"/>
  <c r="A689" i="42"/>
  <c r="A690" i="42"/>
  <c r="A691" i="42"/>
  <c r="A692" i="42"/>
  <c r="A693" i="42"/>
  <c r="A694" i="42"/>
  <c r="A695" i="42"/>
  <c r="A696" i="42"/>
  <c r="A697" i="42"/>
  <c r="A698" i="42"/>
  <c r="A699" i="42"/>
  <c r="A700" i="42"/>
  <c r="A701" i="42"/>
  <c r="A702" i="42"/>
  <c r="A703" i="42"/>
  <c r="A704" i="42"/>
  <c r="A705" i="42"/>
  <c r="A706" i="42"/>
  <c r="A707" i="42"/>
  <c r="A708" i="42"/>
  <c r="A709" i="42"/>
  <c r="A710" i="42"/>
  <c r="A711" i="42"/>
  <c r="A712" i="42"/>
  <c r="A713" i="42"/>
  <c r="A714" i="42"/>
  <c r="A715" i="42"/>
  <c r="A716" i="42"/>
  <c r="A717" i="42"/>
  <c r="A718" i="42"/>
  <c r="A719" i="42"/>
  <c r="A720" i="42"/>
  <c r="A721" i="42"/>
  <c r="A722" i="42"/>
  <c r="A723" i="42"/>
  <c r="A724" i="42"/>
  <c r="A725" i="42"/>
  <c r="A726" i="42"/>
  <c r="A727" i="42"/>
  <c r="A728" i="42"/>
  <c r="A729" i="42"/>
  <c r="A730" i="42"/>
  <c r="A731" i="42"/>
  <c r="A732" i="42"/>
  <c r="A733" i="42"/>
  <c r="A734" i="42"/>
  <c r="A735" i="42"/>
  <c r="A736" i="42"/>
  <c r="A737" i="42"/>
  <c r="A738" i="42"/>
  <c r="A739" i="42"/>
  <c r="A740" i="42"/>
  <c r="A741" i="42"/>
  <c r="A742" i="42"/>
  <c r="A743" i="42"/>
  <c r="A744" i="42"/>
  <c r="A745" i="42"/>
  <c r="A746" i="42"/>
  <c r="A747" i="42"/>
  <c r="A748" i="42"/>
  <c r="A749" i="42"/>
  <c r="A750" i="42"/>
  <c r="A751" i="42"/>
  <c r="A752" i="42"/>
  <c r="A753" i="42"/>
  <c r="A754" i="42"/>
  <c r="A755" i="42"/>
  <c r="A756" i="42"/>
  <c r="A757" i="42"/>
  <c r="A758" i="42"/>
  <c r="A759" i="42"/>
  <c r="A760" i="42"/>
  <c r="A761" i="42"/>
  <c r="A762" i="42"/>
  <c r="A763" i="42"/>
  <c r="A764" i="42"/>
  <c r="A765" i="42"/>
  <c r="A766" i="42"/>
  <c r="A767" i="42"/>
  <c r="A768" i="42"/>
  <c r="A769" i="42"/>
  <c r="A770" i="42"/>
  <c r="A771" i="42"/>
  <c r="A772" i="42"/>
  <c r="A773" i="42"/>
  <c r="A774" i="42"/>
  <c r="A775" i="42"/>
  <c r="A776" i="42"/>
  <c r="A777" i="42"/>
  <c r="A778" i="42"/>
  <c r="A779" i="42"/>
  <c r="A780" i="42"/>
  <c r="A781" i="42"/>
  <c r="A782" i="42"/>
  <c r="A783" i="42"/>
  <c r="A784" i="42"/>
  <c r="A785" i="42"/>
  <c r="A786" i="42"/>
  <c r="A787" i="42"/>
  <c r="A788" i="42"/>
  <c r="A789" i="42"/>
  <c r="A790" i="42"/>
  <c r="A791" i="42"/>
  <c r="A792" i="42"/>
  <c r="A793" i="42"/>
  <c r="A794" i="42"/>
  <c r="A795" i="42"/>
  <c r="A796" i="42"/>
  <c r="A797" i="42"/>
  <c r="A798" i="42"/>
  <c r="A799" i="42"/>
  <c r="A800" i="42"/>
  <c r="A801" i="42"/>
  <c r="A802" i="42"/>
  <c r="A803" i="42"/>
  <c r="A804" i="42"/>
  <c r="A805" i="42"/>
  <c r="A806" i="42"/>
  <c r="A807" i="42"/>
  <c r="A808" i="42"/>
  <c r="A809" i="42"/>
  <c r="A810" i="42"/>
  <c r="A811" i="42"/>
  <c r="A812" i="42"/>
  <c r="A813" i="42"/>
  <c r="A814" i="42"/>
  <c r="A815" i="42"/>
  <c r="A816" i="42"/>
  <c r="A817" i="42"/>
  <c r="A818" i="42"/>
  <c r="A819" i="42"/>
  <c r="A820" i="42"/>
  <c r="A821" i="42"/>
  <c r="A822" i="42"/>
  <c r="A823" i="42"/>
  <c r="A824" i="42"/>
  <c r="A825" i="42"/>
  <c r="A826" i="42"/>
  <c r="A827" i="42"/>
  <c r="A828" i="42"/>
  <c r="A829" i="42"/>
  <c r="A830" i="42"/>
  <c r="A831" i="42"/>
  <c r="A832" i="42"/>
  <c r="A833" i="42"/>
  <c r="A834" i="42"/>
  <c r="A835" i="42"/>
  <c r="A836" i="42"/>
  <c r="A837" i="42"/>
  <c r="A838" i="42"/>
  <c r="A839" i="42"/>
  <c r="A840" i="42"/>
  <c r="A841" i="42"/>
  <c r="A842" i="42"/>
  <c r="A843" i="42"/>
  <c r="A844" i="42"/>
  <c r="A845" i="42"/>
  <c r="A846" i="42"/>
  <c r="A847" i="42"/>
  <c r="A848" i="42"/>
  <c r="A849" i="42"/>
  <c r="A850" i="42"/>
  <c r="A851" i="42"/>
  <c r="A852" i="42"/>
  <c r="A853" i="42"/>
  <c r="A854" i="42"/>
  <c r="A855" i="42"/>
  <c r="A856" i="42"/>
  <c r="A857" i="42"/>
  <c r="A858" i="42"/>
  <c r="A859" i="42"/>
  <c r="A860" i="42"/>
  <c r="A861" i="42"/>
  <c r="A862" i="42"/>
  <c r="A863" i="42"/>
  <c r="A864" i="42"/>
  <c r="D31" i="58" l="1"/>
  <c r="D27" i="58"/>
  <c r="D23" i="58"/>
  <c r="F34" i="58"/>
  <c r="F30" i="58"/>
  <c r="F26" i="58"/>
  <c r="F22" i="58"/>
  <c r="E22" i="58"/>
  <c r="V22" i="58" s="1" a="1"/>
  <c r="V22" i="58" s="1"/>
  <c r="U22" i="58" s="1"/>
  <c r="E34" i="58"/>
  <c r="V34" i="58" s="1" a="1"/>
  <c r="V34" i="58" s="1"/>
  <c r="U34" i="58" s="1"/>
  <c r="E30" i="58"/>
  <c r="E26" i="58"/>
  <c r="V26" i="58" s="1" a="1"/>
  <c r="V26" i="58" s="1"/>
  <c r="U26" i="58" s="1"/>
  <c r="D34" i="58"/>
  <c r="D30" i="58"/>
  <c r="D26" i="58"/>
  <c r="D22" i="58"/>
  <c r="F33" i="58"/>
  <c r="E33" i="58"/>
  <c r="E29" i="58"/>
  <c r="E25" i="58"/>
  <c r="F29" i="58"/>
  <c r="D33" i="58"/>
  <c r="D29" i="58"/>
  <c r="D25" i="58"/>
  <c r="F32" i="58"/>
  <c r="F28" i="58"/>
  <c r="F24" i="58"/>
  <c r="F25" i="58"/>
  <c r="E32" i="58"/>
  <c r="V32" i="58" s="1" a="1"/>
  <c r="V32" i="58" s="1"/>
  <c r="U32" i="58" s="1"/>
  <c r="E28" i="58"/>
  <c r="V28" i="58" s="1" a="1"/>
  <c r="V28" i="58" s="1"/>
  <c r="U28" i="58" s="1"/>
  <c r="E24" i="58"/>
  <c r="D32" i="58"/>
  <c r="D28" i="58"/>
  <c r="D24" i="58"/>
  <c r="F31" i="58"/>
  <c r="F27" i="58"/>
  <c r="F23" i="58"/>
  <c r="E31" i="58"/>
  <c r="E27" i="58"/>
  <c r="V27" i="58" s="1" a="1"/>
  <c r="V27" i="58" s="1"/>
  <c r="U27" i="58" s="1"/>
  <c r="E23" i="58"/>
  <c r="AU539" i="42"/>
  <c r="BD51" i="42"/>
  <c r="BP49" i="42"/>
  <c r="CT49" i="42" s="1"/>
  <c r="B49" i="42" s="1"/>
  <c r="AP286" i="42"/>
  <c r="AK289" i="42"/>
  <c r="AQ439" i="42"/>
  <c r="V31" i="58" l="1" a="1"/>
  <c r="V31" i="58" s="1"/>
  <c r="U31" i="58" s="1"/>
  <c r="V30" i="58" a="1"/>
  <c r="V30" i="58" s="1"/>
  <c r="U30" i="58" s="1"/>
  <c r="V25" i="58" a="1"/>
  <c r="V25" i="58" s="1"/>
  <c r="U25" i="58" s="1"/>
  <c r="V23" i="58" a="1"/>
  <c r="V23" i="58" s="1"/>
  <c r="U23" i="58" s="1"/>
  <c r="V24" i="58" a="1"/>
  <c r="V24" i="58" s="1"/>
  <c r="U24" i="58" s="1"/>
  <c r="V29" i="58" a="1"/>
  <c r="V29" i="58" s="1"/>
  <c r="U29" i="58" s="1"/>
  <c r="V33" i="58" a="1"/>
  <c r="V33" i="58" s="1"/>
  <c r="U33" i="58" s="1"/>
  <c r="AU540" i="42"/>
  <c r="BD52" i="42"/>
  <c r="BP50" i="42"/>
  <c r="CT50" i="42" s="1"/>
  <c r="B50" i="42" s="1"/>
  <c r="AP287" i="42"/>
  <c r="AQ440" i="42"/>
  <c r="AK290" i="42"/>
  <c r="AC76" i="42"/>
  <c r="AB76" i="42"/>
  <c r="AA76" i="42"/>
  <c r="Z76" i="42"/>
  <c r="AE76" i="42"/>
  <c r="AH76" i="42"/>
  <c r="AD76" i="42"/>
  <c r="AG76" i="42"/>
  <c r="AF76" i="42"/>
  <c r="Z75" i="42"/>
  <c r="AA75" i="42"/>
  <c r="AH75" i="42"/>
  <c r="AG75" i="42"/>
  <c r="AF75" i="42"/>
  <c r="AE75" i="42"/>
  <c r="AB75" i="42"/>
  <c r="AD75" i="42"/>
  <c r="AC75" i="42"/>
  <c r="AF46" i="42"/>
  <c r="AD46" i="42"/>
  <c r="AE46" i="42"/>
  <c r="AB46" i="42"/>
  <c r="AC46" i="42"/>
  <c r="AA46" i="42"/>
  <c r="Z46" i="42"/>
  <c r="Z47" i="42" s="1"/>
  <c r="Z49" i="42" s="1"/>
  <c r="Z55" i="42" s="1"/>
  <c r="Z56" i="42" s="1"/>
  <c r="AH46" i="42"/>
  <c r="AG46" i="42"/>
  <c r="AU541" i="42" l="1"/>
  <c r="BD53" i="42"/>
  <c r="BP51" i="42"/>
  <c r="CT51" i="42" s="1"/>
  <c r="B51" i="42" s="1"/>
  <c r="AP288" i="42"/>
  <c r="AK291" i="42"/>
  <c r="AQ441" i="42"/>
  <c r="AA62" i="42"/>
  <c r="AA63" i="42" s="1"/>
  <c r="AB47" i="42"/>
  <c r="AI47" i="42" s="1"/>
  <c r="AI76" i="42"/>
  <c r="AI75" i="42"/>
  <c r="AC50" i="42"/>
  <c r="AI50" i="42" s="1"/>
  <c r="AI46" i="42"/>
  <c r="Z58" i="42"/>
  <c r="AU542" i="42" l="1"/>
  <c r="BD54" i="42"/>
  <c r="BP52" i="42"/>
  <c r="CT52" i="42" s="1"/>
  <c r="B52" i="42" s="1"/>
  <c r="AI58" i="42"/>
  <c r="Z61" i="42"/>
  <c r="AP289" i="42"/>
  <c r="AB48" i="42"/>
  <c r="AI48" i="42" s="1"/>
  <c r="AQ442" i="42"/>
  <c r="Z71" i="42"/>
  <c r="AK292" i="42"/>
  <c r="AB49" i="42"/>
  <c r="AB51" i="42" s="1"/>
  <c r="AI51" i="42" s="1"/>
  <c r="AC52" i="42"/>
  <c r="AA64" i="42"/>
  <c r="AA65" i="42" s="1"/>
  <c r="AI65" i="42" s="1"/>
  <c r="C1" i="56"/>
  <c r="A239" i="42"/>
  <c r="AU543" i="42" l="1"/>
  <c r="BD55" i="42"/>
  <c r="BP53" i="42"/>
  <c r="CT53" i="42" s="1"/>
  <c r="B53" i="42" s="1"/>
  <c r="Z62" i="42"/>
  <c r="Z66" i="42" s="1"/>
  <c r="Z73" i="42" s="1"/>
  <c r="AI71" i="42"/>
  <c r="AP290" i="42"/>
  <c r="AK293" i="42"/>
  <c r="AQ443" i="42"/>
  <c r="AB54" i="42"/>
  <c r="AB55" i="42" s="1"/>
  <c r="AI55" i="42" s="1"/>
  <c r="AA86" i="42"/>
  <c r="AI86" i="42" s="1"/>
  <c r="AI52" i="42"/>
  <c r="AC53" i="42"/>
  <c r="AI53" i="42" s="1"/>
  <c r="AI49" i="42"/>
  <c r="A238" i="42"/>
  <c r="A237" i="42"/>
  <c r="A236" i="42"/>
  <c r="A235" i="42"/>
  <c r="A234" i="42"/>
  <c r="A233" i="42"/>
  <c r="A232" i="42"/>
  <c r="A231" i="42"/>
  <c r="A230" i="42"/>
  <c r="A229" i="42"/>
  <c r="A228" i="42"/>
  <c r="A227" i="42"/>
  <c r="A226" i="42"/>
  <c r="A225" i="42"/>
  <c r="A224" i="42"/>
  <c r="A223" i="42"/>
  <c r="A222" i="42"/>
  <c r="A221" i="42"/>
  <c r="A220" i="42"/>
  <c r="A219" i="42"/>
  <c r="A218" i="42"/>
  <c r="A217" i="42"/>
  <c r="A216" i="42"/>
  <c r="A215" i="42"/>
  <c r="A214" i="42"/>
  <c r="A213" i="42"/>
  <c r="A212" i="42"/>
  <c r="A211" i="42"/>
  <c r="A210" i="42"/>
  <c r="A209" i="42"/>
  <c r="A208" i="42"/>
  <c r="A207" i="42"/>
  <c r="A206" i="42"/>
  <c r="A205" i="42"/>
  <c r="A204" i="42"/>
  <c r="A203" i="42"/>
  <c r="A202" i="42"/>
  <c r="A201" i="42"/>
  <c r="A200" i="42"/>
  <c r="A199" i="42"/>
  <c r="A198" i="42"/>
  <c r="A197" i="42"/>
  <c r="A196" i="42"/>
  <c r="A195" i="42"/>
  <c r="A194" i="42"/>
  <c r="A193" i="42"/>
  <c r="A192" i="42"/>
  <c r="A191" i="42"/>
  <c r="A190" i="42"/>
  <c r="A189" i="42"/>
  <c r="A188" i="42"/>
  <c r="A187" i="42"/>
  <c r="A186" i="42"/>
  <c r="A185" i="42"/>
  <c r="A184" i="42"/>
  <c r="A183" i="42"/>
  <c r="A182" i="42"/>
  <c r="A181" i="42"/>
  <c r="A180" i="42"/>
  <c r="A179" i="42"/>
  <c r="A178" i="42"/>
  <c r="A177" i="42"/>
  <c r="A176" i="42"/>
  <c r="A175" i="42"/>
  <c r="A174" i="42"/>
  <c r="A173" i="42"/>
  <c r="A172" i="42"/>
  <c r="A171" i="42"/>
  <c r="A170" i="42"/>
  <c r="A169" i="42"/>
  <c r="A168" i="42"/>
  <c r="A167" i="42"/>
  <c r="A166" i="42"/>
  <c r="A165" i="42"/>
  <c r="A164" i="42"/>
  <c r="A163" i="42"/>
  <c r="A162" i="42"/>
  <c r="A161" i="42"/>
  <c r="A160" i="42"/>
  <c r="A159" i="42"/>
  <c r="A158" i="42"/>
  <c r="A157" i="42"/>
  <c r="A156" i="42"/>
  <c r="A155" i="42"/>
  <c r="A154" i="42"/>
  <c r="A153" i="42"/>
  <c r="A152" i="42"/>
  <c r="A151" i="42"/>
  <c r="A150" i="42"/>
  <c r="A149" i="42"/>
  <c r="A148" i="42"/>
  <c r="A147" i="42"/>
  <c r="A146" i="42"/>
  <c r="A145" i="42"/>
  <c r="A144" i="42"/>
  <c r="A143" i="42"/>
  <c r="A142" i="42"/>
  <c r="A141" i="42"/>
  <c r="A140" i="42"/>
  <c r="A139" i="42"/>
  <c r="A138" i="42"/>
  <c r="A137" i="42"/>
  <c r="A136" i="42"/>
  <c r="A135" i="42"/>
  <c r="A134" i="42"/>
  <c r="A133" i="42"/>
  <c r="A132" i="42"/>
  <c r="A131" i="42"/>
  <c r="A130" i="42"/>
  <c r="A129" i="42"/>
  <c r="A128" i="42"/>
  <c r="A127" i="42"/>
  <c r="A126" i="42"/>
  <c r="A125" i="42"/>
  <c r="A124" i="42"/>
  <c r="A123" i="42"/>
  <c r="A122" i="42"/>
  <c r="A121" i="42"/>
  <c r="A120" i="42"/>
  <c r="A119" i="42"/>
  <c r="A118" i="42"/>
  <c r="A117" i="42"/>
  <c r="A116" i="42"/>
  <c r="A115" i="42"/>
  <c r="A114" i="42"/>
  <c r="A113" i="42"/>
  <c r="A112" i="42"/>
  <c r="A111" i="42"/>
  <c r="A110" i="42"/>
  <c r="A109" i="42"/>
  <c r="A108" i="42"/>
  <c r="A107" i="42"/>
  <c r="A106" i="42"/>
  <c r="A105" i="42"/>
  <c r="A104" i="42"/>
  <c r="A103" i="42"/>
  <c r="A102" i="42"/>
  <c r="A101" i="42"/>
  <c r="A100" i="42"/>
  <c r="A99" i="42"/>
  <c r="A98" i="42"/>
  <c r="A97" i="42"/>
  <c r="A96" i="42"/>
  <c r="A95" i="42"/>
  <c r="A94" i="42"/>
  <c r="A93" i="42"/>
  <c r="A92" i="42"/>
  <c r="A91" i="42"/>
  <c r="A90" i="42"/>
  <c r="A89" i="42"/>
  <c r="A88" i="42"/>
  <c r="A87" i="42"/>
  <c r="A86" i="42"/>
  <c r="A85" i="42"/>
  <c r="A84" i="42"/>
  <c r="A83" i="42"/>
  <c r="A82" i="42"/>
  <c r="A81" i="42"/>
  <c r="A80" i="42"/>
  <c r="A79" i="42"/>
  <c r="A78" i="42"/>
  <c r="A77" i="42"/>
  <c r="A76" i="42"/>
  <c r="A75" i="42"/>
  <c r="A74" i="42"/>
  <c r="A73" i="42"/>
  <c r="A72" i="42"/>
  <c r="A71" i="42"/>
  <c r="A70" i="42"/>
  <c r="A69" i="42"/>
  <c r="A68" i="42"/>
  <c r="A67" i="42"/>
  <c r="A66" i="42"/>
  <c r="A65" i="42"/>
  <c r="A64" i="42"/>
  <c r="A63" i="42"/>
  <c r="A62" i="42"/>
  <c r="A61" i="42"/>
  <c r="A60" i="42"/>
  <c r="A59" i="42"/>
  <c r="A58" i="42"/>
  <c r="A57" i="42"/>
  <c r="A56" i="42"/>
  <c r="A55" i="42"/>
  <c r="A54" i="42"/>
  <c r="A53" i="42"/>
  <c r="A52" i="42"/>
  <c r="A51" i="42"/>
  <c r="A50" i="42"/>
  <c r="A49" i="42"/>
  <c r="A48" i="42"/>
  <c r="A47" i="42"/>
  <c r="A46" i="42"/>
  <c r="A45" i="42"/>
  <c r="A44" i="42"/>
  <c r="A43" i="42"/>
  <c r="A42" i="42"/>
  <c r="A41" i="42"/>
  <c r="A40" i="42"/>
  <c r="A39" i="42"/>
  <c r="A38" i="42"/>
  <c r="I38" i="56" s="1"/>
  <c r="A37" i="42"/>
  <c r="I37" i="56" s="1"/>
  <c r="A36" i="42"/>
  <c r="I36" i="56" s="1"/>
  <c r="G36" i="56" s="1"/>
  <c r="A35" i="42"/>
  <c r="A34" i="42"/>
  <c r="A33" i="42"/>
  <c r="A32" i="42"/>
  <c r="A31" i="42"/>
  <c r="A30" i="42"/>
  <c r="A29" i="42"/>
  <c r="I29" i="56" s="1"/>
  <c r="G29" i="56" s="1"/>
  <c r="A28" i="42"/>
  <c r="I28" i="56" s="1"/>
  <c r="G28" i="56" s="1"/>
  <c r="A27" i="42"/>
  <c r="A26" i="42"/>
  <c r="I26" i="56" s="1"/>
  <c r="G26" i="56" s="1"/>
  <c r="A25" i="42"/>
  <c r="A24" i="42"/>
  <c r="I24" i="56" s="1"/>
  <c r="G24" i="56" s="1"/>
  <c r="A23" i="42"/>
  <c r="A22" i="42"/>
  <c r="A21" i="42"/>
  <c r="A20" i="42"/>
  <c r="A19" i="42"/>
  <c r="A18" i="42"/>
  <c r="A17" i="42"/>
  <c r="I17" i="56" s="1"/>
  <c r="G17" i="56" s="1"/>
  <c r="A16" i="42"/>
  <c r="I16" i="56" s="1"/>
  <c r="G16" i="56" s="1"/>
  <c r="A15" i="42"/>
  <c r="A14" i="42"/>
  <c r="I14" i="56" s="1"/>
  <c r="G14" i="56" s="1"/>
  <c r="A13" i="42"/>
  <c r="A12" i="42"/>
  <c r="I12" i="56" s="1"/>
  <c r="G12" i="56" s="1"/>
  <c r="A11" i="42"/>
  <c r="A10" i="42"/>
  <c r="A9" i="42"/>
  <c r="A8" i="42"/>
  <c r="A7" i="42"/>
  <c r="A6" i="42"/>
  <c r="A5" i="42"/>
  <c r="N121" i="43"/>
  <c r="M121" i="43"/>
  <c r="L121" i="43"/>
  <c r="K121" i="43"/>
  <c r="J121" i="43"/>
  <c r="O120" i="43"/>
  <c r="M120" i="43"/>
  <c r="L120" i="43"/>
  <c r="K120" i="43"/>
  <c r="J120" i="43"/>
  <c r="O119" i="43"/>
  <c r="N119" i="43"/>
  <c r="L119" i="43"/>
  <c r="K119" i="43"/>
  <c r="J119" i="43"/>
  <c r="O118" i="43"/>
  <c r="N118" i="43"/>
  <c r="M118" i="43"/>
  <c r="K118" i="43"/>
  <c r="J118" i="43"/>
  <c r="O117" i="43"/>
  <c r="N117" i="43"/>
  <c r="M117" i="43"/>
  <c r="L117" i="43"/>
  <c r="J117" i="43"/>
  <c r="N116" i="43"/>
  <c r="M116" i="43"/>
  <c r="L116" i="43"/>
  <c r="K116" i="43"/>
  <c r="J116" i="43"/>
  <c r="O115" i="43"/>
  <c r="M115" i="43"/>
  <c r="L115" i="43"/>
  <c r="K115" i="43"/>
  <c r="J115" i="43"/>
  <c r="O114" i="43"/>
  <c r="N114" i="43"/>
  <c r="L114" i="43"/>
  <c r="K114" i="43"/>
  <c r="J114" i="43"/>
  <c r="O113" i="43"/>
  <c r="N113" i="43"/>
  <c r="M113" i="43"/>
  <c r="K113" i="43"/>
  <c r="J113" i="43"/>
  <c r="O112" i="43"/>
  <c r="N112" i="43"/>
  <c r="M112" i="43"/>
  <c r="L112" i="43"/>
  <c r="J112" i="43"/>
  <c r="N111" i="43"/>
  <c r="M111" i="43"/>
  <c r="L111" i="43"/>
  <c r="K111" i="43"/>
  <c r="J111" i="43"/>
  <c r="O110" i="43"/>
  <c r="M110" i="43"/>
  <c r="L110" i="43"/>
  <c r="K110" i="43"/>
  <c r="J110" i="43"/>
  <c r="O109" i="43"/>
  <c r="N109" i="43"/>
  <c r="L109" i="43"/>
  <c r="K109" i="43"/>
  <c r="J109" i="43"/>
  <c r="O108" i="43"/>
  <c r="N108" i="43"/>
  <c r="M108" i="43"/>
  <c r="K108" i="43"/>
  <c r="J108" i="43"/>
  <c r="O107" i="43"/>
  <c r="N107" i="43"/>
  <c r="M107" i="43"/>
  <c r="L107" i="43"/>
  <c r="J107" i="43"/>
  <c r="N106" i="43"/>
  <c r="M106" i="43"/>
  <c r="L106" i="43"/>
  <c r="K106" i="43"/>
  <c r="J106" i="43"/>
  <c r="O105" i="43"/>
  <c r="M105" i="43"/>
  <c r="L105" i="43"/>
  <c r="K105" i="43"/>
  <c r="J105" i="43"/>
  <c r="O104" i="43"/>
  <c r="N104" i="43"/>
  <c r="L104" i="43"/>
  <c r="K104" i="43"/>
  <c r="J104" i="43"/>
  <c r="O103" i="43"/>
  <c r="N103" i="43"/>
  <c r="M103" i="43"/>
  <c r="K103" i="43"/>
  <c r="J103" i="43"/>
  <c r="O102" i="43"/>
  <c r="N102" i="43"/>
  <c r="M102" i="43"/>
  <c r="L102" i="43"/>
  <c r="J102" i="43"/>
  <c r="N101" i="43"/>
  <c r="M101" i="43"/>
  <c r="L101" i="43"/>
  <c r="K101" i="43"/>
  <c r="J101" i="43"/>
  <c r="O100" i="43"/>
  <c r="M100" i="43"/>
  <c r="L100" i="43"/>
  <c r="K100" i="43"/>
  <c r="J100" i="43"/>
  <c r="O99" i="43"/>
  <c r="N99" i="43"/>
  <c r="L99" i="43"/>
  <c r="K99" i="43"/>
  <c r="J99" i="43"/>
  <c r="O98" i="43"/>
  <c r="N98" i="43"/>
  <c r="M98" i="43"/>
  <c r="K98" i="43"/>
  <c r="J98" i="43"/>
  <c r="O97" i="43"/>
  <c r="N97" i="43"/>
  <c r="M97" i="43"/>
  <c r="L97" i="43"/>
  <c r="J97" i="43"/>
  <c r="N96" i="43"/>
  <c r="M96" i="43"/>
  <c r="L96" i="43"/>
  <c r="K96" i="43"/>
  <c r="J96" i="43"/>
  <c r="O95" i="43"/>
  <c r="M95" i="43"/>
  <c r="L95" i="43"/>
  <c r="K95" i="43"/>
  <c r="J95" i="43"/>
  <c r="O94" i="43"/>
  <c r="N94" i="43"/>
  <c r="L94" i="43"/>
  <c r="K94" i="43"/>
  <c r="J94" i="43"/>
  <c r="O93" i="43"/>
  <c r="N93" i="43"/>
  <c r="M93" i="43"/>
  <c r="K93" i="43"/>
  <c r="J93" i="43"/>
  <c r="O92" i="43"/>
  <c r="N92" i="43"/>
  <c r="M92" i="43"/>
  <c r="L92" i="43"/>
  <c r="J92" i="43"/>
  <c r="N91" i="43"/>
  <c r="M91" i="43"/>
  <c r="L91" i="43"/>
  <c r="K91" i="43"/>
  <c r="J91" i="43"/>
  <c r="O90" i="43"/>
  <c r="M90" i="43"/>
  <c r="L90" i="43"/>
  <c r="K90" i="43"/>
  <c r="J90" i="43"/>
  <c r="O89" i="43"/>
  <c r="N89" i="43"/>
  <c r="L89" i="43"/>
  <c r="K89" i="43"/>
  <c r="J89" i="43"/>
  <c r="O88" i="43"/>
  <c r="N88" i="43"/>
  <c r="M88" i="43"/>
  <c r="K88" i="43"/>
  <c r="J88" i="43"/>
  <c r="O87" i="43"/>
  <c r="N87" i="43"/>
  <c r="M87" i="43"/>
  <c r="L87" i="43"/>
  <c r="J87" i="43"/>
  <c r="N86" i="43"/>
  <c r="M86" i="43"/>
  <c r="L86" i="43"/>
  <c r="K86" i="43"/>
  <c r="J86" i="43"/>
  <c r="O85" i="43"/>
  <c r="M85" i="43"/>
  <c r="L85" i="43"/>
  <c r="K85" i="43"/>
  <c r="J85" i="43"/>
  <c r="O84" i="43"/>
  <c r="N84" i="43"/>
  <c r="L84" i="43"/>
  <c r="K84" i="43"/>
  <c r="J84" i="43"/>
  <c r="O83" i="43"/>
  <c r="N83" i="43"/>
  <c r="M83" i="43"/>
  <c r="K83" i="43"/>
  <c r="J83" i="43"/>
  <c r="O82" i="43"/>
  <c r="N82" i="43"/>
  <c r="M82" i="43"/>
  <c r="L82" i="43"/>
  <c r="J82" i="43"/>
  <c r="N81" i="43"/>
  <c r="M81" i="43"/>
  <c r="L81" i="43"/>
  <c r="K81" i="43"/>
  <c r="J81" i="43"/>
  <c r="O80" i="43"/>
  <c r="M80" i="43"/>
  <c r="L80" i="43"/>
  <c r="K80" i="43"/>
  <c r="J80" i="43"/>
  <c r="O79" i="43"/>
  <c r="N79" i="43"/>
  <c r="L79" i="43"/>
  <c r="K79" i="43"/>
  <c r="J79" i="43"/>
  <c r="O78" i="43"/>
  <c r="N78" i="43"/>
  <c r="M78" i="43"/>
  <c r="K78" i="43"/>
  <c r="J78" i="43"/>
  <c r="O77" i="43"/>
  <c r="N77" i="43"/>
  <c r="M77" i="43"/>
  <c r="L77" i="43"/>
  <c r="J77" i="43"/>
  <c r="N76" i="43"/>
  <c r="M76" i="43"/>
  <c r="L76" i="43"/>
  <c r="K76" i="43"/>
  <c r="J76" i="43"/>
  <c r="O75" i="43"/>
  <c r="M75" i="43"/>
  <c r="L75" i="43"/>
  <c r="K75" i="43"/>
  <c r="J75" i="43"/>
  <c r="O74" i="43"/>
  <c r="N74" i="43"/>
  <c r="L74" i="43"/>
  <c r="K74" i="43"/>
  <c r="J74" i="43"/>
  <c r="O73" i="43"/>
  <c r="N73" i="43"/>
  <c r="M73" i="43"/>
  <c r="K73" i="43"/>
  <c r="J73" i="43"/>
  <c r="O72" i="43"/>
  <c r="N72" i="43"/>
  <c r="M72" i="43"/>
  <c r="L72" i="43"/>
  <c r="J72" i="43"/>
  <c r="N71" i="43"/>
  <c r="M71" i="43"/>
  <c r="L71" i="43"/>
  <c r="K71" i="43"/>
  <c r="J71" i="43"/>
  <c r="O70" i="43"/>
  <c r="M70" i="43"/>
  <c r="L70" i="43"/>
  <c r="K70" i="43"/>
  <c r="J70" i="43"/>
  <c r="O69" i="43"/>
  <c r="N69" i="43"/>
  <c r="L69" i="43"/>
  <c r="K69" i="43"/>
  <c r="J69" i="43"/>
  <c r="O68" i="43"/>
  <c r="N68" i="43"/>
  <c r="M68" i="43"/>
  <c r="K68" i="43"/>
  <c r="J68" i="43"/>
  <c r="O67" i="43"/>
  <c r="N67" i="43"/>
  <c r="M67" i="43"/>
  <c r="L67" i="43"/>
  <c r="J67" i="43"/>
  <c r="N66" i="43"/>
  <c r="M66" i="43"/>
  <c r="L66" i="43"/>
  <c r="K66" i="43"/>
  <c r="J66" i="43"/>
  <c r="O65" i="43"/>
  <c r="M65" i="43"/>
  <c r="L65" i="43"/>
  <c r="K65" i="43"/>
  <c r="J65" i="43"/>
  <c r="O64" i="43"/>
  <c r="N64" i="43"/>
  <c r="L64" i="43"/>
  <c r="K64" i="43"/>
  <c r="J64" i="43"/>
  <c r="O63" i="43"/>
  <c r="N63" i="43"/>
  <c r="M63" i="43"/>
  <c r="K63" i="43"/>
  <c r="J63" i="43"/>
  <c r="O62" i="43"/>
  <c r="N62" i="43"/>
  <c r="M62" i="43"/>
  <c r="L62" i="43"/>
  <c r="J62" i="43"/>
  <c r="N61" i="43"/>
  <c r="M61" i="43"/>
  <c r="L61" i="43"/>
  <c r="K61" i="43"/>
  <c r="J61" i="43"/>
  <c r="O60" i="43"/>
  <c r="M60" i="43"/>
  <c r="L60" i="43"/>
  <c r="K60" i="43"/>
  <c r="J60" i="43"/>
  <c r="O59" i="43"/>
  <c r="N59" i="43"/>
  <c r="L59" i="43"/>
  <c r="K59" i="43"/>
  <c r="J59" i="43"/>
  <c r="O58" i="43"/>
  <c r="N58" i="43"/>
  <c r="M58" i="43"/>
  <c r="K58" i="43"/>
  <c r="J58" i="43"/>
  <c r="O57" i="43"/>
  <c r="N57" i="43"/>
  <c r="M57" i="43"/>
  <c r="L57" i="43"/>
  <c r="J57" i="43"/>
  <c r="N56" i="43"/>
  <c r="M56" i="43"/>
  <c r="L56" i="43"/>
  <c r="K56" i="43"/>
  <c r="J56" i="43"/>
  <c r="O55" i="43"/>
  <c r="M55" i="43"/>
  <c r="L55" i="43"/>
  <c r="K55" i="43"/>
  <c r="J55" i="43"/>
  <c r="O54" i="43"/>
  <c r="N54" i="43"/>
  <c r="L54" i="43"/>
  <c r="K54" i="43"/>
  <c r="J54" i="43"/>
  <c r="O53" i="43"/>
  <c r="N53" i="43"/>
  <c r="M53" i="43"/>
  <c r="K53" i="43"/>
  <c r="J53" i="43"/>
  <c r="O52" i="43"/>
  <c r="N52" i="43"/>
  <c r="M52" i="43"/>
  <c r="L52" i="43"/>
  <c r="J52" i="43"/>
  <c r="N51" i="43"/>
  <c r="M51" i="43"/>
  <c r="L51" i="43"/>
  <c r="K51" i="43"/>
  <c r="J51" i="43"/>
  <c r="O50" i="43"/>
  <c r="M50" i="43"/>
  <c r="L50" i="43"/>
  <c r="K50" i="43"/>
  <c r="J50" i="43"/>
  <c r="O49" i="43"/>
  <c r="N49" i="43"/>
  <c r="L49" i="43"/>
  <c r="K49" i="43"/>
  <c r="J49" i="43"/>
  <c r="O48" i="43"/>
  <c r="N48" i="43"/>
  <c r="M48" i="43"/>
  <c r="K48" i="43"/>
  <c r="J48" i="43"/>
  <c r="O47" i="43"/>
  <c r="N47" i="43"/>
  <c r="M47" i="43"/>
  <c r="L47" i="43"/>
  <c r="J47" i="43"/>
  <c r="N46" i="43"/>
  <c r="M46" i="43"/>
  <c r="L46" i="43"/>
  <c r="K46" i="43"/>
  <c r="J46" i="43"/>
  <c r="O45" i="43"/>
  <c r="M45" i="43"/>
  <c r="L45" i="43"/>
  <c r="K45" i="43"/>
  <c r="J45" i="43"/>
  <c r="O44" i="43"/>
  <c r="N44" i="43"/>
  <c r="L44" i="43"/>
  <c r="K44" i="43"/>
  <c r="J44" i="43"/>
  <c r="O43" i="43"/>
  <c r="N43" i="43"/>
  <c r="M43" i="43"/>
  <c r="K43" i="43"/>
  <c r="J43" i="43"/>
  <c r="O42" i="43"/>
  <c r="N42" i="43"/>
  <c r="M42" i="43"/>
  <c r="L42" i="43"/>
  <c r="J42" i="43"/>
  <c r="N41" i="43"/>
  <c r="M41" i="43"/>
  <c r="L41" i="43"/>
  <c r="K41" i="43"/>
  <c r="J41" i="43"/>
  <c r="O40" i="43"/>
  <c r="M40" i="43"/>
  <c r="L40" i="43"/>
  <c r="K40" i="43"/>
  <c r="J40" i="43"/>
  <c r="O39" i="43"/>
  <c r="N39" i="43"/>
  <c r="L39" i="43"/>
  <c r="K39" i="43"/>
  <c r="J39" i="43"/>
  <c r="O38" i="43"/>
  <c r="N38" i="43"/>
  <c r="M38" i="43"/>
  <c r="K38" i="43"/>
  <c r="J38" i="43"/>
  <c r="O37" i="43"/>
  <c r="N37" i="43"/>
  <c r="M37" i="43"/>
  <c r="L37" i="43"/>
  <c r="J37" i="43"/>
  <c r="N36" i="43"/>
  <c r="M36" i="43"/>
  <c r="L36" i="43"/>
  <c r="K36" i="43"/>
  <c r="J36" i="43"/>
  <c r="O35" i="43"/>
  <c r="M35" i="43"/>
  <c r="L35" i="43"/>
  <c r="K35" i="43"/>
  <c r="J35" i="43"/>
  <c r="O34" i="43"/>
  <c r="N34" i="43"/>
  <c r="L34" i="43"/>
  <c r="K34" i="43"/>
  <c r="J34" i="43"/>
  <c r="O33" i="43"/>
  <c r="N33" i="43"/>
  <c r="M33" i="43"/>
  <c r="K33" i="43"/>
  <c r="J33" i="43"/>
  <c r="O32" i="43"/>
  <c r="N32" i="43"/>
  <c r="M32" i="43"/>
  <c r="L32" i="43"/>
  <c r="J32" i="43"/>
  <c r="N31" i="43"/>
  <c r="M31" i="43"/>
  <c r="L31" i="43"/>
  <c r="K31" i="43"/>
  <c r="J31" i="43"/>
  <c r="O30" i="43"/>
  <c r="M30" i="43"/>
  <c r="L30" i="43"/>
  <c r="K30" i="43"/>
  <c r="J30" i="43"/>
  <c r="O29" i="43"/>
  <c r="N29" i="43"/>
  <c r="L29" i="43"/>
  <c r="K29" i="43"/>
  <c r="J29" i="43"/>
  <c r="O28" i="43"/>
  <c r="N28" i="43"/>
  <c r="M28" i="43"/>
  <c r="K28" i="43"/>
  <c r="J28" i="43"/>
  <c r="O27" i="43"/>
  <c r="N27" i="43"/>
  <c r="M27" i="43"/>
  <c r="L27" i="43"/>
  <c r="J27" i="43"/>
  <c r="N26" i="43"/>
  <c r="M26" i="43"/>
  <c r="L26" i="43"/>
  <c r="K26" i="43"/>
  <c r="J26" i="43"/>
  <c r="O25" i="43"/>
  <c r="M25" i="43"/>
  <c r="L25" i="43"/>
  <c r="K25" i="43"/>
  <c r="J25" i="43"/>
  <c r="O24" i="43"/>
  <c r="N24" i="43"/>
  <c r="L24" i="43"/>
  <c r="K24" i="43"/>
  <c r="J24" i="43"/>
  <c r="O23" i="43"/>
  <c r="N23" i="43"/>
  <c r="M23" i="43"/>
  <c r="K23" i="43"/>
  <c r="J23" i="43"/>
  <c r="O22" i="43"/>
  <c r="N22" i="43"/>
  <c r="M22" i="43"/>
  <c r="L22" i="43"/>
  <c r="J22" i="43"/>
  <c r="N21" i="43"/>
  <c r="M21" i="43"/>
  <c r="L21" i="43"/>
  <c r="K21" i="43"/>
  <c r="J21" i="43"/>
  <c r="O20" i="43"/>
  <c r="M20" i="43"/>
  <c r="L20" i="43"/>
  <c r="K20" i="43"/>
  <c r="J20" i="43"/>
  <c r="O19" i="43"/>
  <c r="N19" i="43"/>
  <c r="L19" i="43"/>
  <c r="K19" i="43"/>
  <c r="J19" i="43"/>
  <c r="O18" i="43"/>
  <c r="N18" i="43"/>
  <c r="M18" i="43"/>
  <c r="K18" i="43"/>
  <c r="J18" i="43"/>
  <c r="O17" i="43"/>
  <c r="N17" i="43"/>
  <c r="M17" i="43"/>
  <c r="L17" i="43"/>
  <c r="J17" i="43"/>
  <c r="N16" i="43"/>
  <c r="M16" i="43"/>
  <c r="L16" i="43"/>
  <c r="K16" i="43"/>
  <c r="J16" i="43"/>
  <c r="O15" i="43"/>
  <c r="M15" i="43"/>
  <c r="L15" i="43"/>
  <c r="K15" i="43"/>
  <c r="J15" i="43"/>
  <c r="O14" i="43"/>
  <c r="N14" i="43"/>
  <c r="L14" i="43"/>
  <c r="K14" i="43"/>
  <c r="J14" i="43"/>
  <c r="O13" i="43"/>
  <c r="N13" i="43"/>
  <c r="M13" i="43"/>
  <c r="K13" i="43"/>
  <c r="J13" i="43"/>
  <c r="O12" i="43"/>
  <c r="N12" i="43"/>
  <c r="M12" i="43"/>
  <c r="L12" i="43"/>
  <c r="J12" i="43"/>
  <c r="N11" i="43"/>
  <c r="M11" i="43"/>
  <c r="L11" i="43"/>
  <c r="K11" i="43"/>
  <c r="J11" i="43"/>
  <c r="O10" i="43"/>
  <c r="M10" i="43"/>
  <c r="L10" i="43"/>
  <c r="K10" i="43"/>
  <c r="J10" i="43"/>
  <c r="O9" i="43"/>
  <c r="N9" i="43"/>
  <c r="L9" i="43"/>
  <c r="K9" i="43"/>
  <c r="J9" i="43"/>
  <c r="O8" i="43"/>
  <c r="N8" i="43"/>
  <c r="M8" i="43"/>
  <c r="K8" i="43"/>
  <c r="J8" i="43"/>
  <c r="O7" i="43"/>
  <c r="N7" i="43"/>
  <c r="M7" i="43"/>
  <c r="L7" i="43"/>
  <c r="J7" i="43"/>
  <c r="O6" i="43"/>
  <c r="N6" i="43"/>
  <c r="M6" i="43"/>
  <c r="L6" i="43"/>
  <c r="K6" i="43"/>
  <c r="O5" i="43"/>
  <c r="M5" i="43"/>
  <c r="L5" i="43"/>
  <c r="K5" i="43"/>
  <c r="O4" i="43"/>
  <c r="N4" i="43"/>
  <c r="L4" i="43"/>
  <c r="K4" i="43"/>
  <c r="O3" i="43"/>
  <c r="N3" i="43"/>
  <c r="M3" i="43"/>
  <c r="L3" i="43"/>
  <c r="K3" i="43"/>
  <c r="O2" i="43"/>
  <c r="N2" i="43"/>
  <c r="M2" i="43"/>
  <c r="L2" i="43"/>
  <c r="K2" i="43"/>
  <c r="D41" i="59" l="1"/>
  <c r="D37" i="59"/>
  <c r="D33" i="59"/>
  <c r="D29" i="59"/>
  <c r="D25" i="59"/>
  <c r="D39" i="58"/>
  <c r="D35" i="58"/>
  <c r="F44" i="59"/>
  <c r="F40" i="59"/>
  <c r="F36" i="59"/>
  <c r="F32" i="59"/>
  <c r="F28" i="59"/>
  <c r="F24" i="59"/>
  <c r="F38" i="58"/>
  <c r="E44" i="59"/>
  <c r="V44" i="59" s="1" a="1"/>
  <c r="V44" i="59" s="1"/>
  <c r="U44" i="59" s="1"/>
  <c r="E40" i="59"/>
  <c r="E36" i="59"/>
  <c r="E32" i="59"/>
  <c r="E28" i="59"/>
  <c r="E24" i="59"/>
  <c r="E38" i="58"/>
  <c r="V38" i="58" s="1" a="1"/>
  <c r="V38" i="58" s="1"/>
  <c r="U38" i="58" s="1"/>
  <c r="D44" i="59"/>
  <c r="D40" i="59"/>
  <c r="D36" i="59"/>
  <c r="D32" i="59"/>
  <c r="D28" i="59"/>
  <c r="D24" i="59"/>
  <c r="D38" i="58"/>
  <c r="F43" i="59"/>
  <c r="F39" i="59"/>
  <c r="F35" i="59"/>
  <c r="F31" i="59"/>
  <c r="F27" i="59"/>
  <c r="F23" i="59"/>
  <c r="F37" i="58"/>
  <c r="E43" i="59"/>
  <c r="V43" i="59" s="1" a="1"/>
  <c r="V43" i="59" s="1"/>
  <c r="U43" i="59" s="1"/>
  <c r="E39" i="59"/>
  <c r="V39" i="59" s="1" a="1"/>
  <c r="V39" i="59" s="1"/>
  <c r="U39" i="59" s="1"/>
  <c r="E35" i="59"/>
  <c r="E31" i="59"/>
  <c r="V31" i="59" s="1" a="1"/>
  <c r="V31" i="59" s="1"/>
  <c r="U31" i="59" s="1"/>
  <c r="E27" i="59"/>
  <c r="V27" i="59" s="1" a="1"/>
  <c r="V27" i="59" s="1"/>
  <c r="U27" i="59" s="1"/>
  <c r="E23" i="59"/>
  <c r="E37" i="58"/>
  <c r="D43" i="59"/>
  <c r="D39" i="59"/>
  <c r="D35" i="59"/>
  <c r="D31" i="59"/>
  <c r="D27" i="59"/>
  <c r="D23" i="59"/>
  <c r="D37" i="58"/>
  <c r="F42" i="59"/>
  <c r="F38" i="59"/>
  <c r="F34" i="59"/>
  <c r="F30" i="59"/>
  <c r="F26" i="59"/>
  <c r="F22" i="59"/>
  <c r="F36" i="58"/>
  <c r="E42" i="59"/>
  <c r="V42" i="59" s="1" a="1"/>
  <c r="V42" i="59" s="1"/>
  <c r="U42" i="59" s="1"/>
  <c r="E38" i="59"/>
  <c r="V38" i="59" s="1" a="1"/>
  <c r="V38" i="59" s="1"/>
  <c r="U38" i="59" s="1"/>
  <c r="E34" i="59"/>
  <c r="V34" i="59" s="1" a="1"/>
  <c r="V34" i="59" s="1"/>
  <c r="U34" i="59" s="1"/>
  <c r="E30" i="59"/>
  <c r="V30" i="59" s="1" a="1"/>
  <c r="V30" i="59" s="1"/>
  <c r="U30" i="59" s="1"/>
  <c r="E26" i="59"/>
  <c r="V26" i="59" s="1" a="1"/>
  <c r="V26" i="59" s="1"/>
  <c r="U26" i="59" s="1"/>
  <c r="E22" i="59"/>
  <c r="V22" i="59" s="1" a="1"/>
  <c r="V22" i="59" s="1"/>
  <c r="U22" i="59" s="1"/>
  <c r="E36" i="58"/>
  <c r="D42" i="59"/>
  <c r="D38" i="59"/>
  <c r="D34" i="59"/>
  <c r="D30" i="59"/>
  <c r="D26" i="59"/>
  <c r="D22" i="59"/>
  <c r="D36" i="58"/>
  <c r="F41" i="59"/>
  <c r="F37" i="59"/>
  <c r="F33" i="59"/>
  <c r="F29" i="59"/>
  <c r="F25" i="59"/>
  <c r="F39" i="58"/>
  <c r="F35" i="58"/>
  <c r="E41" i="59"/>
  <c r="E37" i="59"/>
  <c r="E33" i="59"/>
  <c r="E29" i="59"/>
  <c r="E25" i="59"/>
  <c r="E39" i="58"/>
  <c r="E35" i="58"/>
  <c r="F49" i="56"/>
  <c r="E40" i="58"/>
  <c r="V40" i="58" s="1" a="1"/>
  <c r="V40" i="58" s="1"/>
  <c r="U40" i="58" s="1"/>
  <c r="F47" i="58"/>
  <c r="F47" i="56"/>
  <c r="E47" i="59"/>
  <c r="V47" i="59" s="1" a="1"/>
  <c r="V47" i="59" s="1"/>
  <c r="U47" i="59" s="1"/>
  <c r="F50" i="59"/>
  <c r="D46" i="59"/>
  <c r="D49" i="56"/>
  <c r="F43" i="58"/>
  <c r="D48" i="59"/>
  <c r="F51" i="59"/>
  <c r="E46" i="59"/>
  <c r="V46" i="59" s="1" a="1"/>
  <c r="V46" i="59" s="1"/>
  <c r="U46" i="59" s="1"/>
  <c r="E50" i="59"/>
  <c r="V50" i="59" s="1" a="1"/>
  <c r="V50" i="59" s="1"/>
  <c r="U50" i="59" s="1"/>
  <c r="E49" i="59"/>
  <c r="V49" i="59" s="1" a="1"/>
  <c r="V49" i="59" s="1"/>
  <c r="U49" i="59" s="1"/>
  <c r="E48" i="56"/>
  <c r="K48" i="56" s="1" a="1"/>
  <c r="K48" i="56" s="1"/>
  <c r="J48" i="56" s="1"/>
  <c r="E52" i="59"/>
  <c r="V52" i="59" s="1" a="1"/>
  <c r="V52" i="59" s="1"/>
  <c r="U52" i="59" s="1"/>
  <c r="D46" i="58"/>
  <c r="E45" i="58"/>
  <c r="V45" i="58" s="1" a="1"/>
  <c r="V45" i="58" s="1"/>
  <c r="U45" i="58" s="1"/>
  <c r="F48" i="58"/>
  <c r="E45" i="59"/>
  <c r="V45" i="59" s="1" a="1"/>
  <c r="V45" i="59" s="1"/>
  <c r="U45" i="59" s="1"/>
  <c r="F48" i="59"/>
  <c r="F46" i="58"/>
  <c r="F46" i="56"/>
  <c r="E41" i="58"/>
  <c r="V41" i="58" s="1" a="1"/>
  <c r="V41" i="58" s="1"/>
  <c r="U41" i="58" s="1"/>
  <c r="F44" i="58"/>
  <c r="F53" i="59"/>
  <c r="D53" i="59"/>
  <c r="F42" i="58"/>
  <c r="D47" i="59"/>
  <c r="D45" i="58"/>
  <c r="F40" i="58"/>
  <c r="D48" i="58"/>
  <c r="E47" i="58"/>
  <c r="V47" i="58" s="1" a="1"/>
  <c r="V47" i="58" s="1"/>
  <c r="U47" i="58" s="1"/>
  <c r="E47" i="56"/>
  <c r="K47" i="56" s="1" a="1"/>
  <c r="K47" i="56" s="1"/>
  <c r="J47" i="56" s="1"/>
  <c r="E51" i="59"/>
  <c r="V51" i="59" s="1" a="1"/>
  <c r="V51" i="59" s="1"/>
  <c r="U51" i="59" s="1"/>
  <c r="D46" i="56"/>
  <c r="E49" i="56"/>
  <c r="K49" i="56" s="1" a="1"/>
  <c r="K49" i="56" s="1"/>
  <c r="J49" i="56" s="1"/>
  <c r="D44" i="58"/>
  <c r="E43" i="58"/>
  <c r="V43" i="58" s="1" a="1"/>
  <c r="V43" i="58" s="1"/>
  <c r="U43" i="58" s="1"/>
  <c r="F47" i="59"/>
  <c r="F49" i="58"/>
  <c r="D49" i="58"/>
  <c r="F49" i="59"/>
  <c r="D40" i="58"/>
  <c r="D43" i="58"/>
  <c r="D52" i="59"/>
  <c r="F45" i="58"/>
  <c r="F45" i="59"/>
  <c r="F48" i="56"/>
  <c r="D48" i="56"/>
  <c r="E46" i="58"/>
  <c r="V46" i="58" s="1" a="1"/>
  <c r="V46" i="58" s="1"/>
  <c r="U46" i="58" s="1"/>
  <c r="F41" i="58"/>
  <c r="D50" i="59"/>
  <c r="D49" i="59"/>
  <c r="E48" i="59"/>
  <c r="V48" i="59" s="1" a="1"/>
  <c r="V48" i="59" s="1"/>
  <c r="U48" i="59" s="1"/>
  <c r="E42" i="58"/>
  <c r="V42" i="58" s="1" a="1"/>
  <c r="V42" i="58" s="1"/>
  <c r="U42" i="58" s="1"/>
  <c r="D41" i="58"/>
  <c r="E49" i="58"/>
  <c r="V49" i="58" s="1" a="1"/>
  <c r="V49" i="58" s="1"/>
  <c r="U49" i="58" s="1"/>
  <c r="E48" i="58"/>
  <c r="V48" i="58" s="1" a="1"/>
  <c r="V48" i="58" s="1"/>
  <c r="U48" i="58" s="1"/>
  <c r="D45" i="59"/>
  <c r="F52" i="59"/>
  <c r="D42" i="58"/>
  <c r="E46" i="56"/>
  <c r="K46" i="56" s="1" a="1"/>
  <c r="K46" i="56" s="1"/>
  <c r="J46" i="56" s="1"/>
  <c r="D51" i="59"/>
  <c r="E44" i="58"/>
  <c r="V44" i="58" s="1" a="1"/>
  <c r="V44" i="58" s="1"/>
  <c r="U44" i="58" s="1"/>
  <c r="E53" i="59"/>
  <c r="V53" i="59" s="1" a="1"/>
  <c r="V53" i="59" s="1"/>
  <c r="U53" i="59" s="1"/>
  <c r="D47" i="58"/>
  <c r="D47" i="56"/>
  <c r="F46" i="59"/>
  <c r="T47" i="59"/>
  <c r="T44" i="59"/>
  <c r="T41" i="59"/>
  <c r="T38" i="59"/>
  <c r="W38" i="59" s="1"/>
  <c r="T35" i="59"/>
  <c r="T32" i="59"/>
  <c r="T29" i="59"/>
  <c r="T26" i="59"/>
  <c r="W26" i="59" s="1"/>
  <c r="T23" i="59"/>
  <c r="T20" i="59"/>
  <c r="T17" i="59"/>
  <c r="T14" i="59"/>
  <c r="T11" i="59"/>
  <c r="T8" i="59"/>
  <c r="T5" i="59"/>
  <c r="Q49" i="58"/>
  <c r="J48" i="58"/>
  <c r="O47" i="58"/>
  <c r="T46" i="58"/>
  <c r="H46" i="58"/>
  <c r="M45" i="58"/>
  <c r="R44" i="58"/>
  <c r="K43" i="58"/>
  <c r="P42" i="58"/>
  <c r="I41" i="58"/>
  <c r="N40" i="58"/>
  <c r="S39" i="58"/>
  <c r="G39" i="58"/>
  <c r="L38" i="58"/>
  <c r="Q37" i="58"/>
  <c r="J36" i="58"/>
  <c r="O35" i="58"/>
  <c r="T34" i="58"/>
  <c r="H34" i="58"/>
  <c r="M33" i="58"/>
  <c r="R32" i="58"/>
  <c r="K31" i="58"/>
  <c r="P30" i="58"/>
  <c r="I29" i="58"/>
  <c r="N28" i="58"/>
  <c r="S27" i="58"/>
  <c r="G27" i="58"/>
  <c r="L26" i="58"/>
  <c r="Q25" i="58"/>
  <c r="J24" i="58"/>
  <c r="O23" i="58"/>
  <c r="T22" i="58"/>
  <c r="H22" i="58"/>
  <c r="M21" i="58"/>
  <c r="R20" i="58"/>
  <c r="F20" i="58"/>
  <c r="K19" i="58"/>
  <c r="P18" i="58"/>
  <c r="D18" i="58"/>
  <c r="I17" i="58"/>
  <c r="N16" i="58"/>
  <c r="S15" i="58"/>
  <c r="G15" i="58"/>
  <c r="L14" i="58"/>
  <c r="Q13" i="58"/>
  <c r="E13" i="58"/>
  <c r="J12" i="58"/>
  <c r="O11" i="58"/>
  <c r="T10" i="58"/>
  <c r="H10" i="58"/>
  <c r="M9" i="58"/>
  <c r="R8" i="58"/>
  <c r="F8" i="58"/>
  <c r="K7" i="58"/>
  <c r="P6" i="58"/>
  <c r="D6" i="58"/>
  <c r="I5" i="58"/>
  <c r="K26" i="58"/>
  <c r="P25" i="58"/>
  <c r="L21" i="58"/>
  <c r="E20" i="58"/>
  <c r="V20" i="58" s="1" a="1"/>
  <c r="V20" i="58" s="1"/>
  <c r="U20" i="58" s="1"/>
  <c r="J19" i="58"/>
  <c r="T17" i="58"/>
  <c r="M16" i="58"/>
  <c r="F15" i="58"/>
  <c r="K14" i="58"/>
  <c r="D13" i="58"/>
  <c r="I12" i="58"/>
  <c r="S10" i="58"/>
  <c r="F20" i="59"/>
  <c r="F17" i="59"/>
  <c r="F14" i="59"/>
  <c r="F11" i="59"/>
  <c r="F8" i="59"/>
  <c r="T51" i="59"/>
  <c r="P49" i="58"/>
  <c r="I48" i="58"/>
  <c r="N47" i="58"/>
  <c r="S46" i="58"/>
  <c r="G46" i="58"/>
  <c r="L45" i="58"/>
  <c r="Q44" i="58"/>
  <c r="J43" i="58"/>
  <c r="O42" i="58"/>
  <c r="T41" i="58"/>
  <c r="H41" i="58"/>
  <c r="M40" i="58"/>
  <c r="R39" i="58"/>
  <c r="K38" i="58"/>
  <c r="P37" i="58"/>
  <c r="I36" i="58"/>
  <c r="N35" i="58"/>
  <c r="S34" i="58"/>
  <c r="G34" i="58"/>
  <c r="L33" i="58"/>
  <c r="Q32" i="58"/>
  <c r="J31" i="58"/>
  <c r="O30" i="58"/>
  <c r="T29" i="58"/>
  <c r="H29" i="58"/>
  <c r="M28" i="58"/>
  <c r="R27" i="58"/>
  <c r="I24" i="58"/>
  <c r="N23" i="58"/>
  <c r="S22" i="58"/>
  <c r="G22" i="58"/>
  <c r="Q20" i="58"/>
  <c r="O18" i="58"/>
  <c r="H17" i="58"/>
  <c r="R15" i="58"/>
  <c r="P13" i="58"/>
  <c r="N11" i="58"/>
  <c r="G10" i="58"/>
  <c r="E20" i="59"/>
  <c r="E17" i="59"/>
  <c r="E14" i="59"/>
  <c r="V14" i="59" s="1" a="1"/>
  <c r="V14" i="59" s="1"/>
  <c r="U14" i="59" s="1"/>
  <c r="E11" i="59"/>
  <c r="E8" i="59"/>
  <c r="F5" i="59"/>
  <c r="O49" i="58"/>
  <c r="T48" i="58"/>
  <c r="H48" i="58"/>
  <c r="M47" i="58"/>
  <c r="R46" i="58"/>
  <c r="K45" i="58"/>
  <c r="P44" i="58"/>
  <c r="I43" i="58"/>
  <c r="N42" i="58"/>
  <c r="S41" i="58"/>
  <c r="G41" i="58"/>
  <c r="L40" i="58"/>
  <c r="Q39" i="58"/>
  <c r="J38" i="58"/>
  <c r="O37" i="58"/>
  <c r="T36" i="58"/>
  <c r="H36" i="58"/>
  <c r="M35" i="58"/>
  <c r="R34" i="58"/>
  <c r="K33" i="58"/>
  <c r="P32" i="58"/>
  <c r="D20" i="59"/>
  <c r="D17" i="59"/>
  <c r="D14" i="59"/>
  <c r="D11" i="59"/>
  <c r="D8" i="59"/>
  <c r="E5" i="59"/>
  <c r="N49" i="58"/>
  <c r="S48" i="58"/>
  <c r="G48" i="58"/>
  <c r="L47" i="58"/>
  <c r="Q46" i="58"/>
  <c r="J45" i="58"/>
  <c r="O44" i="58"/>
  <c r="T43" i="58"/>
  <c r="H43" i="58"/>
  <c r="M42" i="58"/>
  <c r="R41" i="58"/>
  <c r="K40" i="58"/>
  <c r="P39" i="58"/>
  <c r="I38" i="58"/>
  <c r="N37" i="58"/>
  <c r="S36" i="58"/>
  <c r="G36" i="58"/>
  <c r="L35" i="58"/>
  <c r="Q34" i="58"/>
  <c r="J33" i="58"/>
  <c r="O32" i="58"/>
  <c r="T31" i="58"/>
  <c r="H31" i="58"/>
  <c r="M30" i="58"/>
  <c r="R29" i="58"/>
  <c r="T49" i="59"/>
  <c r="T46" i="59"/>
  <c r="T43" i="59"/>
  <c r="T40" i="59"/>
  <c r="T37" i="59"/>
  <c r="T34" i="59"/>
  <c r="T31" i="59"/>
  <c r="W31" i="59" s="1"/>
  <c r="T28" i="59"/>
  <c r="T25" i="59"/>
  <c r="T22" i="59"/>
  <c r="W22" i="59" s="1"/>
  <c r="T19" i="59"/>
  <c r="T16" i="59"/>
  <c r="T13" i="59"/>
  <c r="T10" i="59"/>
  <c r="T7" i="59"/>
  <c r="D5" i="59"/>
  <c r="M49" i="58"/>
  <c r="R48" i="58"/>
  <c r="K47" i="58"/>
  <c r="P46" i="58"/>
  <c r="I45" i="58"/>
  <c r="N44" i="58"/>
  <c r="S43" i="58"/>
  <c r="G43" i="58"/>
  <c r="L42" i="58"/>
  <c r="Q41" i="58"/>
  <c r="J40" i="58"/>
  <c r="O39" i="58"/>
  <c r="T38" i="58"/>
  <c r="X38" i="58" s="1"/>
  <c r="H38" i="58"/>
  <c r="M37" i="58"/>
  <c r="R36" i="58"/>
  <c r="K35" i="58"/>
  <c r="P34" i="58"/>
  <c r="I33" i="58"/>
  <c r="N32" i="58"/>
  <c r="S31" i="58"/>
  <c r="G31" i="58"/>
  <c r="L30" i="58"/>
  <c r="Q29" i="58"/>
  <c r="J28" i="58"/>
  <c r="O27" i="58"/>
  <c r="T26" i="58"/>
  <c r="H26" i="58"/>
  <c r="M25" i="58"/>
  <c r="R24" i="58"/>
  <c r="K23" i="58"/>
  <c r="P22" i="58"/>
  <c r="I21" i="58"/>
  <c r="N20" i="58"/>
  <c r="S19" i="58"/>
  <c r="G19" i="58"/>
  <c r="L18" i="58"/>
  <c r="Q17" i="58"/>
  <c r="E17" i="58"/>
  <c r="J16" i="58"/>
  <c r="O15" i="58"/>
  <c r="T14" i="58"/>
  <c r="H14" i="58"/>
  <c r="M13" i="58"/>
  <c r="R12" i="58"/>
  <c r="F12" i="58"/>
  <c r="K11" i="58"/>
  <c r="P10" i="58"/>
  <c r="D10" i="58"/>
  <c r="I9" i="58"/>
  <c r="N8" i="58"/>
  <c r="S7" i="58"/>
  <c r="G7" i="58"/>
  <c r="L6" i="58"/>
  <c r="Q5" i="58"/>
  <c r="E5" i="58"/>
  <c r="V5" i="58" s="1" a="1"/>
  <c r="V5" i="58" s="1"/>
  <c r="U5" i="58" s="1"/>
  <c r="I40" i="58"/>
  <c r="N39" i="58"/>
  <c r="S38" i="58"/>
  <c r="G38" i="58"/>
  <c r="L37" i="58"/>
  <c r="Q36" i="58"/>
  <c r="F19" i="59"/>
  <c r="F16" i="59"/>
  <c r="F13" i="59"/>
  <c r="F10" i="59"/>
  <c r="F7" i="59"/>
  <c r="T53" i="59"/>
  <c r="T50" i="59"/>
  <c r="L49" i="58"/>
  <c r="Q48" i="58"/>
  <c r="J47" i="58"/>
  <c r="O46" i="58"/>
  <c r="T45" i="58"/>
  <c r="H45" i="58"/>
  <c r="M44" i="58"/>
  <c r="R43" i="58"/>
  <c r="K42" i="58"/>
  <c r="P41" i="58"/>
  <c r="H47" i="56"/>
  <c r="E19" i="59"/>
  <c r="V19" i="59" s="1" a="1"/>
  <c r="V19" i="59" s="1"/>
  <c r="U19" i="59" s="1"/>
  <c r="E16" i="59"/>
  <c r="E13" i="59"/>
  <c r="E10" i="59"/>
  <c r="E7" i="59"/>
  <c r="V7" i="59" s="1" a="1"/>
  <c r="V7" i="59" s="1"/>
  <c r="U7" i="59" s="1"/>
  <c r="K49" i="58"/>
  <c r="P48" i="58"/>
  <c r="G47" i="56"/>
  <c r="D19" i="59"/>
  <c r="D16" i="59"/>
  <c r="D13" i="59"/>
  <c r="D10" i="59"/>
  <c r="D7" i="59"/>
  <c r="J49" i="58"/>
  <c r="O48" i="58"/>
  <c r="T47" i="58"/>
  <c r="H47" i="58"/>
  <c r="M46" i="58"/>
  <c r="R45" i="58"/>
  <c r="K44" i="58"/>
  <c r="P43" i="58"/>
  <c r="T48" i="59"/>
  <c r="T45" i="59"/>
  <c r="T42" i="59"/>
  <c r="T39" i="59"/>
  <c r="W39" i="59" s="1"/>
  <c r="T36" i="59"/>
  <c r="T33" i="59"/>
  <c r="T30" i="59"/>
  <c r="W30" i="59" s="1"/>
  <c r="T27" i="59"/>
  <c r="W27" i="59" s="1"/>
  <c r="T24" i="59"/>
  <c r="T21" i="59"/>
  <c r="T18" i="59"/>
  <c r="T15" i="59"/>
  <c r="T12" i="59"/>
  <c r="T9" i="59"/>
  <c r="T6" i="59"/>
  <c r="I49" i="58"/>
  <c r="N48" i="58"/>
  <c r="S47" i="58"/>
  <c r="G47" i="58"/>
  <c r="L46" i="58"/>
  <c r="Q45" i="58"/>
  <c r="J44" i="58"/>
  <c r="O43" i="58"/>
  <c r="T42" i="58"/>
  <c r="H42" i="58"/>
  <c r="M41" i="58"/>
  <c r="R40" i="58"/>
  <c r="K39" i="58"/>
  <c r="P38" i="58"/>
  <c r="I37" i="58"/>
  <c r="N36" i="58"/>
  <c r="S35" i="58"/>
  <c r="G35" i="58"/>
  <c r="L34" i="58"/>
  <c r="Q33" i="58"/>
  <c r="J32" i="58"/>
  <c r="O31" i="58"/>
  <c r="T30" i="58"/>
  <c r="H30" i="58"/>
  <c r="M29" i="58"/>
  <c r="R28" i="58"/>
  <c r="K27" i="58"/>
  <c r="P26" i="58"/>
  <c r="I25" i="58"/>
  <c r="N24" i="58"/>
  <c r="S23" i="58"/>
  <c r="G23" i="58"/>
  <c r="L22" i="58"/>
  <c r="Q21" i="58"/>
  <c r="E21" i="58"/>
  <c r="J20" i="58"/>
  <c r="O19" i="58"/>
  <c r="T18" i="58"/>
  <c r="H18" i="58"/>
  <c r="M17" i="58"/>
  <c r="R16" i="58"/>
  <c r="F16" i="58"/>
  <c r="K15" i="58"/>
  <c r="P14" i="58"/>
  <c r="D14" i="58"/>
  <c r="I13" i="58"/>
  <c r="N12" i="58"/>
  <c r="S11" i="58"/>
  <c r="G11" i="58"/>
  <c r="L10" i="58"/>
  <c r="Q9" i="58"/>
  <c r="E9" i="58"/>
  <c r="V9" i="58" s="1" a="1"/>
  <c r="V9" i="58" s="1"/>
  <c r="U9" i="58" s="1"/>
  <c r="J8" i="58"/>
  <c r="O7" i="58"/>
  <c r="T6" i="58"/>
  <c r="H6" i="58"/>
  <c r="M5" i="58"/>
  <c r="J39" i="58"/>
  <c r="O38" i="58"/>
  <c r="T37" i="58"/>
  <c r="H37" i="58"/>
  <c r="M36" i="58"/>
  <c r="R35" i="58"/>
  <c r="F21" i="59"/>
  <c r="F18" i="59"/>
  <c r="F15" i="59"/>
  <c r="F12" i="59"/>
  <c r="F9" i="59"/>
  <c r="F6" i="59"/>
  <c r="T52" i="59"/>
  <c r="T49" i="58"/>
  <c r="H49" i="58"/>
  <c r="M48" i="58"/>
  <c r="R47" i="58"/>
  <c r="K46" i="58"/>
  <c r="P45" i="58"/>
  <c r="I44" i="58"/>
  <c r="N43" i="58"/>
  <c r="S42" i="58"/>
  <c r="G42" i="58"/>
  <c r="L41" i="58"/>
  <c r="Q40" i="58"/>
  <c r="K34" i="58"/>
  <c r="P33" i="58"/>
  <c r="E21" i="59"/>
  <c r="E18" i="59"/>
  <c r="V18" i="59" s="1" a="1"/>
  <c r="V18" i="59" s="1"/>
  <c r="U18" i="59" s="1"/>
  <c r="E15" i="59"/>
  <c r="V15" i="59" s="1" a="1"/>
  <c r="V15" i="59" s="1"/>
  <c r="U15" i="59" s="1"/>
  <c r="E12" i="59"/>
  <c r="E9" i="59"/>
  <c r="E6" i="59"/>
  <c r="V6" i="59" s="1" a="1"/>
  <c r="V6" i="59" s="1"/>
  <c r="U6" i="59" s="1"/>
  <c r="S49" i="58"/>
  <c r="G49" i="58"/>
  <c r="L48" i="58"/>
  <c r="Q47" i="58"/>
  <c r="G46" i="56"/>
  <c r="D21" i="59"/>
  <c r="D18" i="59"/>
  <c r="D15" i="59"/>
  <c r="D12" i="59"/>
  <c r="D9" i="59"/>
  <c r="D6" i="59"/>
  <c r="R49" i="58"/>
  <c r="K48" i="58"/>
  <c r="P47" i="58"/>
  <c r="J46" i="58"/>
  <c r="T44" i="58"/>
  <c r="N21" i="58"/>
  <c r="J18" i="58"/>
  <c r="H15" i="58"/>
  <c r="D11" i="58"/>
  <c r="D8" i="58"/>
  <c r="G5" i="58"/>
  <c r="M34" i="58"/>
  <c r="T27" i="58"/>
  <c r="D21" i="58"/>
  <c r="T19" i="58"/>
  <c r="P15" i="58"/>
  <c r="L11" i="58"/>
  <c r="M7" i="58"/>
  <c r="T24" i="58"/>
  <c r="P17" i="58"/>
  <c r="L12" i="58"/>
  <c r="L7" i="58"/>
  <c r="I46" i="58"/>
  <c r="S44" i="58"/>
  <c r="T39" i="58"/>
  <c r="O36" i="58"/>
  <c r="S33" i="58"/>
  <c r="L32" i="58"/>
  <c r="M31" i="58"/>
  <c r="I30" i="58"/>
  <c r="G29" i="58"/>
  <c r="H28" i="58"/>
  <c r="I27" i="58"/>
  <c r="I26" i="58"/>
  <c r="J25" i="58"/>
  <c r="L24" i="58"/>
  <c r="L23" i="58"/>
  <c r="K22" i="58"/>
  <c r="K21" i="58"/>
  <c r="K20" i="58"/>
  <c r="I19" i="58"/>
  <c r="I18" i="58"/>
  <c r="G17" i="58"/>
  <c r="G16" i="58"/>
  <c r="E15" i="58"/>
  <c r="V15" i="58" s="1" a="1"/>
  <c r="V15" i="58" s="1"/>
  <c r="U15" i="58" s="1"/>
  <c r="E14" i="58"/>
  <c r="V14" i="58" s="1" a="1"/>
  <c r="V14" i="58" s="1"/>
  <c r="U14" i="58" s="1"/>
  <c r="T12" i="58"/>
  <c r="T11" i="58"/>
  <c r="R10" i="58"/>
  <c r="R9" i="58"/>
  <c r="S8" i="58"/>
  <c r="T7" i="58"/>
  <c r="D7" i="58"/>
  <c r="E6" i="58"/>
  <c r="F5" i="58"/>
  <c r="Q10" i="58"/>
  <c r="P9" i="58"/>
  <c r="Q8" i="58"/>
  <c r="S6" i="58"/>
  <c r="S13" i="58"/>
  <c r="P8" i="58"/>
  <c r="H23" i="58"/>
  <c r="T16" i="58"/>
  <c r="P11" i="58"/>
  <c r="O8" i="58"/>
  <c r="R5" i="58"/>
  <c r="F21" i="58"/>
  <c r="D20" i="58"/>
  <c r="S17" i="58"/>
  <c r="Q15" i="58"/>
  <c r="O13" i="58"/>
  <c r="M11" i="58"/>
  <c r="L9" i="58"/>
  <c r="P5" i="58"/>
  <c r="L44" i="58"/>
  <c r="R42" i="58"/>
  <c r="M39" i="58"/>
  <c r="L36" i="58"/>
  <c r="R33" i="58"/>
  <c r="K32" i="58"/>
  <c r="L31" i="58"/>
  <c r="G30" i="58"/>
  <c r="G28" i="58"/>
  <c r="H27" i="58"/>
  <c r="G26" i="58"/>
  <c r="H25" i="58"/>
  <c r="K24" i="58"/>
  <c r="J23" i="58"/>
  <c r="J22" i="58"/>
  <c r="J21" i="58"/>
  <c r="I20" i="58"/>
  <c r="H19" i="58"/>
  <c r="G18" i="58"/>
  <c r="F17" i="58"/>
  <c r="E16" i="58"/>
  <c r="V16" i="58" s="1" a="1"/>
  <c r="V16" i="58" s="1"/>
  <c r="U16" i="58" s="1"/>
  <c r="D15" i="58"/>
  <c r="T13" i="58"/>
  <c r="S12" i="58"/>
  <c r="R11" i="58"/>
  <c r="R7" i="58"/>
  <c r="T5" i="58"/>
  <c r="D5" i="58"/>
  <c r="Q11" i="58"/>
  <c r="O9" i="58"/>
  <c r="R6" i="58"/>
  <c r="G24" i="58"/>
  <c r="G20" i="58"/>
  <c r="E18" i="58"/>
  <c r="R14" i="58"/>
  <c r="P12" i="58"/>
  <c r="N9" i="58"/>
  <c r="Q6" i="58"/>
  <c r="T20" i="58"/>
  <c r="N14" i="58"/>
  <c r="J10" i="58"/>
  <c r="N5" i="58"/>
  <c r="H44" i="58"/>
  <c r="Q42" i="58"/>
  <c r="L39" i="58"/>
  <c r="K36" i="58"/>
  <c r="O33" i="58"/>
  <c r="I32" i="58"/>
  <c r="I31" i="58"/>
  <c r="G25" i="58"/>
  <c r="H24" i="58"/>
  <c r="I23" i="58"/>
  <c r="I22" i="58"/>
  <c r="H21" i="58"/>
  <c r="H20" i="58"/>
  <c r="F19" i="58"/>
  <c r="F18" i="58"/>
  <c r="D17" i="58"/>
  <c r="D16" i="58"/>
  <c r="S14" i="58"/>
  <c r="Q12" i="58"/>
  <c r="O10" i="58"/>
  <c r="Q7" i="58"/>
  <c r="N7" i="58"/>
  <c r="S29" i="58"/>
  <c r="T25" i="58"/>
  <c r="Q16" i="58"/>
  <c r="M12" i="58"/>
  <c r="L8" i="58"/>
  <c r="R26" i="58"/>
  <c r="T21" i="58"/>
  <c r="P16" i="58"/>
  <c r="J11" i="58"/>
  <c r="M6" i="58"/>
  <c r="G44" i="58"/>
  <c r="J42" i="58"/>
  <c r="T40" i="58"/>
  <c r="I39" i="58"/>
  <c r="S37" i="58"/>
  <c r="O34" i="58"/>
  <c r="N33" i="58"/>
  <c r="H32" i="58"/>
  <c r="G21" i="58"/>
  <c r="E19" i="58"/>
  <c r="T15" i="58"/>
  <c r="R13" i="58"/>
  <c r="N10" i="58"/>
  <c r="P7" i="58"/>
  <c r="S45" i="58"/>
  <c r="I42" i="58"/>
  <c r="S40" i="58"/>
  <c r="H39" i="58"/>
  <c r="R37" i="58"/>
  <c r="N34" i="58"/>
  <c r="H33" i="58"/>
  <c r="G32" i="58"/>
  <c r="T28" i="58"/>
  <c r="D19" i="58"/>
  <c r="S16" i="58"/>
  <c r="Q14" i="58"/>
  <c r="O12" i="58"/>
  <c r="M10" i="58"/>
  <c r="M8" i="58"/>
  <c r="O45" i="58"/>
  <c r="P40" i="58"/>
  <c r="K37" i="58"/>
  <c r="R17" i="58"/>
  <c r="N13" i="58"/>
  <c r="K9" i="58"/>
  <c r="O5" i="58"/>
  <c r="R18" i="58"/>
  <c r="L13" i="58"/>
  <c r="K8" i="58"/>
  <c r="I47" i="58"/>
  <c r="N45" i="58"/>
  <c r="O40" i="58"/>
  <c r="J37" i="58"/>
  <c r="T35" i="58"/>
  <c r="J34" i="58"/>
  <c r="S30" i="58"/>
  <c r="P29" i="58"/>
  <c r="Q28" i="58"/>
  <c r="Q27" i="58"/>
  <c r="S25" i="58"/>
  <c r="R19" i="58"/>
  <c r="N15" i="58"/>
  <c r="J9" i="58"/>
  <c r="G45" i="58"/>
  <c r="Q43" i="58"/>
  <c r="H40" i="58"/>
  <c r="G37" i="58"/>
  <c r="Q35" i="58"/>
  <c r="I34" i="58"/>
  <c r="R30" i="58"/>
  <c r="O29" i="58"/>
  <c r="P28" i="58"/>
  <c r="P27" i="58"/>
  <c r="Q26" i="58"/>
  <c r="R25" i="58"/>
  <c r="S24" i="58"/>
  <c r="T23" i="58"/>
  <c r="R22" i="58"/>
  <c r="S21" i="58"/>
  <c r="S20" i="58"/>
  <c r="Q19" i="58"/>
  <c r="Q18" i="58"/>
  <c r="O17" i="58"/>
  <c r="O16" i="58"/>
  <c r="M15" i="58"/>
  <c r="M14" i="58"/>
  <c r="K13" i="58"/>
  <c r="K12" i="58"/>
  <c r="I11" i="58"/>
  <c r="I10" i="58"/>
  <c r="H9" i="58"/>
  <c r="I8" i="58"/>
  <c r="J7" i="58"/>
  <c r="K6" i="58"/>
  <c r="L5" i="58"/>
  <c r="H12" i="58"/>
  <c r="F10" i="58"/>
  <c r="G9" i="58"/>
  <c r="I7" i="58"/>
  <c r="K5" i="58"/>
  <c r="N22" i="58"/>
  <c r="M19" i="58"/>
  <c r="I16" i="58"/>
  <c r="G13" i="58"/>
  <c r="D9" i="58"/>
  <c r="F7" i="58"/>
  <c r="J41" i="58"/>
  <c r="P36" i="58"/>
  <c r="T33" i="58"/>
  <c r="N31" i="58"/>
  <c r="J29" i="58"/>
  <c r="J27" i="58"/>
  <c r="K25" i="58"/>
  <c r="M23" i="58"/>
  <c r="L20" i="58"/>
  <c r="J17" i="58"/>
  <c r="F14" i="58"/>
  <c r="D12" i="58"/>
  <c r="T8" i="58"/>
  <c r="F6" i="58"/>
  <c r="O6" i="58"/>
  <c r="S28" i="58"/>
  <c r="M43" i="58"/>
  <c r="O41" i="58"/>
  <c r="G40" i="58"/>
  <c r="R38" i="58"/>
  <c r="P35" i="58"/>
  <c r="R31" i="58"/>
  <c r="Q30" i="58"/>
  <c r="N29" i="58"/>
  <c r="O28" i="58"/>
  <c r="N27" i="58"/>
  <c r="O26" i="58"/>
  <c r="O25" i="58"/>
  <c r="Q24" i="58"/>
  <c r="R23" i="58"/>
  <c r="Q22" i="58"/>
  <c r="R21" i="58"/>
  <c r="P20" i="58"/>
  <c r="P19" i="58"/>
  <c r="N18" i="58"/>
  <c r="N17" i="58"/>
  <c r="L16" i="58"/>
  <c r="L15" i="58"/>
  <c r="J14" i="58"/>
  <c r="J13" i="58"/>
  <c r="H11" i="58"/>
  <c r="H8" i="58"/>
  <c r="J6" i="58"/>
  <c r="L25" i="58"/>
  <c r="P23" i="58"/>
  <c r="M20" i="58"/>
  <c r="K17" i="58"/>
  <c r="G14" i="58"/>
  <c r="E11" i="58"/>
  <c r="E8" i="58"/>
  <c r="V8" i="58" s="1" a="1"/>
  <c r="V8" i="58" s="1"/>
  <c r="U8" i="58" s="1"/>
  <c r="H5" i="58"/>
  <c r="M38" i="58"/>
  <c r="H35" i="58"/>
  <c r="M32" i="58"/>
  <c r="J30" i="58"/>
  <c r="I28" i="58"/>
  <c r="J26" i="58"/>
  <c r="M24" i="58"/>
  <c r="M22" i="58"/>
  <c r="L19" i="58"/>
  <c r="H16" i="58"/>
  <c r="F13" i="58"/>
  <c r="S9" i="58"/>
  <c r="E7" i="58"/>
  <c r="S5" i="58"/>
  <c r="G33" i="58"/>
  <c r="S26" i="58"/>
  <c r="S18" i="58"/>
  <c r="O14" i="58"/>
  <c r="K10" i="58"/>
  <c r="N6" i="58"/>
  <c r="L43" i="58"/>
  <c r="N41" i="58"/>
  <c r="Q38" i="58"/>
  <c r="J35" i="58"/>
  <c r="T32" i="58"/>
  <c r="Q31" i="58"/>
  <c r="N30" i="58"/>
  <c r="L29" i="58"/>
  <c r="L28" i="58"/>
  <c r="M27" i="58"/>
  <c r="N26" i="58"/>
  <c r="N25" i="58"/>
  <c r="P24" i="58"/>
  <c r="Q23" i="58"/>
  <c r="O22" i="58"/>
  <c r="P21" i="58"/>
  <c r="O20" i="58"/>
  <c r="N19" i="58"/>
  <c r="M18" i="58"/>
  <c r="L17" i="58"/>
  <c r="K16" i="58"/>
  <c r="J15" i="58"/>
  <c r="I14" i="58"/>
  <c r="H13" i="58"/>
  <c r="G12" i="58"/>
  <c r="F11" i="58"/>
  <c r="E10" i="58"/>
  <c r="V10" i="58" s="1" a="1"/>
  <c r="V10" i="58" s="1"/>
  <c r="U10" i="58" s="1"/>
  <c r="F9" i="58"/>
  <c r="G8" i="58"/>
  <c r="H7" i="58"/>
  <c r="I6" i="58"/>
  <c r="J5" i="58"/>
  <c r="N46" i="58"/>
  <c r="K41" i="58"/>
  <c r="N38" i="58"/>
  <c r="I35" i="58"/>
  <c r="S32" i="58"/>
  <c r="P31" i="58"/>
  <c r="K30" i="58"/>
  <c r="K29" i="58"/>
  <c r="K28" i="58"/>
  <c r="L27" i="58"/>
  <c r="M26" i="58"/>
  <c r="O24" i="58"/>
  <c r="O21" i="58"/>
  <c r="K18" i="58"/>
  <c r="I15" i="58"/>
  <c r="E12" i="58"/>
  <c r="T9" i="58"/>
  <c r="G6" i="58"/>
  <c r="H46" i="56"/>
  <c r="I39" i="56"/>
  <c r="H39" i="56" s="1"/>
  <c r="I42" i="56"/>
  <c r="H42" i="56" s="1"/>
  <c r="I41" i="56"/>
  <c r="H41" i="56" s="1"/>
  <c r="I40" i="56"/>
  <c r="H40" i="56" s="1"/>
  <c r="I49" i="56"/>
  <c r="I44" i="56"/>
  <c r="G44" i="56" s="1"/>
  <c r="I48" i="56"/>
  <c r="I45" i="56"/>
  <c r="G45" i="56" s="1"/>
  <c r="I43" i="56"/>
  <c r="G43" i="56" s="1"/>
  <c r="I13" i="56"/>
  <c r="G13" i="56" s="1"/>
  <c r="I25" i="56"/>
  <c r="G25" i="56" s="1"/>
  <c r="I15" i="56"/>
  <c r="G15" i="56" s="1"/>
  <c r="I27" i="56"/>
  <c r="G27" i="56" s="1"/>
  <c r="I6" i="56"/>
  <c r="G6" i="56" s="1"/>
  <c r="I18" i="56"/>
  <c r="G18" i="56" s="1"/>
  <c r="I30" i="56"/>
  <c r="G30" i="56" s="1"/>
  <c r="I7" i="56"/>
  <c r="G7" i="56" s="1"/>
  <c r="I19" i="56"/>
  <c r="G19" i="56" s="1"/>
  <c r="I31" i="56"/>
  <c r="G31" i="56" s="1"/>
  <c r="I8" i="56"/>
  <c r="G8" i="56" s="1"/>
  <c r="I20" i="56"/>
  <c r="G20" i="56" s="1"/>
  <c r="I32" i="56"/>
  <c r="G32" i="56" s="1"/>
  <c r="I9" i="56"/>
  <c r="G9" i="56" s="1"/>
  <c r="I21" i="56"/>
  <c r="G21" i="56" s="1"/>
  <c r="I33" i="56"/>
  <c r="G33" i="56" s="1"/>
  <c r="I10" i="56"/>
  <c r="G10" i="56" s="1"/>
  <c r="I22" i="56"/>
  <c r="G22" i="56" s="1"/>
  <c r="I34" i="56"/>
  <c r="G34" i="56" s="1"/>
  <c r="I5" i="56"/>
  <c r="G5" i="56" s="1"/>
  <c r="G37" i="56"/>
  <c r="G38" i="56"/>
  <c r="H36" i="56"/>
  <c r="H14" i="56"/>
  <c r="H16" i="56"/>
  <c r="H37" i="56"/>
  <c r="H38" i="56"/>
  <c r="H24" i="56"/>
  <c r="H26" i="56"/>
  <c r="H28" i="56"/>
  <c r="H29" i="56"/>
  <c r="H12" i="56"/>
  <c r="H17" i="56"/>
  <c r="I11" i="56"/>
  <c r="G11" i="56" s="1"/>
  <c r="I23" i="56"/>
  <c r="G23" i="56" s="1"/>
  <c r="I35" i="56"/>
  <c r="G35" i="56" s="1"/>
  <c r="AU544" i="42"/>
  <c r="BD56" i="42"/>
  <c r="BP54" i="42"/>
  <c r="CT54" i="42" s="1"/>
  <c r="B54" i="42" s="1"/>
  <c r="F40" i="56"/>
  <c r="E40" i="56"/>
  <c r="D40" i="56"/>
  <c r="F41" i="56"/>
  <c r="E41" i="56"/>
  <c r="K41" i="56" s="1" a="1"/>
  <c r="K41" i="56" s="1"/>
  <c r="J41" i="56" s="1"/>
  <c r="D41" i="56"/>
  <c r="F42" i="56"/>
  <c r="E42" i="56"/>
  <c r="K42" i="56" s="1" a="1"/>
  <c r="K42" i="56" s="1"/>
  <c r="J42" i="56" s="1"/>
  <c r="D42" i="56"/>
  <c r="E43" i="56"/>
  <c r="K43" i="56" s="1" a="1"/>
  <c r="K43" i="56" s="1"/>
  <c r="J43" i="56" s="1"/>
  <c r="F43" i="56"/>
  <c r="D43" i="56"/>
  <c r="E44" i="56"/>
  <c r="K44" i="56" s="1" a="1"/>
  <c r="K44" i="56" s="1"/>
  <c r="J44" i="56" s="1"/>
  <c r="F44" i="56"/>
  <c r="D44" i="56"/>
  <c r="F45" i="56"/>
  <c r="E45" i="56"/>
  <c r="K45" i="56" s="1" a="1"/>
  <c r="K45" i="56" s="1"/>
  <c r="J45" i="56" s="1"/>
  <c r="D45" i="56"/>
  <c r="K7" i="43"/>
  <c r="N10" i="43"/>
  <c r="N5" i="43"/>
  <c r="M9" i="43"/>
  <c r="M4" i="43"/>
  <c r="L13" i="43"/>
  <c r="L8" i="43"/>
  <c r="O11" i="43"/>
  <c r="Z77" i="42"/>
  <c r="Z87" i="42" s="1"/>
  <c r="Z99" i="42" s="1"/>
  <c r="Z102" i="42" s="1"/>
  <c r="AI62" i="42"/>
  <c r="AC54" i="42"/>
  <c r="AI54" i="42" s="1"/>
  <c r="AP291" i="42"/>
  <c r="AQ444" i="42"/>
  <c r="AK294" i="42"/>
  <c r="AH99" i="42"/>
  <c r="AF99" i="42"/>
  <c r="AG99" i="42"/>
  <c r="AE99" i="42"/>
  <c r="AD99" i="42"/>
  <c r="AC99" i="42"/>
  <c r="AB99" i="42"/>
  <c r="AA99" i="42"/>
  <c r="AB56" i="42"/>
  <c r="AB60" i="42"/>
  <c r="AI60" i="42" s="1"/>
  <c r="AA87" i="42"/>
  <c r="R2" i="45" a="1"/>
  <c r="R2" i="45" s="1"/>
  <c r="F33" i="56"/>
  <c r="E33" i="56"/>
  <c r="K33" i="56" s="1" a="1"/>
  <c r="K33" i="56" s="1"/>
  <c r="J33" i="56" s="1"/>
  <c r="D33" i="56"/>
  <c r="F8" i="56"/>
  <c r="E8" i="56"/>
  <c r="K8" i="56" s="1" a="1"/>
  <c r="K8" i="56" s="1"/>
  <c r="J8" i="56" s="1"/>
  <c r="D8" i="56"/>
  <c r="F20" i="56"/>
  <c r="E20" i="56"/>
  <c r="K20" i="56" s="1" a="1"/>
  <c r="K20" i="56" s="1"/>
  <c r="J20" i="56" s="1"/>
  <c r="D20" i="56"/>
  <c r="F32" i="56"/>
  <c r="E32" i="56"/>
  <c r="K32" i="56" s="1" a="1"/>
  <c r="K32" i="56" s="1"/>
  <c r="J32" i="56" s="1"/>
  <c r="D32" i="56"/>
  <c r="F10" i="56"/>
  <c r="E10" i="56"/>
  <c r="K10" i="56" s="1" a="1"/>
  <c r="K10" i="56" s="1"/>
  <c r="J10" i="56" s="1"/>
  <c r="D10" i="56"/>
  <c r="F22" i="56"/>
  <c r="E22" i="56"/>
  <c r="K22" i="56" s="1" a="1"/>
  <c r="K22" i="56" s="1"/>
  <c r="J22" i="56" s="1"/>
  <c r="D22" i="56"/>
  <c r="D34" i="56"/>
  <c r="F34" i="56"/>
  <c r="E34" i="56"/>
  <c r="K34" i="56" s="1" a="1"/>
  <c r="K34" i="56" s="1"/>
  <c r="J34" i="56" s="1"/>
  <c r="F11" i="56"/>
  <c r="E11" i="56"/>
  <c r="K11" i="56" s="1" a="1"/>
  <c r="K11" i="56" s="1"/>
  <c r="J11" i="56" s="1"/>
  <c r="D11" i="56"/>
  <c r="F23" i="56"/>
  <c r="E23" i="56"/>
  <c r="K23" i="56" s="1" a="1"/>
  <c r="K23" i="56" s="1"/>
  <c r="J23" i="56" s="1"/>
  <c r="D23" i="56"/>
  <c r="F35" i="56"/>
  <c r="E35" i="56"/>
  <c r="K35" i="56" s="1" a="1"/>
  <c r="K35" i="56" s="1"/>
  <c r="J35" i="56" s="1"/>
  <c r="D35" i="56"/>
  <c r="F12" i="56"/>
  <c r="E12" i="56"/>
  <c r="K12" i="56" s="1" a="1"/>
  <c r="K12" i="56" s="1"/>
  <c r="J12" i="56" s="1"/>
  <c r="D12" i="56"/>
  <c r="F24" i="56"/>
  <c r="E24" i="56"/>
  <c r="K24" i="56" s="1" a="1"/>
  <c r="K24" i="56" s="1"/>
  <c r="J24" i="56" s="1"/>
  <c r="D24" i="56"/>
  <c r="F36" i="56"/>
  <c r="E36" i="56"/>
  <c r="D36" i="56"/>
  <c r="D13" i="56"/>
  <c r="F13" i="56"/>
  <c r="E13" i="56"/>
  <c r="K13" i="56" s="1" a="1"/>
  <c r="K13" i="56" s="1"/>
  <c r="J13" i="56" s="1"/>
  <c r="D25" i="56"/>
  <c r="F25" i="56"/>
  <c r="E25" i="56"/>
  <c r="K25" i="56" s="1" a="1"/>
  <c r="K25" i="56" s="1"/>
  <c r="J25" i="56" s="1"/>
  <c r="F37" i="56"/>
  <c r="E37" i="56"/>
  <c r="K37" i="56" s="1" a="1"/>
  <c r="K37" i="56" s="1"/>
  <c r="J37" i="56" s="1"/>
  <c r="D37" i="56"/>
  <c r="D21" i="56"/>
  <c r="F21" i="56"/>
  <c r="E21" i="56"/>
  <c r="K21" i="56" s="1" a="1"/>
  <c r="K21" i="56" s="1"/>
  <c r="J21" i="56" s="1"/>
  <c r="F14" i="56"/>
  <c r="E14" i="56"/>
  <c r="K14" i="56" s="1" a="1"/>
  <c r="K14" i="56" s="1"/>
  <c r="J14" i="56" s="1"/>
  <c r="D14" i="56"/>
  <c r="F26" i="56"/>
  <c r="E26" i="56"/>
  <c r="D26" i="56"/>
  <c r="D38" i="56"/>
  <c r="F38" i="56"/>
  <c r="E38" i="56"/>
  <c r="F15" i="56"/>
  <c r="E15" i="56"/>
  <c r="K15" i="56" s="1" a="1"/>
  <c r="K15" i="56" s="1"/>
  <c r="J15" i="56" s="1"/>
  <c r="D15" i="56"/>
  <c r="F39" i="56"/>
  <c r="E39" i="56"/>
  <c r="D39" i="56"/>
  <c r="F16" i="56"/>
  <c r="E16" i="56"/>
  <c r="D16" i="56"/>
  <c r="F28" i="56"/>
  <c r="E28" i="56"/>
  <c r="D28" i="56"/>
  <c r="D9" i="56"/>
  <c r="F9" i="56"/>
  <c r="E9" i="56"/>
  <c r="K9" i="56" s="1" a="1"/>
  <c r="K9" i="56" s="1"/>
  <c r="J9" i="56" s="1"/>
  <c r="F5" i="56"/>
  <c r="E5" i="56"/>
  <c r="D5" i="56"/>
  <c r="D17" i="56"/>
  <c r="F17" i="56"/>
  <c r="E17" i="56"/>
  <c r="K17" i="56" s="1" a="1"/>
  <c r="K17" i="56" s="1"/>
  <c r="J17" i="56" s="1"/>
  <c r="F29" i="56"/>
  <c r="E29" i="56"/>
  <c r="K29" i="56" s="1" a="1"/>
  <c r="K29" i="56" s="1"/>
  <c r="J29" i="56" s="1"/>
  <c r="D29" i="56"/>
  <c r="F6" i="56"/>
  <c r="E6" i="56"/>
  <c r="K6" i="56" s="1" a="1"/>
  <c r="K6" i="56" s="1"/>
  <c r="J6" i="56" s="1"/>
  <c r="D6" i="56"/>
  <c r="F18" i="56"/>
  <c r="E18" i="56"/>
  <c r="K18" i="56" s="1" a="1"/>
  <c r="K18" i="56" s="1"/>
  <c r="J18" i="56" s="1"/>
  <c r="D18" i="56"/>
  <c r="D30" i="56"/>
  <c r="F30" i="56"/>
  <c r="E30" i="56"/>
  <c r="K30" i="56" s="1" a="1"/>
  <c r="K30" i="56" s="1"/>
  <c r="J30" i="56" s="1"/>
  <c r="F7" i="56"/>
  <c r="E7" i="56"/>
  <c r="K7" i="56" s="1" a="1"/>
  <c r="K7" i="56" s="1"/>
  <c r="J7" i="56" s="1"/>
  <c r="D7" i="56"/>
  <c r="F19" i="56"/>
  <c r="E19" i="56"/>
  <c r="K19" i="56" s="1" a="1"/>
  <c r="K19" i="56" s="1"/>
  <c r="J19" i="56" s="1"/>
  <c r="D19" i="56"/>
  <c r="F31" i="56"/>
  <c r="E31" i="56"/>
  <c r="K31" i="56" s="1" a="1"/>
  <c r="K31" i="56" s="1"/>
  <c r="J31" i="56" s="1"/>
  <c r="D31" i="56"/>
  <c r="E27" i="56"/>
  <c r="K27" i="56" s="1" a="1"/>
  <c r="K27" i="56" s="1"/>
  <c r="J27" i="56" s="1"/>
  <c r="D27" i="56"/>
  <c r="F27" i="56"/>
  <c r="X34" i="59" l="1"/>
  <c r="X38" i="59"/>
  <c r="X39" i="59"/>
  <c r="W38" i="58"/>
  <c r="X34" i="58"/>
  <c r="W34" i="58"/>
  <c r="X31" i="58"/>
  <c r="W31" i="58"/>
  <c r="X28" i="58"/>
  <c r="W28" i="58"/>
  <c r="X26" i="58"/>
  <c r="W26" i="58"/>
  <c r="X27" i="58"/>
  <c r="W27" i="58"/>
  <c r="X32" i="58"/>
  <c r="W32" i="58"/>
  <c r="X25" i="58"/>
  <c r="W25" i="58"/>
  <c r="X29" i="58"/>
  <c r="W29" i="58"/>
  <c r="X33" i="58"/>
  <c r="W33" i="58"/>
  <c r="X30" i="58"/>
  <c r="W30" i="58"/>
  <c r="X24" i="58"/>
  <c r="W24" i="58"/>
  <c r="X30" i="59"/>
  <c r="W34" i="59"/>
  <c r="X27" i="59"/>
  <c r="X31" i="59"/>
  <c r="X22" i="59"/>
  <c r="X26" i="59"/>
  <c r="W22" i="58"/>
  <c r="X22" i="58"/>
  <c r="X41" i="58"/>
  <c r="W41" i="58"/>
  <c r="X46" i="59"/>
  <c r="W46" i="59"/>
  <c r="V35" i="58" a="1"/>
  <c r="V35" i="58" s="1"/>
  <c r="U35" i="58" s="1"/>
  <c r="X48" i="58"/>
  <c r="W48" i="58"/>
  <c r="X51" i="59"/>
  <c r="W51" i="59"/>
  <c r="V39" i="58" a="1"/>
  <c r="V39" i="58" s="1"/>
  <c r="U39" i="58" s="1"/>
  <c r="W49" i="58"/>
  <c r="X49" i="58"/>
  <c r="V25" i="59" a="1"/>
  <c r="V25" i="59" s="1"/>
  <c r="U25" i="59" s="1"/>
  <c r="X25" i="59" s="1"/>
  <c r="W47" i="58"/>
  <c r="X47" i="58"/>
  <c r="V29" i="59" a="1"/>
  <c r="V29" i="59" s="1"/>
  <c r="U29" i="59" s="1"/>
  <c r="X42" i="58"/>
  <c r="W42" i="58"/>
  <c r="X45" i="59"/>
  <c r="W45" i="59"/>
  <c r="V33" i="59" a="1"/>
  <c r="V33" i="59" s="1"/>
  <c r="U33" i="59" s="1"/>
  <c r="V24" i="59" a="1"/>
  <c r="V24" i="59" s="1"/>
  <c r="U24" i="59" s="1"/>
  <c r="X48" i="59"/>
  <c r="W48" i="59"/>
  <c r="V37" i="59" a="1"/>
  <c r="V37" i="59" s="1"/>
  <c r="U37" i="59" s="1"/>
  <c r="V28" i="59" a="1"/>
  <c r="V28" i="59" s="1"/>
  <c r="U28" i="59" s="1"/>
  <c r="X53" i="59"/>
  <c r="W53" i="59"/>
  <c r="W45" i="58"/>
  <c r="X45" i="58"/>
  <c r="V41" i="59" a="1"/>
  <c r="V41" i="59" s="1"/>
  <c r="U41" i="59" s="1"/>
  <c r="W41" i="59" s="1"/>
  <c r="V37" i="58" a="1"/>
  <c r="V37" i="58" s="1"/>
  <c r="U37" i="58" s="1"/>
  <c r="V32" i="59" a="1"/>
  <c r="V32" i="59" s="1"/>
  <c r="U32" i="59" s="1"/>
  <c r="W44" i="58"/>
  <c r="X44" i="58"/>
  <c r="V23" i="59" a="1"/>
  <c r="V23" i="59" s="1"/>
  <c r="U23" i="59" s="1"/>
  <c r="V36" i="59" a="1"/>
  <c r="V36" i="59" s="1"/>
  <c r="U36" i="59" s="1"/>
  <c r="W52" i="59"/>
  <c r="X52" i="59"/>
  <c r="V40" i="59" a="1"/>
  <c r="V40" i="59" s="1"/>
  <c r="U40" i="59" s="1"/>
  <c r="X46" i="58"/>
  <c r="W46" i="58"/>
  <c r="W43" i="58"/>
  <c r="X43" i="58"/>
  <c r="V36" i="58" a="1"/>
  <c r="V36" i="58" s="1"/>
  <c r="U36" i="58" s="1"/>
  <c r="W49" i="59"/>
  <c r="X49" i="59"/>
  <c r="X40" i="58"/>
  <c r="W40" i="58"/>
  <c r="V35" i="59" a="1"/>
  <c r="V35" i="59" s="1"/>
  <c r="U35" i="59" s="1"/>
  <c r="X35" i="59" s="1"/>
  <c r="X50" i="59"/>
  <c r="W50" i="59"/>
  <c r="W23" i="58"/>
  <c r="X23" i="58"/>
  <c r="G39" i="56"/>
  <c r="H13" i="56"/>
  <c r="G41" i="56"/>
  <c r="X6" i="59"/>
  <c r="W6" i="59"/>
  <c r="V11" i="59" a="1"/>
  <c r="V11" i="59" s="1"/>
  <c r="U11" i="59" s="1"/>
  <c r="V18" i="58" a="1"/>
  <c r="V18" i="58" s="1"/>
  <c r="U18" i="58" s="1"/>
  <c r="V9" i="59" a="1"/>
  <c r="V9" i="59" s="1"/>
  <c r="U9" i="59" s="1"/>
  <c r="W7" i="59"/>
  <c r="X7" i="59"/>
  <c r="X14" i="59"/>
  <c r="W14" i="59"/>
  <c r="X16" i="58"/>
  <c r="W16" i="58"/>
  <c r="V12" i="59" a="1"/>
  <c r="V12" i="59" s="1"/>
  <c r="U12" i="59" s="1"/>
  <c r="W9" i="58"/>
  <c r="X9" i="58"/>
  <c r="V10" i="59" a="1"/>
  <c r="V10" i="59" s="1"/>
  <c r="U10" i="59" s="1"/>
  <c r="V17" i="59" a="1"/>
  <c r="V17" i="59" s="1"/>
  <c r="U17" i="59" s="1"/>
  <c r="X14" i="58"/>
  <c r="W14" i="58"/>
  <c r="X15" i="59"/>
  <c r="W15" i="59"/>
  <c r="V13" i="59" a="1"/>
  <c r="V13" i="59" s="1"/>
  <c r="U13" i="59" s="1"/>
  <c r="V20" i="59" a="1"/>
  <c r="V20" i="59" s="1"/>
  <c r="U20" i="59" s="1"/>
  <c r="X15" i="58"/>
  <c r="W15" i="58"/>
  <c r="X18" i="59"/>
  <c r="W18" i="59"/>
  <c r="V16" i="59" a="1"/>
  <c r="V16" i="59" s="1"/>
  <c r="U16" i="59" s="1"/>
  <c r="V7" i="58" a="1"/>
  <c r="V7" i="58" s="1"/>
  <c r="U7" i="58" s="1"/>
  <c r="V21" i="59" a="1"/>
  <c r="V21" i="59" s="1"/>
  <c r="U21" i="59" s="1"/>
  <c r="W19" i="59"/>
  <c r="X19" i="59"/>
  <c r="X5" i="58"/>
  <c r="W5" i="58"/>
  <c r="H45" i="56"/>
  <c r="W10" i="58"/>
  <c r="X10" i="58"/>
  <c r="X8" i="58"/>
  <c r="W8" i="58"/>
  <c r="V6" i="58" a="1"/>
  <c r="V6" i="58" s="1"/>
  <c r="U6" i="58" s="1"/>
  <c r="V21" i="58" a="1"/>
  <c r="V21" i="58" s="1"/>
  <c r="U21" i="58" s="1"/>
  <c r="V5" i="59" a="1"/>
  <c r="V5" i="59" s="1"/>
  <c r="U5" i="59" s="1"/>
  <c r="V11" i="58" a="1"/>
  <c r="V11" i="58" s="1"/>
  <c r="U11" i="58" s="1"/>
  <c r="X20" i="58"/>
  <c r="W20" i="58"/>
  <c r="V12" i="58" a="1"/>
  <c r="V12" i="58" s="1"/>
  <c r="U12" i="58" s="1"/>
  <c r="V19" i="58" a="1"/>
  <c r="V19" i="58" s="1"/>
  <c r="U19" i="58" s="1"/>
  <c r="V17" i="58" a="1"/>
  <c r="V17" i="58" s="1"/>
  <c r="U17" i="58" s="1"/>
  <c r="V8" i="59" a="1"/>
  <c r="V8" i="59" s="1"/>
  <c r="U8" i="59" s="1"/>
  <c r="V13" i="58" a="1"/>
  <c r="V13" i="58" s="1"/>
  <c r="U13" i="58" s="1"/>
  <c r="H44" i="56"/>
  <c r="H43" i="56"/>
  <c r="H48" i="56"/>
  <c r="G48" i="56"/>
  <c r="G49" i="56"/>
  <c r="H49" i="56"/>
  <c r="H7" i="56"/>
  <c r="H19" i="56"/>
  <c r="H18" i="56"/>
  <c r="H22" i="56"/>
  <c r="H30" i="56"/>
  <c r="G40" i="56"/>
  <c r="H34" i="56"/>
  <c r="G42" i="56"/>
  <c r="H15" i="56"/>
  <c r="H21" i="56"/>
  <c r="H31" i="56"/>
  <c r="H27" i="56"/>
  <c r="H25" i="56"/>
  <c r="H5" i="56"/>
  <c r="H8" i="56"/>
  <c r="H33" i="56"/>
  <c r="H32" i="56"/>
  <c r="H20" i="56"/>
  <c r="H10" i="56"/>
  <c r="H6" i="56"/>
  <c r="H23" i="56"/>
  <c r="H35" i="56"/>
  <c r="H9" i="56"/>
  <c r="H11" i="56"/>
  <c r="AH233" i="42"/>
  <c r="K39" i="56" a="1"/>
  <c r="K39" i="56" s="1"/>
  <c r="J39" i="56" s="1"/>
  <c r="M14" i="56"/>
  <c r="L14" i="56"/>
  <c r="M35" i="56"/>
  <c r="L35" i="56"/>
  <c r="L22" i="56"/>
  <c r="M22" i="56"/>
  <c r="L8" i="56"/>
  <c r="M8" i="56"/>
  <c r="M48" i="56"/>
  <c r="L48" i="56"/>
  <c r="M42" i="56"/>
  <c r="L42" i="56"/>
  <c r="L9" i="56"/>
  <c r="M9" i="56"/>
  <c r="M21" i="56"/>
  <c r="L21" i="56"/>
  <c r="M31" i="56"/>
  <c r="L31" i="56"/>
  <c r="L15" i="56"/>
  <c r="M15" i="56"/>
  <c r="K36" i="56" a="1"/>
  <c r="K36" i="56" s="1"/>
  <c r="J36" i="56" s="1"/>
  <c r="L23" i="56"/>
  <c r="M23" i="56"/>
  <c r="M10" i="56"/>
  <c r="L10" i="56"/>
  <c r="M33" i="56"/>
  <c r="L33" i="56"/>
  <c r="M45" i="56"/>
  <c r="L45" i="56"/>
  <c r="M41" i="56"/>
  <c r="L41" i="56"/>
  <c r="M18" i="56"/>
  <c r="L18" i="56"/>
  <c r="M6" i="56"/>
  <c r="L6" i="56"/>
  <c r="L19" i="56"/>
  <c r="M19" i="56"/>
  <c r="K38" i="56" a="1"/>
  <c r="K38" i="56" s="1"/>
  <c r="J38" i="56" s="1"/>
  <c r="M7" i="56"/>
  <c r="L7" i="56"/>
  <c r="M29" i="56"/>
  <c r="L29" i="56"/>
  <c r="K28" i="56" a="1"/>
  <c r="K28" i="56" s="1"/>
  <c r="J28" i="56" s="1"/>
  <c r="L37" i="56"/>
  <c r="M37" i="56"/>
  <c r="M24" i="56"/>
  <c r="L24" i="56"/>
  <c r="M11" i="56"/>
  <c r="L11" i="56"/>
  <c r="L32" i="56"/>
  <c r="M32" i="56"/>
  <c r="K40" i="56" a="1"/>
  <c r="K40" i="56" s="1"/>
  <c r="J40" i="56" s="1"/>
  <c r="L44" i="56"/>
  <c r="M44" i="56"/>
  <c r="L30" i="56"/>
  <c r="M30" i="56"/>
  <c r="M17" i="56"/>
  <c r="L17" i="56"/>
  <c r="L25" i="56"/>
  <c r="M25" i="56"/>
  <c r="L34" i="56"/>
  <c r="M34" i="56"/>
  <c r="K16" i="56" a="1"/>
  <c r="K16" i="56" s="1"/>
  <c r="J16" i="56" s="1"/>
  <c r="K26" i="56" a="1"/>
  <c r="K26" i="56" s="1"/>
  <c r="J26" i="56" s="1"/>
  <c r="M12" i="56"/>
  <c r="L12" i="56"/>
  <c r="L20" i="56"/>
  <c r="M20" i="56"/>
  <c r="L27" i="56"/>
  <c r="M27" i="56"/>
  <c r="L43" i="56"/>
  <c r="M43" i="56"/>
  <c r="M13" i="56"/>
  <c r="L13" i="56"/>
  <c r="AU545" i="42"/>
  <c r="BD57" i="42"/>
  <c r="BP55" i="42"/>
  <c r="CT55" i="42" s="1"/>
  <c r="B55" i="42" s="1"/>
  <c r="O16" i="43"/>
  <c r="L18" i="43"/>
  <c r="M14" i="43"/>
  <c r="M19" i="43"/>
  <c r="K12" i="43"/>
  <c r="N15" i="43"/>
  <c r="AA106" i="42"/>
  <c r="AI106" i="42" s="1"/>
  <c r="AA91" i="42"/>
  <c r="AA105" i="42" s="1"/>
  <c r="AF242" i="42"/>
  <c r="AF245" i="42" s="1"/>
  <c r="AF246" i="42" s="1"/>
  <c r="AC57" i="42"/>
  <c r="AI57" i="42" s="1"/>
  <c r="AP292" i="42"/>
  <c r="AK295" i="42"/>
  <c r="AQ445" i="42"/>
  <c r="AC59" i="42"/>
  <c r="AC63" i="42" s="1"/>
  <c r="AI87" i="42"/>
  <c r="AI99" i="42"/>
  <c r="Z103" i="42"/>
  <c r="AD178" i="42"/>
  <c r="AI178" i="42" s="1"/>
  <c r="AD179" i="42"/>
  <c r="AE242" i="42"/>
  <c r="AE243" i="42"/>
  <c r="AG394" i="42"/>
  <c r="AB61" i="42"/>
  <c r="AF265" i="42"/>
  <c r="AH430" i="42"/>
  <c r="AI430" i="42" s="1"/>
  <c r="AI56" i="42"/>
  <c r="K5" i="56" a="1"/>
  <c r="K5" i="56" s="1"/>
  <c r="J5" i="56" s="1"/>
  <c r="W36" i="58" l="1"/>
  <c r="X36" i="58"/>
  <c r="W37" i="58"/>
  <c r="X37" i="58"/>
  <c r="X33" i="59"/>
  <c r="W33" i="59"/>
  <c r="X32" i="59"/>
  <c r="W32" i="59"/>
  <c r="X40" i="59"/>
  <c r="W40" i="59"/>
  <c r="W35" i="58"/>
  <c r="X35" i="58"/>
  <c r="W39" i="58"/>
  <c r="X39" i="58"/>
  <c r="X29" i="59"/>
  <c r="W29" i="59"/>
  <c r="X36" i="59"/>
  <c r="W36" i="59"/>
  <c r="X28" i="59"/>
  <c r="W28" i="59"/>
  <c r="X24" i="59"/>
  <c r="W24" i="59"/>
  <c r="X37" i="59"/>
  <c r="W37" i="59"/>
  <c r="X23" i="59"/>
  <c r="W23" i="59"/>
  <c r="W35" i="59"/>
  <c r="X41" i="59"/>
  <c r="W25" i="59"/>
  <c r="X13" i="59"/>
  <c r="W13" i="59"/>
  <c r="X20" i="59"/>
  <c r="W20" i="59"/>
  <c r="X12" i="59"/>
  <c r="W12" i="59"/>
  <c r="W21" i="59"/>
  <c r="X21" i="59"/>
  <c r="X9" i="59"/>
  <c r="W9" i="59"/>
  <c r="X17" i="59"/>
  <c r="W17" i="59"/>
  <c r="X18" i="58"/>
  <c r="W18" i="58"/>
  <c r="X7" i="58"/>
  <c r="W7" i="58"/>
  <c r="W50" i="58"/>
  <c r="AA50" i="58"/>
  <c r="W11" i="59"/>
  <c r="X11" i="59"/>
  <c r="W16" i="59"/>
  <c r="X16" i="59"/>
  <c r="X10" i="59"/>
  <c r="W10" i="59"/>
  <c r="X13" i="58"/>
  <c r="W13" i="58"/>
  <c r="X11" i="58"/>
  <c r="W11" i="58"/>
  <c r="W8" i="59"/>
  <c r="X8" i="59"/>
  <c r="W5" i="59"/>
  <c r="AA54" i="59"/>
  <c r="W54" i="59"/>
  <c r="X5" i="59"/>
  <c r="X17" i="58"/>
  <c r="W17" i="58"/>
  <c r="W21" i="58"/>
  <c r="X21" i="58"/>
  <c r="W19" i="58"/>
  <c r="X19" i="58"/>
  <c r="W6" i="58"/>
  <c r="X6" i="58"/>
  <c r="X12" i="58"/>
  <c r="W12" i="58"/>
  <c r="P50" i="56"/>
  <c r="L50" i="56"/>
  <c r="AH234" i="42"/>
  <c r="M40" i="56"/>
  <c r="L40" i="56"/>
  <c r="M16" i="56"/>
  <c r="L16" i="56"/>
  <c r="M38" i="56"/>
  <c r="L38" i="56"/>
  <c r="L39" i="56"/>
  <c r="M39" i="56"/>
  <c r="M36" i="56"/>
  <c r="L36" i="56"/>
  <c r="M28" i="56"/>
  <c r="L28" i="56"/>
  <c r="L49" i="56"/>
  <c r="M49" i="56"/>
  <c r="M26" i="56"/>
  <c r="L26" i="56"/>
  <c r="AU546" i="42"/>
  <c r="BD58" i="42"/>
  <c r="BP56" i="42"/>
  <c r="CT56" i="42" s="1"/>
  <c r="B56" i="42" s="1"/>
  <c r="AA107" i="42"/>
  <c r="AA108" i="42" s="1"/>
  <c r="O21" i="43"/>
  <c r="M24" i="43"/>
  <c r="K17" i="43"/>
  <c r="N20" i="43"/>
  <c r="N25" i="43"/>
  <c r="M29" i="43"/>
  <c r="K22" i="43"/>
  <c r="L23" i="43"/>
  <c r="AI103" i="42"/>
  <c r="Z104" i="42"/>
  <c r="AF266" i="42"/>
  <c r="AH431" i="42"/>
  <c r="AI63" i="42"/>
  <c r="AC64" i="42"/>
  <c r="AI64" i="42" s="1"/>
  <c r="AP293" i="42"/>
  <c r="AQ446" i="42"/>
  <c r="AK296" i="42"/>
  <c r="AG401" i="42"/>
  <c r="AE245" i="42"/>
  <c r="AA109" i="42"/>
  <c r="AD180" i="42"/>
  <c r="AI180" i="42" s="1"/>
  <c r="AI59" i="42"/>
  <c r="Z105" i="42"/>
  <c r="AI61" i="42"/>
  <c r="AB66" i="42"/>
  <c r="AB67" i="42" s="1"/>
  <c r="M5" i="56"/>
  <c r="L5" i="56"/>
  <c r="AB54" i="59" l="1"/>
  <c r="AB50" i="58"/>
  <c r="W51" i="58"/>
  <c r="W53" i="58"/>
  <c r="AB53" i="58" s="1"/>
  <c r="AA52" i="58"/>
  <c r="AA51" i="58"/>
  <c r="W52" i="58"/>
  <c r="AA56" i="59"/>
  <c r="AA55" i="59"/>
  <c r="W57" i="59"/>
  <c r="AB57" i="59" s="1"/>
  <c r="W56" i="59"/>
  <c r="W55" i="59"/>
  <c r="Q50" i="56"/>
  <c r="AH235" i="42"/>
  <c r="AH236" i="42" s="1"/>
  <c r="P53" i="56"/>
  <c r="P52" i="56"/>
  <c r="P51" i="56"/>
  <c r="L53" i="56"/>
  <c r="L52" i="56"/>
  <c r="L51" i="56"/>
  <c r="BD59" i="42"/>
  <c r="AU865" i="42"/>
  <c r="E13" i="45" s="1"/>
  <c r="BD78" i="42"/>
  <c r="CT78" i="42" s="1"/>
  <c r="B78" i="42" s="1"/>
  <c r="BP57" i="42"/>
  <c r="CT57" i="42" s="1"/>
  <c r="B57" i="42" s="1"/>
  <c r="AI107" i="42"/>
  <c r="AI431" i="42"/>
  <c r="L28" i="43"/>
  <c r="L33" i="43" s="1"/>
  <c r="M44" i="43"/>
  <c r="K27" i="43"/>
  <c r="M34" i="43"/>
  <c r="M39" i="43"/>
  <c r="O26" i="43"/>
  <c r="N30" i="43"/>
  <c r="Z109" i="42"/>
  <c r="AI109" i="42" s="1"/>
  <c r="AF269" i="42"/>
  <c r="AH432" i="42"/>
  <c r="AC82" i="42"/>
  <c r="AI82" i="42" s="1"/>
  <c r="AP294" i="42"/>
  <c r="AK297" i="42"/>
  <c r="AQ447" i="42"/>
  <c r="AI66" i="42"/>
  <c r="AE246" i="42"/>
  <c r="AI105" i="42"/>
  <c r="AG403" i="42"/>
  <c r="AI67" i="42"/>
  <c r="AB68" i="42"/>
  <c r="AA110" i="42"/>
  <c r="AA112" i="42" s="1"/>
  <c r="AD181" i="42"/>
  <c r="AE248" i="42"/>
  <c r="AB55" i="59" l="1"/>
  <c r="C54" i="59" s="1"/>
  <c r="AB56" i="59"/>
  <c r="AB51" i="58"/>
  <c r="C50" i="58" s="1"/>
  <c r="AB52" i="58"/>
  <c r="Q51" i="56"/>
  <c r="C50" i="56" s="1"/>
  <c r="Q52" i="56"/>
  <c r="Q53" i="56"/>
  <c r="AH237" i="42"/>
  <c r="AH238" i="42" s="1"/>
  <c r="BD60" i="42"/>
  <c r="BD79" i="42"/>
  <c r="CT79" i="42" s="1"/>
  <c r="B79" i="42" s="1"/>
  <c r="BP58" i="42"/>
  <c r="CT58" i="42" s="1"/>
  <c r="B58" i="42" s="1"/>
  <c r="AI432" i="42"/>
  <c r="L38" i="43"/>
  <c r="K32" i="43"/>
  <c r="K37" i="43"/>
  <c r="O31" i="43"/>
  <c r="N35" i="43"/>
  <c r="N40" i="43"/>
  <c r="N45" i="43" s="1"/>
  <c r="M49" i="43"/>
  <c r="K42" i="43"/>
  <c r="K47" i="43" s="1"/>
  <c r="Z113" i="42"/>
  <c r="Z117" i="42" s="1"/>
  <c r="Z135" i="42" s="1"/>
  <c r="AI181" i="42"/>
  <c r="AD182" i="42"/>
  <c r="AF273" i="42"/>
  <c r="AH433" i="42"/>
  <c r="AI433" i="42" s="1"/>
  <c r="AC83" i="42"/>
  <c r="AI83" i="42" s="1"/>
  <c r="AP295" i="42"/>
  <c r="AQ448" i="42"/>
  <c r="AD186" i="42"/>
  <c r="AK298" i="42"/>
  <c r="AI112" i="42"/>
  <c r="AA114" i="42"/>
  <c r="AI110" i="42"/>
  <c r="AI68" i="42"/>
  <c r="AB69" i="42"/>
  <c r="AE253" i="42"/>
  <c r="AD190" i="42"/>
  <c r="AG405" i="42"/>
  <c r="C55" i="59" l="1"/>
  <c r="C51" i="58"/>
  <c r="AH239" i="42"/>
  <c r="AH240" i="42" s="1"/>
  <c r="AI240" i="42" s="1"/>
  <c r="BD61" i="42"/>
  <c r="BD80" i="42"/>
  <c r="CT80" i="42" s="1"/>
  <c r="B80" i="42" s="1"/>
  <c r="BP59" i="42"/>
  <c r="CT59" i="42" s="1"/>
  <c r="B59" i="42" s="1"/>
  <c r="M59" i="43"/>
  <c r="M64" i="43" s="1"/>
  <c r="M69" i="43" s="1"/>
  <c r="M74" i="43" s="1"/>
  <c r="M79" i="43" s="1"/>
  <c r="M84" i="43" s="1"/>
  <c r="M89" i="43" s="1"/>
  <c r="M94" i="43" s="1"/>
  <c r="M99" i="43" s="1"/>
  <c r="L43" i="43"/>
  <c r="N50" i="43"/>
  <c r="O41" i="43"/>
  <c r="O46" i="43" s="1"/>
  <c r="O51" i="43" s="1"/>
  <c r="O36" i="43"/>
  <c r="K52" i="43"/>
  <c r="K57" i="43" s="1"/>
  <c r="K62" i="43" s="1"/>
  <c r="L48" i="43"/>
  <c r="M54" i="43"/>
  <c r="AI113" i="42"/>
  <c r="AD187" i="42"/>
  <c r="AI187" i="42" s="1"/>
  <c r="AF280" i="42"/>
  <c r="AH434" i="42"/>
  <c r="AI434" i="42" s="1"/>
  <c r="AI190" i="42"/>
  <c r="AC84" i="42"/>
  <c r="AI84" i="42" s="1"/>
  <c r="AP296" i="42"/>
  <c r="AK299" i="42"/>
  <c r="AQ449" i="42"/>
  <c r="Z136" i="42"/>
  <c r="Z139" i="42" s="1"/>
  <c r="Z144" i="42" s="1"/>
  <c r="Z145" i="42" s="1"/>
  <c r="Z146" i="42" s="1"/>
  <c r="Z148" i="42" s="1"/>
  <c r="Z152" i="42" s="1"/>
  <c r="AD234" i="42"/>
  <c r="AG406" i="42"/>
  <c r="AI117" i="42"/>
  <c r="AE254" i="42"/>
  <c r="AI69" i="42"/>
  <c r="AB70" i="42"/>
  <c r="AI114" i="42"/>
  <c r="AA115" i="42"/>
  <c r="C51" i="56"/>
  <c r="AH241" i="42" l="1"/>
  <c r="AH242" i="42" s="1"/>
  <c r="AH243" i="42" s="1"/>
  <c r="AH244" i="42" s="1"/>
  <c r="AH245" i="42" s="1"/>
  <c r="BD62" i="42"/>
  <c r="BD81" i="42"/>
  <c r="CT81" i="42" s="1"/>
  <c r="B81" i="42" s="1"/>
  <c r="BP60" i="42"/>
  <c r="CT60" i="42" s="1"/>
  <c r="B60" i="42" s="1"/>
  <c r="M104" i="43"/>
  <c r="M109" i="43" s="1"/>
  <c r="M114" i="43" s="1"/>
  <c r="M119" i="43" s="1"/>
  <c r="L53" i="43"/>
  <c r="L63" i="43" s="1"/>
  <c r="L68" i="43" s="1"/>
  <c r="L73" i="43" s="1"/>
  <c r="L78" i="43" s="1"/>
  <c r="L83" i="43" s="1"/>
  <c r="L88" i="43" s="1"/>
  <c r="L93" i="43" s="1"/>
  <c r="L98" i="43" s="1"/>
  <c r="L103" i="43" s="1"/>
  <c r="L108" i="43" s="1"/>
  <c r="L58" i="43"/>
  <c r="N55" i="43"/>
  <c r="N60" i="43" s="1"/>
  <c r="N65" i="43" s="1"/>
  <c r="N70" i="43" s="1"/>
  <c r="N75" i="43" s="1"/>
  <c r="N80" i="43" s="1"/>
  <c r="N85" i="43" s="1"/>
  <c r="N90" i="43" s="1"/>
  <c r="N95" i="43" s="1"/>
  <c r="N100" i="43" s="1"/>
  <c r="N105" i="43" s="1"/>
  <c r="N110" i="43" s="1"/>
  <c r="N115" i="43" s="1"/>
  <c r="N120" i="43" s="1"/>
  <c r="K67" i="43"/>
  <c r="K72" i="43" s="1"/>
  <c r="K77" i="43" s="1"/>
  <c r="K82" i="43" s="1"/>
  <c r="K87" i="43" s="1"/>
  <c r="K92" i="43" s="1"/>
  <c r="K97" i="43" s="1"/>
  <c r="K102" i="43" s="1"/>
  <c r="K107" i="43" s="1"/>
  <c r="K112" i="43" s="1"/>
  <c r="K117" i="43" s="1"/>
  <c r="O56" i="43"/>
  <c r="O61" i="43" s="1"/>
  <c r="O66" i="43" s="1"/>
  <c r="O71" i="43" s="1"/>
  <c r="O76" i="43" s="1"/>
  <c r="O81" i="43" s="1"/>
  <c r="O86" i="43" s="1"/>
  <c r="O91" i="43" s="1"/>
  <c r="O96" i="43" s="1"/>
  <c r="O101" i="43" s="1"/>
  <c r="O106" i="43" s="1"/>
  <c r="O111" i="43" s="1"/>
  <c r="O116" i="43" s="1"/>
  <c r="O121" i="43" s="1"/>
  <c r="AD201" i="42"/>
  <c r="AD205" i="42" s="1"/>
  <c r="AD207" i="42" s="1"/>
  <c r="AD208" i="42" s="1"/>
  <c r="AD209" i="42" s="1"/>
  <c r="AD210" i="42" s="1"/>
  <c r="AD211" i="42" s="1"/>
  <c r="AD213" i="42" s="1"/>
  <c r="AH435" i="42"/>
  <c r="AI435" i="42" s="1"/>
  <c r="AF290" i="42"/>
  <c r="AC88" i="42"/>
  <c r="AI88" i="42" s="1"/>
  <c r="AP297" i="42"/>
  <c r="AQ450" i="42"/>
  <c r="AF326" i="42"/>
  <c r="AK300" i="42"/>
  <c r="AI234" i="42"/>
  <c r="AD235" i="42"/>
  <c r="AI70" i="42"/>
  <c r="AB72" i="42"/>
  <c r="AG407" i="42"/>
  <c r="Z155" i="42"/>
  <c r="AI115" i="42"/>
  <c r="AA116" i="42"/>
  <c r="AE310" i="42"/>
  <c r="AH246" i="42" l="1"/>
  <c r="AI245" i="42"/>
  <c r="BD63" i="42"/>
  <c r="BD82" i="42"/>
  <c r="CT82" i="42" s="1"/>
  <c r="B82" i="42" s="1"/>
  <c r="BP61" i="42"/>
  <c r="CT61" i="42" s="1"/>
  <c r="B61" i="42" s="1"/>
  <c r="L113" i="43"/>
  <c r="L118" i="43" s="1"/>
  <c r="AH436" i="42"/>
  <c r="AH437" i="42" s="1"/>
  <c r="AI437" i="42" s="1"/>
  <c r="AF293" i="42"/>
  <c r="AC92" i="42"/>
  <c r="AI92" i="42" s="1"/>
  <c r="AP298" i="42"/>
  <c r="AK301" i="42"/>
  <c r="AF331" i="42"/>
  <c r="AQ451" i="42"/>
  <c r="AE315" i="42"/>
  <c r="AE316" i="42" s="1"/>
  <c r="AI116" i="42"/>
  <c r="AA121" i="42"/>
  <c r="AG414" i="42"/>
  <c r="AI155" i="42"/>
  <c r="Z156" i="42"/>
  <c r="AI72" i="42"/>
  <c r="AB73" i="42"/>
  <c r="AI235" i="42"/>
  <c r="AD237" i="42"/>
  <c r="AH247" i="42" l="1"/>
  <c r="AI246" i="42"/>
  <c r="BD64" i="42"/>
  <c r="BD83" i="42"/>
  <c r="CT83" i="42" s="1"/>
  <c r="B83" i="42" s="1"/>
  <c r="BP62" i="42"/>
  <c r="CT62" i="42" s="1"/>
  <c r="B62" i="42" s="1"/>
  <c r="AH438" i="42"/>
  <c r="AI438" i="42" s="1"/>
  <c r="AI436" i="42"/>
  <c r="AF297" i="42"/>
  <c r="AC93" i="42"/>
  <c r="AP299" i="42"/>
  <c r="AF333" i="42"/>
  <c r="AQ452" i="42"/>
  <c r="AK302" i="42"/>
  <c r="AF334" i="42"/>
  <c r="AG420" i="42"/>
  <c r="AI73" i="42"/>
  <c r="AB77" i="42"/>
  <c r="AI121" i="42"/>
  <c r="AA122" i="42"/>
  <c r="AE317" i="42"/>
  <c r="AI237" i="42"/>
  <c r="AD238" i="42"/>
  <c r="AI156" i="42"/>
  <c r="Z160" i="42"/>
  <c r="AH248" i="42" l="1"/>
  <c r="BD65" i="42"/>
  <c r="BD84" i="42"/>
  <c r="CT84" i="42" s="1"/>
  <c r="B84" i="42" s="1"/>
  <c r="BP63" i="42"/>
  <c r="CT63" i="42" s="1"/>
  <c r="B63" i="42" s="1"/>
  <c r="AH439" i="42"/>
  <c r="AI439" i="42" s="1"/>
  <c r="AF304" i="42"/>
  <c r="AI93" i="42"/>
  <c r="AC94" i="42"/>
  <c r="AP300" i="42"/>
  <c r="AK303" i="42"/>
  <c r="AQ453" i="42"/>
  <c r="AF408" i="42"/>
  <c r="AI122" i="42"/>
  <c r="AA123" i="42"/>
  <c r="AI77" i="42"/>
  <c r="AB78" i="42"/>
  <c r="Z161" i="42"/>
  <c r="AG424" i="42"/>
  <c r="AI238" i="42"/>
  <c r="AD546" i="42"/>
  <c r="AE320" i="42"/>
  <c r="AH249" i="42" l="1"/>
  <c r="BD66" i="42"/>
  <c r="BD85" i="42"/>
  <c r="CT85" i="42" s="1"/>
  <c r="B85" i="42" s="1"/>
  <c r="BP64" i="42"/>
  <c r="CT64" i="42" s="1"/>
  <c r="B64" i="42" s="1"/>
  <c r="AH440" i="42"/>
  <c r="AI440" i="42" s="1"/>
  <c r="AF306" i="42"/>
  <c r="AI94" i="42"/>
  <c r="AC97" i="42"/>
  <c r="AP301" i="42"/>
  <c r="AQ454" i="42"/>
  <c r="AK304" i="42"/>
  <c r="AI78" i="42"/>
  <c r="AB79" i="42"/>
  <c r="Z163" i="42"/>
  <c r="AI123" i="42"/>
  <c r="AA126" i="42"/>
  <c r="AE325" i="42"/>
  <c r="AE326" i="42" s="1"/>
  <c r="AG425" i="42"/>
  <c r="AD547" i="42"/>
  <c r="AH250" i="42" l="1"/>
  <c r="AH251" i="42" s="1"/>
  <c r="AH252" i="42" s="1"/>
  <c r="AH253" i="42" s="1"/>
  <c r="BD67" i="42"/>
  <c r="BD86" i="42"/>
  <c r="CT86" i="42" s="1"/>
  <c r="B86" i="42" s="1"/>
  <c r="BP65" i="42"/>
  <c r="CT65" i="42" s="1"/>
  <c r="B65" i="42" s="1"/>
  <c r="AH441" i="42"/>
  <c r="AI441" i="42" s="1"/>
  <c r="AE332" i="42"/>
  <c r="AE334" i="42" s="1"/>
  <c r="AF307" i="42"/>
  <c r="AI97" i="42"/>
  <c r="AC111" i="42"/>
  <c r="AP302" i="42"/>
  <c r="AK305" i="42"/>
  <c r="AQ455" i="42"/>
  <c r="AF412" i="42"/>
  <c r="AC137" i="42"/>
  <c r="AI126" i="42"/>
  <c r="AA127" i="42"/>
  <c r="AE336" i="42"/>
  <c r="Z165" i="42"/>
  <c r="AI547" i="42"/>
  <c r="AD548" i="42"/>
  <c r="AD549" i="42" s="1"/>
  <c r="AI79" i="42"/>
  <c r="AB80" i="42"/>
  <c r="AG426" i="42"/>
  <c r="AH254" i="42" l="1"/>
  <c r="AH255" i="42" s="1"/>
  <c r="AH256" i="42" s="1"/>
  <c r="AH257" i="42" s="1"/>
  <c r="AH258" i="42" s="1"/>
  <c r="AH259" i="42" s="1"/>
  <c r="AH260" i="42" s="1"/>
  <c r="AH261" i="42" s="1"/>
  <c r="AH262" i="42" s="1"/>
  <c r="AH263" i="42" s="1"/>
  <c r="AH264" i="42" s="1"/>
  <c r="AH265" i="42" s="1"/>
  <c r="AI253" i="42"/>
  <c r="BD68" i="42"/>
  <c r="BD87" i="42"/>
  <c r="CT87" i="42" s="1"/>
  <c r="B87" i="42" s="1"/>
  <c r="BP66" i="42"/>
  <c r="CT66" i="42" s="1"/>
  <c r="B66" i="42" s="1"/>
  <c r="AH442" i="42"/>
  <c r="AI442" i="42" s="1"/>
  <c r="AE335" i="42"/>
  <c r="AE337" i="42" s="1"/>
  <c r="AE338" i="42" s="1"/>
  <c r="AE339" i="42" s="1"/>
  <c r="AF308" i="42"/>
  <c r="AF312" i="42" s="1"/>
  <c r="AF317" i="42" s="1"/>
  <c r="AI111" i="42"/>
  <c r="AC124" i="42"/>
  <c r="AP303" i="42"/>
  <c r="AQ456" i="42"/>
  <c r="AK306" i="42"/>
  <c r="AI548" i="42"/>
  <c r="AD552" i="42"/>
  <c r="Z166" i="42"/>
  <c r="AI127" i="42"/>
  <c r="AA128" i="42"/>
  <c r="AG476" i="42"/>
  <c r="AI137" i="42"/>
  <c r="AI80" i="42"/>
  <c r="AB81" i="42"/>
  <c r="AF413" i="42"/>
  <c r="AI265" i="42" l="1"/>
  <c r="AH266" i="42"/>
  <c r="BD69" i="42"/>
  <c r="BD88" i="42"/>
  <c r="CT88" i="42" s="1"/>
  <c r="B88" i="42" s="1"/>
  <c r="BP67" i="42"/>
  <c r="CT67" i="42" s="1"/>
  <c r="B67" i="42" s="1"/>
  <c r="AH443" i="42"/>
  <c r="AH444" i="42" s="1"/>
  <c r="AI444" i="42" s="1"/>
  <c r="AF318" i="42"/>
  <c r="AC136" i="42"/>
  <c r="AI136" i="42" s="1"/>
  <c r="AI124" i="42"/>
  <c r="AP304" i="42"/>
  <c r="AK307" i="42"/>
  <c r="AQ457" i="42"/>
  <c r="AI128" i="42"/>
  <c r="AA130" i="42"/>
  <c r="AG483" i="42"/>
  <c r="Z167" i="42"/>
  <c r="Z171" i="42" s="1"/>
  <c r="Z172" i="42" s="1"/>
  <c r="Z175" i="42" s="1"/>
  <c r="Z176" i="42" s="1"/>
  <c r="Z177" i="42" s="1"/>
  <c r="AI339" i="42"/>
  <c r="AE340" i="42"/>
  <c r="AD553" i="42"/>
  <c r="AD554" i="42" s="1"/>
  <c r="AI81" i="42"/>
  <c r="AB85" i="42"/>
  <c r="AH267" i="42" l="1"/>
  <c r="AH268" i="42" s="1"/>
  <c r="AH269" i="42" s="1"/>
  <c r="AI266" i="42"/>
  <c r="BD70" i="42"/>
  <c r="BD89" i="42"/>
  <c r="CT89" i="42" s="1"/>
  <c r="B89" i="42" s="1"/>
  <c r="BP68" i="42"/>
  <c r="CT68" i="42" s="1"/>
  <c r="B68" i="42" s="1"/>
  <c r="AH445" i="42"/>
  <c r="AI445" i="42" s="1"/>
  <c r="AI443" i="42"/>
  <c r="AF319" i="42"/>
  <c r="AC140" i="42"/>
  <c r="AP305" i="42"/>
  <c r="AQ458" i="42"/>
  <c r="AK308" i="42"/>
  <c r="AI340" i="42"/>
  <c r="AE341" i="42"/>
  <c r="Z201" i="42"/>
  <c r="AI85" i="42"/>
  <c r="AB89" i="42"/>
  <c r="AG486" i="42"/>
  <c r="AI130" i="42"/>
  <c r="AA131" i="42"/>
  <c r="AI553" i="42"/>
  <c r="AD555" i="42"/>
  <c r="AI269" i="42" l="1"/>
  <c r="AH270" i="42"/>
  <c r="BD71" i="42"/>
  <c r="BD90" i="42"/>
  <c r="CT90" i="42" s="1"/>
  <c r="B90" i="42" s="1"/>
  <c r="BP69" i="42"/>
  <c r="CT69" i="42" s="1"/>
  <c r="B69" i="42" s="1"/>
  <c r="AH446" i="42"/>
  <c r="AI446" i="42" s="1"/>
  <c r="AF320" i="42"/>
  <c r="AI140" i="42"/>
  <c r="AC141" i="42"/>
  <c r="AP306" i="42"/>
  <c r="AK309" i="42"/>
  <c r="AQ459" i="42"/>
  <c r="AG487" i="42"/>
  <c r="AI89" i="42"/>
  <c r="AB90" i="42"/>
  <c r="AD556" i="42"/>
  <c r="AI341" i="42"/>
  <c r="AE342" i="42"/>
  <c r="AE343" i="42" s="1"/>
  <c r="AI131" i="42"/>
  <c r="AA133" i="42"/>
  <c r="AI201" i="42"/>
  <c r="Z205" i="42"/>
  <c r="AH306" i="42" l="1"/>
  <c r="AH307" i="42" s="1"/>
  <c r="AH271" i="42"/>
  <c r="AH272" i="42" s="1"/>
  <c r="BD72" i="42"/>
  <c r="BD91" i="42"/>
  <c r="CT91" i="42" s="1"/>
  <c r="B91" i="42" s="1"/>
  <c r="BP70" i="42"/>
  <c r="CT70" i="42" s="1"/>
  <c r="B70" i="42" s="1"/>
  <c r="AH447" i="42"/>
  <c r="AI447" i="42" s="1"/>
  <c r="AF321" i="42"/>
  <c r="AI141" i="42"/>
  <c r="AC142" i="42"/>
  <c r="AP307" i="42"/>
  <c r="AQ460" i="42"/>
  <c r="AK310" i="42"/>
  <c r="AI556" i="42"/>
  <c r="AD557" i="42"/>
  <c r="AD558" i="42" s="1"/>
  <c r="AE344" i="42"/>
  <c r="AI90" i="42"/>
  <c r="AB91" i="42"/>
  <c r="AG499" i="42"/>
  <c r="AI133" i="42"/>
  <c r="AA134" i="42"/>
  <c r="AI205" i="42"/>
  <c r="Z207" i="42"/>
  <c r="AH308" i="42" l="1"/>
  <c r="BD73" i="42"/>
  <c r="BD92" i="42"/>
  <c r="CT92" i="42" s="1"/>
  <c r="B92" i="42" s="1"/>
  <c r="BP71" i="42"/>
  <c r="CT71" i="42" s="1"/>
  <c r="B71" i="42" s="1"/>
  <c r="AF322" i="42"/>
  <c r="AI142" i="42"/>
  <c r="AC143" i="42"/>
  <c r="AP308" i="42"/>
  <c r="AK311" i="42"/>
  <c r="AQ461" i="42"/>
  <c r="AI91" i="42"/>
  <c r="AB95" i="42"/>
  <c r="AI207" i="42"/>
  <c r="Z208" i="42"/>
  <c r="AI344" i="42"/>
  <c r="AE345" i="42"/>
  <c r="AE346" i="42" s="1"/>
  <c r="AI134" i="42"/>
  <c r="AA135" i="42"/>
  <c r="AI557" i="42"/>
  <c r="AD561" i="42"/>
  <c r="AD562" i="42" s="1"/>
  <c r="AH309" i="42" l="1"/>
  <c r="BD74" i="42"/>
  <c r="BD93" i="42"/>
  <c r="CT93" i="42" s="1"/>
  <c r="B93" i="42" s="1"/>
  <c r="BP72" i="42"/>
  <c r="CT72" i="42" s="1"/>
  <c r="B72" i="42" s="1"/>
  <c r="AA147" i="42"/>
  <c r="AA138" i="42"/>
  <c r="AF323" i="42"/>
  <c r="AF324" i="42" s="1"/>
  <c r="AF325" i="42" s="1"/>
  <c r="AI143" i="42"/>
  <c r="AC149" i="42"/>
  <c r="AP309" i="42"/>
  <c r="AQ462" i="42"/>
  <c r="AK312" i="42"/>
  <c r="AI95" i="42"/>
  <c r="AB96" i="42"/>
  <c r="AI208" i="42"/>
  <c r="Z209" i="42"/>
  <c r="AI345" i="42"/>
  <c r="AE347" i="42"/>
  <c r="AD568" i="42"/>
  <c r="AD569" i="42" s="1"/>
  <c r="AI135" i="42"/>
  <c r="AA153" i="42"/>
  <c r="AA160" i="42" s="1"/>
  <c r="AH310" i="42" l="1"/>
  <c r="BD75" i="42"/>
  <c r="BD94" i="42"/>
  <c r="CT94" i="42" s="1"/>
  <c r="B94" i="42" s="1"/>
  <c r="BP73" i="42"/>
  <c r="CT73" i="42" s="1"/>
  <c r="B73" i="42" s="1"/>
  <c r="AF327" i="42"/>
  <c r="AF328" i="42" s="1"/>
  <c r="AF329" i="42" s="1"/>
  <c r="AA161" i="42"/>
  <c r="AI161" i="42" s="1"/>
  <c r="AI160" i="42"/>
  <c r="AI149" i="42"/>
  <c r="AC150" i="42"/>
  <c r="AP310" i="42"/>
  <c r="AK313" i="42"/>
  <c r="AQ463" i="42"/>
  <c r="AI347" i="42"/>
  <c r="AE348" i="42"/>
  <c r="AE349" i="42" s="1"/>
  <c r="AI209" i="42"/>
  <c r="Z210" i="42"/>
  <c r="AI96" i="42"/>
  <c r="AB98" i="42"/>
  <c r="AI153" i="42"/>
  <c r="AF481" i="42"/>
  <c r="AD570" i="42"/>
  <c r="AH311" i="42" l="1"/>
  <c r="BD76" i="42"/>
  <c r="BD95" i="42"/>
  <c r="CT95" i="42" s="1"/>
  <c r="B95" i="42" s="1"/>
  <c r="BP74" i="42"/>
  <c r="CT74" i="42" s="1"/>
  <c r="B74" i="42" s="1"/>
  <c r="AD571" i="42"/>
  <c r="AF330" i="42"/>
  <c r="AA162" i="42"/>
  <c r="AA163" i="42" s="1"/>
  <c r="AI163" i="42" s="1"/>
  <c r="AI150" i="42"/>
  <c r="AC151" i="42"/>
  <c r="AI151" i="42" s="1"/>
  <c r="AP311" i="42"/>
  <c r="AQ464" i="42"/>
  <c r="AK314" i="42"/>
  <c r="AI98" i="42"/>
  <c r="AB100" i="42"/>
  <c r="AI210" i="42"/>
  <c r="Z211" i="42"/>
  <c r="AI348" i="42"/>
  <c r="AE350" i="42"/>
  <c r="AF560" i="42"/>
  <c r="AH312" i="42" l="1"/>
  <c r="BD77" i="42"/>
  <c r="CT77" i="42" s="1"/>
  <c r="B77" i="42" s="1"/>
  <c r="AK315" i="42"/>
  <c r="BD96" i="42"/>
  <c r="CT96" i="42" s="1"/>
  <c r="B96" i="42" s="1"/>
  <c r="BP75" i="42"/>
  <c r="CT75" i="42" s="1"/>
  <c r="B75" i="42" s="1"/>
  <c r="AF336" i="42"/>
  <c r="AF409" i="42" s="1"/>
  <c r="AA164" i="42"/>
  <c r="AA165" i="42" s="1"/>
  <c r="AA166" i="42" s="1"/>
  <c r="AI162" i="42"/>
  <c r="AC157" i="42"/>
  <c r="AI157" i="42" s="1"/>
  <c r="AP312" i="42"/>
  <c r="AK316" i="42"/>
  <c r="AQ465" i="42"/>
  <c r="AA171" i="42"/>
  <c r="AI211" i="42"/>
  <c r="Z213" i="42"/>
  <c r="AI350" i="42"/>
  <c r="AE351" i="42"/>
  <c r="AI100" i="42"/>
  <c r="AB101" i="42"/>
  <c r="AF562" i="42"/>
  <c r="AH313" i="42" l="1"/>
  <c r="BD97" i="42"/>
  <c r="CT97" i="42" s="1"/>
  <c r="B97" i="42" s="1"/>
  <c r="BP76" i="42"/>
  <c r="AI166" i="42"/>
  <c r="AA167" i="42"/>
  <c r="AI167" i="42" s="1"/>
  <c r="AI165" i="42"/>
  <c r="AI164" i="42"/>
  <c r="AF410" i="42"/>
  <c r="AC158" i="42"/>
  <c r="AP313" i="42"/>
  <c r="AQ466" i="42"/>
  <c r="AK317" i="42"/>
  <c r="AI101" i="42"/>
  <c r="AB102" i="42"/>
  <c r="AI213" i="42"/>
  <c r="Z218" i="42"/>
  <c r="AI351" i="42"/>
  <c r="AE352" i="42"/>
  <c r="AE353" i="42" s="1"/>
  <c r="AI171" i="42"/>
  <c r="AA172" i="42"/>
  <c r="AI562" i="42"/>
  <c r="AF576" i="42"/>
  <c r="CT76" i="42" l="1"/>
  <c r="B76" i="42" s="1"/>
  <c r="BP504" i="42"/>
  <c r="AH314" i="42"/>
  <c r="BD98" i="42"/>
  <c r="CT98" i="42" s="1"/>
  <c r="B98" i="42" s="1"/>
  <c r="AF411" i="42"/>
  <c r="AI158" i="42"/>
  <c r="AC159" i="42"/>
  <c r="AI159" i="42" s="1"/>
  <c r="AP314" i="42"/>
  <c r="AK318" i="42"/>
  <c r="AQ467" i="42"/>
  <c r="AI218" i="42"/>
  <c r="Z224" i="42"/>
  <c r="AI352" i="42"/>
  <c r="AE355" i="42"/>
  <c r="AI172" i="42"/>
  <c r="AA175" i="42"/>
  <c r="AI102" i="42"/>
  <c r="AB104" i="42"/>
  <c r="BP508" i="42" l="1"/>
  <c r="BP509" i="42" s="1"/>
  <c r="BP506" i="42"/>
  <c r="BP507" i="42" s="1"/>
  <c r="BP511" i="42"/>
  <c r="BP505" i="42"/>
  <c r="AI314" i="42"/>
  <c r="AH315" i="42"/>
  <c r="F54" i="45"/>
  <c r="BD99" i="42"/>
  <c r="CT99" i="42" s="1"/>
  <c r="B99" i="42" s="1"/>
  <c r="AF414" i="42"/>
  <c r="AC168" i="42"/>
  <c r="AI168" i="42" s="1"/>
  <c r="AP315" i="42"/>
  <c r="AQ468" i="42"/>
  <c r="AK319" i="42"/>
  <c r="AI104" i="42"/>
  <c r="AB108" i="42"/>
  <c r="AI355" i="42"/>
  <c r="AE371" i="42"/>
  <c r="AI175" i="42"/>
  <c r="AA176" i="42"/>
  <c r="AI224" i="42"/>
  <c r="Z228" i="42"/>
  <c r="Z243" i="42" s="1"/>
  <c r="Z260" i="42" s="1"/>
  <c r="Z261" i="42" s="1"/>
  <c r="Z262" i="42" s="1"/>
  <c r="Z263" i="42" s="1"/>
  <c r="AF614" i="42"/>
  <c r="BP516" i="42" l="1"/>
  <c r="BP514" i="42"/>
  <c r="BP517" i="42"/>
  <c r="BP512" i="42"/>
  <c r="BP518" i="42" s="1"/>
  <c r="BP520" i="42" s="1"/>
  <c r="BP523" i="42" s="1"/>
  <c r="BP552" i="42" s="1"/>
  <c r="BP580" i="42" s="1"/>
  <c r="AI315" i="42"/>
  <c r="AH316" i="42"/>
  <c r="BD100" i="42"/>
  <c r="CT100" i="42" s="1"/>
  <c r="B100" i="42" s="1"/>
  <c r="AI414" i="42"/>
  <c r="AF418" i="42"/>
  <c r="AC170" i="42"/>
  <c r="AP316" i="42"/>
  <c r="AK320" i="42"/>
  <c r="AQ469" i="42"/>
  <c r="AI176" i="42"/>
  <c r="AA177" i="42"/>
  <c r="AA179" i="42" s="1"/>
  <c r="AI179" i="42" s="1"/>
  <c r="AI228" i="42"/>
  <c r="Z264" i="42"/>
  <c r="Z267" i="42" s="1"/>
  <c r="Z268" i="42" s="1"/>
  <c r="Z270" i="42" s="1"/>
  <c r="Z271" i="42" s="1"/>
  <c r="AE373" i="42"/>
  <c r="AE377" i="42" s="1"/>
  <c r="AE381" i="42" s="1"/>
  <c r="AE382" i="42" s="1"/>
  <c r="AE384" i="42" s="1"/>
  <c r="AE390" i="42" s="1"/>
  <c r="AE401" i="42" s="1"/>
  <c r="AI108" i="42"/>
  <c r="AB118" i="42"/>
  <c r="BP522" i="42" l="1"/>
  <c r="AH317" i="42"/>
  <c r="AH318" i="42" s="1"/>
  <c r="BD101" i="42"/>
  <c r="CT101" i="42" s="1"/>
  <c r="B101" i="42" s="1"/>
  <c r="AI418" i="42"/>
  <c r="AF419" i="42"/>
  <c r="AI170" i="42"/>
  <c r="AC173" i="42"/>
  <c r="AP317" i="42"/>
  <c r="AK321" i="42"/>
  <c r="AQ470" i="42"/>
  <c r="AI264" i="42"/>
  <c r="Z272" i="42"/>
  <c r="Z274" i="42" s="1"/>
  <c r="AI177" i="42"/>
  <c r="AA185" i="42"/>
  <c r="AA186" i="42" s="1"/>
  <c r="AI118" i="42"/>
  <c r="AB119" i="42"/>
  <c r="AE467" i="42"/>
  <c r="AF623" i="42"/>
  <c r="BP524" i="42" l="1"/>
  <c r="BP525" i="42"/>
  <c r="AI318" i="42"/>
  <c r="AH319" i="42"/>
  <c r="AI319" i="42" s="1"/>
  <c r="AI317" i="42"/>
  <c r="BD102" i="42"/>
  <c r="CT102" i="42" s="1"/>
  <c r="B102" i="42" s="1"/>
  <c r="AI186" i="42"/>
  <c r="AA188" i="42"/>
  <c r="AA189" i="42" s="1"/>
  <c r="AI419" i="42"/>
  <c r="AF422" i="42"/>
  <c r="AI173" i="42"/>
  <c r="AC174" i="42"/>
  <c r="AP318" i="42"/>
  <c r="AQ471" i="42"/>
  <c r="AK322" i="42"/>
  <c r="AI119" i="42"/>
  <c r="AB120" i="42"/>
  <c r="AI185" i="42"/>
  <c r="AE468" i="42"/>
  <c r="AI272" i="42"/>
  <c r="Z275" i="42"/>
  <c r="BP554" i="42" l="1"/>
  <c r="BP527" i="42"/>
  <c r="BP582" i="42"/>
  <c r="AH320" i="42"/>
  <c r="AI320" i="42" s="1"/>
  <c r="BD103" i="42"/>
  <c r="CT103" i="42" s="1"/>
  <c r="B103" i="42" s="1"/>
  <c r="AA191" i="42"/>
  <c r="AA195" i="42" s="1"/>
  <c r="AI422" i="42"/>
  <c r="AF423" i="42"/>
  <c r="AC184" i="42"/>
  <c r="AI174" i="42"/>
  <c r="AP319" i="42"/>
  <c r="AK323" i="42"/>
  <c r="AQ472" i="42"/>
  <c r="AE469" i="42"/>
  <c r="AE473" i="42" s="1"/>
  <c r="AI120" i="42"/>
  <c r="AB125" i="42"/>
  <c r="Z277" i="42"/>
  <c r="BP556" i="42" l="1"/>
  <c r="BP584" i="42" s="1"/>
  <c r="BP586" i="42" s="1"/>
  <c r="BP587" i="42" s="1"/>
  <c r="AH321" i="42"/>
  <c r="AI321" i="42" s="1"/>
  <c r="BD104" i="42"/>
  <c r="CT104" i="42" s="1"/>
  <c r="B104" i="42" s="1"/>
  <c r="AI195" i="42"/>
  <c r="AA200" i="42"/>
  <c r="AI200" i="42" s="1"/>
  <c r="AI423" i="42"/>
  <c r="AF427" i="42"/>
  <c r="AI184" i="42"/>
  <c r="AC192" i="42"/>
  <c r="AI192" i="42" s="1"/>
  <c r="AP320" i="42"/>
  <c r="AQ473" i="42"/>
  <c r="AK324" i="42"/>
  <c r="AI277" i="42"/>
  <c r="Z279" i="42"/>
  <c r="Z285" i="42" s="1"/>
  <c r="Z287" i="42" s="1"/>
  <c r="AI125" i="42"/>
  <c r="AB129" i="42"/>
  <c r="AE474" i="42"/>
  <c r="AE475" i="42" s="1"/>
  <c r="BP588" i="42" l="1"/>
  <c r="AH322" i="42"/>
  <c r="AH323" i="42" s="1"/>
  <c r="AH324" i="42" s="1"/>
  <c r="AH325" i="42" s="1"/>
  <c r="BD105" i="42"/>
  <c r="CT105" i="42" s="1"/>
  <c r="B105" i="42" s="1"/>
  <c r="AA204" i="42"/>
  <c r="AA206" i="42" s="1"/>
  <c r="AI427" i="42"/>
  <c r="AF428" i="42"/>
  <c r="AC193" i="42"/>
  <c r="AP321" i="42"/>
  <c r="AK325" i="42"/>
  <c r="AQ474" i="42"/>
  <c r="AE478" i="42"/>
  <c r="AI129" i="42"/>
  <c r="AB132" i="42"/>
  <c r="AI279" i="42"/>
  <c r="Z288" i="42"/>
  <c r="BP589" i="42" l="1"/>
  <c r="BP590" i="42" s="1"/>
  <c r="BP591" i="42" s="1"/>
  <c r="BP592" i="42" s="1"/>
  <c r="AH326" i="42"/>
  <c r="AI326" i="42" s="1"/>
  <c r="AI325" i="42"/>
  <c r="BD106" i="42"/>
  <c r="CT106" i="42" s="1"/>
  <c r="B106" i="42" s="1"/>
  <c r="AI204" i="42"/>
  <c r="AI428" i="42"/>
  <c r="AF482" i="42"/>
  <c r="AI193" i="42"/>
  <c r="AC194" i="42"/>
  <c r="AP322" i="42"/>
  <c r="AQ475" i="42"/>
  <c r="AK326" i="42"/>
  <c r="AI288" i="42"/>
  <c r="Z289" i="42"/>
  <c r="AE479" i="42"/>
  <c r="AI132" i="42"/>
  <c r="AB138" i="42"/>
  <c r="AI206" i="42"/>
  <c r="AA212" i="42"/>
  <c r="BP593" i="42" l="1"/>
  <c r="AH327" i="42"/>
  <c r="AH328" i="42" s="1"/>
  <c r="AH329" i="42" s="1"/>
  <c r="AI329" i="42" s="1"/>
  <c r="BD107" i="42"/>
  <c r="CT107" i="42" s="1"/>
  <c r="B107" i="42" s="1"/>
  <c r="AF500" i="42"/>
  <c r="AI194" i="42"/>
  <c r="AC197" i="42"/>
  <c r="AP323" i="42"/>
  <c r="AK327" i="42"/>
  <c r="AQ476" i="42"/>
  <c r="AI212" i="42"/>
  <c r="AA236" i="42"/>
  <c r="AE480" i="42"/>
  <c r="AI138" i="42"/>
  <c r="AB139" i="42"/>
  <c r="AH504" i="42"/>
  <c r="AI289" i="42"/>
  <c r="Z290" i="42"/>
  <c r="BP595" i="42" l="1"/>
  <c r="BP865" i="42" s="1"/>
  <c r="E34" i="45" s="1"/>
  <c r="AH330" i="42"/>
  <c r="AI330" i="42" s="1"/>
  <c r="BD108" i="42"/>
  <c r="CT108" i="42" s="1"/>
  <c r="B108" i="42" s="1"/>
  <c r="AF502" i="42"/>
  <c r="AF581" i="42" s="1"/>
  <c r="AI581" i="42" s="1"/>
  <c r="AC198" i="42"/>
  <c r="AI197" i="42"/>
  <c r="AP324" i="42"/>
  <c r="AQ477" i="42"/>
  <c r="AK328" i="42"/>
  <c r="AI139" i="42"/>
  <c r="AB144" i="42"/>
  <c r="AI290" i="42"/>
  <c r="Z291" i="42"/>
  <c r="AI236" i="42"/>
  <c r="AA239" i="42"/>
  <c r="AA241" i="42" s="1"/>
  <c r="AA258" i="42" s="1"/>
  <c r="AE482" i="42"/>
  <c r="AH331" i="42" l="1"/>
  <c r="BD109" i="42"/>
  <c r="CT109" i="42" s="1"/>
  <c r="B109" i="42" s="1"/>
  <c r="AF617" i="42"/>
  <c r="AF626" i="42" s="1"/>
  <c r="AI198" i="42"/>
  <c r="AC202" i="42"/>
  <c r="AP325" i="42"/>
  <c r="AK329" i="42"/>
  <c r="AQ478" i="42"/>
  <c r="AI239" i="42"/>
  <c r="AA274" i="42"/>
  <c r="AA275" i="42" s="1"/>
  <c r="AI275" i="42" s="1"/>
  <c r="AE484" i="42"/>
  <c r="AI291" i="42"/>
  <c r="Z292" i="42"/>
  <c r="AI144" i="42"/>
  <c r="AB145" i="42"/>
  <c r="AH332" i="42" l="1"/>
  <c r="AH333" i="42" s="1"/>
  <c r="BD110" i="42"/>
  <c r="CT110" i="42" s="1"/>
  <c r="B110" i="42" s="1"/>
  <c r="AI626" i="42"/>
  <c r="AF633" i="42"/>
  <c r="AI633" i="42" s="1"/>
  <c r="AI617" i="42"/>
  <c r="AI202" i="42"/>
  <c r="AC203" i="42"/>
  <c r="AP326" i="42"/>
  <c r="AK330" i="42"/>
  <c r="AQ479" i="42"/>
  <c r="AI145" i="42"/>
  <c r="AB146" i="42"/>
  <c r="AI292" i="42"/>
  <c r="Z293" i="42"/>
  <c r="AI274" i="42"/>
  <c r="AA280" i="42"/>
  <c r="AA282" i="42" s="1"/>
  <c r="AE485" i="42"/>
  <c r="AE486" i="42" s="1"/>
  <c r="AH334" i="42" l="1"/>
  <c r="BD111" i="42"/>
  <c r="CT111" i="42" s="1"/>
  <c r="B111" i="42" s="1"/>
  <c r="AF635" i="42"/>
  <c r="AI635" i="42" s="1"/>
  <c r="AI203" i="42"/>
  <c r="AC214" i="42"/>
  <c r="AP327" i="42"/>
  <c r="AK331" i="42"/>
  <c r="AQ480" i="42"/>
  <c r="AI280" i="42"/>
  <c r="AA283" i="42"/>
  <c r="AI293" i="42"/>
  <c r="Z294" i="42"/>
  <c r="AE488" i="42"/>
  <c r="AE489" i="42" s="1"/>
  <c r="AI146" i="42"/>
  <c r="AB147" i="42"/>
  <c r="AI334" i="42" l="1"/>
  <c r="AH335" i="42"/>
  <c r="BD112" i="42"/>
  <c r="CT112" i="42" s="1"/>
  <c r="B112" i="42" s="1"/>
  <c r="AF645" i="42"/>
  <c r="AI645" i="42" s="1"/>
  <c r="AI214" i="42"/>
  <c r="AC215" i="42"/>
  <c r="AP328" i="42"/>
  <c r="AK332" i="42"/>
  <c r="AQ481" i="42"/>
  <c r="AI147" i="42"/>
  <c r="AB148" i="42"/>
  <c r="AE490" i="42"/>
  <c r="AI283" i="42"/>
  <c r="AA284" i="42"/>
  <c r="AI294" i="42"/>
  <c r="Z295" i="42"/>
  <c r="AH336" i="42" l="1"/>
  <c r="BD113" i="42"/>
  <c r="CT113" i="42" s="1"/>
  <c r="B113" i="42" s="1"/>
  <c r="AF646" i="42"/>
  <c r="AI646" i="42" s="1"/>
  <c r="AH506" i="42"/>
  <c r="AI506" i="42" s="1"/>
  <c r="AI215" i="42"/>
  <c r="AC216" i="42"/>
  <c r="AP329" i="42"/>
  <c r="AK333" i="42"/>
  <c r="AQ482" i="42"/>
  <c r="AI284" i="42"/>
  <c r="AA285" i="42"/>
  <c r="AI295" i="42"/>
  <c r="Z298" i="42"/>
  <c r="AI148" i="42"/>
  <c r="AB152" i="42"/>
  <c r="AE492" i="42"/>
  <c r="AI336" i="42" l="1"/>
  <c r="AH372" i="42"/>
  <c r="BD114" i="42"/>
  <c r="CT114" i="42" s="1"/>
  <c r="B114" i="42" s="1"/>
  <c r="AH507" i="42"/>
  <c r="AI216" i="42"/>
  <c r="AC217" i="42"/>
  <c r="AP330" i="42"/>
  <c r="AQ483" i="42"/>
  <c r="AK334" i="42"/>
  <c r="AI298" i="42"/>
  <c r="Z300" i="42"/>
  <c r="AE494" i="42"/>
  <c r="AE496" i="42" s="1"/>
  <c r="AI152" i="42"/>
  <c r="AB154" i="42"/>
  <c r="AI285" i="42"/>
  <c r="AA296" i="42"/>
  <c r="AH373" i="42" l="1"/>
  <c r="BD115" i="42"/>
  <c r="CT115" i="42" s="1"/>
  <c r="B115" i="42" s="1"/>
  <c r="AI507" i="42"/>
  <c r="AH508" i="42"/>
  <c r="AI217" i="42"/>
  <c r="AC220" i="42"/>
  <c r="AQ484" i="42"/>
  <c r="AP331" i="42"/>
  <c r="AK335" i="42"/>
  <c r="AQ485" i="42"/>
  <c r="AA297" i="42"/>
  <c r="AA299" i="42" s="1"/>
  <c r="AI154" i="42"/>
  <c r="AB169" i="42"/>
  <c r="AI300" i="42"/>
  <c r="Z309" i="42"/>
  <c r="Z310" i="42" s="1"/>
  <c r="AI494" i="42"/>
  <c r="AE501" i="42"/>
  <c r="AH374" i="42" l="1"/>
  <c r="BD116" i="42"/>
  <c r="CT116" i="42" s="1"/>
  <c r="B116" i="42" s="1"/>
  <c r="AI310" i="42"/>
  <c r="Z311" i="42"/>
  <c r="Z331" i="42" s="1"/>
  <c r="AI508" i="42"/>
  <c r="AH509" i="42"/>
  <c r="AI220" i="42"/>
  <c r="AC222" i="42"/>
  <c r="AP332" i="42"/>
  <c r="AQ486" i="42"/>
  <c r="AK336" i="42"/>
  <c r="AI309" i="42"/>
  <c r="Z335" i="42"/>
  <c r="AI169" i="42"/>
  <c r="AB182" i="42"/>
  <c r="AE502" i="42"/>
  <c r="AE503" i="42" s="1"/>
  <c r="AI297" i="42"/>
  <c r="AA302" i="42"/>
  <c r="AH375" i="42" l="1"/>
  <c r="BD117" i="42"/>
  <c r="CT117" i="42" s="1"/>
  <c r="B117" i="42" s="1"/>
  <c r="AI503" i="42"/>
  <c r="AE504" i="42"/>
  <c r="AI331" i="42"/>
  <c r="Z333" i="42"/>
  <c r="AI333" i="42" s="1"/>
  <c r="AI509" i="42"/>
  <c r="AH510" i="42"/>
  <c r="AI222" i="42"/>
  <c r="AC225" i="42"/>
  <c r="AP333" i="42"/>
  <c r="AK337" i="42"/>
  <c r="AQ487" i="42"/>
  <c r="AI302" i="42"/>
  <c r="AA305" i="42"/>
  <c r="AI502" i="42"/>
  <c r="AI335" i="42"/>
  <c r="Z338" i="42"/>
  <c r="AI182" i="42"/>
  <c r="AB183" i="42"/>
  <c r="AH376" i="42" l="1"/>
  <c r="BD118" i="42"/>
  <c r="CT118" i="42" s="1"/>
  <c r="B118" i="42" s="1"/>
  <c r="AI504" i="42"/>
  <c r="AE568" i="42"/>
  <c r="AI510" i="42"/>
  <c r="AH511" i="42"/>
  <c r="AI225" i="42"/>
  <c r="AC227" i="42"/>
  <c r="AP334" i="42"/>
  <c r="AQ488" i="42"/>
  <c r="AK338" i="42"/>
  <c r="AI338" i="42"/>
  <c r="Z356" i="42"/>
  <c r="AI183" i="42"/>
  <c r="AB188" i="42"/>
  <c r="AA307" i="42"/>
  <c r="AA342" i="42" s="1"/>
  <c r="AI342" i="42" s="1"/>
  <c r="AH377" i="42" l="1"/>
  <c r="AK339" i="42"/>
  <c r="BD119" i="42"/>
  <c r="CT119" i="42" s="1"/>
  <c r="B119" i="42" s="1"/>
  <c r="AI568" i="42"/>
  <c r="AE573" i="42"/>
  <c r="AH512" i="42"/>
  <c r="AI511" i="42"/>
  <c r="AI227" i="42"/>
  <c r="AC229" i="42"/>
  <c r="AP335" i="42"/>
  <c r="AK340" i="42"/>
  <c r="AQ489" i="42"/>
  <c r="AI307" i="42"/>
  <c r="AA354" i="42"/>
  <c r="AI356" i="42"/>
  <c r="Z359" i="42"/>
  <c r="AI188" i="42"/>
  <c r="AB189" i="42"/>
  <c r="AH378" i="42" l="1"/>
  <c r="BD120" i="42"/>
  <c r="CT120" i="42" s="1"/>
  <c r="B120" i="42" s="1"/>
  <c r="AE576" i="42"/>
  <c r="AI576" i="42" s="1"/>
  <c r="AH513" i="42"/>
  <c r="AI512" i="42"/>
  <c r="AI229" i="42"/>
  <c r="AC230" i="42"/>
  <c r="AP336" i="42"/>
  <c r="AQ490" i="42"/>
  <c r="AK341" i="42"/>
  <c r="AI354" i="42"/>
  <c r="AA358" i="42"/>
  <c r="AA359" i="42" s="1"/>
  <c r="AI359" i="42" s="1"/>
  <c r="Z361" i="42"/>
  <c r="AI189" i="42"/>
  <c r="AB191" i="42"/>
  <c r="AH379" i="42" l="1"/>
  <c r="BD121" i="42"/>
  <c r="CT121" i="42" s="1"/>
  <c r="B121" i="42" s="1"/>
  <c r="AE578" i="42"/>
  <c r="AI513" i="42"/>
  <c r="AH514" i="42"/>
  <c r="AI230" i="42"/>
  <c r="AC231" i="42"/>
  <c r="AP337" i="42"/>
  <c r="AK342" i="42"/>
  <c r="AQ491" i="42"/>
  <c r="AI191" i="42"/>
  <c r="AB196" i="42"/>
  <c r="AI358" i="42"/>
  <c r="AA360" i="42"/>
  <c r="AA361" i="42" s="1"/>
  <c r="AA362" i="42" s="1"/>
  <c r="AA363" i="42" s="1"/>
  <c r="AI363" i="42" s="1"/>
  <c r="Z376" i="42"/>
  <c r="AH380" i="42" l="1"/>
  <c r="BD122" i="42"/>
  <c r="CT122" i="42" s="1"/>
  <c r="B122" i="42" s="1"/>
  <c r="AE629" i="42"/>
  <c r="AI361" i="42"/>
  <c r="AI514" i="42"/>
  <c r="AH515" i="42"/>
  <c r="AI231" i="42"/>
  <c r="AC232" i="42"/>
  <c r="AP338" i="42"/>
  <c r="AQ492" i="42"/>
  <c r="AK343" i="42"/>
  <c r="AI360" i="42"/>
  <c r="AA364" i="42"/>
  <c r="AA365" i="42" s="1"/>
  <c r="Z377" i="42"/>
  <c r="AI196" i="42"/>
  <c r="AB199" i="42"/>
  <c r="AH381" i="42" l="1"/>
  <c r="BD123" i="42"/>
  <c r="CT123" i="42" s="1"/>
  <c r="B123" i="42" s="1"/>
  <c r="AE630" i="42"/>
  <c r="AH516" i="42"/>
  <c r="AI515" i="42"/>
  <c r="AI232" i="42"/>
  <c r="AC233" i="42"/>
  <c r="AP339" i="42"/>
  <c r="AK344" i="42"/>
  <c r="AQ493" i="42"/>
  <c r="AI199" i="42"/>
  <c r="AB219" i="42"/>
  <c r="AI377" i="42"/>
  <c r="Z378" i="42"/>
  <c r="AI364" i="42"/>
  <c r="AA366" i="42"/>
  <c r="AH382" i="42" l="1"/>
  <c r="BD124" i="42"/>
  <c r="CT124" i="42" s="1"/>
  <c r="B124" i="42" s="1"/>
  <c r="AE632" i="42"/>
  <c r="AI233" i="42"/>
  <c r="AC242" i="42"/>
  <c r="AI516" i="42"/>
  <c r="AH517" i="42"/>
  <c r="AP340" i="42"/>
  <c r="AQ494" i="42"/>
  <c r="AK345" i="42"/>
  <c r="AI366" i="42"/>
  <c r="AA367" i="42"/>
  <c r="Z379" i="42"/>
  <c r="AI219" i="42"/>
  <c r="AB221" i="42"/>
  <c r="AH383" i="42" l="1"/>
  <c r="BD125" i="42"/>
  <c r="CT125" i="42" s="1"/>
  <c r="B125" i="42" s="1"/>
  <c r="AE636" i="42"/>
  <c r="AI636" i="42" s="1"/>
  <c r="AC243" i="42"/>
  <c r="AC244" i="42" s="1"/>
  <c r="AI242" i="42"/>
  <c r="AI517" i="42"/>
  <c r="AH518" i="42"/>
  <c r="AP341" i="42"/>
  <c r="AK346" i="42"/>
  <c r="AQ495" i="42"/>
  <c r="AC258" i="42"/>
  <c r="AI221" i="42"/>
  <c r="AB223" i="42"/>
  <c r="Z380" i="42"/>
  <c r="AI367" i="42"/>
  <c r="AA368" i="42"/>
  <c r="AH384" i="42" l="1"/>
  <c r="BD126" i="42"/>
  <c r="CT126" i="42" s="1"/>
  <c r="B126" i="42" s="1"/>
  <c r="AE638" i="42"/>
  <c r="AI638" i="42" s="1"/>
  <c r="AI243" i="42"/>
  <c r="AC247" i="42"/>
  <c r="AC248" i="42" s="1"/>
  <c r="AI518" i="42"/>
  <c r="AH519" i="42"/>
  <c r="AP342" i="42"/>
  <c r="AQ496" i="42"/>
  <c r="AK347" i="42"/>
  <c r="AI368" i="42"/>
  <c r="AA369" i="42"/>
  <c r="Z382" i="42"/>
  <c r="AI258" i="42"/>
  <c r="AI223" i="42"/>
  <c r="AB226" i="42"/>
  <c r="AH385" i="42" l="1"/>
  <c r="BD127" i="42"/>
  <c r="CT127" i="42" s="1"/>
  <c r="B127" i="42" s="1"/>
  <c r="AE640" i="42"/>
  <c r="AI640" i="42" s="1"/>
  <c r="AC249" i="42"/>
  <c r="AI248" i="42"/>
  <c r="AI519" i="42"/>
  <c r="AH520" i="42"/>
  <c r="AI520" i="42" s="1"/>
  <c r="AP343" i="42"/>
  <c r="AK348" i="42"/>
  <c r="AQ497" i="42"/>
  <c r="AI382" i="42"/>
  <c r="Z383" i="42"/>
  <c r="AI226" i="42"/>
  <c r="AB241" i="42"/>
  <c r="AI369" i="42"/>
  <c r="AA370" i="42"/>
  <c r="AA371" i="42" s="1"/>
  <c r="AI371" i="42" s="1"/>
  <c r="AH386" i="42" l="1"/>
  <c r="BD128" i="42"/>
  <c r="CT128" i="42" s="1"/>
  <c r="B128" i="42" s="1"/>
  <c r="AE641" i="42"/>
  <c r="AI641" i="42" s="1"/>
  <c r="AC250" i="42"/>
  <c r="AH521" i="42"/>
  <c r="AI521" i="42" s="1"/>
  <c r="AP344" i="42"/>
  <c r="AQ498" i="42"/>
  <c r="AK349" i="42"/>
  <c r="AI370" i="42"/>
  <c r="AA372" i="42"/>
  <c r="AA373" i="42" s="1"/>
  <c r="AI241" i="42"/>
  <c r="AB244" i="42"/>
  <c r="AI383" i="42"/>
  <c r="Z386" i="42"/>
  <c r="AH387" i="42" l="1"/>
  <c r="BD129" i="42"/>
  <c r="CT129" i="42" s="1"/>
  <c r="B129" i="42" s="1"/>
  <c r="AE642" i="42"/>
  <c r="AA374" i="42"/>
  <c r="AA375" i="42" s="1"/>
  <c r="AA376" i="42" s="1"/>
  <c r="AI373" i="42"/>
  <c r="AC251" i="42"/>
  <c r="AI250" i="42"/>
  <c r="AH522" i="42"/>
  <c r="AP345" i="42"/>
  <c r="AK350" i="42"/>
  <c r="AQ499" i="42"/>
  <c r="Z391" i="42"/>
  <c r="Z402" i="42" s="1"/>
  <c r="Z403" i="42" s="1"/>
  <c r="AI244" i="42"/>
  <c r="AB247" i="42"/>
  <c r="AI372" i="42"/>
  <c r="AH388" i="42" l="1"/>
  <c r="BD130" i="42"/>
  <c r="CT130" i="42" s="1"/>
  <c r="B130" i="42" s="1"/>
  <c r="AI642" i="42"/>
  <c r="AE643" i="42"/>
  <c r="AI643" i="42" s="1"/>
  <c r="Z404" i="42"/>
  <c r="Z408" i="42" s="1"/>
  <c r="AI376" i="42"/>
  <c r="AA380" i="42"/>
  <c r="AI380" i="42" s="1"/>
  <c r="AC252" i="42"/>
  <c r="AI522" i="42"/>
  <c r="AH523" i="42"/>
  <c r="AP346" i="42"/>
  <c r="AQ500" i="42"/>
  <c r="AK351" i="42"/>
  <c r="AI375" i="42"/>
  <c r="AA381" i="42"/>
  <c r="AI247" i="42"/>
  <c r="AB249" i="42"/>
  <c r="Z472" i="42"/>
  <c r="AC282" i="42"/>
  <c r="AH389" i="42" l="1"/>
  <c r="AH505" i="42"/>
  <c r="BD131" i="42"/>
  <c r="CT131" i="42" s="1"/>
  <c r="B131" i="42" s="1"/>
  <c r="AE644" i="42"/>
  <c r="AI644" i="42" s="1"/>
  <c r="Z412" i="42"/>
  <c r="AC254" i="42"/>
  <c r="AI254" i="42" s="1"/>
  <c r="AI523" i="42"/>
  <c r="AH524" i="42"/>
  <c r="AP347" i="42"/>
  <c r="AK352" i="42"/>
  <c r="AQ501" i="42"/>
  <c r="Z477" i="42"/>
  <c r="AI249" i="42"/>
  <c r="AB251" i="42"/>
  <c r="AI282" i="42"/>
  <c r="AI381" i="42"/>
  <c r="AA385" i="42"/>
  <c r="AA387" i="42" s="1"/>
  <c r="AH390" i="42" l="1"/>
  <c r="BD132" i="42"/>
  <c r="CT132" i="42" s="1"/>
  <c r="B132" i="42" s="1"/>
  <c r="AI412" i="42"/>
  <c r="Z413" i="42"/>
  <c r="AC255" i="42"/>
  <c r="AC256" i="42" s="1"/>
  <c r="AC257" i="42" s="1"/>
  <c r="AC259" i="42" s="1"/>
  <c r="AI259" i="42" s="1"/>
  <c r="AI524" i="42"/>
  <c r="AH525" i="42"/>
  <c r="AP348" i="42"/>
  <c r="AQ502" i="42"/>
  <c r="AK353" i="42"/>
  <c r="AC287" i="42"/>
  <c r="AA388" i="42"/>
  <c r="AI251" i="42"/>
  <c r="AB252" i="42"/>
  <c r="AH391" i="42" l="1"/>
  <c r="BD133" i="42"/>
  <c r="CT133" i="42" s="1"/>
  <c r="B133" i="42" s="1"/>
  <c r="AI413" i="42"/>
  <c r="Z415" i="42"/>
  <c r="Z416" i="42" s="1"/>
  <c r="Z417" i="42" s="1"/>
  <c r="Z420" i="42" s="1"/>
  <c r="AI255" i="42"/>
  <c r="AI256" i="42"/>
  <c r="AC276" i="42"/>
  <c r="AI276" i="42" s="1"/>
  <c r="AH526" i="42"/>
  <c r="AI525" i="42"/>
  <c r="AP349" i="42"/>
  <c r="AK354" i="42"/>
  <c r="AQ503" i="42"/>
  <c r="AI252" i="42"/>
  <c r="AB257" i="42"/>
  <c r="AI388" i="42"/>
  <c r="AA389" i="42"/>
  <c r="AI287" i="42"/>
  <c r="AH392" i="42" l="1"/>
  <c r="BD134" i="42"/>
  <c r="CT134" i="42" s="1"/>
  <c r="B134" i="42" s="1"/>
  <c r="AI420" i="42"/>
  <c r="Z421" i="42"/>
  <c r="Z424" i="42" s="1"/>
  <c r="AC278" i="42"/>
  <c r="AH527" i="42"/>
  <c r="AI526" i="42"/>
  <c r="AP350" i="42"/>
  <c r="AQ504" i="42"/>
  <c r="AK355" i="42"/>
  <c r="AI257" i="42"/>
  <c r="AB260" i="42"/>
  <c r="AI389" i="42"/>
  <c r="AA390" i="42"/>
  <c r="AA391" i="42" s="1"/>
  <c r="AI391" i="42" s="1"/>
  <c r="AH393" i="42" l="1"/>
  <c r="BD135" i="42"/>
  <c r="CT135" i="42" s="1"/>
  <c r="B135" i="42" s="1"/>
  <c r="AI424" i="42"/>
  <c r="Z425" i="42"/>
  <c r="AI278" i="42"/>
  <c r="AC281" i="42"/>
  <c r="AI527" i="42"/>
  <c r="AH528" i="42"/>
  <c r="AP351" i="42"/>
  <c r="AK356" i="42"/>
  <c r="AQ505" i="42"/>
  <c r="AI390" i="42"/>
  <c r="AA392" i="42"/>
  <c r="AI260" i="42"/>
  <c r="AB261" i="42"/>
  <c r="AC304" i="42"/>
  <c r="AI393" i="42" l="1"/>
  <c r="AH394" i="42"/>
  <c r="AK357" i="42"/>
  <c r="BD136" i="42"/>
  <c r="CT136" i="42" s="1"/>
  <c r="B136" i="42" s="1"/>
  <c r="AI425" i="42"/>
  <c r="Z426" i="42"/>
  <c r="AI281" i="42"/>
  <c r="AC286" i="42"/>
  <c r="AI286" i="42" s="1"/>
  <c r="AH529" i="42"/>
  <c r="AI528" i="42"/>
  <c r="AP352" i="42"/>
  <c r="AQ506" i="42"/>
  <c r="AK358" i="42"/>
  <c r="AI304" i="42"/>
  <c r="AC306" i="42"/>
  <c r="AI392" i="42"/>
  <c r="AA416" i="42"/>
  <c r="AI261" i="42"/>
  <c r="AB262" i="42"/>
  <c r="AH395" i="42" l="1"/>
  <c r="BD137" i="42"/>
  <c r="CT137" i="42" s="1"/>
  <c r="B137" i="42" s="1"/>
  <c r="AI426" i="42"/>
  <c r="Z550" i="42"/>
  <c r="Z552" i="42" s="1"/>
  <c r="AC296" i="42"/>
  <c r="AI529" i="42"/>
  <c r="AH530" i="42"/>
  <c r="AP353" i="42"/>
  <c r="AQ507" i="42"/>
  <c r="AK359" i="42"/>
  <c r="AI262" i="42"/>
  <c r="AB263" i="42"/>
  <c r="AI416" i="42"/>
  <c r="AA417" i="42"/>
  <c r="AI306" i="42"/>
  <c r="AC308" i="42"/>
  <c r="AH396" i="42" l="1"/>
  <c r="BD138" i="42"/>
  <c r="CT138" i="42" s="1"/>
  <c r="B138" i="42" s="1"/>
  <c r="AI552" i="42"/>
  <c r="Z555" i="42"/>
  <c r="AI296" i="42"/>
  <c r="AC301" i="42"/>
  <c r="AI301" i="42" s="1"/>
  <c r="AI530" i="42"/>
  <c r="AH531" i="42"/>
  <c r="AP354" i="42"/>
  <c r="AK360" i="42"/>
  <c r="AQ508" i="42"/>
  <c r="AI308" i="42"/>
  <c r="AC343" i="42"/>
  <c r="AI263" i="42"/>
  <c r="AB267" i="42"/>
  <c r="AI417" i="42"/>
  <c r="AA421" i="42"/>
  <c r="AH397" i="42" l="1"/>
  <c r="BD139" i="42"/>
  <c r="CT139" i="42" s="1"/>
  <c r="B139" i="42" s="1"/>
  <c r="AI555" i="42"/>
  <c r="Z559" i="42"/>
  <c r="Z616" i="42" s="1"/>
  <c r="Z627" i="42" s="1"/>
  <c r="Z628" i="42" s="1"/>
  <c r="Z631" i="42" s="1"/>
  <c r="Z634" i="42" s="1"/>
  <c r="Z637" i="42" s="1"/>
  <c r="Z639" i="42" s="1"/>
  <c r="AC303" i="42"/>
  <c r="AI531" i="42"/>
  <c r="AH532" i="42"/>
  <c r="AP355" i="42"/>
  <c r="AQ509" i="42"/>
  <c r="AK361" i="42"/>
  <c r="AI421" i="42"/>
  <c r="AA473" i="42"/>
  <c r="AI267" i="42"/>
  <c r="AB268" i="42"/>
  <c r="AI343" i="42"/>
  <c r="AC346" i="42"/>
  <c r="AH398" i="42" l="1"/>
  <c r="BD140" i="42"/>
  <c r="CT140" i="42" s="1"/>
  <c r="B140" i="42" s="1"/>
  <c r="AI303" i="42"/>
  <c r="AC305" i="42"/>
  <c r="AI305" i="42" s="1"/>
  <c r="AI532" i="42"/>
  <c r="AH533" i="42"/>
  <c r="AP356" i="42"/>
  <c r="AK362" i="42"/>
  <c r="AQ510" i="42"/>
  <c r="AI346" i="42"/>
  <c r="AC349" i="42"/>
  <c r="AA475" i="42"/>
  <c r="AA476" i="42" s="1"/>
  <c r="AI268" i="42"/>
  <c r="AB270" i="42"/>
  <c r="AH399" i="42" l="1"/>
  <c r="BD141" i="42"/>
  <c r="CT141" i="42" s="1"/>
  <c r="B141" i="42" s="1"/>
  <c r="AA477" i="42"/>
  <c r="AH534" i="42"/>
  <c r="AI533" i="42"/>
  <c r="AP357" i="42"/>
  <c r="AQ511" i="42"/>
  <c r="AK363" i="42"/>
  <c r="AI270" i="42"/>
  <c r="AB271" i="42"/>
  <c r="AA489" i="42"/>
  <c r="AI349" i="42"/>
  <c r="AC353" i="42"/>
  <c r="AH400" i="42" l="1"/>
  <c r="BD142" i="42"/>
  <c r="CT142" i="42" s="1"/>
  <c r="B142" i="42" s="1"/>
  <c r="AA479" i="42"/>
  <c r="AI534" i="42"/>
  <c r="AH535" i="42"/>
  <c r="AI535" i="42" s="1"/>
  <c r="AP358" i="42"/>
  <c r="AK364" i="42"/>
  <c r="AQ512" i="42"/>
  <c r="AI353" i="42"/>
  <c r="AC362" i="42"/>
  <c r="AI271" i="42"/>
  <c r="AB273" i="42"/>
  <c r="AH401" i="42" l="1"/>
  <c r="BD143" i="42"/>
  <c r="CT143" i="42" s="1"/>
  <c r="B143" i="42" s="1"/>
  <c r="AA482" i="42"/>
  <c r="AH536" i="42"/>
  <c r="AP359" i="42"/>
  <c r="AQ513" i="42"/>
  <c r="AK365" i="42"/>
  <c r="AI273" i="42"/>
  <c r="AB299" i="42"/>
  <c r="AI362" i="42"/>
  <c r="AC365" i="42"/>
  <c r="AC378" i="42" s="1"/>
  <c r="AI401" i="42" l="1"/>
  <c r="AH402" i="42"/>
  <c r="BD144" i="42"/>
  <c r="CT144" i="42" s="1"/>
  <c r="B144" i="42" s="1"/>
  <c r="AA485" i="42"/>
  <c r="AI378" i="42"/>
  <c r="AC379" i="42"/>
  <c r="AI536" i="42"/>
  <c r="AH537" i="42"/>
  <c r="AI537" i="42" s="1"/>
  <c r="AP360" i="42"/>
  <c r="AK366" i="42"/>
  <c r="AQ514" i="42"/>
  <c r="AI365" i="42"/>
  <c r="AI299" i="42"/>
  <c r="AB311" i="42"/>
  <c r="AH403" i="42" l="1"/>
  <c r="BD145" i="42"/>
  <c r="CT145" i="42" s="1"/>
  <c r="B145" i="42" s="1"/>
  <c r="AA487" i="42"/>
  <c r="AI379" i="42"/>
  <c r="AC385" i="42"/>
  <c r="AH538" i="42"/>
  <c r="AP361" i="42"/>
  <c r="AQ515" i="42"/>
  <c r="AK367" i="42"/>
  <c r="AI311" i="42"/>
  <c r="AB312" i="42"/>
  <c r="AA496" i="42"/>
  <c r="AH404" i="42" l="1"/>
  <c r="AH405" i="42" s="1"/>
  <c r="AH406" i="42" s="1"/>
  <c r="AH407" i="42" s="1"/>
  <c r="AH408" i="42" s="1"/>
  <c r="AI403" i="42"/>
  <c r="BD146" i="42"/>
  <c r="CT146" i="42" s="1"/>
  <c r="B146" i="42" s="1"/>
  <c r="AA490" i="42"/>
  <c r="AI385" i="42"/>
  <c r="AC386" i="42"/>
  <c r="AI538" i="42"/>
  <c r="AH539" i="42"/>
  <c r="AP362" i="42"/>
  <c r="AK368" i="42"/>
  <c r="AQ516" i="42"/>
  <c r="AI312" i="42"/>
  <c r="AB313" i="42"/>
  <c r="AI496" i="42"/>
  <c r="AH409" i="42" l="1"/>
  <c r="AI408" i="42"/>
  <c r="BD147" i="42"/>
  <c r="CT147" i="42" s="1"/>
  <c r="B147" i="42" s="1"/>
  <c r="AA491" i="42"/>
  <c r="AI386" i="42"/>
  <c r="AC394" i="42"/>
  <c r="AI539" i="42"/>
  <c r="AH540" i="42"/>
  <c r="AP363" i="42"/>
  <c r="AQ517" i="42"/>
  <c r="AK369" i="42"/>
  <c r="AI313" i="42"/>
  <c r="AB316" i="42"/>
  <c r="AH448" i="42" l="1"/>
  <c r="AI448" i="42" s="1"/>
  <c r="AH410" i="42"/>
  <c r="AI409" i="42"/>
  <c r="AH449" i="42"/>
  <c r="BD148" i="42"/>
  <c r="CT148" i="42" s="1"/>
  <c r="B148" i="42" s="1"/>
  <c r="AA493" i="42"/>
  <c r="AI394" i="42"/>
  <c r="AC395" i="42"/>
  <c r="AC396" i="42" s="1"/>
  <c r="AI396" i="42" s="1"/>
  <c r="AI540" i="42"/>
  <c r="AH541" i="42"/>
  <c r="AP364" i="42"/>
  <c r="AK370" i="42"/>
  <c r="AQ518" i="42"/>
  <c r="AA500" i="42"/>
  <c r="AI316" i="42"/>
  <c r="AB322" i="42"/>
  <c r="AI410" i="42" l="1"/>
  <c r="AH411" i="42"/>
  <c r="AI411" i="42" s="1"/>
  <c r="AI449" i="42"/>
  <c r="AH450" i="42"/>
  <c r="BD149" i="42"/>
  <c r="CT149" i="42" s="1"/>
  <c r="B149" i="42" s="1"/>
  <c r="AA495" i="42"/>
  <c r="AI495" i="42" s="1"/>
  <c r="AC397" i="42"/>
  <c r="AI397" i="42" s="1"/>
  <c r="AI395" i="42"/>
  <c r="AH542" i="42"/>
  <c r="AI541" i="42"/>
  <c r="AP365" i="42"/>
  <c r="AQ519" i="42"/>
  <c r="AK371" i="42"/>
  <c r="AI322" i="42"/>
  <c r="AB323" i="42"/>
  <c r="AI500" i="42"/>
  <c r="AA550" i="42"/>
  <c r="AI450" i="42" l="1"/>
  <c r="AH451" i="42"/>
  <c r="BD150" i="42"/>
  <c r="CT150" i="42" s="1"/>
  <c r="B150" i="42" s="1"/>
  <c r="AA497" i="42"/>
  <c r="AI497" i="42" s="1"/>
  <c r="AC398" i="42"/>
  <c r="AI398" i="42" s="1"/>
  <c r="AI542" i="42"/>
  <c r="AH543" i="42"/>
  <c r="AP366" i="42"/>
  <c r="AK372" i="42"/>
  <c r="AQ520" i="42"/>
  <c r="AC402" i="42"/>
  <c r="AI323" i="42"/>
  <c r="AB324" i="42"/>
  <c r="AI550" i="42"/>
  <c r="AA559" i="42"/>
  <c r="AI451" i="42" l="1"/>
  <c r="AH452" i="42"/>
  <c r="BD151" i="42"/>
  <c r="CT151" i="42" s="1"/>
  <c r="B151" i="42" s="1"/>
  <c r="AA498" i="42"/>
  <c r="AC399" i="42"/>
  <c r="AI399" i="42" s="1"/>
  <c r="AI543" i="42"/>
  <c r="AH544" i="42"/>
  <c r="AP367" i="42"/>
  <c r="AK373" i="42"/>
  <c r="AI324" i="42"/>
  <c r="AB327" i="42"/>
  <c r="AI559" i="42"/>
  <c r="AI402" i="42"/>
  <c r="AC404" i="42"/>
  <c r="AI452" i="42" l="1"/>
  <c r="AH453" i="42"/>
  <c r="BD152" i="42"/>
  <c r="CT152" i="42" s="1"/>
  <c r="B152" i="42" s="1"/>
  <c r="AI498" i="42"/>
  <c r="AA499" i="42"/>
  <c r="AC400" i="42"/>
  <c r="AI400" i="42" s="1"/>
  <c r="AI544" i="42"/>
  <c r="AH545" i="42"/>
  <c r="AH546" i="42" s="1"/>
  <c r="AP368" i="42"/>
  <c r="AK374" i="42"/>
  <c r="AI404" i="42"/>
  <c r="AC415" i="42"/>
  <c r="AI327" i="42"/>
  <c r="AB328" i="42"/>
  <c r="AI453" i="42" l="1"/>
  <c r="AH454" i="42"/>
  <c r="BD153" i="42"/>
  <c r="CT153" i="42" s="1"/>
  <c r="B153" i="42" s="1"/>
  <c r="AI546" i="42"/>
  <c r="AH551" i="42"/>
  <c r="AH560" i="42" s="1"/>
  <c r="AH561" i="42" s="1"/>
  <c r="AH563" i="42" s="1"/>
  <c r="AH564" i="42" s="1"/>
  <c r="AH565" i="42" s="1"/>
  <c r="AH566" i="42" s="1"/>
  <c r="AH567" i="42" s="1"/>
  <c r="AH570" i="42" s="1"/>
  <c r="AH572" i="42" s="1"/>
  <c r="AH574" i="42" s="1"/>
  <c r="AH575" i="42" s="1"/>
  <c r="AH577" i="42" s="1"/>
  <c r="AH579" i="42" s="1"/>
  <c r="AH580" i="42" s="1"/>
  <c r="AH582" i="42" s="1"/>
  <c r="AI499" i="42"/>
  <c r="AA501" i="42"/>
  <c r="AA505" i="42" s="1"/>
  <c r="AI505" i="42" s="1"/>
  <c r="AC405" i="42"/>
  <c r="AI545" i="42"/>
  <c r="AP369" i="42"/>
  <c r="AK375" i="42"/>
  <c r="AI328" i="42"/>
  <c r="AB332" i="42"/>
  <c r="AI415" i="42"/>
  <c r="AC470" i="42"/>
  <c r="AI454" i="42" l="1"/>
  <c r="AH455" i="42"/>
  <c r="BD154" i="42"/>
  <c r="CT154" i="42" s="1"/>
  <c r="B154" i="42" s="1"/>
  <c r="AH583" i="42"/>
  <c r="AH584" i="42" s="1"/>
  <c r="AI584" i="42" s="1"/>
  <c r="AI501" i="42"/>
  <c r="AA551" i="42"/>
  <c r="AI405" i="42"/>
  <c r="AC406" i="42"/>
  <c r="AP370" i="42"/>
  <c r="AK376" i="42"/>
  <c r="AI332" i="42"/>
  <c r="AB337" i="42"/>
  <c r="AI455" i="42" l="1"/>
  <c r="AH456" i="42"/>
  <c r="BD155" i="42"/>
  <c r="CT155" i="42" s="1"/>
  <c r="B155" i="42" s="1"/>
  <c r="AH585" i="42"/>
  <c r="AI585" i="42" s="1"/>
  <c r="AI583" i="42"/>
  <c r="AA560" i="42"/>
  <c r="AI560" i="42" s="1"/>
  <c r="AI406" i="42"/>
  <c r="AC407" i="42"/>
  <c r="AH586" i="42"/>
  <c r="AI586" i="42" s="1"/>
  <c r="AP371" i="42"/>
  <c r="AK377" i="42"/>
  <c r="AI337" i="42"/>
  <c r="AB374" i="42"/>
  <c r="AA569" i="42"/>
  <c r="AC549" i="42"/>
  <c r="AI456" i="42" l="1"/>
  <c r="AH457" i="42"/>
  <c r="BD156" i="42"/>
  <c r="CT156" i="42" s="1"/>
  <c r="B156" i="42" s="1"/>
  <c r="AA561" i="42"/>
  <c r="AI561" i="42" s="1"/>
  <c r="AI407" i="42"/>
  <c r="AC471" i="42"/>
  <c r="AH587" i="42"/>
  <c r="AI587" i="42" s="1"/>
  <c r="AP372" i="42"/>
  <c r="AK378" i="42"/>
  <c r="AI549" i="42"/>
  <c r="AC551" i="42"/>
  <c r="AI374" i="42"/>
  <c r="AB384" i="42"/>
  <c r="AI569" i="42"/>
  <c r="AA573" i="42"/>
  <c r="AI457" i="42" l="1"/>
  <c r="AH458" i="42"/>
  <c r="BD157" i="42"/>
  <c r="CT157" i="42" s="1"/>
  <c r="B157" i="42" s="1"/>
  <c r="AA563" i="42"/>
  <c r="AI563" i="42" s="1"/>
  <c r="AC472" i="42"/>
  <c r="AH588" i="42"/>
  <c r="AH589" i="42" s="1"/>
  <c r="AI589" i="42" s="1"/>
  <c r="AP373" i="42"/>
  <c r="AK379" i="42"/>
  <c r="AI573" i="42"/>
  <c r="AI384" i="42"/>
  <c r="AB387" i="42"/>
  <c r="AI551" i="42"/>
  <c r="AC554" i="42"/>
  <c r="AI458" i="42" l="1"/>
  <c r="AH459" i="42"/>
  <c r="BD158" i="42"/>
  <c r="CT158" i="42" s="1"/>
  <c r="B158" i="42" s="1"/>
  <c r="AA564" i="42"/>
  <c r="AC474" i="42"/>
  <c r="AH590" i="42"/>
  <c r="AI590" i="42" s="1"/>
  <c r="AI588" i="42"/>
  <c r="AP374" i="42"/>
  <c r="AK380" i="42"/>
  <c r="AI554" i="42"/>
  <c r="AC558" i="42"/>
  <c r="AA578" i="42"/>
  <c r="AI387" i="42"/>
  <c r="AB567" i="42"/>
  <c r="AI459" i="42" l="1"/>
  <c r="AH460" i="42"/>
  <c r="BD159" i="42"/>
  <c r="CT159" i="42" s="1"/>
  <c r="B159" i="42" s="1"/>
  <c r="AA565" i="42"/>
  <c r="AI565" i="42" s="1"/>
  <c r="AI564" i="42"/>
  <c r="AC481" i="42"/>
  <c r="AH591" i="42"/>
  <c r="AI591" i="42" s="1"/>
  <c r="AP375" i="42"/>
  <c r="AK381" i="42"/>
  <c r="AB571" i="42"/>
  <c r="AI578" i="42"/>
  <c r="AI558" i="42"/>
  <c r="AC616" i="42"/>
  <c r="AI460" i="42" l="1"/>
  <c r="AH461" i="42"/>
  <c r="BD160" i="42"/>
  <c r="CT160" i="42" s="1"/>
  <c r="B160" i="42" s="1"/>
  <c r="AA566" i="42"/>
  <c r="AA567" i="42" s="1"/>
  <c r="AC483" i="42"/>
  <c r="AH592" i="42"/>
  <c r="AI592" i="42" s="1"/>
  <c r="AP376" i="42"/>
  <c r="AK382" i="42"/>
  <c r="AI616" i="42"/>
  <c r="AI571" i="42"/>
  <c r="AB572" i="42"/>
  <c r="AI461" i="42" l="1"/>
  <c r="AH462" i="42"/>
  <c r="BD161" i="42"/>
  <c r="CT161" i="42" s="1"/>
  <c r="B161" i="42" s="1"/>
  <c r="AC613" i="42"/>
  <c r="AI567" i="42"/>
  <c r="AA570" i="42"/>
  <c r="AI570" i="42" s="1"/>
  <c r="AI566" i="42"/>
  <c r="AH593" i="42"/>
  <c r="AI593" i="42" s="1"/>
  <c r="AP377" i="42"/>
  <c r="AK383" i="42"/>
  <c r="AB575" i="42"/>
  <c r="AI462" i="42" l="1"/>
  <c r="AH463" i="42"/>
  <c r="BD162" i="42"/>
  <c r="CT162" i="42" s="1"/>
  <c r="B162" i="42" s="1"/>
  <c r="AC615" i="42"/>
  <c r="AC618" i="42" s="1"/>
  <c r="AC619" i="42" s="1"/>
  <c r="AC620" i="42" s="1"/>
  <c r="AA572" i="42"/>
  <c r="AI572" i="42" s="1"/>
  <c r="AH594" i="42"/>
  <c r="AI594" i="42" s="1"/>
  <c r="AP378" i="42"/>
  <c r="AK384" i="42"/>
  <c r="AB577" i="42"/>
  <c r="AC627" i="42"/>
  <c r="AI463" i="42" l="1"/>
  <c r="AH464" i="42"/>
  <c r="BD163" i="42"/>
  <c r="CT163" i="42" s="1"/>
  <c r="B163" i="42" s="1"/>
  <c r="AA574" i="42"/>
  <c r="AI574" i="42" s="1"/>
  <c r="AC621" i="42"/>
  <c r="AI621" i="42" s="1"/>
  <c r="AH595" i="42"/>
  <c r="AI595" i="42" s="1"/>
  <c r="AP379" i="42"/>
  <c r="AK385" i="42"/>
  <c r="AI627" i="42"/>
  <c r="AC628" i="42"/>
  <c r="AB613" i="42"/>
  <c r="AI464" i="42" l="1"/>
  <c r="AH465" i="42"/>
  <c r="BD164" i="42"/>
  <c r="CT164" i="42" s="1"/>
  <c r="B164" i="42" s="1"/>
  <c r="AA575" i="42"/>
  <c r="AI575" i="42" s="1"/>
  <c r="AC622" i="42"/>
  <c r="AC623" i="42" s="1"/>
  <c r="AH596" i="42"/>
  <c r="AH597" i="42" s="1"/>
  <c r="AP380" i="42"/>
  <c r="AK386" i="42"/>
  <c r="AI613" i="42"/>
  <c r="AB615" i="42"/>
  <c r="AI628" i="42"/>
  <c r="AC629" i="42"/>
  <c r="AI465" i="42" l="1"/>
  <c r="AH466" i="42"/>
  <c r="BD165" i="42"/>
  <c r="CT165" i="42" s="1"/>
  <c r="B165" i="42" s="1"/>
  <c r="AA577" i="42"/>
  <c r="AI577" i="42" s="1"/>
  <c r="AI622" i="42"/>
  <c r="AC624" i="42"/>
  <c r="AC625" i="42" s="1"/>
  <c r="AI623" i="42"/>
  <c r="AI596" i="42"/>
  <c r="AH598" i="42"/>
  <c r="AI598" i="42" s="1"/>
  <c r="AI597" i="42"/>
  <c r="AP381" i="42"/>
  <c r="AK387" i="42"/>
  <c r="AI615" i="42"/>
  <c r="AB618" i="42"/>
  <c r="AI629" i="42"/>
  <c r="AC630" i="42"/>
  <c r="AI466" i="42" l="1"/>
  <c r="AH467" i="42"/>
  <c r="BD166" i="42"/>
  <c r="CT166" i="42" s="1"/>
  <c r="B166" i="42" s="1"/>
  <c r="AA579" i="42"/>
  <c r="AI579" i="42" s="1"/>
  <c r="AH599" i="42"/>
  <c r="AH600" i="42" s="1"/>
  <c r="AI600" i="42" s="1"/>
  <c r="AP382" i="42"/>
  <c r="AK388" i="42"/>
  <c r="AI630" i="42"/>
  <c r="AC631" i="42"/>
  <c r="AI618" i="42"/>
  <c r="AB619" i="42"/>
  <c r="AI467" i="42" l="1"/>
  <c r="AH468" i="42"/>
  <c r="BD167" i="42"/>
  <c r="CT167" i="42" s="1"/>
  <c r="B167" i="42" s="1"/>
  <c r="AA580" i="42"/>
  <c r="AI580" i="42" s="1"/>
  <c r="AH601" i="42"/>
  <c r="AI601" i="42" s="1"/>
  <c r="AI599" i="42"/>
  <c r="AP383" i="42"/>
  <c r="AK389" i="42"/>
  <c r="AI631" i="42"/>
  <c r="AC634" i="42"/>
  <c r="AI619" i="42"/>
  <c r="AB620" i="42"/>
  <c r="AI468" i="42" l="1"/>
  <c r="AH469" i="42"/>
  <c r="BD168" i="42"/>
  <c r="CT168" i="42" s="1"/>
  <c r="B168" i="42" s="1"/>
  <c r="AA582" i="42"/>
  <c r="AI582" i="42" s="1"/>
  <c r="AH602" i="42"/>
  <c r="AI602" i="42" s="1"/>
  <c r="AP384" i="42"/>
  <c r="AK390" i="42"/>
  <c r="AI620" i="42"/>
  <c r="AB624" i="42"/>
  <c r="AI634" i="42"/>
  <c r="AC637" i="42"/>
  <c r="AI469" i="42" l="1"/>
  <c r="AH470" i="42"/>
  <c r="BD169" i="42"/>
  <c r="CT169" i="42" s="1"/>
  <c r="B169" i="42" s="1"/>
  <c r="AA614" i="42"/>
  <c r="AH603" i="42"/>
  <c r="AH604" i="42" s="1"/>
  <c r="AP385" i="42"/>
  <c r="AK391" i="42"/>
  <c r="AI637" i="42"/>
  <c r="AC639" i="42"/>
  <c r="AI639" i="42" s="1"/>
  <c r="AI624" i="42"/>
  <c r="AB625" i="42"/>
  <c r="AH471" i="42" l="1"/>
  <c r="AI470" i="42"/>
  <c r="BD170" i="42"/>
  <c r="CT170" i="42" s="1"/>
  <c r="B170" i="42" s="1"/>
  <c r="AI603" i="42"/>
  <c r="AP386" i="42"/>
  <c r="AK392" i="42"/>
  <c r="AI604" i="42"/>
  <c r="AH605" i="42"/>
  <c r="AI625" i="42"/>
  <c r="AB632" i="42"/>
  <c r="AI632" i="42" s="1"/>
  <c r="AH472" i="42" l="1"/>
  <c r="AI471" i="42"/>
  <c r="AK865" i="42"/>
  <c r="BD171" i="42"/>
  <c r="CT171" i="42" s="1"/>
  <c r="B171" i="42" s="1"/>
  <c r="AP387" i="42"/>
  <c r="AI605" i="42"/>
  <c r="AH606" i="42"/>
  <c r="AH473" i="42" l="1"/>
  <c r="AI472" i="42"/>
  <c r="BD172" i="42"/>
  <c r="CT172" i="42" s="1"/>
  <c r="B172" i="42" s="1"/>
  <c r="E3" i="45"/>
  <c r="AP388" i="42"/>
  <c r="AI606" i="42"/>
  <c r="AH607" i="42"/>
  <c r="AH474" i="42" l="1"/>
  <c r="AI473" i="42"/>
  <c r="BD173" i="42"/>
  <c r="CT173" i="42" s="1"/>
  <c r="B173" i="42" s="1"/>
  <c r="AP389" i="42"/>
  <c r="AI607" i="42"/>
  <c r="AH608" i="42"/>
  <c r="AH475" i="42" l="1"/>
  <c r="AI474" i="42"/>
  <c r="BD174" i="42"/>
  <c r="CT174" i="42" s="1"/>
  <c r="B174" i="42" s="1"/>
  <c r="AP390" i="42"/>
  <c r="AI608" i="42"/>
  <c r="AH609" i="42"/>
  <c r="AH476" i="42" l="1"/>
  <c r="AI475" i="42"/>
  <c r="BD175" i="42"/>
  <c r="CT175" i="42" s="1"/>
  <c r="B175" i="42" s="1"/>
  <c r="AP391" i="42"/>
  <c r="AQ865" i="42"/>
  <c r="E9" i="45" s="1"/>
  <c r="AI609" i="42"/>
  <c r="AH610" i="42"/>
  <c r="AH477" i="42" l="1"/>
  <c r="AI476" i="42"/>
  <c r="BD176" i="42"/>
  <c r="CT176" i="42" s="1"/>
  <c r="B176" i="42" s="1"/>
  <c r="AP392" i="42"/>
  <c r="AI610" i="42"/>
  <c r="AH611" i="42"/>
  <c r="AH614" i="42" s="1"/>
  <c r="AI614" i="42" s="1"/>
  <c r="AH478" i="42" l="1"/>
  <c r="AI477" i="42"/>
  <c r="BD177" i="42"/>
  <c r="CT177" i="42" s="1"/>
  <c r="B177" i="42" s="1"/>
  <c r="AP393" i="42"/>
  <c r="AI611" i="42"/>
  <c r="AH648" i="42"/>
  <c r="AI478" i="42" l="1"/>
  <c r="AH479" i="42"/>
  <c r="AP394" i="42"/>
  <c r="BD178" i="42"/>
  <c r="CT178" i="42" s="1"/>
  <c r="B178" i="42" s="1"/>
  <c r="AP395" i="42"/>
  <c r="AI648" i="42"/>
  <c r="AH649" i="42"/>
  <c r="AH480" i="42" l="1"/>
  <c r="AI479" i="42"/>
  <c r="BD179" i="42"/>
  <c r="CT179" i="42" s="1"/>
  <c r="B179" i="42" s="1"/>
  <c r="AP396" i="42"/>
  <c r="AI649" i="42"/>
  <c r="AH650" i="42"/>
  <c r="AI480" i="42" l="1"/>
  <c r="AH481" i="42"/>
  <c r="BD180" i="42"/>
  <c r="CT180" i="42" s="1"/>
  <c r="B180" i="42" s="1"/>
  <c r="AP397" i="42"/>
  <c r="AI650" i="42"/>
  <c r="AH651" i="42"/>
  <c r="AH482" i="42" l="1"/>
  <c r="AI481" i="42"/>
  <c r="BD181" i="42"/>
  <c r="CT181" i="42" s="1"/>
  <c r="B181" i="42" s="1"/>
  <c r="AP398" i="42"/>
  <c r="AI651" i="42"/>
  <c r="AH652" i="42"/>
  <c r="AH483" i="42" l="1"/>
  <c r="AI482" i="42"/>
  <c r="BD182" i="42"/>
  <c r="CT182" i="42" s="1"/>
  <c r="B182" i="42" s="1"/>
  <c r="AP399" i="42"/>
  <c r="AI652" i="42"/>
  <c r="AH653" i="42"/>
  <c r="AH484" i="42" l="1"/>
  <c r="AI483" i="42"/>
  <c r="BD183" i="42"/>
  <c r="CT183" i="42" s="1"/>
  <c r="B183" i="42" s="1"/>
  <c r="AP400" i="42"/>
  <c r="AI653" i="42"/>
  <c r="AH654" i="42"/>
  <c r="AI484" i="42" l="1"/>
  <c r="AH485" i="42"/>
  <c r="BD184" i="42"/>
  <c r="CT184" i="42" s="1"/>
  <c r="B184" i="42" s="1"/>
  <c r="AP401" i="42"/>
  <c r="AI654" i="42"/>
  <c r="AH655" i="42"/>
  <c r="AH486" i="42" l="1"/>
  <c r="AI485" i="42"/>
  <c r="BD185" i="42"/>
  <c r="CT185" i="42" s="1"/>
  <c r="B185" i="42" s="1"/>
  <c r="AP402" i="42"/>
  <c r="AI655" i="42"/>
  <c r="AH656" i="42"/>
  <c r="AI486" i="42" l="1"/>
  <c r="AH487" i="42"/>
  <c r="BD186" i="42"/>
  <c r="CT186" i="42" s="1"/>
  <c r="B186" i="42" s="1"/>
  <c r="AP403" i="42"/>
  <c r="AI656" i="42"/>
  <c r="AH657" i="42"/>
  <c r="AH488" i="42" l="1"/>
  <c r="AI487" i="42"/>
  <c r="BD187" i="42"/>
  <c r="CT187" i="42" s="1"/>
  <c r="B187" i="42" s="1"/>
  <c r="AP404" i="42"/>
  <c r="AI657" i="42"/>
  <c r="AH658" i="42"/>
  <c r="AI488" i="42" l="1"/>
  <c r="AH489" i="42"/>
  <c r="BD188" i="42"/>
  <c r="CT188" i="42" s="1"/>
  <c r="B188" i="42" s="1"/>
  <c r="AP405" i="42"/>
  <c r="AI658" i="42"/>
  <c r="AH659" i="42"/>
  <c r="AI489" i="42" l="1"/>
  <c r="AH490" i="42"/>
  <c r="BD189" i="42"/>
  <c r="CT189" i="42" s="1"/>
  <c r="B189" i="42" s="1"/>
  <c r="AP406" i="42"/>
  <c r="AI659" i="42"/>
  <c r="AH660" i="42"/>
  <c r="AH491" i="42" l="1"/>
  <c r="AI490" i="42"/>
  <c r="BD190" i="42"/>
  <c r="CT190" i="42" s="1"/>
  <c r="B190" i="42" s="1"/>
  <c r="AP407" i="42"/>
  <c r="AI660" i="42"/>
  <c r="AH661" i="42"/>
  <c r="AI491" i="42" l="1"/>
  <c r="AH492" i="42"/>
  <c r="BD191" i="42"/>
  <c r="CT191" i="42" s="1"/>
  <c r="B191" i="42" s="1"/>
  <c r="AP408" i="42"/>
  <c r="AI661" i="42"/>
  <c r="AH662" i="42"/>
  <c r="AH493" i="42" l="1"/>
  <c r="AI493" i="42" s="1"/>
  <c r="AI492" i="42"/>
  <c r="BD192" i="42"/>
  <c r="CT192" i="42" s="1"/>
  <c r="B192" i="42" s="1"/>
  <c r="AP409" i="42"/>
  <c r="AI662" i="42"/>
  <c r="AH663" i="42"/>
  <c r="BD193" i="42" l="1"/>
  <c r="CT193" i="42" s="1"/>
  <c r="B193" i="42" s="1"/>
  <c r="AP410" i="42"/>
  <c r="AI663" i="42"/>
  <c r="AH664" i="42"/>
  <c r="BD194" i="42" l="1"/>
  <c r="CT194" i="42" s="1"/>
  <c r="B194" i="42" s="1"/>
  <c r="AP411" i="42"/>
  <c r="AI664" i="42"/>
  <c r="AH665" i="42"/>
  <c r="BD195" i="42" l="1"/>
  <c r="CT195" i="42" s="1"/>
  <c r="B195" i="42" s="1"/>
  <c r="AP412" i="42"/>
  <c r="AI665" i="42"/>
  <c r="AH666" i="42"/>
  <c r="BD196" i="42" l="1"/>
  <c r="CT196" i="42" s="1"/>
  <c r="B196" i="42" s="1"/>
  <c r="AP413" i="42"/>
  <c r="AI666" i="42"/>
  <c r="AH667" i="42"/>
  <c r="BD197" i="42" l="1"/>
  <c r="CT197" i="42" s="1"/>
  <c r="B197" i="42" s="1"/>
  <c r="AP414" i="42"/>
  <c r="AI667" i="42"/>
  <c r="AH668" i="42"/>
  <c r="BD198" i="42" l="1"/>
  <c r="CT198" i="42" s="1"/>
  <c r="B198" i="42" s="1"/>
  <c r="AP415" i="42"/>
  <c r="AI668" i="42"/>
  <c r="AH669" i="42"/>
  <c r="BD199" i="42" l="1"/>
  <c r="CT199" i="42" s="1"/>
  <c r="B199" i="42" s="1"/>
  <c r="AP416" i="42"/>
  <c r="AI669" i="42"/>
  <c r="AH670" i="42"/>
  <c r="BD200" i="42" l="1"/>
  <c r="CT200" i="42" s="1"/>
  <c r="B200" i="42" s="1"/>
  <c r="AP417" i="42"/>
  <c r="AI670" i="42"/>
  <c r="AH671" i="42"/>
  <c r="BD201" i="42" l="1"/>
  <c r="CT201" i="42" s="1"/>
  <c r="B201" i="42" s="1"/>
  <c r="AP418" i="42"/>
  <c r="AI671" i="42"/>
  <c r="AH672" i="42"/>
  <c r="BD202" i="42" l="1"/>
  <c r="CT202" i="42" s="1"/>
  <c r="B202" i="42" s="1"/>
  <c r="AP419" i="42"/>
  <c r="AI672" i="42"/>
  <c r="AH673" i="42"/>
  <c r="BD203" i="42" l="1"/>
  <c r="CT203" i="42" s="1"/>
  <c r="B203" i="42" s="1"/>
  <c r="AP420" i="42"/>
  <c r="AI673" i="42"/>
  <c r="AH674" i="42"/>
  <c r="BD204" i="42" l="1"/>
  <c r="CT204" i="42" s="1"/>
  <c r="B204" i="42" s="1"/>
  <c r="AP421" i="42"/>
  <c r="AI674" i="42"/>
  <c r="AH675" i="42"/>
  <c r="BD205" i="42" l="1"/>
  <c r="CT205" i="42" s="1"/>
  <c r="B205" i="42" s="1"/>
  <c r="AP422" i="42"/>
  <c r="AI675" i="42"/>
  <c r="AH676" i="42"/>
  <c r="BD206" i="42" l="1"/>
  <c r="CT206" i="42" s="1"/>
  <c r="B206" i="42" s="1"/>
  <c r="AP423" i="42"/>
  <c r="AI676" i="42"/>
  <c r="AH677" i="42"/>
  <c r="BD207" i="42" l="1"/>
  <c r="CT207" i="42" s="1"/>
  <c r="B207" i="42" s="1"/>
  <c r="AP424" i="42"/>
  <c r="AI677" i="42"/>
  <c r="AH678" i="42"/>
  <c r="BD208" i="42" l="1"/>
  <c r="CT208" i="42" s="1"/>
  <c r="B208" i="42" s="1"/>
  <c r="AP425" i="42"/>
  <c r="AI678" i="42"/>
  <c r="AH679" i="42"/>
  <c r="BD209" i="42" l="1"/>
  <c r="CT209" i="42" s="1"/>
  <c r="B209" i="42" s="1"/>
  <c r="AI679" i="42"/>
  <c r="AY865" i="42"/>
  <c r="E17" i="45" s="1"/>
  <c r="AP426" i="42"/>
  <c r="BD210" i="42" l="1"/>
  <c r="CT210" i="42" s="1"/>
  <c r="B210" i="42" s="1"/>
  <c r="AP427" i="42"/>
  <c r="BD211" i="42" l="1"/>
  <c r="CT211" i="42" s="1"/>
  <c r="B211" i="42" s="1"/>
  <c r="AP428" i="42"/>
  <c r="BD212" i="42" l="1"/>
  <c r="CT212" i="42" s="1"/>
  <c r="B212" i="42" s="1"/>
  <c r="AP429" i="42"/>
  <c r="BD213" i="42" l="1"/>
  <c r="CT213" i="42" s="1"/>
  <c r="B213" i="42" s="1"/>
  <c r="AP430" i="42"/>
  <c r="BD214" i="42" l="1"/>
  <c r="CT214" i="42" s="1"/>
  <c r="B214" i="42" s="1"/>
  <c r="AP431" i="42"/>
  <c r="BD215" i="42" l="1"/>
  <c r="CT215" i="42" s="1"/>
  <c r="B215" i="42" s="1"/>
  <c r="AP432" i="42"/>
  <c r="BD216" i="42" l="1"/>
  <c r="CT216" i="42" s="1"/>
  <c r="B216" i="42" s="1"/>
  <c r="AP433" i="42"/>
  <c r="BD217" i="42" l="1"/>
  <c r="CT217" i="42" s="1"/>
  <c r="B217" i="42" s="1"/>
  <c r="AP434" i="42"/>
  <c r="BD218" i="42" l="1"/>
  <c r="CT218" i="42" s="1"/>
  <c r="B218" i="42" s="1"/>
  <c r="AP435" i="42"/>
  <c r="BD219" i="42" l="1"/>
  <c r="CT219" i="42" s="1"/>
  <c r="B219" i="42" s="1"/>
  <c r="AP436" i="42"/>
  <c r="BD220" i="42" l="1"/>
  <c r="CT220" i="42" s="1"/>
  <c r="B220" i="42" s="1"/>
  <c r="AP437" i="42"/>
  <c r="BD221" i="42" l="1"/>
  <c r="CT221" i="42" s="1"/>
  <c r="B221" i="42" s="1"/>
  <c r="AP438" i="42"/>
  <c r="BD222" i="42" l="1"/>
  <c r="CT222" i="42" s="1"/>
  <c r="B222" i="42" s="1"/>
  <c r="AP439" i="42"/>
  <c r="BD223" i="42" l="1"/>
  <c r="CT223" i="42" s="1"/>
  <c r="B223" i="42" s="1"/>
  <c r="AP440" i="42"/>
  <c r="BD224" i="42" l="1"/>
  <c r="CT224" i="42" s="1"/>
  <c r="B224" i="42" s="1"/>
  <c r="AP441" i="42"/>
  <c r="BD225" i="42" l="1"/>
  <c r="CT225" i="42" s="1"/>
  <c r="B225" i="42" s="1"/>
  <c r="AP442" i="42"/>
  <c r="BD226" i="42" l="1"/>
  <c r="CT226" i="42" s="1"/>
  <c r="B226" i="42" s="1"/>
  <c r="AP443" i="42"/>
  <c r="BD227" i="42" l="1"/>
  <c r="CT227" i="42" s="1"/>
  <c r="B227" i="42" s="1"/>
  <c r="AP444" i="42"/>
  <c r="BD228" i="42" l="1"/>
  <c r="CT228" i="42" s="1"/>
  <c r="B228" i="42" s="1"/>
  <c r="AP445" i="42"/>
  <c r="BD229" i="42" l="1"/>
  <c r="CT229" i="42" s="1"/>
  <c r="B229" i="42" s="1"/>
  <c r="AP446" i="42"/>
  <c r="BD230" i="42" l="1"/>
  <c r="CT230" i="42" s="1"/>
  <c r="B230" i="42" s="1"/>
  <c r="AP447" i="42"/>
  <c r="BD231" i="42" l="1"/>
  <c r="CT231" i="42" s="1"/>
  <c r="B231" i="42" s="1"/>
  <c r="AP448" i="42"/>
  <c r="BD232" i="42" l="1"/>
  <c r="CT232" i="42" s="1"/>
  <c r="B232" i="42" s="1"/>
  <c r="AP449" i="42"/>
  <c r="BD233" i="42" l="1"/>
  <c r="CT233" i="42" s="1"/>
  <c r="B233" i="42" s="1"/>
  <c r="AP450" i="42"/>
  <c r="BD234" i="42" l="1"/>
  <c r="CT234" i="42" s="1"/>
  <c r="B234" i="42" s="1"/>
  <c r="AP451" i="42"/>
  <c r="BD235" i="42" l="1"/>
  <c r="CT235" i="42" s="1"/>
  <c r="B235" i="42" s="1"/>
  <c r="AP452" i="42"/>
  <c r="BD236" i="42" l="1"/>
  <c r="CT236" i="42" s="1"/>
  <c r="B236" i="42" s="1"/>
  <c r="AP453" i="42"/>
  <c r="BD237" i="42" l="1"/>
  <c r="CT237" i="42" s="1"/>
  <c r="B237" i="42" s="1"/>
  <c r="AP454" i="42"/>
  <c r="BD238" i="42" l="1"/>
  <c r="CT238" i="42" s="1"/>
  <c r="B238" i="42" s="1"/>
  <c r="AP455" i="42"/>
  <c r="BD239" i="42" l="1"/>
  <c r="CT239" i="42" s="1"/>
  <c r="B239" i="42" s="1"/>
  <c r="AP456" i="42"/>
  <c r="BD240" i="42" l="1"/>
  <c r="CT240" i="42" s="1"/>
  <c r="B240" i="42" s="1"/>
  <c r="AP457" i="42"/>
  <c r="BD241" i="42" l="1"/>
  <c r="CT241" i="42" s="1"/>
  <c r="B241" i="42" s="1"/>
  <c r="AP458" i="42"/>
  <c r="BD242" i="42" l="1"/>
  <c r="CT242" i="42" s="1"/>
  <c r="B242" i="42" s="1"/>
  <c r="AP459" i="42"/>
  <c r="BD243" i="42" l="1"/>
  <c r="CT243" i="42" s="1"/>
  <c r="B243" i="42" s="1"/>
  <c r="AP460" i="42"/>
  <c r="BD244" i="42" l="1"/>
  <c r="CT244" i="42" s="1"/>
  <c r="B244" i="42" s="1"/>
  <c r="AP461" i="42"/>
  <c r="BD245" i="42" l="1"/>
  <c r="CT245" i="42" s="1"/>
  <c r="B245" i="42" s="1"/>
  <c r="AP462" i="42"/>
  <c r="BD246" i="42" l="1"/>
  <c r="CT246" i="42" s="1"/>
  <c r="B246" i="42" s="1"/>
  <c r="AP463" i="42"/>
  <c r="BD247" i="42" l="1"/>
  <c r="CT247" i="42" s="1"/>
  <c r="B247" i="42" s="1"/>
  <c r="AP464" i="42"/>
  <c r="BD248" i="42" l="1"/>
  <c r="CT248" i="42" s="1"/>
  <c r="B248" i="42" s="1"/>
  <c r="AP465" i="42"/>
  <c r="BD249" i="42" l="1"/>
  <c r="CT249" i="42" s="1"/>
  <c r="B249" i="42" s="1"/>
  <c r="AP466" i="42"/>
  <c r="BD250" i="42" l="1"/>
  <c r="CT250" i="42" s="1"/>
  <c r="B250" i="42" s="1"/>
  <c r="AP467" i="42"/>
  <c r="BD251" i="42" l="1"/>
  <c r="CT251" i="42" s="1"/>
  <c r="B251" i="42" s="1"/>
  <c r="AP468" i="42"/>
  <c r="BD252" i="42" l="1"/>
  <c r="CT252" i="42" s="1"/>
  <c r="B252" i="42" s="1"/>
  <c r="AP469" i="42"/>
  <c r="BD253" i="42" l="1"/>
  <c r="CT253" i="42" s="1"/>
  <c r="B253" i="42" s="1"/>
  <c r="AP470" i="42"/>
  <c r="BD254" i="42" l="1"/>
  <c r="CT254" i="42" s="1"/>
  <c r="B254" i="42" s="1"/>
  <c r="AP471" i="42"/>
  <c r="BD255" i="42" l="1"/>
  <c r="CT255" i="42" s="1"/>
  <c r="B255" i="42" s="1"/>
  <c r="AP472" i="42"/>
  <c r="BD256" i="42" l="1"/>
  <c r="CT256" i="42" s="1"/>
  <c r="B256" i="42" s="1"/>
  <c r="AP473" i="42"/>
  <c r="BD257" i="42" l="1"/>
  <c r="CT257" i="42" s="1"/>
  <c r="B257" i="42" s="1"/>
  <c r="AP474" i="42"/>
  <c r="BD258" i="42" l="1"/>
  <c r="CT258" i="42" s="1"/>
  <c r="B258" i="42" s="1"/>
  <c r="AP475" i="42"/>
  <c r="BD259" i="42" l="1"/>
  <c r="CT259" i="42" s="1"/>
  <c r="B259" i="42" s="1"/>
  <c r="AP476" i="42"/>
  <c r="BD260" i="42" l="1"/>
  <c r="CT260" i="42" s="1"/>
  <c r="B260" i="42" s="1"/>
  <c r="AP477" i="42"/>
  <c r="BD261" i="42" l="1"/>
  <c r="CT261" i="42" s="1"/>
  <c r="B261" i="42" s="1"/>
  <c r="AP478" i="42"/>
  <c r="BD262" i="42" l="1"/>
  <c r="CT262" i="42" s="1"/>
  <c r="B262" i="42" s="1"/>
  <c r="AP479" i="42"/>
  <c r="BD263" i="42" l="1"/>
  <c r="CT263" i="42" s="1"/>
  <c r="B263" i="42" s="1"/>
  <c r="AP480" i="42"/>
  <c r="BD264" i="42" l="1"/>
  <c r="CT264" i="42" s="1"/>
  <c r="B264" i="42" s="1"/>
  <c r="AP481" i="42"/>
  <c r="BD265" i="42" l="1"/>
  <c r="CT265" i="42" s="1"/>
  <c r="B265" i="42" s="1"/>
  <c r="AP482" i="42"/>
  <c r="BD266" i="42" l="1"/>
  <c r="CT266" i="42" s="1"/>
  <c r="B266" i="42" s="1"/>
  <c r="AP483" i="42"/>
  <c r="BD267" i="42" l="1"/>
  <c r="CT267" i="42" s="1"/>
  <c r="B267" i="42" s="1"/>
  <c r="AP484" i="42"/>
  <c r="BD268" i="42" l="1"/>
  <c r="CT268" i="42" s="1"/>
  <c r="B268" i="42" s="1"/>
  <c r="AP485" i="42"/>
  <c r="BD269" i="42" l="1"/>
  <c r="CT269" i="42" s="1"/>
  <c r="B269" i="42" s="1"/>
  <c r="AP486" i="42"/>
  <c r="BD270" i="42" l="1"/>
  <c r="CT270" i="42" s="1"/>
  <c r="B270" i="42" s="1"/>
  <c r="AP487" i="42"/>
  <c r="BD271" i="42" l="1"/>
  <c r="CT271" i="42" s="1"/>
  <c r="B271" i="42" s="1"/>
  <c r="AP488" i="42"/>
  <c r="BD272" i="42" l="1"/>
  <c r="CT272" i="42" s="1"/>
  <c r="B272" i="42" s="1"/>
  <c r="AP489" i="42"/>
  <c r="BD273" i="42" l="1"/>
  <c r="CT273" i="42" s="1"/>
  <c r="B273" i="42" s="1"/>
  <c r="AP490" i="42"/>
  <c r="BD274" i="42" l="1"/>
  <c r="CT274" i="42" s="1"/>
  <c r="B274" i="42" s="1"/>
  <c r="AP491" i="42"/>
  <c r="BD275" i="42" l="1"/>
  <c r="CT275" i="42" s="1"/>
  <c r="B275" i="42" s="1"/>
  <c r="AP492" i="42"/>
  <c r="BD276" i="42" l="1"/>
  <c r="CT276" i="42" s="1"/>
  <c r="B276" i="42" s="1"/>
  <c r="AP493" i="42"/>
  <c r="BD277" i="42" l="1"/>
  <c r="CT277" i="42" s="1"/>
  <c r="B277" i="42" s="1"/>
  <c r="AP494" i="42"/>
  <c r="BD278" i="42" l="1"/>
  <c r="CT278" i="42" s="1"/>
  <c r="B278" i="42" s="1"/>
  <c r="AP495" i="42"/>
  <c r="BD279" i="42" l="1"/>
  <c r="CT279" i="42" s="1"/>
  <c r="B279" i="42" s="1"/>
  <c r="AP496" i="42"/>
  <c r="BD280" i="42" l="1"/>
  <c r="CT280" i="42" s="1"/>
  <c r="B280" i="42" s="1"/>
  <c r="AP497" i="42"/>
  <c r="BD281" i="42" l="1"/>
  <c r="CT281" i="42" s="1"/>
  <c r="B281" i="42" s="1"/>
  <c r="AP498" i="42"/>
  <c r="BD282" i="42" l="1"/>
  <c r="CT282" i="42" s="1"/>
  <c r="B282" i="42" s="1"/>
  <c r="AP499" i="42"/>
  <c r="BD283" i="42" l="1"/>
  <c r="CT283" i="42" s="1"/>
  <c r="B283" i="42" s="1"/>
  <c r="AP500" i="42"/>
  <c r="BD284" i="42" l="1"/>
  <c r="CT284" i="42" s="1"/>
  <c r="B284" i="42" s="1"/>
  <c r="AP501" i="42"/>
  <c r="BD285" i="42" l="1"/>
  <c r="CT285" i="42" s="1"/>
  <c r="B285" i="42" s="1"/>
  <c r="AP502" i="42"/>
  <c r="BD286" i="42" l="1"/>
  <c r="CT286" i="42" s="1"/>
  <c r="B286" i="42" s="1"/>
  <c r="AP503" i="42"/>
  <c r="BD287" i="42" l="1"/>
  <c r="CT287" i="42" s="1"/>
  <c r="B287" i="42" s="1"/>
  <c r="AP504" i="42"/>
  <c r="BD288" i="42" l="1"/>
  <c r="CT288" i="42" s="1"/>
  <c r="B288" i="42" s="1"/>
  <c r="AP505" i="42"/>
  <c r="BD289" i="42" l="1"/>
  <c r="CT289" i="42" s="1"/>
  <c r="B289" i="42" s="1"/>
  <c r="AP506" i="42"/>
  <c r="BD290" i="42" l="1"/>
  <c r="CT290" i="42" s="1"/>
  <c r="B290" i="42" s="1"/>
  <c r="AP507" i="42"/>
  <c r="BD291" i="42" l="1"/>
  <c r="CT291" i="42" s="1"/>
  <c r="B291" i="42" s="1"/>
  <c r="AP508" i="42"/>
  <c r="BD292" i="42" l="1"/>
  <c r="CT292" i="42" s="1"/>
  <c r="B292" i="42" s="1"/>
  <c r="AP509" i="42"/>
  <c r="BD293" i="42" l="1"/>
  <c r="CT293" i="42" s="1"/>
  <c r="B293" i="42" s="1"/>
  <c r="AP510" i="42"/>
  <c r="BD294" i="42" l="1"/>
  <c r="CT294" i="42" s="1"/>
  <c r="B294" i="42" s="1"/>
  <c r="AP511" i="42"/>
  <c r="BD295" i="42" l="1"/>
  <c r="CT295" i="42" s="1"/>
  <c r="B295" i="42" s="1"/>
  <c r="AP512" i="42"/>
  <c r="BD296" i="42" l="1"/>
  <c r="CT296" i="42" s="1"/>
  <c r="B296" i="42" s="1"/>
  <c r="AP513" i="42"/>
  <c r="BD297" i="42" l="1"/>
  <c r="CT297" i="42" s="1"/>
  <c r="B297" i="42" s="1"/>
  <c r="AP514" i="42"/>
  <c r="BD298" i="42" l="1"/>
  <c r="CT298" i="42" s="1"/>
  <c r="B298" i="42" s="1"/>
  <c r="AP515" i="42"/>
  <c r="BD299" i="42" l="1"/>
  <c r="CT299" i="42" s="1"/>
  <c r="B299" i="42" s="1"/>
  <c r="AP516" i="42"/>
  <c r="BD300" i="42" l="1"/>
  <c r="CT300" i="42" s="1"/>
  <c r="B300" i="42" s="1"/>
  <c r="AP517" i="42"/>
  <c r="BD301" i="42" l="1"/>
  <c r="CT301" i="42" s="1"/>
  <c r="B301" i="42" s="1"/>
  <c r="AP518" i="42"/>
  <c r="BD302" i="42" l="1"/>
  <c r="CT302" i="42" s="1"/>
  <c r="B302" i="42" s="1"/>
  <c r="AP519" i="42"/>
  <c r="BD303" i="42" l="1"/>
  <c r="CT303" i="42" s="1"/>
  <c r="B303" i="42" s="1"/>
  <c r="AP520" i="42"/>
  <c r="BD304" i="42" l="1"/>
  <c r="CT304" i="42" s="1"/>
  <c r="B304" i="42" s="1"/>
  <c r="BD305" i="42" l="1"/>
  <c r="CT305" i="42" s="1"/>
  <c r="B305" i="42" s="1"/>
  <c r="BD306" i="42" l="1"/>
  <c r="CT306" i="42" s="1"/>
  <c r="B306" i="42" s="1"/>
  <c r="BD307" i="42" l="1"/>
  <c r="CT307" i="42" s="1"/>
  <c r="B307" i="42" s="1"/>
  <c r="BD308" i="42" l="1"/>
  <c r="CT308" i="42" s="1"/>
  <c r="B308" i="42" s="1"/>
  <c r="BD309" i="42" l="1"/>
  <c r="CT309" i="42" s="1"/>
  <c r="B309" i="42" s="1"/>
  <c r="BD310" i="42" l="1"/>
  <c r="CT310" i="42" s="1"/>
  <c r="B310" i="42" s="1"/>
  <c r="BD311" i="42" l="1"/>
  <c r="CT311" i="42" s="1"/>
  <c r="B311" i="42" s="1"/>
  <c r="BD312" i="42" l="1"/>
  <c r="CT312" i="42" s="1"/>
  <c r="B312" i="42" s="1"/>
  <c r="BD313" i="42" l="1"/>
  <c r="CT313" i="42" s="1"/>
  <c r="B313" i="42" s="1"/>
  <c r="BD314" i="42" l="1"/>
  <c r="CT314" i="42" s="1"/>
  <c r="B314" i="42" s="1"/>
  <c r="BD315" i="42" l="1"/>
  <c r="CT315" i="42" s="1"/>
  <c r="B315" i="42" s="1"/>
  <c r="BD316" i="42" l="1"/>
  <c r="CT316" i="42" s="1"/>
  <c r="B316" i="42" s="1"/>
  <c r="BD317" i="42" l="1"/>
  <c r="CT317" i="42" s="1"/>
  <c r="B317" i="42" s="1"/>
  <c r="BD318" i="42" l="1"/>
  <c r="CT318" i="42" s="1"/>
  <c r="B318" i="42" s="1"/>
  <c r="BD319" i="42" l="1"/>
  <c r="CT319" i="42" s="1"/>
  <c r="B319" i="42" s="1"/>
  <c r="BD320" i="42" l="1"/>
  <c r="CT320" i="42" s="1"/>
  <c r="B320" i="42" s="1"/>
  <c r="BD321" i="42" l="1"/>
  <c r="CT321" i="42" s="1"/>
  <c r="B321" i="42" s="1"/>
  <c r="BD322" i="42" l="1"/>
  <c r="CT322" i="42" s="1"/>
  <c r="B322" i="42" s="1"/>
  <c r="BD323" i="42" l="1"/>
  <c r="CT323" i="42" s="1"/>
  <c r="B323" i="42" s="1"/>
  <c r="BD324" i="42" l="1"/>
  <c r="CT324" i="42" s="1"/>
  <c r="B324" i="42" s="1"/>
  <c r="BD325" i="42" l="1"/>
  <c r="CT325" i="42" s="1"/>
  <c r="B325" i="42" s="1"/>
  <c r="BD326" i="42" l="1"/>
  <c r="CT326" i="42" s="1"/>
  <c r="B326" i="42" s="1"/>
  <c r="BD327" i="42" l="1"/>
  <c r="CT327" i="42" s="1"/>
  <c r="B327" i="42" s="1"/>
  <c r="BD328" i="42" l="1"/>
  <c r="CT328" i="42" s="1"/>
  <c r="B328" i="42" s="1"/>
  <c r="BD329" i="42" l="1"/>
  <c r="CT329" i="42" s="1"/>
  <c r="B329" i="42" s="1"/>
  <c r="BD330" i="42" l="1"/>
  <c r="CT330" i="42" s="1"/>
  <c r="B330" i="42" s="1"/>
  <c r="BD331" i="42" l="1"/>
  <c r="CT331" i="42" s="1"/>
  <c r="B331" i="42" s="1"/>
  <c r="AP865" i="42"/>
  <c r="E8" i="45" s="1"/>
  <c r="F3" i="45" s="1"/>
  <c r="BD332" i="42" l="1"/>
  <c r="CT332" i="42" s="1"/>
  <c r="B332" i="42" s="1"/>
  <c r="BD333" i="42" l="1"/>
  <c r="CT333" i="42" s="1"/>
  <c r="B333" i="42" s="1"/>
  <c r="G14" i="57"/>
  <c r="D73" i="57" s="1"/>
  <c r="AH681" i="42"/>
  <c r="AI681" i="42" s="1"/>
  <c r="AZ865" i="42"/>
  <c r="E18" i="45" s="1"/>
  <c r="BD334" i="42" l="1"/>
  <c r="CT334" i="42" s="1"/>
  <c r="B334" i="42" s="1"/>
  <c r="BD335" i="42" l="1"/>
  <c r="CT335" i="42" s="1"/>
  <c r="B335" i="42" s="1"/>
  <c r="BD336" i="42" l="1"/>
  <c r="CT336" i="42" s="1"/>
  <c r="B336" i="42" s="1"/>
  <c r="BD337" i="42" l="1"/>
  <c r="CT337" i="42" s="1"/>
  <c r="B337" i="42" s="1"/>
  <c r="BD338" i="42" l="1"/>
  <c r="CT338" i="42" s="1"/>
  <c r="B338" i="42" s="1"/>
  <c r="BD339" i="42" l="1"/>
  <c r="CT339" i="42" s="1"/>
  <c r="B339" i="42" s="1"/>
  <c r="BD340" i="42" l="1"/>
  <c r="CT340" i="42" s="1"/>
  <c r="B340" i="42" s="1"/>
  <c r="BD341" i="42" l="1"/>
  <c r="CT341" i="42" s="1"/>
  <c r="B341" i="42" s="1"/>
  <c r="BD342" i="42" l="1"/>
  <c r="CT342" i="42" s="1"/>
  <c r="B342" i="42" s="1"/>
  <c r="BD343" i="42" l="1"/>
  <c r="CT343" i="42" s="1"/>
  <c r="B343" i="42" s="1"/>
  <c r="BD344" i="42" l="1"/>
  <c r="CT344" i="42" s="1"/>
  <c r="B344" i="42" s="1"/>
  <c r="BD345" i="42" l="1"/>
  <c r="CT345" i="42" s="1"/>
  <c r="B345" i="42" s="1"/>
  <c r="BD346" i="42" l="1"/>
  <c r="CT346" i="42" s="1"/>
  <c r="B346" i="42" s="1"/>
  <c r="BD347" i="42" l="1"/>
  <c r="CT347" i="42" s="1"/>
  <c r="B347" i="42" s="1"/>
  <c r="BD348" i="42" l="1"/>
  <c r="CT348" i="42" s="1"/>
  <c r="B348" i="42" s="1"/>
  <c r="BD349" i="42" l="1"/>
  <c r="CT349" i="42" s="1"/>
  <c r="B349" i="42" s="1"/>
  <c r="BD350" i="42" l="1"/>
  <c r="CT350" i="42" s="1"/>
  <c r="B350" i="42" s="1"/>
  <c r="BD351" i="42" l="1"/>
  <c r="CT351" i="42" s="1"/>
  <c r="B351" i="42" s="1"/>
  <c r="BD352" i="42" l="1"/>
  <c r="CT352" i="42" s="1"/>
  <c r="B352" i="42" s="1"/>
  <c r="BD353" i="42" l="1"/>
  <c r="CT353" i="42" s="1"/>
  <c r="B353" i="42" s="1"/>
  <c r="BD354" i="42" l="1"/>
  <c r="CT354" i="42" s="1"/>
  <c r="B354" i="42" s="1"/>
  <c r="BD355" i="42" l="1"/>
  <c r="CT355" i="42" s="1"/>
  <c r="B355" i="42" s="1"/>
  <c r="BD356" i="42" l="1"/>
  <c r="CT356" i="42" s="1"/>
  <c r="B356" i="42" s="1"/>
  <c r="BD357" i="42" l="1"/>
  <c r="CT357" i="42" s="1"/>
  <c r="B357" i="42" s="1"/>
  <c r="BD358" i="42" l="1"/>
  <c r="CT358" i="42" s="1"/>
  <c r="B358" i="42" s="1"/>
  <c r="BD359" i="42" l="1"/>
  <c r="CT359" i="42" s="1"/>
  <c r="B359" i="42" s="1"/>
  <c r="BD360" i="42" l="1"/>
  <c r="CT360" i="42" s="1"/>
  <c r="B360" i="42" s="1"/>
  <c r="BD361" i="42" l="1"/>
  <c r="CT361" i="42" s="1"/>
  <c r="B361" i="42" s="1"/>
  <c r="BD362" i="42" l="1"/>
  <c r="CT362" i="42" s="1"/>
  <c r="B362" i="42" s="1"/>
  <c r="BD363" i="42" l="1"/>
  <c r="CT363" i="42" s="1"/>
  <c r="B363" i="42" s="1"/>
  <c r="BD364" i="42" l="1"/>
  <c r="CT364" i="42" s="1"/>
  <c r="B364" i="42" s="1"/>
  <c r="BD365" i="42" l="1"/>
  <c r="CT365" i="42" s="1"/>
  <c r="B365" i="42" s="1"/>
  <c r="BD366" i="42" l="1"/>
  <c r="CT366" i="42" s="1"/>
  <c r="B366" i="42" s="1"/>
  <c r="BD367" i="42" l="1"/>
  <c r="CT367" i="42" s="1"/>
  <c r="B367" i="42" s="1"/>
  <c r="BD368" i="42" l="1"/>
  <c r="CT368" i="42" s="1"/>
  <c r="B368" i="42" s="1"/>
  <c r="BD369" i="42" l="1"/>
  <c r="CT369" i="42" s="1"/>
  <c r="B369" i="42" s="1"/>
  <c r="BD370" i="42" l="1"/>
  <c r="CT370" i="42" s="1"/>
  <c r="B370" i="42" s="1"/>
  <c r="BD371" i="42" l="1"/>
  <c r="CT371" i="42" s="1"/>
  <c r="B371" i="42" s="1"/>
  <c r="BD372" i="42" l="1"/>
  <c r="CT372" i="42" s="1"/>
  <c r="B372" i="42" s="1"/>
  <c r="BD373" i="42" l="1"/>
  <c r="CT373" i="42" s="1"/>
  <c r="B373" i="42" s="1"/>
  <c r="BD374" i="42" l="1"/>
  <c r="CT374" i="42" s="1"/>
  <c r="B374" i="42" s="1"/>
  <c r="BD375" i="42" l="1"/>
  <c r="CT375" i="42" s="1"/>
  <c r="B375" i="42" s="1"/>
  <c r="BD376" i="42" l="1"/>
  <c r="CT376" i="42" s="1"/>
  <c r="B376" i="42" s="1"/>
  <c r="BD377" i="42" l="1"/>
  <c r="CT377" i="42" s="1"/>
  <c r="B377" i="42" s="1"/>
  <c r="BD378" i="42" l="1"/>
  <c r="CT378" i="42" s="1"/>
  <c r="B378" i="42" s="1"/>
  <c r="BD379" i="42" l="1"/>
  <c r="CT379" i="42" s="1"/>
  <c r="B379" i="42" s="1"/>
  <c r="BD380" i="42" l="1"/>
  <c r="CT380" i="42" s="1"/>
  <c r="B380" i="42" s="1"/>
  <c r="BD381" i="42" l="1"/>
  <c r="CT381" i="42" s="1"/>
  <c r="B381" i="42" s="1"/>
  <c r="BD382" i="42" l="1"/>
  <c r="CT382" i="42" s="1"/>
  <c r="B382" i="42" s="1"/>
  <c r="BD383" i="42" l="1"/>
  <c r="CT383" i="42" s="1"/>
  <c r="B383" i="42" s="1"/>
  <c r="BD384" i="42" l="1"/>
  <c r="CT384" i="42" s="1"/>
  <c r="B384" i="42" s="1"/>
  <c r="BD385" i="42" l="1"/>
  <c r="CT385" i="42" s="1"/>
  <c r="B385" i="42" s="1"/>
  <c r="BD386" i="42" l="1"/>
  <c r="CT386" i="42" s="1"/>
  <c r="B386" i="42" s="1"/>
  <c r="BD387" i="42" l="1"/>
  <c r="CT387" i="42" s="1"/>
  <c r="B387" i="42" s="1"/>
  <c r="BD388" i="42" l="1"/>
  <c r="CT388" i="42" s="1"/>
  <c r="B388" i="42" s="1"/>
  <c r="BD389" i="42" l="1"/>
  <c r="CT389" i="42" s="1"/>
  <c r="B389" i="42" s="1"/>
  <c r="BD390" i="42" l="1"/>
  <c r="CT390" i="42" s="1"/>
  <c r="B390" i="42" s="1"/>
  <c r="BD391" i="42" l="1"/>
  <c r="CT391" i="42" s="1"/>
  <c r="B391" i="42" s="1"/>
  <c r="BD392" i="42" l="1"/>
  <c r="CT392" i="42" s="1"/>
  <c r="B392" i="42" s="1"/>
  <c r="BD393" i="42" l="1"/>
  <c r="CT393" i="42" s="1"/>
  <c r="B393" i="42" s="1"/>
  <c r="BD394" i="42" l="1"/>
  <c r="CT394" i="42" s="1"/>
  <c r="B394" i="42" s="1"/>
  <c r="BD395" i="42" l="1"/>
  <c r="CT395" i="42" s="1"/>
  <c r="B395" i="42" s="1"/>
  <c r="BD396" i="42" l="1"/>
  <c r="CT396" i="42" s="1"/>
  <c r="B396" i="42" s="1"/>
  <c r="BD397" i="42" l="1"/>
  <c r="CT397" i="42" s="1"/>
  <c r="B397" i="42" s="1"/>
  <c r="BD398" i="42" l="1"/>
  <c r="CT398" i="42" s="1"/>
  <c r="B398" i="42" s="1"/>
  <c r="BD399" i="42" l="1"/>
  <c r="CT399" i="42" s="1"/>
  <c r="B399" i="42" s="1"/>
  <c r="BD400" i="42" l="1"/>
  <c r="CT400" i="42" s="1"/>
  <c r="B400" i="42" s="1"/>
  <c r="BD401" i="42" l="1"/>
  <c r="CT401" i="42" s="1"/>
  <c r="B401" i="42" s="1"/>
  <c r="BD402" i="42" l="1"/>
  <c r="CT402" i="42" s="1"/>
  <c r="B402" i="42" s="1"/>
  <c r="BD403" i="42" l="1"/>
  <c r="CT403" i="42" s="1"/>
  <c r="B403" i="42" s="1"/>
  <c r="BD404" i="42" l="1"/>
  <c r="CT404" i="42" s="1"/>
  <c r="B404" i="42" s="1"/>
  <c r="BD405" i="42" l="1"/>
  <c r="CT405" i="42" s="1"/>
  <c r="B405" i="42" s="1"/>
  <c r="BD406" i="42" l="1"/>
  <c r="CT406" i="42" s="1"/>
  <c r="B406" i="42" s="1"/>
  <c r="BD407" i="42" l="1"/>
  <c r="CT407" i="42" s="1"/>
  <c r="B407" i="42" s="1"/>
  <c r="BD408" i="42" l="1"/>
  <c r="CT408" i="42" s="1"/>
  <c r="B408" i="42" s="1"/>
  <c r="BD409" i="42" l="1"/>
  <c r="CT409" i="42" s="1"/>
  <c r="B409" i="42" s="1"/>
  <c r="BD410" i="42" l="1"/>
  <c r="CT410" i="42" s="1"/>
  <c r="B410" i="42" s="1"/>
  <c r="BD411" i="42" l="1"/>
  <c r="CT411" i="42" s="1"/>
  <c r="B411" i="42" s="1"/>
  <c r="BD412" i="42" l="1"/>
  <c r="CT412" i="42" s="1"/>
  <c r="B412" i="42" s="1"/>
  <c r="BD413" i="42" l="1"/>
  <c r="CT413" i="42" s="1"/>
  <c r="B413" i="42" s="1"/>
  <c r="BD414" i="42" l="1"/>
  <c r="CT414" i="42" s="1"/>
  <c r="B414" i="42" s="1"/>
  <c r="BD415" i="42" l="1"/>
  <c r="CT415" i="42" s="1"/>
  <c r="B415" i="42" s="1"/>
  <c r="BD416" i="42" l="1"/>
  <c r="CT416" i="42" s="1"/>
  <c r="B416" i="42" s="1"/>
  <c r="BD417" i="42" l="1"/>
  <c r="CT417" i="42" s="1"/>
  <c r="B417" i="42" s="1"/>
  <c r="BD418" i="42" l="1"/>
  <c r="CT418" i="42" s="1"/>
  <c r="B418" i="42" s="1"/>
  <c r="BD419" i="42" l="1"/>
  <c r="CT419" i="42" s="1"/>
  <c r="B419" i="42" s="1"/>
  <c r="BD420" i="42" l="1"/>
  <c r="CT420" i="42" s="1"/>
  <c r="B420" i="42" s="1"/>
  <c r="BD421" i="42" l="1"/>
  <c r="CT421" i="42" s="1"/>
  <c r="B421" i="42" s="1"/>
  <c r="BD422" i="42" l="1"/>
  <c r="CT422" i="42" s="1"/>
  <c r="B422" i="42" s="1"/>
  <c r="BD423" i="42" l="1"/>
  <c r="CT423" i="42" s="1"/>
  <c r="B423" i="42" s="1"/>
  <c r="BD424" i="42" l="1"/>
  <c r="CT424" i="42" s="1"/>
  <c r="B424" i="42" s="1"/>
  <c r="BD425" i="42" l="1"/>
  <c r="CT425" i="42" s="1"/>
  <c r="B425" i="42" s="1"/>
  <c r="BD426" i="42" l="1"/>
  <c r="CT426" i="42" s="1"/>
  <c r="B426" i="42" s="1"/>
  <c r="BD427" i="42" l="1"/>
  <c r="CT427" i="42" s="1"/>
  <c r="B427" i="42" s="1"/>
  <c r="BD428" i="42" l="1"/>
  <c r="CT428" i="42" s="1"/>
  <c r="B428" i="42" s="1"/>
  <c r="BD429" i="42" l="1"/>
  <c r="CT429" i="42" s="1"/>
  <c r="B429" i="42" s="1"/>
  <c r="BD430" i="42" l="1"/>
  <c r="CT430" i="42" s="1"/>
  <c r="B430" i="42" s="1"/>
  <c r="BD431" i="42" l="1"/>
  <c r="CT431" i="42" s="1"/>
  <c r="B431" i="42" s="1"/>
  <c r="BD432" i="42" l="1"/>
  <c r="CT432" i="42" s="1"/>
  <c r="B432" i="42" s="1"/>
  <c r="BD433" i="42" l="1"/>
  <c r="CT433" i="42" s="1"/>
  <c r="B433" i="42" s="1"/>
  <c r="BD434" i="42" l="1"/>
  <c r="CT434" i="42" s="1"/>
  <c r="B434" i="42" s="1"/>
  <c r="BD435" i="42" l="1"/>
  <c r="CT435" i="42" s="1"/>
  <c r="B435" i="42" s="1"/>
  <c r="BD436" i="42" l="1"/>
  <c r="CT436" i="42" s="1"/>
  <c r="B436" i="42" s="1"/>
  <c r="BD437" i="42" l="1"/>
  <c r="CT437" i="42" s="1"/>
  <c r="B437" i="42" s="1"/>
  <c r="BD438" i="42" l="1"/>
  <c r="CT438" i="42" s="1"/>
  <c r="B438" i="42" s="1"/>
  <c r="BD439" i="42" l="1"/>
  <c r="CT439" i="42" s="1"/>
  <c r="B439" i="42" s="1"/>
  <c r="BD440" i="42" l="1"/>
  <c r="CT440" i="42" s="1"/>
  <c r="B440" i="42" s="1"/>
  <c r="BD441" i="42" l="1"/>
  <c r="CT441" i="42" s="1"/>
  <c r="B441" i="42" s="1"/>
  <c r="BD442" i="42" l="1"/>
  <c r="CT442" i="42" s="1"/>
  <c r="B442" i="42" s="1"/>
  <c r="BD443" i="42" l="1"/>
  <c r="CT443" i="42" s="1"/>
  <c r="B443" i="42" s="1"/>
  <c r="BD444" i="42" l="1"/>
  <c r="CT444" i="42" s="1"/>
  <c r="B444" i="42" s="1"/>
  <c r="BD445" i="42" l="1"/>
  <c r="CT445" i="42" s="1"/>
  <c r="B445" i="42" s="1"/>
  <c r="BD446" i="42" l="1"/>
  <c r="CT446" i="42" s="1"/>
  <c r="B446" i="42" s="1"/>
  <c r="BD447" i="42" l="1"/>
  <c r="CT447" i="42" s="1"/>
  <c r="B447" i="42" s="1"/>
  <c r="BD448" i="42" l="1"/>
  <c r="CT448" i="42" s="1"/>
  <c r="B448" i="42" s="1"/>
  <c r="BD449" i="42" l="1"/>
  <c r="CT449" i="42" s="1"/>
  <c r="B449" i="42" s="1"/>
  <c r="BD450" i="42" l="1"/>
  <c r="CT450" i="42" s="1"/>
  <c r="B450" i="42" s="1"/>
  <c r="BD451" i="42" l="1"/>
  <c r="CT451" i="42" s="1"/>
  <c r="B451" i="42" s="1"/>
  <c r="BD452" i="42" l="1"/>
  <c r="CT452" i="42" s="1"/>
  <c r="B452" i="42" s="1"/>
  <c r="BD453" i="42" l="1"/>
  <c r="CT453" i="42" s="1"/>
  <c r="B453" i="42" s="1"/>
  <c r="BD454" i="42" l="1"/>
  <c r="CT454" i="42" s="1"/>
  <c r="B454" i="42" s="1"/>
  <c r="BD455" i="42" l="1"/>
  <c r="CT455" i="42" s="1"/>
  <c r="B455" i="42" s="1"/>
  <c r="BD456" i="42" l="1"/>
  <c r="CT456" i="42" s="1"/>
  <c r="B456" i="42" s="1"/>
  <c r="BD457" i="42" l="1"/>
  <c r="CT457" i="42" s="1"/>
  <c r="B457" i="42" s="1"/>
  <c r="BD458" i="42" l="1"/>
  <c r="CT458" i="42" s="1"/>
  <c r="B458" i="42" s="1"/>
  <c r="BD459" i="42" l="1"/>
  <c r="CT459" i="42" s="1"/>
  <c r="B459" i="42" s="1"/>
  <c r="BD460" i="42" l="1"/>
  <c r="CT460" i="42" s="1"/>
  <c r="B460" i="42" s="1"/>
  <c r="BD461" i="42" l="1"/>
  <c r="CT461" i="42" s="1"/>
  <c r="B461" i="42" s="1"/>
  <c r="BD462" i="42" l="1"/>
  <c r="CT462" i="42" s="1"/>
  <c r="B462" i="42" s="1"/>
  <c r="BD463" i="42" l="1"/>
  <c r="CT463" i="42" s="1"/>
  <c r="B463" i="42" s="1"/>
  <c r="BD464" i="42" l="1"/>
  <c r="CT464" i="42" s="1"/>
  <c r="B464" i="42" s="1"/>
  <c r="BD465" i="42" l="1"/>
  <c r="CT465" i="42" s="1"/>
  <c r="B465" i="42" s="1"/>
  <c r="BD466" i="42" l="1"/>
  <c r="CT466" i="42" s="1"/>
  <c r="B466" i="42" s="1"/>
  <c r="BD467" i="42" l="1"/>
  <c r="CT467" i="42" s="1"/>
  <c r="B467" i="42" s="1"/>
  <c r="BD468" i="42" l="1"/>
  <c r="CT468" i="42" s="1"/>
  <c r="B468" i="42" s="1"/>
  <c r="BD469" i="42" l="1"/>
  <c r="CT469" i="42" s="1"/>
  <c r="B469" i="42" s="1"/>
  <c r="BD470" i="42" l="1"/>
  <c r="CT470" i="42" s="1"/>
  <c r="B470" i="42" s="1"/>
  <c r="BD471" i="42" l="1"/>
  <c r="CT471" i="42" s="1"/>
  <c r="B471" i="42" s="1"/>
  <c r="BD472" i="42" l="1"/>
  <c r="CT472" i="42" s="1"/>
  <c r="B472" i="42" s="1"/>
  <c r="BD473" i="42" l="1"/>
  <c r="CT473" i="42" s="1"/>
  <c r="B473" i="42" s="1"/>
  <c r="BD474" i="42" l="1"/>
  <c r="CT474" i="42" s="1"/>
  <c r="B474" i="42" s="1"/>
  <c r="BD475" i="42" l="1"/>
  <c r="CT475" i="42" s="1"/>
  <c r="B475" i="42" s="1"/>
  <c r="BD476" i="42" l="1"/>
  <c r="CT476" i="42" s="1"/>
  <c r="B476" i="42" s="1"/>
  <c r="BD477" i="42" l="1"/>
  <c r="CT477" i="42" s="1"/>
  <c r="B477" i="42" s="1"/>
  <c r="BD478" i="42" l="1"/>
  <c r="CT478" i="42" s="1"/>
  <c r="B478" i="42" s="1"/>
  <c r="BD479" i="42" l="1"/>
  <c r="CT479" i="42" s="1"/>
  <c r="B479" i="42" s="1"/>
  <c r="BD480" i="42" l="1"/>
  <c r="CT480" i="42" s="1"/>
  <c r="B480" i="42" s="1"/>
  <c r="BD481" i="42" l="1"/>
  <c r="CT481" i="42" s="1"/>
  <c r="B481" i="42" s="1"/>
  <c r="BD482" i="42" l="1"/>
  <c r="CT482" i="42" s="1"/>
  <c r="B482" i="42" s="1"/>
  <c r="BD483" i="42" l="1"/>
  <c r="CT483" i="42" s="1"/>
  <c r="B483" i="42" s="1"/>
  <c r="BD484" i="42" l="1"/>
  <c r="CT484" i="42" s="1"/>
  <c r="B484" i="42" s="1"/>
  <c r="BD485" i="42" l="1"/>
  <c r="CT485" i="42" s="1"/>
  <c r="B485" i="42" s="1"/>
  <c r="BD486" i="42" l="1"/>
  <c r="CT486" i="42" s="1"/>
  <c r="B486" i="42" s="1"/>
  <c r="BD487" i="42" l="1"/>
  <c r="CT487" i="42" s="1"/>
  <c r="B487" i="42" s="1"/>
  <c r="BD488" i="42" l="1"/>
  <c r="CT488" i="42" s="1"/>
  <c r="B488" i="42" s="1"/>
  <c r="BD489" i="42" l="1"/>
  <c r="CT489" i="42" s="1"/>
  <c r="B489" i="42" s="1"/>
  <c r="BD490" i="42" l="1"/>
  <c r="CT490" i="42" s="1"/>
  <c r="B490" i="42" s="1"/>
  <c r="BD491" i="42" l="1"/>
  <c r="CT491" i="42" s="1"/>
  <c r="B491" i="42" s="1"/>
  <c r="BD492" i="42" l="1"/>
  <c r="CT492" i="42" s="1"/>
  <c r="B492" i="42" s="1"/>
  <c r="BD493" i="42" l="1"/>
  <c r="CT493" i="42" s="1"/>
  <c r="B493" i="42" s="1"/>
  <c r="BD494" i="42" l="1"/>
  <c r="CT494" i="42" s="1"/>
  <c r="B494" i="42" s="1"/>
  <c r="BD495" i="42" l="1"/>
  <c r="CT495" i="42" s="1"/>
  <c r="B495" i="42" s="1"/>
  <c r="BD496" i="42" l="1"/>
  <c r="CT496" i="42" s="1"/>
  <c r="B496" i="42" s="1"/>
  <c r="BD497" i="42" l="1"/>
  <c r="CT497" i="42" s="1"/>
  <c r="B497" i="42" s="1"/>
  <c r="BD498" i="42" l="1"/>
  <c r="CT498" i="42" s="1"/>
  <c r="B498" i="42" s="1"/>
  <c r="BD499" i="42" l="1"/>
  <c r="CT499" i="42" s="1"/>
  <c r="B499" i="42" s="1"/>
  <c r="BD500" i="42" l="1"/>
  <c r="CT500" i="42" s="1"/>
  <c r="B500" i="42" s="1"/>
  <c r="BD501" i="42" l="1"/>
  <c r="CT501" i="42" s="1"/>
  <c r="B501" i="42" s="1"/>
  <c r="BD502" i="42" l="1"/>
  <c r="CT502" i="42" s="1"/>
  <c r="B502" i="42" s="1"/>
  <c r="BD503" i="42" l="1"/>
  <c r="CT503" i="42" s="1"/>
  <c r="B503" i="42" s="1"/>
  <c r="BD504" i="42" l="1"/>
  <c r="CT504" i="42" s="1"/>
  <c r="B504" i="42" s="1"/>
  <c r="BD505" i="42" l="1"/>
  <c r="CT505" i="42" s="1"/>
  <c r="B505" i="42" s="1"/>
  <c r="BD506" i="42" l="1"/>
  <c r="CT506" i="42" s="1"/>
  <c r="B506" i="42" s="1"/>
  <c r="BD507" i="42" l="1"/>
  <c r="CT507" i="42" s="1"/>
  <c r="B507" i="42" s="1"/>
  <c r="BD508" i="42" l="1"/>
  <c r="CT508" i="42" s="1"/>
  <c r="B508" i="42" s="1"/>
  <c r="BD509" i="42" l="1"/>
  <c r="CT509" i="42" s="1"/>
  <c r="B509" i="42" s="1"/>
  <c r="BD510" i="42" l="1"/>
  <c r="CT510" i="42" s="1"/>
  <c r="B510" i="42" s="1"/>
  <c r="BD511" i="42" l="1"/>
  <c r="CT511" i="42" s="1"/>
  <c r="B511" i="42" s="1"/>
  <c r="BD512" i="42" l="1"/>
  <c r="CT512" i="42" s="1"/>
  <c r="B512" i="42" s="1"/>
  <c r="BD513" i="42" l="1"/>
  <c r="CT513" i="42" s="1"/>
  <c r="B513" i="42" s="1"/>
  <c r="BD514" i="42" l="1"/>
  <c r="CT514" i="42" s="1"/>
  <c r="B514" i="42" s="1"/>
  <c r="BD515" i="42" l="1"/>
  <c r="CT515" i="42" s="1"/>
  <c r="B515" i="42" s="1"/>
  <c r="BD516" i="42" l="1"/>
  <c r="CT516" i="42" s="1"/>
  <c r="B516" i="42" s="1"/>
  <c r="BD517" i="42" l="1"/>
  <c r="CT517" i="42" s="1"/>
  <c r="B517" i="42" s="1"/>
  <c r="BD518" i="42" l="1"/>
  <c r="CT518" i="42" s="1"/>
  <c r="B518" i="42" s="1"/>
  <c r="BD519" i="42" l="1"/>
  <c r="CT519" i="42" s="1"/>
  <c r="B519" i="42" s="1"/>
  <c r="BD520" i="42" l="1"/>
  <c r="CT520" i="42" s="1"/>
  <c r="B520" i="42" s="1"/>
  <c r="BD521" i="42" l="1"/>
  <c r="BD522" i="42" l="1"/>
  <c r="CT521" i="42"/>
  <c r="B521" i="42" s="1"/>
  <c r="BD600" i="42"/>
  <c r="BD601" i="42" l="1"/>
  <c r="CT600" i="42"/>
  <c r="B600" i="42" s="1"/>
  <c r="BD523" i="42"/>
  <c r="CT522" i="42"/>
  <c r="B522" i="42" s="1"/>
  <c r="BD647" i="42"/>
  <c r="BD648" i="42" l="1"/>
  <c r="CT647" i="42"/>
  <c r="B647" i="42" s="1"/>
  <c r="BD524" i="42"/>
  <c r="CT523" i="42"/>
  <c r="B523" i="42" s="1"/>
  <c r="BD602" i="42"/>
  <c r="CT601" i="42"/>
  <c r="B601" i="42" s="1"/>
  <c r="BD525" i="42" l="1"/>
  <c r="CT524" i="42"/>
  <c r="B524" i="42" s="1"/>
  <c r="BD603" i="42"/>
  <c r="CT602" i="42"/>
  <c r="B602" i="42" s="1"/>
  <c r="BD649" i="42"/>
  <c r="CT648" i="42"/>
  <c r="B648" i="42" s="1"/>
  <c r="BD604" i="42" l="1"/>
  <c r="CT603" i="42"/>
  <c r="B603" i="42" s="1"/>
  <c r="BD650" i="42"/>
  <c r="CT649" i="42"/>
  <c r="B649" i="42" s="1"/>
  <c r="BD526" i="42"/>
  <c r="CT525" i="42"/>
  <c r="B525" i="42" s="1"/>
  <c r="BD651" i="42" l="1"/>
  <c r="CT650" i="42"/>
  <c r="B650" i="42" s="1"/>
  <c r="BD527" i="42"/>
  <c r="CT526" i="42"/>
  <c r="B526" i="42" s="1"/>
  <c r="BD605" i="42"/>
  <c r="CT604" i="42"/>
  <c r="B604" i="42" s="1"/>
  <c r="BD528" i="42" l="1"/>
  <c r="CT527" i="42"/>
  <c r="B527" i="42" s="1"/>
  <c r="BD606" i="42"/>
  <c r="CT605" i="42"/>
  <c r="B605" i="42" s="1"/>
  <c r="BD652" i="42"/>
  <c r="CT651" i="42"/>
  <c r="B651" i="42" s="1"/>
  <c r="BD607" i="42" l="1"/>
  <c r="CT606" i="42"/>
  <c r="B606" i="42" s="1"/>
  <c r="BD653" i="42"/>
  <c r="CT652" i="42"/>
  <c r="B652" i="42" s="1"/>
  <c r="BD529" i="42"/>
  <c r="CT528" i="42"/>
  <c r="B528" i="42" s="1"/>
  <c r="BD654" i="42" l="1"/>
  <c r="CT653" i="42"/>
  <c r="B653" i="42" s="1"/>
  <c r="BD530" i="42"/>
  <c r="CT529" i="42"/>
  <c r="B529" i="42" s="1"/>
  <c r="BD608" i="42"/>
  <c r="CT607" i="42"/>
  <c r="B607" i="42" s="1"/>
  <c r="BD531" i="42" l="1"/>
  <c r="CT530" i="42"/>
  <c r="B530" i="42" s="1"/>
  <c r="BD609" i="42"/>
  <c r="CT608" i="42"/>
  <c r="B608" i="42" s="1"/>
  <c r="BD655" i="42"/>
  <c r="CT654" i="42"/>
  <c r="B654" i="42" s="1"/>
  <c r="BD610" i="42" l="1"/>
  <c r="CT609" i="42"/>
  <c r="B609" i="42" s="1"/>
  <c r="BD656" i="42"/>
  <c r="CT655" i="42"/>
  <c r="B655" i="42" s="1"/>
  <c r="BD532" i="42"/>
  <c r="CT531" i="42"/>
  <c r="B531" i="42" s="1"/>
  <c r="BD533" i="42" l="1"/>
  <c r="CT532" i="42"/>
  <c r="B532" i="42" s="1"/>
  <c r="BD657" i="42"/>
  <c r="CT656" i="42"/>
  <c r="B656" i="42" s="1"/>
  <c r="BD611" i="42"/>
  <c r="CT610" i="42"/>
  <c r="B610" i="42" s="1"/>
  <c r="BD658" i="42" l="1"/>
  <c r="CT657" i="42"/>
  <c r="B657" i="42" s="1"/>
  <c r="BD612" i="42"/>
  <c r="CT611" i="42"/>
  <c r="B611" i="42" s="1"/>
  <c r="BD534" i="42"/>
  <c r="CT533" i="42"/>
  <c r="B533" i="42" s="1"/>
  <c r="BD613" i="42" l="1"/>
  <c r="CT612" i="42"/>
  <c r="B612" i="42" s="1"/>
  <c r="BD535" i="42"/>
  <c r="CT534" i="42"/>
  <c r="B534" i="42" s="1"/>
  <c r="BD659" i="42"/>
  <c r="CT658" i="42"/>
  <c r="B658" i="42" s="1"/>
  <c r="BD660" i="42" l="1"/>
  <c r="CT659" i="42"/>
  <c r="B659" i="42" s="1"/>
  <c r="BD536" i="42"/>
  <c r="CT535" i="42"/>
  <c r="B535" i="42" s="1"/>
  <c r="BD614" i="42"/>
  <c r="CT613" i="42"/>
  <c r="B613" i="42" s="1"/>
  <c r="BD537" i="42" l="1"/>
  <c r="CT536" i="42"/>
  <c r="B536" i="42" s="1"/>
  <c r="BD615" i="42"/>
  <c r="CT614" i="42"/>
  <c r="B614" i="42" s="1"/>
  <c r="BD661" i="42"/>
  <c r="CT660" i="42"/>
  <c r="B660" i="42" s="1"/>
  <c r="BD616" i="42" l="1"/>
  <c r="CT615" i="42"/>
  <c r="B615" i="42" s="1"/>
  <c r="BD662" i="42"/>
  <c r="CT661" i="42"/>
  <c r="B661" i="42" s="1"/>
  <c r="BD538" i="42"/>
  <c r="CT537" i="42"/>
  <c r="B537" i="42" s="1"/>
  <c r="BD663" i="42" l="1"/>
  <c r="CT662" i="42"/>
  <c r="B662" i="42" s="1"/>
  <c r="BD539" i="42"/>
  <c r="CT538" i="42"/>
  <c r="B538" i="42" s="1"/>
  <c r="BD617" i="42"/>
  <c r="CT616" i="42"/>
  <c r="B616" i="42" s="1"/>
  <c r="BD618" i="42" l="1"/>
  <c r="CT617" i="42"/>
  <c r="B617" i="42" s="1"/>
  <c r="BD540" i="42"/>
  <c r="CT539" i="42"/>
  <c r="B539" i="42" s="1"/>
  <c r="BD664" i="42"/>
  <c r="CT663" i="42"/>
  <c r="B663" i="42" s="1"/>
  <c r="BD541" i="42" l="1"/>
  <c r="CT540" i="42"/>
  <c r="B540" i="42" s="1"/>
  <c r="BD665" i="42"/>
  <c r="CT664" i="42"/>
  <c r="B664" i="42" s="1"/>
  <c r="BD619" i="42"/>
  <c r="CT618" i="42"/>
  <c r="B618" i="42" s="1"/>
  <c r="BD620" i="42" l="1"/>
  <c r="CT619" i="42"/>
  <c r="B619" i="42" s="1"/>
  <c r="BD666" i="42"/>
  <c r="CT665" i="42"/>
  <c r="B665" i="42" s="1"/>
  <c r="BD542" i="42"/>
  <c r="CT541" i="42"/>
  <c r="B541" i="42" s="1"/>
  <c r="BD543" i="42" l="1"/>
  <c r="CT542" i="42"/>
  <c r="B542" i="42" s="1"/>
  <c r="BD667" i="42"/>
  <c r="CT666" i="42"/>
  <c r="B666" i="42" s="1"/>
  <c r="BD621" i="42"/>
  <c r="CT620" i="42"/>
  <c r="B620" i="42" s="1"/>
  <c r="BD622" i="42" l="1"/>
  <c r="CT621" i="42"/>
  <c r="B621" i="42" s="1"/>
  <c r="BD668" i="42"/>
  <c r="CT667" i="42"/>
  <c r="B667" i="42" s="1"/>
  <c r="BD544" i="42"/>
  <c r="CT543" i="42"/>
  <c r="B543" i="42" s="1"/>
  <c r="BD669" i="42" l="1"/>
  <c r="CT668" i="42"/>
  <c r="B668" i="42" s="1"/>
  <c r="BD545" i="42"/>
  <c r="CT544" i="42"/>
  <c r="B544" i="42" s="1"/>
  <c r="BD623" i="42"/>
  <c r="CT622" i="42"/>
  <c r="B622" i="42" s="1"/>
  <c r="BD624" i="42" l="1"/>
  <c r="CT623" i="42"/>
  <c r="B623" i="42" s="1"/>
  <c r="BD546" i="42"/>
  <c r="CT545" i="42"/>
  <c r="B545" i="42" s="1"/>
  <c r="BD670" i="42"/>
  <c r="CT669" i="42"/>
  <c r="B669" i="42" s="1"/>
  <c r="BD671" i="42" l="1"/>
  <c r="CT670" i="42"/>
  <c r="B670" i="42" s="1"/>
  <c r="BD547" i="42"/>
  <c r="CT546" i="42"/>
  <c r="B546" i="42" s="1"/>
  <c r="BD625" i="42"/>
  <c r="CT624" i="42"/>
  <c r="B624" i="42" s="1"/>
  <c r="BD626" i="42" l="1"/>
  <c r="CT625" i="42"/>
  <c r="B625" i="42" s="1"/>
  <c r="BD548" i="42"/>
  <c r="CT547" i="42"/>
  <c r="B547" i="42" s="1"/>
  <c r="BD672" i="42"/>
  <c r="CT671" i="42"/>
  <c r="B671" i="42" s="1"/>
  <c r="BD549" i="42" l="1"/>
  <c r="CT548" i="42"/>
  <c r="B548" i="42" s="1"/>
  <c r="BD673" i="42"/>
  <c r="CT672" i="42"/>
  <c r="B672" i="42" s="1"/>
  <c r="BD627" i="42"/>
  <c r="CT626" i="42"/>
  <c r="B626" i="42" s="1"/>
  <c r="BD628" i="42" l="1"/>
  <c r="CT627" i="42"/>
  <c r="B627" i="42" s="1"/>
  <c r="BD674" i="42"/>
  <c r="CT673" i="42"/>
  <c r="B673" i="42" s="1"/>
  <c r="BD550" i="42"/>
  <c r="CT549" i="42"/>
  <c r="B549" i="42" s="1"/>
  <c r="BD675" i="42" l="1"/>
  <c r="CT674" i="42"/>
  <c r="B674" i="42" s="1"/>
  <c r="BD551" i="42"/>
  <c r="CT550" i="42"/>
  <c r="B550" i="42" s="1"/>
  <c r="BD629" i="42"/>
  <c r="CT628" i="42"/>
  <c r="B628" i="42" s="1"/>
  <c r="BD630" i="42" l="1"/>
  <c r="CT629" i="42"/>
  <c r="B629" i="42" s="1"/>
  <c r="BD552" i="42"/>
  <c r="CT551" i="42"/>
  <c r="B551" i="42" s="1"/>
  <c r="BD676" i="42"/>
  <c r="CT675" i="42"/>
  <c r="B675" i="42" s="1"/>
  <c r="BD553" i="42" l="1"/>
  <c r="CT552" i="42"/>
  <c r="B552" i="42" s="1"/>
  <c r="BD677" i="42"/>
  <c r="CT676" i="42"/>
  <c r="B676" i="42" s="1"/>
  <c r="BD631" i="42"/>
  <c r="CT630" i="42"/>
  <c r="B630" i="42" s="1"/>
  <c r="BD678" i="42" l="1"/>
  <c r="CT677" i="42"/>
  <c r="B677" i="42" s="1"/>
  <c r="BD632" i="42"/>
  <c r="CT631" i="42"/>
  <c r="B631" i="42" s="1"/>
  <c r="BD554" i="42"/>
  <c r="CT553" i="42"/>
  <c r="B553" i="42" s="1"/>
  <c r="BD633" i="42" l="1"/>
  <c r="CT632" i="42"/>
  <c r="B632" i="42" s="1"/>
  <c r="BD555" i="42"/>
  <c r="CT554" i="42"/>
  <c r="B554" i="42" s="1"/>
  <c r="BD679" i="42"/>
  <c r="CT678" i="42"/>
  <c r="B678" i="42" s="1"/>
  <c r="BD556" i="42" l="1"/>
  <c r="CT555" i="42"/>
  <c r="B555" i="42" s="1"/>
  <c r="BD680" i="42"/>
  <c r="CT679" i="42"/>
  <c r="B679" i="42" s="1"/>
  <c r="BD634" i="42"/>
  <c r="CT633" i="42"/>
  <c r="B633" i="42" s="1"/>
  <c r="BD681" i="42" l="1"/>
  <c r="CT680" i="42"/>
  <c r="B680" i="42" s="1"/>
  <c r="BD635" i="42"/>
  <c r="CT634" i="42"/>
  <c r="B634" i="42" s="1"/>
  <c r="BD557" i="42"/>
  <c r="CT556" i="42"/>
  <c r="B556" i="42" s="1"/>
  <c r="BD558" i="42" l="1"/>
  <c r="CT557" i="42"/>
  <c r="B557" i="42" s="1"/>
  <c r="BD636" i="42"/>
  <c r="CT635" i="42"/>
  <c r="B635" i="42" s="1"/>
  <c r="BD682" i="42"/>
  <c r="CT681" i="42"/>
  <c r="B681" i="42" s="1"/>
  <c r="BD637" i="42" l="1"/>
  <c r="CT636" i="42"/>
  <c r="B636" i="42" s="1"/>
  <c r="BD683" i="42"/>
  <c r="CT682" i="42"/>
  <c r="B682" i="42" s="1"/>
  <c r="BD559" i="42"/>
  <c r="CT558" i="42"/>
  <c r="B558" i="42" s="1"/>
  <c r="BD684" i="42" l="1"/>
  <c r="CT683" i="42"/>
  <c r="B683" i="42" s="1"/>
  <c r="BD560" i="42"/>
  <c r="CT559" i="42"/>
  <c r="B559" i="42" s="1"/>
  <c r="BD638" i="42"/>
  <c r="CT637" i="42"/>
  <c r="B637" i="42" s="1"/>
  <c r="BD561" i="42" l="1"/>
  <c r="CT560" i="42"/>
  <c r="B560" i="42" s="1"/>
  <c r="BD639" i="42"/>
  <c r="CT638" i="42"/>
  <c r="B638" i="42" s="1"/>
  <c r="BD685" i="42"/>
  <c r="CT684" i="42"/>
  <c r="B684" i="42" s="1"/>
  <c r="BD640" i="42" l="1"/>
  <c r="CT639" i="42"/>
  <c r="B639" i="42" s="1"/>
  <c r="BD686" i="42"/>
  <c r="CT685" i="42"/>
  <c r="B685" i="42" s="1"/>
  <c r="BD562" i="42"/>
  <c r="CT561" i="42"/>
  <c r="B561" i="42" s="1"/>
  <c r="BD563" i="42" l="1"/>
  <c r="CT562" i="42"/>
  <c r="B562" i="42" s="1"/>
  <c r="BD687" i="42"/>
  <c r="CT686" i="42"/>
  <c r="B686" i="42" s="1"/>
  <c r="BD641" i="42"/>
  <c r="CT640" i="42"/>
  <c r="B640" i="42" s="1"/>
  <c r="BD642" i="42" l="1"/>
  <c r="CT641" i="42"/>
  <c r="B641" i="42" s="1"/>
  <c r="BD688" i="42"/>
  <c r="CT687" i="42"/>
  <c r="B687" i="42" s="1"/>
  <c r="BD564" i="42"/>
  <c r="CT563" i="42"/>
  <c r="B563" i="42" s="1"/>
  <c r="BD565" i="42" l="1"/>
  <c r="CT564" i="42"/>
  <c r="B564" i="42" s="1"/>
  <c r="BD689" i="42"/>
  <c r="CT688" i="42"/>
  <c r="B688" i="42" s="1"/>
  <c r="BD643" i="42"/>
  <c r="CT642" i="42"/>
  <c r="B642" i="42" s="1"/>
  <c r="BD644" i="42" l="1"/>
  <c r="CT643" i="42"/>
  <c r="B643" i="42" s="1"/>
  <c r="BD690" i="42"/>
  <c r="CT689" i="42"/>
  <c r="B689" i="42" s="1"/>
  <c r="BD566" i="42"/>
  <c r="CT565" i="42"/>
  <c r="B565" i="42" s="1"/>
  <c r="BD691" i="42" l="1"/>
  <c r="CT690" i="42"/>
  <c r="B690" i="42" s="1"/>
  <c r="BD567" i="42"/>
  <c r="CT566" i="42"/>
  <c r="B566" i="42" s="1"/>
  <c r="BD645" i="42"/>
  <c r="CT644" i="42"/>
  <c r="B644" i="42" s="1"/>
  <c r="BD568" i="42" l="1"/>
  <c r="CT567" i="42"/>
  <c r="B567" i="42" s="1"/>
  <c r="BD646" i="42"/>
  <c r="CT646" i="42" s="1"/>
  <c r="B646" i="42" s="1"/>
  <c r="CT645" i="42"/>
  <c r="B645" i="42" s="1"/>
  <c r="BD692" i="42"/>
  <c r="CT691" i="42"/>
  <c r="B691" i="42" s="1"/>
  <c r="BD693" i="42" l="1"/>
  <c r="CT692" i="42"/>
  <c r="B692" i="42" s="1"/>
  <c r="BD569" i="42"/>
  <c r="CT568" i="42"/>
  <c r="B568" i="42" s="1"/>
  <c r="BD570" i="42" l="1"/>
  <c r="CT569" i="42"/>
  <c r="B569" i="42" s="1"/>
  <c r="BD694" i="42"/>
  <c r="CT693" i="42"/>
  <c r="B693" i="42" s="1"/>
  <c r="BD695" i="42" l="1"/>
  <c r="CT694" i="42"/>
  <c r="B694" i="42" s="1"/>
  <c r="BD571" i="42"/>
  <c r="CT570" i="42"/>
  <c r="B570" i="42" s="1"/>
  <c r="BD572" i="42" l="1"/>
  <c r="CT571" i="42"/>
  <c r="B571" i="42" s="1"/>
  <c r="BD696" i="42"/>
  <c r="CT695" i="42"/>
  <c r="B695" i="42" s="1"/>
  <c r="BD697" i="42" l="1"/>
  <c r="CT696" i="42"/>
  <c r="B696" i="42" s="1"/>
  <c r="BD573" i="42"/>
  <c r="CT572" i="42"/>
  <c r="B572" i="42" s="1"/>
  <c r="BD574" i="42" l="1"/>
  <c r="CT573" i="42"/>
  <c r="B573" i="42" s="1"/>
  <c r="BD698" i="42"/>
  <c r="CT697" i="42"/>
  <c r="B697" i="42" s="1"/>
  <c r="BD699" i="42" l="1"/>
  <c r="CT698" i="42"/>
  <c r="B698" i="42" s="1"/>
  <c r="BD575" i="42"/>
  <c r="CT574" i="42"/>
  <c r="B574" i="42" s="1"/>
  <c r="BD576" i="42" l="1"/>
  <c r="CT575" i="42"/>
  <c r="B575" i="42" s="1"/>
  <c r="BD700" i="42"/>
  <c r="CT699" i="42"/>
  <c r="B699" i="42" s="1"/>
  <c r="BD701" i="42" l="1"/>
  <c r="CT700" i="42"/>
  <c r="B700" i="42" s="1"/>
  <c r="BD577" i="42"/>
  <c r="CT576" i="42"/>
  <c r="B576" i="42" s="1"/>
  <c r="BD578" i="42" l="1"/>
  <c r="CT577" i="42"/>
  <c r="B577" i="42" s="1"/>
  <c r="BD702" i="42"/>
  <c r="CT701" i="42"/>
  <c r="B701" i="42" s="1"/>
  <c r="BD703" i="42" l="1"/>
  <c r="CT702" i="42"/>
  <c r="B702" i="42" s="1"/>
  <c r="BD579" i="42"/>
  <c r="CT578" i="42"/>
  <c r="B578" i="42" s="1"/>
  <c r="BD580" i="42" l="1"/>
  <c r="CT579" i="42"/>
  <c r="B579" i="42" s="1"/>
  <c r="BD704" i="42"/>
  <c r="CT703" i="42"/>
  <c r="B703" i="42" s="1"/>
  <c r="BD705" i="42" l="1"/>
  <c r="CT704" i="42"/>
  <c r="B704" i="42" s="1"/>
  <c r="BD581" i="42"/>
  <c r="CT580" i="42"/>
  <c r="B580" i="42" s="1"/>
  <c r="BD582" i="42" l="1"/>
  <c r="CT581" i="42"/>
  <c r="B581" i="42" s="1"/>
  <c r="BD706" i="42"/>
  <c r="CT705" i="42"/>
  <c r="B705" i="42" s="1"/>
  <c r="BD707" i="42" l="1"/>
  <c r="CT706" i="42"/>
  <c r="B706" i="42" s="1"/>
  <c r="BD583" i="42"/>
  <c r="CT582" i="42"/>
  <c r="B582" i="42" s="1"/>
  <c r="BD584" i="42" l="1"/>
  <c r="CT583" i="42"/>
  <c r="B583" i="42" s="1"/>
  <c r="BD708" i="42"/>
  <c r="CT707" i="42"/>
  <c r="B707" i="42" s="1"/>
  <c r="BD709" i="42" l="1"/>
  <c r="CT708" i="42"/>
  <c r="B708" i="42" s="1"/>
  <c r="BD585" i="42"/>
  <c r="CT584" i="42"/>
  <c r="B584" i="42" s="1"/>
  <c r="BD586" i="42" l="1"/>
  <c r="CT585" i="42"/>
  <c r="B585" i="42" s="1"/>
  <c r="BD710" i="42"/>
  <c r="CT709" i="42"/>
  <c r="B709" i="42" s="1"/>
  <c r="BD711" i="42" l="1"/>
  <c r="CT710" i="42"/>
  <c r="B710" i="42" s="1"/>
  <c r="BD587" i="42"/>
  <c r="CT586" i="42"/>
  <c r="B586" i="42" s="1"/>
  <c r="BD588" i="42" l="1"/>
  <c r="CT587" i="42"/>
  <c r="B587" i="42" s="1"/>
  <c r="BD712" i="42"/>
  <c r="CT711" i="42"/>
  <c r="B711" i="42" s="1"/>
  <c r="BD713" i="42" l="1"/>
  <c r="CT712" i="42"/>
  <c r="B712" i="42" s="1"/>
  <c r="BD589" i="42"/>
  <c r="CT588" i="42"/>
  <c r="B588" i="42" s="1"/>
  <c r="BD590" i="42" l="1"/>
  <c r="CT589" i="42"/>
  <c r="B589" i="42" s="1"/>
  <c r="BD714" i="42"/>
  <c r="CT713" i="42"/>
  <c r="B713" i="42" s="1"/>
  <c r="BD715" i="42" l="1"/>
  <c r="CT714" i="42"/>
  <c r="B714" i="42" s="1"/>
  <c r="BD591" i="42"/>
  <c r="CT590" i="42"/>
  <c r="B590" i="42" s="1"/>
  <c r="BD592" i="42" l="1"/>
  <c r="CT591" i="42"/>
  <c r="B591" i="42" s="1"/>
  <c r="BD716" i="42"/>
  <c r="CT715" i="42"/>
  <c r="B715" i="42" s="1"/>
  <c r="BD717" i="42" l="1"/>
  <c r="CT716" i="42"/>
  <c r="B716" i="42" s="1"/>
  <c r="BD593" i="42"/>
  <c r="CT592" i="42"/>
  <c r="B592" i="42" s="1"/>
  <c r="BD594" i="42" l="1"/>
  <c r="CT593" i="42"/>
  <c r="B593" i="42" s="1"/>
  <c r="BD718" i="42"/>
  <c r="CT717" i="42"/>
  <c r="B717" i="42" s="1"/>
  <c r="BD719" i="42" l="1"/>
  <c r="CT718" i="42"/>
  <c r="B718" i="42" s="1"/>
  <c r="BD595" i="42"/>
  <c r="CT594" i="42"/>
  <c r="B594" i="42" s="1"/>
  <c r="BD596" i="42" l="1"/>
  <c r="CT595" i="42"/>
  <c r="B595" i="42" s="1"/>
  <c r="BD720" i="42"/>
  <c r="CT719" i="42"/>
  <c r="B719" i="42" s="1"/>
  <c r="BD721" i="42" l="1"/>
  <c r="CT720" i="42"/>
  <c r="B720" i="42" s="1"/>
  <c r="BD597" i="42"/>
  <c r="CT596" i="42"/>
  <c r="B596" i="42" s="1"/>
  <c r="BD598" i="42" l="1"/>
  <c r="CT597" i="42"/>
  <c r="B597" i="42" s="1"/>
  <c r="BD722" i="42"/>
  <c r="CT721" i="42"/>
  <c r="B721" i="42" s="1"/>
  <c r="BD723" i="42" l="1"/>
  <c r="CT722" i="42"/>
  <c r="B722" i="42" s="1"/>
  <c r="BD599" i="42"/>
  <c r="CT599" i="42" s="1"/>
  <c r="B599" i="42" s="1"/>
  <c r="CT598" i="42"/>
  <c r="B598" i="42" s="1"/>
  <c r="BD724" i="42" l="1"/>
  <c r="CT723" i="42"/>
  <c r="B723" i="42" s="1"/>
  <c r="BD725" i="42" l="1"/>
  <c r="CT724" i="42"/>
  <c r="B724" i="42" s="1"/>
  <c r="BD726" i="42" l="1"/>
  <c r="CT725" i="42"/>
  <c r="B725" i="42" s="1"/>
  <c r="BD727" i="42" l="1"/>
  <c r="CT726" i="42"/>
  <c r="B726" i="42" s="1"/>
  <c r="BD728" i="42" l="1"/>
  <c r="CT727" i="42"/>
  <c r="B727" i="42" s="1"/>
  <c r="BD729" i="42" l="1"/>
  <c r="CT728" i="42"/>
  <c r="B728" i="42" s="1"/>
  <c r="BD730" i="42" l="1"/>
  <c r="CT729" i="42"/>
  <c r="B729" i="42" s="1"/>
  <c r="BD731" i="42" l="1"/>
  <c r="CT730" i="42"/>
  <c r="B730" i="42" s="1"/>
  <c r="BF865" i="42"/>
  <c r="F34" i="45" l="1"/>
  <c r="E24" i="45"/>
  <c r="BD732" i="42"/>
  <c r="CT731" i="42"/>
  <c r="B731" i="42" s="1"/>
  <c r="BD733" i="42" l="1"/>
  <c r="CT732" i="42"/>
  <c r="B732" i="42" s="1"/>
  <c r="BD734" i="42" l="1"/>
  <c r="CT733" i="42"/>
  <c r="B733" i="42" s="1"/>
  <c r="BD735" i="42" l="1"/>
  <c r="CT734" i="42"/>
  <c r="B734" i="42" s="1"/>
  <c r="BD736" i="42" l="1"/>
  <c r="CT735" i="42"/>
  <c r="B735" i="42" s="1"/>
  <c r="BD737" i="42" l="1"/>
  <c r="CT736" i="42"/>
  <c r="B736" i="42" s="1"/>
  <c r="BD738" i="42" l="1"/>
  <c r="CT737" i="42"/>
  <c r="B737" i="42" s="1"/>
  <c r="BD739" i="42" l="1"/>
  <c r="CT738" i="42"/>
  <c r="B738" i="42" s="1"/>
  <c r="BD740" i="42" l="1"/>
  <c r="CT739" i="42"/>
  <c r="B739" i="42" s="1"/>
  <c r="BD741" i="42" l="1"/>
  <c r="CT740" i="42"/>
  <c r="B740" i="42" s="1"/>
  <c r="BD742" i="42" l="1"/>
  <c r="CT741" i="42"/>
  <c r="B741" i="42" s="1"/>
  <c r="BD743" i="42" l="1"/>
  <c r="CT742" i="42"/>
  <c r="B742" i="42" s="1"/>
  <c r="BD744" i="42" l="1"/>
  <c r="CT743" i="42"/>
  <c r="B743" i="42" s="1"/>
  <c r="BD745" i="42" l="1"/>
  <c r="CT744" i="42"/>
  <c r="B744" i="42" s="1"/>
  <c r="BD746" i="42" l="1"/>
  <c r="CT745" i="42"/>
  <c r="B745" i="42" s="1"/>
  <c r="BD747" i="42" l="1"/>
  <c r="CT746" i="42"/>
  <c r="B746" i="42" s="1"/>
  <c r="BD748" i="42" l="1"/>
  <c r="CT747" i="42"/>
  <c r="B747" i="42" s="1"/>
  <c r="BD749" i="42" l="1"/>
  <c r="CT748" i="42"/>
  <c r="B748" i="42" s="1"/>
  <c r="BD750" i="42" l="1"/>
  <c r="CT749" i="42"/>
  <c r="B749" i="42" s="1"/>
  <c r="BD751" i="42" l="1"/>
  <c r="CT750" i="42"/>
  <c r="B750" i="42" s="1"/>
  <c r="BD752" i="42" l="1"/>
  <c r="CT751" i="42"/>
  <c r="B751" i="42" s="1"/>
  <c r="BD753" i="42" l="1"/>
  <c r="CT752" i="42"/>
  <c r="B752" i="42" s="1"/>
  <c r="BD754" i="42" l="1"/>
  <c r="CT753" i="42"/>
  <c r="B753" i="42" s="1"/>
  <c r="BD755" i="42" l="1"/>
  <c r="CT754" i="42"/>
  <c r="B754" i="42" s="1"/>
  <c r="BD756" i="42" l="1"/>
  <c r="CT755" i="42"/>
  <c r="B755" i="42" s="1"/>
  <c r="BD757" i="42" l="1"/>
  <c r="CT756" i="42"/>
  <c r="B756" i="42" s="1"/>
  <c r="BD758" i="42" l="1"/>
  <c r="CT757" i="42"/>
  <c r="B757" i="42" s="1"/>
  <c r="BD759" i="42" l="1"/>
  <c r="CT758" i="42"/>
  <c r="B758" i="42" s="1"/>
  <c r="BD760" i="42" l="1"/>
  <c r="CT759" i="42"/>
  <c r="B759" i="42" s="1"/>
  <c r="BD761" i="42" l="1"/>
  <c r="CT760" i="42"/>
  <c r="B760" i="42" s="1"/>
  <c r="BD762" i="42" l="1"/>
  <c r="CT761" i="42"/>
  <c r="B761" i="42" s="1"/>
  <c r="BD763" i="42" l="1"/>
  <c r="CT762" i="42"/>
  <c r="B762" i="42" s="1"/>
  <c r="BD764" i="42" l="1"/>
  <c r="CT763" i="42"/>
  <c r="B763" i="42" s="1"/>
  <c r="BD765" i="42" l="1"/>
  <c r="CT764" i="42"/>
  <c r="B764" i="42" s="1"/>
  <c r="BD766" i="42" l="1"/>
  <c r="CT765" i="42"/>
  <c r="B765" i="42" s="1"/>
  <c r="BD767" i="42" l="1"/>
  <c r="CT766" i="42"/>
  <c r="B766" i="42" s="1"/>
  <c r="BD768" i="42" l="1"/>
  <c r="CT767" i="42"/>
  <c r="B767" i="42" s="1"/>
  <c r="BD769" i="42" l="1"/>
  <c r="CT768" i="42"/>
  <c r="B768" i="42" s="1"/>
  <c r="BD770" i="42" l="1"/>
  <c r="CT769" i="42"/>
  <c r="B769" i="42" s="1"/>
  <c r="BD771" i="42" l="1"/>
  <c r="CT770" i="42"/>
  <c r="B770" i="42" s="1"/>
  <c r="BD772" i="42" l="1"/>
  <c r="CT771" i="42"/>
  <c r="B771" i="42" s="1"/>
  <c r="BD773" i="42" l="1"/>
  <c r="CT772" i="42"/>
  <c r="B772" i="42" s="1"/>
  <c r="BD774" i="42" l="1"/>
  <c r="CT773" i="42"/>
  <c r="B773" i="42" s="1"/>
  <c r="BD775" i="42" l="1"/>
  <c r="CT774" i="42"/>
  <c r="B774" i="42" s="1"/>
  <c r="BD776" i="42" l="1"/>
  <c r="CT775" i="42"/>
  <c r="B775" i="42" s="1"/>
  <c r="BD777" i="42" l="1"/>
  <c r="CT776" i="42"/>
  <c r="B776" i="42" s="1"/>
  <c r="BD778" i="42" l="1"/>
  <c r="CT777" i="42"/>
  <c r="B777" i="42" s="1"/>
  <c r="BD779" i="42" l="1"/>
  <c r="CT778" i="42"/>
  <c r="B778" i="42" s="1"/>
  <c r="BD780" i="42" l="1"/>
  <c r="CT779" i="42"/>
  <c r="B779" i="42" s="1"/>
  <c r="BD781" i="42" l="1"/>
  <c r="CT780" i="42"/>
  <c r="B780" i="42" s="1"/>
  <c r="BD782" i="42" l="1"/>
  <c r="CT781" i="42"/>
  <c r="B781" i="42" s="1"/>
  <c r="BD783" i="42" l="1"/>
  <c r="CT782" i="42"/>
  <c r="B782" i="42" s="1"/>
  <c r="BD784" i="42" l="1"/>
  <c r="CT783" i="42"/>
  <c r="B783" i="42" s="1"/>
  <c r="BD785" i="42" l="1"/>
  <c r="CT784" i="42"/>
  <c r="B784" i="42" s="1"/>
  <c r="BD786" i="42" l="1"/>
  <c r="CT785" i="42"/>
  <c r="B785" i="42" s="1"/>
  <c r="BD787" i="42" l="1"/>
  <c r="CT786" i="42"/>
  <c r="B786" i="42" s="1"/>
  <c r="BD788" i="42" l="1"/>
  <c r="CT787" i="42"/>
  <c r="B787" i="42" s="1"/>
  <c r="BD789" i="42" l="1"/>
  <c r="CT788" i="42"/>
  <c r="B788" i="42" s="1"/>
  <c r="BD790" i="42" l="1"/>
  <c r="CT789" i="42"/>
  <c r="B789" i="42" s="1"/>
  <c r="BD791" i="42" l="1"/>
  <c r="CT790" i="42"/>
  <c r="B790" i="42" s="1"/>
  <c r="BD792" i="42" l="1"/>
  <c r="CT791" i="42"/>
  <c r="B791" i="42" s="1"/>
  <c r="BD793" i="42" l="1"/>
  <c r="CT792" i="42"/>
  <c r="B792" i="42" s="1"/>
  <c r="BD794" i="42" l="1"/>
  <c r="CT793" i="42"/>
  <c r="B793" i="42" s="1"/>
  <c r="BD795" i="42" l="1"/>
  <c r="CT794" i="42"/>
  <c r="B794" i="42" s="1"/>
  <c r="BD796" i="42" l="1"/>
  <c r="CT795" i="42"/>
  <c r="B795" i="42" s="1"/>
  <c r="BD797" i="42" l="1"/>
  <c r="CT796" i="42"/>
  <c r="B796" i="42" s="1"/>
  <c r="BD798" i="42" l="1"/>
  <c r="CT797" i="42"/>
  <c r="B797" i="42" s="1"/>
  <c r="BD799" i="42" l="1"/>
  <c r="CT798" i="42"/>
  <c r="B798" i="42" s="1"/>
  <c r="BD800" i="42" l="1"/>
  <c r="CT799" i="42"/>
  <c r="B799" i="42" s="1"/>
  <c r="BD801" i="42" l="1"/>
  <c r="CT800" i="42"/>
  <c r="B800" i="42" s="1"/>
  <c r="BD802" i="42" l="1"/>
  <c r="CT801" i="42"/>
  <c r="B801" i="42" s="1"/>
  <c r="BD803" i="42" l="1"/>
  <c r="CT802" i="42"/>
  <c r="B802" i="42" s="1"/>
  <c r="BD804" i="42" l="1"/>
  <c r="CT803" i="42"/>
  <c r="B803" i="42" s="1"/>
  <c r="BD805" i="42" l="1"/>
  <c r="CT804" i="42"/>
  <c r="B804" i="42" s="1"/>
  <c r="BD806" i="42" l="1"/>
  <c r="CT805" i="42"/>
  <c r="B805" i="42" s="1"/>
  <c r="BD807" i="42" l="1"/>
  <c r="CT806" i="42"/>
  <c r="B806" i="42" s="1"/>
  <c r="BD808" i="42" l="1"/>
  <c r="CT807" i="42"/>
  <c r="B807" i="42" s="1"/>
  <c r="BD809" i="42" l="1"/>
  <c r="CT808" i="42"/>
  <c r="B808" i="42" s="1"/>
  <c r="BD810" i="42" l="1"/>
  <c r="CT809" i="42"/>
  <c r="B809" i="42" s="1"/>
  <c r="BD811" i="42" l="1"/>
  <c r="CT810" i="42"/>
  <c r="B810" i="42" s="1"/>
  <c r="BD812" i="42" l="1"/>
  <c r="CT811" i="42"/>
  <c r="B811" i="42" s="1"/>
  <c r="BD813" i="42" l="1"/>
  <c r="CT812" i="42"/>
  <c r="B812" i="42" s="1"/>
  <c r="BD814" i="42" l="1"/>
  <c r="CT813" i="42"/>
  <c r="B813" i="42" s="1"/>
  <c r="BD815" i="42" l="1"/>
  <c r="CT814" i="42"/>
  <c r="B814" i="42" s="1"/>
  <c r="BD816" i="42" l="1"/>
  <c r="CT815" i="42"/>
  <c r="B815" i="42" s="1"/>
  <c r="BD817" i="42" l="1"/>
  <c r="CT816" i="42"/>
  <c r="B816" i="42" s="1"/>
  <c r="BD818" i="42" l="1"/>
  <c r="CT817" i="42"/>
  <c r="B817" i="42" s="1"/>
  <c r="BD819" i="42" l="1"/>
  <c r="CT818" i="42"/>
  <c r="B818" i="42" s="1"/>
  <c r="BD820" i="42" l="1"/>
  <c r="CT819" i="42"/>
  <c r="B819" i="42" s="1"/>
  <c r="BD821" i="42" l="1"/>
  <c r="CT820" i="42"/>
  <c r="B820" i="42" s="1"/>
  <c r="BD822" i="42" l="1"/>
  <c r="CT821" i="42"/>
  <c r="B821" i="42" s="1"/>
  <c r="BD823" i="42" l="1"/>
  <c r="CT822" i="42"/>
  <c r="B822" i="42" s="1"/>
  <c r="BD824" i="42" l="1"/>
  <c r="CT823" i="42"/>
  <c r="B823" i="42" s="1"/>
  <c r="BD825" i="42" l="1"/>
  <c r="CT824" i="42"/>
  <c r="B824" i="42" s="1"/>
  <c r="BD826" i="42" l="1"/>
  <c r="CT825" i="42"/>
  <c r="B825" i="42" s="1"/>
  <c r="BD827" i="42" l="1"/>
  <c r="CT826" i="42"/>
  <c r="B826" i="42" s="1"/>
  <c r="BD828" i="42" l="1"/>
  <c r="CT827" i="42"/>
  <c r="B827" i="42" s="1"/>
  <c r="BD829" i="42" l="1"/>
  <c r="CT828" i="42"/>
  <c r="B828" i="42" s="1"/>
  <c r="BD830" i="42" l="1"/>
  <c r="CT829" i="42"/>
  <c r="B829" i="42" s="1"/>
  <c r="BD831" i="42" l="1"/>
  <c r="CT830" i="42"/>
  <c r="B830" i="42" s="1"/>
  <c r="BD832" i="42" l="1"/>
  <c r="CT831" i="42"/>
  <c r="B831" i="42" s="1"/>
  <c r="BD833" i="42" l="1"/>
  <c r="CT832" i="42"/>
  <c r="B832" i="42" s="1"/>
  <c r="BD834" i="42" l="1"/>
  <c r="CT833" i="42"/>
  <c r="B833" i="42" s="1"/>
  <c r="BD835" i="42" l="1"/>
  <c r="CT834" i="42"/>
  <c r="B834" i="42" s="1"/>
  <c r="BD836" i="42" l="1"/>
  <c r="CT835" i="42"/>
  <c r="B835" i="42" s="1"/>
  <c r="BD837" i="42" l="1"/>
  <c r="CT836" i="42"/>
  <c r="B836" i="42" s="1"/>
  <c r="BD838" i="42" l="1"/>
  <c r="CT837" i="42"/>
  <c r="B837" i="42" s="1"/>
  <c r="BD839" i="42" l="1"/>
  <c r="CT838" i="42"/>
  <c r="B838" i="42" s="1"/>
  <c r="BD840" i="42" l="1"/>
  <c r="CT839" i="42"/>
  <c r="B839" i="42" s="1"/>
  <c r="BD841" i="42" l="1"/>
  <c r="CT840" i="42"/>
  <c r="B840" i="42" s="1"/>
  <c r="BD842" i="42" l="1"/>
  <c r="CT841" i="42"/>
  <c r="B841" i="42" s="1"/>
  <c r="BD843" i="42" l="1"/>
  <c r="CT842" i="42"/>
  <c r="B842" i="42" s="1"/>
  <c r="BD844" i="42" l="1"/>
  <c r="CT843" i="42"/>
  <c r="B843" i="42" s="1"/>
  <c r="BD845" i="42" l="1"/>
  <c r="CT844" i="42"/>
  <c r="B844" i="42" s="1"/>
  <c r="BD846" i="42" l="1"/>
  <c r="CT845" i="42"/>
  <c r="B845" i="42" s="1"/>
  <c r="BD847" i="42" l="1"/>
  <c r="CT846" i="42"/>
  <c r="B846" i="42" s="1"/>
  <c r="BD848" i="42" l="1"/>
  <c r="CT847" i="42"/>
  <c r="B847" i="42" s="1"/>
  <c r="BD849" i="42" l="1"/>
  <c r="CT848" i="42"/>
  <c r="B848" i="42" s="1"/>
  <c r="BD850" i="42" l="1"/>
  <c r="CT849" i="42"/>
  <c r="B849" i="42" s="1"/>
  <c r="BD851" i="42" l="1"/>
  <c r="CT850" i="42"/>
  <c r="B850" i="42" s="1"/>
  <c r="BD852" i="42" l="1"/>
  <c r="CT851" i="42"/>
  <c r="B851" i="42" s="1"/>
  <c r="BD853" i="42" l="1"/>
  <c r="CT852" i="42"/>
  <c r="B852" i="42" s="1"/>
  <c r="BD854" i="42" l="1"/>
  <c r="CT853" i="42"/>
  <c r="B853" i="42" s="1"/>
  <c r="BD855" i="42" l="1"/>
  <c r="CT854" i="42"/>
  <c r="B854" i="42" s="1"/>
  <c r="BD856" i="42" l="1"/>
  <c r="CT855" i="42"/>
  <c r="B855" i="42" s="1"/>
  <c r="BD857" i="42" l="1"/>
  <c r="CT856" i="42"/>
  <c r="B856" i="42" s="1"/>
  <c r="BD858" i="42" l="1"/>
  <c r="CT857" i="42"/>
  <c r="B857" i="42" l="1"/>
  <c r="I7" i="61"/>
  <c r="I5" i="61"/>
  <c r="I8" i="61"/>
  <c r="I6" i="61"/>
  <c r="I4" i="61"/>
  <c r="BD859" i="42"/>
  <c r="CT858" i="42"/>
  <c r="B858" i="42" s="1"/>
  <c r="I9" i="61" l="1"/>
  <c r="I20" i="61" s="1"/>
  <c r="I34" i="61" s="1"/>
  <c r="BD860" i="42"/>
  <c r="CT859" i="42"/>
  <c r="B859" i="42" s="1"/>
  <c r="BD861" i="42" l="1"/>
  <c r="CT860" i="42"/>
  <c r="B860" i="42" s="1"/>
  <c r="BD862" i="42" l="1"/>
  <c r="CT861" i="42"/>
  <c r="B861" i="42" s="1"/>
  <c r="BD863" i="42" l="1"/>
  <c r="CT862" i="42"/>
  <c r="B862" i="42" s="1"/>
  <c r="BD864" i="42" l="1"/>
  <c r="CT863" i="42"/>
  <c r="B863" i="42" s="1"/>
  <c r="BD865" i="42" l="1"/>
  <c r="CT864" i="42"/>
  <c r="B864" i="42" s="1"/>
  <c r="C20" i="57" l="1"/>
  <c r="B19" i="57"/>
  <c r="C12" i="57"/>
  <c r="B20" i="57"/>
  <c r="C22" i="57"/>
  <c r="C17" i="57"/>
  <c r="C16" i="57"/>
  <c r="C21" i="57"/>
  <c r="C18" i="57"/>
  <c r="C14" i="57"/>
  <c r="B15" i="57"/>
  <c r="C15" i="57"/>
  <c r="C13" i="57"/>
  <c r="B12" i="57"/>
  <c r="C11" i="57"/>
  <c r="B21" i="57"/>
  <c r="B16" i="57"/>
  <c r="B17" i="57"/>
  <c r="B22" i="57"/>
  <c r="B13" i="57"/>
  <c r="B18" i="57"/>
  <c r="B14" i="57"/>
  <c r="B11" i="57"/>
  <c r="C19" i="57"/>
  <c r="C25" i="57"/>
  <c r="B23" i="57"/>
  <c r="C23" i="57"/>
  <c r="B25" i="57"/>
  <c r="C24" i="57"/>
  <c r="B24" i="57"/>
  <c r="D21" i="57"/>
  <c r="E11" i="57"/>
  <c r="E25" i="57"/>
  <c r="E15" i="57"/>
  <c r="E26" i="57"/>
  <c r="E20" i="57"/>
  <c r="E17" i="57"/>
  <c r="E29" i="57"/>
  <c r="E30" i="57"/>
  <c r="E32" i="57"/>
  <c r="E34" i="57"/>
  <c r="E41" i="57"/>
  <c r="D46" i="57"/>
  <c r="D22" i="57"/>
  <c r="D15" i="57"/>
  <c r="E12" i="57"/>
  <c r="E39" i="57"/>
  <c r="D17" i="57"/>
  <c r="D34" i="57"/>
  <c r="E23" i="57"/>
  <c r="D28" i="57"/>
  <c r="E21" i="57"/>
  <c r="E43" i="57"/>
  <c r="D43" i="57"/>
  <c r="D39" i="57"/>
  <c r="E46" i="57"/>
  <c r="D35" i="57"/>
  <c r="E45" i="57"/>
  <c r="E31" i="57"/>
  <c r="E13" i="57"/>
  <c r="E33" i="57"/>
  <c r="E37" i="57"/>
  <c r="E27" i="57"/>
  <c r="E16" i="57"/>
  <c r="E42" i="57"/>
  <c r="D27" i="57"/>
  <c r="D23" i="57"/>
  <c r="E28" i="57"/>
  <c r="D25" i="57"/>
  <c r="E14" i="57"/>
  <c r="D12" i="57"/>
  <c r="E18" i="57"/>
  <c r="D11" i="57"/>
  <c r="D37" i="57"/>
  <c r="D31" i="57"/>
  <c r="D30" i="57"/>
  <c r="D45" i="57"/>
  <c r="D32" i="57"/>
  <c r="D36" i="57"/>
  <c r="E19" i="57"/>
  <c r="D14" i="57"/>
  <c r="D29" i="57"/>
  <c r="D16" i="57"/>
  <c r="E44" i="57"/>
  <c r="E22" i="57"/>
  <c r="D40" i="57"/>
  <c r="D18" i="57"/>
  <c r="D19" i="57"/>
  <c r="E40" i="57"/>
  <c r="D38" i="57"/>
  <c r="D33" i="57"/>
  <c r="D42" i="57"/>
  <c r="E38" i="57"/>
  <c r="D24" i="57"/>
  <c r="D41" i="57"/>
  <c r="D20" i="57"/>
  <c r="D47" i="57"/>
  <c r="D48" i="57"/>
  <c r="D26" i="57"/>
  <c r="E48" i="57"/>
  <c r="E35" i="57"/>
  <c r="D13" i="57"/>
  <c r="E47" i="57"/>
  <c r="D44" i="57"/>
  <c r="E36" i="57"/>
  <c r="E24" i="57"/>
  <c r="B48" i="57"/>
  <c r="B31" i="57"/>
  <c r="C26" i="57"/>
  <c r="C44" i="57"/>
  <c r="B42" i="57"/>
  <c r="C30" i="57"/>
  <c r="B40" i="57"/>
  <c r="B35" i="57"/>
  <c r="C47" i="57"/>
  <c r="B44" i="57"/>
  <c r="C43" i="57"/>
  <c r="C35" i="57"/>
  <c r="B26" i="57"/>
  <c r="B27" i="57"/>
  <c r="B28" i="57"/>
  <c r="C41" i="57"/>
  <c r="C28" i="57"/>
  <c r="C45" i="57"/>
  <c r="C32" i="57"/>
  <c r="C31" i="57"/>
  <c r="C40" i="57"/>
  <c r="C48" i="57"/>
  <c r="B34" i="57"/>
  <c r="B39" i="57"/>
  <c r="B47" i="57"/>
  <c r="B38" i="57"/>
  <c r="C34" i="57"/>
  <c r="C42" i="57"/>
  <c r="C33" i="57"/>
  <c r="B43" i="57"/>
  <c r="B29" i="57"/>
  <c r="B36" i="57"/>
  <c r="B41" i="57"/>
  <c r="B32" i="57"/>
  <c r="B33" i="57"/>
  <c r="B46" i="57"/>
  <c r="C36" i="57"/>
  <c r="B37" i="57"/>
  <c r="C39" i="57"/>
  <c r="B45" i="57"/>
  <c r="C46" i="57"/>
  <c r="C27" i="57"/>
  <c r="C37" i="57"/>
  <c r="C38" i="57"/>
  <c r="C29" i="57"/>
  <c r="B30" i="57"/>
  <c r="D71" i="57"/>
  <c r="D56" i="57"/>
  <c r="D51" i="57"/>
  <c r="D58" i="57"/>
  <c r="E59" i="57"/>
  <c r="D55" i="57"/>
  <c r="E66" i="57"/>
  <c r="E65" i="57"/>
  <c r="E67" i="57"/>
  <c r="D70" i="57"/>
  <c r="D69" i="57"/>
  <c r="D57" i="57"/>
  <c r="E70" i="57"/>
  <c r="E52" i="57"/>
  <c r="E71" i="57"/>
  <c r="D67" i="57"/>
  <c r="E62" i="57"/>
  <c r="D49" i="57"/>
  <c r="E51" i="57"/>
  <c r="D64" i="57"/>
  <c r="D61" i="57"/>
  <c r="D66" i="57"/>
  <c r="D63" i="57"/>
  <c r="D68" i="57"/>
  <c r="E50" i="57"/>
  <c r="E63" i="57"/>
  <c r="E69" i="57"/>
  <c r="D54" i="57"/>
  <c r="E64" i="57"/>
  <c r="E54" i="57"/>
  <c r="E49" i="57"/>
  <c r="D72" i="57"/>
  <c r="D65" i="57"/>
  <c r="D62" i="57"/>
  <c r="E68" i="57"/>
  <c r="D60" i="57"/>
  <c r="E55" i="57"/>
  <c r="E61" i="57"/>
  <c r="E53" i="57"/>
  <c r="D52" i="57"/>
  <c r="D59" i="57"/>
  <c r="E56" i="57"/>
  <c r="E60" i="57"/>
  <c r="E57" i="57"/>
  <c r="D53" i="57"/>
  <c r="E58" i="57"/>
  <c r="D50" i="57"/>
  <c r="B51" i="57"/>
  <c r="B70" i="57"/>
  <c r="C49" i="57"/>
  <c r="B71" i="57"/>
  <c r="B69" i="57"/>
  <c r="B58" i="57"/>
  <c r="C51" i="57"/>
  <c r="B60" i="57"/>
  <c r="C62" i="57"/>
  <c r="B49" i="57"/>
  <c r="C71" i="57"/>
  <c r="C56" i="57"/>
  <c r="C72" i="57"/>
  <c r="C66" i="57"/>
  <c r="B62" i="57"/>
  <c r="C54" i="57"/>
  <c r="B61" i="57"/>
  <c r="C70" i="57"/>
  <c r="B68" i="57"/>
  <c r="C57" i="57"/>
  <c r="B59" i="57"/>
  <c r="C63" i="57"/>
  <c r="C50" i="57"/>
  <c r="B52" i="57"/>
  <c r="C69" i="57"/>
  <c r="C68" i="57"/>
  <c r="B72" i="57"/>
  <c r="B56" i="57"/>
  <c r="C52" i="57"/>
  <c r="B63" i="57"/>
  <c r="B55" i="57"/>
  <c r="B64" i="57"/>
  <c r="B65" i="57"/>
  <c r="C64" i="57"/>
  <c r="C61" i="57"/>
  <c r="C58" i="57"/>
  <c r="B54" i="57"/>
  <c r="C55" i="57"/>
  <c r="B66" i="57"/>
  <c r="B57" i="57"/>
  <c r="C67" i="57"/>
  <c r="B50" i="57"/>
  <c r="B67" i="57"/>
  <c r="B53" i="57"/>
  <c r="C59" i="57"/>
  <c r="E72" i="57"/>
  <c r="C65" i="57"/>
  <c r="C53" i="57"/>
  <c r="C60" i="57"/>
  <c r="F24" i="45"/>
  <c r="E22" i="45"/>
  <c r="F13" i="4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<sst xmlns="http://schemas.openxmlformats.org/spreadsheetml/2006/main" count="6624" uniqueCount="2998">
  <si>
    <t>เลขที่</t>
  </si>
  <si>
    <t>เลขประจำตัว</t>
  </si>
  <si>
    <t>ชื่อ-สกุล</t>
  </si>
  <si>
    <t>แซ่อั้ง</t>
  </si>
  <si>
    <t>รุ่งเรือง</t>
  </si>
  <si>
    <t>เครื่องทิพย์</t>
  </si>
  <si>
    <t>โชติวุฑฒากร</t>
  </si>
  <si>
    <t>สุพรม</t>
  </si>
  <si>
    <t>จันทร์สกุลทิพย์</t>
  </si>
  <si>
    <t>ศิริพิน</t>
  </si>
  <si>
    <t>ทองสุขุม</t>
  </si>
  <si>
    <t>ศิริโชคพัฒนากิจ</t>
  </si>
  <si>
    <t>วิสุทธิญาณ</t>
  </si>
  <si>
    <t>เอี่ยมสา</t>
  </si>
  <si>
    <t>เหลี่ยมทอง</t>
  </si>
  <si>
    <t>เล็กบาง</t>
  </si>
  <si>
    <t>สายสว่าง</t>
  </si>
  <si>
    <t>สิทธิประทานพร</t>
  </si>
  <si>
    <t>แกมนิล</t>
  </si>
  <si>
    <t>ปลื้มมาก</t>
  </si>
  <si>
    <t>เธียรภัทรา</t>
  </si>
  <si>
    <t>อินทวชิรารัตน์</t>
  </si>
  <si>
    <t>สินไพศาลอนันต์</t>
  </si>
  <si>
    <t>สุขแสวง</t>
  </si>
  <si>
    <t>เปลี่ยนสีทอง</t>
  </si>
  <si>
    <t>สนเปี่ยม</t>
  </si>
  <si>
    <t>เมืองโคตร</t>
  </si>
  <si>
    <t>แก้วงาม</t>
  </si>
  <si>
    <t>สนวัตร</t>
  </si>
  <si>
    <t>นิลปานกัน</t>
  </si>
  <si>
    <t>พวงสุนทร</t>
  </si>
  <si>
    <t>สินวิลัย</t>
  </si>
  <si>
    <t>บัวไสว</t>
  </si>
  <si>
    <t>สังข์เงิน</t>
  </si>
  <si>
    <t>แตงนิ่มงาม</t>
  </si>
  <si>
    <t>บุญเลิศลบ</t>
  </si>
  <si>
    <t>จินดาพงษ์</t>
  </si>
  <si>
    <t>มณีฉาย</t>
  </si>
  <si>
    <t>พยมโพธิ์</t>
  </si>
  <si>
    <t>สังฆช้าง</t>
  </si>
  <si>
    <t>นางสาวณัฐธิดา</t>
  </si>
  <si>
    <t>นามไพโรจน์</t>
  </si>
  <si>
    <t>นายธันวา</t>
  </si>
  <si>
    <t>นายพงศกร</t>
  </si>
  <si>
    <t>นายบุญฤทธิ์</t>
  </si>
  <si>
    <t>นายกฤษฎา</t>
  </si>
  <si>
    <t>07992</t>
  </si>
  <si>
    <t>08386</t>
  </si>
  <si>
    <t>08390</t>
  </si>
  <si>
    <t>08529</t>
  </si>
  <si>
    <t>08654</t>
  </si>
  <si>
    <t>09350</t>
  </si>
  <si>
    <t>09355</t>
  </si>
  <si>
    <t>09361</t>
  </si>
  <si>
    <t>08118</t>
  </si>
  <si>
    <t>08310</t>
  </si>
  <si>
    <t>08652</t>
  </si>
  <si>
    <t>09044</t>
  </si>
  <si>
    <t>09045</t>
  </si>
  <si>
    <t>09364</t>
  </si>
  <si>
    <t>09378</t>
  </si>
  <si>
    <t>09382</t>
  </si>
  <si>
    <t>09385</t>
  </si>
  <si>
    <t>09526</t>
  </si>
  <si>
    <t>08309</t>
  </si>
  <si>
    <t>09272</t>
  </si>
  <si>
    <t>09338</t>
  </si>
  <si>
    <t>09352</t>
  </si>
  <si>
    <t>09358</t>
  </si>
  <si>
    <t>09359</t>
  </si>
  <si>
    <t>09344</t>
  </si>
  <si>
    <t>08391</t>
  </si>
  <si>
    <t>08803</t>
  </si>
  <si>
    <t>09335</t>
  </si>
  <si>
    <t>07868</t>
  </si>
  <si>
    <t>07971</t>
  </si>
  <si>
    <t>08396</t>
  </si>
  <si>
    <t>08530</t>
  </si>
  <si>
    <t>09341</t>
  </si>
  <si>
    <t>09349</t>
  </si>
  <si>
    <t>09363</t>
  </si>
  <si>
    <t>เด็กชาย</t>
  </si>
  <si>
    <t>นาย</t>
  </si>
  <si>
    <t>เด็กหญิง</t>
  </si>
  <si>
    <t>นางสาว</t>
  </si>
  <si>
    <t>สถานภาพนักเรียนชาย</t>
  </si>
  <si>
    <t>สถานภาพนักเรียนหญิง</t>
  </si>
  <si>
    <t>จำนวนนักเรียนหญิงทั้งหมด</t>
  </si>
  <si>
    <t>จำนวนนักเรียนหญิง ย้าย</t>
  </si>
  <si>
    <t>จำนวนนักเรียนหญิง มส</t>
  </si>
  <si>
    <t>จำนวนนักเรียนหญิง ร</t>
  </si>
  <si>
    <t>ผิวเผือก</t>
  </si>
  <si>
    <t>สุยรา</t>
  </si>
  <si>
    <t>นายคีรียะ</t>
  </si>
  <si>
    <t>นายอชิรวิชญ์</t>
  </si>
  <si>
    <t>นายสุชล</t>
  </si>
  <si>
    <t>นายณัฐกิตติ์</t>
  </si>
  <si>
    <t>นายวสุพล</t>
  </si>
  <si>
    <t>10281</t>
  </si>
  <si>
    <t>นายธีรวัชร</t>
  </si>
  <si>
    <t>อิ่นคำ</t>
  </si>
  <si>
    <t>10282</t>
  </si>
  <si>
    <t>นายจักรพันธ์</t>
  </si>
  <si>
    <t>สุวรรณมาลี</t>
  </si>
  <si>
    <t>10284</t>
  </si>
  <si>
    <t>โปสพันธุ์</t>
  </si>
  <si>
    <t>10285</t>
  </si>
  <si>
    <t>ลิมปิโชติกุล</t>
  </si>
  <si>
    <t>10287</t>
  </si>
  <si>
    <t>นายญาณวรุตม์</t>
  </si>
  <si>
    <t>ทองไกรแสน</t>
  </si>
  <si>
    <t>10288</t>
  </si>
  <si>
    <t>ฟักเขียว</t>
  </si>
  <si>
    <t>10289</t>
  </si>
  <si>
    <t>นายทรงธัญ</t>
  </si>
  <si>
    <t>ภุมรา</t>
  </si>
  <si>
    <t>นางสาวญาณินษา</t>
  </si>
  <si>
    <t>08119</t>
  </si>
  <si>
    <t>นางสาวชลธิชา</t>
  </si>
  <si>
    <t>วงษ์พิชัย</t>
  </si>
  <si>
    <t>นางสาวปาริชาติ</t>
  </si>
  <si>
    <t>นางสาวกัลยรัตน์</t>
  </si>
  <si>
    <t>นางสาวกมลลักษณ์</t>
  </si>
  <si>
    <t>นางสาวกุสุมา</t>
  </si>
  <si>
    <t>แก้วประชากุล</t>
  </si>
  <si>
    <t>10290</t>
  </si>
  <si>
    <t>นางสาวธัญญลักษณ์</t>
  </si>
  <si>
    <t>เปาเล้ง</t>
  </si>
  <si>
    <t>10291</t>
  </si>
  <si>
    <t>นางสาวศศินันท์</t>
  </si>
  <si>
    <t>จันทร์หร่าย</t>
  </si>
  <si>
    <t>10292</t>
  </si>
  <si>
    <t>ปลื้มพวก</t>
  </si>
  <si>
    <t>10293</t>
  </si>
  <si>
    <t>นางสาวพิมพ์ปภัสร์</t>
  </si>
  <si>
    <t>นางสาวพิมพิกา</t>
  </si>
  <si>
    <t>10297</t>
  </si>
  <si>
    <t>ทุเครือ</t>
  </si>
  <si>
    <t>10298</t>
  </si>
  <si>
    <t>ทองวิเศษศักดิ์</t>
  </si>
  <si>
    <t>10299</t>
  </si>
  <si>
    <t>นางสาวเพียงลดา</t>
  </si>
  <si>
    <t>เปลี่ยนแก้ว</t>
  </si>
  <si>
    <t>10300</t>
  </si>
  <si>
    <t>นางสาวกาญจนา</t>
  </si>
  <si>
    <t>ผ่องพูนผล</t>
  </si>
  <si>
    <t>นายวศิน</t>
  </si>
  <si>
    <t>09376</t>
  </si>
  <si>
    <t>นายพิสิษฐ</t>
  </si>
  <si>
    <t>09370</t>
  </si>
  <si>
    <t>10301</t>
  </si>
  <si>
    <t>แสงมณี</t>
  </si>
  <si>
    <t>10302</t>
  </si>
  <si>
    <t>10304</t>
  </si>
  <si>
    <t>นายคณิตสรณ์</t>
  </si>
  <si>
    <t>มูลม้าย</t>
  </si>
  <si>
    <t>10305</t>
  </si>
  <si>
    <t>เสนีย์วงศ์ ณ อยุธยา</t>
  </si>
  <si>
    <t>นางสาวอสมาภรณ์</t>
  </si>
  <si>
    <t>นางสาวอมรรัตน์</t>
  </si>
  <si>
    <t>นางสาวศิริวรรณ</t>
  </si>
  <si>
    <t>นางสาวอรพรรณ</t>
  </si>
  <si>
    <t>นางสาวธิดารัตน์</t>
  </si>
  <si>
    <t>10308</t>
  </si>
  <si>
    <t>นางสาวชนกานต์</t>
  </si>
  <si>
    <t>สารศิริ</t>
  </si>
  <si>
    <t>10309</t>
  </si>
  <si>
    <t>นางสาวเขมิกา</t>
  </si>
  <si>
    <t>ศิริธรรม</t>
  </si>
  <si>
    <t>10310</t>
  </si>
  <si>
    <t>นางสาวจตุพร</t>
  </si>
  <si>
    <t>ฉิมพิบูลย์</t>
  </si>
  <si>
    <t>10311</t>
  </si>
  <si>
    <t>นางสาวธันยพร</t>
  </si>
  <si>
    <t>จรัสเพียร</t>
  </si>
  <si>
    <t>10312</t>
  </si>
  <si>
    <t>นางสาวสาวิตรี</t>
  </si>
  <si>
    <t>ศรีวิเศษ</t>
  </si>
  <si>
    <t>10313</t>
  </si>
  <si>
    <t>นางสาวปิยพร</t>
  </si>
  <si>
    <t>สุวรรณมูสิโก</t>
  </si>
  <si>
    <t>10314</t>
  </si>
  <si>
    <t>นางสาวฐิติรัตน์</t>
  </si>
  <si>
    <t>สกุลพัฒน์ชัยเดช</t>
  </si>
  <si>
    <t>10315</t>
  </si>
  <si>
    <t>นางสาวมนทกานต์</t>
  </si>
  <si>
    <t>โต๊ะเจริญ</t>
  </si>
  <si>
    <t>10317</t>
  </si>
  <si>
    <t>นางสาวกัญญารัตน์</t>
  </si>
  <si>
    <t>อุระวัฒน์</t>
  </si>
  <si>
    <t>10318</t>
  </si>
  <si>
    <t>ไตรจิต</t>
  </si>
  <si>
    <t>10319</t>
  </si>
  <si>
    <t>นางสาวสไบทิพย์</t>
  </si>
  <si>
    <t>หมื่นศักดา</t>
  </si>
  <si>
    <t>10321</t>
  </si>
  <si>
    <t>พรพิไลสวัสดิ์</t>
  </si>
  <si>
    <t>10324</t>
  </si>
  <si>
    <t>นางสาวพรนัชชา</t>
  </si>
  <si>
    <t>แก้วกระจ่าง</t>
  </si>
  <si>
    <t>10325</t>
  </si>
  <si>
    <t>นางสาวลลิตวดี</t>
  </si>
  <si>
    <t>จันดาเปรม</t>
  </si>
  <si>
    <t>10326</t>
  </si>
  <si>
    <t>นางสาวพิชชาอร</t>
  </si>
  <si>
    <t>เฉื่อยฉ่ำ</t>
  </si>
  <si>
    <t>10327</t>
  </si>
  <si>
    <t>เดชะผล</t>
  </si>
  <si>
    <t>10328</t>
  </si>
  <si>
    <t>อัศวะมนตรี</t>
  </si>
  <si>
    <t>นายชุติไชย</t>
  </si>
  <si>
    <t>นายณัฏฐวี</t>
  </si>
  <si>
    <t>นายณัฐดนัย</t>
  </si>
  <si>
    <t>นายอดิศร</t>
  </si>
  <si>
    <t>นายธนโชค</t>
  </si>
  <si>
    <t>นายอดิศักดิ์</t>
  </si>
  <si>
    <t>นายตะวัน</t>
  </si>
  <si>
    <t>นายประกาศิต</t>
  </si>
  <si>
    <t>นายพชร</t>
  </si>
  <si>
    <t>09368</t>
  </si>
  <si>
    <t>นายธีรภัทร์</t>
  </si>
  <si>
    <t>10329</t>
  </si>
  <si>
    <t>นายปวีกาญจน์</t>
  </si>
  <si>
    <t>ปุจฉาการณ์</t>
  </si>
  <si>
    <t>นางสาวจิรวรรณ</t>
  </si>
  <si>
    <t>นางสาวประดับขวัญ</t>
  </si>
  <si>
    <t>นางสาวภีรยา</t>
  </si>
  <si>
    <t>นางสาวฐิตาภรณ์</t>
  </si>
  <si>
    <t>นางสาวเฟื่องฟ้า</t>
  </si>
  <si>
    <t>นางสาวปวรวรรณ</t>
  </si>
  <si>
    <t>นางสาวศิรจันทรา</t>
  </si>
  <si>
    <t>10330</t>
  </si>
  <si>
    <t>นางสาวสุพิชญาย์</t>
  </si>
  <si>
    <t>จันทร์นุ่ม</t>
  </si>
  <si>
    <t>10332</t>
  </si>
  <si>
    <t>นางสาวศิรินภรณ์</t>
  </si>
  <si>
    <t>เรือนงาม</t>
  </si>
  <si>
    <t>10333</t>
  </si>
  <si>
    <t>แสงวิภาค</t>
  </si>
  <si>
    <t>10336</t>
  </si>
  <si>
    <t>เชื้อพรหม</t>
  </si>
  <si>
    <t>10337</t>
  </si>
  <si>
    <t>อุทากิจ</t>
  </si>
  <si>
    <t>10380</t>
  </si>
  <si>
    <t>นายรัชตะ</t>
  </si>
  <si>
    <t>อิ่มเอิบ</t>
  </si>
  <si>
    <t>แก่ฉิม</t>
  </si>
  <si>
    <t>08244</t>
  </si>
  <si>
    <t>นายณภัทร</t>
  </si>
  <si>
    <t>เกตุลักษณ์</t>
  </si>
  <si>
    <t>09480</t>
  </si>
  <si>
    <t>นายถิรวลัญช์</t>
  </si>
  <si>
    <t>เนตรคำ</t>
  </si>
  <si>
    <t>นายจักรพงศ์</t>
  </si>
  <si>
    <t>พู่ตระกูล</t>
  </si>
  <si>
    <t>นายอภิกฤช</t>
  </si>
  <si>
    <t>เยือกเย็น</t>
  </si>
  <si>
    <t>08093</t>
  </si>
  <si>
    <t>ศันสนียวัฒนกุล</t>
  </si>
  <si>
    <t>08100</t>
  </si>
  <si>
    <t>นางสาวณัฐนันท์</t>
  </si>
  <si>
    <t>บุญแก้ว</t>
  </si>
  <si>
    <t>08235</t>
  </si>
  <si>
    <t>นางสาวภัทรนันท์</t>
  </si>
  <si>
    <t>ขำโขนงงาม</t>
  </si>
  <si>
    <t>08647</t>
  </si>
  <si>
    <t>นางสาวกัลยาณี</t>
  </si>
  <si>
    <t>เพชรไทย</t>
  </si>
  <si>
    <t>08711</t>
  </si>
  <si>
    <t>นางสาววรสุดา</t>
  </si>
  <si>
    <t>บุญส่งสมนุกูล</t>
  </si>
  <si>
    <t>09499</t>
  </si>
  <si>
    <t>นางสาวศรัณย์พร</t>
  </si>
  <si>
    <t>กสิเวช</t>
  </si>
  <si>
    <t>09501</t>
  </si>
  <si>
    <t>นางสาวณิชกานต์</t>
  </si>
  <si>
    <t>รุนนุช</t>
  </si>
  <si>
    <t>09513</t>
  </si>
  <si>
    <t>นางสาวปรายฟ้า</t>
  </si>
  <si>
    <t>พักตรพันธานนท์</t>
  </si>
  <si>
    <t>09529</t>
  </si>
  <si>
    <t>นางสาวเนตรนลิน</t>
  </si>
  <si>
    <t>เผ่าพงค์</t>
  </si>
  <si>
    <t>09825</t>
  </si>
  <si>
    <t>จิ้มลิ้ม</t>
  </si>
  <si>
    <t>10390</t>
  </si>
  <si>
    <t>นางสาวเวธกา</t>
  </si>
  <si>
    <t>เดชเจริญ</t>
  </si>
  <si>
    <t>10392</t>
  </si>
  <si>
    <t>นางสาวณัฐนรัตน์</t>
  </si>
  <si>
    <t>แสงกล้า</t>
  </si>
  <si>
    <t>10667</t>
  </si>
  <si>
    <t>นางสาวสุพรรณี</t>
  </si>
  <si>
    <t>10668</t>
  </si>
  <si>
    <t>โสภา</t>
  </si>
  <si>
    <t>10669</t>
  </si>
  <si>
    <t>นางสาวพิชญาภา</t>
  </si>
  <si>
    <t>อ่อนละมูล</t>
  </si>
  <si>
    <t>10670</t>
  </si>
  <si>
    <t>นางสาววริศรา</t>
  </si>
  <si>
    <t>ราชนิช</t>
  </si>
  <si>
    <t>10671</t>
  </si>
  <si>
    <t>คำสอาด</t>
  </si>
  <si>
    <t>10672</t>
  </si>
  <si>
    <t>นางสาวกฤชอร</t>
  </si>
  <si>
    <t>อินอำไพ</t>
  </si>
  <si>
    <t>ปีการศึกษา</t>
  </si>
  <si>
    <t>ภาคเรียนที่</t>
  </si>
  <si>
    <t>ชั้น</t>
  </si>
  <si>
    <t>มัธยมศึกษาปีที่ 4/1</t>
  </si>
  <si>
    <t>มัธยมศึกษาปีที่ 4/2</t>
  </si>
  <si>
    <t>มัธยมศึกษาปีที่ 4/3</t>
  </si>
  <si>
    <t>08238</t>
  </si>
  <si>
    <t>นายธรรมธร</t>
  </si>
  <si>
    <t>โชติกเสถียร</t>
  </si>
  <si>
    <t>09492</t>
  </si>
  <si>
    <t>นายศุภสิน</t>
  </si>
  <si>
    <t>มีวันนัง</t>
  </si>
  <si>
    <t>09738</t>
  </si>
  <si>
    <t>นายโชติพงค์</t>
  </si>
  <si>
    <t>กิจจาวรอาภรณ์</t>
  </si>
  <si>
    <t>10674</t>
  </si>
  <si>
    <t>นายไชยวัฒน์</t>
  </si>
  <si>
    <t>ถวิลรมย์</t>
  </si>
  <si>
    <t>08089</t>
  </si>
  <si>
    <t>นางสาวคุณภัทร</t>
  </si>
  <si>
    <t>สมรสมนตรี</t>
  </si>
  <si>
    <t>09494</t>
  </si>
  <si>
    <t>นางสาวนภัสสร</t>
  </si>
  <si>
    <t>10278</t>
  </si>
  <si>
    <t>นางสาวเนตรนภา</t>
  </si>
  <si>
    <t>แสงศรี</t>
  </si>
  <si>
    <t>10676</t>
  </si>
  <si>
    <t>นางสาวบัณฑิตา</t>
  </si>
  <si>
    <t>โต๊ะถม</t>
  </si>
  <si>
    <t>10677</t>
  </si>
  <si>
    <t>นางสาวธนัญญา</t>
  </si>
  <si>
    <t>คมขำ</t>
  </si>
  <si>
    <t>10678</t>
  </si>
  <si>
    <t>นางสาวปุณยนุช</t>
  </si>
  <si>
    <t>ทุมดี</t>
  </si>
  <si>
    <t>บุญศิริ</t>
  </si>
  <si>
    <t>10681</t>
  </si>
  <si>
    <t>นางสาวกรรณิการ์</t>
  </si>
  <si>
    <t>ประทุม</t>
  </si>
  <si>
    <t>10683</t>
  </si>
  <si>
    <t>นางสาวพรรณประภา</t>
  </si>
  <si>
    <t>นิ่มนวล</t>
  </si>
  <si>
    <t>10684</t>
  </si>
  <si>
    <t>แก้วมุกดา</t>
  </si>
  <si>
    <t>10685</t>
  </si>
  <si>
    <t>นางสาวสุปรียา</t>
  </si>
  <si>
    <t>พรหมสร</t>
  </si>
  <si>
    <t>10686</t>
  </si>
  <si>
    <t>นางสาวทัสดา</t>
  </si>
  <si>
    <t>เกตุไชโย</t>
  </si>
  <si>
    <t>08069</t>
  </si>
  <si>
    <t>นายณัฐกมล</t>
  </si>
  <si>
    <t>จันทร์แรมไตร</t>
  </si>
  <si>
    <t>ผาโคตร</t>
  </si>
  <si>
    <t>08078</t>
  </si>
  <si>
    <t>นายภูเบศ</t>
  </si>
  <si>
    <t>08098</t>
  </si>
  <si>
    <t>นายธานินทร์</t>
  </si>
  <si>
    <t>ชาตินุช</t>
  </si>
  <si>
    <t>08218</t>
  </si>
  <si>
    <t>เหล็กขำ</t>
  </si>
  <si>
    <t>08236</t>
  </si>
  <si>
    <t>นายอรรถพล</t>
  </si>
  <si>
    <t>สุขเขตร์</t>
  </si>
  <si>
    <t>08532</t>
  </si>
  <si>
    <t>พัดทอง</t>
  </si>
  <si>
    <t>09214</t>
  </si>
  <si>
    <t>นายศุภณัฐ</t>
  </si>
  <si>
    <t>09327</t>
  </si>
  <si>
    <t>นายศุภโชติ</t>
  </si>
  <si>
    <t>09328</t>
  </si>
  <si>
    <t>ทรัพย์สกุล</t>
  </si>
  <si>
    <t>09488</t>
  </si>
  <si>
    <t>นายธนพนธ์</t>
  </si>
  <si>
    <t>มะปัญญา</t>
  </si>
  <si>
    <t>09496</t>
  </si>
  <si>
    <t>นายศุภสรณ์</t>
  </si>
  <si>
    <t>เย็นจิตร</t>
  </si>
  <si>
    <t>09505</t>
  </si>
  <si>
    <t>นายณฐพงศ์</t>
  </si>
  <si>
    <t>สินธุมาศ</t>
  </si>
  <si>
    <t>09508</t>
  </si>
  <si>
    <t>โพธิเกษม</t>
  </si>
  <si>
    <t>10687</t>
  </si>
  <si>
    <t>นายรวิสรา</t>
  </si>
  <si>
    <t>เย็นใจ</t>
  </si>
  <si>
    <t>10689</t>
  </si>
  <si>
    <t>นายศรัณย์ภัทร</t>
  </si>
  <si>
    <t>ฤทธิ์เรืองรุ่ง</t>
  </si>
  <si>
    <t>10690</t>
  </si>
  <si>
    <t>นายเจษฎา</t>
  </si>
  <si>
    <t>ทิมพิทักษ์</t>
  </si>
  <si>
    <t>08249</t>
  </si>
  <si>
    <t>นางสาวทิพาวรรณ</t>
  </si>
  <si>
    <t>ชำนิ</t>
  </si>
  <si>
    <t>08448</t>
  </si>
  <si>
    <t>นางสาวกัลยารวิศ</t>
  </si>
  <si>
    <t>ธนวดีธนไพศาล</t>
  </si>
  <si>
    <t>08646</t>
  </si>
  <si>
    <t>นางสาวจันทิมา</t>
  </si>
  <si>
    <t>จังโส</t>
  </si>
  <si>
    <t>08970</t>
  </si>
  <si>
    <t>ปิ่นทอง</t>
  </si>
  <si>
    <t>09329</t>
  </si>
  <si>
    <t>นางสาวคุณัชญา</t>
  </si>
  <si>
    <t>บาง</t>
  </si>
  <si>
    <t>09484</t>
  </si>
  <si>
    <t>มาลีบูชา</t>
  </si>
  <si>
    <t>10691</t>
  </si>
  <si>
    <t>นางสาวชนาพัฒน์</t>
  </si>
  <si>
    <t>สังขกุล</t>
  </si>
  <si>
    <t>10694</t>
  </si>
  <si>
    <t>นางสาวณัฎฐริกา</t>
  </si>
  <si>
    <t>ชมชื่น</t>
  </si>
  <si>
    <t>มัธยมศึกษาปีที่ 5/1</t>
  </si>
  <si>
    <t>10695</t>
  </si>
  <si>
    <t>ไชยเดช</t>
  </si>
  <si>
    <t>มัธยมศึกษาปีที่ 5/2</t>
  </si>
  <si>
    <t>มัธยมศึกษาปีที่ 5/3</t>
  </si>
  <si>
    <t>มัธยมศึกษาปีที่ 6/1</t>
  </si>
  <si>
    <t>มัธยมศึกษาปีที่ 6/2</t>
  </si>
  <si>
    <t>มัธยมศึกษาปีที่ 6/3</t>
  </si>
  <si>
    <t>ปัญญาภิวัฒน์</t>
  </si>
  <si>
    <t>วันที่เรียน</t>
  </si>
  <si>
    <t>วิชา</t>
  </si>
  <si>
    <t>สัปดาห์ที่</t>
  </si>
  <si>
    <t>วันที่</t>
  </si>
  <si>
    <t>วัน</t>
  </si>
  <si>
    <t>เดือน</t>
  </si>
  <si>
    <t>ปี</t>
  </si>
  <si>
    <t>วันหยุด</t>
  </si>
  <si>
    <t>วันที่ 1</t>
  </si>
  <si>
    <t>วันที่ 2</t>
  </si>
  <si>
    <t>วันที่ 3</t>
  </si>
  <si>
    <t>วันที่ 4</t>
  </si>
  <si>
    <t>วันที่ 5</t>
  </si>
  <si>
    <t>วันที่ 6</t>
  </si>
  <si>
    <t>วันที่ 7</t>
  </si>
  <si>
    <t>วันที่ 8</t>
  </si>
  <si>
    <t>วันที่ 9</t>
  </si>
  <si>
    <t>วันที่ 10</t>
  </si>
  <si>
    <t>วันที่ 11</t>
  </si>
  <si>
    <t>วันที่ 12</t>
  </si>
  <si>
    <t>วันที่ 13</t>
  </si>
  <si>
    <t>วันที่ 14</t>
  </si>
  <si>
    <t>วันที่ 15</t>
  </si>
  <si>
    <t>วันที่ 16</t>
  </si>
  <si>
    <t>วันที่ 17</t>
  </si>
  <si>
    <t>วันที่ 18</t>
  </si>
  <si>
    <t>วันที่ 19</t>
  </si>
  <si>
    <t>วันที่ 20</t>
  </si>
  <si>
    <t>วันที่ 21</t>
  </si>
  <si>
    <t>วันที่ 22</t>
  </si>
  <si>
    <t>วันที่ 23</t>
  </si>
  <si>
    <t>วันที่ 24</t>
  </si>
  <si>
    <t>วันที่ 25</t>
  </si>
  <si>
    <t>วันที่ 26</t>
  </si>
  <si>
    <t>วันที่ 27</t>
  </si>
  <si>
    <t>วันที่ 28</t>
  </si>
  <si>
    <t>วันที่ 29</t>
  </si>
  <si>
    <t>วันที่ 30</t>
  </si>
  <si>
    <t>วันที่ 31</t>
  </si>
  <si>
    <t>วันที่ 32</t>
  </si>
  <si>
    <t>วันที่ 33</t>
  </si>
  <si>
    <t>วันที่ 34</t>
  </si>
  <si>
    <t>วันที่ 35</t>
  </si>
  <si>
    <t>วันที่ 36</t>
  </si>
  <si>
    <t>วันที่ 37</t>
  </si>
  <si>
    <t>วันที่ 38</t>
  </si>
  <si>
    <t>วันที่ 39</t>
  </si>
  <si>
    <t>วันที่ 40</t>
  </si>
  <si>
    <t>วันที่ 41</t>
  </si>
  <si>
    <t>วันที่ 42</t>
  </si>
  <si>
    <t>วันที่ 43</t>
  </si>
  <si>
    <t>วันที่ 44</t>
  </si>
  <si>
    <t>วันที่ 45</t>
  </si>
  <si>
    <t>วันที่ 46</t>
  </si>
  <si>
    <t>วันที่ 47</t>
  </si>
  <si>
    <t>วันที่ 48</t>
  </si>
  <si>
    <t>วันที่ 49</t>
  </si>
  <si>
    <t>วันที่ 50</t>
  </si>
  <si>
    <t>วันที่ 51</t>
  </si>
  <si>
    <t>วันที่ 52</t>
  </si>
  <si>
    <t>วันที่ 53</t>
  </si>
  <si>
    <t>วันที่ 54</t>
  </si>
  <si>
    <t>วันที่ 55</t>
  </si>
  <si>
    <t>วันที่ 56</t>
  </si>
  <si>
    <t>วันที่ 57</t>
  </si>
  <si>
    <t>วันที่ 58</t>
  </si>
  <si>
    <t>วันที่ 59</t>
  </si>
  <si>
    <t>วันที่ 60</t>
  </si>
  <si>
    <t>วันที่ 61</t>
  </si>
  <si>
    <t>วันที่ 62</t>
  </si>
  <si>
    <t>วันที่ 63</t>
  </si>
  <si>
    <t>วันที่ 64</t>
  </si>
  <si>
    <t>วันที่ 65</t>
  </si>
  <si>
    <t>วันที่ 66</t>
  </si>
  <si>
    <t>วันที่ 67</t>
  </si>
  <si>
    <t>วันที่ 68</t>
  </si>
  <si>
    <t>วันที่ 69</t>
  </si>
  <si>
    <t>วันที่ 70</t>
  </si>
  <si>
    <t>วันที่ 71</t>
  </si>
  <si>
    <t>วันที่ 72</t>
  </si>
  <si>
    <t>วันที่ 73</t>
  </si>
  <si>
    <t>วันที่ 74</t>
  </si>
  <si>
    <t>วันที่ 75</t>
  </si>
  <si>
    <t>วันที่ 76</t>
  </si>
  <si>
    <t>วันที่ 77</t>
  </si>
  <si>
    <t>วันที่ 78</t>
  </si>
  <si>
    <t>วันที่ 79</t>
  </si>
  <si>
    <t>วันที่ 80</t>
  </si>
  <si>
    <t>วันที่ 81</t>
  </si>
  <si>
    <t>วันที่ 82</t>
  </si>
  <si>
    <t>วันที่ 83</t>
  </si>
  <si>
    <t>วันที่ 84</t>
  </si>
  <si>
    <t>วันที่ 85</t>
  </si>
  <si>
    <t>วันที่ 86</t>
  </si>
  <si>
    <t>วันที่ 87</t>
  </si>
  <si>
    <t>วันที่ 88</t>
  </si>
  <si>
    <t>วันที่ 89</t>
  </si>
  <si>
    <t>วันที่ 90</t>
  </si>
  <si>
    <t>วันที่ 91</t>
  </si>
  <si>
    <t>วันที่ 92</t>
  </si>
  <si>
    <t>วันที่ 93</t>
  </si>
  <si>
    <t>วันที่ 94</t>
  </si>
  <si>
    <t>วันที่ 95</t>
  </si>
  <si>
    <t>วันที่ 96</t>
  </si>
  <si>
    <t>วันที่ 97</t>
  </si>
  <si>
    <t>วันที่ 98</t>
  </si>
  <si>
    <t>วันที่ 99</t>
  </si>
  <si>
    <t>วันที่ 100</t>
  </si>
  <si>
    <t>วันที่ 101</t>
  </si>
  <si>
    <t>วันที่ 102</t>
  </si>
  <si>
    <t>วันที่ 103</t>
  </si>
  <si>
    <t>วันที่ 104</t>
  </si>
  <si>
    <t>วันที่ 105</t>
  </si>
  <si>
    <t>วันที่ 106</t>
  </si>
  <si>
    <t>วันที่ 107</t>
  </si>
  <si>
    <t>วันที่ 108</t>
  </si>
  <si>
    <t>วันที่ 109</t>
  </si>
  <si>
    <t>วันที่ 110</t>
  </si>
  <si>
    <t>วันที่ 111</t>
  </si>
  <si>
    <t>วันที่ 112</t>
  </si>
  <si>
    <t>วันที่ 113</t>
  </si>
  <si>
    <t>วันที่ 114</t>
  </si>
  <si>
    <t>วันที่ 115</t>
  </si>
  <si>
    <t>วันที่ 116</t>
  </si>
  <si>
    <t>วันที่ 117</t>
  </si>
  <si>
    <t>วันที่ 118</t>
  </si>
  <si>
    <t>วันที่ 119</t>
  </si>
  <si>
    <t>วันที่ 120</t>
  </si>
  <si>
    <t>วันที่ 121</t>
  </si>
  <si>
    <t>วันที่ 122</t>
  </si>
  <si>
    <t>ลำดับจันทร์</t>
  </si>
  <si>
    <t>ลำดับอังคาร</t>
  </si>
  <si>
    <t>ลำดับพุธ</t>
  </si>
  <si>
    <t>ลำดับพฤหัส</t>
  </si>
  <si>
    <t>ลำดับศุกร์</t>
  </si>
  <si>
    <t>index</t>
  </si>
  <si>
    <t>สถานภาพ</t>
  </si>
  <si>
    <t>นายราเมนทร์</t>
  </si>
  <si>
    <t>ประสพรัตนโชค</t>
  </si>
  <si>
    <t>10701</t>
  </si>
  <si>
    <t>นายธนศักดิ์</t>
  </si>
  <si>
    <t>นายวีรภัทร</t>
  </si>
  <si>
    <t>ชูศรี</t>
  </si>
  <si>
    <t>จูแย้ม</t>
  </si>
  <si>
    <t>เล่งฮ้อ</t>
  </si>
  <si>
    <t>รวมลำดับ</t>
  </si>
  <si>
    <t>มัธยมศึกษาปีที่ 1/1</t>
  </si>
  <si>
    <t>มัธยมศึกษาปีที่ 1/2</t>
  </si>
  <si>
    <t>มัธยมศึกษาปีที่ 1/3</t>
  </si>
  <si>
    <t>มัธยมศึกษาปีที่ 1/4</t>
  </si>
  <si>
    <t>มัธยมศึกษาปีที่ 2/1</t>
  </si>
  <si>
    <t>มัธยมศึกษาปีที่ 2/2</t>
  </si>
  <si>
    <t>มัธยมศึกษาปีที่ 2/3</t>
  </si>
  <si>
    <t>มัธยมศึกษาปีที่ 2/4</t>
  </si>
  <si>
    <t>มัธยมศึกษาปีที่ 3/1</t>
  </si>
  <si>
    <t>มัธยมศึกษาปีที่ 3/2</t>
  </si>
  <si>
    <t>มัธยมศึกษาปีที่ 3/3</t>
  </si>
  <si>
    <t>มัธยมศึกษาปีที่ 3/4</t>
  </si>
  <si>
    <t>08351</t>
  </si>
  <si>
    <t>เด็กชายศิรสิทธิ์</t>
  </si>
  <si>
    <t>กลิ่นจันทร์</t>
  </si>
  <si>
    <t>08459</t>
  </si>
  <si>
    <t>เด็กชายภาณุ</t>
  </si>
  <si>
    <t>นิ่มสกุล</t>
  </si>
  <si>
    <t>08461</t>
  </si>
  <si>
    <t>เด็กชายสัณหณัฐ</t>
  </si>
  <si>
    <t>ชอบงาม</t>
  </si>
  <si>
    <t>08483</t>
  </si>
  <si>
    <t>เด็กชายอัครพล</t>
  </si>
  <si>
    <t>08486</t>
  </si>
  <si>
    <t>เด็กชายอติวิชญ์</t>
  </si>
  <si>
    <t>สุดทวี</t>
  </si>
  <si>
    <t>08720</t>
  </si>
  <si>
    <t>เด็กชายวงศกร</t>
  </si>
  <si>
    <t>บุณยะบูรณ</t>
  </si>
  <si>
    <t>08786</t>
  </si>
  <si>
    <t>เด็กชายธภัทร</t>
  </si>
  <si>
    <t>บรรจงเกลี้ยง</t>
  </si>
  <si>
    <t>09149</t>
  </si>
  <si>
    <t>เด็กชายศุภกฤต</t>
  </si>
  <si>
    <t>เดชคุณรัมย์</t>
  </si>
  <si>
    <t>10565</t>
  </si>
  <si>
    <t>10567</t>
  </si>
  <si>
    <t>เด็กชายจักริน</t>
  </si>
  <si>
    <t>สืบทอง</t>
  </si>
  <si>
    <t>10568</t>
  </si>
  <si>
    <t>เด็กชายกิตติพศ</t>
  </si>
  <si>
    <t>เกตุษา</t>
  </si>
  <si>
    <t>10569</t>
  </si>
  <si>
    <t>เด็กชายธนพัต</t>
  </si>
  <si>
    <t>บัวซัง</t>
  </si>
  <si>
    <t>10570</t>
  </si>
  <si>
    <t>พัฒนะสายสกุล</t>
  </si>
  <si>
    <t>10572</t>
  </si>
  <si>
    <t>เด็กชายรชต</t>
  </si>
  <si>
    <t>เฮงเรืองศิริ</t>
  </si>
  <si>
    <t>10573</t>
  </si>
  <si>
    <t>เด็กชายศิรวัฒน์</t>
  </si>
  <si>
    <t>คำยวง</t>
  </si>
  <si>
    <t>10574</t>
  </si>
  <si>
    <t>เด็กชายสิรวุฒิ</t>
  </si>
  <si>
    <t>ตันกิตติกุล</t>
  </si>
  <si>
    <t>10575</t>
  </si>
  <si>
    <t>เด็กชายอัยยรัช</t>
  </si>
  <si>
    <t>โกพลรัตน์</t>
  </si>
  <si>
    <t>10576</t>
  </si>
  <si>
    <t>เด็กชายณัฐกฤต</t>
  </si>
  <si>
    <t>ทรงเจริญ</t>
  </si>
  <si>
    <t>10577</t>
  </si>
  <si>
    <t>เด็กชายสิรวิชญ์</t>
  </si>
  <si>
    <t>ลิ้มเทียมรัตน์</t>
  </si>
  <si>
    <t>08478</t>
  </si>
  <si>
    <t>เด็กหญิงชุติกาญจน์</t>
  </si>
  <si>
    <t>เอมโกษา</t>
  </si>
  <si>
    <t>09320</t>
  </si>
  <si>
    <t>เด็กหญิงชนินาถ</t>
  </si>
  <si>
    <t>ศรีสุวรรณ</t>
  </si>
  <si>
    <t>10145</t>
  </si>
  <si>
    <t>เด็กหญิงชาลิสา</t>
  </si>
  <si>
    <t>เทพรอด</t>
  </si>
  <si>
    <t>10579</t>
  </si>
  <si>
    <t>เด็กหญิงณัฐวิภา</t>
  </si>
  <si>
    <t>บุญมา</t>
  </si>
  <si>
    <t>10580</t>
  </si>
  <si>
    <t>เด็กหญิงลักษิกา</t>
  </si>
  <si>
    <t>โซวเซ็ง</t>
  </si>
  <si>
    <t>10581</t>
  </si>
  <si>
    <t>เด็กหญิงกมลชนก</t>
  </si>
  <si>
    <t>จันทองจีน</t>
  </si>
  <si>
    <t>10582</t>
  </si>
  <si>
    <t>เด็กหญิงพนิดา</t>
  </si>
  <si>
    <t>เนียมหอม</t>
  </si>
  <si>
    <t>10583</t>
  </si>
  <si>
    <t>เด็กหญิงณิชากร</t>
  </si>
  <si>
    <t>10584</t>
  </si>
  <si>
    <t>เด็กหญิงลลิตา</t>
  </si>
  <si>
    <t>ศิริรักนาวี</t>
  </si>
  <si>
    <t>10585</t>
  </si>
  <si>
    <t>เด็กหญิงพิชญธิดา</t>
  </si>
  <si>
    <t>10586</t>
  </si>
  <si>
    <t>เด็กหญิงภิรัญญา</t>
  </si>
  <si>
    <t>มาลัย</t>
  </si>
  <si>
    <t>10587</t>
  </si>
  <si>
    <t>เด็กหญิงรวิสรา</t>
  </si>
  <si>
    <t>กิจสมุทร</t>
  </si>
  <si>
    <t>10588</t>
  </si>
  <si>
    <t>เด็กหญิงอรณิชา</t>
  </si>
  <si>
    <t>วงศาโรจน์</t>
  </si>
  <si>
    <t>08945</t>
  </si>
  <si>
    <t>เด็กชายภาคิน</t>
  </si>
  <si>
    <t>ศรีบุญรอด</t>
  </si>
  <si>
    <t>เด็กชายธนวัฒน์</t>
  </si>
  <si>
    <t>เด็กชายอัครพงศ์</t>
  </si>
  <si>
    <t>นึกถึง</t>
  </si>
  <si>
    <t>เด็กชายกฤษฎา</t>
  </si>
  <si>
    <t>ใจสุวรรณ</t>
  </si>
  <si>
    <t>เด็กชายณัฐปคัลภ์</t>
  </si>
  <si>
    <t>เมืองเกษม</t>
  </si>
  <si>
    <t>เด็กชายณพชร</t>
  </si>
  <si>
    <t>เด็กชายเอกนรินทร์</t>
  </si>
  <si>
    <t>วัดบัว</t>
  </si>
  <si>
    <t>เด็กชายธนบดี</t>
  </si>
  <si>
    <t>ฤทธิ์มนตรี</t>
  </si>
  <si>
    <t>เด็กชายรวิพันธ์</t>
  </si>
  <si>
    <t>กลั่นประเสริฐ</t>
  </si>
  <si>
    <t>เด็กชายกลวัชร</t>
  </si>
  <si>
    <t>เรือทอง</t>
  </si>
  <si>
    <t>เด็กชายยุทธนา</t>
  </si>
  <si>
    <t>บุญมี</t>
  </si>
  <si>
    <t>เด็กชายจรัสรวี</t>
  </si>
  <si>
    <t>กุหลาบโชติ</t>
  </si>
  <si>
    <t>นาคใหญ่</t>
  </si>
  <si>
    <t>เด็กชายฐสิษฐ์ภณ</t>
  </si>
  <si>
    <t>คำทา</t>
  </si>
  <si>
    <t>เด็กชายณัฐพัชร์</t>
  </si>
  <si>
    <t>ธงเพ่ง</t>
  </si>
  <si>
    <t>เด็กชายภัทรดนัย</t>
  </si>
  <si>
    <t>สถิตยานุรักษ์</t>
  </si>
  <si>
    <t>เด็กชายปฏิญญา</t>
  </si>
  <si>
    <t>เชื้อเมือง</t>
  </si>
  <si>
    <t>เด็กชายกิตติพิเชษฐ์</t>
  </si>
  <si>
    <t>แก้วทองดี</t>
  </si>
  <si>
    <t>พงศ์คุณ</t>
  </si>
  <si>
    <t>เด็กชายธรินทร์วรัช</t>
  </si>
  <si>
    <t>คิมหันตา</t>
  </si>
  <si>
    <t>เด็กชายอาชวิต</t>
  </si>
  <si>
    <t>ภคาพัลย์</t>
  </si>
  <si>
    <t>เด็กชายเปรมณัช</t>
  </si>
  <si>
    <t>กิติศัพท์</t>
  </si>
  <si>
    <t>เด็กชายณัฏฐาพัฒน์</t>
  </si>
  <si>
    <t>สุธานันท์</t>
  </si>
  <si>
    <t>เด็กชายณัฐพล</t>
  </si>
  <si>
    <t>ส้อยสน</t>
  </si>
  <si>
    <t>เด็กชายมนต์สวัสดิ์</t>
  </si>
  <si>
    <t>มลฑา</t>
  </si>
  <si>
    <t>เด็กชายไชยวัฒน์</t>
  </si>
  <si>
    <t>เกิดโพธิ์</t>
  </si>
  <si>
    <t>เด็กชายกษิเดช</t>
  </si>
  <si>
    <t>เกษณียบุตร</t>
  </si>
  <si>
    <t>10698</t>
  </si>
  <si>
    <t>เด็กชายบารมี</t>
  </si>
  <si>
    <t>เจียงกิจเจริญกุล</t>
  </si>
  <si>
    <t>08479</t>
  </si>
  <si>
    <t>เด็กหญิงนรินดา</t>
  </si>
  <si>
    <t>แซ่โซว</t>
  </si>
  <si>
    <t>10622</t>
  </si>
  <si>
    <t>เด็กหญิงกวินธิดา</t>
  </si>
  <si>
    <t>ซิวพร</t>
  </si>
  <si>
    <t>10623</t>
  </si>
  <si>
    <t>เด็กหญิงทิพย์ปภรณ์</t>
  </si>
  <si>
    <t>เหลือหลาย</t>
  </si>
  <si>
    <t>10624</t>
  </si>
  <si>
    <t>เด็กหญิงธนภรณ์</t>
  </si>
  <si>
    <t>ตนุธรณ์</t>
  </si>
  <si>
    <t>08462</t>
  </si>
  <si>
    <t>เด็กชายวีรพงค์</t>
  </si>
  <si>
    <t>สุทธิศักดิ์ศรี</t>
  </si>
  <si>
    <t>08487</t>
  </si>
  <si>
    <t>เด็กชายชนะชัย</t>
  </si>
  <si>
    <t>นาคทั่ง</t>
  </si>
  <si>
    <t>09056</t>
  </si>
  <si>
    <t>เด็กชายปัญญากร</t>
  </si>
  <si>
    <t>เตียวเจริญกิจ</t>
  </si>
  <si>
    <t>09923</t>
  </si>
  <si>
    <t>เด็กชายพงศ์ภัค</t>
  </si>
  <si>
    <t>ศรีทวี</t>
  </si>
  <si>
    <t>09926</t>
  </si>
  <si>
    <t>เด็กชายกรพล</t>
  </si>
  <si>
    <t>10142</t>
  </si>
  <si>
    <t>เด็กชายฐิติเดช</t>
  </si>
  <si>
    <t>เดชา</t>
  </si>
  <si>
    <t>10143</t>
  </si>
  <si>
    <t>เด็กชายธนวิชญ์</t>
  </si>
  <si>
    <t>คชฉิม</t>
  </si>
  <si>
    <t>10144</t>
  </si>
  <si>
    <t>แฟรงค์แฮม</t>
  </si>
  <si>
    <t>10148</t>
  </si>
  <si>
    <t>เด็กชายณัฐนันท์</t>
  </si>
  <si>
    <t>สีสาแม</t>
  </si>
  <si>
    <t>10149</t>
  </si>
  <si>
    <t>ผ่องผุด</t>
  </si>
  <si>
    <t>10151</t>
  </si>
  <si>
    <t>ชุนรักญาติ</t>
  </si>
  <si>
    <t>10342</t>
  </si>
  <si>
    <t>เด็กชายธนกฤต</t>
  </si>
  <si>
    <t>วังฉาย</t>
  </si>
  <si>
    <t>10345</t>
  </si>
  <si>
    <t>เด็กชายณัฐกฤษ</t>
  </si>
  <si>
    <t>แสงรักษ์</t>
  </si>
  <si>
    <t>10625</t>
  </si>
  <si>
    <t>เด็กชายอัครพัชร์</t>
  </si>
  <si>
    <t>ธัญวัชร์ธนาพร</t>
  </si>
  <si>
    <t>เด็กชายฐกฤต</t>
  </si>
  <si>
    <t>ควรบุบผา</t>
  </si>
  <si>
    <t>10627</t>
  </si>
  <si>
    <t>เด็กชายธานาดล</t>
  </si>
  <si>
    <t>เสาประโคน</t>
  </si>
  <si>
    <t>10628</t>
  </si>
  <si>
    <t>เด็กชายชิษณุพงศ์</t>
  </si>
  <si>
    <t>เกียรติภัทรชัย</t>
  </si>
  <si>
    <t>เด็กชายธีรพันธุ์</t>
  </si>
  <si>
    <t>โค้วถาวร</t>
  </si>
  <si>
    <t>08468</t>
  </si>
  <si>
    <t>เด็กหญิงเพชรพฤกษา</t>
  </si>
  <si>
    <t>เพ็งอุดม</t>
  </si>
  <si>
    <t>08480</t>
  </si>
  <si>
    <t>เด็กหญิงวรรณรัตน์</t>
  </si>
  <si>
    <t>กลิ่นอยู่</t>
  </si>
  <si>
    <t>08492</t>
  </si>
  <si>
    <t>เด็กหญิงเสาวนีย์</t>
  </si>
  <si>
    <t>08496</t>
  </si>
  <si>
    <t>เด็กหญิงอัญญาวรินทร์</t>
  </si>
  <si>
    <t>08497</t>
  </si>
  <si>
    <t>เด็กหญิงอธิตยา</t>
  </si>
  <si>
    <t>09710</t>
  </si>
  <si>
    <t>09719</t>
  </si>
  <si>
    <t>แพ่งคำ</t>
  </si>
  <si>
    <t>09873</t>
  </si>
  <si>
    <t>เด็กหญิงภัทรวรรณ</t>
  </si>
  <si>
    <t>ศิริภิรมย์</t>
  </si>
  <si>
    <t>10146</t>
  </si>
  <si>
    <t>เด็กหญิงจุฑาทิพย์</t>
  </si>
  <si>
    <t>งิ้วเซอ</t>
  </si>
  <si>
    <t>10150</t>
  </si>
  <si>
    <t>เด็กหญิงเพ็ชร์งาม</t>
  </si>
  <si>
    <t>ภู่ทอง</t>
  </si>
  <si>
    <t>10630</t>
  </si>
  <si>
    <t>เด็กหญิงวิภาดา</t>
  </si>
  <si>
    <t>แม้นกลิ่นเนียม</t>
  </si>
  <si>
    <t>10631</t>
  </si>
  <si>
    <t>ฤทธิ์งาม</t>
  </si>
  <si>
    <t>10632</t>
  </si>
  <si>
    <t>เด็กหญิงเจนจิรา</t>
  </si>
  <si>
    <t>ติลาจันทร์</t>
  </si>
  <si>
    <t>10633</t>
  </si>
  <si>
    <t>เปลี่ยนสมัย</t>
  </si>
  <si>
    <t>10634</t>
  </si>
  <si>
    <t>เด็กหญิงจงรดา</t>
  </si>
  <si>
    <t>เล้าดำรงศักดิ์</t>
  </si>
  <si>
    <t>10635</t>
  </si>
  <si>
    <t>เด็กหญิงชนันธร</t>
  </si>
  <si>
    <t>มากมาย</t>
  </si>
  <si>
    <t>08484</t>
  </si>
  <si>
    <t>เด็กชายนัทธวัฒน์</t>
  </si>
  <si>
    <t>08485</t>
  </si>
  <si>
    <t>เด็กชายกันตพัฒน์</t>
  </si>
  <si>
    <t>ดาพันธ์</t>
  </si>
  <si>
    <t>09313</t>
  </si>
  <si>
    <t>เด็กชายสุเมธ</t>
  </si>
  <si>
    <t>ลิ้มตระกูล</t>
  </si>
  <si>
    <t>09475</t>
  </si>
  <si>
    <t>เด็กชายไวกุณฐ์</t>
  </si>
  <si>
    <t>อยู่เปี่ยม</t>
  </si>
  <si>
    <t>เด็กชายกฤษดา</t>
  </si>
  <si>
    <t>เด็กชายณภัทร</t>
  </si>
  <si>
    <t>ประทุมศรี</t>
  </si>
  <si>
    <t>เด็กชายอชิรภัทร</t>
  </si>
  <si>
    <t>ภูวรัตนตรัยบุตร</t>
  </si>
  <si>
    <t>เด็กชายบุญช่วย</t>
  </si>
  <si>
    <t>ชื่นชม</t>
  </si>
  <si>
    <t>รัตนบำรุง</t>
  </si>
  <si>
    <t>เด็กชายกันตินันท์</t>
  </si>
  <si>
    <t>เด็กชายศุภกร</t>
  </si>
  <si>
    <t>แสงอินทร์</t>
  </si>
  <si>
    <t>เด็กชายภัคพล</t>
  </si>
  <si>
    <t>แก้วตา</t>
  </si>
  <si>
    <t>เด็กชายธีรรัตน์</t>
  </si>
  <si>
    <t>ด้วงผล</t>
  </si>
  <si>
    <t>10697</t>
  </si>
  <si>
    <t>เด็กชายนนทวัฒน์</t>
  </si>
  <si>
    <t>ดาราศรีศักดิ์</t>
  </si>
  <si>
    <t>08490</t>
  </si>
  <si>
    <t>เด็กหญิงอินทิรา</t>
  </si>
  <si>
    <t>บุญเจริญ</t>
  </si>
  <si>
    <t>08493</t>
  </si>
  <si>
    <t>เด็กหญิงนัฐชานันท์</t>
  </si>
  <si>
    <t>มณฑา</t>
  </si>
  <si>
    <t>08495</t>
  </si>
  <si>
    <t>เด็กหญิงณิชาภัทร</t>
  </si>
  <si>
    <t>08499</t>
  </si>
  <si>
    <t>เด็กหญิงลัดดาวัลย์</t>
  </si>
  <si>
    <t>โตศิริ</t>
  </si>
  <si>
    <t>08502</t>
  </si>
  <si>
    <t>เด็กหญิงอริญชยา</t>
  </si>
  <si>
    <t>08572</t>
  </si>
  <si>
    <t>เด็กหญิงชนัญญา</t>
  </si>
  <si>
    <t>พวงจันทร์</t>
  </si>
  <si>
    <t>08634</t>
  </si>
  <si>
    <t>คำกลิ่น</t>
  </si>
  <si>
    <t>08951</t>
  </si>
  <si>
    <t>เด็กหญิงวริศรา</t>
  </si>
  <si>
    <t>ณรงค์รอน</t>
  </si>
  <si>
    <t>09718</t>
  </si>
  <si>
    <t>จันทร์แพร่</t>
  </si>
  <si>
    <t>10646</t>
  </si>
  <si>
    <t>เด็กหญิงพนัชกร</t>
  </si>
  <si>
    <t>ชูโชติ</t>
  </si>
  <si>
    <t>10647</t>
  </si>
  <si>
    <t>เด็กหญิงพศวีร์</t>
  </si>
  <si>
    <t>ภู่รอด</t>
  </si>
  <si>
    <t>10649</t>
  </si>
  <si>
    <t>เด็กหญิงพิรดาภร</t>
  </si>
  <si>
    <t>10650</t>
  </si>
  <si>
    <t>ธนทวีธรรม</t>
  </si>
  <si>
    <t>10652</t>
  </si>
  <si>
    <t>เด็กหญิงนัชชา</t>
  </si>
  <si>
    <t>วิชกำจร</t>
  </si>
  <si>
    <t>เด็กหญิงณัฐกาญจน์</t>
  </si>
  <si>
    <t>08342</t>
  </si>
  <si>
    <t>เด็กชายธชพล</t>
  </si>
  <si>
    <t>08348</t>
  </si>
  <si>
    <t>เด็กชายกิตติกร</t>
  </si>
  <si>
    <t>โกสุเต้า</t>
  </si>
  <si>
    <t>08352</t>
  </si>
  <si>
    <t>เด็กชายชานนท์</t>
  </si>
  <si>
    <t>พูนกลาง</t>
  </si>
  <si>
    <t>10156</t>
  </si>
  <si>
    <t>มีศิริ</t>
  </si>
  <si>
    <t>10157</t>
  </si>
  <si>
    <t>ใหม่นวล</t>
  </si>
  <si>
    <t>10159</t>
  </si>
  <si>
    <t>เด็กชายวชิรวิชญ์</t>
  </si>
  <si>
    <t>ธนิตกุล</t>
  </si>
  <si>
    <t>10160</t>
  </si>
  <si>
    <t>เด็กชายอนุรุทธ์</t>
  </si>
  <si>
    <t>พรมบุตร</t>
  </si>
  <si>
    <t>10163</t>
  </si>
  <si>
    <t>เด็กชายคณิศร</t>
  </si>
  <si>
    <t>จิตไพศาลสมบัติ</t>
  </si>
  <si>
    <t>10164</t>
  </si>
  <si>
    <t>เด็กชายพงศกร</t>
  </si>
  <si>
    <t>แก้วพิจิตร</t>
  </si>
  <si>
    <t>10165</t>
  </si>
  <si>
    <t>โพธิ์ประสิทธิ์</t>
  </si>
  <si>
    <t>10228</t>
  </si>
  <si>
    <t>เด็กชายคมกริช</t>
  </si>
  <si>
    <t>หงษ์ร่อน</t>
  </si>
  <si>
    <t>10246</t>
  </si>
  <si>
    <t>เด็กชายธนวินท์</t>
  </si>
  <si>
    <t>10247</t>
  </si>
  <si>
    <t>เชื้อ​สวัสดิ์​</t>
  </si>
  <si>
    <t>10251</t>
  </si>
  <si>
    <t>เทศเพ็ญ</t>
  </si>
  <si>
    <t>08211</t>
  </si>
  <si>
    <t>เด็กหญิงนินณพัฒน์</t>
  </si>
  <si>
    <t>ต้วมสี</t>
  </si>
  <si>
    <t>08332</t>
  </si>
  <si>
    <t>เด็กหญิงอัญชิสา</t>
  </si>
  <si>
    <t>เอี่ยมสำอางค์</t>
  </si>
  <si>
    <t>08335</t>
  </si>
  <si>
    <t>เด็กหญิงวรกานต์</t>
  </si>
  <si>
    <t>นกทอง</t>
  </si>
  <si>
    <t>08337</t>
  </si>
  <si>
    <t>เด็กหญิงอสมาพร</t>
  </si>
  <si>
    <t>เจริญศร</t>
  </si>
  <si>
    <t>08510</t>
  </si>
  <si>
    <t>เด็กหญิงภิชญาดา</t>
  </si>
  <si>
    <t>08511</t>
  </si>
  <si>
    <t>เด็กหญิงจิรฐา</t>
  </si>
  <si>
    <t>บานเย็นงาม</t>
  </si>
  <si>
    <t>08516</t>
  </si>
  <si>
    <t>เด็กหญิงปิยฉัตร</t>
  </si>
  <si>
    <t>สุจริต</t>
  </si>
  <si>
    <t>08518</t>
  </si>
  <si>
    <t>เด็กหญิงนัทธมน</t>
  </si>
  <si>
    <t>08636</t>
  </si>
  <si>
    <t>เด็กหญิงนวพร</t>
  </si>
  <si>
    <t>อารมณ์</t>
  </si>
  <si>
    <t>10166</t>
  </si>
  <si>
    <t>เด็กหญิงพรนับพรรณ</t>
  </si>
  <si>
    <t>คงเกราะ</t>
  </si>
  <si>
    <t>10167</t>
  </si>
  <si>
    <t>เด็กหญิงปัณณิกา</t>
  </si>
  <si>
    <t>โทนทะ</t>
  </si>
  <si>
    <t>10169</t>
  </si>
  <si>
    <t>เด็กหญิงวธิดา</t>
  </si>
  <si>
    <t>สุขเจริญ</t>
  </si>
  <si>
    <t>10170</t>
  </si>
  <si>
    <t>เบ็ญโกบ</t>
  </si>
  <si>
    <t>10171</t>
  </si>
  <si>
    <t>เด็กหญิงฉัตรอารีย์</t>
  </si>
  <si>
    <t>ขุนสวัสดิ์</t>
  </si>
  <si>
    <t>10175</t>
  </si>
  <si>
    <t>เด็กหญิงพีชญา</t>
  </si>
  <si>
    <t>ไพรัตน์</t>
  </si>
  <si>
    <t>10176</t>
  </si>
  <si>
    <t>เด็กหญิงรุจิรา</t>
  </si>
  <si>
    <t>ใช้ทอง</t>
  </si>
  <si>
    <t>10177</t>
  </si>
  <si>
    <t>เด็กหญิงณเธอ</t>
  </si>
  <si>
    <t>ตู้จินดา</t>
  </si>
  <si>
    <t>10178</t>
  </si>
  <si>
    <t>เด็กหญิงญาตาวี</t>
  </si>
  <si>
    <t>รุจิเรก</t>
  </si>
  <si>
    <t>10179</t>
  </si>
  <si>
    <t>เด็กหญิงปุณยนุช</t>
  </si>
  <si>
    <t>ผูกน้อย</t>
  </si>
  <si>
    <t>10180</t>
  </si>
  <si>
    <t>ชาติดี</t>
  </si>
  <si>
    <t>10207</t>
  </si>
  <si>
    <t>เด็กหญิงกนกวรรณ</t>
  </si>
  <si>
    <t>เถาสุวรรณ</t>
  </si>
  <si>
    <t>08326</t>
  </si>
  <si>
    <t>เด็กชายพัสกร</t>
  </si>
  <si>
    <t>08507</t>
  </si>
  <si>
    <t>เด็กชายภูวนัตถ์</t>
  </si>
  <si>
    <t>ชาวโพธิสะ</t>
  </si>
  <si>
    <t>08789</t>
  </si>
  <si>
    <t>เด็กชายเฉลิมชัย</t>
  </si>
  <si>
    <t>มานิช</t>
  </si>
  <si>
    <t>08959</t>
  </si>
  <si>
    <t>เด็กชายกวีวุฒิ</t>
  </si>
  <si>
    <t>ดวงพลอย</t>
  </si>
  <si>
    <t>09066</t>
  </si>
  <si>
    <t>เด็กชายพีรพล</t>
  </si>
  <si>
    <t>มณีโชติ</t>
  </si>
  <si>
    <t>09874</t>
  </si>
  <si>
    <t>เด็กชายกฤติวัฒน์</t>
  </si>
  <si>
    <t>แก้วใส</t>
  </si>
  <si>
    <t>09894</t>
  </si>
  <si>
    <t>เด็กชายธนาคาร</t>
  </si>
  <si>
    <t>ณรงค์เพ็ชร์</t>
  </si>
  <si>
    <t>10182</t>
  </si>
  <si>
    <t>จรัลพรเลิศสิน</t>
  </si>
  <si>
    <t>10183</t>
  </si>
  <si>
    <t>เด็กชายศิวกร</t>
  </si>
  <si>
    <t>โตแก้ว</t>
  </si>
  <si>
    <t>10185</t>
  </si>
  <si>
    <t>เด็กชายเอกภพ</t>
  </si>
  <si>
    <t>แดงด้อมยุทธ์</t>
  </si>
  <si>
    <t>10190</t>
  </si>
  <si>
    <t>เกิดมาก</t>
  </si>
  <si>
    <t>10215</t>
  </si>
  <si>
    <t>จันทร์กลับ</t>
  </si>
  <si>
    <t>10248</t>
  </si>
  <si>
    <t>เจริญภักดี</t>
  </si>
  <si>
    <t>10250</t>
  </si>
  <si>
    <t>เด็กชายสุรศักดิ์</t>
  </si>
  <si>
    <t>แจ่มศรี</t>
  </si>
  <si>
    <t>10254</t>
  </si>
  <si>
    <t>เด็กชายภูวเดช</t>
  </si>
  <si>
    <t>อ่อนกลิ่น</t>
  </si>
  <si>
    <t>10256</t>
  </si>
  <si>
    <t>สำเนานวล</t>
  </si>
  <si>
    <t>10338</t>
  </si>
  <si>
    <t>เด็กชายรัฐศาสตร์</t>
  </si>
  <si>
    <t>ดีแก้ว</t>
  </si>
  <si>
    <t>10384</t>
  </si>
  <si>
    <t>เด็กชายพีรวิชญ์</t>
  </si>
  <si>
    <t>สืบสุข</t>
  </si>
  <si>
    <t>10385</t>
  </si>
  <si>
    <t>เด็กชายณัฐวัฒน์</t>
  </si>
  <si>
    <t>สุขสุวรรณ</t>
  </si>
  <si>
    <t>10386</t>
  </si>
  <si>
    <t>เด็กชายวัชรมัย</t>
  </si>
  <si>
    <t>บุญฤทธิ์</t>
  </si>
  <si>
    <t>หงษ์ทอง</t>
  </si>
  <si>
    <t>10656</t>
  </si>
  <si>
    <t>เด็กชายอำนาจศิลป์</t>
  </si>
  <si>
    <t>ยวนานนท์</t>
  </si>
  <si>
    <t>08354</t>
  </si>
  <si>
    <t>เด็กหญิงอารยา</t>
  </si>
  <si>
    <t>โหมดมี</t>
  </si>
  <si>
    <t>10193</t>
  </si>
  <si>
    <t>ไทยภักดี</t>
  </si>
  <si>
    <t>10194</t>
  </si>
  <si>
    <t>เด็กหญิงกัญณัชชา</t>
  </si>
  <si>
    <t>ทิพยานนท์</t>
  </si>
  <si>
    <t>10195</t>
  </si>
  <si>
    <t>เด็กหญิงรังสิยา</t>
  </si>
  <si>
    <t>แพรอัตร์</t>
  </si>
  <si>
    <t>10231</t>
  </si>
  <si>
    <t>เด็กหญิงพิชชาภา</t>
  </si>
  <si>
    <t>10258</t>
  </si>
  <si>
    <t>เด็กหญิงณัฎฐณิชา</t>
  </si>
  <si>
    <t>เด็กหญิงวรรณพร</t>
  </si>
  <si>
    <t>10261</t>
  </si>
  <si>
    <t>เด็กหญิงกนกอร</t>
  </si>
  <si>
    <t>10262</t>
  </si>
  <si>
    <t>เด็กหญิงวรัญญา</t>
  </si>
  <si>
    <t>มาคัชชะ</t>
  </si>
  <si>
    <t>08323</t>
  </si>
  <si>
    <t>เด็กชายศักดิ์ทิพย์</t>
  </si>
  <si>
    <t>บัวสุข</t>
  </si>
  <si>
    <t>08346</t>
  </si>
  <si>
    <t>เด็กชายปยุต</t>
  </si>
  <si>
    <t>รุ่งเสรี</t>
  </si>
  <si>
    <t>08349</t>
  </si>
  <si>
    <t>เด็กชายศรัณย์</t>
  </si>
  <si>
    <t>08790</t>
  </si>
  <si>
    <t>เด็กชายภาณุพงศ์</t>
  </si>
  <si>
    <t>08955</t>
  </si>
  <si>
    <t>ศิริเวช</t>
  </si>
  <si>
    <t>10196</t>
  </si>
  <si>
    <t>เด็กชายณัฏฐ์สิริ</t>
  </si>
  <si>
    <t>หมีไพร</t>
  </si>
  <si>
    <t>10197</t>
  </si>
  <si>
    <t>เด็กชายวิริทธิ์พล</t>
  </si>
  <si>
    <t>ปิ่นแก้ว</t>
  </si>
  <si>
    <t>10199</t>
  </si>
  <si>
    <t>ยงค์ประดิษฐ์</t>
  </si>
  <si>
    <t>10201</t>
  </si>
  <si>
    <t>เด็กชายพรหมพิริยะ</t>
  </si>
  <si>
    <t>10202</t>
  </si>
  <si>
    <t>เด็กชายพงศ์รัตน์</t>
  </si>
  <si>
    <t>หิรัญยิ้มใย</t>
  </si>
  <si>
    <t>10203</t>
  </si>
  <si>
    <t>เด็กชายอภิวิชญ์</t>
  </si>
  <si>
    <t>ตันฮวด</t>
  </si>
  <si>
    <t>10204</t>
  </si>
  <si>
    <t>เด็กชายชาญวิช</t>
  </si>
  <si>
    <t>กลีบเมฆ</t>
  </si>
  <si>
    <t>10205</t>
  </si>
  <si>
    <t>เด็กชายคณาธิป</t>
  </si>
  <si>
    <t>จิตตินันท์</t>
  </si>
  <si>
    <t>10253</t>
  </si>
  <si>
    <t xml:space="preserve">เด็กชายภูมิพัฒน์ </t>
  </si>
  <si>
    <t>ฉิมไพบูลย์</t>
  </si>
  <si>
    <t>08331</t>
  </si>
  <si>
    <t>เด็กหญิงอัจจิมา</t>
  </si>
  <si>
    <t>สิงหกุล</t>
  </si>
  <si>
    <t>08333</t>
  </si>
  <si>
    <t>เด็กหญิงอติกานต์</t>
  </si>
  <si>
    <t>ช่างพานิช</t>
  </si>
  <si>
    <t>08334</t>
  </si>
  <si>
    <t>สินธุวารส</t>
  </si>
  <si>
    <t>08340</t>
  </si>
  <si>
    <t>พุ่มแตงอ่อน</t>
  </si>
  <si>
    <t>08355</t>
  </si>
  <si>
    <t>เด็กหญิงปณิชา</t>
  </si>
  <si>
    <t>หนูหา</t>
  </si>
  <si>
    <t>08358</t>
  </si>
  <si>
    <t>เด็กหญิงปรายฝน</t>
  </si>
  <si>
    <t>ลมเมฆ</t>
  </si>
  <si>
    <t>08360</t>
  </si>
  <si>
    <t>ฆารสว่าง</t>
  </si>
  <si>
    <t>08361</t>
  </si>
  <si>
    <t>เด็กหญิงพิริยกร</t>
  </si>
  <si>
    <t>วงศ์ละคร</t>
  </si>
  <si>
    <t>09301</t>
  </si>
  <si>
    <t>เด็กหญิงนพธีรา</t>
  </si>
  <si>
    <t>คงเฉลิม</t>
  </si>
  <si>
    <t>10206</t>
  </si>
  <si>
    <t>เด็กหญิงบุญญิสา</t>
  </si>
  <si>
    <t>คุ้มชั่ว</t>
  </si>
  <si>
    <t>10208</t>
  </si>
  <si>
    <t>เด็กหญิงจรรยพร</t>
  </si>
  <si>
    <t>บาระมี</t>
  </si>
  <si>
    <t>10209</t>
  </si>
  <si>
    <t>เด็กหญิงน้ำเพชร</t>
  </si>
  <si>
    <t>ป่านริ้ว</t>
  </si>
  <si>
    <t>10210</t>
  </si>
  <si>
    <t>เด็กหญิงพิชญาภัค</t>
  </si>
  <si>
    <t>ฉิมมา</t>
  </si>
  <si>
    <t>10211</t>
  </si>
  <si>
    <t>เด็กหญิงสุรชวดี</t>
  </si>
  <si>
    <t xml:space="preserve">โตประกอบ      </t>
  </si>
  <si>
    <t>10212</t>
  </si>
  <si>
    <t xml:space="preserve">เด็กหญิงพิมพ์นารา </t>
  </si>
  <si>
    <t>ศรีอำไพวิวัฒน์</t>
  </si>
  <si>
    <t>10214</t>
  </si>
  <si>
    <t>เด็กหญิงอักษราภัค</t>
  </si>
  <si>
    <t>สุขเอี่ยม</t>
  </si>
  <si>
    <t>10217</t>
  </si>
  <si>
    <t>เด็กหญิงณัฐณิชา</t>
  </si>
  <si>
    <t>ยะปัญญา</t>
  </si>
  <si>
    <t>10219</t>
  </si>
  <si>
    <t>เด็กหญิงปวีรัช</t>
  </si>
  <si>
    <t>ภัทรดำรงศรี</t>
  </si>
  <si>
    <t>10220</t>
  </si>
  <si>
    <t>เด็กหญิงเพชรฟ้า</t>
  </si>
  <si>
    <t>รัศมีฉาย</t>
  </si>
  <si>
    <t>10657</t>
  </si>
  <si>
    <t>เด็กหญิงศิรภัสสร</t>
  </si>
  <si>
    <t>สร้อยกุดเรือ</t>
  </si>
  <si>
    <t>08322</t>
  </si>
  <si>
    <t>เด็กชายเสกศักดิ์</t>
  </si>
  <si>
    <t>08330</t>
  </si>
  <si>
    <t>เด็กชายปวีณ์กร</t>
  </si>
  <si>
    <t>อาศนเวช</t>
  </si>
  <si>
    <t>08347</t>
  </si>
  <si>
    <t>เด็กชายธีรภัทร</t>
  </si>
  <si>
    <t>ชีพนุรัตน์</t>
  </si>
  <si>
    <t>08373</t>
  </si>
  <si>
    <t>08505</t>
  </si>
  <si>
    <t>เด็กชายพิชิตชัย</t>
  </si>
  <si>
    <t>พิจิตร</t>
  </si>
  <si>
    <t>08509</t>
  </si>
  <si>
    <t>เด็กชายญาณาธิป</t>
  </si>
  <si>
    <t>เกษมปาน</t>
  </si>
  <si>
    <t>09530</t>
  </si>
  <si>
    <t>เด็กชายอภิเทพ</t>
  </si>
  <si>
    <t>ตั้งวัชรกุล</t>
  </si>
  <si>
    <t>09778</t>
  </si>
  <si>
    <t>เด็กชายชินทร์บดินทร์</t>
  </si>
  <si>
    <t>ธรรมธราธาร</t>
  </si>
  <si>
    <t>10221</t>
  </si>
  <si>
    <t>เด็กชายชนะการ</t>
  </si>
  <si>
    <t>คล้ายมี</t>
  </si>
  <si>
    <t>10222</t>
  </si>
  <si>
    <t>เด็กชายอติชาติ</t>
  </si>
  <si>
    <t>เขียวแช่ม</t>
  </si>
  <si>
    <t>10224</t>
  </si>
  <si>
    <t>เด็กชายวัฒนะพงศ์</t>
  </si>
  <si>
    <t>คงทน</t>
  </si>
  <si>
    <t>10225</t>
  </si>
  <si>
    <t>สว่างรุ่ง</t>
  </si>
  <si>
    <t>10226</t>
  </si>
  <si>
    <t>เด็กชายพชร</t>
  </si>
  <si>
    <t>ภู่ห้อย</t>
  </si>
  <si>
    <t>10227</t>
  </si>
  <si>
    <t>เด็กชายธีรเทพ</t>
  </si>
  <si>
    <t>จิตรเกาะ</t>
  </si>
  <si>
    <t>10229</t>
  </si>
  <si>
    <t>เด็กชายกฤษณนัยน์</t>
  </si>
  <si>
    <t>ชังจินดา</t>
  </si>
  <si>
    <t>10249</t>
  </si>
  <si>
    <t>10257</t>
  </si>
  <si>
    <t>เด็กชายกนกพล</t>
  </si>
  <si>
    <t>คำพันทา</t>
  </si>
  <si>
    <t>10374</t>
  </si>
  <si>
    <t>เด็กชายณัฏฐพล</t>
  </si>
  <si>
    <t>ณ นคร</t>
  </si>
  <si>
    <t>08338</t>
  </si>
  <si>
    <t>เด็กหญิงวรางคณา</t>
  </si>
  <si>
    <t>เมฆหมอก</t>
  </si>
  <si>
    <t>08339</t>
  </si>
  <si>
    <t>เด็กหญิงกัญญารัตน์</t>
  </si>
  <si>
    <t>08357</t>
  </si>
  <si>
    <t>เด็กหญิงปภาวรินทร์</t>
  </si>
  <si>
    <t>สุทานันท์</t>
  </si>
  <si>
    <t>08359</t>
  </si>
  <si>
    <t>เด็กหญิงนริน</t>
  </si>
  <si>
    <t>08443</t>
  </si>
  <si>
    <t>เด็กหญิงวรัญฤทัย</t>
  </si>
  <si>
    <t>ทองใหญ่</t>
  </si>
  <si>
    <t>08517</t>
  </si>
  <si>
    <t>เด็กหญิงอาริน</t>
  </si>
  <si>
    <t>ภู่ระหงษ์</t>
  </si>
  <si>
    <t>08635</t>
  </si>
  <si>
    <t>เด็กหญิงสิรินดา</t>
  </si>
  <si>
    <t>จินดา</t>
  </si>
  <si>
    <t>09699</t>
  </si>
  <si>
    <t>ประเสริฐ</t>
  </si>
  <si>
    <t>10230</t>
  </si>
  <si>
    <t>สิงห์โห</t>
  </si>
  <si>
    <t>10232</t>
  </si>
  <si>
    <t>ทรัพย์คลัง</t>
  </si>
  <si>
    <t>10233</t>
  </si>
  <si>
    <t>เด็กหญิงอรอมล</t>
  </si>
  <si>
    <t>สว่างแสง</t>
  </si>
  <si>
    <t>10234</t>
  </si>
  <si>
    <t>ประพฤติกิจ</t>
  </si>
  <si>
    <t>10235</t>
  </si>
  <si>
    <t>เด็กหญิงนัชธยานันท์</t>
  </si>
  <si>
    <t>ทับมรินทร์</t>
  </si>
  <si>
    <t>10236</t>
  </si>
  <si>
    <t>เด็กหญิงเข็มอักษร</t>
  </si>
  <si>
    <t>แก้วพร้อมฤกษ์</t>
  </si>
  <si>
    <t>10237</t>
  </si>
  <si>
    <t>เด็กหญิงชุติมา</t>
  </si>
  <si>
    <t>10238</t>
  </si>
  <si>
    <t>เด็กหญิงกมลทิพย์</t>
  </si>
  <si>
    <t>จันทร์พันธ์</t>
  </si>
  <si>
    <t>10240</t>
  </si>
  <si>
    <t>เด็กหญิงปรมี</t>
  </si>
  <si>
    <t>10241</t>
  </si>
  <si>
    <t>เด็กหญิงกาญจนาภรณ์</t>
  </si>
  <si>
    <t>ชมใจ</t>
  </si>
  <si>
    <t>10242</t>
  </si>
  <si>
    <t>สัธนานันต์</t>
  </si>
  <si>
    <t>10243</t>
  </si>
  <si>
    <t>สอนพิลม</t>
  </si>
  <si>
    <t>10245</t>
  </si>
  <si>
    <t>สมิงทัศ</t>
  </si>
  <si>
    <t>10348</t>
  </si>
  <si>
    <t>เด็กหญิงญาณิศา</t>
  </si>
  <si>
    <t>10658</t>
  </si>
  <si>
    <t>เด็กหญิงชมพู่</t>
  </si>
  <si>
    <t>-</t>
  </si>
  <si>
    <t>08112</t>
  </si>
  <si>
    <t>08208</t>
  </si>
  <si>
    <t>สุพงศ์</t>
  </si>
  <si>
    <t>08223</t>
  </si>
  <si>
    <t>08224</t>
  </si>
  <si>
    <t>อ่อนนุ่ม</t>
  </si>
  <si>
    <t>08225</t>
  </si>
  <si>
    <t>สุวรรณบำรุง</t>
  </si>
  <si>
    <t>โค้วนิเส็ง</t>
  </si>
  <si>
    <t>09520</t>
  </si>
  <si>
    <t>09732</t>
  </si>
  <si>
    <t>09733</t>
  </si>
  <si>
    <t>พุกพิบูลย์</t>
  </si>
  <si>
    <t>09735</t>
  </si>
  <si>
    <t>ชุ่มน้ำค้าง</t>
  </si>
  <si>
    <t>08228</t>
  </si>
  <si>
    <t>สุดประเสริฐ</t>
  </si>
  <si>
    <t>08368</t>
  </si>
  <si>
    <t>เด็กหญิงพิมพ์ลภัส</t>
  </si>
  <si>
    <t>อินทโพธิ์</t>
  </si>
  <si>
    <t>08370</t>
  </si>
  <si>
    <t>คล้ำเจริญ</t>
  </si>
  <si>
    <t>08643</t>
  </si>
  <si>
    <t>ศรีสว่าง</t>
  </si>
  <si>
    <t>08799</t>
  </si>
  <si>
    <t>เสาร์เกิด</t>
  </si>
  <si>
    <t>08964</t>
  </si>
  <si>
    <t>08967</t>
  </si>
  <si>
    <t>จารแก้ว</t>
  </si>
  <si>
    <t>09739</t>
  </si>
  <si>
    <t>สร้อยเจริญ</t>
  </si>
  <si>
    <t>09741</t>
  </si>
  <si>
    <t>09742</t>
  </si>
  <si>
    <t>จอมวิเชียร</t>
  </si>
  <si>
    <t>09743</t>
  </si>
  <si>
    <t>สว่างไพร</t>
  </si>
  <si>
    <t>09744</t>
  </si>
  <si>
    <t>09745</t>
  </si>
  <si>
    <t>09746</t>
  </si>
  <si>
    <t>หลิมพลอย</t>
  </si>
  <si>
    <t>09747</t>
  </si>
  <si>
    <t>10264</t>
  </si>
  <si>
    <t>เล็บครุฑ</t>
  </si>
  <si>
    <t>อินทร์สุวรรณ</t>
  </si>
  <si>
    <t>09805</t>
  </si>
  <si>
    <t>เด็กชายธนศักดิ์</t>
  </si>
  <si>
    <t>ไข่เพ็ชร</t>
  </si>
  <si>
    <t>พรมศร</t>
  </si>
  <si>
    <t>10339</t>
  </si>
  <si>
    <t>09152</t>
  </si>
  <si>
    <t>แสงจันทร์</t>
  </si>
  <si>
    <t>เนตรสว่าง</t>
  </si>
  <si>
    <t>10272</t>
  </si>
  <si>
    <t>สันติปาตี</t>
  </si>
  <si>
    <t>08206</t>
  </si>
  <si>
    <t>วงศ์ชัยสิริกุล</t>
  </si>
  <si>
    <t>08366</t>
  </si>
  <si>
    <t>08375</t>
  </si>
  <si>
    <t>อ่ำศรี</t>
  </si>
  <si>
    <t>08440</t>
  </si>
  <si>
    <t>สังฆธรรม</t>
  </si>
  <si>
    <t>08960</t>
  </si>
  <si>
    <t>เด็กชายณัฐพงศ์</t>
  </si>
  <si>
    <t>อาจยุทธ</t>
  </si>
  <si>
    <t>แก้วดี</t>
  </si>
  <si>
    <t>09314</t>
  </si>
  <si>
    <t>บัวเทือง</t>
  </si>
  <si>
    <t>09773</t>
  </si>
  <si>
    <t>คงแคล้ว</t>
  </si>
  <si>
    <t>09774</t>
  </si>
  <si>
    <t>สีวลีทรัพย์</t>
  </si>
  <si>
    <t>09775</t>
  </si>
  <si>
    <t>จินดาสวัสดิ์</t>
  </si>
  <si>
    <t>09776</t>
  </si>
  <si>
    <t>ฤทธิ์เดช</t>
  </si>
  <si>
    <t>09780</t>
  </si>
  <si>
    <t>ฉายะยันตรกะ</t>
  </si>
  <si>
    <t>09785</t>
  </si>
  <si>
    <t>08212</t>
  </si>
  <si>
    <t>ทองกลิ่น</t>
  </si>
  <si>
    <t>08644</t>
  </si>
  <si>
    <t>ศรีกฤษณรักษ์</t>
  </si>
  <si>
    <t>09793</t>
  </si>
  <si>
    <t>โพธิ์จิต</t>
  </si>
  <si>
    <t>09797</t>
  </si>
  <si>
    <t>หลายประเสริฐพร</t>
  </si>
  <si>
    <t>08362</t>
  </si>
  <si>
    <t>09748</t>
  </si>
  <si>
    <t>จำปาทอง</t>
  </si>
  <si>
    <t>09750</t>
  </si>
  <si>
    <t>เดชชาติพนา</t>
  </si>
  <si>
    <t>09802</t>
  </si>
  <si>
    <t>เพียรสม</t>
  </si>
  <si>
    <t>09808</t>
  </si>
  <si>
    <t>บุญยัง</t>
  </si>
  <si>
    <t>09809</t>
  </si>
  <si>
    <t>10274</t>
  </si>
  <si>
    <t>คีรี</t>
  </si>
  <si>
    <t>10659</t>
  </si>
  <si>
    <t>จันทร</t>
  </si>
  <si>
    <t>08227</t>
  </si>
  <si>
    <t>ครุฑน้อย</t>
  </si>
  <si>
    <t>08376</t>
  </si>
  <si>
    <t>งามสม</t>
  </si>
  <si>
    <t>08377</t>
  </si>
  <si>
    <t>08642</t>
  </si>
  <si>
    <t>เกลี้ยงกมล</t>
  </si>
  <si>
    <t>08965</t>
  </si>
  <si>
    <t>อิ่มใจ</t>
  </si>
  <si>
    <t>09200</t>
  </si>
  <si>
    <t>วัชริช</t>
  </si>
  <si>
    <t>09772</t>
  </si>
  <si>
    <t>รวยรื่น</t>
  </si>
  <si>
    <t>09811</t>
  </si>
  <si>
    <t>09812</t>
  </si>
  <si>
    <t>09818</t>
  </si>
  <si>
    <t>เฮงเติม</t>
  </si>
  <si>
    <t>09820</t>
  </si>
  <si>
    <t>กวานตระกูล</t>
  </si>
  <si>
    <t>09821</t>
  </si>
  <si>
    <t>วารีดำ</t>
  </si>
  <si>
    <t>09822</t>
  </si>
  <si>
    <t>10663</t>
  </si>
  <si>
    <t>ลุกจันทึก</t>
  </si>
  <si>
    <t>ชมรม</t>
  </si>
  <si>
    <t>index ชมรม</t>
  </si>
  <si>
    <t xml:space="preserve">รายชื่อนักเรียนชั้นมัธยมศึกษาปีที่ 1-6 </t>
  </si>
  <si>
    <t>ครูผู้สอน</t>
  </si>
  <si>
    <t>นางสาวศิลป์ศุภา คุสินธุ์</t>
  </si>
  <si>
    <t>เพลงพาเพลิน</t>
  </si>
  <si>
    <t>นายธนินภัท วิชรัจจ์</t>
  </si>
  <si>
    <t>นายรัชภูมิ อยู่กำเนิด</t>
  </si>
  <si>
    <t>นางสาวอริยา แดงด้อมยุทธ</t>
  </si>
  <si>
    <t>นายวสันต์ แสงรัตนกุล</t>
  </si>
  <si>
    <t>นางภัณฑิลา โนนทะขาม</t>
  </si>
  <si>
    <t>นายรัชภูมิ  อยู่กำเหนิด</t>
  </si>
  <si>
    <t>สิบเอกชัยวัฒน์(เก่ง) เรืองไกรศิลป์</t>
  </si>
  <si>
    <t>09497</t>
  </si>
  <si>
    <t>นายไกรวิชญ์</t>
  </si>
  <si>
    <t>ขนมอบยอดนิยม</t>
  </si>
  <si>
    <t>นางสาวจันทนา  เกิดจันทร์ตรง</t>
  </si>
  <si>
    <t>ขนมไทย</t>
  </si>
  <si>
    <t>ครูผู้สอนชมรม</t>
  </si>
  <si>
    <t>ชื่อชมรม</t>
  </si>
  <si>
    <t>มัธยมศึกษาปีที่ 1</t>
  </si>
  <si>
    <t>มัธยมศึกษาปีที่ 2</t>
  </si>
  <si>
    <t>มัธยมศึกษาปีที่ 3</t>
  </si>
  <si>
    <t>มัธยมศึกษาปีที่ 4</t>
  </si>
  <si>
    <t>มัธยมศึกษาปีที่ 5</t>
  </si>
  <si>
    <t>มัธยมศึกษาปีที่ 6</t>
  </si>
  <si>
    <t>แบบแจ้งรายชื่อนักเรียนรายกิจกรรมพัฒนาผู้เรียน</t>
  </si>
  <si>
    <t>โรงเรียนสาธิตเทศบาลเมืองราชบุรี สังกัดเทศบาลเมืองราชบุรี จังหวัดราชบุรี</t>
  </si>
  <si>
    <t>ชื่อชมรม/กิจกรรม</t>
  </si>
  <si>
    <t>ชื่อนักเรียน</t>
  </si>
  <si>
    <t>ที่</t>
  </si>
  <si>
    <t>รหัสชมรม</t>
  </si>
  <si>
    <t>จำนวน</t>
  </si>
  <si>
    <t>คน</t>
  </si>
  <si>
    <t>รวม</t>
  </si>
  <si>
    <t>หมายเหตุ</t>
  </si>
  <si>
    <t>กรุณาส่งเอกสารนี้ ภายในสัปดาห์ที่ 2 ของการเปิดเทอมใหม่</t>
  </si>
  <si>
    <t>โดยสำเนาเอกสารนี้ส่งครูประจำชั้น ห้องละ 1 ชุด</t>
  </si>
  <si>
    <t>เด็กหญิงเบญจวรรณ</t>
  </si>
  <si>
    <t>ประสิทธิผล</t>
  </si>
  <si>
    <t>เกิดพิพัฒน์</t>
  </si>
  <si>
    <t>10718</t>
  </si>
  <si>
    <t>เด็กหญิงเทวิกา</t>
  </si>
  <si>
    <t>ประภัส</t>
  </si>
  <si>
    <t>เด็กชายถิรวัฒน์</t>
  </si>
  <si>
    <t>10714</t>
  </si>
  <si>
    <t>อัยลา</t>
  </si>
  <si>
    <t>เด็กชายภัทรพล</t>
  </si>
  <si>
    <t>เด็กหญิงสุชาวดี</t>
  </si>
  <si>
    <t>10709</t>
  </si>
  <si>
    <t>นางสาวกนกวรรณ</t>
  </si>
  <si>
    <t>10680</t>
  </si>
  <si>
    <t>08072</t>
  </si>
  <si>
    <t>นายพลาธิป</t>
  </si>
  <si>
    <t>นางสาวพิมพ์ชนก</t>
  </si>
  <si>
    <t>นายภควัต</t>
  </si>
  <si>
    <t>10738</t>
  </si>
  <si>
    <t>เด็กหญิงเลิศหล้า</t>
  </si>
  <si>
    <t>รัตนพร</t>
  </si>
  <si>
    <t>10736</t>
  </si>
  <si>
    <t>นางสาวภัสส์ณิชา</t>
  </si>
  <si>
    <t>ปานมณี</t>
  </si>
  <si>
    <t>10739</t>
  </si>
  <si>
    <t>นางสาวญาณิสา</t>
  </si>
  <si>
    <t>ทันโคกกรวด</t>
  </si>
  <si>
    <t>วันหยุดชดเชยวันวิสาขบูชา</t>
  </si>
  <si>
    <t>วันเฉลิมฯ สมเด็จพระนางเจ้าสุทิดาฯ พระบรมราชินี</t>
  </si>
  <si>
    <t>วันอาสาฬหบูชา</t>
  </si>
  <si>
    <t>วันเข้าพรรษา</t>
  </si>
  <si>
    <t>วันเฉลิมฯ พระบาทสมเด็จพระวชิรเกล้าเจ้าอยู่หัว</t>
  </si>
  <si>
    <t>วันแม่แห่งชาติ</t>
  </si>
  <si>
    <t>วันมาฆบูชา</t>
  </si>
  <si>
    <t>วันที่ 123</t>
  </si>
  <si>
    <t>วันที่ 124</t>
  </si>
  <si>
    <t>วันที่ 125</t>
  </si>
  <si>
    <t>ภาคเรียนที่ 1 ปีการศึกษา 2568</t>
  </si>
  <si>
    <t>รายชื่อชมรม ระดับชั้นมัธยมศึกษา ปีการศึกษา 1/2568</t>
  </si>
  <si>
    <t>เลขบัตรประจำตัวประชาชน</t>
  </si>
  <si>
    <t>ช68101</t>
  </si>
  <si>
    <t>ช68102</t>
  </si>
  <si>
    <t>ช68103</t>
  </si>
  <si>
    <t>ช68104</t>
  </si>
  <si>
    <t>ช68105</t>
  </si>
  <si>
    <t>ช68106</t>
  </si>
  <si>
    <t>ช68107</t>
  </si>
  <si>
    <t>ช68108</t>
  </si>
  <si>
    <t>ช68109</t>
  </si>
  <si>
    <t>ช68110</t>
  </si>
  <si>
    <t>ช68201</t>
  </si>
  <si>
    <t>ช68202</t>
  </si>
  <si>
    <t>ช68203</t>
  </si>
  <si>
    <t>ช68204</t>
  </si>
  <si>
    <t>ช68205</t>
  </si>
  <si>
    <t>ช68206</t>
  </si>
  <si>
    <t>ช68207</t>
  </si>
  <si>
    <t>ช68208</t>
  </si>
  <si>
    <t>ช68209</t>
  </si>
  <si>
    <t>ช68210</t>
  </si>
  <si>
    <t>ช68301</t>
  </si>
  <si>
    <t>ช68302</t>
  </si>
  <si>
    <t>ช68303</t>
  </si>
  <si>
    <t>ช68304</t>
  </si>
  <si>
    <t>ช68305</t>
  </si>
  <si>
    <t>ช68306</t>
  </si>
  <si>
    <t>ช68307</t>
  </si>
  <si>
    <t>ช68308</t>
  </si>
  <si>
    <t>ช68309</t>
  </si>
  <si>
    <t>ช68310</t>
  </si>
  <si>
    <t>ช68401</t>
  </si>
  <si>
    <t>ช68402</t>
  </si>
  <si>
    <t>ช68403</t>
  </si>
  <si>
    <t>ช68404</t>
  </si>
  <si>
    <t>ช68405</t>
  </si>
  <si>
    <t>ช68406</t>
  </si>
  <si>
    <t>ช68407</t>
  </si>
  <si>
    <t>ช68408</t>
  </si>
  <si>
    <t>ช68409</t>
  </si>
  <si>
    <t>ช68410</t>
  </si>
  <si>
    <t>ช68501</t>
  </si>
  <si>
    <t>ช68502</t>
  </si>
  <si>
    <t>ช68503</t>
  </si>
  <si>
    <t>ช68504</t>
  </si>
  <si>
    <t>ช68505</t>
  </si>
  <si>
    <t>ช68506</t>
  </si>
  <si>
    <t>ช68507</t>
  </si>
  <si>
    <t>ช68508</t>
  </si>
  <si>
    <t>ช68509</t>
  </si>
  <si>
    <t>ช68510</t>
  </si>
  <si>
    <t>ช68601</t>
  </si>
  <si>
    <t>ช68602</t>
  </si>
  <si>
    <t>ช68603</t>
  </si>
  <si>
    <t>ช68604</t>
  </si>
  <si>
    <t>ช68605</t>
  </si>
  <si>
    <t>ช68606</t>
  </si>
  <si>
    <t>ช68607</t>
  </si>
  <si>
    <t>ช68608</t>
  </si>
  <si>
    <t>ช68609</t>
  </si>
  <si>
    <t>ช68610</t>
  </si>
  <si>
    <t>นางสาวศิลป์ศุภา  คุสินธุ์</t>
  </si>
  <si>
    <t>นายณฤริท  วิชรัจจ์</t>
  </si>
  <si>
    <t>นายวสันต์  แสงรัตนกูล</t>
  </si>
  <si>
    <t>สิบเอกชัยวัฒน์  เรืองไกรศิลป์</t>
  </si>
  <si>
    <t>นางภัณฑิลา  โนนทะขาม</t>
  </si>
  <si>
    <t>นายชัยวัฒน์  กตัญญตาพงษ์</t>
  </si>
  <si>
    <t>นางโสจาริน  อินทรเรือง</t>
  </si>
  <si>
    <t>นางสาวอภิชยา  จิตรีเนื่อง</t>
  </si>
  <si>
    <t>นางสาวณัฐกานต์  อยู่วงษ์อั๋น</t>
  </si>
  <si>
    <t>นายณัฐกฤตา  โต้เคีย</t>
  </si>
  <si>
    <t>นักศึกษาวิชาทหาร 1</t>
  </si>
  <si>
    <t>นักศึกษาวิชาทหาร 3</t>
  </si>
  <si>
    <t>นักศึกษาวิชาทหาร 5</t>
  </si>
  <si>
    <t>08590</t>
  </si>
  <si>
    <t xml:space="preserve">เด็กชายภูดิศ              </t>
  </si>
  <si>
    <t>08594</t>
  </si>
  <si>
    <t xml:space="preserve">เด็กชายพัชรพล             </t>
  </si>
  <si>
    <t>สุขภานิด</t>
  </si>
  <si>
    <t>08609</t>
  </si>
  <si>
    <t xml:space="preserve">เด็กชายปิติวัฒน์          </t>
  </si>
  <si>
    <t>สุวรรณเชษฐ์</t>
  </si>
  <si>
    <t>08761</t>
  </si>
  <si>
    <t>เด็กชายบุญฤทธิ์</t>
  </si>
  <si>
    <t>ทองคำ</t>
  </si>
  <si>
    <t>08778</t>
  </si>
  <si>
    <t>เด็กชายณัฐวรรธน์</t>
  </si>
  <si>
    <t>สุวรรณวงค์</t>
  </si>
  <si>
    <t>09704</t>
  </si>
  <si>
    <t>เด็กชายปรัญญา</t>
  </si>
  <si>
    <t>ทัดจำปา</t>
  </si>
  <si>
    <t>09837</t>
  </si>
  <si>
    <t>บุญรอด</t>
  </si>
  <si>
    <t>09885</t>
  </si>
  <si>
    <t>เด็กชายณรงชัย</t>
  </si>
  <si>
    <t xml:space="preserve">ทาโพนทัน     </t>
  </si>
  <si>
    <t>10346</t>
  </si>
  <si>
    <t xml:space="preserve">อุ้ยกิ้ม         </t>
  </si>
  <si>
    <t>10549</t>
  </si>
  <si>
    <t>เด็กชายณัฐพัฒน์</t>
  </si>
  <si>
    <t>จิตตใจดี</t>
  </si>
  <si>
    <t>10553</t>
  </si>
  <si>
    <t>เด็กชายปรัตถกร</t>
  </si>
  <si>
    <t xml:space="preserve">มากศรี  </t>
  </si>
  <si>
    <t>10560</t>
  </si>
  <si>
    <t xml:space="preserve">เด็กชายก้องภพ  </t>
  </si>
  <si>
    <t xml:space="preserve">ง่วนกิม       </t>
  </si>
  <si>
    <t>10919</t>
  </si>
  <si>
    <t>10920</t>
  </si>
  <si>
    <t>เด็กชายฉัตริน</t>
  </si>
  <si>
    <t>เงินพูลทรัพย์</t>
  </si>
  <si>
    <t>10921</t>
  </si>
  <si>
    <t>เด็กชายวสพล</t>
  </si>
  <si>
    <t>10922</t>
  </si>
  <si>
    <t>10923</t>
  </si>
  <si>
    <t>เด็กชายอัครชัย</t>
  </si>
  <si>
    <t>มีสมยุทธ์</t>
  </si>
  <si>
    <t>10924</t>
  </si>
  <si>
    <t>ทับแพ</t>
  </si>
  <si>
    <t>10925</t>
  </si>
  <si>
    <t>เด็กชายรัชพล</t>
  </si>
  <si>
    <t>แสงนนท์</t>
  </si>
  <si>
    <t>10926</t>
  </si>
  <si>
    <t>เด็กชายศุภพณ</t>
  </si>
  <si>
    <t>คำเพ็ชร</t>
  </si>
  <si>
    <t>10927</t>
  </si>
  <si>
    <t>เด็กชายภูษิสท์</t>
  </si>
  <si>
    <t>อานุสินธุ์</t>
  </si>
  <si>
    <t>10928</t>
  </si>
  <si>
    <t>เด็กชายชนุตร์</t>
  </si>
  <si>
    <t>เทพทิพย์</t>
  </si>
  <si>
    <t>10929</t>
  </si>
  <si>
    <t>เด็กชายยศญ์ดนัย</t>
  </si>
  <si>
    <t>ทาพล</t>
  </si>
  <si>
    <t>08603</t>
  </si>
  <si>
    <t xml:space="preserve">เด็กหญิงปรีย์วรา           </t>
  </si>
  <si>
    <t>ยิ้มย่อง</t>
  </si>
  <si>
    <t>08604</t>
  </si>
  <si>
    <t xml:space="preserve">เด็กหญิงเบญจภัทร         </t>
  </si>
  <si>
    <t>เจริญสิทธิ์</t>
  </si>
  <si>
    <t>08605</t>
  </si>
  <si>
    <t>เด็กหญิงนันท์ชญาน์</t>
  </si>
  <si>
    <t>08608</t>
  </si>
  <si>
    <t>เด็กหญิงวชิรญาณ์</t>
  </si>
  <si>
    <t>08620</t>
  </si>
  <si>
    <t xml:space="preserve">เด็กหญิงนลินทิพย์          </t>
  </si>
  <si>
    <t>08715</t>
  </si>
  <si>
    <t>เด็กหญิงพิชญา</t>
  </si>
  <si>
    <t>พรมเนตร</t>
  </si>
  <si>
    <t>08935</t>
  </si>
  <si>
    <t>เด็กหญิงทักษ์สุดา</t>
  </si>
  <si>
    <t>วิวัฒน์มงคลชัย</t>
  </si>
  <si>
    <t>10137</t>
  </si>
  <si>
    <t>เด็กหญิงเกศร</t>
  </si>
  <si>
    <t>บุตรนิล</t>
  </si>
  <si>
    <t>10930</t>
  </si>
  <si>
    <t>10931</t>
  </si>
  <si>
    <t>10932</t>
  </si>
  <si>
    <t>เด็กหญิงปาริชาติ</t>
  </si>
  <si>
    <t>10933</t>
  </si>
  <si>
    <t>เด็กหญิงปริชญา</t>
  </si>
  <si>
    <t>08600</t>
  </si>
  <si>
    <t xml:space="preserve">เด็กชายพัชรพล            </t>
  </si>
  <si>
    <t>อร่ามยิ่ง</t>
  </si>
  <si>
    <t>09886</t>
  </si>
  <si>
    <t>เด็กชายอฐิศักดิ์</t>
  </si>
  <si>
    <t xml:space="preserve">จารัตน์       </t>
  </si>
  <si>
    <t>10552</t>
  </si>
  <si>
    <t xml:space="preserve">เด็กชายธาดา  </t>
  </si>
  <si>
    <t xml:space="preserve">เอ็นเวอร์    </t>
  </si>
  <si>
    <t>10555</t>
  </si>
  <si>
    <t>เด็กชายอดิชาติ</t>
  </si>
  <si>
    <t xml:space="preserve">ซุยทะเสน   </t>
  </si>
  <si>
    <t>10556</t>
  </si>
  <si>
    <t xml:space="preserve">เด็กชายพีรพงศ์  </t>
  </si>
  <si>
    <t xml:space="preserve">ระดมกิจ    </t>
  </si>
  <si>
    <t>10559</t>
  </si>
  <si>
    <t xml:space="preserve">เด็กชายณัฐพงษ์  </t>
  </si>
  <si>
    <t xml:space="preserve">โกฏิกุล    </t>
  </si>
  <si>
    <t>10561</t>
  </si>
  <si>
    <t>เด็กชายภคพงษ</t>
  </si>
  <si>
    <t>แตงอ่อน</t>
  </si>
  <si>
    <t>เด็กชายจีรภัทร</t>
  </si>
  <si>
    <t xml:space="preserve">สุพรรณอาสน์ </t>
  </si>
  <si>
    <t>10710</t>
  </si>
  <si>
    <t xml:space="preserve">เด็กชายอิทธพล </t>
  </si>
  <si>
    <t xml:space="preserve">ไตรเสนีย์    </t>
  </si>
  <si>
    <t>10711</t>
  </si>
  <si>
    <t>เด็กชายธนันธร</t>
  </si>
  <si>
    <t xml:space="preserve">พ่วงเปี่ยม   </t>
  </si>
  <si>
    <t>10730</t>
  </si>
  <si>
    <t>เด็กชายพลภูมิ</t>
  </si>
  <si>
    <t xml:space="preserve">เอี่ยมภาษี    </t>
  </si>
  <si>
    <t>10733</t>
  </si>
  <si>
    <t>เด็กชายนภัทร</t>
  </si>
  <si>
    <t xml:space="preserve">จันทร์เชย    </t>
  </si>
  <si>
    <t>10935</t>
  </si>
  <si>
    <t>เด็กชายวุฒิการ</t>
  </si>
  <si>
    <t>10936</t>
  </si>
  <si>
    <t>เด็กชายภูมิปพจน์</t>
  </si>
  <si>
    <t>10937</t>
  </si>
  <si>
    <t>พงษ์พันธ์</t>
  </si>
  <si>
    <t>10938</t>
  </si>
  <si>
    <t>เด็กชายแทนคุณ</t>
  </si>
  <si>
    <t>ขุมทองดี</t>
  </si>
  <si>
    <t>10939</t>
  </si>
  <si>
    <t xml:space="preserve">เด็กชายภัคพงษ์ </t>
  </si>
  <si>
    <t>10940</t>
  </si>
  <si>
    <t>10941</t>
  </si>
  <si>
    <t>08606</t>
  </si>
  <si>
    <t xml:space="preserve">เด็กหญิงธันวดี            </t>
  </si>
  <si>
    <t>เฮงวิเชียร</t>
  </si>
  <si>
    <t>08708</t>
  </si>
  <si>
    <t>เด็กหญิงประวีย์ธิดา</t>
  </si>
  <si>
    <t>อารีรักษ์</t>
  </si>
  <si>
    <t>08782</t>
  </si>
  <si>
    <t>เด็กหญิงจีรดา</t>
  </si>
  <si>
    <t xml:space="preserve">อินดี  </t>
  </si>
  <si>
    <t>08870</t>
  </si>
  <si>
    <t>เด็กหญิงนันทกร</t>
  </si>
  <si>
    <t>08939</t>
  </si>
  <si>
    <t>เด็กหญิงปุญญาภา</t>
  </si>
  <si>
    <t>09142</t>
  </si>
  <si>
    <t>เด็กหญิงปาริฉัตร</t>
  </si>
  <si>
    <t>ดิสพงษ์</t>
  </si>
  <si>
    <t>09143</t>
  </si>
  <si>
    <t>เด็กหญิงลักษณ์นารา</t>
  </si>
  <si>
    <t>นวนนาง</t>
  </si>
  <si>
    <t>09312</t>
  </si>
  <si>
    <t>10373</t>
  </si>
  <si>
    <t>เด็กหญิงทักษพร</t>
  </si>
  <si>
    <t>ท้าวขุนราชา</t>
  </si>
  <si>
    <t>10942</t>
  </si>
  <si>
    <t>เด็กหญิงกัญญพัชร</t>
  </si>
  <si>
    <t>รอดเทภัย</t>
  </si>
  <si>
    <t>10943</t>
  </si>
  <si>
    <t>เด็กหญิงนันท์นภัส</t>
  </si>
  <si>
    <t>กลิ่นพวง</t>
  </si>
  <si>
    <t>10944</t>
  </si>
  <si>
    <t>เด็กหญิงจุฬาลักษณ์</t>
  </si>
  <si>
    <t>ตุ่มผะกา</t>
  </si>
  <si>
    <t>10945</t>
  </si>
  <si>
    <t>เด็กหญิงสุพัตรา</t>
  </si>
  <si>
    <t>คำตุ้ย</t>
  </si>
  <si>
    <t>10946</t>
  </si>
  <si>
    <t>เด็กหญิงนริสรา</t>
  </si>
  <si>
    <t>คงนาค</t>
  </si>
  <si>
    <t>10947</t>
  </si>
  <si>
    <t>เด็กหญิงไอยวริญ</t>
  </si>
  <si>
    <t>โต๊ะทอง</t>
  </si>
  <si>
    <t>10948</t>
  </si>
  <si>
    <t>ทัศนัยนา</t>
  </si>
  <si>
    <t>10949</t>
  </si>
  <si>
    <t>ทองอุดม</t>
  </si>
  <si>
    <t>10950</t>
  </si>
  <si>
    <t>เด็กหญิงนุชรดี</t>
  </si>
  <si>
    <t>เข็มทอง</t>
  </si>
  <si>
    <t>แสงอรุณ</t>
  </si>
  <si>
    <t>เล็กจินดา</t>
  </si>
  <si>
    <t>โฆสิตาภา</t>
  </si>
  <si>
    <t>08591</t>
  </si>
  <si>
    <t>เด็กชายพรรษา</t>
  </si>
  <si>
    <t>ฉายสุวรรณ</t>
  </si>
  <si>
    <t>08599</t>
  </si>
  <si>
    <t>เด็กชายสหชัย</t>
  </si>
  <si>
    <t>อารมย์ปลื้ม</t>
  </si>
  <si>
    <t>08689</t>
  </si>
  <si>
    <t>เด็กชายศรัณยู</t>
  </si>
  <si>
    <t>สมบัติเจริญ</t>
  </si>
  <si>
    <t>08773</t>
  </si>
  <si>
    <t>เด็กชายธีธัช</t>
  </si>
  <si>
    <t>แสงเทศ</t>
  </si>
  <si>
    <t>08774</t>
  </si>
  <si>
    <t>เด็กชายอดิศักดิ์</t>
  </si>
  <si>
    <t>08775</t>
  </si>
  <si>
    <t>เด็กชายอดิเทพ</t>
  </si>
  <si>
    <t>10951</t>
  </si>
  <si>
    <t>เด็กชายวัชพล</t>
  </si>
  <si>
    <t>10952</t>
  </si>
  <si>
    <t>เกษรรัตนกุล</t>
  </si>
  <si>
    <t>10953</t>
  </si>
  <si>
    <t>เด็กชายพัชรพล</t>
  </si>
  <si>
    <t>ปานเจริญ</t>
  </si>
  <si>
    <t>10954</t>
  </si>
  <si>
    <t>10955</t>
  </si>
  <si>
    <t>เด็กชายปัณณพัฒน์</t>
  </si>
  <si>
    <t>10956</t>
  </si>
  <si>
    <t>10957</t>
  </si>
  <si>
    <t>เด็กชายปัณณธร</t>
  </si>
  <si>
    <t>เล่นวารี</t>
  </si>
  <si>
    <t>10958</t>
  </si>
  <si>
    <t>เด็กชายณัฐฐิวุฒิ</t>
  </si>
  <si>
    <t>อุเบกขจิตร</t>
  </si>
  <si>
    <t>10959</t>
  </si>
  <si>
    <t>10960</t>
  </si>
  <si>
    <t>เด็กชายฐิติรัตน์</t>
  </si>
  <si>
    <t>ชุนสนิท</t>
  </si>
  <si>
    <t>10961</t>
  </si>
  <si>
    <t>เด็กชายนภทีป์</t>
  </si>
  <si>
    <t>เปรมประมล</t>
  </si>
  <si>
    <t>10962</t>
  </si>
  <si>
    <t>เด็กชายณัฐกันต์</t>
  </si>
  <si>
    <t>จันทรัตทัต</t>
  </si>
  <si>
    <t>10963</t>
  </si>
  <si>
    <t>เด็กชายสุรวุฒิ</t>
  </si>
  <si>
    <t>10964</t>
  </si>
  <si>
    <t>เด็กชายภัทรพงษ์</t>
  </si>
  <si>
    <t>วิบูลย์ศิลป์</t>
  </si>
  <si>
    <t>10965</t>
  </si>
  <si>
    <t>เด็กชายภูผา</t>
  </si>
  <si>
    <t>ศักดากรกุล</t>
  </si>
  <si>
    <t>08703</t>
  </si>
  <si>
    <t>เด็กหญิงกรรวี</t>
  </si>
  <si>
    <t>รุ่งรส</t>
  </si>
  <si>
    <t>10966</t>
  </si>
  <si>
    <t>เด็กหญิงวีรินทร์</t>
  </si>
  <si>
    <t>กังก๋ง</t>
  </si>
  <si>
    <t>10967</t>
  </si>
  <si>
    <t>เด็กหญิงสุวิดา</t>
  </si>
  <si>
    <t>แดงบรรจง</t>
  </si>
  <si>
    <t>10968</t>
  </si>
  <si>
    <t>เด็กหญิงชณัฐตา</t>
  </si>
  <si>
    <t>หลุยแสง</t>
  </si>
  <si>
    <t>10969</t>
  </si>
  <si>
    <t>คงเขียว</t>
  </si>
  <si>
    <t>10970</t>
  </si>
  <si>
    <t>เด็กหญิงพริมรตา</t>
  </si>
  <si>
    <t>พุทธิโชค</t>
  </si>
  <si>
    <t>10971</t>
  </si>
  <si>
    <t>เด็กหญิงชนกนันท์</t>
  </si>
  <si>
    <t>เชียงอารีย์</t>
  </si>
  <si>
    <t>10972</t>
  </si>
  <si>
    <t>เด็กหญิงชัญญา</t>
  </si>
  <si>
    <t>อยู่รัตน์</t>
  </si>
  <si>
    <t>10973</t>
  </si>
  <si>
    <t>เด็กหญิงกัลยกร</t>
  </si>
  <si>
    <t>เพ็ชรแสง</t>
  </si>
  <si>
    <t>10974</t>
  </si>
  <si>
    <t>เด็กหญิงนภสร</t>
  </si>
  <si>
    <t>10975</t>
  </si>
  <si>
    <t>เด็กหญิงเขมจิรา</t>
  </si>
  <si>
    <t>ศรีเพชร</t>
  </si>
  <si>
    <t>10976</t>
  </si>
  <si>
    <t>เด็กหญิงธัญจิรา</t>
  </si>
  <si>
    <t>ตรีเพ็ชร</t>
  </si>
  <si>
    <t>10977</t>
  </si>
  <si>
    <t>เด็กหญิงปวริศา</t>
  </si>
  <si>
    <t>08610</t>
  </si>
  <si>
    <t xml:space="preserve">เด็กชายวรวิช              </t>
  </si>
  <si>
    <t>08617</t>
  </si>
  <si>
    <t>เด็กชายนัทธพงศ์</t>
  </si>
  <si>
    <t>จิตรสุวรรณ์</t>
  </si>
  <si>
    <t>08763</t>
  </si>
  <si>
    <t>เด็กชายธนพล</t>
  </si>
  <si>
    <t>กาลพัฒน์</t>
  </si>
  <si>
    <t>08777</t>
  </si>
  <si>
    <t>เด็กชายภาคินทร์</t>
  </si>
  <si>
    <t>สุทธิแสงจันทร์</t>
  </si>
  <si>
    <t>09703</t>
  </si>
  <si>
    <t xml:space="preserve">เด็กชายอนุวัฒน์ </t>
  </si>
  <si>
    <t>10727</t>
  </si>
  <si>
    <t>เด็กชายรจนกร</t>
  </si>
  <si>
    <t xml:space="preserve">โพธิ์ทิพย์ </t>
  </si>
  <si>
    <t>10978</t>
  </si>
  <si>
    <t>เด็กชายอภิศักดิ์</t>
  </si>
  <si>
    <t>เข็มจันทร์</t>
  </si>
  <si>
    <t>10979</t>
  </si>
  <si>
    <t>เด็กชายจิรายุ</t>
  </si>
  <si>
    <t>รอดพันธุ์</t>
  </si>
  <si>
    <t>10980</t>
  </si>
  <si>
    <t>เด็กชายสิทธิพงศ์</t>
  </si>
  <si>
    <t>10981</t>
  </si>
  <si>
    <t>เด็กชายธันวา</t>
  </si>
  <si>
    <t>สัจจริง</t>
  </si>
  <si>
    <t>10982</t>
  </si>
  <si>
    <t>เด็กชายกุลชาติ</t>
  </si>
  <si>
    <t>ศิลาประจวบ</t>
  </si>
  <si>
    <t>10983</t>
  </si>
  <si>
    <t>เด็กชายชนมภูมิ</t>
  </si>
  <si>
    <t>ชัยมงคล</t>
  </si>
  <si>
    <t>10984</t>
  </si>
  <si>
    <t>เด็กชายวีรภัทร</t>
  </si>
  <si>
    <t>ถิ่นวงษ์เกอร์</t>
  </si>
  <si>
    <t>10985</t>
  </si>
  <si>
    <t>ใจยะวงศ์</t>
  </si>
  <si>
    <t>10986</t>
  </si>
  <si>
    <t>เด็กชายภูเบศ</t>
  </si>
  <si>
    <t>10987</t>
  </si>
  <si>
    <t>เนียมสุคนธ์สกุล</t>
  </si>
  <si>
    <t>10988</t>
  </si>
  <si>
    <t>เด็กชายภูรินทร์</t>
  </si>
  <si>
    <t>มะลิลา</t>
  </si>
  <si>
    <t>10989</t>
  </si>
  <si>
    <t>เด็กชายธีรติกร</t>
  </si>
  <si>
    <t>เสโท</t>
  </si>
  <si>
    <t>10990</t>
  </si>
  <si>
    <t>เด็กชายฐากร</t>
  </si>
  <si>
    <t>พระแก้ว</t>
  </si>
  <si>
    <t>10991</t>
  </si>
  <si>
    <t>เด็กชายฐิติโชติ</t>
  </si>
  <si>
    <t>นกทะนงค์</t>
  </si>
  <si>
    <t>10992</t>
  </si>
  <si>
    <t>เด็กชายหัสนัย</t>
  </si>
  <si>
    <t>มกป้าน</t>
  </si>
  <si>
    <t>10993</t>
  </si>
  <si>
    <t>เด็กชายปฐมวีร์</t>
  </si>
  <si>
    <t>บุญญา</t>
  </si>
  <si>
    <t>10994</t>
  </si>
  <si>
    <t>เด็กชายธนชาต</t>
  </si>
  <si>
    <t>บัวงาม</t>
  </si>
  <si>
    <t>08601</t>
  </si>
  <si>
    <t xml:space="preserve">เด็กหญิงธันยรัศมิ์           </t>
  </si>
  <si>
    <t>10995</t>
  </si>
  <si>
    <t>สุนทรประเสริฐ</t>
  </si>
  <si>
    <t>10996</t>
  </si>
  <si>
    <t>เด็กหญิงวนิดา</t>
  </si>
  <si>
    <t>วีระประสิทธิ์</t>
  </si>
  <si>
    <t>10997</t>
  </si>
  <si>
    <t>10998</t>
  </si>
  <si>
    <t>เด็กหญิงภณิตา</t>
  </si>
  <si>
    <t>ธนาศิริชินาธิป</t>
  </si>
  <si>
    <t>10999</t>
  </si>
  <si>
    <t>เด็กหญิงกุลพิพัฒน์</t>
  </si>
  <si>
    <t>สระทองจันทร์</t>
  </si>
  <si>
    <t>11000</t>
  </si>
  <si>
    <t>เด็กหญิงปาณิสรา</t>
  </si>
  <si>
    <t>รัตนากร</t>
  </si>
  <si>
    <t>11001</t>
  </si>
  <si>
    <t>เด็กหญิงสุทธญาณ์</t>
  </si>
  <si>
    <t>สงเคราะห์</t>
  </si>
  <si>
    <t>11002</t>
  </si>
  <si>
    <t>เด็กหญิงธฤตวัน</t>
  </si>
  <si>
    <t>สุทธิประภา</t>
  </si>
  <si>
    <t>11003</t>
  </si>
  <si>
    <t>เอมอาจ</t>
  </si>
  <si>
    <t>11004</t>
  </si>
  <si>
    <t>เด็กหญิงรมิตา</t>
  </si>
  <si>
    <t>เจริญกุล</t>
  </si>
  <si>
    <t>11005</t>
  </si>
  <si>
    <t>เด็กหญิงณชญาดา</t>
  </si>
  <si>
    <t>แซ่อื้อ</t>
  </si>
  <si>
    <t>11006</t>
  </si>
  <si>
    <t>11007</t>
  </si>
  <si>
    <t>เด็กหญิงภิญญดา</t>
  </si>
  <si>
    <t>อิ่มเอี่ยม</t>
  </si>
  <si>
    <t>11008</t>
  </si>
  <si>
    <t>เด็กหญิงณิชกานต์</t>
  </si>
  <si>
    <t>ปฐมพีรกุล</t>
  </si>
  <si>
    <t>11009</t>
  </si>
  <si>
    <t>ภักดีงาม</t>
  </si>
  <si>
    <t>11010</t>
  </si>
  <si>
    <t>เด็กหญิงจิรัสยา</t>
  </si>
  <si>
    <t>พัฒนภิญญ์</t>
  </si>
  <si>
    <t>11011</t>
  </si>
  <si>
    <t>เด็กหญิงนันทิชา</t>
  </si>
  <si>
    <t>แก้วมั่น</t>
  </si>
  <si>
    <t>11012</t>
  </si>
  <si>
    <t>พลชัย</t>
  </si>
  <si>
    <t>11013</t>
  </si>
  <si>
    <t>เด็กหญิงจันทร์จิรา</t>
  </si>
  <si>
    <t>11014</t>
  </si>
  <si>
    <t>เด็กชายกันตพิชญ์</t>
  </si>
  <si>
    <t>11015</t>
  </si>
  <si>
    <t>เด็กชายปรเมศวร์</t>
  </si>
  <si>
    <t>11016</t>
  </si>
  <si>
    <t>เด็กชายปุณธกรณ์</t>
  </si>
  <si>
    <t>11017</t>
  </si>
  <si>
    <t>เด็กชายชินวร</t>
  </si>
  <si>
    <t>11018</t>
  </si>
  <si>
    <t>เด็กชายกิติทรัพย์</t>
  </si>
  <si>
    <t>11019</t>
  </si>
  <si>
    <t>เด็กชายสุรชัย</t>
  </si>
  <si>
    <t>11020</t>
  </si>
  <si>
    <t>11021</t>
  </si>
  <si>
    <t>11022</t>
  </si>
  <si>
    <t>เด็กชายธรรศ</t>
  </si>
  <si>
    <t>11023</t>
  </si>
  <si>
    <t>เด็กชายณฐวัฒน์</t>
  </si>
  <si>
    <t>11024</t>
  </si>
  <si>
    <t>เด็กชายเมธาพันธ์</t>
  </si>
  <si>
    <t>11025</t>
  </si>
  <si>
    <t>11026</t>
  </si>
  <si>
    <t>11027</t>
  </si>
  <si>
    <t>เด็กชายภานุกร</t>
  </si>
  <si>
    <t>11028</t>
  </si>
  <si>
    <t>เด็กชายสหวัฒน์</t>
  </si>
  <si>
    <t>11029</t>
  </si>
  <si>
    <t>เด็กชายวชิรวิทย์</t>
  </si>
  <si>
    <t>11030</t>
  </si>
  <si>
    <t>เด็กชายนันทพักตร์</t>
  </si>
  <si>
    <t>11031</t>
  </si>
  <si>
    <t>เด็กชายธีรเมท</t>
  </si>
  <si>
    <t>11032</t>
  </si>
  <si>
    <t>เด็กชายฐิติพงษ์</t>
  </si>
  <si>
    <t>คงคา</t>
  </si>
  <si>
    <t>11033</t>
  </si>
  <si>
    <t>เด็กชายสิรภัทร</t>
  </si>
  <si>
    <t>พุ่มปรึกษา</t>
  </si>
  <si>
    <t>11034</t>
  </si>
  <si>
    <t>เด็กชายธนภัทร</t>
  </si>
  <si>
    <t>ขอนทอง</t>
  </si>
  <si>
    <t>11035</t>
  </si>
  <si>
    <t>เด็กชายอัครพงษ์</t>
  </si>
  <si>
    <t>11036</t>
  </si>
  <si>
    <t>สิทธิพล</t>
  </si>
  <si>
    <t>11037</t>
  </si>
  <si>
    <t>อบเชย</t>
  </si>
  <si>
    <t>11038</t>
  </si>
  <si>
    <t>เด็กชายศุภรุจ</t>
  </si>
  <si>
    <t>แจ่มย่น</t>
  </si>
  <si>
    <t>11039</t>
  </si>
  <si>
    <t>เด็กชายธนาคม</t>
  </si>
  <si>
    <t>ม่วงเทพรส</t>
  </si>
  <si>
    <t>11040</t>
  </si>
  <si>
    <t>แสงโรจน์</t>
  </si>
  <si>
    <t>11041</t>
  </si>
  <si>
    <t>เด็กชายจักพรรณดิ์</t>
  </si>
  <si>
    <t>08626</t>
  </si>
  <si>
    <t xml:space="preserve">เด็กหญิงมนชิตา            </t>
  </si>
  <si>
    <t>08627</t>
  </si>
  <si>
    <t>เด็กหญิงกัญญ์วรา</t>
  </si>
  <si>
    <t>เกตุมณี</t>
  </si>
  <si>
    <t>10136</t>
  </si>
  <si>
    <t>เด็กหญิงเบญจพร</t>
  </si>
  <si>
    <t>มลิวัลย์</t>
  </si>
  <si>
    <t>10138</t>
  </si>
  <si>
    <t>เด็กหญิงพัชรมัย</t>
  </si>
  <si>
    <t xml:space="preserve">เจริญรักษ์  </t>
  </si>
  <si>
    <t>11042</t>
  </si>
  <si>
    <t>สุดบับ</t>
  </si>
  <si>
    <t>11043</t>
  </si>
  <si>
    <t>นิลกระจ่าง</t>
  </si>
  <si>
    <t>11044</t>
  </si>
  <si>
    <t>เด็กหญิงเพ็ญสิริ</t>
  </si>
  <si>
    <t>สุดสวาท</t>
  </si>
  <si>
    <t>11045</t>
  </si>
  <si>
    <t>เด็กหญิงกมลวรรณ</t>
  </si>
  <si>
    <t>บุญสู</t>
  </si>
  <si>
    <t>11046</t>
  </si>
  <si>
    <t>เด็กหญิงญาดา</t>
  </si>
  <si>
    <t>ขำแสง</t>
  </si>
  <si>
    <t>11047</t>
  </si>
  <si>
    <t>เด็กหญิงชนิกานต์</t>
  </si>
  <si>
    <t>ทิณวงศ์</t>
  </si>
  <si>
    <t>11048</t>
  </si>
  <si>
    <t>เด็กหญิงธนิกา</t>
  </si>
  <si>
    <t>สมยายิ่ง</t>
  </si>
  <si>
    <t>11049</t>
  </si>
  <si>
    <t>เด็กหญิงทิพย์สุรัตน์</t>
  </si>
  <si>
    <t>อุดมรักขิต</t>
  </si>
  <si>
    <t>11050</t>
  </si>
  <si>
    <t>เด็กหญิงกนก</t>
  </si>
  <si>
    <t>11051</t>
  </si>
  <si>
    <t>เด็กหญิงสุรประภา</t>
  </si>
  <si>
    <t>วารีวหา</t>
  </si>
  <si>
    <t>11052</t>
  </si>
  <si>
    <t>เด็กหญิงณัฐกมล</t>
  </si>
  <si>
    <t>มัธยมศึกษาปีที่ 1/5</t>
  </si>
  <si>
    <t xml:space="preserve">ศิลาลัย  </t>
  </si>
  <si>
    <t xml:space="preserve">เด็กชายวัชรพล </t>
  </si>
  <si>
    <t xml:space="preserve">เด็กชายสุทธิพจน์  </t>
  </si>
  <si>
    <t>08953</t>
  </si>
  <si>
    <t>เด็กหญิงพลอยชมพู</t>
  </si>
  <si>
    <t xml:space="preserve">ลิลา  </t>
  </si>
  <si>
    <t xml:space="preserve">แซ่อึ้ง </t>
  </si>
  <si>
    <t xml:space="preserve">สาสุข </t>
  </si>
  <si>
    <t>11053</t>
  </si>
  <si>
    <t>เด็กหญิงดาลิส</t>
  </si>
  <si>
    <t>รอดผึ้ง</t>
  </si>
  <si>
    <t xml:space="preserve">เด็กชายอนันตสิทธิ์  </t>
  </si>
  <si>
    <t>11054</t>
  </si>
  <si>
    <t>เด็กชายอรรถพร</t>
  </si>
  <si>
    <t>11055</t>
  </si>
  <si>
    <t>เด็กชายจิรวัฒน์</t>
  </si>
  <si>
    <t>11056</t>
  </si>
  <si>
    <t>เด็กชายตรีมิตร</t>
  </si>
  <si>
    <t>11057</t>
  </si>
  <si>
    <t>เด็กชายอภิวรรธน์</t>
  </si>
  <si>
    <t>11058</t>
  </si>
  <si>
    <t>เด็กชายปฐวีร์</t>
  </si>
  <si>
    <t>11059</t>
  </si>
  <si>
    <t>เด็กชายพัชรกฤษฎิ์</t>
  </si>
  <si>
    <t>11060</t>
  </si>
  <si>
    <t>เด็กชายพันธ์เสน่ห์</t>
  </si>
  <si>
    <t>คุ้มกลางดอน</t>
  </si>
  <si>
    <t>โควิน</t>
  </si>
  <si>
    <t>เพชรฤทธิ์</t>
  </si>
  <si>
    <t>วงศ์จินดา</t>
  </si>
  <si>
    <t>กลมลี</t>
  </si>
  <si>
    <t>จุ่นเจิม</t>
  </si>
  <si>
    <t xml:space="preserve">เย็นทรวง </t>
  </si>
  <si>
    <t xml:space="preserve">เด็กชายเคน  โรนัลด์    </t>
  </si>
  <si>
    <t xml:space="preserve">เด็กชายกันต์กวี </t>
  </si>
  <si>
    <t xml:space="preserve">เด็กชายศุภวิทย์    </t>
  </si>
  <si>
    <t xml:space="preserve">เด็กหญิงธนัชญา </t>
  </si>
  <si>
    <t xml:space="preserve">แสงยืน  </t>
  </si>
  <si>
    <t xml:space="preserve">เด็กหญิงศรินรัตน์ </t>
  </si>
  <si>
    <t xml:space="preserve">เด็กหญิงจันทรกานต์ </t>
  </si>
  <si>
    <t>11061</t>
  </si>
  <si>
    <t>เด็กหญิงปุญญิศา</t>
  </si>
  <si>
    <t>พรหมแก้ว</t>
  </si>
  <si>
    <t xml:space="preserve">เด็กหญิงขวัญจิรา           </t>
  </si>
  <si>
    <t xml:space="preserve">เด็กหญิงภรภัทร  </t>
  </si>
  <si>
    <t>มาตสุริยวงค์</t>
  </si>
  <si>
    <t xml:space="preserve">เด็กหญิงบุญญาภา </t>
  </si>
  <si>
    <t>11062</t>
  </si>
  <si>
    <t>เด็กหญิงวรนิษฐา</t>
  </si>
  <si>
    <t>ปาลลา</t>
  </si>
  <si>
    <t>11063</t>
  </si>
  <si>
    <t xml:space="preserve">เด็กชายบุณยกร </t>
  </si>
  <si>
    <t xml:space="preserve">เด็กชายกฤตยชญ์ </t>
  </si>
  <si>
    <t xml:space="preserve">เด็กชายณัฐพัชร์ </t>
  </si>
  <si>
    <t xml:space="preserve">เด็กชายไร​วิน​ทร์​ </t>
  </si>
  <si>
    <t xml:space="preserve">เด็กชายฐิติวุฒิ </t>
  </si>
  <si>
    <t xml:space="preserve">เด็กหญิงอิสรียา </t>
  </si>
  <si>
    <t xml:space="preserve">เด็กหญิงสุภาพร  </t>
  </si>
  <si>
    <t xml:space="preserve">ฤทธิ์เรืองรุ่ง   </t>
  </si>
  <si>
    <t xml:space="preserve">เด็กชายศักดิ์ชัย </t>
  </si>
  <si>
    <t xml:space="preserve">เด็กชายณัฐสิทธิ์ </t>
  </si>
  <si>
    <t xml:space="preserve">เด็กชายหฤษฎ์ </t>
  </si>
  <si>
    <t>11064</t>
  </si>
  <si>
    <t>เด็กชายกิตติธัช</t>
  </si>
  <si>
    <t>11065</t>
  </si>
  <si>
    <t>เด็กชายนรากร</t>
  </si>
  <si>
    <t>เด็กชายธีรพงษ์</t>
  </si>
  <si>
    <t>11068</t>
  </si>
  <si>
    <t>เด็กชายภรัณยู</t>
  </si>
  <si>
    <t>11070</t>
  </si>
  <si>
    <t>เด็กชายทีปกร</t>
  </si>
  <si>
    <t xml:space="preserve">เด็กหญิงอภิรดา </t>
  </si>
  <si>
    <t>เผือกอุดม</t>
  </si>
  <si>
    <t>เผือกแตง</t>
  </si>
  <si>
    <t>สวดมนต์</t>
  </si>
  <si>
    <t>เปี้ยทอง</t>
  </si>
  <si>
    <t>โพธิ์พฤกษ์</t>
  </si>
  <si>
    <t>11071</t>
  </si>
  <si>
    <t>เด็กชายวรรณภัทร</t>
  </si>
  <si>
    <t>วันดี</t>
  </si>
  <si>
    <t>11072</t>
  </si>
  <si>
    <t>เด็กหญิงเพ็ญพิชชา</t>
  </si>
  <si>
    <t>สู่ศิริ</t>
  </si>
  <si>
    <t>11073</t>
  </si>
  <si>
    <t>เด็กหญิงณัฏฐกันย์</t>
  </si>
  <si>
    <t xml:space="preserve">ชาตินุช  </t>
  </si>
  <si>
    <t xml:space="preserve">เด็กชายกิตติพงษ์             </t>
  </si>
  <si>
    <t xml:space="preserve">เอี่ยมหนู  </t>
  </si>
  <si>
    <t xml:space="preserve">เด็กชายณัฐพล </t>
  </si>
  <si>
    <t xml:space="preserve">เด็กหญิงพิมพ์ธาดา  </t>
  </si>
  <si>
    <t xml:space="preserve">เด็กหญิงอโรชา </t>
  </si>
  <si>
    <t xml:space="preserve">เด็กหญิงสลิลทิพย์ </t>
  </si>
  <si>
    <t xml:space="preserve">พรแสง  </t>
  </si>
  <si>
    <t xml:space="preserve">เด็กหญิงบุญนิสา </t>
  </si>
  <si>
    <t xml:space="preserve">สีตะระโส </t>
  </si>
  <si>
    <t>นายเอกภพ</t>
  </si>
  <si>
    <t>นายหัตถชัย</t>
  </si>
  <si>
    <t>นายปฏิภาณ</t>
  </si>
  <si>
    <t>นายกวินภู</t>
  </si>
  <si>
    <t>11074</t>
  </si>
  <si>
    <t>นายธีร์ปกรณ์</t>
  </si>
  <si>
    <t>11075</t>
  </si>
  <si>
    <t>นายปฏิภานนท์</t>
  </si>
  <si>
    <t>ฉิมพาลี</t>
  </si>
  <si>
    <t>11076</t>
  </si>
  <si>
    <t>นายเกรียงศักดิ์</t>
  </si>
  <si>
    <t>ศรียางวุฒิ</t>
  </si>
  <si>
    <t>11077</t>
  </si>
  <si>
    <t>นายพัชรพล</t>
  </si>
  <si>
    <t>ขาวไชย</t>
  </si>
  <si>
    <t>นางสาวพิมพ์ลภัส</t>
  </si>
  <si>
    <t>นางสาวฐิตารีย์</t>
  </si>
  <si>
    <t xml:space="preserve">บุญเกิด </t>
  </si>
  <si>
    <t>นางสาวณัฐธันยา</t>
  </si>
  <si>
    <t>นางสาวกมลรัตน์</t>
  </si>
  <si>
    <t>นางสาวอรุณลักษณ์</t>
  </si>
  <si>
    <t>ช้อนธงไชย</t>
  </si>
  <si>
    <t>นางสาวกชพรรณ</t>
  </si>
  <si>
    <t>นางสาวณัฐณิชา</t>
  </si>
  <si>
    <t>นางสาวทองนที</t>
  </si>
  <si>
    <t>นางสาวชุติมา</t>
  </si>
  <si>
    <t>นางสาวธัญพิมล</t>
  </si>
  <si>
    <t>11078</t>
  </si>
  <si>
    <t>นางสาวอดิภา</t>
  </si>
  <si>
    <t>ทองนรินทร์</t>
  </si>
  <si>
    <t>11079</t>
  </si>
  <si>
    <t>นางสาวเกศมณี</t>
  </si>
  <si>
    <t>โพธิพระ</t>
  </si>
  <si>
    <t>11080</t>
  </si>
  <si>
    <t>11081</t>
  </si>
  <si>
    <t>11082</t>
  </si>
  <si>
    <t>นางสาวกุลพัชร</t>
  </si>
  <si>
    <t>11083</t>
  </si>
  <si>
    <t>11084</t>
  </si>
  <si>
    <t>นางสาวปิยธิดา</t>
  </si>
  <si>
    <t>พรหาญณรงค์</t>
  </si>
  <si>
    <t>11085</t>
  </si>
  <si>
    <t>นางสาวปทิตา</t>
  </si>
  <si>
    <t>ยืนยง</t>
  </si>
  <si>
    <t>11086</t>
  </si>
  <si>
    <t>นางสาวชนกนันท์</t>
  </si>
  <si>
    <t>เติมต่อ</t>
  </si>
  <si>
    <t>11087</t>
  </si>
  <si>
    <t>นางสาวภวรัญชน์</t>
  </si>
  <si>
    <t>บัวหอม</t>
  </si>
  <si>
    <t>11088</t>
  </si>
  <si>
    <t>นางสาวพัชชา</t>
  </si>
  <si>
    <t>พงศ์ศรีศุภกร</t>
  </si>
  <si>
    <t>11089</t>
  </si>
  <si>
    <t>อินทส้อย</t>
  </si>
  <si>
    <t>นายนันทภพ</t>
  </si>
  <si>
    <t>นายธีรโชติ</t>
  </si>
  <si>
    <t>นายธิรวัฒน์</t>
  </si>
  <si>
    <t>นายประดิพัทธิ์</t>
  </si>
  <si>
    <t>นายชญานนท์</t>
  </si>
  <si>
    <t xml:space="preserve">ปิยะพฤกษพรรณ  </t>
  </si>
  <si>
    <t>11090</t>
  </si>
  <si>
    <t>ทามารัตน์</t>
  </si>
  <si>
    <t>11091</t>
  </si>
  <si>
    <t>นายภัทรกานต์</t>
  </si>
  <si>
    <t>วีระพันธ์</t>
  </si>
  <si>
    <t>11092</t>
  </si>
  <si>
    <t>นายธรรมนูญ</t>
  </si>
  <si>
    <t>แขกสุวรรณ</t>
  </si>
  <si>
    <t>11093</t>
  </si>
  <si>
    <t>นายณฏฐพล</t>
  </si>
  <si>
    <t>ระย้าย้อย</t>
  </si>
  <si>
    <t>11094</t>
  </si>
  <si>
    <t>นายอัศวิน</t>
  </si>
  <si>
    <t>โรปริรัมย์</t>
  </si>
  <si>
    <t>11095</t>
  </si>
  <si>
    <t>นายจิณะ</t>
  </si>
  <si>
    <t>กิตติอุดมพานิช</t>
  </si>
  <si>
    <t xml:space="preserve">นางสาวสุวรรณรัตน์ </t>
  </si>
  <si>
    <t>นางสาวภรณ์ณภัทร</t>
  </si>
  <si>
    <t>11096</t>
  </si>
  <si>
    <t>นางสาวรมย์ธีรา</t>
  </si>
  <si>
    <t>ชุ่มชู</t>
  </si>
  <si>
    <t>11097</t>
  </si>
  <si>
    <t>นางสาวสุชีรา</t>
  </si>
  <si>
    <t>มัธยม</t>
  </si>
  <si>
    <t>11098</t>
  </si>
  <si>
    <t>11099</t>
  </si>
  <si>
    <t>นางสาวฐนิดา</t>
  </si>
  <si>
    <t>เสาะแสวง</t>
  </si>
  <si>
    <t>11100</t>
  </si>
  <si>
    <t>นางสาวฐิตาภา</t>
  </si>
  <si>
    <t>อาจเทศ</t>
  </si>
  <si>
    <t>นายสุริยะ</t>
  </si>
  <si>
    <t>นายณัฐพงศ์</t>
  </si>
  <si>
    <t>นายยุทธพงษ์</t>
  </si>
  <si>
    <t>นายนพนัยด์</t>
  </si>
  <si>
    <t>นายธนาวิน</t>
  </si>
  <si>
    <t xml:space="preserve">นายศุภัช </t>
  </si>
  <si>
    <t>นายปธานิน</t>
  </si>
  <si>
    <t>นายปภาวิน</t>
  </si>
  <si>
    <t xml:space="preserve">นายสรวิชญ์ </t>
  </si>
  <si>
    <t>นายอัครพงศ์</t>
  </si>
  <si>
    <t>11101</t>
  </si>
  <si>
    <t>อู่ตะเภา</t>
  </si>
  <si>
    <t>11102</t>
  </si>
  <si>
    <t>นายกัณฑ์อเนก</t>
  </si>
  <si>
    <t>กองทอง</t>
  </si>
  <si>
    <t>11103</t>
  </si>
  <si>
    <t>นายอชิรวิชย์</t>
  </si>
  <si>
    <t>สรสิทธิ์</t>
  </si>
  <si>
    <t>11104</t>
  </si>
  <si>
    <t>11105</t>
  </si>
  <si>
    <t>11106</t>
  </si>
  <si>
    <t>นายภูริช</t>
  </si>
  <si>
    <t>ชื่นบุญเพิ่ม</t>
  </si>
  <si>
    <t>นางสาวโชติกา</t>
  </si>
  <si>
    <t>นางสาวปิ่นแก้ว</t>
  </si>
  <si>
    <t xml:space="preserve">ผลฟัก    </t>
  </si>
  <si>
    <t>นางสาวทิตติยา</t>
  </si>
  <si>
    <t>นางสาวพัชราภา</t>
  </si>
  <si>
    <t>นางสาวฟ้าใส</t>
  </si>
  <si>
    <t xml:space="preserve">นางสาวเอมมิกา </t>
  </si>
  <si>
    <t>นางสาวพิมพ์นารา</t>
  </si>
  <si>
    <t>นางสาวชญานิศา</t>
  </si>
  <si>
    <t>นางสาวณัชชา</t>
  </si>
  <si>
    <t>นางสาวพรรณรพี</t>
  </si>
  <si>
    <t>รัศนา</t>
  </si>
  <si>
    <t>นางสาวธนภสร</t>
  </si>
  <si>
    <t>บำเรอจิต</t>
  </si>
  <si>
    <t>นางสาวนภัค</t>
  </si>
  <si>
    <t>ทนุพัฒนาชัย</t>
  </si>
  <si>
    <t>นางสาวภิศญาภรณ์</t>
  </si>
  <si>
    <t>ลมูลทรัพย์</t>
  </si>
  <si>
    <t>นางสาวสุชาดา</t>
  </si>
  <si>
    <t>รุ่งอรุณ</t>
  </si>
  <si>
    <t>นางสาวรมิตา</t>
  </si>
  <si>
    <t>ภัทรประภา</t>
  </si>
  <si>
    <t>นางสาวอชิรญา</t>
  </si>
  <si>
    <t>ศิรเดชวัฒนา</t>
  </si>
  <si>
    <t xml:space="preserve">นางสาวกนกวรรณ </t>
  </si>
  <si>
    <t xml:space="preserve">เพ็ชรสุวรรณ   </t>
  </si>
  <si>
    <t xml:space="preserve">นางสาวรัตติยา </t>
  </si>
  <si>
    <t xml:space="preserve">แก้วตา </t>
  </si>
  <si>
    <t xml:space="preserve">นางสาวธนาพร </t>
  </si>
  <si>
    <t xml:space="preserve">นางสาวมติกานต์ </t>
  </si>
  <si>
    <t>นางสาวนิมมิตา</t>
  </si>
  <si>
    <t>อังศุวัฒนากุล</t>
  </si>
  <si>
    <t xml:space="preserve">นายนัฐพล   </t>
  </si>
  <si>
    <t>นายปีเฉลิม</t>
  </si>
  <si>
    <t>ฤทธิมนตรี</t>
  </si>
  <si>
    <t>นายอรรณณาฆิณทร์</t>
  </si>
  <si>
    <t>พรมนอก</t>
  </si>
  <si>
    <t xml:space="preserve">นางสาวณภัคปภา </t>
  </si>
  <si>
    <t>นางสาวณัฐริกา</t>
  </si>
  <si>
    <t>วิสุวรรณ</t>
  </si>
  <si>
    <t>นางสาวพิมลทิพย์</t>
  </si>
  <si>
    <t>ปาละวงศ์</t>
  </si>
  <si>
    <t xml:space="preserve">พวงทอง </t>
  </si>
  <si>
    <t xml:space="preserve">นายพีรพล </t>
  </si>
  <si>
    <t xml:space="preserve">นายรัฐพล </t>
  </si>
  <si>
    <t xml:space="preserve">นายทักษกร </t>
  </si>
  <si>
    <t xml:space="preserve">พุ่มวิลัย </t>
  </si>
  <si>
    <t xml:space="preserve">นางสาวอาทิตยา </t>
  </si>
  <si>
    <t xml:space="preserve">นางสาวพอเพียง </t>
  </si>
  <si>
    <t xml:space="preserve">นายกิติศักดิ์  </t>
  </si>
  <si>
    <t xml:space="preserve">นายเตชินท์ </t>
  </si>
  <si>
    <t>นายอนิรุตมิ์</t>
  </si>
  <si>
    <t>ธนโกศลกุลวิทย์</t>
  </si>
  <si>
    <t xml:space="preserve">นายณัฐภัทร </t>
  </si>
  <si>
    <t xml:space="preserve">พุทธผล  </t>
  </si>
  <si>
    <t xml:space="preserve">นางสาวกชกร  </t>
  </si>
  <si>
    <t xml:space="preserve">นางสาวบุษกร </t>
  </si>
  <si>
    <t xml:space="preserve">นางสาวอธิชา </t>
  </si>
  <si>
    <t xml:space="preserve">นางสาวพิมพ์ชนก </t>
  </si>
  <si>
    <t xml:space="preserve">นางสาวนวัตมน  </t>
  </si>
  <si>
    <t>นางสาวภัศรา</t>
  </si>
  <si>
    <t>ดามี</t>
  </si>
  <si>
    <t xml:space="preserve">นายอภิภู   </t>
  </si>
  <si>
    <t xml:space="preserve">นางสาวภาพิมล </t>
  </si>
  <si>
    <t xml:space="preserve">นางสาววิษา </t>
  </si>
  <si>
    <t xml:space="preserve">นางสาวศิลานี </t>
  </si>
  <si>
    <t>รักษ์นาฏศิลป์ไทย</t>
  </si>
  <si>
    <t>สรรค์สร้างประดิษฐ์เล่น</t>
  </si>
  <si>
    <t>ช68211</t>
  </si>
  <si>
    <t>ดนตรีสากล</t>
  </si>
  <si>
    <t>ศิลปะกระดาษ 1</t>
  </si>
  <si>
    <t>ศิลปะกระดาษ 2</t>
  </si>
  <si>
    <t>ศิลปะกระดาษ 3</t>
  </si>
  <si>
    <t>แมลงทหารดำ (BSF)</t>
  </si>
  <si>
    <t>สรรค์สร้างภาพ 1</t>
  </si>
  <si>
    <t>ดนตรีและเครื่องเสียง</t>
  </si>
  <si>
    <t>สรรค์สร้างภาพ 2</t>
  </si>
  <si>
    <t>สรรค์สร้างภาพ 3</t>
  </si>
  <si>
    <t>E-Sport 1</t>
  </si>
  <si>
    <t>E-Sport 3</t>
  </si>
  <si>
    <t>E-Sport 5</t>
  </si>
  <si>
    <t>สลักจิตสลักใจ 1</t>
  </si>
  <si>
    <t>สลักจิตสลักใจ 2</t>
  </si>
  <si>
    <t>สลักจิตสลักใจ 3</t>
  </si>
  <si>
    <t>งานประดิษฐ์ของชำร่วยและของที่ระลึก</t>
  </si>
  <si>
    <t>ศิลป์สร้างสรรค์ 1</t>
  </si>
  <si>
    <t>ศิลป์สร้างสรรค์ 3</t>
  </si>
  <si>
    <t>ศิลป์สร้างสรรค์ 5</t>
  </si>
  <si>
    <t>จิตรกรรมสร้างสรรค์ 1</t>
  </si>
  <si>
    <t>จิตรกรรมสร้างสรรค์ 3</t>
  </si>
  <si>
    <t>จิตรกรรมสร้างสรรค์ 5</t>
  </si>
  <si>
    <t>ถ่ายภาพ 1</t>
  </si>
  <si>
    <t>ถ่ายภาพ 3</t>
  </si>
  <si>
    <t>ถ่ายภาพ 5</t>
  </si>
  <si>
    <t>นางสาวนันท์นภัส</t>
  </si>
  <si>
    <t>นายณัฐวุฒิ</t>
  </si>
  <si>
    <t>นายคเชนทร์ฉัตร</t>
  </si>
  <si>
    <t>วิกลทอง</t>
  </si>
  <si>
    <t>นางสาวมินตรา</t>
  </si>
  <si>
    <t>ใจเสงี่ยม</t>
  </si>
  <si>
    <t>10918</t>
  </si>
  <si>
    <t>เด็กหญิงพิมพ์ชนก</t>
  </si>
  <si>
    <t>ทับยาง</t>
  </si>
  <si>
    <t>10934</t>
  </si>
  <si>
    <t>เด็กชายนพคูณ</t>
  </si>
  <si>
    <t>10915</t>
  </si>
  <si>
    <t>10916</t>
  </si>
  <si>
    <t>10917</t>
  </si>
  <si>
    <t>เด็กชายอาชาไนย</t>
  </si>
  <si>
    <t>ชมภูเอก</t>
  </si>
  <si>
    <t>พฤกษชาติวุฒิวงษ์</t>
  </si>
  <si>
    <t>คงเจริญ</t>
  </si>
  <si>
    <t>นายปกรณ์</t>
  </si>
  <si>
    <t>นายวสธร</t>
  </si>
  <si>
    <t>นางสาวอสมา</t>
  </si>
  <si>
    <t>นางสาวนุชนาฎ</t>
  </si>
  <si>
    <t>นางสาวชนินาถ</t>
  </si>
  <si>
    <t>นายเตชพัฒน์</t>
  </si>
  <si>
    <t>นายอติกานต์</t>
  </si>
  <si>
    <t>นายณัฐชัย</t>
  </si>
  <si>
    <t>นางสาวสังวุตา</t>
  </si>
  <si>
    <t>นางสาวนลพรรณ</t>
  </si>
  <si>
    <t>นางสาวปุณยวีย์</t>
  </si>
  <si>
    <t>นายวัชรพงค์</t>
  </si>
  <si>
    <t>นายปารณัท</t>
  </si>
  <si>
    <t>นายพีรดนย์</t>
  </si>
  <si>
    <t>นางสาวเกษศราภรณ์</t>
  </si>
  <si>
    <t>นางสาวปัทมพร</t>
  </si>
  <si>
    <t>นางสาวสรวีย์</t>
  </si>
  <si>
    <t>นางสาววราลักษณ์</t>
  </si>
  <si>
    <t>นางสาวฐานิตา</t>
  </si>
  <si>
    <t>นางสาวพิณรัตน์</t>
  </si>
  <si>
    <t>เด็กชายวรินทร</t>
  </si>
  <si>
    <t>จุกกษัตริย์</t>
  </si>
  <si>
    <t>ต้อยเจริญ</t>
  </si>
  <si>
    <t>10141</t>
  </si>
  <si>
    <t>เด็กหญิงปิ่นมณี</t>
  </si>
  <si>
    <t>สินธุรส</t>
  </si>
  <si>
    <t>เด็กชายธีระเดช</t>
  </si>
  <si>
    <t>ฦาแรง</t>
  </si>
  <si>
    <t>หอมหวล</t>
  </si>
  <si>
    <t>นายจักรวรรดิ์</t>
  </si>
  <si>
    <t>ระนาดแก้ว</t>
  </si>
  <si>
    <t>แก้วไทรหวาด</t>
  </si>
  <si>
    <t xml:space="preserve">วีรพล         </t>
  </si>
  <si>
    <t xml:space="preserve">นิ่มนวล       </t>
  </si>
  <si>
    <t xml:space="preserve">ประสมสุขศรี </t>
  </si>
  <si>
    <t xml:space="preserve">ไชยคช        </t>
  </si>
  <si>
    <t xml:space="preserve">ศิริ            </t>
  </si>
  <si>
    <t xml:space="preserve">ชมภู่        </t>
  </si>
  <si>
    <t xml:space="preserve">จินดาขันธุ์    </t>
  </si>
  <si>
    <t xml:space="preserve">สังข์ศิริ    </t>
  </si>
  <si>
    <t xml:space="preserve">ทัตงาม    </t>
  </si>
  <si>
    <t xml:space="preserve">โมปลอด   </t>
  </si>
  <si>
    <t xml:space="preserve">คชรัตน์    </t>
  </si>
  <si>
    <t xml:space="preserve">ยิ้มสง่า  </t>
  </si>
  <si>
    <t xml:space="preserve">จูมเพชร  </t>
  </si>
  <si>
    <t xml:space="preserve">ศรีรัตน์   </t>
  </si>
  <si>
    <t xml:space="preserve">อังคณากุล    </t>
  </si>
  <si>
    <t xml:space="preserve">ขุนเพชร       </t>
  </si>
  <si>
    <t xml:space="preserve">จีนช่วย    </t>
  </si>
  <si>
    <t xml:space="preserve">หวานมโนรมย์ </t>
  </si>
  <si>
    <t>พิทักษ์สงคราม</t>
  </si>
  <si>
    <t>นางสาวนิรชา</t>
  </si>
  <si>
    <t>เลขบัตรประจำตัวประชาชน 1 เซลล์</t>
  </si>
  <si>
    <t>คำนำหน้า</t>
  </si>
  <si>
    <t>สถานภาพเพศชาย</t>
  </si>
  <si>
    <t>สถานภาพเพศหญิง</t>
  </si>
  <si>
    <t>index ชาย</t>
  </si>
  <si>
    <t>index หญิง</t>
  </si>
  <si>
    <t>เลขประจำตัวประชาชน</t>
  </si>
  <si>
    <t>คัดลอกและวางเฉพาะค่าเท่านั้น</t>
  </si>
  <si>
    <t>ครูที่ปรึกษา 1</t>
  </si>
  <si>
    <t>ครูที่ปรึกษา 2</t>
  </si>
  <si>
    <t>index ที่ปรึกษา</t>
  </si>
  <si>
    <t>ลำดับที่</t>
  </si>
  <si>
    <t>ชื่อย่อ</t>
  </si>
  <si>
    <t>ครูที่ปรึกษา/พิเศษ</t>
  </si>
  <si>
    <t>ลำดับประจำชั้น</t>
  </si>
  <si>
    <t>นางสาวอรอุมา</t>
  </si>
  <si>
    <t>สหสมบูรณ์</t>
  </si>
  <si>
    <t>นางสาวอรอุมา  สหสมบูรณ์</t>
  </si>
  <si>
    <t>นาง</t>
  </si>
  <si>
    <t>วิชรัจจ์</t>
  </si>
  <si>
    <t>นางสาวจิราพร</t>
  </si>
  <si>
    <t>ศิวารัชกุณฑล์</t>
  </si>
  <si>
    <t>นางสาวจิราพร  ศิวารัชกุณฑล์</t>
  </si>
  <si>
    <t>สิบเอก</t>
  </si>
  <si>
    <t>นางสาวศิลป์ศุภา</t>
  </si>
  <si>
    <t>คุสินธุ์</t>
  </si>
  <si>
    <t>นายสิทธิผล</t>
  </si>
  <si>
    <t>สังสงหา</t>
  </si>
  <si>
    <t>นายสิทธิผล  สังสงหา</t>
  </si>
  <si>
    <t>นางสาวภวิษย์พร</t>
  </si>
  <si>
    <t>เอกรักษ์ทวีคูณ</t>
  </si>
  <si>
    <t>นางสาวภวิษย์พร  เอกรักษ์ทวีคูณ</t>
  </si>
  <si>
    <t>นางโสจาริน</t>
  </si>
  <si>
    <t>อินทรเรือง</t>
  </si>
  <si>
    <t>นางจันทรา</t>
  </si>
  <si>
    <t>บุญมีประเสริฐ</t>
  </si>
  <si>
    <t>นางจันทรา  บุญมีประเสริฐ</t>
  </si>
  <si>
    <t>นายตะลันต์</t>
  </si>
  <si>
    <t>ร่มโพธิ์ทอง</t>
  </si>
  <si>
    <t>นายตะลันต์  ร่มโพธิ์ทอง</t>
  </si>
  <si>
    <t>นางกีรติกานต์</t>
  </si>
  <si>
    <t>ไกรพิณดากุล</t>
  </si>
  <si>
    <t>นางกีรติกานต์  ไกรพิณดากุล</t>
  </si>
  <si>
    <t>นางสาวอริยา</t>
  </si>
  <si>
    <t>แดงด้อมยุทธ</t>
  </si>
  <si>
    <t>นางสาวอริยา  แดงด้อมยุทธ</t>
  </si>
  <si>
    <t>นุชอนงค์</t>
  </si>
  <si>
    <t>นายศุภณัฐ  นุชอนงค์</t>
  </si>
  <si>
    <t>นางกนกกร</t>
  </si>
  <si>
    <t>เกษมสุขจรัสแสง</t>
  </si>
  <si>
    <t>นางกนกกร  เกษมสุขจรัสแสง</t>
  </si>
  <si>
    <t>นายวิมลพัฒน์</t>
  </si>
  <si>
    <t>นางกนกพร</t>
  </si>
  <si>
    <t>สายสวัสดิ์</t>
  </si>
  <si>
    <t>นางกนกพร  สายสวัสดิ์</t>
  </si>
  <si>
    <t>นายสุเมธ</t>
  </si>
  <si>
    <t>เขียวโสภา</t>
  </si>
  <si>
    <t>นายสุเมธ  เขียวโสภา</t>
  </si>
  <si>
    <t>นายพิชญพัชร</t>
  </si>
  <si>
    <t>โชติศิริคุณวัฒน์</t>
  </si>
  <si>
    <t>นายพิชญพัชร  โชติศิริคุณวัฒน์</t>
  </si>
  <si>
    <t>นายรัชภูมิ</t>
  </si>
  <si>
    <t>อยู่กำเหนิด</t>
  </si>
  <si>
    <t>นายวิศรุต</t>
  </si>
  <si>
    <t>นางกิติยา</t>
  </si>
  <si>
    <t>มิดเดิลตัน</t>
  </si>
  <si>
    <t>นางกิติยา  มิดเดิลตัน</t>
  </si>
  <si>
    <t>นางสาวมรกต</t>
  </si>
  <si>
    <t>แหวนประดับ</t>
  </si>
  <si>
    <t>นางสาวมรกต  แหวนประดับ</t>
  </si>
  <si>
    <t>เรืองไกรศิลป์</t>
  </si>
  <si>
    <t>ครูเบญญาณิช</t>
  </si>
  <si>
    <t>นางสาวเบญญาณิช</t>
  </si>
  <si>
    <t>กิจเต่ง</t>
  </si>
  <si>
    <t>นางสาวเบญญาณิช  กิจเต่ง</t>
  </si>
  <si>
    <t>นายสมภพ</t>
  </si>
  <si>
    <t>ล้ำเลิศ</t>
  </si>
  <si>
    <t>นายสมภพ  ล้ำเลิศ</t>
  </si>
  <si>
    <t>นายวสันต์</t>
  </si>
  <si>
    <t>แสงรัตนกูล</t>
  </si>
  <si>
    <t>นายชัยวัฒน์</t>
  </si>
  <si>
    <t>กตัญญตาพงษ์</t>
  </si>
  <si>
    <t>นางสาวณัฐกานต์</t>
  </si>
  <si>
    <t>อยู่วงษ์อั๋น</t>
  </si>
  <si>
    <t>นางสาวจันทนา</t>
  </si>
  <si>
    <t>เกิดจันทร์ตรง</t>
  </si>
  <si>
    <t>นางภัณฑิลา</t>
  </si>
  <si>
    <t>โนนทะขาม</t>
  </si>
  <si>
    <t>Miss Reginah</t>
  </si>
  <si>
    <t>Wanjiku  Magondu</t>
  </si>
  <si>
    <t>Miss Reginah  Wanjiku  Magondu</t>
  </si>
  <si>
    <t>T. Reginah</t>
  </si>
  <si>
    <t>Mr. Dan</t>
  </si>
  <si>
    <t>Christian Abulencia Lagrimas</t>
  </si>
  <si>
    <t>Mr. Dan  Christian Abulencia Lagrimas</t>
  </si>
  <si>
    <t>T. Dan</t>
  </si>
  <si>
    <t>Mr. Elvis</t>
  </si>
  <si>
    <t>Kioria Ndungu</t>
  </si>
  <si>
    <t>T. Elvis</t>
  </si>
  <si>
    <t>มส</t>
  </si>
  <si>
    <t xml:space="preserve">จำนวนนักเรียนระดับชั้นมัธยมศึกษาปีที่ 1-6 </t>
  </si>
  <si>
    <t>ปีการศึกษา 2567 ภาคเรียนที่ 2</t>
  </si>
  <si>
    <t>ชาย</t>
  </si>
  <si>
    <t>หญิง</t>
  </si>
  <si>
    <t>นักเรียนไม่มีตัว</t>
  </si>
  <si>
    <t>ย้าย</t>
  </si>
  <si>
    <t>ลาออก</t>
  </si>
  <si>
    <t>รวมนักเรียนชั้นมัธยมศึกษาปีที่ 1</t>
  </si>
  <si>
    <t>รวมนักเรียนชั้นมัธยมศึกษาปีที่ 2</t>
  </si>
  <si>
    <t>รวมนักเรียนชั้นมัธยมศึกษาปีที่ 3</t>
  </si>
  <si>
    <t>รวมยอด ม.1-3</t>
  </si>
  <si>
    <t>รวมนักเรียนชั้นมัธยมศึกษาปีที่ 4</t>
  </si>
  <si>
    <t>รวมนักเรียนชั้นมัธยมศึกษาปีที่ 5</t>
  </si>
  <si>
    <t>รวมนักเรียนชั้นมัธยมศึกษาปีที่ 6</t>
  </si>
  <si>
    <t>รวมยอด ม.4-6</t>
  </si>
  <si>
    <t>รวมนักเรียนชั้นมัธยมศึกษาปีที่ 1-6</t>
  </si>
  <si>
    <t>ข้อมูลนักเรียน ณ วันที่:</t>
  </si>
  <si>
    <t>ปัดถาธิตัง</t>
  </si>
  <si>
    <t>สิบเอกชัยวัฒน์ (เก่ง)</t>
  </si>
  <si>
    <t>แย้มชื่นจิต</t>
  </si>
  <si>
    <t>นายณฤริท</t>
  </si>
  <si>
    <t>นางสาวอภิชยา</t>
  </si>
  <si>
    <t>จิตรีเนื่อง</t>
  </si>
  <si>
    <t>นางมณฑกานต์</t>
  </si>
  <si>
    <t>ชูเมือง</t>
  </si>
  <si>
    <t>ว่าที่ ร.ต.กัณน์</t>
  </si>
  <si>
    <t>โมกขะสมิต</t>
  </si>
  <si>
    <t>นางสาวอุไรวรรณ</t>
  </si>
  <si>
    <t>ประเทืองผล</t>
  </si>
  <si>
    <t>T. Kristine</t>
  </si>
  <si>
    <t>Miss Kristine</t>
  </si>
  <si>
    <t>Marie Sedicol Panogan</t>
  </si>
  <si>
    <t>นายวิศรุต  ปัดถาธิตัง</t>
  </si>
  <si>
    <t>นายวิมลพัฒน์  แย้มชื่นจิต</t>
  </si>
  <si>
    <t>นางมณฑกานต์  ชูเมือง</t>
  </si>
  <si>
    <t>ว่าที่ ร.ต.กัณน์  โมกขะสมิต</t>
  </si>
  <si>
    <t>นางสาวอุไรวรรณ  ประเทืองผล</t>
  </si>
  <si>
    <t>Miss Kristine  Marie Sedicol Panogan</t>
  </si>
  <si>
    <t>ครูประจำชั้น</t>
  </si>
  <si>
    <t>กลุ่มสาระการเรียนรู้</t>
  </si>
  <si>
    <t>ภาษาไทย</t>
  </si>
  <si>
    <t>นางสาวเสาวณีย์</t>
  </si>
  <si>
    <t>โพธิ์เต็ง</t>
  </si>
  <si>
    <t>คณิตศาสตร์</t>
  </si>
  <si>
    <t>วิทยาศาสตร์และเทคโนโลยี</t>
  </si>
  <si>
    <t>นางสาวสายชล</t>
  </si>
  <si>
    <t>พรมีอยู่</t>
  </si>
  <si>
    <t>สังคมศึกษา ศาสนา และวัฒนธรรม</t>
  </si>
  <si>
    <t>สุขศึกษาและพลศึกษา</t>
  </si>
  <si>
    <t>ศิลปะ</t>
  </si>
  <si>
    <t>นางสาวพัชนีพงศ์</t>
  </si>
  <si>
    <t>คล่องนาวา</t>
  </si>
  <si>
    <t>การงานอาชีพ</t>
  </si>
  <si>
    <t>ภาษาต่างประเทศ</t>
  </si>
  <si>
    <t>กิจกรรมพัฒนาผู้เรียน</t>
  </si>
  <si>
    <t>ครูวัดผล</t>
  </si>
  <si>
    <t>ม.1/1, ม.1/2, ม.1/3, ม.1/4, ม.1/5</t>
  </si>
  <si>
    <t xml:space="preserve"> ม.3/3, ม.3/4, ม.4/1, ม.4/2, ม.4/3, </t>
  </si>
  <si>
    <t>ม.2/1, ม.2/2, ม.2/3, ม.2/4, ม.3/1, ม.3/2</t>
  </si>
  <si>
    <t>ม.5/1, ม.5/2, ม.5/3, ม.6/1, ม.6/2, ม.6/3</t>
  </si>
  <si>
    <t>ตรีมิตร (30), ปฐวีร์ (32)</t>
  </si>
  <si>
    <t>นายจักรายุ</t>
  </si>
  <si>
    <t>เพชรช้าง</t>
  </si>
  <si>
    <t>ชื่อ-นามสกุล</t>
  </si>
  <si>
    <t>นายเมธาสิทธ์</t>
  </si>
  <si>
    <t>11117</t>
  </si>
  <si>
    <t>เด็กหญิงนวรัตน์</t>
  </si>
  <si>
    <t>เสระฐิน</t>
  </si>
  <si>
    <t>เด็กชายมณฑวรรษ</t>
  </si>
  <si>
    <t>โพธิ์ดา</t>
  </si>
  <si>
    <t xml:space="preserve">เด็กหญิงแองเจอรีน </t>
  </si>
  <si>
    <t>เกรซ  วันจิกคุ</t>
  </si>
  <si>
    <t>K</t>
  </si>
  <si>
    <t>A</t>
  </si>
  <si>
    <t>PIM</t>
  </si>
  <si>
    <t>จ33205</t>
  </si>
  <si>
    <t>อ33202</t>
  </si>
  <si>
    <t>ง30205</t>
  </si>
  <si>
    <t>นางเบญญาณิช  กิจเต่ง</t>
  </si>
  <si>
    <t>ส33206</t>
  </si>
  <si>
    <t>นายวิมลพัฒน์  แย้มชื่นจิตร</t>
  </si>
  <si>
    <t>พ33205</t>
  </si>
  <si>
    <t>ศ33261</t>
  </si>
  <si>
    <t>ศ33201</t>
  </si>
  <si>
    <t>ว33283</t>
  </si>
  <si>
    <t>ศ33241</t>
  </si>
  <si>
    <t>จ33204</t>
  </si>
  <si>
    <t>ว30290</t>
  </si>
  <si>
    <t>นายสันติสุข  อนันตศิริ</t>
  </si>
  <si>
    <t>ศ33221</t>
  </si>
  <si>
    <t>จ33203</t>
  </si>
  <si>
    <t>ว33241</t>
  </si>
  <si>
    <t>ส33201</t>
  </si>
  <si>
    <t>นายกัณฑ์  โมกขะสมิต</t>
  </si>
  <si>
    <t>ว33221</t>
  </si>
  <si>
    <t>ว30285</t>
  </si>
  <si>
    <t>ว33201</t>
  </si>
  <si>
    <t>อ33201</t>
  </si>
  <si>
    <t>นางกนกพร  สายสวัสดิ์/นายศุภณัฐ  นุชอนงค์</t>
  </si>
  <si>
    <t>ว33282</t>
  </si>
  <si>
    <t>นางสาวนภัสชา  ศรีเสนพิลา</t>
  </si>
  <si>
    <t>ท33201</t>
  </si>
  <si>
    <t>นายวิศรุต  ปัตถาธิตัง</t>
  </si>
  <si>
    <t>ค33201</t>
  </si>
  <si>
    <t>รายวิชาเพิ่มเติม</t>
  </si>
  <si>
    <t>อ33101</t>
  </si>
  <si>
    <t>นางกนกกร  เกษมสุขจรัสแสง,Miss Reginah  Wanjiku  Magondu</t>
  </si>
  <si>
    <t>ง33101</t>
  </si>
  <si>
    <t>ศ33101</t>
  </si>
  <si>
    <t>พ33101</t>
  </si>
  <si>
    <t>ว33102</t>
  </si>
  <si>
    <t>ว33101</t>
  </si>
  <si>
    <t>ค33101</t>
  </si>
  <si>
    <t>ท33101</t>
  </si>
  <si>
    <t>ชม.</t>
  </si>
  <si>
    <t>หน่วยกิต</t>
  </si>
  <si>
    <t>รายวิชา</t>
  </si>
  <si>
    <t>รหัสวิชา</t>
  </si>
  <si>
    <t>รายวิชาพื้นฐาน</t>
  </si>
  <si>
    <t>ชั้นมัธยมศึกษาปีที่ 6/3</t>
  </si>
  <si>
    <t>ชั้นมัธยมศึกษาปีที่ 6/2</t>
  </si>
  <si>
    <t>ชั้นมัธยมศึกษาปีที่ 6/1</t>
  </si>
  <si>
    <t>ง30203</t>
  </si>
  <si>
    <t>ส32202</t>
  </si>
  <si>
    <t>พ32205</t>
  </si>
  <si>
    <t>ศ32261</t>
  </si>
  <si>
    <t>อ32202</t>
  </si>
  <si>
    <t>ศ32201</t>
  </si>
  <si>
    <t>ศ32241</t>
  </si>
  <si>
    <t>จ32202</t>
  </si>
  <si>
    <t>ว32283</t>
  </si>
  <si>
    <t>ศ32221</t>
  </si>
  <si>
    <t>จ32201</t>
  </si>
  <si>
    <t>ว32241</t>
  </si>
  <si>
    <t>ส32201</t>
  </si>
  <si>
    <t>ว32221</t>
  </si>
  <si>
    <t>ว30283</t>
  </si>
  <si>
    <t>ว32201</t>
  </si>
  <si>
    <t>Mr. Elvis  Kioria Ndungu</t>
  </si>
  <si>
    <t>อ32201</t>
  </si>
  <si>
    <t>ท32201</t>
  </si>
  <si>
    <t>ค32201</t>
  </si>
  <si>
    <t>ส30233</t>
  </si>
  <si>
    <t>อ32101</t>
  </si>
  <si>
    <t>ง32101</t>
  </si>
  <si>
    <t>ศ32101</t>
  </si>
  <si>
    <t>พ32101</t>
  </si>
  <si>
    <t>ส32102</t>
  </si>
  <si>
    <t>ส32101</t>
  </si>
  <si>
    <t>ว32102</t>
  </si>
  <si>
    <t>ว32101</t>
  </si>
  <si>
    <t>ค32101</t>
  </si>
  <si>
    <t>ท32101</t>
  </si>
  <si>
    <t>ชั้นมัธยมศึกษาปีที่ 5/3</t>
  </si>
  <si>
    <t>ชั้นมัธยมศึกษาปีที่ 5/2</t>
  </si>
  <si>
    <t>ชั้นมัธยมศึกษาปีที่ 5/1</t>
  </si>
  <si>
    <t>ง30201</t>
  </si>
  <si>
    <t>ส31202</t>
  </si>
  <si>
    <t>พ31205</t>
  </si>
  <si>
    <t>จ31205</t>
  </si>
  <si>
    <t>สิบเอกชัยวัฒน์ (เก่ง)  เรืองไกรศิลป์</t>
  </si>
  <si>
    <t>ศ31261</t>
  </si>
  <si>
    <t>อ31202</t>
  </si>
  <si>
    <t>อ31201</t>
  </si>
  <si>
    <t>ศ31241</t>
  </si>
  <si>
    <t>ศ31221</t>
  </si>
  <si>
    <t>จ31202</t>
  </si>
  <si>
    <t>ว31283</t>
  </si>
  <si>
    <t>ศ31201</t>
  </si>
  <si>
    <t>นางสาวเนตรชนก  สีสัย</t>
  </si>
  <si>
    <t>จ31201</t>
  </si>
  <si>
    <t>ว30287</t>
  </si>
  <si>
    <t>ส31201</t>
  </si>
  <si>
    <t>ว31241</t>
  </si>
  <si>
    <t>ว30281</t>
  </si>
  <si>
    <t>ว31221</t>
  </si>
  <si>
    <t>ว31201</t>
  </si>
  <si>
    <t>ท31201</t>
  </si>
  <si>
    <t>ค31201</t>
  </si>
  <si>
    <t>ส30231</t>
  </si>
  <si>
    <t>อ31101</t>
  </si>
  <si>
    <t>ง31101</t>
  </si>
  <si>
    <t>ศ31101</t>
  </si>
  <si>
    <t>พ31101</t>
  </si>
  <si>
    <t>ส31102</t>
  </si>
  <si>
    <t>ส31101</t>
  </si>
  <si>
    <t>ว31102</t>
  </si>
  <si>
    <t>ว31101</t>
  </si>
  <si>
    <t>ค31101</t>
  </si>
  <si>
    <t>ท31101</t>
  </si>
  <si>
    <t>ชั้นมัธยมศึกษาปีที่ 4/3</t>
  </si>
  <si>
    <t>ชั้นมัธยมศึกษาปีที่ 4/2</t>
  </si>
  <si>
    <t>ชั้นมัธยมศึกษาปีที่ 4/1</t>
  </si>
  <si>
    <t>ศ23214</t>
  </si>
  <si>
    <t>ศ23209</t>
  </si>
  <si>
    <t>ศ23207</t>
  </si>
  <si>
    <t>ศ23205</t>
  </si>
  <si>
    <t>ว23211</t>
  </si>
  <si>
    <t>ศ23201</t>
  </si>
  <si>
    <t>อ23203</t>
  </si>
  <si>
    <t>พ23208</t>
  </si>
  <si>
    <t>ว23209</t>
  </si>
  <si>
    <t>ง22205</t>
  </si>
  <si>
    <t>จ23201</t>
  </si>
  <si>
    <t>ง23205</t>
  </si>
  <si>
    <t>ค23201</t>
  </si>
  <si>
    <t>ส23235</t>
  </si>
  <si>
    <t>นางสาวจิราพร  ศิวารัชกุณฑล์, Mr. Dan  Christian Abulencia Lagrimas</t>
  </si>
  <si>
    <t>อ23101</t>
  </si>
  <si>
    <t>ง23101</t>
  </si>
  <si>
    <t>สิบเอกชัยวัฒน์  เรืองไกรศิลป์, นายณฤริท  วิชรัจจ์</t>
  </si>
  <si>
    <t>ศ23101</t>
  </si>
  <si>
    <t>พ23102</t>
  </si>
  <si>
    <t>พ23101</t>
  </si>
  <si>
    <t>ส23102</t>
  </si>
  <si>
    <t>ส23101</t>
  </si>
  <si>
    <t>ว23102</t>
  </si>
  <si>
    <t>นางภัณฑิลา  โนนทะขาม, นายรัชภูมิ  อยู่กำเหนิด</t>
  </si>
  <si>
    <t>ว23101</t>
  </si>
  <si>
    <t>ค23101</t>
  </si>
  <si>
    <t>ท23101</t>
  </si>
  <si>
    <t>ชั้นมัธยมศึกษาปีที่ 3/4</t>
  </si>
  <si>
    <t>ชั้นมัธยมศึกษาปีที่ 3/3</t>
  </si>
  <si>
    <t>ชั้นมัธยมศึกษาปีที่ 3/2</t>
  </si>
  <si>
    <t>ชั้นมัธยมศึกษาปีที่ 3/1</t>
  </si>
  <si>
    <t>ศ22214</t>
  </si>
  <si>
    <t>ศ22210</t>
  </si>
  <si>
    <t>ศ22208</t>
  </si>
  <si>
    <t>ว22211</t>
  </si>
  <si>
    <t>ศ22206</t>
  </si>
  <si>
    <t>อ22203</t>
  </si>
  <si>
    <t>พ22208</t>
  </si>
  <si>
    <t>ว22209</t>
  </si>
  <si>
    <t>ง22213</t>
  </si>
  <si>
    <t>จ22201</t>
  </si>
  <si>
    <t>ง22207</t>
  </si>
  <si>
    <t>ค22201</t>
  </si>
  <si>
    <t>ส22233</t>
  </si>
  <si>
    <t>อ22101</t>
  </si>
  <si>
    <t>ง22101</t>
  </si>
  <si>
    <t>นางสาวศิลป์ศุภา  คุสินธุ์, นางโสจาริน  อินทรเรือง</t>
  </si>
  <si>
    <t>ศ22101</t>
  </si>
  <si>
    <t>พ22102</t>
  </si>
  <si>
    <t>พ22101</t>
  </si>
  <si>
    <t>ส22102</t>
  </si>
  <si>
    <t>ส22101</t>
  </si>
  <si>
    <t>ว22102</t>
  </si>
  <si>
    <t>ว22101</t>
  </si>
  <si>
    <t>ค22101</t>
  </si>
  <si>
    <t>ท22101</t>
  </si>
  <si>
    <t>ชั้นมัธยมศึกษาปีที่ 2/4</t>
  </si>
  <si>
    <t>ชั้นมัธยมศึกษาปีที่ 2/3</t>
  </si>
  <si>
    <t>ชั้นมัธยมศึกษาปีที่ 2/2</t>
  </si>
  <si>
    <t>ชั้นมัธยมศึกษาปีที่ 2/1</t>
  </si>
  <si>
    <t>ศ21217</t>
  </si>
  <si>
    <t>ศ21215</t>
  </si>
  <si>
    <t>ศ21213</t>
  </si>
  <si>
    <t>ศ21211</t>
  </si>
  <si>
    <t>ศ21209</t>
  </si>
  <si>
    <t>ว21211</t>
  </si>
  <si>
    <t>ว21201</t>
  </si>
  <si>
    <t>อ21203</t>
  </si>
  <si>
    <t>พ21209</t>
  </si>
  <si>
    <t>ว21209</t>
  </si>
  <si>
    <t>จ21201</t>
  </si>
  <si>
    <t>ค21201</t>
  </si>
  <si>
    <t>ส21231</t>
  </si>
  <si>
    <t>อ21101</t>
  </si>
  <si>
    <t>Mr. Dan  Christian Abulencia Lagrimas, นางสาวกนกรัตน์  เล่นวารี</t>
  </si>
  <si>
    <t>ง21101</t>
  </si>
  <si>
    <t>นางสาวศิลป์ศุภา  คุสินธุ์, นายณฤริท  วิชรัจจ์</t>
  </si>
  <si>
    <t>ศ21101</t>
  </si>
  <si>
    <t>พ21102</t>
  </si>
  <si>
    <t>พ21101</t>
  </si>
  <si>
    <t>ส21102</t>
  </si>
  <si>
    <t>ส21101</t>
  </si>
  <si>
    <t>ว21102</t>
  </si>
  <si>
    <t>ว21101</t>
  </si>
  <si>
    <t>ค21101</t>
  </si>
  <si>
    <t>ท21101</t>
  </si>
  <si>
    <t>ชั้นมัธยมศึกษาปีที่ 1/5 ทั่วไป</t>
  </si>
  <si>
    <t>ชั้นมัธยมศึกษาปีที่ 1/4 ทั่วไป</t>
  </si>
  <si>
    <t>ชั้นมัธยมศึกษาปีที่ 1/3 MEP</t>
  </si>
  <si>
    <t>ชั้นมัธยมศึกษาปีที่ 1/2 SBMLD</t>
  </si>
  <si>
    <t>ชั้นมัธยมศึกษาปีที่ 1/1 ISM</t>
  </si>
  <si>
    <t>ภาษาไทย 1</t>
  </si>
  <si>
    <t>คณิตศาสตร์ 1</t>
  </si>
  <si>
    <t>วิทยาศาสตร์ 1</t>
  </si>
  <si>
    <t>วิทยาการคำนวณ 1</t>
  </si>
  <si>
    <t>สังคมศึกษา ศาสนา และวัฒนธรรม 1</t>
  </si>
  <si>
    <t>ประวัติศาสตร์ 1</t>
  </si>
  <si>
    <t>สุขศึกษา 1</t>
  </si>
  <si>
    <t>พลศึกษา 1</t>
  </si>
  <si>
    <t>ศิลปะ 1</t>
  </si>
  <si>
    <t>การงาน อาชีพ 1</t>
  </si>
  <si>
    <t>ภาษาต่างประเทศ (ภาษาอังกฤษ) 1</t>
  </si>
  <si>
    <t/>
  </si>
  <si>
    <t>หน้าที่พลเมือง 1</t>
  </si>
  <si>
    <t>คณิตศาสตร์เพิ่มเติม 1</t>
  </si>
  <si>
    <t>เทคโนโลยีสารสนเทศเพื่อการสื่อสาร 1</t>
  </si>
  <si>
    <t>ภาษาจีน 1</t>
  </si>
  <si>
    <t>สนุกกับวิทยาศาสตร์</t>
  </si>
  <si>
    <t>สรีรวิทยา</t>
  </si>
  <si>
    <t xml:space="preserve">ภาษาอังกฤษเพื่อการสื่อสาร 1 </t>
  </si>
  <si>
    <t xml:space="preserve">สนุกกับอุปกรณ์วิทยาศาสตร์ </t>
  </si>
  <si>
    <t>ดนตรีไทย 1 (ระนาดเอก)</t>
  </si>
  <si>
    <t>ดนตรีสากล 1 (กีตาร์)</t>
  </si>
  <si>
    <t>การแสดงประกอบเพลง 1</t>
  </si>
  <si>
    <t>ประติมากรรม 1</t>
  </si>
  <si>
    <t>การออกแบบพาณิชย์ศิลป์ (ขั้นนำ) 1</t>
  </si>
  <si>
    <t>ภาษาไทย 3</t>
  </si>
  <si>
    <t>คณิตศาสตร์ 3</t>
  </si>
  <si>
    <t>วิทยาศาสตร์ 3</t>
  </si>
  <si>
    <t>วิทยาการคำนวณ 3</t>
  </si>
  <si>
    <t>สังคมศึกษา ศาสนา และวัฒนธรรม 3</t>
  </si>
  <si>
    <t>ประวัติศาสตร์ 3</t>
  </si>
  <si>
    <t>สุขศึกษา 3</t>
  </si>
  <si>
    <t>พลศึกษา 3</t>
  </si>
  <si>
    <t>ศิลปะ 3</t>
  </si>
  <si>
    <t>การงาน อาชีพ 3</t>
  </si>
  <si>
    <t>ภาษาต่างประเทศ (ภาษาอังกฤษ) 3</t>
  </si>
  <si>
    <t>หน้าที่พลเมือง 3</t>
  </si>
  <si>
    <t>คณิตศาสตร์เพิ่มเติม 3</t>
  </si>
  <si>
    <t>การทำขนมอบประเภทคุกกี้และเค้ก</t>
  </si>
  <si>
    <t>ภาษาจีน 3</t>
  </si>
  <si>
    <t>การประดิษฐ์ผลิตภัณฑ์จากผ้า 3</t>
  </si>
  <si>
    <t>โครงงานวิทยาศาสตร์เบื้องต้น</t>
  </si>
  <si>
    <t>วิทยาศาสตร์การเคลื่อนไหว</t>
  </si>
  <si>
    <t>ภาษาอังกฤษเพื่อการสื่อสาร 3</t>
  </si>
  <si>
    <t>ดนตรีไทย 3 (ระนาดเอก)</t>
  </si>
  <si>
    <t>กราฟิกและการประมวลภาพ 1</t>
  </si>
  <si>
    <t>ดนตรีสากล 3 (กีตาร์)</t>
  </si>
  <si>
    <t>การแสดงประกอบเพลง 3</t>
  </si>
  <si>
    <t>การออกแบบพาณิชย์ศิลป์ (ขั้นพื้นฐาน) 1</t>
  </si>
  <si>
    <t>ภาษาไทย 5</t>
  </si>
  <si>
    <t>คณิตศาสตร์ 5</t>
  </si>
  <si>
    <t>วิทยาศาสตร์ 5</t>
  </si>
  <si>
    <t>วิทยาการคำนวณ 5</t>
  </si>
  <si>
    <t>สังคมศึกษา ศาสนา และวัฒนธรรม 5</t>
  </si>
  <si>
    <t>ประวัติศาสตร์ 5</t>
  </si>
  <si>
    <t>สุขศึกษา 5</t>
  </si>
  <si>
    <t>พลศึกษา 5</t>
  </si>
  <si>
    <t>ศิลปะ 5</t>
  </si>
  <si>
    <t>การงาน อาชีพ 5</t>
  </si>
  <si>
    <t>ภาษาต่างประเทศ (ภาษาอังกฤษ) 5</t>
  </si>
  <si>
    <t>หน้าที่พลเมือง 5</t>
  </si>
  <si>
    <t>คณิตศาสตร์เพิ่มเติม 5</t>
  </si>
  <si>
    <t>ขนมไทย 5</t>
  </si>
  <si>
    <t>ภาษาจีน 5</t>
  </si>
  <si>
    <t>การทำขนมไทย</t>
  </si>
  <si>
    <t>วิทยาศาสตร์กับความงาม</t>
  </si>
  <si>
    <t>การทดสอบและสร้างเสริมสมรรถภาพทางกาย</t>
  </si>
  <si>
    <t xml:space="preserve">ภาษาอังกฤษเพื่อการสื่อสาร 5 </t>
  </si>
  <si>
    <t>ประติมากรรม 5</t>
  </si>
  <si>
    <t>การผลิตและการนำเสนอมัลติมีเดีย 1</t>
  </si>
  <si>
    <t>ดนตรีไทย 5 (ระนาดเอก)</t>
  </si>
  <si>
    <t>ดนตรีสากล 5 (กีตาร์)</t>
  </si>
  <si>
    <t>การแสดงประกอบเพลง 5</t>
  </si>
  <si>
    <t>การออกแบบพาณิชย์ศิลป์ (ขั้นสูง) 1</t>
  </si>
  <si>
    <t>วิทยาศาสตร์ชีวภาพ 1</t>
  </si>
  <si>
    <t>เทคโนโลยี 1 (วิทยาการคำนวณ)</t>
  </si>
  <si>
    <t>สุขศึกษาและพลศึกษา 1</t>
  </si>
  <si>
    <t>ศิลปะ 1 (ดนตรี)</t>
  </si>
  <si>
    <t>การงานอาชีพ 1</t>
  </si>
  <si>
    <t>ภาษาอังกฤษ 1</t>
  </si>
  <si>
    <t>ศิลปะการอ่าน</t>
  </si>
  <si>
    <t>ฟิสิกส์ 1</t>
  </si>
  <si>
    <t>ภาษาอังกฤษเพื่อการสื่อสาร 1</t>
  </si>
  <si>
    <t>เคมี 1</t>
  </si>
  <si>
    <t>คอมพิวเตอร์กราฟิก</t>
  </si>
  <si>
    <t>ชีววิทยา 1</t>
  </si>
  <si>
    <t>กฎหมายน่ารู้ 1</t>
  </si>
  <si>
    <t>สร้างตัวละคร 3D</t>
  </si>
  <si>
    <t>ปฏิบัติกีตาร์ 1</t>
  </si>
  <si>
    <t>โภชนาการและสุขภาพ</t>
  </si>
  <si>
    <t>ภาษาจีนเพื่อการสื่อสาร 1</t>
  </si>
  <si>
    <t>ระนาดเอก 1</t>
  </si>
  <si>
    <t>นวัตกรรมการจัดการเกษตร 1</t>
  </si>
  <si>
    <t>การขายสำหรับนักธุรกิจมืออาชีพ</t>
  </si>
  <si>
    <t>นาฏลีลา 1</t>
  </si>
  <si>
    <t>ทักษะการบูรณาการภาษาอังกฤษธุรกิจ</t>
  </si>
  <si>
    <t>ประยุกต์ศิลป์และการออกแบบ 1</t>
  </si>
  <si>
    <t>การสนทนาภาษาจีนธุรกิจ 1</t>
  </si>
  <si>
    <t>ทักษะการฝึกซ้อมกีฬา</t>
  </si>
  <si>
    <t>วิทยาศาสตร์กายภาพ (เคมีพื้นฐาน)</t>
  </si>
  <si>
    <t>เทคโนโลยี 3 (วิทยาการคำนวณ)</t>
  </si>
  <si>
    <t>สุขศึกษาและพลศึกษา 3</t>
  </si>
  <si>
    <t>ศิลปะ 3 (นาฏศิลป์)</t>
  </si>
  <si>
    <t>การงานอาชีพ 2</t>
  </si>
  <si>
    <t>ภาษาอังกฤษ 3</t>
  </si>
  <si>
    <t>ศิลปะการเขียน</t>
  </si>
  <si>
    <t>ฟิสิกส์ 3</t>
  </si>
  <si>
    <t>การสร้างแอนิเมชั่น</t>
  </si>
  <si>
    <t>เคมี 3</t>
  </si>
  <si>
    <t>กฎหมายน่ารู้ 3</t>
  </si>
  <si>
    <t>ชีววิทยา 3</t>
  </si>
  <si>
    <t>ระนาดเอก 3</t>
  </si>
  <si>
    <t>พยาบาลในยุคดิจิทัล</t>
  </si>
  <si>
    <t>ภาษาจีนเพื่อการสื่อสาร 3</t>
  </si>
  <si>
    <t>นาฏลีลา 3</t>
  </si>
  <si>
    <t xml:space="preserve">นวัตกรรมการจัดการเกษตร 3 </t>
  </si>
  <si>
    <t>การเปลี่ยนผ่านของธุรกิจการค้าสมัยใหม่</t>
  </si>
  <si>
    <t>ปฏิบัติกีตาร์ 3</t>
  </si>
  <si>
    <t>การสื่อสารระหว่างวัฒนธรรมในโลกธุรกิจ</t>
  </si>
  <si>
    <t>ประยุกต์ศิลป์และการออกแบบ 3</t>
  </si>
  <si>
    <t>การสนทนาภาษาจีนธุรกิจ 5</t>
  </si>
  <si>
    <t>การเป็นผู้นำกิจกรรมเกมและนันทนาการ</t>
  </si>
  <si>
    <t>โลกและอวกาศ 1</t>
  </si>
  <si>
    <t>เทคโนโลยี 5 (วิทยาการคำนวณ)</t>
  </si>
  <si>
    <t>สุขศึกษาและพลศึกษา 5</t>
  </si>
  <si>
    <t>ศิลปะ 5 (ทัศนศิลป์)</t>
  </si>
  <si>
    <t>การงานอาชีพ 3</t>
  </si>
  <si>
    <t>ภาษาอังกฤษ 5</t>
  </si>
  <si>
    <t>วรรณคดีไทย</t>
  </si>
  <si>
    <t>นวัตกรรมและการออกแบบ 5</t>
  </si>
  <si>
    <t>ภาษาอังกฤษเพื่อการสื่อสาร 5</t>
  </si>
  <si>
    <t>ฟิสิกส์ 5</t>
  </si>
  <si>
    <t>คอมพิวเตอร์กับแอปพลิเคชั่น</t>
  </si>
  <si>
    <t>เคมี 5</t>
  </si>
  <si>
    <t>กฎหมายน่ารู้ 5</t>
  </si>
  <si>
    <t>ชีววิทยา 5</t>
  </si>
  <si>
    <t>ภาษาจีน 6</t>
  </si>
  <si>
    <t>ระนาดเอก 5</t>
  </si>
  <si>
    <t>เขียนแบบเบื้องต้น</t>
  </si>
  <si>
    <t>ภาษาจีนเพื่อการสื่อสาร 6</t>
  </si>
  <si>
    <t>นาฏลีลา 5</t>
  </si>
  <si>
    <t>กิจกรรมชีวิตกับการบูรณาการศาสตร์แห่งร่างกาย</t>
  </si>
  <si>
    <t>ทักษะนักธุรกิจรุ่นใหม่</t>
  </si>
  <si>
    <t>ปฏิบัติกีตาร์ 5</t>
  </si>
  <si>
    <t>ภาษาอังกฤษเพื่อการท่องเที่ยวเชิงสุขภาพ</t>
  </si>
  <si>
    <t>ประยุกต์ศิลป์และการออกแบบ 5</t>
  </si>
  <si>
    <t>นวัตกรรมการจัดการเกษตร 5</t>
  </si>
  <si>
    <t>วัฒนธรรมทางการกีฬาและพลวัตโอลิมปิค</t>
  </si>
  <si>
    <t>วิทย์-คณิต (วิทยาศาสตร์สุขภาพ)</t>
  </si>
  <si>
    <t>นวัตกรรมการจัดการเกษตร</t>
  </si>
  <si>
    <t>ศิลป์ภาษาจีนเพื่อธุรกิจ 4.0</t>
  </si>
  <si>
    <t>ศิลป์การจัดการธุรกิจการค้าสมัยใหม่</t>
  </si>
  <si>
    <t>ศิลป์ภาษาอังกฤษเพื่อการสื่อสารธุรกิจ</t>
  </si>
  <si>
    <t>วิทย์-คณิต (เตรียมวิศวะ)</t>
  </si>
  <si>
    <t>สาขาที่เลือกเรียน</t>
  </si>
  <si>
    <t>ว30282</t>
  </si>
  <si>
    <t>เทคโนโลยีการออกแบบผลิตภัณฑ์</t>
  </si>
  <si>
    <t>ว30284</t>
  </si>
  <si>
    <t>เทคโนโลยีการสร้างเว็บไซต์</t>
  </si>
  <si>
    <t>ว30286</t>
  </si>
  <si>
    <t>เทคโนโลยีการออกแบบสื่อโฆษณา</t>
  </si>
  <si>
    <t>ว30288</t>
  </si>
  <si>
    <t>Internet of things</t>
  </si>
  <si>
    <t>ว30289</t>
  </si>
  <si>
    <t>พื้นฐานหุ่นยนต์</t>
  </si>
  <si>
    <t>ว31104</t>
  </si>
  <si>
    <t>เทคโนโลยี 2 (การออกแบบและเทคโนโลยี)</t>
  </si>
  <si>
    <t>ว32104</t>
  </si>
  <si>
    <t xml:space="preserve">เทคโนโลยี 4 (ออกแบบเทคโนโลยี) </t>
  </si>
  <si>
    <t>index ปัญญาภิวัฒน์</t>
  </si>
  <si>
    <t>index แยกห้อง</t>
  </si>
  <si>
    <t>รายชื่อนักเรียนในโครงการพัฒนาห้องเรียนพันธมิตร (ปัญญาภิวัฒน์)</t>
  </si>
  <si>
    <t>รายการเอกสาร</t>
  </si>
  <si>
    <t>ชื่อ-นามสกุล ผู้ตรวจทาน</t>
  </si>
  <si>
    <t>ม.1/1</t>
  </si>
  <si>
    <t>ม.1/2</t>
  </si>
  <si>
    <t>ม.1/3</t>
  </si>
  <si>
    <t>ม.1/4</t>
  </si>
  <si>
    <t>ม.1/5</t>
  </si>
  <si>
    <t>ม.2/1</t>
  </si>
  <si>
    <t>ม.2/2</t>
  </si>
  <si>
    <t>ม.2/3</t>
  </si>
  <si>
    <t>ม.2/4</t>
  </si>
  <si>
    <t>ม.3/1</t>
  </si>
  <si>
    <t>ม.3/2</t>
  </si>
  <si>
    <t>ม.3/3</t>
  </si>
  <si>
    <t>ม.3/4</t>
  </si>
  <si>
    <t>ม.4/1</t>
  </si>
  <si>
    <t>ม.4/2</t>
  </si>
  <si>
    <t>ม.4/3</t>
  </si>
  <si>
    <t>ม.5/1</t>
  </si>
  <si>
    <t>ม.5/2</t>
  </si>
  <si>
    <t>ม.5/3</t>
  </si>
  <si>
    <t>ม.6/1</t>
  </si>
  <si>
    <t>ม.6/2</t>
  </si>
  <si>
    <t>ม.6/3</t>
  </si>
  <si>
    <t>นายพัชญพัชร  โชติศิริคุณวัฒน์</t>
  </si>
  <si>
    <t>ทุกชั้นเรียน</t>
  </si>
  <si>
    <t>ชมรม,แนะแนว,ลูกเสือ</t>
  </si>
  <si>
    <t>ม.1</t>
  </si>
  <si>
    <t>นางอุไรวรรณ  ประเทืองผล</t>
  </si>
  <si>
    <t>ม.2</t>
  </si>
  <si>
    <t>ม.3</t>
  </si>
  <si>
    <t>ม.4</t>
  </si>
  <si>
    <t>ม.5</t>
  </si>
  <si>
    <t>ม.6</t>
  </si>
  <si>
    <t xml:space="preserve">ปถ.05,ปถ.06 ครูต่างชาติ </t>
  </si>
  <si>
    <t>ม.1/3, ม.2/3, ม.3/3</t>
  </si>
  <si>
    <t>แบบบันทึกผลการพัฒนาคุณภาพผู้เรียนระดับชั้นเรียน (ปถ.07)</t>
  </si>
  <si>
    <t>แบบบันทึกผลการพัฒนาคุณภาพของผู้เรียนรายวิชา (ปถ.05)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</si>
</sst>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"/>
    <numFmt numFmtId="165" formatCode="[$-107041E]d\ mmm\ yy;@"/>
    <numFmt numFmtId="166" formatCode="[$-107041E]d\ mmmm\ yyyy;@"/>
  </numFmts>
  <fonts count="31">
    <font>
      <sz val="14"/>
      <name val="Angsana New"/>
      <charset val="222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4"/>
      <name val="TH Sarabun New"/>
      <family val="2"/>
    </font>
    <font>
      <b/>
      <sz val="16"/>
      <name val="TH Sarabun New"/>
      <family val="2"/>
    </font>
    <font>
      <sz val="10"/>
      <name val="TH Sarabun New"/>
      <family val="2"/>
    </font>
    <font>
      <b/>
      <sz val="14"/>
      <name val="TH Sarabun New"/>
      <family val="2"/>
    </font>
    <font>
      <sz val="16"/>
      <name val="TH Sarabun New"/>
      <family val="2"/>
    </font>
    <font>
      <sz val="16"/>
      <color theme="1"/>
      <name val="TH Sarabun New"/>
      <family val="2"/>
    </font>
    <font>
      <b/>
      <sz val="10"/>
      <name val="TH Sarabun New"/>
      <family val="2"/>
    </font>
    <font>
      <sz val="11"/>
      <color rgb="FF006100"/>
      <name val="Calibri"/>
      <family val="2"/>
      <charset val="222"/>
      <scheme val="minor"/>
    </font>
    <font>
      <sz val="8"/>
      <name val="Angsana New"/>
      <family val="1"/>
    </font>
    <font>
      <sz val="11"/>
      <color theme="1"/>
      <name val="Calibri"/>
      <family val="2"/>
      <scheme val="minor"/>
    </font>
    <font>
      <b/>
      <sz val="16"/>
      <color rgb="FF006100"/>
      <name val="TH Sarabun New"/>
      <family val="2"/>
    </font>
    <font>
      <sz val="14"/>
      <color theme="1"/>
      <name val="TH Sarabun New"/>
      <family val="2"/>
    </font>
    <font>
      <b/>
      <sz val="18"/>
      <name val="TH Sarabun New"/>
      <family val="2"/>
    </font>
    <font>
      <b/>
      <sz val="20"/>
      <name val="TH Sarabun New"/>
      <family val="2"/>
    </font>
    <font>
      <b/>
      <sz val="22"/>
      <name val="TH Sarabun New"/>
      <family val="2"/>
    </font>
    <font>
      <b/>
      <sz val="36"/>
      <name val="TH Sarabun New"/>
      <family val="2"/>
    </font>
    <font>
      <b/>
      <sz val="48"/>
      <name val="TH Sarabun New"/>
      <family val="2"/>
    </font>
    <font>
      <b/>
      <u/>
      <sz val="16"/>
      <name val="TH Sarabun New"/>
      <family val="2"/>
    </font>
    <font>
      <b/>
      <sz val="36"/>
      <color theme="8" tint="-0.249977111117893"/>
      <name val="TH Sarabun New"/>
      <family val="2"/>
    </font>
    <font>
      <b/>
      <sz val="24"/>
      <name val="TH Sarabun New"/>
      <family val="2"/>
    </font>
    <font>
      <sz val="14"/>
      <color theme="0"/>
      <name val="TH Sarabun New"/>
      <family val="2"/>
    </font>
    <font>
      <sz val="14"/>
      <name val="Cordia New"/>
      <family val="2"/>
    </font>
    <font>
      <b/>
      <sz val="16"/>
      <color theme="0"/>
      <name val="TH Sarabun New"/>
      <family val="2"/>
    </font>
    <font>
      <sz val="8"/>
      <name val="Angsana New"/>
      <family val="1"/>
    </font>
    <font>
      <b/>
      <sz val="16"/>
      <color theme="1"/>
      <name val="TH Sarabun New"/>
      <family val="2"/>
    </font>
    <font>
      <sz val="16"/>
      <color theme="1"/>
      <name val="TH SarabunPSK"/>
      <family val="2"/>
    </font>
    <font>
      <sz val="14"/>
      <color rgb="FFFF0000"/>
      <name val="TH Sarabun New"/>
      <family val="2"/>
    </font>
    <font>
      <sz val="14"/>
      <name val="Angsana New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theme="9" tint="0.39994506668294322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theme="9" tint="0.39994506668294322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hair">
        <color theme="9" tint="0.39994506668294322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theme="9" tint="0.39994506668294322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/>
      <top style="medium">
        <color auto="1"/>
      </top>
      <bottom style="hair">
        <color indexed="64"/>
      </bottom>
      <diagonal/>
    </border>
    <border>
      <left/>
      <right style="thin">
        <color indexed="64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</borders>
  <cellStyleXfs count="7">
    <xf numFmtId="0" fontId="0" fillId="0" borderId="0"/>
    <xf numFmtId="0" fontId="2" fillId="0" borderId="0"/>
    <xf numFmtId="0" fontId="10" fillId="3" borderId="0" applyNumberFormat="0" applyBorder="0" applyAlignment="0" applyProtection="0"/>
    <xf numFmtId="0" fontId="12" fillId="0" borderId="0"/>
    <xf numFmtId="0" fontId="24" fillId="0" borderId="0"/>
    <xf numFmtId="0" fontId="1" fillId="0" borderId="0"/>
    <xf numFmtId="0" fontId="30" fillId="0" borderId="0"/>
  </cellStyleXfs>
  <cellXfs count="220">
    <xf numFmtId="0" fontId="0" fillId="0" borderId="0" xfId="0"/>
    <xf numFmtId="0" fontId="5" fillId="0" borderId="0" xfId="1" applyFont="1" applyAlignment="1">
      <alignment vertical="center"/>
    </xf>
    <xf numFmtId="0" fontId="7" fillId="0" borderId="0" xfId="1" applyFont="1" applyAlignment="1">
      <alignment horizontal="center" vertical="center"/>
    </xf>
    <xf numFmtId="0" fontId="3" fillId="2" borderId="2" xfId="1" applyFont="1" applyFill="1" applyBorder="1" applyAlignment="1">
      <alignment horizontal="left" vertical="center"/>
    </xf>
    <xf numFmtId="0" fontId="8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6" fillId="0" borderId="3" xfId="1" applyFont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164" fontId="3" fillId="2" borderId="3" xfId="1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4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3" applyFont="1" applyAlignment="1">
      <alignment horizontal="center"/>
    </xf>
    <xf numFmtId="166" fontId="13" fillId="3" borderId="0" xfId="2" applyNumberFormat="1" applyFont="1" applyAlignment="1">
      <alignment horizontal="center"/>
    </xf>
    <xf numFmtId="0" fontId="13" fillId="3" borderId="0" xfId="2" applyFont="1" applyAlignment="1">
      <alignment horizontal="center"/>
    </xf>
    <xf numFmtId="0" fontId="8" fillId="0" borderId="0" xfId="3" applyFont="1"/>
    <xf numFmtId="166" fontId="8" fillId="0" borderId="0" xfId="3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8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164" fontId="3" fillId="0" borderId="8" xfId="1" applyNumberFormat="1" applyFont="1" applyBorder="1" applyAlignment="1">
      <alignment horizontal="center" vertical="center"/>
    </xf>
    <xf numFmtId="164" fontId="3" fillId="0" borderId="7" xfId="1" applyNumberFormat="1" applyFont="1" applyBorder="1" applyAlignment="1">
      <alignment horizontal="center" vertical="center"/>
    </xf>
    <xf numFmtId="0" fontId="3" fillId="0" borderId="14" xfId="1" applyFont="1" applyBorder="1" applyAlignment="1">
      <alignment horizontal="left" vertical="center"/>
    </xf>
    <xf numFmtId="0" fontId="3" fillId="0" borderId="11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3" fillId="0" borderId="6" xfId="1" applyFont="1" applyBorder="1" applyAlignment="1">
      <alignment horizontal="center" vertical="center"/>
    </xf>
    <xf numFmtId="164" fontId="3" fillId="0" borderId="6" xfId="1" applyNumberFormat="1" applyFont="1" applyBorder="1" applyAlignment="1">
      <alignment horizontal="center" vertical="center"/>
    </xf>
    <xf numFmtId="164" fontId="3" fillId="0" borderId="12" xfId="1" applyNumberFormat="1" applyFont="1" applyBorder="1" applyAlignment="1">
      <alignment horizontal="left" vertical="center"/>
    </xf>
    <xf numFmtId="0" fontId="3" fillId="0" borderId="9" xfId="1" applyFont="1" applyBorder="1" applyAlignment="1">
      <alignment horizontal="left" vertical="center"/>
    </xf>
    <xf numFmtId="0" fontId="3" fillId="0" borderId="6" xfId="1" applyFont="1" applyBorder="1" applyAlignment="1" applyProtection="1">
      <alignment horizontal="center" vertical="center"/>
      <protection locked="0"/>
    </xf>
    <xf numFmtId="0" fontId="3" fillId="0" borderId="8" xfId="1" applyFont="1" applyBorder="1" applyAlignment="1" applyProtection="1">
      <alignment horizontal="center" vertical="center"/>
      <protection locked="0"/>
    </xf>
    <xf numFmtId="0" fontId="3" fillId="0" borderId="7" xfId="1" applyFont="1" applyBorder="1" applyAlignment="1" applyProtection="1">
      <alignment horizontal="center" vertical="center"/>
      <protection locked="0"/>
    </xf>
    <xf numFmtId="0" fontId="4" fillId="4" borderId="3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7" fillId="0" borderId="3" xfId="0" applyFont="1" applyBorder="1"/>
    <xf numFmtId="0" fontId="4" fillId="4" borderId="3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/>
    </xf>
    <xf numFmtId="0" fontId="7" fillId="0" borderId="1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7" fillId="0" borderId="5" xfId="0" applyFont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18" fillId="0" borderId="15" xfId="0" applyFont="1" applyBorder="1" applyAlignment="1" applyProtection="1">
      <alignment horizontal="center"/>
      <protection locked="0"/>
    </xf>
    <xf numFmtId="0" fontId="3" fillId="0" borderId="6" xfId="1" applyFont="1" applyBorder="1" applyAlignment="1" applyProtection="1">
      <alignment horizontal="center" vertical="center" shrinkToFit="1"/>
      <protection locked="0"/>
    </xf>
    <xf numFmtId="0" fontId="3" fillId="0" borderId="8" xfId="1" applyFont="1" applyBorder="1" applyAlignment="1" applyProtection="1">
      <alignment horizontal="center" vertical="center" shrinkToFit="1"/>
      <protection locked="0"/>
    </xf>
    <xf numFmtId="0" fontId="3" fillId="0" borderId="7" xfId="1" applyFont="1" applyBorder="1" applyAlignment="1" applyProtection="1">
      <alignment horizontal="center" vertical="center" shrinkToFit="1"/>
      <protection locked="0"/>
    </xf>
    <xf numFmtId="0" fontId="7" fillId="0" borderId="29" xfId="0" applyFont="1" applyBorder="1" applyAlignment="1">
      <alignment horizontal="center"/>
    </xf>
    <xf numFmtId="0" fontId="7" fillId="0" borderId="29" xfId="0" applyFont="1" applyBorder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30" xfId="0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21" fillId="5" borderId="0" xfId="1" applyFont="1" applyFill="1" applyAlignment="1">
      <alignment horizontal="center" vertical="center"/>
    </xf>
    <xf numFmtId="0" fontId="18" fillId="0" borderId="0" xfId="1" applyFont="1" applyAlignment="1" applyProtection="1">
      <alignment vertical="center"/>
      <protection locked="0"/>
    </xf>
    <xf numFmtId="0" fontId="3" fillId="2" borderId="42" xfId="1" applyFont="1" applyFill="1" applyBorder="1" applyAlignment="1">
      <alignment horizontal="center" vertical="center"/>
    </xf>
    <xf numFmtId="164" fontId="3" fillId="2" borderId="43" xfId="1" applyNumberFormat="1" applyFont="1" applyFill="1" applyBorder="1" applyAlignment="1">
      <alignment horizontal="center" vertical="center"/>
    </xf>
    <xf numFmtId="0" fontId="3" fillId="2" borderId="44" xfId="1" applyFont="1" applyFill="1" applyBorder="1" applyAlignment="1">
      <alignment horizontal="left" vertical="center"/>
    </xf>
    <xf numFmtId="0" fontId="3" fillId="2" borderId="45" xfId="1" applyFont="1" applyFill="1" applyBorder="1" applyAlignment="1">
      <alignment horizontal="left" vertical="center"/>
    </xf>
    <xf numFmtId="1" fontId="3" fillId="2" borderId="43" xfId="1" applyNumberFormat="1" applyFont="1" applyFill="1" applyBorder="1" applyAlignment="1" applyProtection="1">
      <alignment horizontal="center" vertical="center"/>
      <protection locked="0"/>
    </xf>
    <xf numFmtId="0" fontId="7" fillId="0" borderId="46" xfId="1" applyFont="1" applyBorder="1" applyAlignment="1">
      <alignment horizontal="center" vertical="center"/>
    </xf>
    <xf numFmtId="0" fontId="3" fillId="2" borderId="47" xfId="1" applyFont="1" applyFill="1" applyBorder="1" applyAlignment="1">
      <alignment horizontal="center" vertical="center"/>
    </xf>
    <xf numFmtId="164" fontId="3" fillId="2" borderId="18" xfId="1" applyNumberFormat="1" applyFont="1" applyFill="1" applyBorder="1" applyAlignment="1">
      <alignment horizontal="center" vertical="center"/>
    </xf>
    <xf numFmtId="0" fontId="3" fillId="2" borderId="48" xfId="1" applyFont="1" applyFill="1" applyBorder="1" applyAlignment="1">
      <alignment horizontal="left" vertical="center"/>
    </xf>
    <xf numFmtId="0" fontId="3" fillId="2" borderId="49" xfId="1" applyFont="1" applyFill="1" applyBorder="1" applyAlignment="1">
      <alignment horizontal="left" vertical="center"/>
    </xf>
    <xf numFmtId="1" fontId="3" fillId="2" borderId="18" xfId="1" applyNumberFormat="1" applyFont="1" applyFill="1" applyBorder="1" applyAlignment="1" applyProtection="1">
      <alignment horizontal="center" vertical="center"/>
      <protection locked="0"/>
    </xf>
    <xf numFmtId="0" fontId="7" fillId="0" borderId="50" xfId="1" applyFont="1" applyBorder="1" applyAlignment="1">
      <alignment horizontal="center" vertical="center"/>
    </xf>
    <xf numFmtId="0" fontId="3" fillId="0" borderId="47" xfId="1" applyFont="1" applyBorder="1" applyAlignment="1">
      <alignment horizontal="center" vertical="center"/>
    </xf>
    <xf numFmtId="164" fontId="3" fillId="0" borderId="18" xfId="1" applyNumberFormat="1" applyFont="1" applyBorder="1" applyAlignment="1">
      <alignment horizontal="center" vertical="center"/>
    </xf>
    <xf numFmtId="0" fontId="3" fillId="0" borderId="48" xfId="1" applyFont="1" applyBorder="1" applyAlignment="1">
      <alignment horizontal="left" vertical="center"/>
    </xf>
    <xf numFmtId="0" fontId="3" fillId="0" borderId="49" xfId="1" applyFont="1" applyBorder="1" applyAlignment="1">
      <alignment horizontal="left" vertical="center"/>
    </xf>
    <xf numFmtId="1" fontId="3" fillId="0" borderId="18" xfId="1" applyNumberFormat="1" applyFont="1" applyBorder="1" applyAlignment="1" applyProtection="1">
      <alignment horizontal="center" vertical="center"/>
      <protection locked="0"/>
    </xf>
    <xf numFmtId="0" fontId="7" fillId="0" borderId="51" xfId="1" applyFont="1" applyBorder="1" applyAlignment="1">
      <alignment horizontal="center" vertical="center"/>
    </xf>
    <xf numFmtId="0" fontId="3" fillId="0" borderId="52" xfId="1" applyFont="1" applyBorder="1" applyAlignment="1">
      <alignment horizontal="center" vertical="center"/>
    </xf>
    <xf numFmtId="164" fontId="3" fillId="0" borderId="53" xfId="1" applyNumberFormat="1" applyFont="1" applyBorder="1" applyAlignment="1">
      <alignment horizontal="center" vertical="center"/>
    </xf>
    <xf numFmtId="0" fontId="3" fillId="0" borderId="54" xfId="1" applyFont="1" applyBorder="1" applyAlignment="1">
      <alignment horizontal="left" vertical="center"/>
    </xf>
    <xf numFmtId="0" fontId="3" fillId="0" borderId="55" xfId="1" applyFont="1" applyBorder="1" applyAlignment="1">
      <alignment horizontal="left" vertical="center"/>
    </xf>
    <xf numFmtId="1" fontId="3" fillId="0" borderId="53" xfId="1" applyNumberFormat="1" applyFont="1" applyBorder="1" applyAlignment="1" applyProtection="1">
      <alignment horizontal="center" vertical="center"/>
      <protection locked="0"/>
    </xf>
    <xf numFmtId="0" fontId="7" fillId="0" borderId="56" xfId="1" applyFont="1" applyBorder="1" applyAlignment="1">
      <alignment horizontal="center" vertical="center"/>
    </xf>
    <xf numFmtId="1" fontId="5" fillId="0" borderId="0" xfId="1" applyNumberFormat="1" applyFont="1" applyAlignment="1">
      <alignment vertical="center"/>
    </xf>
    <xf numFmtId="165" fontId="4" fillId="0" borderId="33" xfId="1" applyNumberFormat="1" applyFont="1" applyBorder="1" applyAlignment="1" applyProtection="1">
      <alignment vertical="center"/>
      <protection locked="0"/>
    </xf>
    <xf numFmtId="0" fontId="9" fillId="0" borderId="34" xfId="1" applyFont="1" applyBorder="1" applyAlignment="1">
      <alignment vertical="center"/>
    </xf>
    <xf numFmtId="165" fontId="4" fillId="0" borderId="40" xfId="1" applyNumberFormat="1" applyFont="1" applyBorder="1" applyAlignment="1" applyProtection="1">
      <alignment vertical="center"/>
      <protection locked="0"/>
    </xf>
    <xf numFmtId="0" fontId="9" fillId="0" borderId="41" xfId="1" applyFont="1" applyBorder="1" applyAlignment="1">
      <alignment vertical="center"/>
    </xf>
    <xf numFmtId="1" fontId="23" fillId="2" borderId="43" xfId="1" applyNumberFormat="1" applyFont="1" applyFill="1" applyBorder="1" applyAlignment="1" applyProtection="1">
      <alignment horizontal="center" vertical="center"/>
      <protection locked="0"/>
    </xf>
    <xf numFmtId="0" fontId="3" fillId="0" borderId="46" xfId="1" applyFont="1" applyBorder="1" applyAlignment="1">
      <alignment horizontal="center" vertical="center"/>
    </xf>
    <xf numFmtId="1" fontId="23" fillId="2" borderId="18" xfId="1" applyNumberFormat="1" applyFont="1" applyFill="1" applyBorder="1" applyAlignment="1" applyProtection="1">
      <alignment horizontal="center" vertical="center"/>
      <protection locked="0"/>
    </xf>
    <xf numFmtId="0" fontId="3" fillId="0" borderId="50" xfId="1" applyFont="1" applyBorder="1" applyAlignment="1">
      <alignment horizontal="center" vertical="center"/>
    </xf>
    <xf numFmtId="1" fontId="23" fillId="0" borderId="18" xfId="1" applyNumberFormat="1" applyFont="1" applyBorder="1" applyAlignment="1" applyProtection="1">
      <alignment horizontal="center" vertical="center"/>
      <protection locked="0"/>
    </xf>
    <xf numFmtId="1" fontId="23" fillId="0" borderId="53" xfId="1" applyNumberFormat="1" applyFont="1" applyBorder="1" applyAlignment="1" applyProtection="1">
      <alignment horizontal="center" vertical="center"/>
      <protection locked="0"/>
    </xf>
    <xf numFmtId="0" fontId="8" fillId="0" borderId="3" xfId="3" applyFont="1" applyBorder="1" applyAlignment="1">
      <alignment horizontal="center"/>
    </xf>
    <xf numFmtId="0" fontId="8" fillId="0" borderId="5" xfId="3" applyFont="1" applyBorder="1" applyAlignment="1">
      <alignment horizontal="center"/>
    </xf>
    <xf numFmtId="0" fontId="8" fillId="0" borderId="5" xfId="3" applyFont="1" applyBorder="1"/>
    <xf numFmtId="0" fontId="8" fillId="0" borderId="4" xfId="3" applyFont="1" applyBorder="1"/>
    <xf numFmtId="0" fontId="8" fillId="0" borderId="48" xfId="3" applyFont="1" applyBorder="1"/>
    <xf numFmtId="0" fontId="8" fillId="0" borderId="49" xfId="3" applyFont="1" applyBorder="1"/>
    <xf numFmtId="0" fontId="7" fillId="0" borderId="5" xfId="4" applyFont="1" applyBorder="1" applyAlignment="1">
      <alignment vertical="center"/>
    </xf>
    <xf numFmtId="0" fontId="7" fillId="0" borderId="4" xfId="4" applyFont="1" applyBorder="1" applyAlignment="1">
      <alignment vertical="center"/>
    </xf>
    <xf numFmtId="0" fontId="8" fillId="0" borderId="4" xfId="0" applyFont="1" applyBorder="1"/>
    <xf numFmtId="0" fontId="25" fillId="6" borderId="3" xfId="0" applyFont="1" applyFill="1" applyBorder="1" applyAlignment="1">
      <alignment horizontal="center"/>
    </xf>
    <xf numFmtId="0" fontId="25" fillId="6" borderId="0" xfId="0" applyFont="1" applyFill="1" applyAlignment="1">
      <alignment horizontal="center"/>
    </xf>
    <xf numFmtId="0" fontId="25" fillId="7" borderId="0" xfId="0" applyFont="1" applyFill="1" applyAlignment="1">
      <alignment horizontal="center"/>
    </xf>
    <xf numFmtId="0" fontId="25" fillId="8" borderId="3" xfId="0" applyFont="1" applyFill="1" applyBorder="1" applyAlignment="1">
      <alignment horizontal="center"/>
    </xf>
    <xf numFmtId="0" fontId="25" fillId="9" borderId="3" xfId="0" applyFont="1" applyFill="1" applyBorder="1" applyAlignment="1">
      <alignment horizontal="center"/>
    </xf>
    <xf numFmtId="0" fontId="25" fillId="8" borderId="5" xfId="0" applyFont="1" applyFill="1" applyBorder="1" applyAlignment="1">
      <alignment horizontal="center"/>
    </xf>
    <xf numFmtId="0" fontId="25" fillId="9" borderId="5" xfId="0" applyFont="1" applyFill="1" applyBorder="1" applyAlignment="1">
      <alignment horizontal="center"/>
    </xf>
    <xf numFmtId="0" fontId="25" fillId="10" borderId="3" xfId="0" applyFont="1" applyFill="1" applyBorder="1"/>
    <xf numFmtId="0" fontId="25" fillId="10" borderId="3" xfId="0" applyFont="1" applyFill="1" applyBorder="1" applyAlignment="1">
      <alignment horizontal="center"/>
    </xf>
    <xf numFmtId="0" fontId="25" fillId="10" borderId="0" xfId="0" applyFont="1" applyFill="1"/>
    <xf numFmtId="0" fontId="25" fillId="10" borderId="0" xfId="0" applyFont="1" applyFill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2" xfId="3" applyFont="1" applyBorder="1"/>
    <xf numFmtId="0" fontId="27" fillId="0" borderId="3" xfId="3" applyFont="1" applyBorder="1" applyAlignment="1">
      <alignment horizontal="center"/>
    </xf>
    <xf numFmtId="0" fontId="8" fillId="0" borderId="0" xfId="3" applyFont="1" applyAlignment="1">
      <alignment shrinkToFit="1"/>
    </xf>
    <xf numFmtId="0" fontId="8" fillId="0" borderId="3" xfId="3" applyFont="1" applyBorder="1" applyAlignment="1" applyProtection="1">
      <alignment horizontal="center" shrinkToFit="1"/>
      <protection locked="0"/>
    </xf>
    <xf numFmtId="0" fontId="8" fillId="0" borderId="3" xfId="3" applyFont="1" applyBorder="1" applyAlignment="1" applyProtection="1">
      <alignment horizontal="center"/>
      <protection locked="0"/>
    </xf>
    <xf numFmtId="0" fontId="8" fillId="0" borderId="3" xfId="3" applyFont="1" applyBorder="1" applyAlignment="1" applyProtection="1">
      <alignment horizontal="left" shrinkToFit="1"/>
      <protection locked="0"/>
    </xf>
    <xf numFmtId="0" fontId="8" fillId="0" borderId="3" xfId="5" applyFont="1" applyBorder="1" applyAlignment="1" applyProtection="1">
      <alignment horizontal="center" shrinkToFit="1"/>
      <protection locked="0"/>
    </xf>
    <xf numFmtId="0" fontId="28" fillId="0" borderId="3" xfId="3" applyFont="1" applyBorder="1" applyAlignment="1" applyProtection="1">
      <alignment horizontal="center"/>
      <protection locked="0"/>
    </xf>
    <xf numFmtId="0" fontId="28" fillId="0" borderId="3" xfId="3" applyFont="1" applyBorder="1" applyAlignment="1" applyProtection="1">
      <alignment horizontal="center" shrinkToFit="1"/>
      <protection locked="0"/>
    </xf>
    <xf numFmtId="0" fontId="8" fillId="12" borderId="3" xfId="3" applyFont="1" applyFill="1" applyBorder="1" applyAlignment="1">
      <alignment horizontal="center" shrinkToFit="1"/>
    </xf>
    <xf numFmtId="0" fontId="8" fillId="12" borderId="3" xfId="3" applyFont="1" applyFill="1" applyBorder="1" applyAlignment="1">
      <alignment horizontal="center"/>
    </xf>
    <xf numFmtId="0" fontId="28" fillId="0" borderId="0" xfId="5" applyFont="1" applyAlignment="1">
      <alignment horizontal="center"/>
    </xf>
    <xf numFmtId="0" fontId="8" fillId="0" borderId="3" xfId="3" applyFont="1" applyBorder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3" fillId="0" borderId="11" xfId="1" applyFont="1" applyBorder="1" applyAlignment="1" applyProtection="1">
      <alignment horizontal="center" vertical="center"/>
      <protection locked="0"/>
    </xf>
    <xf numFmtId="0" fontId="8" fillId="0" borderId="0" xfId="6" applyFont="1"/>
    <xf numFmtId="0" fontId="3" fillId="0" borderId="9" xfId="1" applyFont="1" applyBorder="1" applyAlignment="1" applyProtection="1">
      <alignment horizontal="center" vertical="center"/>
      <protection locked="0"/>
    </xf>
    <xf numFmtId="0" fontId="3" fillId="0" borderId="0" xfId="6" applyFont="1"/>
    <xf numFmtId="0" fontId="3" fillId="0" borderId="10" xfId="1" applyFont="1" applyBorder="1" applyAlignment="1" applyProtection="1">
      <alignment horizontal="center" vertical="center" shrinkToFit="1"/>
      <protection locked="0"/>
    </xf>
    <xf numFmtId="0" fontId="3" fillId="0" borderId="58" xfId="1" applyFont="1" applyBorder="1" applyAlignment="1">
      <alignment horizontal="center" vertical="center"/>
    </xf>
    <xf numFmtId="164" fontId="3" fillId="0" borderId="58" xfId="1" applyNumberFormat="1" applyFont="1" applyBorder="1" applyAlignment="1">
      <alignment horizontal="center" vertical="center"/>
    </xf>
    <xf numFmtId="164" fontId="3" fillId="0" borderId="59" xfId="1" applyNumberFormat="1" applyFont="1" applyBorder="1" applyAlignment="1">
      <alignment horizontal="left" vertical="center"/>
    </xf>
    <xf numFmtId="0" fontId="3" fillId="0" borderId="60" xfId="1" applyFont="1" applyBorder="1" applyAlignment="1">
      <alignment horizontal="left" vertical="center"/>
    </xf>
    <xf numFmtId="0" fontId="3" fillId="0" borderId="60" xfId="1" applyFont="1" applyBorder="1" applyAlignment="1" applyProtection="1">
      <alignment horizontal="center" vertical="center"/>
      <protection locked="0"/>
    </xf>
    <xf numFmtId="0" fontId="4" fillId="0" borderId="0" xfId="1" applyFont="1" applyAlignment="1" applyProtection="1">
      <alignment vertical="center"/>
      <protection locked="0"/>
    </xf>
    <xf numFmtId="0" fontId="25" fillId="13" borderId="3" xfId="3" applyFont="1" applyFill="1" applyBorder="1" applyAlignment="1">
      <alignment horizontal="center"/>
    </xf>
    <xf numFmtId="0" fontId="8" fillId="0" borderId="3" xfId="3" applyFont="1" applyBorder="1"/>
    <xf numFmtId="0" fontId="8" fillId="0" borderId="3" xfId="3" applyFont="1" applyBorder="1" applyAlignment="1">
      <alignment horizontal="center" wrapText="1"/>
    </xf>
    <xf numFmtId="0" fontId="8" fillId="0" borderId="3" xfId="3" applyFont="1" applyBorder="1" applyAlignment="1">
      <alignment horizontal="center" vertical="top"/>
    </xf>
    <xf numFmtId="0" fontId="8" fillId="0" borderId="3" xfId="3" applyFont="1" applyBorder="1" applyAlignment="1">
      <alignment horizontal="center" vertical="top" wrapText="1"/>
    </xf>
    <xf numFmtId="0" fontId="8" fillId="0" borderId="3" xfId="3" applyFont="1" applyBorder="1" applyAlignment="1">
      <alignment vertical="top"/>
    </xf>
    <xf numFmtId="0" fontId="27" fillId="11" borderId="5" xfId="3" applyFont="1" applyFill="1" applyBorder="1" applyAlignment="1">
      <alignment horizontal="center"/>
    </xf>
    <xf numFmtId="0" fontId="27" fillId="11" borderId="2" xfId="3" applyFont="1" applyFill="1" applyBorder="1" applyAlignment="1">
      <alignment horizontal="center"/>
    </xf>
    <xf numFmtId="0" fontId="27" fillId="11" borderId="4" xfId="3" applyFont="1" applyFill="1" applyBorder="1" applyAlignment="1">
      <alignment horizontal="center"/>
    </xf>
    <xf numFmtId="0" fontId="8" fillId="0" borderId="0" xfId="3" applyFont="1" applyAlignment="1">
      <alignment horizontal="center"/>
    </xf>
    <xf numFmtId="0" fontId="27" fillId="11" borderId="24" xfId="3" applyFont="1" applyFill="1" applyBorder="1" applyAlignment="1">
      <alignment horizontal="center"/>
    </xf>
    <xf numFmtId="0" fontId="27" fillId="11" borderId="0" xfId="3" applyFont="1" applyFill="1" applyAlignment="1">
      <alignment horizontal="center"/>
    </xf>
    <xf numFmtId="0" fontId="27" fillId="0" borderId="0" xfId="3" applyFont="1" applyAlignment="1" applyProtection="1">
      <alignment horizontal="center"/>
      <protection locked="0"/>
    </xf>
    <xf numFmtId="0" fontId="15" fillId="0" borderId="0" xfId="1" applyFont="1" applyAlignment="1">
      <alignment horizontal="center"/>
    </xf>
    <xf numFmtId="0" fontId="6" fillId="0" borderId="31" xfId="1" applyFont="1" applyBorder="1" applyAlignment="1">
      <alignment horizontal="center" vertical="center"/>
    </xf>
    <xf numFmtId="0" fontId="6" fillId="0" borderId="38" xfId="1" applyFont="1" applyBorder="1" applyAlignment="1">
      <alignment horizontal="center" vertical="center"/>
    </xf>
    <xf numFmtId="0" fontId="6" fillId="0" borderId="32" xfId="1" applyFont="1" applyBorder="1" applyAlignment="1">
      <alignment horizontal="center" vertical="center"/>
    </xf>
    <xf numFmtId="0" fontId="6" fillId="0" borderId="39" xfId="1" applyFont="1" applyBorder="1" applyAlignment="1">
      <alignment horizontal="center" vertical="center"/>
    </xf>
    <xf numFmtId="165" fontId="4" fillId="0" borderId="33" xfId="1" applyNumberFormat="1" applyFont="1" applyBorder="1" applyAlignment="1" applyProtection="1">
      <alignment horizontal="center" vertical="center"/>
      <protection locked="0"/>
    </xf>
    <xf numFmtId="165" fontId="4" fillId="0" borderId="40" xfId="1" applyNumberFormat="1" applyFont="1" applyBorder="1" applyAlignment="1" applyProtection="1">
      <alignment horizontal="center" vertical="center"/>
      <protection locked="0"/>
    </xf>
    <xf numFmtId="0" fontId="9" fillId="0" borderId="34" xfId="1" applyFont="1" applyBorder="1" applyAlignment="1">
      <alignment horizontal="center" vertical="center"/>
    </xf>
    <xf numFmtId="0" fontId="9" fillId="0" borderId="41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4" fillId="0" borderId="57" xfId="1" applyFont="1" applyBorder="1" applyAlignment="1">
      <alignment horizontal="center" vertical="center"/>
    </xf>
    <xf numFmtId="0" fontId="22" fillId="0" borderId="35" xfId="1" applyFont="1" applyBorder="1" applyAlignment="1">
      <alignment horizontal="center" vertical="center"/>
    </xf>
    <xf numFmtId="0" fontId="22" fillId="0" borderId="36" xfId="1" applyFont="1" applyBorder="1" applyAlignment="1">
      <alignment horizontal="center" vertical="center"/>
    </xf>
    <xf numFmtId="0" fontId="22" fillId="0" borderId="37" xfId="1" applyFont="1" applyBorder="1" applyAlignment="1">
      <alignment horizontal="center" vertical="center"/>
    </xf>
    <xf numFmtId="0" fontId="9" fillId="0" borderId="16" xfId="1" applyFont="1" applyBorder="1" applyAlignment="1">
      <alignment horizontal="right" vertical="center"/>
    </xf>
    <xf numFmtId="0" fontId="9" fillId="0" borderId="0" xfId="1" applyFont="1" applyAlignment="1">
      <alignment horizontal="right" vertical="center"/>
    </xf>
    <xf numFmtId="0" fontId="18" fillId="0" borderId="0" xfId="1" applyFont="1" applyAlignment="1" applyProtection="1">
      <alignment horizontal="center" vertical="center"/>
      <protection locked="0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165" fontId="4" fillId="0" borderId="9" xfId="1" applyNumberFormat="1" applyFont="1" applyBorder="1" applyAlignment="1" applyProtection="1">
      <alignment horizontal="center" vertical="center"/>
      <protection locked="0"/>
    </xf>
    <xf numFmtId="165" fontId="4" fillId="0" borderId="10" xfId="1" applyNumberFormat="1" applyFont="1" applyBorder="1" applyAlignment="1" applyProtection="1">
      <alignment horizontal="center" vertical="center"/>
      <protection locked="0"/>
    </xf>
    <xf numFmtId="0" fontId="4" fillId="0" borderId="0" xfId="1" applyFont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2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4" fillId="0" borderId="3" xfId="0" applyFont="1" applyBorder="1" applyAlignment="1">
      <alignment horizontal="center"/>
    </xf>
    <xf numFmtId="0" fontId="20" fillId="0" borderId="25" xfId="0" applyFont="1" applyBorder="1" applyAlignment="1">
      <alignment horizontal="left"/>
    </xf>
    <xf numFmtId="0" fontId="7" fillId="0" borderId="25" xfId="0" applyFont="1" applyBorder="1" applyAlignment="1">
      <alignment horizontal="left"/>
    </xf>
    <xf numFmtId="0" fontId="27" fillId="0" borderId="1" xfId="3" applyFont="1" applyBorder="1" applyAlignment="1">
      <alignment horizontal="center"/>
    </xf>
    <xf numFmtId="0" fontId="27" fillId="0" borderId="5" xfId="3" applyFont="1" applyBorder="1" applyAlignment="1">
      <alignment horizontal="center"/>
    </xf>
    <xf numFmtId="0" fontId="27" fillId="0" borderId="4" xfId="3" applyFont="1" applyBorder="1" applyAlignment="1">
      <alignment horizontal="center"/>
    </xf>
    <xf numFmtId="0" fontId="8" fillId="0" borderId="5" xfId="3" applyFont="1" applyBorder="1" applyAlignment="1">
      <alignment horizontal="center"/>
    </xf>
    <xf numFmtId="0" fontId="8" fillId="0" borderId="4" xfId="3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4" fillId="0" borderId="25" xfId="0" applyFont="1" applyBorder="1" applyAlignment="1">
      <alignment horizontal="right"/>
    </xf>
    <xf numFmtId="166" fontId="4" fillId="0" borderId="0" xfId="0" applyNumberFormat="1" applyFont="1" applyAlignment="1">
      <alignment horizontal="center"/>
    </xf>
    <xf numFmtId="0" fontId="6" fillId="0" borderId="4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6" fillId="0" borderId="2" xfId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7">
    <cellStyle name="Good" xfId="2" builtinId="26"/>
    <cellStyle name="Normal" xfId="0" builtinId="0"/>
    <cellStyle name="Normal 2" xfId="3" xr:uid="{36F7BBE3-5232-4D95-B4BD-379ED61222C3}"/>
    <cellStyle name="Normal 3" xfId="5" xr:uid="{A95C0E62-EFC3-4597-B001-0538387125DD}"/>
    <cellStyle name="Normal 4" xfId="6" xr:uid="{0952BF1A-4755-4F2A-85C9-E7111525C25B}"/>
    <cellStyle name="ปกติ_Sheet1" xfId="4" xr:uid="{AC7830F7-C1A4-48F1-88D9-80F60E2F6879}"/>
    <cellStyle name="ปกติ_รายชื่อม1-3_54" xfId="1" xr:uid="{A3C7FA68-1375-4715-BAAD-A5CD09F9C21C}"/>
  </cellStyles>
  <dxfs count="118"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family val="2"/>
        <scheme val="none"/>
      </font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9933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77712</xdr:colOff>
      <xdr:row>4</xdr:row>
      <xdr:rowOff>171903</xdr:rowOff>
    </xdr:from>
    <xdr:to>
      <xdr:col>41</xdr:col>
      <xdr:colOff>399929</xdr:colOff>
      <xdr:row>15</xdr:row>
      <xdr:rowOff>58571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266344-A2AC-4790-943E-E5607CE5FA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45" t="32632" r="78916" b="45907"/>
        <a:stretch/>
      </xdr:blipFill>
      <xdr:spPr>
        <a:xfrm>
          <a:off x="14136612" y="2596968"/>
          <a:ext cx="5503817" cy="2195528"/>
        </a:xfrm>
        <a:prstGeom prst="rect">
          <a:avLst/>
        </a:prstGeom>
      </xdr:spPr>
    </xdr:pic>
    <xdr:clientData/>
  </xdr:twoCellAnchor>
  <xdr:twoCellAnchor>
    <xdr:from>
      <xdr:col>37</xdr:col>
      <xdr:colOff>544286</xdr:colOff>
      <xdr:row>11</xdr:row>
      <xdr:rowOff>30734</xdr:rowOff>
    </xdr:from>
    <xdr:to>
      <xdr:col>38</xdr:col>
      <xdr:colOff>408214</xdr:colOff>
      <xdr:row>13</xdr:row>
      <xdr:rowOff>106329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AC7DD53-2F12-4584-A5EC-0D9FE27E47CD}"/>
            </a:ext>
          </a:extLst>
        </xdr:cNvPr>
        <xdr:cNvSpPr/>
      </xdr:nvSpPr>
      <xdr:spPr>
        <a:xfrm>
          <a:off x="17195891" y="3924554"/>
          <a:ext cx="507818" cy="494695"/>
        </a:xfrm>
        <a:prstGeom prst="rect">
          <a:avLst/>
        </a:prstGeom>
        <a:noFill/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>
            <a:ln w="57150">
              <a:solidFill>
                <a:srgbClr val="FF0000"/>
              </a:solidFill>
            </a:ln>
            <a:noFill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30087</xdr:colOff>
      <xdr:row>4</xdr:row>
      <xdr:rowOff>168093</xdr:rowOff>
    </xdr:from>
    <xdr:to>
      <xdr:col>41</xdr:col>
      <xdr:colOff>359924</xdr:colOff>
      <xdr:row>15</xdr:row>
      <xdr:rowOff>54761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8ECF5-BA27-4D7A-9EA6-7B3890733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45" t="32632" r="78916" b="45907"/>
        <a:stretch/>
      </xdr:blipFill>
      <xdr:spPr>
        <a:xfrm>
          <a:off x="13441287" y="1444443"/>
          <a:ext cx="5503817" cy="2195528"/>
        </a:xfrm>
        <a:prstGeom prst="rect">
          <a:avLst/>
        </a:prstGeom>
      </xdr:spPr>
    </xdr:pic>
    <xdr:clientData/>
  </xdr:twoCellAnchor>
  <xdr:twoCellAnchor>
    <xdr:from>
      <xdr:col>37</xdr:col>
      <xdr:colOff>544286</xdr:colOff>
      <xdr:row>11</xdr:row>
      <xdr:rowOff>30734</xdr:rowOff>
    </xdr:from>
    <xdr:to>
      <xdr:col>38</xdr:col>
      <xdr:colOff>408214</xdr:colOff>
      <xdr:row>13</xdr:row>
      <xdr:rowOff>106329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263BD468-C292-461B-A66E-106AF69537DF}"/>
            </a:ext>
          </a:extLst>
        </xdr:cNvPr>
        <xdr:cNvSpPr/>
      </xdr:nvSpPr>
      <xdr:spPr>
        <a:xfrm>
          <a:off x="16548191" y="2772029"/>
          <a:ext cx="507818" cy="494695"/>
        </a:xfrm>
        <a:prstGeom prst="rect">
          <a:avLst/>
        </a:prstGeom>
        <a:noFill/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>
            <a:ln w="57150">
              <a:solidFill>
                <a:srgbClr val="FF0000"/>
              </a:solidFill>
            </a:ln>
            <a:noFill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1043398</xdr:colOff>
      <xdr:row>0</xdr:row>
      <xdr:rowOff>8469</xdr:rowOff>
    </xdr:from>
    <xdr:to>
      <xdr:col>2</xdr:col>
      <xdr:colOff>1772224</xdr:colOff>
      <xdr:row>0</xdr:row>
      <xdr:rowOff>739899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98BDB8-580A-6354-4F2F-9D4E94EEA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4620" y="8469"/>
          <a:ext cx="715491" cy="72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Google%20Drive%20(evalt3sec@gmail.com)\&#3591;&#3634;&#3609;&#3623;&#3633;&#3604;&#3612;&#3621;%20&#3617;&#3633;&#3608;&#3618;&#3617;&#3624;&#3638;&#3585;&#3625;&#3634;&#3605;&#3629;&#3609;&#3605;&#3657;&#3609;\&#3591;&#3634;&#3609;&#3623;&#3633;&#3604;&#3612;&#3621;%20&#3588;&#3619;&#3641;&#3585;&#3636;&#3605;&#3636;&#3618;&#3634;\&#3588;&#3632;&#3649;&#3609;&#3609;&#3611;&#3637;&#3585;&#3634;&#3619;&#3624;&#3638;&#3585;&#3625;&#3634;2-2562\&#3611;&#3606;06%20(&#3585;&#3619;&#3640;&#3603;&#3634;&#3649;&#3618;&#3585;&#3652;&#3615;&#3621;&#3660;&#3605;&#3634;&#3617;&#3649;&#3612;&#3609;&#3585;&#3634;&#3619;&#3648;&#3619;&#3637;&#3618;&#3609;)\&#3611;&#3606;.06%20&#3610;_1-2562%20-%2012%20new-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Google%20Drive%20(evalt3sec@gmail.com)\&#3591;&#3634;&#3609;&#3623;&#3633;&#3604;&#3612;&#3621;%20&#3617;&#3633;&#3608;&#3618;&#3617;&#3624;&#3638;&#3585;&#3625;&#3634;&#3605;&#3629;&#3609;&#3605;&#3657;&#3609;\&#3591;&#3634;&#3609;&#3623;&#3633;&#3604;&#3612;&#3621;%20&#3588;&#3619;&#3641;&#3585;&#3636;&#3605;&#3636;&#3618;&#3634;\&#3588;&#3632;&#3649;&#3609;&#3609;&#3611;&#3637;&#3585;&#3634;&#3619;&#3624;&#3638;&#3585;&#3625;&#3634;2-2562\&#3611;&#3606;07\&#3611;&#3606;.07%20&#3610;_1-2562%20-%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Google%20Drive%20(evalt3sec@gmail.com)\&#3591;&#3634;&#3609;&#3623;&#3633;&#3604;&#3612;&#3621;%20&#3617;&#3633;&#3608;&#3618;&#3617;&#3624;&#3638;&#3585;&#3625;&#3634;&#3605;&#3629;&#3609;&#3605;&#3657;&#3609;\&#3591;&#3634;&#3609;&#3623;&#3633;&#3604;&#3612;&#3621;%20&#3588;&#3619;&#3641;&#3585;&#3636;&#3605;&#3636;&#3618;&#3634;\&#3588;&#3632;&#3649;&#3609;&#3609;&#3611;&#3637;&#3585;&#3634;&#3619;&#3624;&#3638;&#3585;&#3625;&#3634;2-2562\&#3611;&#3606;06%20(&#3585;&#3619;&#3640;&#3603;&#3634;&#3649;&#3618;&#3585;&#3652;&#3615;&#3621;&#3660;&#3605;&#3634;&#3617;&#3649;&#3612;&#3609;&#3585;&#3634;&#3619;&#3648;&#3619;&#3637;&#3618;&#3609;)\&#3611;&#3606;.06%20&#3610;_1-2562%20-%2012%20new%20new-versi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23;&#3633;&#3604;&#3612;&#3621;/&#3615;&#3629;&#3619;&#3660;&#3617;&#3588;&#3632;&#3649;&#3609;&#3609;/2565/&#3611;&#3606;.05&#3610;_1-2565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y%20Drive\&#3591;&#3634;&#3609;&#3623;&#3633;&#3604;&#3612;&#3621;\&#3615;&#3629;&#3619;&#3660;&#3617;&#3588;&#3632;&#3649;&#3609;&#3609;\2568\&#3648;&#3607;&#3629;&#3617;%201\&#3619;&#3634;&#3618;&#3594;&#3639;&#3656;&#3629;&#3609;&#3633;&#3585;&#3648;&#3619;&#3637;&#3618;&#3609;%20&#3611;&#3633;&#3597;&#3597;&#3634;&#3616;&#3636;&#3623;&#3633;&#3602;&#3609;&#3660;%20-%202568-1.xlsx" TargetMode="External"/><Relationship Id="rId1" Type="http://schemas.openxmlformats.org/officeDocument/2006/relationships/externalLinkPath" Target="&#3619;&#3634;&#3618;&#3594;&#3639;&#3656;&#3629;&#3609;&#3633;&#3585;&#3648;&#3619;&#3637;&#3618;&#3609;%20&#3611;&#3633;&#3597;&#3597;&#3634;&#3616;&#3636;&#3623;&#3633;&#3602;&#3609;&#3660;%20-%20256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ข้อมูลเบื้องต้น"/>
      <sheetName val="2.ชื่อนักเรียน"/>
      <sheetName val="3.กลางภาค"/>
      <sheetName val="4.คีย์ปลายภาค"/>
      <sheetName val="5.อ่านคิดวิเคราะห์"/>
      <sheetName val="6.คุณลักษณะ"/>
      <sheetName val="7.บันทึกการเจริญเติบโต"/>
      <sheetName val="8.ความคิดเห็น"/>
      <sheetName val="รายงาน"/>
      <sheetName val="Subject"/>
      <sheetName val="final"/>
    </sheetNames>
    <sheetDataSet>
      <sheetData sheetId="0">
        <row r="2">
          <cell r="J2" t="str">
            <v>1/2</v>
          </cell>
        </row>
        <row r="26">
          <cell r="E26">
            <v>20</v>
          </cell>
        </row>
        <row r="27">
          <cell r="E27">
            <v>15</v>
          </cell>
        </row>
        <row r="28">
          <cell r="E28">
            <v>20</v>
          </cell>
        </row>
        <row r="29">
          <cell r="E29">
            <v>5</v>
          </cell>
        </row>
      </sheetData>
      <sheetData sheetId="1">
        <row r="11">
          <cell r="A11">
            <v>1</v>
          </cell>
          <cell r="B11" t="str">
            <v>07453</v>
          </cell>
          <cell r="C11" t="str">
            <v>เด็กชายณัฐพล</v>
          </cell>
          <cell r="D11" t="str">
            <v xml:space="preserve">อยู่เย็น   </v>
          </cell>
        </row>
        <row r="12">
          <cell r="A12">
            <v>2</v>
          </cell>
          <cell r="B12" t="str">
            <v>07704</v>
          </cell>
          <cell r="C12" t="str">
            <v xml:space="preserve">เด็กชายโชคพิพัฒน์  </v>
          </cell>
          <cell r="D12" t="str">
            <v xml:space="preserve">ลำพูน </v>
          </cell>
        </row>
        <row r="13">
          <cell r="A13">
            <v>3</v>
          </cell>
          <cell r="B13" t="str">
            <v>07841</v>
          </cell>
          <cell r="C13" t="str">
            <v>เด็กชายพัชรพล</v>
          </cell>
          <cell r="D13" t="str">
            <v>ภู่ระหงษ์</v>
          </cell>
        </row>
        <row r="14">
          <cell r="A14">
            <v>4</v>
          </cell>
          <cell r="B14" t="str">
            <v>07853</v>
          </cell>
          <cell r="C14" t="str">
            <v>เด็กชายธนันชัย</v>
          </cell>
          <cell r="D14" t="str">
            <v>เลิศเรืองฤทธิ์</v>
          </cell>
        </row>
        <row r="15">
          <cell r="A15">
            <v>5</v>
          </cell>
          <cell r="B15" t="str">
            <v>07857</v>
          </cell>
          <cell r="C15" t="str">
            <v>เด็กชายธนเดช</v>
          </cell>
          <cell r="D15" t="str">
            <v>มะหิงสา</v>
          </cell>
        </row>
        <row r="16">
          <cell r="A16">
            <v>6</v>
          </cell>
          <cell r="B16" t="str">
            <v>07953</v>
          </cell>
          <cell r="C16" t="str">
            <v>เด็กชายธีรภัทร</v>
          </cell>
          <cell r="D16" t="str">
            <v>ปักเขมะยัง</v>
          </cell>
        </row>
        <row r="17">
          <cell r="A17">
            <v>7</v>
          </cell>
          <cell r="B17" t="str">
            <v>07955</v>
          </cell>
          <cell r="C17" t="str">
            <v>เด็กชายชนาธิป</v>
          </cell>
          <cell r="D17" t="str">
            <v>นวมศิริ</v>
          </cell>
        </row>
        <row r="18">
          <cell r="A18">
            <v>8</v>
          </cell>
          <cell r="B18" t="str">
            <v>07988</v>
          </cell>
          <cell r="C18" t="str">
            <v>เด็กชายชนาธิป</v>
          </cell>
          <cell r="D18" t="str">
            <v>มะปัญญา</v>
          </cell>
        </row>
        <row r="19">
          <cell r="A19">
            <v>9</v>
          </cell>
          <cell r="B19" t="str">
            <v>08254</v>
          </cell>
          <cell r="C19" t="str">
            <v>เด็กชายคุณกฤต</v>
          </cell>
          <cell r="D19" t="str">
            <v>แสงวิเชียร</v>
          </cell>
        </row>
        <row r="20">
          <cell r="A20">
            <v>10</v>
          </cell>
          <cell r="B20" t="str">
            <v>08825</v>
          </cell>
          <cell r="C20" t="str">
            <v>เด็กชายฉัตรพล</v>
          </cell>
          <cell r="D20" t="str">
            <v xml:space="preserve">จันทร์เพชร  </v>
          </cell>
        </row>
        <row r="21">
          <cell r="A21">
            <v>11</v>
          </cell>
          <cell r="B21" t="str">
            <v>09170</v>
          </cell>
          <cell r="C21" t="str">
            <v>เด็กชายวชิร</v>
          </cell>
          <cell r="D21" t="str">
            <v>แย้มพราย</v>
          </cell>
        </row>
        <row r="22">
          <cell r="A22">
            <v>12</v>
          </cell>
          <cell r="B22" t="str">
            <v>09171</v>
          </cell>
          <cell r="C22" t="str">
            <v>เด็กชายสิทธินนท์</v>
          </cell>
          <cell r="D22" t="str">
            <v>เพ็งรอด</v>
          </cell>
        </row>
        <row r="23">
          <cell r="A23">
            <v>13</v>
          </cell>
          <cell r="B23" t="str">
            <v>09172</v>
          </cell>
          <cell r="C23" t="str">
            <v>เด็กชายคณาธิป</v>
          </cell>
          <cell r="D23" t="str">
            <v>โห้โสภา</v>
          </cell>
        </row>
        <row r="24">
          <cell r="A24">
            <v>14</v>
          </cell>
          <cell r="B24" t="str">
            <v>09173</v>
          </cell>
          <cell r="C24" t="str">
            <v>เด็กชายสรอรรถ</v>
          </cell>
          <cell r="D24" t="str">
            <v>แสนสำราญสุข</v>
          </cell>
        </row>
        <row r="25">
          <cell r="A25">
            <v>15</v>
          </cell>
          <cell r="B25" t="str">
            <v>09174</v>
          </cell>
          <cell r="C25" t="str">
            <v>เด็กชายวันชนะ</v>
          </cell>
          <cell r="D25" t="str">
            <v>สุรณาภรณ์ชัย</v>
          </cell>
        </row>
        <row r="26">
          <cell r="A26">
            <v>16</v>
          </cell>
          <cell r="B26" t="str">
            <v>09175</v>
          </cell>
          <cell r="C26" t="str">
            <v>เด็กชายสมภพ</v>
          </cell>
          <cell r="D26" t="str">
            <v>ก้านสุวรรณ์</v>
          </cell>
        </row>
        <row r="27">
          <cell r="A27">
            <v>17</v>
          </cell>
          <cell r="B27" t="str">
            <v>09176</v>
          </cell>
          <cell r="C27" t="str">
            <v>เด็กชายวีรภาพ</v>
          </cell>
          <cell r="D27" t="str">
            <v>ยิ่งทวีศักดิ์</v>
          </cell>
        </row>
        <row r="28">
          <cell r="A28">
            <v>18</v>
          </cell>
          <cell r="B28" t="str">
            <v>09177</v>
          </cell>
          <cell r="C28" t="str">
            <v>เด็กชายณัฐชนน</v>
          </cell>
          <cell r="D28" t="str">
            <v>พรชัยเจริญ</v>
          </cell>
        </row>
        <row r="29">
          <cell r="A29">
            <v>19</v>
          </cell>
          <cell r="B29" t="str">
            <v>09209</v>
          </cell>
          <cell r="C29" t="str">
            <v>เด็กชายรชต</v>
          </cell>
          <cell r="D29" t="str">
            <v>สกุลดี</v>
          </cell>
        </row>
        <row r="30">
          <cell r="A30">
            <v>20</v>
          </cell>
          <cell r="B30" t="str">
            <v>07571</v>
          </cell>
          <cell r="C30" t="str">
            <v>เด็กหญิงณิชกานต์</v>
          </cell>
          <cell r="D30" t="str">
            <v xml:space="preserve">ประเสริฐศักดิ์  </v>
          </cell>
        </row>
        <row r="31">
          <cell r="A31">
            <v>21</v>
          </cell>
          <cell r="B31" t="str">
            <v>07864</v>
          </cell>
          <cell r="C31" t="str">
            <v>เด็กหญิงวนัสนันท์</v>
          </cell>
          <cell r="D31" t="str">
            <v>ขำสำราญ</v>
          </cell>
        </row>
        <row r="32">
          <cell r="A32">
            <v>22</v>
          </cell>
          <cell r="B32" t="str">
            <v>07879</v>
          </cell>
          <cell r="C32" t="str">
            <v>เด็กหญิงธัญญาพร</v>
          </cell>
          <cell r="D32" t="str">
            <v>ประเสริฐศักดิ์</v>
          </cell>
        </row>
        <row r="33">
          <cell r="A33">
            <v>23</v>
          </cell>
          <cell r="B33" t="str">
            <v>07880</v>
          </cell>
          <cell r="C33" t="str">
            <v>เด็กหญิงสุจีรา</v>
          </cell>
          <cell r="D33" t="str">
            <v>หัสดี</v>
          </cell>
        </row>
        <row r="34">
          <cell r="A34">
            <v>24</v>
          </cell>
          <cell r="B34" t="str">
            <v>08261</v>
          </cell>
          <cell r="C34" t="str">
            <v>เด็กหญิงสุภัฑรา</v>
          </cell>
          <cell r="D34" t="str">
            <v>เกตุแก้ว</v>
          </cell>
        </row>
        <row r="35">
          <cell r="A35">
            <v>25</v>
          </cell>
          <cell r="B35" t="str">
            <v>08560</v>
          </cell>
          <cell r="C35" t="str">
            <v>เด็กหญิงนภัสนันท์</v>
          </cell>
          <cell r="D35" t="str">
            <v xml:space="preserve">ทรัพย์ประเสริฐ </v>
          </cell>
        </row>
        <row r="36">
          <cell r="A36">
            <v>26</v>
          </cell>
          <cell r="B36" t="str">
            <v>08656</v>
          </cell>
          <cell r="C36" t="str">
            <v>เด็กหญิงปัญญาพร</v>
          </cell>
          <cell r="D36" t="str">
            <v>มณเฑียรทอง</v>
          </cell>
        </row>
        <row r="37">
          <cell r="A37">
            <v>27</v>
          </cell>
          <cell r="B37" t="str">
            <v>08709</v>
          </cell>
          <cell r="C37" t="str">
            <v>เด็กหญิงปวิตา</v>
          </cell>
          <cell r="D37" t="str">
            <v>จงรักแสง</v>
          </cell>
        </row>
        <row r="38">
          <cell r="A38">
            <v>28</v>
          </cell>
          <cell r="B38" t="str">
            <v>08830</v>
          </cell>
          <cell r="C38" t="str">
            <v>เด็กหญิงกมลชนก</v>
          </cell>
          <cell r="D38" t="str">
            <v xml:space="preserve">แสงฉาย </v>
          </cell>
        </row>
        <row r="39">
          <cell r="A39">
            <v>29</v>
          </cell>
          <cell r="B39" t="str">
            <v>08861</v>
          </cell>
          <cell r="C39" t="str">
            <v>เด็กหญิงวลัยพรรณ</v>
          </cell>
          <cell r="D39" t="str">
            <v>เพ็ชรเที่ยง</v>
          </cell>
        </row>
        <row r="40">
          <cell r="A40">
            <v>30</v>
          </cell>
          <cell r="B40" t="str">
            <v>08979</v>
          </cell>
          <cell r="C40" t="str">
            <v>เด็กหญิงแพรวดาว</v>
          </cell>
          <cell r="D40" t="str">
            <v>ศุขเสมอ</v>
          </cell>
        </row>
        <row r="41">
          <cell r="A41">
            <v>31</v>
          </cell>
          <cell r="B41" t="str">
            <v>09178</v>
          </cell>
          <cell r="C41" t="str">
            <v>เด็กหญิงสิดาพร</v>
          </cell>
          <cell r="D41" t="str">
            <v>แช่มมี</v>
          </cell>
        </row>
        <row r="42">
          <cell r="A42">
            <v>32</v>
          </cell>
          <cell r="B42" t="str">
            <v>09179</v>
          </cell>
          <cell r="C42" t="str">
            <v>เด็กหญิงนภัสวรรณ</v>
          </cell>
          <cell r="D42" t="str">
            <v>กลองยา</v>
          </cell>
        </row>
        <row r="43">
          <cell r="A43">
            <v>33</v>
          </cell>
          <cell r="B43" t="str">
            <v>09180</v>
          </cell>
          <cell r="C43" t="str">
            <v>เด็กหญิงปุญชรัสมิ์</v>
          </cell>
          <cell r="D43" t="str">
            <v>เพชรคง</v>
          </cell>
        </row>
        <row r="44">
          <cell r="A44">
            <v>34</v>
          </cell>
          <cell r="B44" t="str">
            <v>09181</v>
          </cell>
          <cell r="C44" t="str">
            <v>เด็กหญิงวาสนา</v>
          </cell>
          <cell r="D44" t="str">
            <v>พัดเพ็ชร</v>
          </cell>
        </row>
        <row r="45">
          <cell r="A45">
            <v>35</v>
          </cell>
          <cell r="B45" t="str">
            <v>09215</v>
          </cell>
          <cell r="C45" t="str">
            <v>เด็กหญิงชลลดา</v>
          </cell>
          <cell r="D45" t="str">
            <v>แซ่อั้ง</v>
          </cell>
        </row>
        <row r="46">
          <cell r="A46">
            <v>36</v>
          </cell>
          <cell r="B46" t="str">
            <v>09219</v>
          </cell>
          <cell r="C46" t="str">
            <v>เด็กหญิงกุลจิรา</v>
          </cell>
          <cell r="D46" t="str">
            <v>รัตนไพบูลย์วัฒนา</v>
          </cell>
        </row>
        <row r="47">
          <cell r="A47">
            <v>37</v>
          </cell>
          <cell r="C47">
            <v>0</v>
          </cell>
          <cell r="D47">
            <v>0</v>
          </cell>
        </row>
        <row r="48">
          <cell r="A48">
            <v>38</v>
          </cell>
          <cell r="C48">
            <v>0</v>
          </cell>
          <cell r="D48">
            <v>0</v>
          </cell>
        </row>
        <row r="49">
          <cell r="A49">
            <v>39</v>
          </cell>
          <cell r="C49">
            <v>0</v>
          </cell>
          <cell r="D49">
            <v>0</v>
          </cell>
        </row>
        <row r="50">
          <cell r="A50">
            <v>40</v>
          </cell>
          <cell r="C50">
            <v>0</v>
          </cell>
          <cell r="D50">
            <v>0</v>
          </cell>
        </row>
        <row r="51">
          <cell r="A51">
            <v>41</v>
          </cell>
          <cell r="C51">
            <v>0</v>
          </cell>
          <cell r="D51">
            <v>0</v>
          </cell>
        </row>
        <row r="52">
          <cell r="A52">
            <v>42</v>
          </cell>
          <cell r="C52">
            <v>0</v>
          </cell>
          <cell r="D52">
            <v>0</v>
          </cell>
        </row>
        <row r="53">
          <cell r="A53">
            <v>43</v>
          </cell>
          <cell r="C53">
            <v>0</v>
          </cell>
          <cell r="D53">
            <v>0</v>
          </cell>
        </row>
        <row r="54">
          <cell r="A54">
            <v>44</v>
          </cell>
          <cell r="C54">
            <v>0</v>
          </cell>
          <cell r="D54">
            <v>0</v>
          </cell>
        </row>
        <row r="55">
          <cell r="A55">
            <v>45</v>
          </cell>
          <cell r="C55">
            <v>0</v>
          </cell>
          <cell r="D55">
            <v>0</v>
          </cell>
        </row>
      </sheetData>
      <sheetData sheetId="2">
        <row r="8">
          <cell r="D8" t="str">
            <v>ขส</v>
          </cell>
        </row>
      </sheetData>
      <sheetData sheetId="3">
        <row r="11">
          <cell r="D11" t="str">
            <v>มส</v>
          </cell>
          <cell r="F11" t="str">
            <v>มส</v>
          </cell>
          <cell r="H11" t="str">
            <v>มส</v>
          </cell>
          <cell r="J11" t="str">
            <v>มส</v>
          </cell>
          <cell r="L11" t="str">
            <v>มส</v>
          </cell>
          <cell r="N11" t="str">
            <v>มส</v>
          </cell>
          <cell r="P11" t="str">
            <v>มส</v>
          </cell>
          <cell r="R11" t="str">
            <v>มส</v>
          </cell>
          <cell r="T11" t="str">
            <v>มส</v>
          </cell>
          <cell r="V11" t="str">
            <v>มส</v>
          </cell>
          <cell r="X11" t="str">
            <v>มส</v>
          </cell>
          <cell r="AB11" t="str">
            <v>มส</v>
          </cell>
          <cell r="AD11" t="str">
            <v>มส</v>
          </cell>
          <cell r="AF11" t="str">
            <v>มส</v>
          </cell>
          <cell r="AH11" t="str">
            <v>มส</v>
          </cell>
          <cell r="BC11" t="str">
            <v>มผ</v>
          </cell>
          <cell r="BD11" t="str">
            <v>มผ</v>
          </cell>
          <cell r="BE11" t="str">
            <v>มผ</v>
          </cell>
          <cell r="BF11" t="str">
            <v>มผ</v>
          </cell>
          <cell r="BG11" t="str">
            <v>ไม่ผ่าน</v>
          </cell>
          <cell r="BH11" t="str">
            <v>-</v>
          </cell>
        </row>
        <row r="12">
          <cell r="D12">
            <v>50</v>
          </cell>
          <cell r="F12">
            <v>58.5</v>
          </cell>
          <cell r="H12">
            <v>50</v>
          </cell>
          <cell r="J12">
            <v>74.5</v>
          </cell>
          <cell r="L12">
            <v>53</v>
          </cell>
          <cell r="N12">
            <v>55</v>
          </cell>
          <cell r="P12">
            <v>62</v>
          </cell>
          <cell r="R12">
            <v>83</v>
          </cell>
          <cell r="T12">
            <v>65</v>
          </cell>
          <cell r="V12">
            <v>57</v>
          </cell>
          <cell r="X12">
            <v>54</v>
          </cell>
          <cell r="AB12">
            <v>61</v>
          </cell>
          <cell r="AD12">
            <v>59</v>
          </cell>
          <cell r="AF12">
            <v>95</v>
          </cell>
          <cell r="AH12">
            <v>93</v>
          </cell>
          <cell r="BC12" t="str">
            <v>ผ</v>
          </cell>
          <cell r="BD12" t="str">
            <v>ผ</v>
          </cell>
          <cell r="BE12" t="str">
            <v>ผ</v>
          </cell>
          <cell r="BF12" t="str">
            <v>ผ</v>
          </cell>
          <cell r="BG12" t="str">
            <v>ผ่าน</v>
          </cell>
          <cell r="BH12" t="str">
            <v>ดนตรีสากล (กีตาร์)</v>
          </cell>
        </row>
        <row r="13">
          <cell r="D13">
            <v>57</v>
          </cell>
          <cell r="F13">
            <v>60</v>
          </cell>
          <cell r="H13">
            <v>50</v>
          </cell>
          <cell r="J13">
            <v>66.5</v>
          </cell>
          <cell r="L13">
            <v>55</v>
          </cell>
          <cell r="N13">
            <v>60</v>
          </cell>
          <cell r="P13">
            <v>61</v>
          </cell>
          <cell r="R13">
            <v>82</v>
          </cell>
          <cell r="T13">
            <v>76</v>
          </cell>
          <cell r="V13">
            <v>56</v>
          </cell>
          <cell r="X13">
            <v>52</v>
          </cell>
          <cell r="AB13">
            <v>53</v>
          </cell>
          <cell r="AD13">
            <v>74</v>
          </cell>
          <cell r="AF13">
            <v>93</v>
          </cell>
          <cell r="AH13">
            <v>76</v>
          </cell>
          <cell r="BC13" t="str">
            <v>ผ</v>
          </cell>
          <cell r="BD13" t="str">
            <v>ผ</v>
          </cell>
          <cell r="BE13" t="str">
            <v>ผ</v>
          </cell>
          <cell r="BF13" t="str">
            <v>ผ</v>
          </cell>
          <cell r="BG13" t="str">
            <v>ผ่าน</v>
          </cell>
          <cell r="BH13" t="str">
            <v>ภาษาไทยสร้างสรรค์</v>
          </cell>
        </row>
        <row r="14">
          <cell r="D14">
            <v>63</v>
          </cell>
          <cell r="F14">
            <v>61</v>
          </cell>
          <cell r="H14">
            <v>52</v>
          </cell>
          <cell r="J14">
            <v>83</v>
          </cell>
          <cell r="L14">
            <v>56</v>
          </cell>
          <cell r="N14">
            <v>75</v>
          </cell>
          <cell r="P14">
            <v>81</v>
          </cell>
          <cell r="R14">
            <v>86</v>
          </cell>
          <cell r="T14">
            <v>71</v>
          </cell>
          <cell r="V14">
            <v>67.5</v>
          </cell>
          <cell r="X14">
            <v>55</v>
          </cell>
          <cell r="AB14">
            <v>56</v>
          </cell>
          <cell r="AD14">
            <v>66</v>
          </cell>
          <cell r="AF14">
            <v>80</v>
          </cell>
          <cell r="AH14">
            <v>82</v>
          </cell>
          <cell r="BC14" t="str">
            <v>ผ</v>
          </cell>
          <cell r="BD14" t="str">
            <v>ผ</v>
          </cell>
          <cell r="BE14" t="str">
            <v>ผ</v>
          </cell>
          <cell r="BF14" t="str">
            <v>ผ</v>
          </cell>
          <cell r="BG14" t="str">
            <v>ผ่าน</v>
          </cell>
          <cell r="BH14" t="str">
            <v>กีฬา</v>
          </cell>
        </row>
        <row r="15">
          <cell r="D15">
            <v>61</v>
          </cell>
          <cell r="F15">
            <v>60</v>
          </cell>
          <cell r="H15">
            <v>50</v>
          </cell>
          <cell r="J15">
            <v>60</v>
          </cell>
          <cell r="L15">
            <v>54.5</v>
          </cell>
          <cell r="N15">
            <v>55</v>
          </cell>
          <cell r="P15">
            <v>80</v>
          </cell>
          <cell r="R15">
            <v>72</v>
          </cell>
          <cell r="T15">
            <v>62</v>
          </cell>
          <cell r="V15">
            <v>58.5</v>
          </cell>
          <cell r="X15">
            <v>53</v>
          </cell>
          <cell r="AB15">
            <v>62</v>
          </cell>
          <cell r="AD15">
            <v>58</v>
          </cell>
          <cell r="AF15">
            <v>89</v>
          </cell>
          <cell r="AH15">
            <v>86</v>
          </cell>
          <cell r="BC15" t="str">
            <v>ผ</v>
          </cell>
          <cell r="BD15" t="str">
            <v>ผ</v>
          </cell>
          <cell r="BE15" t="str">
            <v>ผ</v>
          </cell>
          <cell r="BF15" t="str">
            <v>ผ</v>
          </cell>
          <cell r="BG15" t="str">
            <v>ผ่าน</v>
          </cell>
          <cell r="BH15" t="str">
            <v>มือวิเศษ</v>
          </cell>
        </row>
        <row r="16">
          <cell r="D16">
            <v>68</v>
          </cell>
          <cell r="F16">
            <v>61</v>
          </cell>
          <cell r="H16">
            <v>53.5</v>
          </cell>
          <cell r="J16">
            <v>71.5</v>
          </cell>
          <cell r="L16">
            <v>56.5</v>
          </cell>
          <cell r="N16">
            <v>75</v>
          </cell>
          <cell r="P16">
            <v>86</v>
          </cell>
          <cell r="R16">
            <v>91</v>
          </cell>
          <cell r="T16">
            <v>76</v>
          </cell>
          <cell r="V16">
            <v>75</v>
          </cell>
          <cell r="X16">
            <v>64</v>
          </cell>
          <cell r="AB16">
            <v>65</v>
          </cell>
          <cell r="AD16">
            <v>72</v>
          </cell>
          <cell r="AF16">
            <v>92</v>
          </cell>
          <cell r="AH16">
            <v>75</v>
          </cell>
          <cell r="BC16" t="str">
            <v>ผ</v>
          </cell>
          <cell r="BD16" t="str">
            <v>ผ</v>
          </cell>
          <cell r="BE16" t="str">
            <v>ผ</v>
          </cell>
          <cell r="BF16" t="str">
            <v>ผ</v>
          </cell>
          <cell r="BG16" t="str">
            <v>ผ่าน</v>
          </cell>
          <cell r="BH16" t="str">
            <v>กีฬา</v>
          </cell>
        </row>
        <row r="17">
          <cell r="D17">
            <v>60</v>
          </cell>
          <cell r="F17">
            <v>77.5</v>
          </cell>
          <cell r="H17">
            <v>65</v>
          </cell>
          <cell r="J17">
            <v>77</v>
          </cell>
          <cell r="L17">
            <v>76</v>
          </cell>
          <cell r="N17">
            <v>81</v>
          </cell>
          <cell r="P17">
            <v>82</v>
          </cell>
          <cell r="R17">
            <v>90</v>
          </cell>
          <cell r="T17">
            <v>72</v>
          </cell>
          <cell r="V17">
            <v>64.5</v>
          </cell>
          <cell r="X17">
            <v>54</v>
          </cell>
          <cell r="AB17">
            <v>75</v>
          </cell>
          <cell r="AD17">
            <v>67</v>
          </cell>
          <cell r="AF17">
            <v>75</v>
          </cell>
          <cell r="AH17">
            <v>89</v>
          </cell>
          <cell r="BC17" t="str">
            <v>ผ</v>
          </cell>
          <cell r="BD17" t="str">
            <v>ผ</v>
          </cell>
          <cell r="BE17" t="str">
            <v>ผ</v>
          </cell>
          <cell r="BF17" t="str">
            <v>ผ</v>
          </cell>
          <cell r="BG17" t="str">
            <v>ผ่าน</v>
          </cell>
          <cell r="BH17" t="str">
            <v>กีฬา</v>
          </cell>
        </row>
        <row r="18">
          <cell r="D18">
            <v>60</v>
          </cell>
          <cell r="F18">
            <v>62</v>
          </cell>
          <cell r="H18">
            <v>62</v>
          </cell>
          <cell r="J18">
            <v>76.75</v>
          </cell>
          <cell r="L18">
            <v>60</v>
          </cell>
          <cell r="N18">
            <v>55</v>
          </cell>
          <cell r="P18">
            <v>70</v>
          </cell>
          <cell r="R18">
            <v>88</v>
          </cell>
          <cell r="T18">
            <v>70</v>
          </cell>
          <cell r="V18">
            <v>65</v>
          </cell>
          <cell r="X18">
            <v>60</v>
          </cell>
          <cell r="AB18">
            <v>63</v>
          </cell>
          <cell r="AD18">
            <v>65</v>
          </cell>
          <cell r="AF18">
            <v>70</v>
          </cell>
          <cell r="AH18">
            <v>81</v>
          </cell>
          <cell r="BC18" t="str">
            <v>ผ</v>
          </cell>
          <cell r="BD18" t="str">
            <v>ผ</v>
          </cell>
          <cell r="BE18" t="str">
            <v>ผ</v>
          </cell>
          <cell r="BF18" t="str">
            <v>ผ</v>
          </cell>
          <cell r="BG18" t="str">
            <v>ผ่าน</v>
          </cell>
          <cell r="BH18" t="str">
            <v>กีฬา</v>
          </cell>
        </row>
        <row r="19">
          <cell r="D19">
            <v>56</v>
          </cell>
          <cell r="F19">
            <v>58</v>
          </cell>
          <cell r="H19">
            <v>52</v>
          </cell>
          <cell r="J19">
            <v>67.5</v>
          </cell>
          <cell r="L19">
            <v>60</v>
          </cell>
          <cell r="N19">
            <v>75</v>
          </cell>
          <cell r="P19">
            <v>86</v>
          </cell>
          <cell r="R19">
            <v>90</v>
          </cell>
          <cell r="T19">
            <v>70</v>
          </cell>
          <cell r="V19">
            <v>71</v>
          </cell>
          <cell r="X19">
            <v>55</v>
          </cell>
          <cell r="AB19">
            <v>76</v>
          </cell>
          <cell r="AD19">
            <v>65</v>
          </cell>
          <cell r="AF19">
            <v>67</v>
          </cell>
          <cell r="AH19">
            <v>74</v>
          </cell>
          <cell r="BC19" t="str">
            <v>ผ</v>
          </cell>
          <cell r="BD19" t="str">
            <v>ผ</v>
          </cell>
          <cell r="BE19" t="str">
            <v>ผ</v>
          </cell>
          <cell r="BF19" t="str">
            <v>ผ</v>
          </cell>
          <cell r="BG19" t="str">
            <v>ผ่าน</v>
          </cell>
          <cell r="BH19" t="str">
            <v>กีฬา</v>
          </cell>
        </row>
        <row r="20">
          <cell r="D20" t="str">
            <v>มส</v>
          </cell>
          <cell r="F20" t="str">
            <v>มส</v>
          </cell>
          <cell r="H20" t="str">
            <v>มส</v>
          </cell>
          <cell r="J20" t="str">
            <v>มส</v>
          </cell>
          <cell r="L20" t="str">
            <v>มส</v>
          </cell>
          <cell r="N20" t="str">
            <v>มส</v>
          </cell>
          <cell r="P20" t="str">
            <v>มส</v>
          </cell>
          <cell r="R20" t="str">
            <v>มส</v>
          </cell>
          <cell r="T20" t="str">
            <v>มส</v>
          </cell>
          <cell r="V20" t="str">
            <v>มส</v>
          </cell>
          <cell r="X20" t="str">
            <v>มส</v>
          </cell>
          <cell r="AB20" t="str">
            <v>มส</v>
          </cell>
          <cell r="AD20" t="str">
            <v>มส</v>
          </cell>
          <cell r="AF20" t="str">
            <v>มส</v>
          </cell>
          <cell r="AH20" t="str">
            <v>มส</v>
          </cell>
          <cell r="BC20" t="str">
            <v>มผ</v>
          </cell>
          <cell r="BD20" t="str">
            <v>มผ</v>
          </cell>
          <cell r="BE20" t="str">
            <v>มผ</v>
          </cell>
          <cell r="BF20" t="str">
            <v>มผ</v>
          </cell>
          <cell r="BG20" t="str">
            <v>ไม่ผ่าน</v>
          </cell>
          <cell r="BH20" t="str">
            <v>-</v>
          </cell>
        </row>
        <row r="21">
          <cell r="D21">
            <v>58</v>
          </cell>
          <cell r="F21">
            <v>64</v>
          </cell>
          <cell r="H21">
            <v>55</v>
          </cell>
          <cell r="J21">
            <v>79</v>
          </cell>
          <cell r="L21">
            <v>72.5</v>
          </cell>
          <cell r="N21">
            <v>75</v>
          </cell>
          <cell r="P21">
            <v>80</v>
          </cell>
          <cell r="R21">
            <v>76</v>
          </cell>
          <cell r="T21">
            <v>74</v>
          </cell>
          <cell r="V21">
            <v>71.5</v>
          </cell>
          <cell r="X21">
            <v>51</v>
          </cell>
          <cell r="AB21">
            <v>65</v>
          </cell>
          <cell r="AD21">
            <v>72</v>
          </cell>
          <cell r="AF21">
            <v>78</v>
          </cell>
          <cell r="AH21">
            <v>88</v>
          </cell>
          <cell r="BC21" t="str">
            <v>ผ</v>
          </cell>
          <cell r="BD21" t="str">
            <v>ผ</v>
          </cell>
          <cell r="BE21" t="str">
            <v>ผ</v>
          </cell>
          <cell r="BF21" t="str">
            <v>ผ</v>
          </cell>
          <cell r="BG21" t="str">
            <v>ผ่าน</v>
          </cell>
          <cell r="BH21" t="str">
            <v>มือวิเศษ</v>
          </cell>
        </row>
        <row r="22">
          <cell r="D22">
            <v>57</v>
          </cell>
          <cell r="F22">
            <v>57</v>
          </cell>
          <cell r="H22">
            <v>51</v>
          </cell>
          <cell r="J22">
            <v>68</v>
          </cell>
          <cell r="L22">
            <v>61</v>
          </cell>
          <cell r="N22">
            <v>75</v>
          </cell>
          <cell r="P22">
            <v>79</v>
          </cell>
          <cell r="R22">
            <v>76</v>
          </cell>
          <cell r="T22">
            <v>69</v>
          </cell>
          <cell r="V22">
            <v>63</v>
          </cell>
          <cell r="X22">
            <v>53</v>
          </cell>
          <cell r="AB22">
            <v>65</v>
          </cell>
          <cell r="AD22">
            <v>65</v>
          </cell>
          <cell r="AF22">
            <v>86</v>
          </cell>
          <cell r="AH22">
            <v>90</v>
          </cell>
          <cell r="BC22" t="str">
            <v>ผ</v>
          </cell>
          <cell r="BD22" t="str">
            <v>ผ</v>
          </cell>
          <cell r="BE22" t="str">
            <v>ผ</v>
          </cell>
          <cell r="BF22" t="str">
            <v>ผ</v>
          </cell>
          <cell r="BG22" t="str">
            <v>ผ่าน</v>
          </cell>
          <cell r="BH22" t="str">
            <v>ผู้นำนันทนาการตัวน้อย</v>
          </cell>
        </row>
        <row r="23">
          <cell r="D23">
            <v>64</v>
          </cell>
          <cell r="F23">
            <v>68</v>
          </cell>
          <cell r="H23">
            <v>57</v>
          </cell>
          <cell r="J23">
            <v>72</v>
          </cell>
          <cell r="L23">
            <v>66</v>
          </cell>
          <cell r="N23">
            <v>75</v>
          </cell>
          <cell r="P23">
            <v>85</v>
          </cell>
          <cell r="R23">
            <v>93</v>
          </cell>
          <cell r="T23">
            <v>63</v>
          </cell>
          <cell r="V23">
            <v>71</v>
          </cell>
          <cell r="X23">
            <v>67</v>
          </cell>
          <cell r="AB23">
            <v>68</v>
          </cell>
          <cell r="AD23">
            <v>64</v>
          </cell>
          <cell r="AF23">
            <v>79</v>
          </cell>
          <cell r="AH23">
            <v>76</v>
          </cell>
          <cell r="BC23" t="str">
            <v>ผ</v>
          </cell>
          <cell r="BD23" t="str">
            <v>ผ</v>
          </cell>
          <cell r="BE23" t="str">
            <v>ผ</v>
          </cell>
          <cell r="BF23" t="str">
            <v>ผ</v>
          </cell>
          <cell r="BG23" t="str">
            <v>ผ่าน</v>
          </cell>
          <cell r="BH23" t="str">
            <v>กีฬา</v>
          </cell>
        </row>
        <row r="24">
          <cell r="D24">
            <v>62</v>
          </cell>
          <cell r="F24">
            <v>66</v>
          </cell>
          <cell r="H24">
            <v>55</v>
          </cell>
          <cell r="J24">
            <v>64</v>
          </cell>
          <cell r="L24">
            <v>56</v>
          </cell>
          <cell r="N24">
            <v>75</v>
          </cell>
          <cell r="P24">
            <v>80</v>
          </cell>
          <cell r="R24">
            <v>71</v>
          </cell>
          <cell r="T24">
            <v>69</v>
          </cell>
          <cell r="V24">
            <v>70</v>
          </cell>
          <cell r="X24">
            <v>67</v>
          </cell>
          <cell r="AB24">
            <v>73</v>
          </cell>
          <cell r="AD24">
            <v>74</v>
          </cell>
          <cell r="AF24">
            <v>81</v>
          </cell>
          <cell r="AH24">
            <v>92</v>
          </cell>
          <cell r="BC24" t="str">
            <v>ผ</v>
          </cell>
          <cell r="BD24" t="str">
            <v>ผ</v>
          </cell>
          <cell r="BE24" t="str">
            <v>ผ</v>
          </cell>
          <cell r="BF24" t="str">
            <v>ผ</v>
          </cell>
          <cell r="BG24" t="str">
            <v>ผ่าน</v>
          </cell>
          <cell r="BH24" t="str">
            <v>เรารักโรงเรียน</v>
          </cell>
        </row>
        <row r="25">
          <cell r="D25">
            <v>72</v>
          </cell>
          <cell r="F25">
            <v>63.5</v>
          </cell>
          <cell r="H25">
            <v>65.5</v>
          </cell>
          <cell r="J25">
            <v>72.5</v>
          </cell>
          <cell r="L25">
            <v>60.5</v>
          </cell>
          <cell r="N25">
            <v>75</v>
          </cell>
          <cell r="P25">
            <v>76</v>
          </cell>
          <cell r="R25">
            <v>86</v>
          </cell>
          <cell r="T25">
            <v>75</v>
          </cell>
          <cell r="V25">
            <v>77</v>
          </cell>
          <cell r="X25">
            <v>78</v>
          </cell>
          <cell r="AB25">
            <v>68</v>
          </cell>
          <cell r="AD25">
            <v>72</v>
          </cell>
          <cell r="AF25">
            <v>84</v>
          </cell>
          <cell r="AH25">
            <v>89</v>
          </cell>
          <cell r="BC25" t="str">
            <v>ผ</v>
          </cell>
          <cell r="BD25" t="str">
            <v>ผ</v>
          </cell>
          <cell r="BE25" t="str">
            <v>ผ</v>
          </cell>
          <cell r="BF25" t="str">
            <v>ผ</v>
          </cell>
          <cell r="BG25" t="str">
            <v>ผ่าน</v>
          </cell>
          <cell r="BH25" t="str">
            <v>กีฬา</v>
          </cell>
        </row>
        <row r="26">
          <cell r="D26">
            <v>65</v>
          </cell>
          <cell r="F26">
            <v>50</v>
          </cell>
          <cell r="H26">
            <v>52</v>
          </cell>
          <cell r="J26">
            <v>67.5</v>
          </cell>
          <cell r="L26">
            <v>51.5</v>
          </cell>
          <cell r="N26">
            <v>71</v>
          </cell>
          <cell r="P26">
            <v>78</v>
          </cell>
          <cell r="R26">
            <v>67</v>
          </cell>
          <cell r="T26">
            <v>70</v>
          </cell>
          <cell r="V26">
            <v>59</v>
          </cell>
          <cell r="X26">
            <v>53</v>
          </cell>
          <cell r="AB26">
            <v>67</v>
          </cell>
          <cell r="AD26">
            <v>66</v>
          </cell>
          <cell r="AF26">
            <v>62</v>
          </cell>
          <cell r="AH26">
            <v>69</v>
          </cell>
          <cell r="BC26" t="str">
            <v>ผ</v>
          </cell>
          <cell r="BD26" t="str">
            <v>ผ</v>
          </cell>
          <cell r="BE26" t="str">
            <v>ผ</v>
          </cell>
          <cell r="BF26" t="str">
            <v>ผ</v>
          </cell>
          <cell r="BG26" t="str">
            <v>ผ่าน</v>
          </cell>
          <cell r="BH26" t="str">
            <v>ดนตรีสากล (กีตาร์)</v>
          </cell>
        </row>
        <row r="27">
          <cell r="D27" t="str">
            <v>มส</v>
          </cell>
          <cell r="F27" t="str">
            <v>มส</v>
          </cell>
          <cell r="H27" t="str">
            <v>มส</v>
          </cell>
          <cell r="J27" t="str">
            <v>มส</v>
          </cell>
          <cell r="L27" t="str">
            <v>มส</v>
          </cell>
          <cell r="N27" t="str">
            <v>มส</v>
          </cell>
          <cell r="P27" t="str">
            <v>มส</v>
          </cell>
          <cell r="R27" t="str">
            <v>มส</v>
          </cell>
          <cell r="T27" t="str">
            <v>มส</v>
          </cell>
          <cell r="V27" t="str">
            <v>มส</v>
          </cell>
          <cell r="X27" t="str">
            <v>มส</v>
          </cell>
          <cell r="AB27" t="str">
            <v>มส</v>
          </cell>
          <cell r="AD27" t="str">
            <v>มส</v>
          </cell>
          <cell r="AF27" t="str">
            <v>มส</v>
          </cell>
          <cell r="AH27" t="str">
            <v>มส</v>
          </cell>
          <cell r="BC27" t="str">
            <v>มผ</v>
          </cell>
          <cell r="BD27" t="str">
            <v>ผ</v>
          </cell>
          <cell r="BE27" t="str">
            <v>มผ</v>
          </cell>
          <cell r="BF27" t="str">
            <v>มผ</v>
          </cell>
          <cell r="BG27" t="str">
            <v>ไม่ผ่าน</v>
          </cell>
          <cell r="BH27" t="str">
            <v>ภาษาไทยสร้างสรรค์</v>
          </cell>
        </row>
        <row r="28">
          <cell r="D28">
            <v>67</v>
          </cell>
          <cell r="F28">
            <v>58</v>
          </cell>
          <cell r="H28">
            <v>52</v>
          </cell>
          <cell r="J28">
            <v>79</v>
          </cell>
          <cell r="L28">
            <v>57.5</v>
          </cell>
          <cell r="N28">
            <v>75</v>
          </cell>
          <cell r="P28">
            <v>81</v>
          </cell>
          <cell r="R28">
            <v>78</v>
          </cell>
          <cell r="T28">
            <v>74</v>
          </cell>
          <cell r="V28">
            <v>62</v>
          </cell>
          <cell r="X28">
            <v>56</v>
          </cell>
          <cell r="AB28">
            <v>55</v>
          </cell>
          <cell r="AD28">
            <v>70</v>
          </cell>
          <cell r="AF28">
            <v>89</v>
          </cell>
          <cell r="AH28">
            <v>91</v>
          </cell>
          <cell r="BC28" t="str">
            <v>ผ</v>
          </cell>
          <cell r="BD28" t="str">
            <v>ผ</v>
          </cell>
          <cell r="BE28" t="str">
            <v>ผ</v>
          </cell>
          <cell r="BF28" t="str">
            <v>ผ</v>
          </cell>
          <cell r="BG28" t="str">
            <v>ผ่าน</v>
          </cell>
          <cell r="BH28" t="str">
            <v>เรารักโรงเรียน</v>
          </cell>
        </row>
        <row r="29">
          <cell r="D29">
            <v>66</v>
          </cell>
          <cell r="F29">
            <v>66</v>
          </cell>
          <cell r="H29">
            <v>56</v>
          </cell>
          <cell r="J29">
            <v>74.5</v>
          </cell>
          <cell r="L29">
            <v>60.5</v>
          </cell>
          <cell r="N29">
            <v>75</v>
          </cell>
          <cell r="P29">
            <v>78</v>
          </cell>
          <cell r="R29">
            <v>81</v>
          </cell>
          <cell r="T29">
            <v>73</v>
          </cell>
          <cell r="V29">
            <v>71</v>
          </cell>
          <cell r="X29">
            <v>58</v>
          </cell>
          <cell r="AB29">
            <v>61</v>
          </cell>
          <cell r="AD29">
            <v>72</v>
          </cell>
          <cell r="AF29">
            <v>87</v>
          </cell>
          <cell r="AH29">
            <v>79</v>
          </cell>
          <cell r="BC29" t="str">
            <v>ผ</v>
          </cell>
          <cell r="BD29" t="str">
            <v>ผ</v>
          </cell>
          <cell r="BE29" t="str">
            <v>ผ</v>
          </cell>
          <cell r="BF29" t="str">
            <v>ผ</v>
          </cell>
          <cell r="BG29" t="str">
            <v>ผ่าน</v>
          </cell>
          <cell r="BH29" t="str">
            <v>ผู้นำนันทนาการตัวน้อย</v>
          </cell>
        </row>
        <row r="30">
          <cell r="D30" t="str">
            <v>มส</v>
          </cell>
          <cell r="F30" t="str">
            <v>มส</v>
          </cell>
          <cell r="H30" t="str">
            <v>มส</v>
          </cell>
          <cell r="J30" t="str">
            <v>มส</v>
          </cell>
          <cell r="L30" t="str">
            <v>มส</v>
          </cell>
          <cell r="N30" t="str">
            <v>มส</v>
          </cell>
          <cell r="P30" t="str">
            <v>มส</v>
          </cell>
          <cell r="R30" t="str">
            <v>มส</v>
          </cell>
          <cell r="T30" t="str">
            <v>มส</v>
          </cell>
          <cell r="V30" t="str">
            <v>มส</v>
          </cell>
          <cell r="X30" t="str">
            <v>มส</v>
          </cell>
          <cell r="AB30" t="str">
            <v>มส</v>
          </cell>
          <cell r="AD30" t="str">
            <v>มส</v>
          </cell>
          <cell r="AF30" t="str">
            <v>มส</v>
          </cell>
          <cell r="AH30" t="str">
            <v>มส</v>
          </cell>
          <cell r="BC30" t="str">
            <v>มผ</v>
          </cell>
          <cell r="BD30" t="str">
            <v>มผ</v>
          </cell>
          <cell r="BE30" t="str">
            <v>มผ</v>
          </cell>
          <cell r="BF30" t="str">
            <v>มผ</v>
          </cell>
          <cell r="BG30" t="str">
            <v>ไม่ผ่าน</v>
          </cell>
          <cell r="BH30" t="str">
            <v>-</v>
          </cell>
        </row>
        <row r="31">
          <cell r="D31">
            <v>68</v>
          </cell>
          <cell r="F31">
            <v>58</v>
          </cell>
          <cell r="H31">
            <v>53</v>
          </cell>
          <cell r="J31">
            <v>73.5</v>
          </cell>
          <cell r="L31">
            <v>60</v>
          </cell>
          <cell r="N31">
            <v>73</v>
          </cell>
          <cell r="P31">
            <v>63</v>
          </cell>
          <cell r="R31">
            <v>82</v>
          </cell>
          <cell r="T31">
            <v>75</v>
          </cell>
          <cell r="V31">
            <v>58.5</v>
          </cell>
          <cell r="X31">
            <v>54</v>
          </cell>
          <cell r="AB31">
            <v>70</v>
          </cell>
          <cell r="AD31">
            <v>73</v>
          </cell>
          <cell r="AF31">
            <v>71</v>
          </cell>
          <cell r="AH31">
            <v>82</v>
          </cell>
          <cell r="BC31" t="str">
            <v>ผ</v>
          </cell>
          <cell r="BD31" t="str">
            <v>ผ</v>
          </cell>
          <cell r="BE31" t="str">
            <v>ผ</v>
          </cell>
          <cell r="BF31" t="str">
            <v>ผ</v>
          </cell>
          <cell r="BG31" t="str">
            <v>ผ่าน</v>
          </cell>
          <cell r="BH31" t="str">
            <v>ภาษาไทยสร้างสรรค์</v>
          </cell>
        </row>
        <row r="32">
          <cell r="D32">
            <v>71</v>
          </cell>
          <cell r="F32">
            <v>71</v>
          </cell>
          <cell r="H32">
            <v>61</v>
          </cell>
          <cell r="J32">
            <v>73</v>
          </cell>
          <cell r="L32">
            <v>77.5</v>
          </cell>
          <cell r="N32">
            <v>81</v>
          </cell>
          <cell r="P32">
            <v>64</v>
          </cell>
          <cell r="R32">
            <v>75</v>
          </cell>
          <cell r="T32">
            <v>77</v>
          </cell>
          <cell r="V32">
            <v>68</v>
          </cell>
          <cell r="X32">
            <v>52</v>
          </cell>
          <cell r="AB32">
            <v>77</v>
          </cell>
          <cell r="AD32">
            <v>75</v>
          </cell>
          <cell r="AF32">
            <v>92</v>
          </cell>
          <cell r="AH32">
            <v>81</v>
          </cell>
          <cell r="BC32" t="str">
            <v>ผ</v>
          </cell>
          <cell r="BD32" t="str">
            <v>ผ</v>
          </cell>
          <cell r="BE32" t="str">
            <v>ผ</v>
          </cell>
          <cell r="BF32" t="str">
            <v>ผ</v>
          </cell>
          <cell r="BG32" t="str">
            <v>ผ่าน</v>
          </cell>
          <cell r="BH32" t="str">
            <v>ภาษาไทยสร้างสรรค์</v>
          </cell>
        </row>
        <row r="33">
          <cell r="D33">
            <v>56</v>
          </cell>
          <cell r="F33">
            <v>51.5</v>
          </cell>
          <cell r="H33">
            <v>50</v>
          </cell>
          <cell r="J33">
            <v>53</v>
          </cell>
          <cell r="L33">
            <v>59</v>
          </cell>
          <cell r="N33">
            <v>75</v>
          </cell>
          <cell r="P33">
            <v>65</v>
          </cell>
          <cell r="R33">
            <v>76</v>
          </cell>
          <cell r="T33">
            <v>62</v>
          </cell>
          <cell r="V33">
            <v>57</v>
          </cell>
          <cell r="X33">
            <v>54</v>
          </cell>
          <cell r="AB33">
            <v>63</v>
          </cell>
          <cell r="AD33">
            <v>63</v>
          </cell>
          <cell r="AF33">
            <v>61</v>
          </cell>
          <cell r="AH33">
            <v>75</v>
          </cell>
          <cell r="BC33" t="str">
            <v>ผ</v>
          </cell>
          <cell r="BD33" t="str">
            <v>ผ</v>
          </cell>
          <cell r="BE33" t="str">
            <v>ผ</v>
          </cell>
          <cell r="BF33" t="str">
            <v>ผ</v>
          </cell>
          <cell r="BG33" t="str">
            <v>ผ่าน</v>
          </cell>
          <cell r="BH33" t="str">
            <v>ท่องโลกกว้างผ่านซีรีย์</v>
          </cell>
        </row>
        <row r="34">
          <cell r="D34">
            <v>70</v>
          </cell>
          <cell r="F34">
            <v>65.5</v>
          </cell>
          <cell r="H34">
            <v>60</v>
          </cell>
          <cell r="J34">
            <v>83.5</v>
          </cell>
          <cell r="L34">
            <v>73.5</v>
          </cell>
          <cell r="N34">
            <v>80</v>
          </cell>
          <cell r="P34">
            <v>88</v>
          </cell>
          <cell r="R34">
            <v>76</v>
          </cell>
          <cell r="T34">
            <v>75</v>
          </cell>
          <cell r="V34">
            <v>76</v>
          </cell>
          <cell r="X34">
            <v>69</v>
          </cell>
          <cell r="AB34">
            <v>81</v>
          </cell>
          <cell r="AD34">
            <v>73</v>
          </cell>
          <cell r="AF34">
            <v>98</v>
          </cell>
          <cell r="AH34">
            <v>76</v>
          </cell>
          <cell r="BC34" t="str">
            <v>ผ</v>
          </cell>
          <cell r="BD34" t="str">
            <v>ผ</v>
          </cell>
          <cell r="BE34" t="str">
            <v>ผ</v>
          </cell>
          <cell r="BF34" t="str">
            <v>ผ</v>
          </cell>
          <cell r="BG34" t="str">
            <v>ผ่าน</v>
          </cell>
          <cell r="BH34" t="str">
            <v>จักรวาลแห่งการเรียนรู้</v>
          </cell>
        </row>
        <row r="35">
          <cell r="D35" t="str">
            <v>มส</v>
          </cell>
          <cell r="F35" t="str">
            <v>มส</v>
          </cell>
          <cell r="H35" t="str">
            <v>มส</v>
          </cell>
          <cell r="J35" t="str">
            <v>มส</v>
          </cell>
          <cell r="L35" t="str">
            <v>มส</v>
          </cell>
          <cell r="N35" t="str">
            <v>มส</v>
          </cell>
          <cell r="P35" t="str">
            <v>มส</v>
          </cell>
          <cell r="R35" t="str">
            <v>มส</v>
          </cell>
          <cell r="T35" t="str">
            <v>มส</v>
          </cell>
          <cell r="V35" t="str">
            <v>มส</v>
          </cell>
          <cell r="X35" t="str">
            <v>มส</v>
          </cell>
          <cell r="AB35" t="str">
            <v>มส</v>
          </cell>
          <cell r="AD35" t="str">
            <v>มส</v>
          </cell>
          <cell r="AF35" t="str">
            <v>มส</v>
          </cell>
          <cell r="AH35" t="str">
            <v>มส</v>
          </cell>
          <cell r="BC35" t="str">
            <v>มผ</v>
          </cell>
          <cell r="BD35" t="str">
            <v>มผ</v>
          </cell>
          <cell r="BE35" t="str">
            <v>มผ</v>
          </cell>
          <cell r="BF35" t="str">
            <v>มผ</v>
          </cell>
          <cell r="BG35" t="str">
            <v>ไม่ผ่าน</v>
          </cell>
          <cell r="BH35" t="str">
            <v>-</v>
          </cell>
        </row>
        <row r="36">
          <cell r="D36">
            <v>70</v>
          </cell>
          <cell r="F36">
            <v>58.5</v>
          </cell>
          <cell r="H36">
            <v>55</v>
          </cell>
          <cell r="J36">
            <v>81.5</v>
          </cell>
          <cell r="L36">
            <v>73.5</v>
          </cell>
          <cell r="N36">
            <v>76</v>
          </cell>
          <cell r="P36">
            <v>87</v>
          </cell>
          <cell r="R36">
            <v>74</v>
          </cell>
          <cell r="T36">
            <v>76</v>
          </cell>
          <cell r="V36">
            <v>77.5</v>
          </cell>
          <cell r="X36">
            <v>54</v>
          </cell>
          <cell r="AB36">
            <v>90</v>
          </cell>
          <cell r="AD36">
            <v>72</v>
          </cell>
          <cell r="AF36">
            <v>89</v>
          </cell>
          <cell r="AH36">
            <v>81</v>
          </cell>
          <cell r="BC36" t="str">
            <v>ผ</v>
          </cell>
          <cell r="BD36" t="str">
            <v>ผ</v>
          </cell>
          <cell r="BE36" t="str">
            <v>ผ</v>
          </cell>
          <cell r="BF36" t="str">
            <v>ผ</v>
          </cell>
          <cell r="BG36" t="str">
            <v>ผ่าน</v>
          </cell>
          <cell r="BH36" t="str">
            <v>ผู้นำนันทนาการตัวน้อย</v>
          </cell>
        </row>
        <row r="37">
          <cell r="D37" t="str">
            <v>มส</v>
          </cell>
          <cell r="F37" t="str">
            <v>มส</v>
          </cell>
          <cell r="H37" t="str">
            <v>มส</v>
          </cell>
          <cell r="J37" t="str">
            <v>มส</v>
          </cell>
          <cell r="L37" t="str">
            <v>มส</v>
          </cell>
          <cell r="N37" t="str">
            <v>มส</v>
          </cell>
          <cell r="P37" t="str">
            <v>มส</v>
          </cell>
          <cell r="R37" t="str">
            <v>มส</v>
          </cell>
          <cell r="T37" t="str">
            <v>มส</v>
          </cell>
          <cell r="V37" t="str">
            <v>มส</v>
          </cell>
          <cell r="X37" t="str">
            <v>มส</v>
          </cell>
          <cell r="AB37" t="str">
            <v>มส</v>
          </cell>
          <cell r="AD37" t="str">
            <v>มส</v>
          </cell>
          <cell r="AF37" t="str">
            <v>มส</v>
          </cell>
          <cell r="AH37" t="str">
            <v>มส</v>
          </cell>
          <cell r="BC37" t="str">
            <v>มผ</v>
          </cell>
          <cell r="BD37" t="str">
            <v>มผ</v>
          </cell>
          <cell r="BE37" t="str">
            <v>มผ</v>
          </cell>
          <cell r="BF37" t="str">
            <v>มผ</v>
          </cell>
          <cell r="BG37" t="str">
            <v>ไม่ผ่าน</v>
          </cell>
          <cell r="BH37" t="str">
            <v>-</v>
          </cell>
        </row>
        <row r="38">
          <cell r="D38" t="str">
            <v>มส</v>
          </cell>
          <cell r="F38" t="str">
            <v>มส</v>
          </cell>
          <cell r="H38" t="str">
            <v>มส</v>
          </cell>
          <cell r="J38" t="str">
            <v>มส</v>
          </cell>
          <cell r="L38" t="str">
            <v>มส</v>
          </cell>
          <cell r="N38" t="str">
            <v>มส</v>
          </cell>
          <cell r="P38" t="str">
            <v>มส</v>
          </cell>
          <cell r="R38" t="str">
            <v>มส</v>
          </cell>
          <cell r="T38" t="str">
            <v>มส</v>
          </cell>
          <cell r="V38" t="str">
            <v>มส</v>
          </cell>
          <cell r="X38" t="str">
            <v>มส</v>
          </cell>
          <cell r="AB38" t="str">
            <v>มส</v>
          </cell>
          <cell r="AD38" t="str">
            <v>มส</v>
          </cell>
          <cell r="AF38" t="str">
            <v>มส</v>
          </cell>
          <cell r="AH38" t="str">
            <v>มส</v>
          </cell>
          <cell r="BC38" t="str">
            <v>มผ</v>
          </cell>
          <cell r="BD38" t="str">
            <v>มผ</v>
          </cell>
          <cell r="BE38" t="str">
            <v>มผ</v>
          </cell>
          <cell r="BF38" t="str">
            <v>มผ</v>
          </cell>
          <cell r="BG38" t="str">
            <v>ไม่ผ่าน</v>
          </cell>
          <cell r="BH38" t="str">
            <v>-</v>
          </cell>
        </row>
        <row r="39">
          <cell r="D39">
            <v>81</v>
          </cell>
          <cell r="F39">
            <v>75</v>
          </cell>
          <cell r="H39">
            <v>70</v>
          </cell>
          <cell r="J39">
            <v>75</v>
          </cell>
          <cell r="L39">
            <v>60.5</v>
          </cell>
          <cell r="N39">
            <v>81</v>
          </cell>
          <cell r="P39">
            <v>95</v>
          </cell>
          <cell r="R39">
            <v>80</v>
          </cell>
          <cell r="T39">
            <v>77</v>
          </cell>
          <cell r="V39">
            <v>80</v>
          </cell>
          <cell r="X39">
            <v>80</v>
          </cell>
          <cell r="AB39">
            <v>85</v>
          </cell>
          <cell r="AD39">
            <v>80</v>
          </cell>
          <cell r="AF39">
            <v>89</v>
          </cell>
          <cell r="AH39">
            <v>91</v>
          </cell>
          <cell r="BC39" t="str">
            <v>ผ</v>
          </cell>
          <cell r="BD39" t="str">
            <v>ผ</v>
          </cell>
          <cell r="BE39" t="str">
            <v>ผ</v>
          </cell>
          <cell r="BF39" t="str">
            <v>ผ</v>
          </cell>
          <cell r="BG39" t="str">
            <v>ผ่าน</v>
          </cell>
          <cell r="BH39" t="str">
            <v>เรารักโรงเรียน</v>
          </cell>
        </row>
        <row r="40">
          <cell r="D40">
            <v>62</v>
          </cell>
          <cell r="F40">
            <v>64</v>
          </cell>
          <cell r="H40">
            <v>56</v>
          </cell>
          <cell r="J40">
            <v>66.5</v>
          </cell>
          <cell r="L40">
            <v>66.5</v>
          </cell>
          <cell r="N40">
            <v>72</v>
          </cell>
          <cell r="P40">
            <v>83</v>
          </cell>
          <cell r="R40">
            <v>77</v>
          </cell>
          <cell r="T40">
            <v>78</v>
          </cell>
          <cell r="V40">
            <v>65</v>
          </cell>
          <cell r="X40">
            <v>53</v>
          </cell>
          <cell r="AB40">
            <v>81</v>
          </cell>
          <cell r="AD40">
            <v>76</v>
          </cell>
          <cell r="AF40">
            <v>87</v>
          </cell>
          <cell r="AH40">
            <v>75</v>
          </cell>
          <cell r="BC40" t="str">
            <v>ผ</v>
          </cell>
          <cell r="BD40" t="str">
            <v>ผ</v>
          </cell>
          <cell r="BE40" t="str">
            <v>ผ</v>
          </cell>
          <cell r="BF40" t="str">
            <v>ผ</v>
          </cell>
          <cell r="BG40" t="str">
            <v>ผ่าน</v>
          </cell>
          <cell r="BH40" t="str">
            <v>จักรวาลแห่งการเรียนรู้</v>
          </cell>
        </row>
        <row r="41">
          <cell r="D41">
            <v>50</v>
          </cell>
          <cell r="F41">
            <v>51</v>
          </cell>
          <cell r="H41">
            <v>48</v>
          </cell>
          <cell r="J41">
            <v>50</v>
          </cell>
          <cell r="L41">
            <v>54.5</v>
          </cell>
          <cell r="N41">
            <v>59</v>
          </cell>
          <cell r="P41">
            <v>87</v>
          </cell>
          <cell r="R41">
            <v>70</v>
          </cell>
          <cell r="T41">
            <v>63</v>
          </cell>
          <cell r="V41">
            <v>54.5</v>
          </cell>
          <cell r="X41">
            <v>34</v>
          </cell>
          <cell r="AB41">
            <v>57</v>
          </cell>
          <cell r="AD41">
            <v>59</v>
          </cell>
          <cell r="AF41">
            <v>85</v>
          </cell>
          <cell r="AH41">
            <v>89</v>
          </cell>
          <cell r="BC41" t="str">
            <v>ผ</v>
          </cell>
          <cell r="BD41" t="str">
            <v>มผ</v>
          </cell>
          <cell r="BE41" t="str">
            <v>ผ</v>
          </cell>
          <cell r="BF41" t="str">
            <v>ผ</v>
          </cell>
          <cell r="BG41" t="str">
            <v>ไม่ผ่าน</v>
          </cell>
          <cell r="BH41" t="str">
            <v>ภาษาไทยสร้างสรรค์</v>
          </cell>
        </row>
        <row r="42">
          <cell r="BG42" t="str">
            <v>ย้าย</v>
          </cell>
          <cell r="BH42" t="str">
            <v>ผู้นำนันทนาการตัวน้อย</v>
          </cell>
        </row>
        <row r="43">
          <cell r="D43">
            <v>68</v>
          </cell>
          <cell r="F43">
            <v>61</v>
          </cell>
          <cell r="H43">
            <v>53</v>
          </cell>
          <cell r="J43">
            <v>68.5</v>
          </cell>
          <cell r="L43">
            <v>52</v>
          </cell>
          <cell r="N43">
            <v>55</v>
          </cell>
          <cell r="P43">
            <v>69</v>
          </cell>
          <cell r="R43">
            <v>73</v>
          </cell>
          <cell r="T43">
            <v>64</v>
          </cell>
          <cell r="V43">
            <v>63.5</v>
          </cell>
          <cell r="X43">
            <v>54</v>
          </cell>
          <cell r="AB43">
            <v>62</v>
          </cell>
          <cell r="AD43">
            <v>60</v>
          </cell>
          <cell r="AF43">
            <v>88</v>
          </cell>
          <cell r="AH43">
            <v>81</v>
          </cell>
          <cell r="BC43" t="str">
            <v>ผ</v>
          </cell>
          <cell r="BD43" t="str">
            <v>ผ</v>
          </cell>
          <cell r="BE43" t="str">
            <v>ผ</v>
          </cell>
          <cell r="BF43" t="str">
            <v>ผ</v>
          </cell>
          <cell r="BG43" t="str">
            <v>ผ่าน</v>
          </cell>
          <cell r="BH43" t="str">
            <v>อาหารแสนอร่อย</v>
          </cell>
        </row>
        <row r="44">
          <cell r="D44" t="str">
            <v>มส</v>
          </cell>
          <cell r="F44" t="str">
            <v>มส</v>
          </cell>
          <cell r="H44" t="str">
            <v>มส</v>
          </cell>
          <cell r="J44" t="str">
            <v>มส</v>
          </cell>
          <cell r="L44" t="str">
            <v>มส</v>
          </cell>
          <cell r="N44" t="str">
            <v>มส</v>
          </cell>
          <cell r="P44" t="str">
            <v>มส</v>
          </cell>
          <cell r="R44" t="str">
            <v>มส</v>
          </cell>
          <cell r="T44" t="str">
            <v>มส</v>
          </cell>
          <cell r="V44" t="str">
            <v>มส</v>
          </cell>
          <cell r="X44" t="str">
            <v>มส</v>
          </cell>
          <cell r="AB44" t="str">
            <v>มส</v>
          </cell>
          <cell r="AD44" t="str">
            <v>มส</v>
          </cell>
          <cell r="AF44" t="str">
            <v>มส</v>
          </cell>
          <cell r="AH44" t="str">
            <v>มส</v>
          </cell>
          <cell r="BC44" t="str">
            <v>มผ</v>
          </cell>
          <cell r="BD44" t="str">
            <v>มผ</v>
          </cell>
          <cell r="BE44" t="str">
            <v>มผ</v>
          </cell>
          <cell r="BF44" t="str">
            <v>มผ</v>
          </cell>
          <cell r="BG44" t="str">
            <v>ไม่ผ่าน</v>
          </cell>
          <cell r="BH44" t="str">
            <v>-</v>
          </cell>
        </row>
        <row r="45">
          <cell r="D45">
            <v>71</v>
          </cell>
          <cell r="F45">
            <v>67</v>
          </cell>
          <cell r="H45">
            <v>61</v>
          </cell>
          <cell r="J45">
            <v>80</v>
          </cell>
          <cell r="L45">
            <v>68.5</v>
          </cell>
          <cell r="N45">
            <v>77</v>
          </cell>
          <cell r="P45">
            <v>72</v>
          </cell>
          <cell r="R45">
            <v>73</v>
          </cell>
          <cell r="T45">
            <v>69</v>
          </cell>
          <cell r="V45">
            <v>73.5</v>
          </cell>
          <cell r="X45">
            <v>75</v>
          </cell>
          <cell r="AB45">
            <v>75</v>
          </cell>
          <cell r="AD45">
            <v>66</v>
          </cell>
          <cell r="AF45">
            <v>93</v>
          </cell>
          <cell r="AH45">
            <v>75</v>
          </cell>
          <cell r="BC45" t="str">
            <v>ผ</v>
          </cell>
          <cell r="BD45" t="str">
            <v>ผ</v>
          </cell>
          <cell r="BE45" t="str">
            <v>ผ</v>
          </cell>
          <cell r="BF45" t="str">
            <v>ผ</v>
          </cell>
          <cell r="BG45" t="str">
            <v>ผ่าน</v>
          </cell>
          <cell r="BH45" t="str">
            <v>อาหารแสนอร่อย</v>
          </cell>
        </row>
        <row r="46">
          <cell r="D46" t="str">
            <v>มส</v>
          </cell>
          <cell r="F46" t="str">
            <v>มส</v>
          </cell>
          <cell r="H46" t="str">
            <v>มส</v>
          </cell>
          <cell r="J46" t="str">
            <v>มส</v>
          </cell>
          <cell r="L46" t="str">
            <v>มส</v>
          </cell>
          <cell r="N46" t="str">
            <v>มส</v>
          </cell>
          <cell r="P46" t="str">
            <v>มส</v>
          </cell>
          <cell r="R46" t="str">
            <v>มส</v>
          </cell>
          <cell r="T46" t="str">
            <v>มส</v>
          </cell>
          <cell r="V46" t="str">
            <v>มส</v>
          </cell>
          <cell r="X46" t="str">
            <v>มส</v>
          </cell>
          <cell r="AB46" t="str">
            <v>มส</v>
          </cell>
          <cell r="AD46" t="str">
            <v>มส</v>
          </cell>
          <cell r="AF46" t="str">
            <v>มส</v>
          </cell>
          <cell r="AH46" t="str">
            <v>มส</v>
          </cell>
          <cell r="BC46" t="str">
            <v>มผ</v>
          </cell>
          <cell r="BD46" t="str">
            <v>มผ</v>
          </cell>
          <cell r="BE46" t="str">
            <v>มผ</v>
          </cell>
          <cell r="BF46" t="str">
            <v>มผ</v>
          </cell>
          <cell r="BG46" t="str">
            <v>ไม่ผ่าน</v>
          </cell>
          <cell r="BH46" t="str">
            <v>-</v>
          </cell>
        </row>
        <row r="47">
          <cell r="BG47" t="str">
            <v/>
          </cell>
        </row>
        <row r="48">
          <cell r="BG48" t="str">
            <v/>
          </cell>
        </row>
        <row r="49">
          <cell r="BG49" t="str">
            <v/>
          </cell>
        </row>
        <row r="50">
          <cell r="BG50" t="str">
            <v/>
          </cell>
        </row>
        <row r="51">
          <cell r="BG51" t="str">
            <v/>
          </cell>
        </row>
        <row r="52">
          <cell r="BG52" t="str">
            <v/>
          </cell>
        </row>
        <row r="53">
          <cell r="BG53" t="str">
            <v/>
          </cell>
        </row>
        <row r="54">
          <cell r="BG54" t="str">
            <v/>
          </cell>
        </row>
        <row r="55">
          <cell r="BG55" t="str">
            <v/>
          </cell>
        </row>
      </sheetData>
      <sheetData sheetId="4">
        <row r="11">
          <cell r="I11" t="str">
            <v>ไม่ผ่าน</v>
          </cell>
        </row>
        <row r="12">
          <cell r="I12" t="str">
            <v>ดี</v>
          </cell>
        </row>
        <row r="13">
          <cell r="I13" t="str">
            <v>ดี</v>
          </cell>
        </row>
        <row r="14">
          <cell r="I14" t="str">
            <v>ดี</v>
          </cell>
        </row>
        <row r="15">
          <cell r="I15" t="str">
            <v>ผ่าน</v>
          </cell>
        </row>
        <row r="16">
          <cell r="I16" t="str">
            <v>ดี</v>
          </cell>
        </row>
        <row r="17">
          <cell r="I17" t="str">
            <v>ดีเยี่ยม</v>
          </cell>
        </row>
        <row r="18">
          <cell r="I18" t="str">
            <v>ดี</v>
          </cell>
        </row>
        <row r="19">
          <cell r="I19" t="str">
            <v>ดี</v>
          </cell>
        </row>
        <row r="20">
          <cell r="I20" t="str">
            <v>ไม่ผ่าน</v>
          </cell>
        </row>
        <row r="21">
          <cell r="I21" t="str">
            <v>ดี</v>
          </cell>
        </row>
        <row r="22">
          <cell r="I22" t="str">
            <v>ดี</v>
          </cell>
        </row>
        <row r="23">
          <cell r="I23" t="str">
            <v>ดีเยี่ยม</v>
          </cell>
        </row>
        <row r="24">
          <cell r="I24" t="str">
            <v>ดีเยี่ยม</v>
          </cell>
        </row>
        <row r="25">
          <cell r="I25" t="str">
            <v>ดีเยี่ยม</v>
          </cell>
        </row>
        <row r="26">
          <cell r="I26" t="str">
            <v>ผ่าน</v>
          </cell>
        </row>
        <row r="27">
          <cell r="I27" t="str">
            <v>ไม่ผ่าน</v>
          </cell>
        </row>
        <row r="28">
          <cell r="I28" t="str">
            <v>ดีเยี่ยม</v>
          </cell>
        </row>
        <row r="29">
          <cell r="I29" t="str">
            <v>ดีเยี่ยม</v>
          </cell>
        </row>
        <row r="30">
          <cell r="I30" t="str">
            <v>ไม่ผ่าน</v>
          </cell>
        </row>
        <row r="31">
          <cell r="I31" t="str">
            <v>ดีเยี่ยม</v>
          </cell>
        </row>
        <row r="32">
          <cell r="I32" t="str">
            <v>ดีเยี่ยม</v>
          </cell>
        </row>
        <row r="33">
          <cell r="I33" t="str">
            <v>ผ่าน</v>
          </cell>
        </row>
        <row r="34">
          <cell r="I34" t="str">
            <v>ดีเยี่ยม</v>
          </cell>
        </row>
        <row r="35">
          <cell r="I35" t="str">
            <v>ไม่ผ่าน</v>
          </cell>
        </row>
        <row r="36">
          <cell r="I36" t="str">
            <v>ดีเยี่ยม</v>
          </cell>
        </row>
        <row r="37">
          <cell r="I37" t="str">
            <v>ไม่ผ่าน</v>
          </cell>
        </row>
        <row r="38">
          <cell r="I38" t="str">
            <v>ไม่ผ่าน</v>
          </cell>
        </row>
        <row r="39">
          <cell r="I39" t="str">
            <v>ดีเยี่ยม</v>
          </cell>
        </row>
        <row r="40">
          <cell r="I40" t="str">
            <v>ดีเยี่ยม</v>
          </cell>
        </row>
        <row r="41">
          <cell r="I41" t="str">
            <v>ดี</v>
          </cell>
        </row>
        <row r="42">
          <cell r="I42" t="str">
            <v>ย้าย</v>
          </cell>
        </row>
        <row r="43">
          <cell r="I43" t="str">
            <v>ดีเยี่ยม</v>
          </cell>
        </row>
        <row r="44">
          <cell r="I44" t="str">
            <v>ไม่ผ่าน</v>
          </cell>
        </row>
        <row r="45">
          <cell r="I45" t="str">
            <v>ดีเยี่ยม</v>
          </cell>
        </row>
        <row r="46">
          <cell r="I46" t="str">
            <v>ไม่ผ่าน</v>
          </cell>
        </row>
        <row r="47">
          <cell r="I47" t="str">
            <v/>
          </cell>
        </row>
        <row r="48">
          <cell r="I48" t="str">
            <v/>
          </cell>
        </row>
        <row r="49">
          <cell r="I49" t="str">
            <v/>
          </cell>
        </row>
        <row r="50">
          <cell r="I50" t="str">
            <v/>
          </cell>
        </row>
        <row r="51">
          <cell r="I51" t="str">
            <v/>
          </cell>
        </row>
        <row r="52">
          <cell r="I52" t="str">
            <v/>
          </cell>
        </row>
        <row r="53">
          <cell r="I53" t="str">
            <v/>
          </cell>
        </row>
        <row r="54">
          <cell r="I54" t="str">
            <v/>
          </cell>
        </row>
        <row r="55">
          <cell r="I55" t="str">
            <v/>
          </cell>
        </row>
      </sheetData>
      <sheetData sheetId="5">
        <row r="11">
          <cell r="L11" t="str">
            <v>ไม่ผ่าน</v>
          </cell>
        </row>
        <row r="12">
          <cell r="L12" t="str">
            <v>ดีเยี่ยม</v>
          </cell>
        </row>
        <row r="13">
          <cell r="L13" t="str">
            <v>ดีเยี่ยม</v>
          </cell>
        </row>
        <row r="14">
          <cell r="L14" t="str">
            <v>ดีเยี่ยม</v>
          </cell>
        </row>
        <row r="15">
          <cell r="L15" t="str">
            <v>ดี</v>
          </cell>
        </row>
        <row r="16">
          <cell r="L16" t="str">
            <v>ดีเยี่ยม</v>
          </cell>
        </row>
        <row r="17">
          <cell r="L17" t="str">
            <v>ดีเยี่ยม</v>
          </cell>
        </row>
        <row r="18">
          <cell r="L18" t="str">
            <v>ดีเยี่ยม</v>
          </cell>
        </row>
        <row r="19">
          <cell r="L19" t="str">
            <v>ดีเยี่ยม</v>
          </cell>
        </row>
        <row r="20">
          <cell r="L20" t="str">
            <v>ไม่ผ่าน</v>
          </cell>
        </row>
        <row r="21">
          <cell r="L21" t="str">
            <v>ดีเยี่ยม</v>
          </cell>
        </row>
        <row r="22">
          <cell r="L22" t="str">
            <v>ดี</v>
          </cell>
        </row>
        <row r="23">
          <cell r="L23" t="str">
            <v>ดีเยี่ยม</v>
          </cell>
        </row>
        <row r="24">
          <cell r="L24" t="str">
            <v>ดีเยี่ยม</v>
          </cell>
        </row>
        <row r="25">
          <cell r="L25" t="str">
            <v>ดีเยี่ยม</v>
          </cell>
        </row>
        <row r="26">
          <cell r="L26" t="str">
            <v>ดี</v>
          </cell>
        </row>
        <row r="27">
          <cell r="L27" t="str">
            <v>ไม่ผ่าน</v>
          </cell>
        </row>
        <row r="28">
          <cell r="L28" t="str">
            <v>ดีเยี่ยม</v>
          </cell>
        </row>
        <row r="29">
          <cell r="L29" t="str">
            <v>ดีเยี่ยม</v>
          </cell>
        </row>
        <row r="30">
          <cell r="L30" t="str">
            <v>ไม่ผ่าน</v>
          </cell>
        </row>
        <row r="31">
          <cell r="L31" t="str">
            <v>ดีเยี่ยม</v>
          </cell>
        </row>
        <row r="32">
          <cell r="L32" t="str">
            <v>ดีเยี่ยม</v>
          </cell>
        </row>
        <row r="33">
          <cell r="L33" t="str">
            <v>ดี</v>
          </cell>
        </row>
        <row r="34">
          <cell r="L34" t="str">
            <v>ดีเยี่ยม</v>
          </cell>
        </row>
        <row r="35">
          <cell r="L35" t="str">
            <v>ไม่ผ่าน</v>
          </cell>
        </row>
        <row r="36">
          <cell r="L36" t="str">
            <v>ดีเยี่ยม</v>
          </cell>
        </row>
        <row r="37">
          <cell r="L37" t="str">
            <v>ไม่ผ่าน</v>
          </cell>
        </row>
        <row r="38">
          <cell r="L38" t="str">
            <v>ไม่ผ่าน</v>
          </cell>
        </row>
        <row r="39">
          <cell r="L39" t="str">
            <v>ดีเยี่ยม</v>
          </cell>
        </row>
        <row r="40">
          <cell r="L40" t="str">
            <v>ดีเยี่ยม</v>
          </cell>
        </row>
        <row r="41">
          <cell r="L41" t="str">
            <v>ดี</v>
          </cell>
        </row>
        <row r="42">
          <cell r="L42" t="str">
            <v>ย้าย</v>
          </cell>
        </row>
        <row r="43">
          <cell r="L43" t="str">
            <v>ดี</v>
          </cell>
        </row>
        <row r="44">
          <cell r="L44" t="str">
            <v>ไม่ผ่าน</v>
          </cell>
        </row>
        <row r="45">
          <cell r="L45" t="str">
            <v>ดีเยี่ยม</v>
          </cell>
        </row>
        <row r="46">
          <cell r="L46" t="str">
            <v>ไม่ผ่าน</v>
          </cell>
        </row>
        <row r="47">
          <cell r="L47" t="str">
            <v/>
          </cell>
        </row>
        <row r="48">
          <cell r="L48" t="str">
            <v/>
          </cell>
        </row>
        <row r="49">
          <cell r="L49" t="str">
            <v/>
          </cell>
        </row>
        <row r="50">
          <cell r="L50" t="str">
            <v/>
          </cell>
        </row>
        <row r="51">
          <cell r="L51" t="str">
            <v/>
          </cell>
        </row>
        <row r="52">
          <cell r="L52" t="str">
            <v/>
          </cell>
        </row>
        <row r="53">
          <cell r="L53" t="str">
            <v/>
          </cell>
        </row>
        <row r="54">
          <cell r="L54" t="str">
            <v/>
          </cell>
        </row>
        <row r="55">
          <cell r="L55" t="str">
            <v/>
          </cell>
        </row>
      </sheetData>
      <sheetData sheetId="6"/>
      <sheetData sheetId="7"/>
      <sheetData sheetId="8"/>
      <sheetData sheetId="9"/>
      <sheetData sheetId="10">
        <row r="8">
          <cell r="W8">
            <v>1.5</v>
          </cell>
          <cell r="X8">
            <v>1.5</v>
          </cell>
          <cell r="Y8">
            <v>1.5</v>
          </cell>
          <cell r="Z8">
            <v>0.5</v>
          </cell>
          <cell r="AA8">
            <v>1.5</v>
          </cell>
          <cell r="AB8">
            <v>0.5</v>
          </cell>
          <cell r="AC8">
            <v>0.5</v>
          </cell>
          <cell r="AD8">
            <v>0.5</v>
          </cell>
          <cell r="AE8">
            <v>1</v>
          </cell>
          <cell r="AF8">
            <v>1</v>
          </cell>
          <cell r="AG8">
            <v>1.5</v>
          </cell>
          <cell r="AH8" t="str">
            <v/>
          </cell>
          <cell r="AI8">
            <v>0.5</v>
          </cell>
          <cell r="AJ8">
            <v>0.5</v>
          </cell>
          <cell r="AK8">
            <v>0.5</v>
          </cell>
          <cell r="AL8">
            <v>1</v>
          </cell>
          <cell r="AM8" t="str">
            <v/>
          </cell>
        </row>
        <row r="9">
          <cell r="U9">
            <v>0</v>
          </cell>
          <cell r="V9" t="str">
            <v>มส</v>
          </cell>
        </row>
        <row r="10">
          <cell r="U10">
            <v>1.8035714285714286</v>
          </cell>
          <cell r="V10">
            <v>24</v>
          </cell>
        </row>
        <row r="11">
          <cell r="U11">
            <v>2.0178571428571428</v>
          </cell>
          <cell r="V11">
            <v>20</v>
          </cell>
        </row>
        <row r="12">
          <cell r="U12">
            <v>2.375</v>
          </cell>
          <cell r="V12">
            <v>15</v>
          </cell>
        </row>
        <row r="13">
          <cell r="U13">
            <v>1.9285714285714286</v>
          </cell>
          <cell r="V13">
            <v>22</v>
          </cell>
        </row>
        <row r="14">
          <cell r="U14">
            <v>2.5714285714285716</v>
          </cell>
          <cell r="V14">
            <v>9</v>
          </cell>
        </row>
        <row r="15">
          <cell r="U15">
            <v>2.875</v>
          </cell>
          <cell r="V15">
            <v>6</v>
          </cell>
        </row>
        <row r="16">
          <cell r="U16">
            <v>2.4464285714285716</v>
          </cell>
          <cell r="V16">
            <v>14</v>
          </cell>
        </row>
        <row r="17">
          <cell r="U17">
            <v>2.25</v>
          </cell>
          <cell r="V17">
            <v>17</v>
          </cell>
        </row>
        <row r="18">
          <cell r="U18">
            <v>0</v>
          </cell>
          <cell r="V18" t="str">
            <v>มส</v>
          </cell>
        </row>
        <row r="19">
          <cell r="U19">
            <v>2.5178571428571428</v>
          </cell>
          <cell r="V19">
            <v>12</v>
          </cell>
        </row>
        <row r="20">
          <cell r="U20">
            <v>2.1428571428571428</v>
          </cell>
          <cell r="V20">
            <v>19</v>
          </cell>
        </row>
        <row r="21">
          <cell r="U21">
            <v>2.5892857142857144</v>
          </cell>
          <cell r="V21">
            <v>8</v>
          </cell>
        </row>
        <row r="22">
          <cell r="U22">
            <v>2.5535714285714284</v>
          </cell>
          <cell r="V22">
            <v>11</v>
          </cell>
        </row>
        <row r="23">
          <cell r="U23">
            <v>3.0178571428571428</v>
          </cell>
          <cell r="V23">
            <v>3</v>
          </cell>
        </row>
        <row r="24">
          <cell r="U24">
            <v>1.8571428571428572</v>
          </cell>
          <cell r="V24">
            <v>23</v>
          </cell>
        </row>
        <row r="25">
          <cell r="U25">
            <v>0</v>
          </cell>
          <cell r="V25" t="str">
            <v>มส</v>
          </cell>
        </row>
        <row r="26">
          <cell r="U26">
            <v>2.3214285714285716</v>
          </cell>
          <cell r="V26">
            <v>16</v>
          </cell>
        </row>
        <row r="27">
          <cell r="U27">
            <v>2.5714285714285716</v>
          </cell>
          <cell r="V27">
            <v>9</v>
          </cell>
        </row>
        <row r="28">
          <cell r="U28">
            <v>0</v>
          </cell>
          <cell r="V28" t="str">
            <v>มส</v>
          </cell>
        </row>
        <row r="29">
          <cell r="U29">
            <v>2.25</v>
          </cell>
          <cell r="V29">
            <v>17</v>
          </cell>
        </row>
        <row r="30">
          <cell r="U30">
            <v>2.8928571428571428</v>
          </cell>
          <cell r="V30">
            <v>5</v>
          </cell>
        </row>
        <row r="31">
          <cell r="U31">
            <v>1.7321428571428572</v>
          </cell>
          <cell r="V31">
            <v>25</v>
          </cell>
        </row>
        <row r="32">
          <cell r="U32">
            <v>3.0892857142857144</v>
          </cell>
          <cell r="V32">
            <v>2</v>
          </cell>
        </row>
        <row r="33">
          <cell r="U33">
            <v>0</v>
          </cell>
          <cell r="V33" t="str">
            <v>มส</v>
          </cell>
        </row>
        <row r="34">
          <cell r="U34">
            <v>2.7678571428571428</v>
          </cell>
          <cell r="V34">
            <v>7</v>
          </cell>
        </row>
        <row r="35">
          <cell r="U35">
            <v>0</v>
          </cell>
          <cell r="V35" t="str">
            <v>มส</v>
          </cell>
        </row>
        <row r="36">
          <cell r="U36">
            <v>0</v>
          </cell>
          <cell r="V36" t="str">
            <v>มส</v>
          </cell>
        </row>
        <row r="37">
          <cell r="U37">
            <v>3.5714285714285716</v>
          </cell>
          <cell r="V37">
            <v>1</v>
          </cell>
        </row>
        <row r="38">
          <cell r="U38">
            <v>2.5178571428571428</v>
          </cell>
          <cell r="V38">
            <v>12</v>
          </cell>
        </row>
        <row r="39">
          <cell r="U39">
            <v>1.4107142857142858</v>
          </cell>
          <cell r="V39">
            <v>26</v>
          </cell>
        </row>
        <row r="40">
          <cell r="U40" t="str">
            <v/>
          </cell>
          <cell r="V40" t="str">
            <v>ย้าย</v>
          </cell>
        </row>
        <row r="41">
          <cell r="U41">
            <v>2</v>
          </cell>
          <cell r="V41">
            <v>21</v>
          </cell>
        </row>
        <row r="42">
          <cell r="U42">
            <v>0</v>
          </cell>
          <cell r="V42" t="str">
            <v>มส</v>
          </cell>
        </row>
        <row r="43">
          <cell r="U43">
            <v>2.9285714285714284</v>
          </cell>
          <cell r="V43">
            <v>4</v>
          </cell>
        </row>
        <row r="44">
          <cell r="U44">
            <v>0</v>
          </cell>
          <cell r="V44" t="str">
            <v>มส</v>
          </cell>
        </row>
        <row r="45">
          <cell r="U45" t="str">
            <v/>
          </cell>
          <cell r="V45" t="str">
            <v/>
          </cell>
        </row>
        <row r="46">
          <cell r="U46" t="str">
            <v/>
          </cell>
          <cell r="V46" t="str">
            <v/>
          </cell>
        </row>
        <row r="47">
          <cell r="U47" t="str">
            <v/>
          </cell>
          <cell r="V47" t="str">
            <v/>
          </cell>
        </row>
        <row r="48">
          <cell r="U48" t="str">
            <v/>
          </cell>
          <cell r="V48" t="str">
            <v/>
          </cell>
        </row>
        <row r="49">
          <cell r="U49" t="str">
            <v/>
          </cell>
          <cell r="V49" t="str">
            <v/>
          </cell>
        </row>
        <row r="50">
          <cell r="U50" t="str">
            <v/>
          </cell>
          <cell r="V50" t="str">
            <v/>
          </cell>
        </row>
        <row r="51">
          <cell r="U51" t="str">
            <v/>
          </cell>
          <cell r="V51" t="str">
            <v/>
          </cell>
        </row>
        <row r="52">
          <cell r="U52" t="str">
            <v/>
          </cell>
          <cell r="V52" t="str">
            <v/>
          </cell>
        </row>
        <row r="53">
          <cell r="U53" t="str">
            <v/>
          </cell>
          <cell r="V53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ข้อมูลเบื้องต้น"/>
      <sheetName val="2.ชื่อนักเรียน"/>
      <sheetName val="3.กลางภาค"/>
      <sheetName val="4.คีย์ปลายภาค"/>
      <sheetName val="4.1ปลายภาค"/>
      <sheetName val="4.2พัฒนาผู้เรียน"/>
      <sheetName val="5.อ่านคิดวิเคราะห์"/>
      <sheetName val="6.คุณลักษณะ"/>
      <sheetName val="ปถ.07"/>
    </sheetNames>
    <sheetDataSet>
      <sheetData sheetId="0">
        <row r="2">
          <cell r="I2" t="str">
            <v>มัธยมศึกษาปีที่ 1/2</v>
          </cell>
          <cell r="L2">
            <v>2562</v>
          </cell>
        </row>
        <row r="4">
          <cell r="L4">
            <v>2</v>
          </cell>
        </row>
        <row r="6">
          <cell r="J6" t="str">
            <v>นางกิติยา  มิดเดิลตัน</v>
          </cell>
        </row>
        <row r="7">
          <cell r="B7" t="str">
            <v>ท21102</v>
          </cell>
          <cell r="C7" t="str">
            <v>ภาษาไทย 2</v>
          </cell>
          <cell r="D7">
            <v>1.5</v>
          </cell>
        </row>
        <row r="8">
          <cell r="B8" t="str">
            <v>ค21102</v>
          </cell>
          <cell r="C8" t="str">
            <v>คณิตศาสตร์ 2</v>
          </cell>
          <cell r="D8">
            <v>1.5</v>
          </cell>
          <cell r="J8" t="str">
            <v>นางกิติยา  มิดเดิลตัน</v>
          </cell>
        </row>
        <row r="9">
          <cell r="B9" t="str">
            <v>ว21103</v>
          </cell>
          <cell r="C9" t="str">
            <v>วิทยาศาสตร์ 2</v>
          </cell>
          <cell r="D9">
            <v>1.5</v>
          </cell>
        </row>
        <row r="10">
          <cell r="B10" t="str">
            <v>ว21104</v>
          </cell>
          <cell r="C10" t="str">
            <v>วิทยาการคำนวณ 2</v>
          </cell>
          <cell r="D10">
            <v>0.5</v>
          </cell>
          <cell r="J10" t="str">
            <v xml:space="preserve">                -                </v>
          </cell>
        </row>
        <row r="11">
          <cell r="B11" t="str">
            <v>ส21103</v>
          </cell>
          <cell r="C11" t="str">
            <v>สังคมศึกษา ศาสนา และวัฒนธรรม 2</v>
          </cell>
          <cell r="D11">
            <v>1.5</v>
          </cell>
        </row>
        <row r="12">
          <cell r="B12" t="str">
            <v>ส21104</v>
          </cell>
          <cell r="C12" t="str">
            <v>ประวัติศาสตร์ 2</v>
          </cell>
          <cell r="D12">
            <v>0.5</v>
          </cell>
          <cell r="J12" t="str">
            <v>นายอัศวิน   คงเพ็ชรศักดิ์</v>
          </cell>
        </row>
        <row r="13">
          <cell r="B13" t="str">
            <v>พ21103</v>
          </cell>
          <cell r="C13" t="str">
            <v>สุขศึกษา 2</v>
          </cell>
          <cell r="D13">
            <v>0.5</v>
          </cell>
        </row>
        <row r="14">
          <cell r="B14" t="str">
            <v>พ21104</v>
          </cell>
          <cell r="C14" t="str">
            <v>พลศึกษา 2</v>
          </cell>
          <cell r="D14">
            <v>0.5</v>
          </cell>
          <cell r="J14">
            <v>31</v>
          </cell>
          <cell r="K14" t="str">
            <v>มีนาคม</v>
          </cell>
          <cell r="L14">
            <v>2563</v>
          </cell>
        </row>
        <row r="15">
          <cell r="B15" t="str">
            <v>ศ21102</v>
          </cell>
          <cell r="C15" t="str">
            <v>ศิลปะ 2</v>
          </cell>
          <cell r="D15">
            <v>1</v>
          </cell>
        </row>
        <row r="16">
          <cell r="B16" t="str">
            <v>ง21102</v>
          </cell>
          <cell r="C16" t="str">
            <v>การงานอาชีพ 2</v>
          </cell>
          <cell r="D16">
            <v>0.5</v>
          </cell>
        </row>
        <row r="17">
          <cell r="B17" t="str">
            <v>อ21102</v>
          </cell>
          <cell r="C17" t="str">
            <v>ภาษาอังกฤษ 2</v>
          </cell>
          <cell r="D17">
            <v>1.5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20">
          <cell r="B20" t="str">
            <v>ส21232</v>
          </cell>
          <cell r="C20" t="str">
            <v>หน้าที่พลเมือง 2</v>
          </cell>
          <cell r="D20">
            <v>0.5</v>
          </cell>
        </row>
        <row r="21">
          <cell r="B21" t="str">
            <v>ศ21206</v>
          </cell>
          <cell r="C21" t="str">
            <v>ศิลปะสร้างสรรค์ 2</v>
          </cell>
          <cell r="D21">
            <v>0.5</v>
          </cell>
        </row>
        <row r="22">
          <cell r="B22" t="str">
            <v>ศ21208</v>
          </cell>
          <cell r="C22" t="str">
            <v>ขลุ่ย 2</v>
          </cell>
          <cell r="D22">
            <v>0.5</v>
          </cell>
        </row>
        <row r="23">
          <cell r="B23" t="str">
            <v>พ21204</v>
          </cell>
          <cell r="C23" t="str">
            <v>มินิมาราธอน 2</v>
          </cell>
          <cell r="D23">
            <v>1</v>
          </cell>
        </row>
        <row r="24">
          <cell r="B24" t="str">
            <v>พ21206</v>
          </cell>
          <cell r="C24" t="str">
            <v>ฟุตบอล 2</v>
          </cell>
          <cell r="D24">
            <v>1</v>
          </cell>
        </row>
        <row r="25">
          <cell r="B25" t="str">
            <v>ศ21210</v>
          </cell>
          <cell r="C25" t="str">
            <v>ดนตรีไทย 2 (ระนาดเอก)</v>
          </cell>
          <cell r="D25">
            <v>1</v>
          </cell>
        </row>
        <row r="26">
          <cell r="B26" t="str">
            <v>ศ21212</v>
          </cell>
          <cell r="C26" t="str">
            <v>ดนตรีสากล 2 (กีตาร์)</v>
          </cell>
          <cell r="D26">
            <v>1</v>
          </cell>
        </row>
        <row r="27">
          <cell r="B27" t="str">
            <v>ศ21214</v>
          </cell>
          <cell r="C27" t="str">
            <v>การแสดงประกอบบทเพลง 2</v>
          </cell>
          <cell r="D27">
            <v>1</v>
          </cell>
        </row>
        <row r="28">
          <cell r="B28" t="str">
            <v>ศ21216</v>
          </cell>
          <cell r="C28" t="str">
            <v>ประติมากรรม 2</v>
          </cell>
          <cell r="D28">
            <v>1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3">
          <cell r="C33" t="str">
            <v>กิจกรรมแนะแนว</v>
          </cell>
        </row>
        <row r="34">
          <cell r="C34" t="str">
            <v>ลูกเสือ - เนตรนารี</v>
          </cell>
        </row>
        <row r="35">
          <cell r="C35" t="str">
            <v>ชมรม</v>
          </cell>
        </row>
        <row r="36">
          <cell r="C36" t="str">
            <v>กิจกรรมเพื่อสังคมและสาธารณประโยชน์</v>
          </cell>
        </row>
      </sheetData>
      <sheetData sheetId="1">
        <row r="11">
          <cell r="C11" t="str">
            <v>เด็กชายณัฐพล</v>
          </cell>
          <cell r="D11" t="str">
            <v xml:space="preserve">อยู่เย็น   </v>
          </cell>
        </row>
        <row r="12">
          <cell r="C12" t="str">
            <v xml:space="preserve">เด็กชายโชคพิพัฒน์  </v>
          </cell>
          <cell r="D12" t="str">
            <v xml:space="preserve">ลำพูน </v>
          </cell>
        </row>
        <row r="13">
          <cell r="C13" t="str">
            <v>เด็กชายพัชรพล</v>
          </cell>
          <cell r="D13" t="str">
            <v>ภู่ระหงษ์</v>
          </cell>
        </row>
        <row r="14">
          <cell r="C14" t="str">
            <v>เด็กชายธนันชัย</v>
          </cell>
          <cell r="D14" t="str">
            <v>เลิศเรืองฤทธิ์</v>
          </cell>
        </row>
        <row r="15">
          <cell r="C15" t="str">
            <v>เด็กชายธนเดช</v>
          </cell>
          <cell r="D15" t="str">
            <v>มะหิงสา</v>
          </cell>
        </row>
        <row r="16">
          <cell r="C16" t="str">
            <v>เด็กชายธีรภัทร</v>
          </cell>
          <cell r="D16" t="str">
            <v>ปักเขมะยัง</v>
          </cell>
        </row>
        <row r="17">
          <cell r="C17" t="str">
            <v>เด็กชายชนาธิป</v>
          </cell>
          <cell r="D17" t="str">
            <v>นวมศิริ</v>
          </cell>
        </row>
        <row r="18">
          <cell r="C18" t="str">
            <v>เด็กชายชนาธิป</v>
          </cell>
          <cell r="D18" t="str">
            <v>มะปัญญา</v>
          </cell>
        </row>
        <row r="19">
          <cell r="C19" t="str">
            <v>เด็กชายคุณกฤต</v>
          </cell>
          <cell r="D19" t="str">
            <v>แสงวิเชียร</v>
          </cell>
        </row>
        <row r="20">
          <cell r="C20" t="str">
            <v>เด็กชายฉัตรพล</v>
          </cell>
          <cell r="D20" t="str">
            <v xml:space="preserve">จันทร์เพชร  </v>
          </cell>
        </row>
        <row r="21">
          <cell r="C21" t="str">
            <v>เด็กชายวชิร</v>
          </cell>
          <cell r="D21" t="str">
            <v>แย้มพราย</v>
          </cell>
        </row>
        <row r="22">
          <cell r="C22" t="str">
            <v>เด็กชายสิทธินนท์</v>
          </cell>
          <cell r="D22" t="str">
            <v>เพ็งรอด</v>
          </cell>
        </row>
        <row r="23">
          <cell r="C23" t="str">
            <v>เด็กชายคณาธิป</v>
          </cell>
          <cell r="D23" t="str">
            <v>โห้โสภา</v>
          </cell>
        </row>
        <row r="24">
          <cell r="C24" t="str">
            <v>เด็กชายสรอรรถ</v>
          </cell>
          <cell r="D24" t="str">
            <v>แสนสำราญสุข</v>
          </cell>
        </row>
        <row r="25">
          <cell r="C25" t="str">
            <v>เด็กชายวันชนะ</v>
          </cell>
          <cell r="D25" t="str">
            <v>สุรณาภรณ์ชัย</v>
          </cell>
        </row>
        <row r="26">
          <cell r="C26" t="str">
            <v>เด็กชายสมภพ</v>
          </cell>
          <cell r="D26" t="str">
            <v>ก้านสุวรรณ์</v>
          </cell>
        </row>
        <row r="27">
          <cell r="C27" t="str">
            <v>เด็กชายวีรภาพ</v>
          </cell>
          <cell r="D27" t="str">
            <v>ยิ่งทวีศักดิ์</v>
          </cell>
        </row>
        <row r="28">
          <cell r="C28" t="str">
            <v>เด็กชายณัฐชนน</v>
          </cell>
          <cell r="D28" t="str">
            <v>พรชัยเจริญ</v>
          </cell>
        </row>
        <row r="29">
          <cell r="C29" t="str">
            <v>เด็กชายรชต</v>
          </cell>
          <cell r="D29" t="str">
            <v>สกุลดี</v>
          </cell>
        </row>
        <row r="30">
          <cell r="C30" t="str">
            <v>เด็กหญิงณิชกานต์</v>
          </cell>
          <cell r="D30" t="str">
            <v xml:space="preserve">ประเสริฐศักดิ์  </v>
          </cell>
        </row>
        <row r="31">
          <cell r="C31" t="str">
            <v>เด็กหญิงวนัสนันท์</v>
          </cell>
          <cell r="D31" t="str">
            <v>ขำสำราญ</v>
          </cell>
        </row>
        <row r="32">
          <cell r="C32" t="str">
            <v>เด็กหญิงธัญญาพร</v>
          </cell>
          <cell r="D32" t="str">
            <v>ประเสริฐศักดิ์</v>
          </cell>
        </row>
        <row r="33">
          <cell r="C33" t="str">
            <v>เด็กหญิงสุจีรา</v>
          </cell>
          <cell r="D33" t="str">
            <v>หัสดี</v>
          </cell>
        </row>
        <row r="34">
          <cell r="C34" t="str">
            <v>เด็กหญิงสุภัฑรา</v>
          </cell>
          <cell r="D34" t="str">
            <v>เกตุแก้ว</v>
          </cell>
        </row>
        <row r="35">
          <cell r="C35" t="str">
            <v>เด็กหญิงนภัสนันท์</v>
          </cell>
          <cell r="D35" t="str">
            <v xml:space="preserve">ทรัพย์ประเสริฐ </v>
          </cell>
        </row>
        <row r="36">
          <cell r="C36" t="str">
            <v>เด็กหญิงปัญญาพร</v>
          </cell>
          <cell r="D36" t="str">
            <v>มณเฑียรทอง</v>
          </cell>
        </row>
        <row r="37">
          <cell r="C37" t="str">
            <v>เด็กหญิงปวิตา</v>
          </cell>
          <cell r="D37" t="str">
            <v>จงรักแสง</v>
          </cell>
        </row>
        <row r="38">
          <cell r="C38" t="str">
            <v>เด็กหญิงกมลชนก</v>
          </cell>
          <cell r="D38" t="str">
            <v xml:space="preserve">แสงฉาย </v>
          </cell>
        </row>
        <row r="39">
          <cell r="C39" t="str">
            <v>เด็กหญิงวลัยพรรณ</v>
          </cell>
          <cell r="D39" t="str">
            <v>เพ็ชรเที่ยง</v>
          </cell>
        </row>
        <row r="40">
          <cell r="C40" t="str">
            <v>เด็กหญิงแพรวดาว</v>
          </cell>
          <cell r="D40" t="str">
            <v>ศุขเสมอ</v>
          </cell>
        </row>
        <row r="41">
          <cell r="C41" t="str">
            <v>เด็กหญิงสิดาพร</v>
          </cell>
          <cell r="D41" t="str">
            <v>แช่มมี</v>
          </cell>
        </row>
        <row r="42">
          <cell r="C42" t="str">
            <v>เด็กหญิงนภัสวรรณ</v>
          </cell>
          <cell r="D42" t="str">
            <v>กลองยา</v>
          </cell>
        </row>
        <row r="43">
          <cell r="C43" t="str">
            <v>เด็กหญิงปุญชรัสมิ์</v>
          </cell>
          <cell r="D43" t="str">
            <v>เพชรคง</v>
          </cell>
        </row>
        <row r="44">
          <cell r="C44" t="str">
            <v>เด็กหญิงวาสนา</v>
          </cell>
          <cell r="D44" t="str">
            <v>พัดเพ็ชร</v>
          </cell>
        </row>
        <row r="45">
          <cell r="C45" t="str">
            <v>เด็กหญิงชลลดา</v>
          </cell>
          <cell r="D45" t="str">
            <v>แซ่อั้ง</v>
          </cell>
        </row>
        <row r="46">
          <cell r="C46" t="str">
            <v>เด็กหญิงกุลจิรา</v>
          </cell>
          <cell r="D46" t="str">
            <v>รัตนไพบูลย์วัฒนา</v>
          </cell>
        </row>
        <row r="47">
          <cell r="C47">
            <v>0</v>
          </cell>
          <cell r="D47">
            <v>0</v>
          </cell>
        </row>
        <row r="48">
          <cell r="C48">
            <v>0</v>
          </cell>
          <cell r="D48">
            <v>0</v>
          </cell>
        </row>
        <row r="49">
          <cell r="C49">
            <v>0</v>
          </cell>
          <cell r="D49">
            <v>0</v>
          </cell>
        </row>
        <row r="50">
          <cell r="C50">
            <v>0</v>
          </cell>
          <cell r="D50">
            <v>0</v>
          </cell>
        </row>
        <row r="51">
          <cell r="C51">
            <v>0</v>
          </cell>
          <cell r="D51">
            <v>0</v>
          </cell>
        </row>
        <row r="52">
          <cell r="C52">
            <v>0</v>
          </cell>
          <cell r="D52">
            <v>0</v>
          </cell>
        </row>
        <row r="53">
          <cell r="C53">
            <v>0</v>
          </cell>
          <cell r="D53">
            <v>0</v>
          </cell>
        </row>
        <row r="54">
          <cell r="C54">
            <v>0</v>
          </cell>
          <cell r="D54">
            <v>0</v>
          </cell>
        </row>
        <row r="55">
          <cell r="C55">
            <v>0</v>
          </cell>
          <cell r="D55">
            <v>0</v>
          </cell>
        </row>
      </sheetData>
      <sheetData sheetId="2"/>
      <sheetData sheetId="3">
        <row r="11">
          <cell r="E11" t="str">
            <v>มส</v>
          </cell>
          <cell r="G11" t="str">
            <v>มส</v>
          </cell>
          <cell r="I11" t="str">
            <v>มส</v>
          </cell>
          <cell r="K11" t="str">
            <v>มส</v>
          </cell>
          <cell r="M11" t="str">
            <v>มส</v>
          </cell>
          <cell r="O11" t="str">
            <v>มส</v>
          </cell>
          <cell r="Q11" t="str">
            <v>มส</v>
          </cell>
          <cell r="S11" t="str">
            <v>มส</v>
          </cell>
          <cell r="U11" t="str">
            <v>มส</v>
          </cell>
          <cell r="W11" t="str">
            <v>มส</v>
          </cell>
          <cell r="Y11" t="str">
            <v>มส</v>
          </cell>
          <cell r="AA11" t="str">
            <v/>
          </cell>
          <cell r="AC11" t="str">
            <v>มส</v>
          </cell>
          <cell r="AE11" t="str">
            <v>มส</v>
          </cell>
          <cell r="AG11" t="str">
            <v>มส</v>
          </cell>
          <cell r="AI11" t="str">
            <v/>
          </cell>
          <cell r="AK11" t="str">
            <v/>
          </cell>
          <cell r="AM11" t="str">
            <v/>
          </cell>
          <cell r="AO11" t="str">
            <v/>
          </cell>
          <cell r="AQ11" t="str">
            <v/>
          </cell>
          <cell r="AS11" t="str">
            <v/>
          </cell>
          <cell r="AU11" t="str">
            <v/>
          </cell>
          <cell r="AW11" t="str">
            <v/>
          </cell>
          <cell r="AY11" t="str">
            <v/>
          </cell>
        </row>
        <row r="12">
          <cell r="E12">
            <v>1</v>
          </cell>
          <cell r="G12">
            <v>1.5</v>
          </cell>
          <cell r="I12">
            <v>1</v>
          </cell>
          <cell r="K12">
            <v>3</v>
          </cell>
          <cell r="M12">
            <v>1</v>
          </cell>
          <cell r="O12">
            <v>1.5</v>
          </cell>
          <cell r="Q12">
            <v>2</v>
          </cell>
          <cell r="S12">
            <v>4</v>
          </cell>
          <cell r="U12">
            <v>2.5</v>
          </cell>
          <cell r="W12">
            <v>1.5</v>
          </cell>
          <cell r="Y12">
            <v>1</v>
          </cell>
          <cell r="AA12" t="str">
            <v/>
          </cell>
          <cell r="AC12">
            <v>2</v>
          </cell>
          <cell r="AE12">
            <v>1.5</v>
          </cell>
          <cell r="AG12">
            <v>4</v>
          </cell>
          <cell r="AI12" t="str">
            <v/>
          </cell>
          <cell r="AK12" t="str">
            <v/>
          </cell>
          <cell r="AM12" t="str">
            <v/>
          </cell>
          <cell r="AO12">
            <v>4</v>
          </cell>
          <cell r="AQ12" t="str">
            <v/>
          </cell>
          <cell r="AS12" t="str">
            <v/>
          </cell>
          <cell r="AU12" t="str">
            <v/>
          </cell>
          <cell r="AW12" t="str">
            <v/>
          </cell>
          <cell r="AY12" t="str">
            <v/>
          </cell>
        </row>
        <row r="13">
          <cell r="E13">
            <v>1.5</v>
          </cell>
          <cell r="G13">
            <v>2</v>
          </cell>
          <cell r="I13">
            <v>1</v>
          </cell>
          <cell r="K13">
            <v>2.5</v>
          </cell>
          <cell r="M13">
            <v>1.5</v>
          </cell>
          <cell r="O13">
            <v>2</v>
          </cell>
          <cell r="Q13">
            <v>2</v>
          </cell>
          <cell r="S13">
            <v>4</v>
          </cell>
          <cell r="U13">
            <v>3.5</v>
          </cell>
          <cell r="W13">
            <v>1.5</v>
          </cell>
          <cell r="Y13">
            <v>1</v>
          </cell>
          <cell r="AA13" t="str">
            <v/>
          </cell>
          <cell r="AC13">
            <v>1</v>
          </cell>
          <cell r="AE13">
            <v>3</v>
          </cell>
          <cell r="AG13">
            <v>4</v>
          </cell>
          <cell r="AI13" t="str">
            <v/>
          </cell>
          <cell r="AK13">
            <v>3.5</v>
          </cell>
          <cell r="AM13" t="str">
            <v/>
          </cell>
          <cell r="AO13" t="str">
            <v/>
          </cell>
          <cell r="AQ13" t="str">
            <v/>
          </cell>
          <cell r="AS13" t="str">
            <v/>
          </cell>
          <cell r="AU13" t="str">
            <v/>
          </cell>
          <cell r="AW13" t="str">
            <v/>
          </cell>
          <cell r="AY13" t="str">
            <v/>
          </cell>
        </row>
        <row r="14">
          <cell r="E14">
            <v>2</v>
          </cell>
          <cell r="G14">
            <v>2</v>
          </cell>
          <cell r="I14">
            <v>1</v>
          </cell>
          <cell r="K14">
            <v>4</v>
          </cell>
          <cell r="M14">
            <v>1.5</v>
          </cell>
          <cell r="O14">
            <v>3.5</v>
          </cell>
          <cell r="Q14">
            <v>4</v>
          </cell>
          <cell r="S14">
            <v>4</v>
          </cell>
          <cell r="U14">
            <v>3</v>
          </cell>
          <cell r="W14">
            <v>2.5</v>
          </cell>
          <cell r="Y14">
            <v>1.5</v>
          </cell>
          <cell r="AA14" t="str">
            <v/>
          </cell>
          <cell r="AC14">
            <v>1.5</v>
          </cell>
          <cell r="AE14">
            <v>2.5</v>
          </cell>
          <cell r="AG14">
            <v>4</v>
          </cell>
          <cell r="AI14" t="str">
            <v/>
          </cell>
          <cell r="AK14">
            <v>4</v>
          </cell>
          <cell r="AM14" t="str">
            <v/>
          </cell>
          <cell r="AO14" t="str">
            <v/>
          </cell>
          <cell r="AQ14" t="str">
            <v/>
          </cell>
          <cell r="AS14" t="str">
            <v/>
          </cell>
          <cell r="AU14" t="str">
            <v/>
          </cell>
          <cell r="AW14" t="str">
            <v/>
          </cell>
          <cell r="AY14" t="str">
            <v/>
          </cell>
        </row>
        <row r="15">
          <cell r="E15">
            <v>2</v>
          </cell>
          <cell r="G15">
            <v>2</v>
          </cell>
          <cell r="I15">
            <v>1</v>
          </cell>
          <cell r="K15">
            <v>2</v>
          </cell>
          <cell r="M15">
            <v>1</v>
          </cell>
          <cell r="O15">
            <v>1.5</v>
          </cell>
          <cell r="Q15">
            <v>4</v>
          </cell>
          <cell r="S15">
            <v>3</v>
          </cell>
          <cell r="U15">
            <v>2</v>
          </cell>
          <cell r="W15">
            <v>1.5</v>
          </cell>
          <cell r="Y15">
            <v>1</v>
          </cell>
          <cell r="AA15" t="str">
            <v/>
          </cell>
          <cell r="AC15">
            <v>2</v>
          </cell>
          <cell r="AE15">
            <v>1.5</v>
          </cell>
          <cell r="AG15">
            <v>4</v>
          </cell>
          <cell r="AI15" t="str">
            <v/>
          </cell>
          <cell r="AK15" t="str">
            <v/>
          </cell>
          <cell r="AM15">
            <v>4</v>
          </cell>
          <cell r="AO15" t="str">
            <v/>
          </cell>
          <cell r="AQ15" t="str">
            <v/>
          </cell>
          <cell r="AS15" t="str">
            <v/>
          </cell>
          <cell r="AU15" t="str">
            <v/>
          </cell>
          <cell r="AW15" t="str">
            <v/>
          </cell>
          <cell r="AY15" t="str">
            <v/>
          </cell>
        </row>
        <row r="16">
          <cell r="E16">
            <v>2.5</v>
          </cell>
          <cell r="G16">
            <v>2</v>
          </cell>
          <cell r="I16">
            <v>1</v>
          </cell>
          <cell r="K16">
            <v>3</v>
          </cell>
          <cell r="M16">
            <v>1.5</v>
          </cell>
          <cell r="O16">
            <v>3.5</v>
          </cell>
          <cell r="Q16">
            <v>4</v>
          </cell>
          <cell r="S16">
            <v>4</v>
          </cell>
          <cell r="U16">
            <v>3.5</v>
          </cell>
          <cell r="W16">
            <v>3.5</v>
          </cell>
          <cell r="Y16">
            <v>2</v>
          </cell>
          <cell r="AA16" t="str">
            <v/>
          </cell>
          <cell r="AC16">
            <v>2.5</v>
          </cell>
          <cell r="AE16">
            <v>3</v>
          </cell>
          <cell r="AG16">
            <v>4</v>
          </cell>
          <cell r="AI16" t="str">
            <v/>
          </cell>
          <cell r="AK16">
            <v>3.5</v>
          </cell>
          <cell r="AM16" t="str">
            <v/>
          </cell>
          <cell r="AO16" t="str">
            <v/>
          </cell>
          <cell r="AQ16" t="str">
            <v/>
          </cell>
          <cell r="AS16" t="str">
            <v/>
          </cell>
          <cell r="AU16" t="str">
            <v/>
          </cell>
          <cell r="AW16" t="str">
            <v/>
          </cell>
          <cell r="AY16" t="str">
            <v/>
          </cell>
        </row>
        <row r="17">
          <cell r="E17">
            <v>2</v>
          </cell>
          <cell r="G17">
            <v>3.5</v>
          </cell>
          <cell r="I17">
            <v>2.5</v>
          </cell>
          <cell r="K17">
            <v>3.5</v>
          </cell>
          <cell r="M17">
            <v>3.5</v>
          </cell>
          <cell r="O17">
            <v>4</v>
          </cell>
          <cell r="Q17">
            <v>4</v>
          </cell>
          <cell r="S17">
            <v>4</v>
          </cell>
          <cell r="U17">
            <v>3</v>
          </cell>
          <cell r="W17">
            <v>2</v>
          </cell>
          <cell r="Y17">
            <v>1</v>
          </cell>
          <cell r="AA17" t="str">
            <v/>
          </cell>
          <cell r="AC17">
            <v>3.5</v>
          </cell>
          <cell r="AE17">
            <v>2.5</v>
          </cell>
          <cell r="AG17">
            <v>3.5</v>
          </cell>
          <cell r="AI17" t="str">
            <v/>
          </cell>
          <cell r="AK17" t="str">
            <v/>
          </cell>
          <cell r="AM17">
            <v>4</v>
          </cell>
          <cell r="AO17" t="str">
            <v/>
          </cell>
          <cell r="AQ17" t="str">
            <v/>
          </cell>
          <cell r="AS17" t="str">
            <v/>
          </cell>
          <cell r="AU17" t="str">
            <v/>
          </cell>
          <cell r="AW17" t="str">
            <v/>
          </cell>
          <cell r="AY17" t="str">
            <v/>
          </cell>
        </row>
        <row r="18">
          <cell r="E18">
            <v>2</v>
          </cell>
          <cell r="G18">
            <v>2</v>
          </cell>
          <cell r="I18">
            <v>2</v>
          </cell>
          <cell r="K18">
            <v>3.5</v>
          </cell>
          <cell r="M18">
            <v>2</v>
          </cell>
          <cell r="O18">
            <v>1.5</v>
          </cell>
          <cell r="Q18">
            <v>3</v>
          </cell>
          <cell r="S18">
            <v>4</v>
          </cell>
          <cell r="U18">
            <v>3</v>
          </cell>
          <cell r="W18">
            <v>2.5</v>
          </cell>
          <cell r="Y18">
            <v>2</v>
          </cell>
          <cell r="AA18" t="str">
            <v/>
          </cell>
          <cell r="AC18">
            <v>2</v>
          </cell>
          <cell r="AE18">
            <v>2.5</v>
          </cell>
          <cell r="AG18">
            <v>3</v>
          </cell>
          <cell r="AI18" t="str">
            <v/>
          </cell>
          <cell r="AK18">
            <v>4</v>
          </cell>
          <cell r="AM18" t="str">
            <v/>
          </cell>
          <cell r="AO18" t="str">
            <v/>
          </cell>
          <cell r="AQ18" t="str">
            <v/>
          </cell>
          <cell r="AS18" t="str">
            <v/>
          </cell>
          <cell r="AU18" t="str">
            <v/>
          </cell>
          <cell r="AW18" t="str">
            <v/>
          </cell>
          <cell r="AY18" t="str">
            <v/>
          </cell>
        </row>
        <row r="19">
          <cell r="E19">
            <v>1.5</v>
          </cell>
          <cell r="G19">
            <v>1.5</v>
          </cell>
          <cell r="I19">
            <v>1</v>
          </cell>
          <cell r="K19">
            <v>2.5</v>
          </cell>
          <cell r="M19">
            <v>2</v>
          </cell>
          <cell r="O19">
            <v>3.5</v>
          </cell>
          <cell r="Q19">
            <v>4</v>
          </cell>
          <cell r="S19">
            <v>4</v>
          </cell>
          <cell r="U19">
            <v>3</v>
          </cell>
          <cell r="W19">
            <v>3</v>
          </cell>
          <cell r="Y19">
            <v>1.5</v>
          </cell>
          <cell r="AA19" t="str">
            <v/>
          </cell>
          <cell r="AC19">
            <v>3.5</v>
          </cell>
          <cell r="AE19">
            <v>2.5</v>
          </cell>
          <cell r="AG19">
            <v>2.5</v>
          </cell>
          <cell r="AI19" t="str">
            <v/>
          </cell>
          <cell r="AK19">
            <v>3</v>
          </cell>
          <cell r="AM19" t="str">
            <v/>
          </cell>
          <cell r="AO19" t="str">
            <v/>
          </cell>
          <cell r="AQ19" t="str">
            <v/>
          </cell>
          <cell r="AS19" t="str">
            <v/>
          </cell>
          <cell r="AU19" t="str">
            <v/>
          </cell>
          <cell r="AW19" t="str">
            <v/>
          </cell>
          <cell r="AY19" t="str">
            <v/>
          </cell>
        </row>
        <row r="20">
          <cell r="E20" t="str">
            <v>มส</v>
          </cell>
          <cell r="G20" t="str">
            <v>มส</v>
          </cell>
          <cell r="I20" t="str">
            <v>มส</v>
          </cell>
          <cell r="K20" t="str">
            <v>มส</v>
          </cell>
          <cell r="M20" t="str">
            <v>มส</v>
          </cell>
          <cell r="O20" t="str">
            <v>มส</v>
          </cell>
          <cell r="Q20" t="str">
            <v>มส</v>
          </cell>
          <cell r="S20" t="str">
            <v>มส</v>
          </cell>
          <cell r="U20" t="str">
            <v>มส</v>
          </cell>
          <cell r="W20" t="str">
            <v>มส</v>
          </cell>
          <cell r="Y20" t="str">
            <v>มส</v>
          </cell>
          <cell r="AA20" t="str">
            <v/>
          </cell>
          <cell r="AC20" t="str">
            <v>มส</v>
          </cell>
          <cell r="AE20" t="str">
            <v>มส</v>
          </cell>
          <cell r="AG20" t="str">
            <v>มส</v>
          </cell>
          <cell r="AI20" t="str">
            <v/>
          </cell>
          <cell r="AK20" t="str">
            <v/>
          </cell>
          <cell r="AM20" t="str">
            <v/>
          </cell>
          <cell r="AO20" t="str">
            <v/>
          </cell>
          <cell r="AQ20" t="str">
            <v/>
          </cell>
          <cell r="AS20" t="str">
            <v/>
          </cell>
          <cell r="AU20" t="str">
            <v/>
          </cell>
          <cell r="AW20" t="str">
            <v/>
          </cell>
          <cell r="AY20" t="str">
            <v/>
          </cell>
        </row>
        <row r="21">
          <cell r="E21">
            <v>1.5</v>
          </cell>
          <cell r="G21">
            <v>2</v>
          </cell>
          <cell r="I21">
            <v>1.5</v>
          </cell>
          <cell r="K21">
            <v>3.5</v>
          </cell>
          <cell r="M21">
            <v>3</v>
          </cell>
          <cell r="O21">
            <v>3.5</v>
          </cell>
          <cell r="Q21">
            <v>4</v>
          </cell>
          <cell r="S21">
            <v>3.5</v>
          </cell>
          <cell r="U21">
            <v>3</v>
          </cell>
          <cell r="W21">
            <v>3</v>
          </cell>
          <cell r="Y21">
            <v>1</v>
          </cell>
          <cell r="AA21" t="str">
            <v/>
          </cell>
          <cell r="AC21">
            <v>2.5</v>
          </cell>
          <cell r="AE21">
            <v>3</v>
          </cell>
          <cell r="AG21">
            <v>3.5</v>
          </cell>
          <cell r="AI21" t="str">
            <v/>
          </cell>
          <cell r="AK21" t="str">
            <v/>
          </cell>
          <cell r="AM21">
            <v>4</v>
          </cell>
          <cell r="AO21" t="str">
            <v/>
          </cell>
          <cell r="AQ21" t="str">
            <v/>
          </cell>
          <cell r="AS21" t="str">
            <v/>
          </cell>
          <cell r="AU21" t="str">
            <v/>
          </cell>
          <cell r="AW21" t="str">
            <v/>
          </cell>
          <cell r="AY21" t="str">
            <v/>
          </cell>
        </row>
        <row r="22">
          <cell r="E22">
            <v>1.5</v>
          </cell>
          <cell r="G22">
            <v>1.5</v>
          </cell>
          <cell r="I22">
            <v>1</v>
          </cell>
          <cell r="K22">
            <v>2.5</v>
          </cell>
          <cell r="M22">
            <v>2</v>
          </cell>
          <cell r="O22">
            <v>3.5</v>
          </cell>
          <cell r="Q22">
            <v>3.5</v>
          </cell>
          <cell r="S22">
            <v>3.5</v>
          </cell>
          <cell r="U22">
            <v>2.5</v>
          </cell>
          <cell r="W22">
            <v>2</v>
          </cell>
          <cell r="Y22">
            <v>1</v>
          </cell>
          <cell r="AA22" t="str">
            <v/>
          </cell>
          <cell r="AC22">
            <v>2.5</v>
          </cell>
          <cell r="AE22">
            <v>2.5</v>
          </cell>
          <cell r="AG22">
            <v>4</v>
          </cell>
          <cell r="AI22" t="str">
            <v/>
          </cell>
          <cell r="AK22" t="str">
            <v/>
          </cell>
          <cell r="AM22">
            <v>4</v>
          </cell>
          <cell r="AO22" t="str">
            <v/>
          </cell>
          <cell r="AQ22" t="str">
            <v/>
          </cell>
          <cell r="AS22" t="str">
            <v/>
          </cell>
          <cell r="AU22" t="str">
            <v/>
          </cell>
          <cell r="AW22" t="str">
            <v/>
          </cell>
          <cell r="AY22" t="str">
            <v/>
          </cell>
        </row>
        <row r="23">
          <cell r="E23">
            <v>2</v>
          </cell>
          <cell r="G23">
            <v>2.5</v>
          </cell>
          <cell r="I23">
            <v>1.5</v>
          </cell>
          <cell r="K23">
            <v>3</v>
          </cell>
          <cell r="M23">
            <v>2.5</v>
          </cell>
          <cell r="O23">
            <v>3.5</v>
          </cell>
          <cell r="Q23">
            <v>4</v>
          </cell>
          <cell r="S23">
            <v>4</v>
          </cell>
          <cell r="U23">
            <v>2</v>
          </cell>
          <cell r="W23">
            <v>3</v>
          </cell>
          <cell r="Y23">
            <v>2.5</v>
          </cell>
          <cell r="AA23" t="str">
            <v/>
          </cell>
          <cell r="AC23">
            <v>2.5</v>
          </cell>
          <cell r="AE23">
            <v>2</v>
          </cell>
          <cell r="AG23">
            <v>3.5</v>
          </cell>
          <cell r="AI23" t="str">
            <v/>
          </cell>
          <cell r="AK23">
            <v>3.5</v>
          </cell>
          <cell r="AM23" t="str">
            <v/>
          </cell>
          <cell r="AO23" t="str">
            <v/>
          </cell>
          <cell r="AQ23" t="str">
            <v/>
          </cell>
          <cell r="AS23" t="str">
            <v/>
          </cell>
          <cell r="AU23" t="str">
            <v/>
          </cell>
          <cell r="AW23" t="str">
            <v/>
          </cell>
          <cell r="AY23" t="str">
            <v/>
          </cell>
        </row>
        <row r="24">
          <cell r="E24">
            <v>2</v>
          </cell>
          <cell r="G24">
            <v>2.5</v>
          </cell>
          <cell r="I24">
            <v>1.5</v>
          </cell>
          <cell r="K24">
            <v>2</v>
          </cell>
          <cell r="M24">
            <v>1.5</v>
          </cell>
          <cell r="O24">
            <v>3.5</v>
          </cell>
          <cell r="Q24">
            <v>4</v>
          </cell>
          <cell r="S24">
            <v>3</v>
          </cell>
          <cell r="U24">
            <v>2.5</v>
          </cell>
          <cell r="W24">
            <v>3</v>
          </cell>
          <cell r="Y24">
            <v>2.5</v>
          </cell>
          <cell r="AA24" t="str">
            <v/>
          </cell>
          <cell r="AC24">
            <v>3</v>
          </cell>
          <cell r="AE24">
            <v>3</v>
          </cell>
          <cell r="AG24">
            <v>4</v>
          </cell>
          <cell r="AI24" t="str">
            <v/>
          </cell>
          <cell r="AK24" t="str">
            <v/>
          </cell>
          <cell r="AM24">
            <v>4</v>
          </cell>
          <cell r="AO24" t="str">
            <v/>
          </cell>
          <cell r="AQ24" t="str">
            <v/>
          </cell>
          <cell r="AS24" t="str">
            <v/>
          </cell>
          <cell r="AU24" t="str">
            <v/>
          </cell>
          <cell r="AW24" t="str">
            <v/>
          </cell>
          <cell r="AY24" t="str">
            <v/>
          </cell>
        </row>
        <row r="25">
          <cell r="E25">
            <v>3</v>
          </cell>
          <cell r="G25">
            <v>2</v>
          </cell>
          <cell r="I25">
            <v>2.5</v>
          </cell>
          <cell r="K25">
            <v>3</v>
          </cell>
          <cell r="M25">
            <v>2</v>
          </cell>
          <cell r="O25">
            <v>3.5</v>
          </cell>
          <cell r="Q25">
            <v>3.5</v>
          </cell>
          <cell r="S25">
            <v>4</v>
          </cell>
          <cell r="U25">
            <v>3.5</v>
          </cell>
          <cell r="W25">
            <v>3.5</v>
          </cell>
          <cell r="Y25">
            <v>3.5</v>
          </cell>
          <cell r="AA25" t="str">
            <v/>
          </cell>
          <cell r="AC25">
            <v>2.5</v>
          </cell>
          <cell r="AE25">
            <v>3</v>
          </cell>
          <cell r="AG25">
            <v>4</v>
          </cell>
          <cell r="AI25" t="str">
            <v/>
          </cell>
          <cell r="AK25" t="str">
            <v/>
          </cell>
          <cell r="AM25">
            <v>4</v>
          </cell>
          <cell r="AO25" t="str">
            <v/>
          </cell>
          <cell r="AQ25" t="str">
            <v/>
          </cell>
          <cell r="AS25" t="str">
            <v/>
          </cell>
          <cell r="AU25" t="str">
            <v/>
          </cell>
          <cell r="AW25" t="str">
            <v/>
          </cell>
          <cell r="AY25" t="str">
            <v/>
          </cell>
        </row>
        <row r="26">
          <cell r="E26">
            <v>2.5</v>
          </cell>
          <cell r="G26">
            <v>1</v>
          </cell>
          <cell r="I26">
            <v>1</v>
          </cell>
          <cell r="K26">
            <v>2.5</v>
          </cell>
          <cell r="M26">
            <v>1</v>
          </cell>
          <cell r="O26">
            <v>3</v>
          </cell>
          <cell r="Q26">
            <v>3.5</v>
          </cell>
          <cell r="S26">
            <v>2.5</v>
          </cell>
          <cell r="U26">
            <v>3</v>
          </cell>
          <cell r="W26">
            <v>1.5</v>
          </cell>
          <cell r="Y26">
            <v>1</v>
          </cell>
          <cell r="AA26" t="str">
            <v/>
          </cell>
          <cell r="AC26">
            <v>2.5</v>
          </cell>
          <cell r="AE26">
            <v>2.5</v>
          </cell>
          <cell r="AG26">
            <v>2</v>
          </cell>
          <cell r="AI26" t="str">
            <v/>
          </cell>
          <cell r="AK26" t="str">
            <v/>
          </cell>
          <cell r="AM26">
            <v>2.5</v>
          </cell>
          <cell r="AO26" t="str">
            <v/>
          </cell>
          <cell r="AQ26" t="str">
            <v/>
          </cell>
          <cell r="AS26" t="str">
            <v/>
          </cell>
          <cell r="AU26" t="str">
            <v/>
          </cell>
          <cell r="AW26" t="str">
            <v/>
          </cell>
          <cell r="AY26" t="str">
            <v/>
          </cell>
        </row>
        <row r="27">
          <cell r="E27" t="str">
            <v>มส</v>
          </cell>
          <cell r="G27" t="str">
            <v>มส</v>
          </cell>
          <cell r="I27" t="str">
            <v>มส</v>
          </cell>
          <cell r="K27" t="str">
            <v>มส</v>
          </cell>
          <cell r="M27" t="str">
            <v>มส</v>
          </cell>
          <cell r="O27" t="str">
            <v>มส</v>
          </cell>
          <cell r="Q27" t="str">
            <v>มส</v>
          </cell>
          <cell r="S27" t="str">
            <v>มส</v>
          </cell>
          <cell r="U27" t="str">
            <v>มส</v>
          </cell>
          <cell r="W27" t="str">
            <v>มส</v>
          </cell>
          <cell r="Y27" t="str">
            <v>มส</v>
          </cell>
          <cell r="AA27" t="str">
            <v/>
          </cell>
          <cell r="AC27" t="str">
            <v>มส</v>
          </cell>
          <cell r="AE27" t="str">
            <v>มส</v>
          </cell>
          <cell r="AG27" t="str">
            <v>มส</v>
          </cell>
          <cell r="AI27" t="str">
            <v/>
          </cell>
          <cell r="AK27" t="str">
            <v/>
          </cell>
          <cell r="AM27" t="str">
            <v/>
          </cell>
          <cell r="AO27" t="str">
            <v/>
          </cell>
          <cell r="AQ27" t="str">
            <v/>
          </cell>
          <cell r="AS27" t="str">
            <v/>
          </cell>
          <cell r="AU27" t="str">
            <v/>
          </cell>
          <cell r="AW27" t="str">
            <v/>
          </cell>
          <cell r="AY27" t="str">
            <v/>
          </cell>
        </row>
        <row r="28">
          <cell r="E28">
            <v>2.5</v>
          </cell>
          <cell r="G28">
            <v>1.5</v>
          </cell>
          <cell r="I28">
            <v>1</v>
          </cell>
          <cell r="K28">
            <v>3.5</v>
          </cell>
          <cell r="M28">
            <v>1.5</v>
          </cell>
          <cell r="O28">
            <v>3.5</v>
          </cell>
          <cell r="Q28">
            <v>4</v>
          </cell>
          <cell r="S28">
            <v>3.5</v>
          </cell>
          <cell r="U28">
            <v>3</v>
          </cell>
          <cell r="W28">
            <v>2</v>
          </cell>
          <cell r="Y28">
            <v>1.5</v>
          </cell>
          <cell r="AA28" t="str">
            <v/>
          </cell>
          <cell r="AC28">
            <v>1.5</v>
          </cell>
          <cell r="AE28">
            <v>3</v>
          </cell>
          <cell r="AG28">
            <v>4</v>
          </cell>
          <cell r="AI28" t="str">
            <v/>
          </cell>
          <cell r="AK28" t="str">
            <v/>
          </cell>
          <cell r="AM28">
            <v>4</v>
          </cell>
          <cell r="AO28" t="str">
            <v/>
          </cell>
          <cell r="AQ28" t="str">
            <v/>
          </cell>
          <cell r="AS28" t="str">
            <v/>
          </cell>
          <cell r="AU28" t="str">
            <v/>
          </cell>
          <cell r="AW28" t="str">
            <v/>
          </cell>
          <cell r="AY28" t="str">
            <v/>
          </cell>
        </row>
        <row r="29">
          <cell r="E29">
            <v>2.5</v>
          </cell>
          <cell r="G29">
            <v>2.5</v>
          </cell>
          <cell r="I29">
            <v>1.5</v>
          </cell>
          <cell r="K29">
            <v>3</v>
          </cell>
          <cell r="M29">
            <v>2</v>
          </cell>
          <cell r="O29">
            <v>3.5</v>
          </cell>
          <cell r="Q29">
            <v>3.5</v>
          </cell>
          <cell r="S29">
            <v>4</v>
          </cell>
          <cell r="U29">
            <v>3</v>
          </cell>
          <cell r="W29">
            <v>3</v>
          </cell>
          <cell r="Y29">
            <v>1.5</v>
          </cell>
          <cell r="AA29" t="str">
            <v/>
          </cell>
          <cell r="AC29">
            <v>2</v>
          </cell>
          <cell r="AE29">
            <v>3</v>
          </cell>
          <cell r="AG29">
            <v>4</v>
          </cell>
          <cell r="AI29" t="str">
            <v/>
          </cell>
          <cell r="AK29">
            <v>3.5</v>
          </cell>
          <cell r="AM29" t="str">
            <v/>
          </cell>
          <cell r="AO29" t="str">
            <v/>
          </cell>
          <cell r="AQ29" t="str">
            <v/>
          </cell>
          <cell r="AS29" t="str">
            <v/>
          </cell>
          <cell r="AU29" t="str">
            <v/>
          </cell>
          <cell r="AW29" t="str">
            <v/>
          </cell>
          <cell r="AY29" t="str">
            <v/>
          </cell>
        </row>
        <row r="30">
          <cell r="E30" t="str">
            <v>มส</v>
          </cell>
          <cell r="G30" t="str">
            <v>มส</v>
          </cell>
          <cell r="I30" t="str">
            <v>มส</v>
          </cell>
          <cell r="K30" t="str">
            <v>มส</v>
          </cell>
          <cell r="M30" t="str">
            <v>มส</v>
          </cell>
          <cell r="O30" t="str">
            <v>มส</v>
          </cell>
          <cell r="Q30" t="str">
            <v>มส</v>
          </cell>
          <cell r="S30" t="str">
            <v>มส</v>
          </cell>
          <cell r="U30" t="str">
            <v>มส</v>
          </cell>
          <cell r="W30" t="str">
            <v>มส</v>
          </cell>
          <cell r="Y30" t="str">
            <v>มส</v>
          </cell>
          <cell r="AA30" t="str">
            <v/>
          </cell>
          <cell r="AC30" t="str">
            <v>มส</v>
          </cell>
          <cell r="AE30" t="str">
            <v>มส</v>
          </cell>
          <cell r="AG30" t="str">
            <v>มส</v>
          </cell>
          <cell r="AI30" t="str">
            <v/>
          </cell>
          <cell r="AK30" t="str">
            <v/>
          </cell>
          <cell r="AM30" t="str">
            <v/>
          </cell>
          <cell r="AO30" t="str">
            <v/>
          </cell>
          <cell r="AQ30" t="str">
            <v/>
          </cell>
          <cell r="AS30" t="str">
            <v/>
          </cell>
          <cell r="AU30" t="str">
            <v/>
          </cell>
          <cell r="AW30" t="str">
            <v/>
          </cell>
          <cell r="AY30" t="str">
            <v/>
          </cell>
        </row>
        <row r="31">
          <cell r="E31">
            <v>2.5</v>
          </cell>
          <cell r="G31">
            <v>1.5</v>
          </cell>
          <cell r="I31">
            <v>1</v>
          </cell>
          <cell r="K31">
            <v>3</v>
          </cell>
          <cell r="M31">
            <v>2</v>
          </cell>
          <cell r="O31">
            <v>3</v>
          </cell>
          <cell r="Q31">
            <v>2</v>
          </cell>
          <cell r="S31">
            <v>4</v>
          </cell>
          <cell r="U31">
            <v>3.5</v>
          </cell>
          <cell r="W31">
            <v>1.5</v>
          </cell>
          <cell r="Y31">
            <v>1</v>
          </cell>
          <cell r="AA31" t="str">
            <v/>
          </cell>
          <cell r="AC31">
            <v>3</v>
          </cell>
          <cell r="AE31">
            <v>3</v>
          </cell>
          <cell r="AG31">
            <v>3</v>
          </cell>
          <cell r="AI31" t="str">
            <v/>
          </cell>
          <cell r="AK31" t="str">
            <v/>
          </cell>
          <cell r="AM31" t="str">
            <v/>
          </cell>
          <cell r="AO31" t="str">
            <v/>
          </cell>
          <cell r="AQ31">
            <v>4</v>
          </cell>
          <cell r="AS31" t="str">
            <v/>
          </cell>
          <cell r="AU31" t="str">
            <v/>
          </cell>
          <cell r="AW31" t="str">
            <v/>
          </cell>
          <cell r="AY31" t="str">
            <v/>
          </cell>
        </row>
        <row r="32">
          <cell r="E32">
            <v>3</v>
          </cell>
          <cell r="G32">
            <v>3</v>
          </cell>
          <cell r="I32">
            <v>2</v>
          </cell>
          <cell r="K32">
            <v>3</v>
          </cell>
          <cell r="M32">
            <v>3.5</v>
          </cell>
          <cell r="O32">
            <v>4</v>
          </cell>
          <cell r="Q32">
            <v>2</v>
          </cell>
          <cell r="S32">
            <v>3.5</v>
          </cell>
          <cell r="U32">
            <v>3.5</v>
          </cell>
          <cell r="W32">
            <v>2.5</v>
          </cell>
          <cell r="Y32">
            <v>1</v>
          </cell>
          <cell r="AA32" t="str">
            <v/>
          </cell>
          <cell r="AC32">
            <v>3.5</v>
          </cell>
          <cell r="AE32">
            <v>3.5</v>
          </cell>
          <cell r="AG32">
            <v>4</v>
          </cell>
          <cell r="AI32" t="str">
            <v/>
          </cell>
          <cell r="AK32" t="str">
            <v/>
          </cell>
          <cell r="AM32" t="str">
            <v/>
          </cell>
          <cell r="AO32" t="str">
            <v/>
          </cell>
          <cell r="AQ32">
            <v>4</v>
          </cell>
          <cell r="AS32" t="str">
            <v/>
          </cell>
          <cell r="AU32" t="str">
            <v/>
          </cell>
          <cell r="AW32" t="str">
            <v/>
          </cell>
          <cell r="AY32" t="str">
            <v/>
          </cell>
        </row>
        <row r="33">
          <cell r="E33">
            <v>1.5</v>
          </cell>
          <cell r="G33">
            <v>1</v>
          </cell>
          <cell r="I33">
            <v>1</v>
          </cell>
          <cell r="K33">
            <v>1</v>
          </cell>
          <cell r="M33">
            <v>1.5</v>
          </cell>
          <cell r="O33">
            <v>3.5</v>
          </cell>
          <cell r="Q33">
            <v>2.5</v>
          </cell>
          <cell r="S33">
            <v>3.5</v>
          </cell>
          <cell r="U33">
            <v>2</v>
          </cell>
          <cell r="W33">
            <v>1.5</v>
          </cell>
          <cell r="Y33">
            <v>1</v>
          </cell>
          <cell r="AA33" t="str">
            <v/>
          </cell>
          <cell r="AC33">
            <v>2</v>
          </cell>
          <cell r="AE33">
            <v>2</v>
          </cell>
          <cell r="AG33">
            <v>2</v>
          </cell>
          <cell r="AI33" t="str">
            <v/>
          </cell>
          <cell r="AK33" t="str">
            <v/>
          </cell>
          <cell r="AM33" t="str">
            <v/>
          </cell>
          <cell r="AO33" t="str">
            <v/>
          </cell>
          <cell r="AQ33" t="str">
            <v/>
          </cell>
          <cell r="AS33">
            <v>3.5</v>
          </cell>
          <cell r="AU33" t="str">
            <v/>
          </cell>
          <cell r="AW33" t="str">
            <v/>
          </cell>
          <cell r="AY33" t="str">
            <v/>
          </cell>
        </row>
        <row r="34">
          <cell r="E34">
            <v>3</v>
          </cell>
          <cell r="G34">
            <v>2.5</v>
          </cell>
          <cell r="I34">
            <v>2</v>
          </cell>
          <cell r="K34">
            <v>4</v>
          </cell>
          <cell r="M34">
            <v>3</v>
          </cell>
          <cell r="O34">
            <v>4</v>
          </cell>
          <cell r="Q34">
            <v>4</v>
          </cell>
          <cell r="S34">
            <v>3.5</v>
          </cell>
          <cell r="U34">
            <v>3.5</v>
          </cell>
          <cell r="W34">
            <v>3.5</v>
          </cell>
          <cell r="Y34">
            <v>2.5</v>
          </cell>
          <cell r="AA34" t="str">
            <v/>
          </cell>
          <cell r="AC34">
            <v>4</v>
          </cell>
          <cell r="AE34">
            <v>3</v>
          </cell>
          <cell r="AG34">
            <v>4</v>
          </cell>
          <cell r="AI34" t="str">
            <v/>
          </cell>
          <cell r="AK34" t="str">
            <v/>
          </cell>
          <cell r="AM34" t="str">
            <v/>
          </cell>
          <cell r="AO34" t="str">
            <v/>
          </cell>
          <cell r="AQ34" t="str">
            <v/>
          </cell>
          <cell r="AS34">
            <v>3.5</v>
          </cell>
          <cell r="AU34" t="str">
            <v/>
          </cell>
          <cell r="AW34" t="str">
            <v/>
          </cell>
          <cell r="AY34" t="str">
            <v/>
          </cell>
        </row>
        <row r="35">
          <cell r="E35" t="str">
            <v>มส</v>
          </cell>
          <cell r="G35" t="str">
            <v>มส</v>
          </cell>
          <cell r="I35" t="str">
            <v>มส</v>
          </cell>
          <cell r="K35" t="str">
            <v>มส</v>
          </cell>
          <cell r="M35" t="str">
            <v>มส</v>
          </cell>
          <cell r="O35" t="str">
            <v>มส</v>
          </cell>
          <cell r="Q35" t="str">
            <v>มส</v>
          </cell>
          <cell r="S35" t="str">
            <v>มส</v>
          </cell>
          <cell r="U35" t="str">
            <v>มส</v>
          </cell>
          <cell r="W35" t="str">
            <v>มส</v>
          </cell>
          <cell r="Y35" t="str">
            <v>มส</v>
          </cell>
          <cell r="AA35" t="str">
            <v/>
          </cell>
          <cell r="AC35" t="str">
            <v>มส</v>
          </cell>
          <cell r="AE35" t="str">
            <v>มส</v>
          </cell>
          <cell r="AG35" t="str">
            <v>มส</v>
          </cell>
          <cell r="AI35" t="str">
            <v/>
          </cell>
          <cell r="AK35" t="str">
            <v/>
          </cell>
          <cell r="AM35" t="str">
            <v/>
          </cell>
          <cell r="AO35" t="str">
            <v/>
          </cell>
          <cell r="AQ35" t="str">
            <v/>
          </cell>
          <cell r="AS35" t="str">
            <v/>
          </cell>
          <cell r="AU35" t="str">
            <v/>
          </cell>
          <cell r="AW35" t="str">
            <v/>
          </cell>
          <cell r="AY35" t="str">
            <v/>
          </cell>
        </row>
        <row r="36">
          <cell r="E36">
            <v>3</v>
          </cell>
          <cell r="G36">
            <v>1.5</v>
          </cell>
          <cell r="I36">
            <v>1.5</v>
          </cell>
          <cell r="K36">
            <v>4</v>
          </cell>
          <cell r="M36">
            <v>3</v>
          </cell>
          <cell r="O36">
            <v>3.5</v>
          </cell>
          <cell r="Q36">
            <v>4</v>
          </cell>
          <cell r="S36">
            <v>3</v>
          </cell>
          <cell r="U36">
            <v>3.5</v>
          </cell>
          <cell r="W36">
            <v>3.5</v>
          </cell>
          <cell r="Y36">
            <v>1</v>
          </cell>
          <cell r="AA36" t="str">
            <v/>
          </cell>
          <cell r="AC36">
            <v>4</v>
          </cell>
          <cell r="AE36">
            <v>3</v>
          </cell>
          <cell r="AG36">
            <v>4</v>
          </cell>
          <cell r="AI36" t="str">
            <v/>
          </cell>
          <cell r="AK36" t="str">
            <v/>
          </cell>
          <cell r="AM36" t="str">
            <v/>
          </cell>
          <cell r="AO36" t="str">
            <v/>
          </cell>
          <cell r="AQ36">
            <v>4</v>
          </cell>
          <cell r="AS36" t="str">
            <v/>
          </cell>
          <cell r="AU36" t="str">
            <v/>
          </cell>
          <cell r="AW36" t="str">
            <v/>
          </cell>
          <cell r="AY36" t="str">
            <v/>
          </cell>
        </row>
        <row r="37">
          <cell r="E37" t="str">
            <v>มส</v>
          </cell>
          <cell r="G37" t="str">
            <v>มส</v>
          </cell>
          <cell r="I37" t="str">
            <v>มส</v>
          </cell>
          <cell r="K37" t="str">
            <v>มส</v>
          </cell>
          <cell r="M37" t="str">
            <v>มส</v>
          </cell>
          <cell r="O37" t="str">
            <v>มส</v>
          </cell>
          <cell r="Q37" t="str">
            <v>มส</v>
          </cell>
          <cell r="S37" t="str">
            <v>มส</v>
          </cell>
          <cell r="U37" t="str">
            <v>มส</v>
          </cell>
          <cell r="W37" t="str">
            <v>มส</v>
          </cell>
          <cell r="Y37" t="str">
            <v>มส</v>
          </cell>
          <cell r="AA37" t="str">
            <v/>
          </cell>
          <cell r="AC37" t="str">
            <v>มส</v>
          </cell>
          <cell r="AE37" t="str">
            <v>มส</v>
          </cell>
          <cell r="AG37" t="str">
            <v>มส</v>
          </cell>
          <cell r="AI37" t="str">
            <v/>
          </cell>
          <cell r="AK37" t="str">
            <v/>
          </cell>
          <cell r="AM37" t="str">
            <v/>
          </cell>
          <cell r="AO37" t="str">
            <v/>
          </cell>
          <cell r="AQ37" t="str">
            <v/>
          </cell>
          <cell r="AS37" t="str">
            <v/>
          </cell>
          <cell r="AU37" t="str">
            <v/>
          </cell>
          <cell r="AW37" t="str">
            <v/>
          </cell>
          <cell r="AY37" t="str">
            <v/>
          </cell>
        </row>
        <row r="38">
          <cell r="E38" t="str">
            <v>มส</v>
          </cell>
          <cell r="G38" t="str">
            <v>มส</v>
          </cell>
          <cell r="I38" t="str">
            <v>มส</v>
          </cell>
          <cell r="K38" t="str">
            <v>มส</v>
          </cell>
          <cell r="M38" t="str">
            <v>มส</v>
          </cell>
          <cell r="O38" t="str">
            <v>มส</v>
          </cell>
          <cell r="Q38" t="str">
            <v>มส</v>
          </cell>
          <cell r="S38" t="str">
            <v>มส</v>
          </cell>
          <cell r="U38" t="str">
            <v>มส</v>
          </cell>
          <cell r="W38" t="str">
            <v>มส</v>
          </cell>
          <cell r="Y38" t="str">
            <v>มส</v>
          </cell>
          <cell r="AA38" t="str">
            <v/>
          </cell>
          <cell r="AC38" t="str">
            <v>มส</v>
          </cell>
          <cell r="AE38" t="str">
            <v>มส</v>
          </cell>
          <cell r="AG38" t="str">
            <v>มส</v>
          </cell>
          <cell r="AI38" t="str">
            <v/>
          </cell>
          <cell r="AK38" t="str">
            <v/>
          </cell>
          <cell r="AM38" t="str">
            <v/>
          </cell>
          <cell r="AO38" t="str">
            <v/>
          </cell>
          <cell r="AQ38" t="str">
            <v/>
          </cell>
          <cell r="AS38" t="str">
            <v/>
          </cell>
          <cell r="AU38" t="str">
            <v/>
          </cell>
          <cell r="AW38" t="str">
            <v/>
          </cell>
          <cell r="AY38" t="str">
            <v/>
          </cell>
        </row>
        <row r="39">
          <cell r="E39">
            <v>4</v>
          </cell>
          <cell r="G39">
            <v>3.5</v>
          </cell>
          <cell r="I39">
            <v>3</v>
          </cell>
          <cell r="K39">
            <v>3.5</v>
          </cell>
          <cell r="M39">
            <v>2</v>
          </cell>
          <cell r="O39">
            <v>4</v>
          </cell>
          <cell r="Q39">
            <v>4</v>
          </cell>
          <cell r="S39">
            <v>4</v>
          </cell>
          <cell r="U39">
            <v>3.5</v>
          </cell>
          <cell r="W39">
            <v>4</v>
          </cell>
          <cell r="Y39">
            <v>4</v>
          </cell>
          <cell r="AA39" t="str">
            <v/>
          </cell>
          <cell r="AC39">
            <v>4</v>
          </cell>
          <cell r="AE39">
            <v>4</v>
          </cell>
          <cell r="AG39">
            <v>4</v>
          </cell>
          <cell r="AI39">
            <v>4</v>
          </cell>
          <cell r="AK39" t="str">
            <v/>
          </cell>
          <cell r="AM39" t="str">
            <v/>
          </cell>
          <cell r="AO39" t="str">
            <v/>
          </cell>
          <cell r="AQ39" t="str">
            <v/>
          </cell>
          <cell r="AS39" t="str">
            <v/>
          </cell>
          <cell r="AU39" t="str">
            <v/>
          </cell>
          <cell r="AW39" t="str">
            <v/>
          </cell>
          <cell r="AY39" t="str">
            <v/>
          </cell>
        </row>
        <row r="40">
          <cell r="E40">
            <v>2</v>
          </cell>
          <cell r="G40">
            <v>2</v>
          </cell>
          <cell r="I40">
            <v>1.5</v>
          </cell>
          <cell r="K40">
            <v>2.5</v>
          </cell>
          <cell r="M40">
            <v>2.5</v>
          </cell>
          <cell r="O40">
            <v>3</v>
          </cell>
          <cell r="Q40">
            <v>4</v>
          </cell>
          <cell r="S40">
            <v>3.5</v>
          </cell>
          <cell r="U40">
            <v>3.5</v>
          </cell>
          <cell r="W40">
            <v>2.5</v>
          </cell>
          <cell r="Y40">
            <v>1</v>
          </cell>
          <cell r="AA40" t="str">
            <v/>
          </cell>
          <cell r="AC40">
            <v>4</v>
          </cell>
          <cell r="AE40">
            <v>3.5</v>
          </cell>
          <cell r="AG40">
            <v>4</v>
          </cell>
          <cell r="AI40" t="str">
            <v/>
          </cell>
          <cell r="AK40" t="str">
            <v/>
          </cell>
          <cell r="AM40" t="str">
            <v/>
          </cell>
          <cell r="AO40" t="str">
            <v/>
          </cell>
          <cell r="AQ40" t="str">
            <v/>
          </cell>
          <cell r="AS40">
            <v>3.5</v>
          </cell>
          <cell r="AU40" t="str">
            <v/>
          </cell>
          <cell r="AW40" t="str">
            <v/>
          </cell>
          <cell r="AY40" t="str">
            <v/>
          </cell>
        </row>
        <row r="41">
          <cell r="E41">
            <v>1</v>
          </cell>
          <cell r="G41">
            <v>1</v>
          </cell>
          <cell r="I41">
            <v>0</v>
          </cell>
          <cell r="K41">
            <v>1</v>
          </cell>
          <cell r="M41">
            <v>1</v>
          </cell>
          <cell r="O41">
            <v>1.5</v>
          </cell>
          <cell r="Q41">
            <v>4</v>
          </cell>
          <cell r="S41">
            <v>3</v>
          </cell>
          <cell r="U41">
            <v>2</v>
          </cell>
          <cell r="W41">
            <v>1</v>
          </cell>
          <cell r="Y41">
            <v>0</v>
          </cell>
          <cell r="AA41" t="str">
            <v/>
          </cell>
          <cell r="AC41">
            <v>1.5</v>
          </cell>
          <cell r="AE41">
            <v>1.5</v>
          </cell>
          <cell r="AG41">
            <v>4</v>
          </cell>
          <cell r="AI41" t="str">
            <v/>
          </cell>
          <cell r="AK41" t="str">
            <v/>
          </cell>
          <cell r="AM41">
            <v>4</v>
          </cell>
          <cell r="AO41" t="str">
            <v/>
          </cell>
          <cell r="AQ41" t="str">
            <v/>
          </cell>
          <cell r="AS41" t="str">
            <v/>
          </cell>
          <cell r="AU41" t="str">
            <v/>
          </cell>
          <cell r="AW41" t="str">
            <v/>
          </cell>
          <cell r="AY41" t="str">
            <v/>
          </cell>
        </row>
        <row r="42">
          <cell r="E42" t="str">
            <v/>
          </cell>
          <cell r="G42" t="str">
            <v/>
          </cell>
          <cell r="I42" t="str">
            <v/>
          </cell>
          <cell r="K42" t="str">
            <v/>
          </cell>
          <cell r="M42" t="str">
            <v/>
          </cell>
          <cell r="O42" t="str">
            <v/>
          </cell>
          <cell r="Q42" t="str">
            <v/>
          </cell>
          <cell r="S42" t="str">
            <v/>
          </cell>
          <cell r="U42" t="str">
            <v/>
          </cell>
          <cell r="W42" t="str">
            <v/>
          </cell>
          <cell r="Y42" t="str">
            <v/>
          </cell>
          <cell r="AA42" t="str">
            <v/>
          </cell>
          <cell r="AC42" t="str">
            <v/>
          </cell>
          <cell r="AE42" t="str">
            <v/>
          </cell>
          <cell r="AG42" t="str">
            <v/>
          </cell>
          <cell r="AI42" t="str">
            <v/>
          </cell>
          <cell r="AK42" t="str">
            <v/>
          </cell>
          <cell r="AM42" t="str">
            <v/>
          </cell>
          <cell r="AO42" t="str">
            <v/>
          </cell>
          <cell r="AQ42" t="str">
            <v/>
          </cell>
          <cell r="AS42" t="str">
            <v/>
          </cell>
          <cell r="AU42" t="str">
            <v/>
          </cell>
          <cell r="AW42" t="str">
            <v/>
          </cell>
          <cell r="AY42" t="str">
            <v/>
          </cell>
        </row>
        <row r="43">
          <cell r="E43">
            <v>2.5</v>
          </cell>
          <cell r="G43">
            <v>2</v>
          </cell>
          <cell r="I43">
            <v>1</v>
          </cell>
          <cell r="K43">
            <v>2.5</v>
          </cell>
          <cell r="M43">
            <v>1</v>
          </cell>
          <cell r="O43">
            <v>1.5</v>
          </cell>
          <cell r="Q43">
            <v>2.5</v>
          </cell>
          <cell r="S43">
            <v>3</v>
          </cell>
          <cell r="U43">
            <v>2</v>
          </cell>
          <cell r="W43">
            <v>2</v>
          </cell>
          <cell r="Y43">
            <v>1</v>
          </cell>
          <cell r="AA43" t="str">
            <v/>
          </cell>
          <cell r="AC43">
            <v>2</v>
          </cell>
          <cell r="AE43">
            <v>2</v>
          </cell>
          <cell r="AG43">
            <v>4</v>
          </cell>
          <cell r="AI43" t="str">
            <v/>
          </cell>
          <cell r="AK43" t="str">
            <v/>
          </cell>
          <cell r="AM43" t="str">
            <v/>
          </cell>
          <cell r="AO43" t="str">
            <v/>
          </cell>
          <cell r="AQ43">
            <v>4</v>
          </cell>
          <cell r="AS43" t="str">
            <v/>
          </cell>
          <cell r="AU43" t="str">
            <v/>
          </cell>
          <cell r="AW43" t="str">
            <v/>
          </cell>
          <cell r="AY43" t="str">
            <v/>
          </cell>
        </row>
        <row r="44">
          <cell r="E44" t="str">
            <v>มส</v>
          </cell>
          <cell r="G44" t="str">
            <v>มส</v>
          </cell>
          <cell r="I44" t="str">
            <v>มส</v>
          </cell>
          <cell r="K44" t="str">
            <v>มส</v>
          </cell>
          <cell r="M44" t="str">
            <v>มส</v>
          </cell>
          <cell r="O44" t="str">
            <v>มส</v>
          </cell>
          <cell r="Q44" t="str">
            <v>มส</v>
          </cell>
          <cell r="S44" t="str">
            <v>มส</v>
          </cell>
          <cell r="U44" t="str">
            <v>มส</v>
          </cell>
          <cell r="W44" t="str">
            <v>มส</v>
          </cell>
          <cell r="Y44" t="str">
            <v>มส</v>
          </cell>
          <cell r="AA44" t="str">
            <v/>
          </cell>
          <cell r="AC44" t="str">
            <v>มส</v>
          </cell>
          <cell r="AE44" t="str">
            <v>มส</v>
          </cell>
          <cell r="AG44" t="str">
            <v>มส</v>
          </cell>
          <cell r="AI44" t="str">
            <v/>
          </cell>
          <cell r="AK44" t="str">
            <v/>
          </cell>
          <cell r="AM44" t="str">
            <v/>
          </cell>
          <cell r="AO44" t="str">
            <v/>
          </cell>
          <cell r="AQ44" t="str">
            <v/>
          </cell>
          <cell r="AS44" t="str">
            <v/>
          </cell>
          <cell r="AU44" t="str">
            <v/>
          </cell>
          <cell r="AW44" t="str">
            <v/>
          </cell>
          <cell r="AY44" t="str">
            <v/>
          </cell>
        </row>
        <row r="45">
          <cell r="E45">
            <v>3</v>
          </cell>
          <cell r="G45">
            <v>2.5</v>
          </cell>
          <cell r="I45">
            <v>2</v>
          </cell>
          <cell r="K45">
            <v>4</v>
          </cell>
          <cell r="M45">
            <v>2.5</v>
          </cell>
          <cell r="O45">
            <v>3.5</v>
          </cell>
          <cell r="Q45">
            <v>3</v>
          </cell>
          <cell r="S45">
            <v>3</v>
          </cell>
          <cell r="U45">
            <v>2.5</v>
          </cell>
          <cell r="W45">
            <v>3</v>
          </cell>
          <cell r="Y45">
            <v>3.5</v>
          </cell>
          <cell r="AA45" t="str">
            <v/>
          </cell>
          <cell r="AC45">
            <v>3.5</v>
          </cell>
          <cell r="AE45">
            <v>2.5</v>
          </cell>
          <cell r="AG45">
            <v>4</v>
          </cell>
          <cell r="AI45" t="str">
            <v/>
          </cell>
          <cell r="AK45" t="str">
            <v/>
          </cell>
          <cell r="AM45" t="str">
            <v/>
          </cell>
          <cell r="AO45" t="str">
            <v/>
          </cell>
          <cell r="AQ45" t="str">
            <v/>
          </cell>
          <cell r="AS45">
            <v>3.5</v>
          </cell>
          <cell r="AU45" t="str">
            <v/>
          </cell>
          <cell r="AW45" t="str">
            <v/>
          </cell>
          <cell r="AY45" t="str">
            <v/>
          </cell>
        </row>
        <row r="46">
          <cell r="E46" t="str">
            <v>มส</v>
          </cell>
          <cell r="G46" t="str">
            <v>มส</v>
          </cell>
          <cell r="I46" t="str">
            <v>มส</v>
          </cell>
          <cell r="K46" t="str">
            <v>มส</v>
          </cell>
          <cell r="M46" t="str">
            <v>มส</v>
          </cell>
          <cell r="O46" t="str">
            <v>มส</v>
          </cell>
          <cell r="Q46" t="str">
            <v>มส</v>
          </cell>
          <cell r="S46" t="str">
            <v>มส</v>
          </cell>
          <cell r="U46" t="str">
            <v>มส</v>
          </cell>
          <cell r="W46" t="str">
            <v>มส</v>
          </cell>
          <cell r="Y46" t="str">
            <v>มส</v>
          </cell>
          <cell r="AA46" t="str">
            <v/>
          </cell>
          <cell r="AC46" t="str">
            <v>มส</v>
          </cell>
          <cell r="AE46" t="str">
            <v>มส</v>
          </cell>
          <cell r="AG46" t="str">
            <v>มส</v>
          </cell>
          <cell r="AI46" t="str">
            <v/>
          </cell>
          <cell r="AK46" t="str">
            <v/>
          </cell>
          <cell r="AM46" t="str">
            <v/>
          </cell>
          <cell r="AO46" t="str">
            <v/>
          </cell>
          <cell r="AQ46" t="str">
            <v/>
          </cell>
          <cell r="AS46" t="str">
            <v/>
          </cell>
          <cell r="AU46" t="str">
            <v/>
          </cell>
          <cell r="AW46" t="str">
            <v/>
          </cell>
          <cell r="AY46" t="str">
            <v/>
          </cell>
        </row>
        <row r="47">
          <cell r="E47" t="str">
            <v/>
          </cell>
          <cell r="G47" t="str">
            <v/>
          </cell>
          <cell r="I47" t="str">
            <v/>
          </cell>
          <cell r="K47" t="str">
            <v/>
          </cell>
          <cell r="M47" t="str">
            <v/>
          </cell>
          <cell r="O47" t="str">
            <v/>
          </cell>
          <cell r="Q47" t="str">
            <v/>
          </cell>
          <cell r="S47" t="str">
            <v/>
          </cell>
          <cell r="U47" t="str">
            <v/>
          </cell>
          <cell r="W47" t="str">
            <v/>
          </cell>
          <cell r="Y47" t="str">
            <v/>
          </cell>
          <cell r="AA47" t="str">
            <v/>
          </cell>
          <cell r="AC47" t="str">
            <v/>
          </cell>
          <cell r="AE47" t="str">
            <v/>
          </cell>
          <cell r="AG47" t="str">
            <v/>
          </cell>
          <cell r="AI47" t="str">
            <v/>
          </cell>
          <cell r="AK47" t="str">
            <v/>
          </cell>
          <cell r="AM47" t="str">
            <v/>
          </cell>
          <cell r="AO47" t="str">
            <v/>
          </cell>
          <cell r="AQ47" t="str">
            <v/>
          </cell>
          <cell r="AS47" t="str">
            <v/>
          </cell>
          <cell r="AU47" t="str">
            <v/>
          </cell>
          <cell r="AW47" t="str">
            <v/>
          </cell>
          <cell r="AY47" t="str">
            <v/>
          </cell>
        </row>
        <row r="48">
          <cell r="E48" t="str">
            <v/>
          </cell>
          <cell r="G48" t="str">
            <v/>
          </cell>
          <cell r="I48" t="str">
            <v/>
          </cell>
          <cell r="K48" t="str">
            <v/>
          </cell>
          <cell r="M48" t="str">
            <v/>
          </cell>
          <cell r="O48" t="str">
            <v/>
          </cell>
          <cell r="Q48" t="str">
            <v/>
          </cell>
          <cell r="S48" t="str">
            <v/>
          </cell>
          <cell r="U48" t="str">
            <v/>
          </cell>
          <cell r="W48" t="str">
            <v/>
          </cell>
          <cell r="Y48" t="str">
            <v/>
          </cell>
          <cell r="AA48" t="str">
            <v/>
          </cell>
          <cell r="AC48" t="str">
            <v/>
          </cell>
          <cell r="AE48" t="str">
            <v/>
          </cell>
          <cell r="AG48" t="str">
            <v/>
          </cell>
          <cell r="AI48" t="str">
            <v/>
          </cell>
          <cell r="AK48" t="str">
            <v/>
          </cell>
          <cell r="AM48" t="str">
            <v/>
          </cell>
          <cell r="AO48" t="str">
            <v/>
          </cell>
          <cell r="AQ48" t="str">
            <v/>
          </cell>
          <cell r="AS48" t="str">
            <v/>
          </cell>
          <cell r="AU48" t="str">
            <v/>
          </cell>
          <cell r="AW48" t="str">
            <v/>
          </cell>
          <cell r="AY48" t="str">
            <v/>
          </cell>
        </row>
        <row r="49">
          <cell r="E49" t="str">
            <v/>
          </cell>
          <cell r="G49" t="str">
            <v/>
          </cell>
          <cell r="I49" t="str">
            <v/>
          </cell>
          <cell r="K49" t="str">
            <v/>
          </cell>
          <cell r="M49" t="str">
            <v/>
          </cell>
          <cell r="O49" t="str">
            <v/>
          </cell>
          <cell r="Q49" t="str">
            <v/>
          </cell>
          <cell r="S49" t="str">
            <v/>
          </cell>
          <cell r="U49" t="str">
            <v/>
          </cell>
          <cell r="W49" t="str">
            <v/>
          </cell>
          <cell r="Y49" t="str">
            <v/>
          </cell>
          <cell r="AA49" t="str">
            <v/>
          </cell>
          <cell r="AC49" t="str">
            <v/>
          </cell>
          <cell r="AE49" t="str">
            <v/>
          </cell>
          <cell r="AG49" t="str">
            <v/>
          </cell>
          <cell r="AI49" t="str">
            <v/>
          </cell>
          <cell r="AK49" t="str">
            <v/>
          </cell>
          <cell r="AM49" t="str">
            <v/>
          </cell>
          <cell r="AO49" t="str">
            <v/>
          </cell>
          <cell r="AQ49" t="str">
            <v/>
          </cell>
          <cell r="AS49" t="str">
            <v/>
          </cell>
          <cell r="AU49" t="str">
            <v/>
          </cell>
          <cell r="AW49" t="str">
            <v/>
          </cell>
          <cell r="AY49" t="str">
            <v/>
          </cell>
        </row>
        <row r="50">
          <cell r="E50" t="str">
            <v/>
          </cell>
          <cell r="G50" t="str">
            <v/>
          </cell>
          <cell r="I50" t="str">
            <v/>
          </cell>
          <cell r="K50" t="str">
            <v/>
          </cell>
          <cell r="M50" t="str">
            <v/>
          </cell>
          <cell r="O50" t="str">
            <v/>
          </cell>
          <cell r="Q50" t="str">
            <v/>
          </cell>
          <cell r="S50" t="str">
            <v/>
          </cell>
          <cell r="U50" t="str">
            <v/>
          </cell>
          <cell r="W50" t="str">
            <v/>
          </cell>
          <cell r="Y50" t="str">
            <v/>
          </cell>
          <cell r="AA50" t="str">
            <v/>
          </cell>
          <cell r="AC50" t="str">
            <v/>
          </cell>
          <cell r="AE50" t="str">
            <v/>
          </cell>
          <cell r="AG50" t="str">
            <v/>
          </cell>
          <cell r="AI50" t="str">
            <v/>
          </cell>
          <cell r="AK50" t="str">
            <v/>
          </cell>
          <cell r="AM50" t="str">
            <v/>
          </cell>
          <cell r="AO50" t="str">
            <v/>
          </cell>
          <cell r="AQ50" t="str">
            <v/>
          </cell>
          <cell r="AS50" t="str">
            <v/>
          </cell>
          <cell r="AU50" t="str">
            <v/>
          </cell>
          <cell r="AW50" t="str">
            <v/>
          </cell>
          <cell r="AY50" t="str">
            <v/>
          </cell>
        </row>
        <row r="51">
          <cell r="E51" t="str">
            <v/>
          </cell>
          <cell r="G51" t="str">
            <v/>
          </cell>
          <cell r="I51" t="str">
            <v/>
          </cell>
          <cell r="K51" t="str">
            <v/>
          </cell>
          <cell r="M51" t="str">
            <v/>
          </cell>
          <cell r="O51" t="str">
            <v/>
          </cell>
          <cell r="Q51" t="str">
            <v/>
          </cell>
          <cell r="S51" t="str">
            <v/>
          </cell>
          <cell r="U51" t="str">
            <v/>
          </cell>
          <cell r="W51" t="str">
            <v/>
          </cell>
          <cell r="Y51" t="str">
            <v/>
          </cell>
          <cell r="AA51" t="str">
            <v/>
          </cell>
          <cell r="AC51" t="str">
            <v/>
          </cell>
          <cell r="AE51" t="str">
            <v/>
          </cell>
          <cell r="AG51" t="str">
            <v/>
          </cell>
          <cell r="AI51" t="str">
            <v/>
          </cell>
          <cell r="AK51" t="str">
            <v/>
          </cell>
          <cell r="AM51" t="str">
            <v/>
          </cell>
          <cell r="AO51" t="str">
            <v/>
          </cell>
          <cell r="AQ51" t="str">
            <v/>
          </cell>
          <cell r="AS51" t="str">
            <v/>
          </cell>
          <cell r="AU51" t="str">
            <v/>
          </cell>
          <cell r="AW51" t="str">
            <v/>
          </cell>
          <cell r="AY51" t="str">
            <v/>
          </cell>
        </row>
        <row r="52">
          <cell r="E52" t="str">
            <v/>
          </cell>
          <cell r="G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  <cell r="S52" t="str">
            <v/>
          </cell>
          <cell r="U52" t="str">
            <v/>
          </cell>
          <cell r="W52" t="str">
            <v/>
          </cell>
          <cell r="Y52" t="str">
            <v/>
          </cell>
          <cell r="AA52" t="str">
            <v/>
          </cell>
          <cell r="AC52" t="str">
            <v/>
          </cell>
          <cell r="AE52" t="str">
            <v/>
          </cell>
          <cell r="AG52" t="str">
            <v/>
          </cell>
          <cell r="AI52" t="str">
            <v/>
          </cell>
          <cell r="AK52" t="str">
            <v/>
          </cell>
          <cell r="AM52" t="str">
            <v/>
          </cell>
          <cell r="AO52" t="str">
            <v/>
          </cell>
          <cell r="AQ52" t="str">
            <v/>
          </cell>
          <cell r="AS52" t="str">
            <v/>
          </cell>
          <cell r="AU52" t="str">
            <v/>
          </cell>
          <cell r="AW52" t="str">
            <v/>
          </cell>
          <cell r="AY52" t="str">
            <v/>
          </cell>
        </row>
        <row r="53">
          <cell r="E53" t="str">
            <v/>
          </cell>
          <cell r="G53" t="str">
            <v/>
          </cell>
          <cell r="I53" t="str">
            <v/>
          </cell>
          <cell r="K53" t="str">
            <v/>
          </cell>
          <cell r="M53" t="str">
            <v/>
          </cell>
          <cell r="O53" t="str">
            <v/>
          </cell>
          <cell r="Q53" t="str">
            <v/>
          </cell>
          <cell r="S53" t="str">
            <v/>
          </cell>
          <cell r="U53" t="str">
            <v/>
          </cell>
          <cell r="W53" t="str">
            <v/>
          </cell>
          <cell r="Y53" t="str">
            <v/>
          </cell>
          <cell r="AA53" t="str">
            <v/>
          </cell>
          <cell r="AC53" t="str">
            <v/>
          </cell>
          <cell r="AE53" t="str">
            <v/>
          </cell>
          <cell r="AG53" t="str">
            <v/>
          </cell>
          <cell r="AI53" t="str">
            <v/>
          </cell>
          <cell r="AK53" t="str">
            <v/>
          </cell>
          <cell r="AM53" t="str">
            <v/>
          </cell>
          <cell r="AO53" t="str">
            <v/>
          </cell>
          <cell r="AQ53" t="str">
            <v/>
          </cell>
          <cell r="AS53" t="str">
            <v/>
          </cell>
          <cell r="AU53" t="str">
            <v/>
          </cell>
          <cell r="AW53" t="str">
            <v/>
          </cell>
          <cell r="AY53" t="str">
            <v/>
          </cell>
        </row>
        <row r="54">
          <cell r="E54" t="str">
            <v/>
          </cell>
          <cell r="G54" t="str">
            <v/>
          </cell>
          <cell r="I54" t="str">
            <v/>
          </cell>
          <cell r="K54" t="str">
            <v/>
          </cell>
          <cell r="M54" t="str">
            <v/>
          </cell>
          <cell r="O54" t="str">
            <v/>
          </cell>
          <cell r="Q54" t="str">
            <v/>
          </cell>
          <cell r="S54" t="str">
            <v/>
          </cell>
          <cell r="U54" t="str">
            <v/>
          </cell>
          <cell r="W54" t="str">
            <v/>
          </cell>
          <cell r="Y54" t="str">
            <v/>
          </cell>
          <cell r="AA54" t="str">
            <v/>
          </cell>
          <cell r="AC54" t="str">
            <v/>
          </cell>
          <cell r="AE54" t="str">
            <v/>
          </cell>
          <cell r="AG54" t="str">
            <v/>
          </cell>
          <cell r="AI54" t="str">
            <v/>
          </cell>
          <cell r="AK54" t="str">
            <v/>
          </cell>
          <cell r="AM54" t="str">
            <v/>
          </cell>
          <cell r="AO54" t="str">
            <v/>
          </cell>
          <cell r="AQ54" t="str">
            <v/>
          </cell>
          <cell r="AS54" t="str">
            <v/>
          </cell>
          <cell r="AU54" t="str">
            <v/>
          </cell>
          <cell r="AW54" t="str">
            <v/>
          </cell>
          <cell r="AY54" t="str">
            <v/>
          </cell>
        </row>
        <row r="55">
          <cell r="E55" t="str">
            <v/>
          </cell>
          <cell r="G55" t="str">
            <v/>
          </cell>
          <cell r="I55" t="str">
            <v/>
          </cell>
          <cell r="K55" t="str">
            <v/>
          </cell>
          <cell r="M55" t="str">
            <v/>
          </cell>
          <cell r="O55" t="str">
            <v/>
          </cell>
          <cell r="Q55" t="str">
            <v/>
          </cell>
          <cell r="S55" t="str">
            <v/>
          </cell>
          <cell r="U55" t="str">
            <v/>
          </cell>
          <cell r="W55" t="str">
            <v/>
          </cell>
          <cell r="Y55" t="str">
            <v/>
          </cell>
          <cell r="AA55" t="str">
            <v/>
          </cell>
          <cell r="AC55" t="str">
            <v/>
          </cell>
          <cell r="AE55" t="str">
            <v/>
          </cell>
          <cell r="AG55" t="str">
            <v/>
          </cell>
          <cell r="AI55" t="str">
            <v/>
          </cell>
          <cell r="AK55" t="str">
            <v/>
          </cell>
          <cell r="AM55" t="str">
            <v/>
          </cell>
          <cell r="AO55" t="str">
            <v/>
          </cell>
          <cell r="AQ55" t="str">
            <v/>
          </cell>
          <cell r="AS55" t="str">
            <v/>
          </cell>
          <cell r="AU55" t="str">
            <v/>
          </cell>
          <cell r="AW55" t="str">
            <v/>
          </cell>
          <cell r="AY55" t="str">
            <v/>
          </cell>
        </row>
      </sheetData>
      <sheetData sheetId="4"/>
      <sheetData sheetId="5">
        <row r="11">
          <cell r="H11" t="str">
            <v>ไม่ผ่าน</v>
          </cell>
        </row>
        <row r="12">
          <cell r="H12" t="str">
            <v>ผ่าน</v>
          </cell>
        </row>
        <row r="13">
          <cell r="H13" t="str">
            <v>ผ่าน</v>
          </cell>
        </row>
        <row r="14">
          <cell r="H14" t="str">
            <v>ผ่าน</v>
          </cell>
        </row>
        <row r="15">
          <cell r="H15" t="str">
            <v>ผ่าน</v>
          </cell>
        </row>
        <row r="16">
          <cell r="H16" t="str">
            <v>ผ่าน</v>
          </cell>
        </row>
        <row r="17">
          <cell r="H17" t="str">
            <v>ผ่าน</v>
          </cell>
        </row>
        <row r="18">
          <cell r="H18" t="str">
            <v>ผ่าน</v>
          </cell>
        </row>
        <row r="19">
          <cell r="H19" t="str">
            <v>ผ่าน</v>
          </cell>
        </row>
        <row r="20">
          <cell r="H20" t="str">
            <v>ไม่ผ่าน</v>
          </cell>
        </row>
        <row r="21">
          <cell r="H21" t="str">
            <v>ผ่าน</v>
          </cell>
        </row>
        <row r="22">
          <cell r="H22" t="str">
            <v>ผ่าน</v>
          </cell>
        </row>
        <row r="23">
          <cell r="H23" t="str">
            <v>ผ่าน</v>
          </cell>
        </row>
        <row r="24">
          <cell r="H24" t="str">
            <v>ผ่าน</v>
          </cell>
        </row>
        <row r="25">
          <cell r="H25" t="str">
            <v>ผ่าน</v>
          </cell>
        </row>
        <row r="26">
          <cell r="H26" t="str">
            <v>ผ่าน</v>
          </cell>
        </row>
        <row r="27">
          <cell r="H27" t="str">
            <v>ไม่ผ่าน</v>
          </cell>
        </row>
        <row r="28">
          <cell r="H28" t="str">
            <v>ผ่าน</v>
          </cell>
        </row>
        <row r="29">
          <cell r="H29" t="str">
            <v>ผ่าน</v>
          </cell>
        </row>
        <row r="30">
          <cell r="H30" t="str">
            <v>ไม่ผ่าน</v>
          </cell>
        </row>
        <row r="31">
          <cell r="H31" t="str">
            <v>ผ่าน</v>
          </cell>
        </row>
        <row r="32">
          <cell r="H32" t="str">
            <v>ผ่าน</v>
          </cell>
        </row>
        <row r="33">
          <cell r="H33" t="str">
            <v>ผ่าน</v>
          </cell>
        </row>
        <row r="34">
          <cell r="H34" t="str">
            <v>ผ่าน</v>
          </cell>
        </row>
        <row r="35">
          <cell r="H35" t="str">
            <v>ไม่ผ่าน</v>
          </cell>
        </row>
        <row r="36">
          <cell r="H36" t="str">
            <v>ผ่าน</v>
          </cell>
        </row>
        <row r="37">
          <cell r="H37" t="str">
            <v>ไม่ผ่าน</v>
          </cell>
        </row>
        <row r="38">
          <cell r="H38" t="str">
            <v>ไม่ผ่าน</v>
          </cell>
        </row>
        <row r="39">
          <cell r="H39" t="str">
            <v>ผ่าน</v>
          </cell>
        </row>
        <row r="40">
          <cell r="H40" t="str">
            <v>ผ่าน</v>
          </cell>
        </row>
        <row r="41">
          <cell r="H41" t="str">
            <v>ไม่ผ่าน</v>
          </cell>
        </row>
        <row r="42">
          <cell r="H42" t="str">
            <v>ย้าย</v>
          </cell>
        </row>
        <row r="43">
          <cell r="H43" t="str">
            <v>ผ่าน</v>
          </cell>
        </row>
        <row r="44">
          <cell r="H44" t="str">
            <v>ไม่ผ่าน</v>
          </cell>
        </row>
        <row r="45">
          <cell r="H45" t="str">
            <v>ผ่าน</v>
          </cell>
        </row>
        <row r="46">
          <cell r="H46" t="str">
            <v>ไม่ผ่าน</v>
          </cell>
        </row>
        <row r="47">
          <cell r="H47" t="str">
            <v/>
          </cell>
        </row>
        <row r="48">
          <cell r="H48" t="str">
            <v/>
          </cell>
        </row>
        <row r="49">
          <cell r="H49" t="str">
            <v/>
          </cell>
        </row>
        <row r="50">
          <cell r="H50" t="str">
            <v/>
          </cell>
        </row>
        <row r="51">
          <cell r="H51" t="str">
            <v/>
          </cell>
        </row>
        <row r="52">
          <cell r="H52" t="str">
            <v/>
          </cell>
        </row>
        <row r="53">
          <cell r="H53" t="str">
            <v/>
          </cell>
        </row>
        <row r="54">
          <cell r="H54" t="str">
            <v/>
          </cell>
        </row>
        <row r="55">
          <cell r="H55" t="str">
            <v/>
          </cell>
        </row>
      </sheetData>
      <sheetData sheetId="6">
        <row r="11">
          <cell r="I11" t="str">
            <v>ไม่ผ่าน</v>
          </cell>
        </row>
        <row r="12">
          <cell r="I12" t="str">
            <v>ดี</v>
          </cell>
        </row>
        <row r="13">
          <cell r="I13" t="str">
            <v>ดี</v>
          </cell>
        </row>
        <row r="14">
          <cell r="I14" t="str">
            <v>ดี</v>
          </cell>
        </row>
        <row r="15">
          <cell r="I15" t="str">
            <v>ผ่าน</v>
          </cell>
        </row>
        <row r="16">
          <cell r="I16" t="str">
            <v>ดี</v>
          </cell>
        </row>
        <row r="17">
          <cell r="I17" t="str">
            <v>ดีเยี่ยม</v>
          </cell>
        </row>
        <row r="18">
          <cell r="I18" t="str">
            <v>ดี</v>
          </cell>
        </row>
        <row r="19">
          <cell r="I19" t="str">
            <v>ดี</v>
          </cell>
        </row>
        <row r="20">
          <cell r="I20" t="str">
            <v>ไม่ผ่าน</v>
          </cell>
        </row>
        <row r="21">
          <cell r="I21" t="str">
            <v>ดี</v>
          </cell>
        </row>
        <row r="22">
          <cell r="I22" t="str">
            <v>ดี</v>
          </cell>
        </row>
        <row r="23">
          <cell r="I23" t="str">
            <v>ดีเยี่ยม</v>
          </cell>
        </row>
        <row r="24">
          <cell r="I24" t="str">
            <v>ดีเยี่ยม</v>
          </cell>
        </row>
        <row r="25">
          <cell r="I25" t="str">
            <v>ดีเยี่ยม</v>
          </cell>
        </row>
        <row r="26">
          <cell r="I26" t="str">
            <v>ผ่าน</v>
          </cell>
        </row>
        <row r="27">
          <cell r="I27" t="str">
            <v>ไม่ผ่าน</v>
          </cell>
        </row>
        <row r="28">
          <cell r="I28" t="str">
            <v>ดีเยี่ยม</v>
          </cell>
        </row>
        <row r="29">
          <cell r="I29" t="str">
            <v>ดีเยี่ยม</v>
          </cell>
        </row>
        <row r="30">
          <cell r="I30" t="str">
            <v>ไม่ผ่าน</v>
          </cell>
        </row>
        <row r="31">
          <cell r="I31" t="str">
            <v>ดีเยี่ยม</v>
          </cell>
        </row>
        <row r="32">
          <cell r="I32" t="str">
            <v>ดีเยี่ยม</v>
          </cell>
        </row>
        <row r="33">
          <cell r="I33" t="str">
            <v>ผ่าน</v>
          </cell>
        </row>
        <row r="34">
          <cell r="I34" t="str">
            <v>ดีเยี่ยม</v>
          </cell>
        </row>
        <row r="35">
          <cell r="I35" t="str">
            <v>ไม่ผ่าน</v>
          </cell>
        </row>
        <row r="36">
          <cell r="I36" t="str">
            <v>ดีเยี่ยม</v>
          </cell>
        </row>
        <row r="37">
          <cell r="I37" t="str">
            <v>ไม่ผ่าน</v>
          </cell>
        </row>
        <row r="38">
          <cell r="I38" t="str">
            <v>ไม่ผ่าน</v>
          </cell>
        </row>
        <row r="39">
          <cell r="I39" t="str">
            <v>ดีเยี่ยม</v>
          </cell>
        </row>
        <row r="40">
          <cell r="I40" t="str">
            <v>ดีเยี่ยม</v>
          </cell>
        </row>
        <row r="41">
          <cell r="I41" t="str">
            <v>ดี</v>
          </cell>
        </row>
        <row r="42">
          <cell r="I42" t="str">
            <v>ย้าย</v>
          </cell>
        </row>
        <row r="43">
          <cell r="I43" t="str">
            <v>ดีเยี่ยม</v>
          </cell>
        </row>
        <row r="44">
          <cell r="I44" t="str">
            <v>ไม่ผ่าน</v>
          </cell>
        </row>
        <row r="45">
          <cell r="I45" t="str">
            <v>ดีเยี่ยม</v>
          </cell>
        </row>
        <row r="46">
          <cell r="I46" t="str">
            <v>ไม่ผ่าน</v>
          </cell>
        </row>
        <row r="47">
          <cell r="I47" t="str">
            <v/>
          </cell>
        </row>
        <row r="48">
          <cell r="I48" t="str">
            <v/>
          </cell>
        </row>
        <row r="49">
          <cell r="I49" t="str">
            <v/>
          </cell>
        </row>
        <row r="50">
          <cell r="I50" t="str">
            <v/>
          </cell>
        </row>
        <row r="51">
          <cell r="I51" t="str">
            <v/>
          </cell>
        </row>
        <row r="52">
          <cell r="I52" t="str">
            <v/>
          </cell>
        </row>
        <row r="53">
          <cell r="I53" t="str">
            <v/>
          </cell>
        </row>
        <row r="54">
          <cell r="I54" t="str">
            <v/>
          </cell>
        </row>
        <row r="55">
          <cell r="I55" t="str">
            <v/>
          </cell>
        </row>
      </sheetData>
      <sheetData sheetId="7">
        <row r="11">
          <cell r="L11" t="str">
            <v>ไม่ผ่าน</v>
          </cell>
        </row>
        <row r="12">
          <cell r="L12" t="str">
            <v>ดีเยี่ยม</v>
          </cell>
        </row>
        <row r="13">
          <cell r="L13" t="str">
            <v>ดีเยี่ยม</v>
          </cell>
        </row>
        <row r="14">
          <cell r="L14" t="str">
            <v>ดีเยี่ยม</v>
          </cell>
        </row>
        <row r="15">
          <cell r="L15" t="str">
            <v>ดี</v>
          </cell>
        </row>
        <row r="16">
          <cell r="L16" t="str">
            <v>ดีเยี่ยม</v>
          </cell>
        </row>
        <row r="17">
          <cell r="L17" t="str">
            <v>ดีเยี่ยม</v>
          </cell>
        </row>
        <row r="18">
          <cell r="L18" t="str">
            <v>ดีเยี่ยม</v>
          </cell>
        </row>
        <row r="19">
          <cell r="L19" t="str">
            <v>ดีเยี่ยม</v>
          </cell>
        </row>
        <row r="20">
          <cell r="L20" t="str">
            <v>ไม่ผ่าน</v>
          </cell>
        </row>
        <row r="21">
          <cell r="L21" t="str">
            <v>ดีเยี่ยม</v>
          </cell>
        </row>
        <row r="22">
          <cell r="L22" t="str">
            <v>ดี</v>
          </cell>
        </row>
        <row r="23">
          <cell r="L23" t="str">
            <v>ดีเยี่ยม</v>
          </cell>
        </row>
        <row r="24">
          <cell r="L24" t="str">
            <v>ดีเยี่ยม</v>
          </cell>
        </row>
        <row r="25">
          <cell r="L25" t="str">
            <v>ดีเยี่ยม</v>
          </cell>
        </row>
        <row r="26">
          <cell r="L26" t="str">
            <v>ดี</v>
          </cell>
        </row>
        <row r="27">
          <cell r="L27" t="str">
            <v>ไม่ผ่าน</v>
          </cell>
        </row>
        <row r="28">
          <cell r="L28" t="str">
            <v>ดีเยี่ยม</v>
          </cell>
        </row>
        <row r="29">
          <cell r="L29" t="str">
            <v>ดีเยี่ยม</v>
          </cell>
        </row>
        <row r="30">
          <cell r="L30" t="str">
            <v>ไม่ผ่าน</v>
          </cell>
        </row>
        <row r="31">
          <cell r="L31" t="str">
            <v>ดีเยี่ยม</v>
          </cell>
        </row>
        <row r="32">
          <cell r="L32" t="str">
            <v>ดีเยี่ยม</v>
          </cell>
        </row>
        <row r="33">
          <cell r="L33" t="str">
            <v>ดี</v>
          </cell>
        </row>
        <row r="34">
          <cell r="L34" t="str">
            <v>ดีเยี่ยม</v>
          </cell>
        </row>
        <row r="35">
          <cell r="L35" t="str">
            <v>ไม่ผ่าน</v>
          </cell>
        </row>
        <row r="36">
          <cell r="L36" t="str">
            <v>ดีเยี่ยม</v>
          </cell>
        </row>
        <row r="37">
          <cell r="L37" t="str">
            <v>ไม่ผ่าน</v>
          </cell>
        </row>
        <row r="38">
          <cell r="L38" t="str">
            <v>ไม่ผ่าน</v>
          </cell>
        </row>
        <row r="39">
          <cell r="L39" t="str">
            <v>ดีเยี่ยม</v>
          </cell>
        </row>
        <row r="40">
          <cell r="L40" t="str">
            <v>ดีเยี่ยม</v>
          </cell>
        </row>
        <row r="41">
          <cell r="L41" t="str">
            <v>ดี</v>
          </cell>
        </row>
        <row r="42">
          <cell r="L42" t="str">
            <v>ย้าย</v>
          </cell>
        </row>
        <row r="43">
          <cell r="L43" t="str">
            <v>ดี</v>
          </cell>
        </row>
        <row r="44">
          <cell r="L44" t="str">
            <v>ไม่ผ่าน</v>
          </cell>
        </row>
        <row r="45">
          <cell r="L45" t="str">
            <v>ดีเยี่ยม</v>
          </cell>
        </row>
        <row r="46">
          <cell r="L46" t="str">
            <v>ไม่ผ่าน</v>
          </cell>
        </row>
        <row r="47">
          <cell r="L47" t="str">
            <v/>
          </cell>
        </row>
        <row r="48">
          <cell r="L48" t="str">
            <v/>
          </cell>
        </row>
        <row r="49">
          <cell r="L49" t="str">
            <v/>
          </cell>
        </row>
        <row r="50">
          <cell r="L50" t="str">
            <v/>
          </cell>
        </row>
        <row r="51">
          <cell r="L51" t="str">
            <v/>
          </cell>
        </row>
        <row r="52">
          <cell r="L52" t="str">
            <v/>
          </cell>
        </row>
        <row r="53">
          <cell r="L53" t="str">
            <v/>
          </cell>
        </row>
        <row r="54">
          <cell r="L54" t="str">
            <v/>
          </cell>
        </row>
        <row r="55">
          <cell r="L55" t="str">
            <v/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ข้อมูลเบื้องต้น"/>
      <sheetName val="2.ชื่อนักเรียน"/>
      <sheetName val="3.ลงทะเบียน"/>
      <sheetName val="4.กลางภาค"/>
      <sheetName val="Subject"/>
    </sheetNames>
    <sheetDataSet>
      <sheetData sheetId="0">
        <row r="6">
          <cell r="B6" t="str">
            <v>1/2</v>
          </cell>
          <cell r="C6">
            <v>2562</v>
          </cell>
          <cell r="D6">
            <v>1</v>
          </cell>
        </row>
        <row r="7">
          <cell r="B7" t="str">
            <v>1/2</v>
          </cell>
          <cell r="D7">
            <v>2</v>
          </cell>
        </row>
        <row r="8">
          <cell r="B8" t="str">
            <v>2/2</v>
          </cell>
          <cell r="C8">
            <v>2563</v>
          </cell>
          <cell r="D8">
            <v>1</v>
          </cell>
        </row>
        <row r="9">
          <cell r="B9" t="str">
            <v>2/2</v>
          </cell>
          <cell r="D9">
            <v>2</v>
          </cell>
        </row>
        <row r="10">
          <cell r="B10" t="str">
            <v>3/2</v>
          </cell>
          <cell r="C10">
            <v>2564</v>
          </cell>
          <cell r="D10">
            <v>1</v>
          </cell>
        </row>
        <row r="11">
          <cell r="B11" t="str">
            <v>3/2</v>
          </cell>
          <cell r="D11">
            <v>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.คะแนน100 (2)"/>
      <sheetName val="1.ข้อมูลเบื้องต้น"/>
      <sheetName val="2.ชื่อนักเรียน"/>
      <sheetName val="3.เวลาเรียน"/>
      <sheetName val="4.ระหว่างภาค"/>
      <sheetName val="5.กลางภาค"/>
      <sheetName val="6.คะแนน100"/>
      <sheetName val="7.ประกาศผลสอบ"/>
      <sheetName val="8.ปถ.05"/>
      <sheetName val="รายชื่อ"/>
      <sheetName val="โครงสร้าง 1 หน้า"/>
      <sheetName val="โครงสร้าง 2 หน้า"/>
      <sheetName val="โครงสร้าง 12 หน้า "/>
      <sheetName val="Subject"/>
      <sheetName val="จำนวนตัวชี้วัด"/>
    </sheetNames>
    <sheetDataSet>
      <sheetData sheetId="0"/>
      <sheetData sheetId="1">
        <row r="5">
          <cell r="C5" t="str">
            <v>มัธยมศึกษาปีที่ 1/1</v>
          </cell>
          <cell r="F5">
            <v>2565</v>
          </cell>
        </row>
        <row r="7">
          <cell r="F7">
            <v>1</v>
          </cell>
        </row>
        <row r="11">
          <cell r="C11" t="str">
            <v>ส23101</v>
          </cell>
          <cell r="E11" t="str">
            <v>สังคมศึกษา ศาสนา และวัฒนธรรม 5</v>
          </cell>
        </row>
        <row r="13">
          <cell r="F13">
            <v>1.5</v>
          </cell>
        </row>
        <row r="15">
          <cell r="D15" t="str">
            <v>นายพิชญพัชร  โชติศิริคุณวัฒน์</v>
          </cell>
        </row>
        <row r="17">
          <cell r="D17" t="str">
            <v>นางสาวมรกต  แหวนประดับ</v>
          </cell>
        </row>
        <row r="19">
          <cell r="D19"/>
        </row>
        <row r="25">
          <cell r="D25" t="str">
            <v>นางกิติยา  มิดเดิลตัน</v>
          </cell>
        </row>
        <row r="27">
          <cell r="D27"/>
        </row>
        <row r="29">
          <cell r="D29" t="str">
            <v>นายอัศวิน  คงเพ็ชรศักดิ์</v>
          </cell>
        </row>
        <row r="31">
          <cell r="D31"/>
          <cell r="E31" t="str">
            <v>ตุลาคม</v>
          </cell>
          <cell r="F31">
            <v>2565</v>
          </cell>
        </row>
      </sheetData>
      <sheetData sheetId="2">
        <row r="5">
          <cell r="R5"/>
        </row>
      </sheetData>
      <sheetData sheetId="3"/>
      <sheetData sheetId="4"/>
      <sheetData sheetId="5"/>
      <sheetData sheetId="6"/>
      <sheetData sheetId="7">
        <row r="12">
          <cell r="L12" t="str">
            <v/>
          </cell>
        </row>
        <row r="13">
          <cell r="L13" t="str">
            <v/>
          </cell>
        </row>
        <row r="14">
          <cell r="L14" t="str">
            <v/>
          </cell>
        </row>
        <row r="15">
          <cell r="L15" t="str">
            <v/>
          </cell>
        </row>
        <row r="16">
          <cell r="L16" t="str">
            <v/>
          </cell>
        </row>
        <row r="17">
          <cell r="L17" t="str">
            <v/>
          </cell>
        </row>
        <row r="18">
          <cell r="L18" t="str">
            <v/>
          </cell>
        </row>
        <row r="19">
          <cell r="L19" t="str">
            <v/>
          </cell>
        </row>
        <row r="20">
          <cell r="L20">
            <v>2</v>
          </cell>
        </row>
        <row r="21">
          <cell r="L2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วันมาเรียน"/>
      <sheetName val="วิชา-ชั้นที่สอน"/>
      <sheetName val="ชื่อนักเรียน"/>
      <sheetName val="ปัญญาภิวัฒน์แยกห้อง"/>
      <sheetName val="ปัญญาภิวัฒน์แยกสาขา"/>
      <sheetName val="ตามแบบฟอร์มส่ง"/>
    </sheetNames>
    <sheetDataSet>
      <sheetData sheetId="0"/>
      <sheetData sheetId="1"/>
      <sheetData sheetId="2">
        <row r="5">
          <cell r="AM5" t="str">
            <v>มัธยมศึกษาปีที่ 4วิทย์-คณิต (เตรียมวิศวะ)</v>
          </cell>
        </row>
        <row r="6">
          <cell r="AM6" t="str">
            <v>มัธยมศึกษาปีที่ 4วิทย์-คณิต (เตรียมวิศวะ)</v>
          </cell>
        </row>
        <row r="7">
          <cell r="AM7" t="str">
            <v>มัธยมศึกษาปีที่ 4วิทย์-คณิต (เตรียมวิศวะ)</v>
          </cell>
        </row>
        <row r="8">
          <cell r="AM8" t="str">
            <v>มัธยมศึกษาปีที่ 4วิทย์-คณิต (วิทยาศาสตร์สุขภาพ)</v>
          </cell>
        </row>
        <row r="9">
          <cell r="AM9" t="str">
            <v>มัธยมศึกษาปีที่ 4วิทย์-คณิต (วิทยาศาสตร์สุขภาพ)</v>
          </cell>
        </row>
        <row r="10">
          <cell r="AM10" t="str">
            <v>มัธยมศึกษาปีที่ 4วิทย์-คณิต (เตรียมวิศวะ)</v>
          </cell>
        </row>
        <row r="11">
          <cell r="AM11" t="str">
            <v>มัธยมศึกษาปีที่ 4วิทย์-คณิต (เตรียมวิศวะ)</v>
          </cell>
        </row>
        <row r="12">
          <cell r="AM12" t="str">
            <v>มัธยมศึกษาปีที่ 4นวัตกรรมการจัดการเกษตร</v>
          </cell>
        </row>
        <row r="13">
          <cell r="AM13" t="str">
            <v>มัธยมศึกษาปีที่ 4วิทย์-คณิต (เตรียมวิศวะ)</v>
          </cell>
        </row>
        <row r="14">
          <cell r="AM14" t="str">
            <v>มัธยมศึกษาปีที่ 4วิทย์-คณิต (เตรียมวิศวะ)</v>
          </cell>
        </row>
        <row r="15">
          <cell r="AM15" t="str">
            <v>มัธยมศึกษาปีที่ 4นวัตกรรมการจัดการเกษตร</v>
          </cell>
        </row>
        <row r="16">
          <cell r="AM16" t="str">
            <v>มัธยมศึกษาปีที่ 4วิทย์-คณิต (เตรียมวิศวะ)</v>
          </cell>
        </row>
        <row r="17">
          <cell r="AM17" t="str">
            <v>มัธยมศึกษาปีที่ 4นวัตกรรมการจัดการเกษตร</v>
          </cell>
        </row>
        <row r="18">
          <cell r="AM18" t="str">
            <v>มัธยมศึกษาปีที่ 4วิทย์-คณิต (วิทยาศาสตร์สุขภาพ)</v>
          </cell>
        </row>
        <row r="19">
          <cell r="AM19" t="str">
            <v>มัธยมศึกษาปีที่ 4วิทย์-คณิต (วิทยาศาสตร์สุขภาพ)</v>
          </cell>
        </row>
        <row r="20">
          <cell r="AM20" t="str">
            <v>มัธยมศึกษาปีที่ 4วิทย์-คณิต (วิทยาศาสตร์สุขภาพ)</v>
          </cell>
        </row>
        <row r="21">
          <cell r="AM21" t="str">
            <v>มัธยมศึกษาปีที่ 4ศิลป์การจัดการธุรกิจการค้าสมัยใหม่</v>
          </cell>
        </row>
        <row r="22">
          <cell r="AM22" t="str">
            <v>มัธยมศึกษาปีที่ 4ศิลป์การจัดการธุรกิจการค้าสมัยใหม่</v>
          </cell>
        </row>
        <row r="23">
          <cell r="AM23" t="str">
            <v>มัธยมศึกษาปีที่ 4วิทย์-คณิต (วิทยาศาสตร์สุขภาพ)</v>
          </cell>
        </row>
        <row r="24">
          <cell r="AM24" t="str">
            <v>มัธยมศึกษาปีที่ 4ศิลป์การจัดการธุรกิจการค้าสมัยใหม่</v>
          </cell>
        </row>
        <row r="25">
          <cell r="AM25" t="str">
            <v>มัธยมศึกษาปีที่ 4ศิลป์การจัดการธุรกิจการค้าสมัยใหม่</v>
          </cell>
        </row>
        <row r="26">
          <cell r="AM26" t="str">
            <v>มัธยมศึกษาปีที่ 4ศิลป์การจัดการธุรกิจการค้าสมัยใหม่</v>
          </cell>
        </row>
        <row r="27">
          <cell r="AM27" t="str">
            <v>มัธยมศึกษาปีที่ 4วิทย์-คณิต (วิทยาศาสตร์สุขภาพ)</v>
          </cell>
        </row>
        <row r="28">
          <cell r="AM28" t="str">
            <v>มัธยมศึกษาปีที่ 4วิทย์-คณิต (วิทยาศาสตร์สุขภาพ)</v>
          </cell>
        </row>
        <row r="29">
          <cell r="AM29" t="str">
            <v>มัธยมศึกษาปีที่ 4วิทย์-คณิต (เตรียมวิศวะ)</v>
          </cell>
        </row>
        <row r="30">
          <cell r="AM30" t="str">
            <v>มัธยมศึกษาปีที่ 4ศิลป์การจัดการธุรกิจการค้าสมัยใหม่</v>
          </cell>
        </row>
        <row r="31">
          <cell r="AM31" t="str">
            <v>มัธยมศึกษาปีที่ 4ศิลป์การจัดการธุรกิจการค้าสมัยใหม่</v>
          </cell>
        </row>
        <row r="32">
          <cell r="AM32" t="str">
            <v>มัธยมศึกษาปีที่ 4ศิลป์การจัดการธุรกิจการค้าสมัยใหม่</v>
          </cell>
        </row>
        <row r="33">
          <cell r="AM33" t="str">
            <v>มัธยมศึกษาปีที่ 4วิทย์-คณิต (วิทยาศาสตร์สุขภาพ)</v>
          </cell>
        </row>
        <row r="34">
          <cell r="AM34" t="str">
            <v>มัธยมศึกษาปีที่ 4วิทย์-คณิต (วิทยาศาสตร์สุขภาพ)</v>
          </cell>
        </row>
        <row r="35">
          <cell r="AM35" t="str">
            <v>มัธยมศึกษาปีที่ 4ศิลป์การจัดการธุรกิจการค้าสมัยใหม่</v>
          </cell>
        </row>
        <row r="36">
          <cell r="AM36" t="str">
            <v>มัธยมศึกษาปีที่ 4วิทย์-คณิต (วิทยาศาสตร์สุขภาพ)</v>
          </cell>
        </row>
        <row r="37">
          <cell r="AM37" t="str">
            <v>มัธยมศึกษาปีที่ 4วิทย์-คณิต (วิทยาศาสตร์สุขภาพ)</v>
          </cell>
        </row>
        <row r="38">
          <cell r="AM38" t="str">
            <v>มัธยมศึกษาปีที่ 4วิทย์-คณิต (เตรียมวิศวะ)</v>
          </cell>
        </row>
        <row r="39">
          <cell r="AM39" t="str">
            <v>มัธยมศึกษาปีที่ 4วิทย์-คณิต (วิทยาศาสตร์สุขภาพ)</v>
          </cell>
        </row>
        <row r="40">
          <cell r="AM40" t="str">
            <v>มัธยมศึกษาปีที่ 4ศิลป์การจัดการธุรกิจการค้าสมัยใหม่</v>
          </cell>
        </row>
        <row r="41">
          <cell r="AM41" t="str">
            <v>มัธยมศึกษาปีที่ 4ศิลป์การจัดการธุรกิจการค้าสมัยใหม่</v>
          </cell>
        </row>
        <row r="42">
          <cell r="AM42" t="str">
            <v>มัธยมศึกษาปีที่ 4วิทย์-คณิต (วิทยาศาสตร์สุขภาพ)</v>
          </cell>
        </row>
        <row r="43">
          <cell r="AM43" t="str">
            <v>มัธยมศึกษาปีที่ 4วิทย์-คณิต (วิทยาศาสตร์สุขภาพ)</v>
          </cell>
        </row>
        <row r="44">
          <cell r="AM44" t="str">
            <v/>
          </cell>
        </row>
        <row r="45">
          <cell r="AM45" t="str">
            <v>มัธยมศึกษาปีที่ 4ศิลป์ภาษาจีนเพื่อธุรกิจ 4.0</v>
          </cell>
        </row>
        <row r="46">
          <cell r="AM46" t="str">
            <v>มัธยมศึกษาปีที่ 4ศิลป์ภาษาจีนเพื่อธุรกิจ 4.0</v>
          </cell>
        </row>
        <row r="47">
          <cell r="AM47" t="str">
            <v>มัธยมศึกษาปีที่ 4ศิลป์ภาษาจีนเพื่อธุรกิจ 4.0</v>
          </cell>
        </row>
        <row r="48">
          <cell r="AM48" t="str">
            <v>มัธยมศึกษาปีที่ 4ศิลป์ภาษาจีนเพื่อธุรกิจ 4.0</v>
          </cell>
        </row>
        <row r="49">
          <cell r="AM49" t="str">
            <v>มัธยมศึกษาปีที่ 4ศิลป์ภาษาจีนเพื่อธุรกิจ 4.0</v>
          </cell>
        </row>
        <row r="50">
          <cell r="AM50" t="str">
            <v>มัธยมศึกษาปีที่ 4ศิลป์ภาษาจีนเพื่อธุรกิจ 4.0</v>
          </cell>
        </row>
        <row r="51">
          <cell r="AM51" t="str">
            <v>มัธยมศึกษาปีที่ 4ศิลป์ภาษาจีนเพื่อธุรกิจ 4.0</v>
          </cell>
        </row>
        <row r="52">
          <cell r="AM52" t="str">
            <v>มัธยมศึกษาปีที่ 4ศิลป์การจัดการธุรกิจการค้าสมัยใหม่</v>
          </cell>
        </row>
        <row r="53">
          <cell r="AM53" t="str">
            <v>มัธยมศึกษาปีที่ 4ศิลป์การจัดการธุรกิจการค้าสมัยใหม่</v>
          </cell>
        </row>
        <row r="54">
          <cell r="AM54" t="str">
            <v>มัธยมศึกษาปีที่ 4ศิลป์การจัดการธุรกิจการค้าสมัยใหม่</v>
          </cell>
        </row>
        <row r="55">
          <cell r="AM55" t="str">
            <v>มัธยมศึกษาปีที่ 4ศิลป์ภาษาจีนเพื่อธุรกิจ 4.0</v>
          </cell>
        </row>
        <row r="56">
          <cell r="AM56" t="str">
            <v>มัธยมศึกษาปีที่ 4ศิลป์ภาษาจีนเพื่อธุรกิจ 4.0</v>
          </cell>
        </row>
        <row r="57">
          <cell r="AM57" t="str">
            <v>มัธยมศึกษาปีที่ 4ศิลป์ภาษาจีนเพื่อธุรกิจ 4.0</v>
          </cell>
        </row>
        <row r="58">
          <cell r="AM58" t="str">
            <v>มัธยมศึกษาปีที่ 4ศิลป์ภาษาจีนเพื่อธุรกิจ 4.0</v>
          </cell>
        </row>
        <row r="59">
          <cell r="AM59" t="str">
            <v>มัธยมศึกษาปีที่ 4ศิลป์การจัดการธุรกิจการค้าสมัยใหม่</v>
          </cell>
        </row>
        <row r="60">
          <cell r="AM60" t="str">
            <v>มัธยมศึกษาปีที่ 4ศิลป์การจัดการธุรกิจการค้าสมัยใหม่</v>
          </cell>
        </row>
        <row r="61">
          <cell r="AM61" t="str">
            <v>มัธยมศึกษาปีที่ 4ศิลป์การจัดการธุรกิจการค้าสมัยใหม่</v>
          </cell>
        </row>
        <row r="62">
          <cell r="AM62" t="str">
            <v>มัธยมศึกษาปีที่ 4ศิลป์การจัดการธุรกิจการค้าสมัยใหม่</v>
          </cell>
        </row>
        <row r="63">
          <cell r="AM63" t="str">
            <v>มัธยมศึกษาปีที่ 4ศิลป์การจัดการธุรกิจการค้าสมัยใหม่</v>
          </cell>
        </row>
        <row r="64">
          <cell r="AM64" t="str">
            <v>มัธยมศึกษาปีที่ 4ศิลป์การจัดการธุรกิจการค้าสมัยใหม่</v>
          </cell>
        </row>
        <row r="65">
          <cell r="AM65" t="str">
            <v>มัธยมศึกษาปีที่ 4ศิลป์การจัดการธุรกิจการค้าสมัยใหม่</v>
          </cell>
        </row>
        <row r="66">
          <cell r="AM66" t="str">
            <v>มัธยมศึกษาปีที่ 4ศิลป์การจัดการธุรกิจการค้าสมัยใหม่</v>
          </cell>
        </row>
        <row r="67">
          <cell r="AM67" t="str">
            <v>มัธยมศึกษาปีที่ 4ศิลป์การจัดการธุรกิจการค้าสมัยใหม่</v>
          </cell>
        </row>
        <row r="68">
          <cell r="AM68" t="str">
            <v>มัธยมศึกษาปีที่ 4ศิลป์การจัดการธุรกิจการค้าสมัยใหม่</v>
          </cell>
        </row>
        <row r="69">
          <cell r="AM69" t="str">
            <v>มัธยมศึกษาปีที่ 4ศิลป์ภาษาจีนเพื่อธุรกิจ 4.0</v>
          </cell>
        </row>
        <row r="70">
          <cell r="AM70" t="str">
            <v>มัธยมศึกษาปีที่ 4ศิลป์การจัดการธุรกิจการค้าสมัยใหม่</v>
          </cell>
        </row>
        <row r="71">
          <cell r="AM71" t="str">
            <v>มัธยมศึกษาปีที่ 4ศิลป์การจัดการธุรกิจการค้าสมัยใหม่</v>
          </cell>
        </row>
        <row r="72">
          <cell r="AM72" t="str">
            <v>มัธยมศึกษาปีที่ 4ศิลป์การจัดการธุรกิจการค้าสมัยใหม่</v>
          </cell>
        </row>
        <row r="73">
          <cell r="AM73" t="str">
            <v>มัธยมศึกษาปีที่ 4ศิลป์การจัดการธุรกิจการค้าสมัยใหม่</v>
          </cell>
        </row>
        <row r="74">
          <cell r="AM74" t="str">
            <v>มัธยมศึกษาปีที่ 4นวัตกรรมการจัดการเกษตร</v>
          </cell>
        </row>
        <row r="75">
          <cell r="AM75" t="str">
            <v>มัธยมศึกษาปีที่ 4ศิลป์การจัดการธุรกิจการค้าสมัยใหม่</v>
          </cell>
        </row>
        <row r="76">
          <cell r="AM76" t="str">
            <v>มัธยมศึกษาปีที่ 4นวัตกรรมการจัดการเกษตร</v>
          </cell>
        </row>
        <row r="77">
          <cell r="AM77" t="str">
            <v>มัธยมศึกษาปีที่ 4ศิลป์การจัดการธุรกิจการค้าสมัยใหม่</v>
          </cell>
        </row>
        <row r="78">
          <cell r="AM78" t="str">
            <v>มัธยมศึกษาปีที่ 4ศิลป์การจัดการธุรกิจการค้าสมัยใหม่</v>
          </cell>
        </row>
        <row r="79">
          <cell r="AM79" t="str">
            <v>มัธยมศึกษาปีที่ 4ศิลป์การจัดการธุรกิจการค้าสมัยใหม่</v>
          </cell>
        </row>
        <row r="80">
          <cell r="AM80" t="str">
            <v>มัธยมศึกษาปีที่ 4ศิลป์การจัดการธุรกิจการค้าสมัยใหม่</v>
          </cell>
        </row>
        <row r="81">
          <cell r="AM81" t="str">
            <v>มัธยมศึกษาปีที่ 4ศิลป์การจัดการธุรกิจการค้าสมัยใหม่</v>
          </cell>
        </row>
        <row r="82">
          <cell r="AM82" t="str">
            <v>มัธยมศึกษาปีที่ 4นวัตกรรมการจัดการเกษตร</v>
          </cell>
        </row>
        <row r="83">
          <cell r="AM83" t="str">
            <v>มัธยมศึกษาปีที่ 4ศิลป์การจัดการธุรกิจการค้าสมัยใหม่</v>
          </cell>
        </row>
        <row r="84">
          <cell r="AM84" t="str">
            <v>มัธยมศึกษาปีที่ 4ศิลป์การจัดการธุรกิจการค้าสมัยใหม่</v>
          </cell>
        </row>
        <row r="85">
          <cell r="AM85" t="str">
            <v>มัธยมศึกษาปีที่ 4ศิลป์การจัดการธุรกิจการค้าสมัยใหม่</v>
          </cell>
        </row>
        <row r="86">
          <cell r="AM86" t="str">
            <v>มัธยมศึกษาปีที่ 4ศิลป์การจัดการธุรกิจการค้าสมัยใหม่</v>
          </cell>
        </row>
        <row r="87">
          <cell r="AM87" t="str">
            <v>มัธยมศึกษาปีที่ 4ศิลป์การจัดการธุรกิจการค้าสมัยใหม่</v>
          </cell>
        </row>
        <row r="88">
          <cell r="AM88" t="str">
            <v>มัธยมศึกษาปีที่ 4ศิลป์การจัดการธุรกิจการค้าสมัยใหม่</v>
          </cell>
        </row>
        <row r="89">
          <cell r="AM89" t="str">
            <v>มัธยมศึกษาปีที่ 4ศิลป์การจัดการธุรกิจการค้าสมัยใหม่</v>
          </cell>
        </row>
        <row r="90">
          <cell r="AM90" t="str">
            <v>มัธยมศึกษาปีที่ 4นวัตกรรมการจัดการเกษตร</v>
          </cell>
        </row>
        <row r="91">
          <cell r="AM91" t="str">
            <v>มัธยมศึกษาปีที่ 4นวัตกรรมการจัดการเกษตร</v>
          </cell>
        </row>
        <row r="92">
          <cell r="AM92" t="str">
            <v>มัธยมศึกษาปีที่ 4ศิลป์การจัดการธุรกิจการค้าสมัยใหม่</v>
          </cell>
        </row>
        <row r="93">
          <cell r="AM93" t="str">
            <v>มัธยมศึกษาปีที่ 4นวัตกรรมการจัดการเกษตร</v>
          </cell>
        </row>
        <row r="94">
          <cell r="AM94" t="str">
            <v>มัธยมศึกษาปีที่ 4ศิลป์ภาษาจีนเพื่อธุรกิจ 4.0</v>
          </cell>
        </row>
        <row r="95">
          <cell r="AM95" t="str">
            <v>มัธยมศึกษาปีที่ 4นวัตกรรมการจัดการเกษตร</v>
          </cell>
        </row>
        <row r="96">
          <cell r="AM96" t="str">
            <v>มัธยมศึกษาปีที่ 4ศิลป์การจัดการธุรกิจการค้าสมัยใหม่</v>
          </cell>
        </row>
        <row r="97">
          <cell r="AM97" t="str">
            <v>มัธยมศึกษาปีที่ 4ศิลป์การจัดการธุรกิจการค้าสมัยใหม่</v>
          </cell>
        </row>
        <row r="98">
          <cell r="AM98" t="str">
            <v>มัธยมศึกษาปีที่ 4นวัตกรรมการจัดการเกษตร</v>
          </cell>
        </row>
        <row r="99">
          <cell r="AM99" t="str">
            <v>มัธยมศึกษาปีที่ 4นวัตกรรมการจัดการเกษตร</v>
          </cell>
        </row>
        <row r="100">
          <cell r="AM100" t="str">
            <v>มัธยมศึกษาปีที่ 4ศิลป์การจัดการธุรกิจการค้าสมัยใหม่</v>
          </cell>
        </row>
        <row r="101">
          <cell r="AM101" t="str">
            <v>มัธยมศึกษาปีที่ 4ศิลป์ภาษาจีนเพื่อธุรกิจ 4.0</v>
          </cell>
        </row>
        <row r="102">
          <cell r="AM102" t="str">
            <v>มัธยมศึกษาปีที่ 4ศิลป์การจัดการธุรกิจการค้าสมัยใหม่</v>
          </cell>
        </row>
        <row r="103">
          <cell r="AM103" t="str">
            <v>มัธยมศึกษาปีที่ 4ศิลป์การจัดการธุรกิจการค้าสมัยใหม่</v>
          </cell>
        </row>
        <row r="104">
          <cell r="AM104" t="str">
            <v>มัธยมศึกษาปีที่ 4ศิลป์การจัดการธุรกิจการค้าสมัยใหม่</v>
          </cell>
        </row>
        <row r="105">
          <cell r="AM105" t="str">
            <v>มัธยมศึกษาปีที่ 4ศิลป์การจัดการธุรกิจการค้าสมัยใหม่</v>
          </cell>
        </row>
        <row r="106">
          <cell r="AM106" t="str">
            <v>มัธยมศึกษาปีที่ 4นวัตกรรมการจัดการเกษตร</v>
          </cell>
        </row>
        <row r="107">
          <cell r="AM107" t="str">
            <v>มัธยมศึกษาปีที่ 4ศิลป์การจัดการธุรกิจการค้าสมัยใหม่</v>
          </cell>
        </row>
        <row r="108">
          <cell r="AM108" t="str">
            <v>มัธยมศึกษาปีที่ 4ศิลป์การจัดการธุรกิจการค้าสมัยใหม่</v>
          </cell>
        </row>
        <row r="109">
          <cell r="AM109" t="str">
            <v>มัธยมศึกษาปีที่ 4ศิลป์การจัดการธุรกิจการค้าสมัยใหม่</v>
          </cell>
        </row>
        <row r="110">
          <cell r="AM110" t="str">
            <v>มัธยมศึกษาปีที่ 4ศิลป์การจัดการธุรกิจการค้าสมัยใหม่</v>
          </cell>
        </row>
        <row r="111">
          <cell r="AM111" t="str">
            <v>มัธยมศึกษาปีที่ 4ศิลป์การจัดการธุรกิจการค้าสมัยใหม่</v>
          </cell>
        </row>
        <row r="112">
          <cell r="AM112" t="str">
            <v>มัธยมศึกษาปีที่ 4ศิลป์การจัดการธุรกิจการค้าสมัยใหม่</v>
          </cell>
        </row>
        <row r="113">
          <cell r="AM113" t="str">
            <v/>
          </cell>
        </row>
        <row r="114">
          <cell r="AM114" t="str">
            <v>มัธยมศึกษาปีที่ 5วิทย์-คณิต (วิทยาศาสตร์สุขภาพ)</v>
          </cell>
        </row>
        <row r="115">
          <cell r="AM115" t="str">
            <v>มัธยมศึกษาปีที่ 5วิทย์-คณิต (วิทยาศาสตร์สุขภาพ)</v>
          </cell>
        </row>
        <row r="116">
          <cell r="AM116" t="str">
            <v>มัธยมศึกษาปีที่ 5วิทย์-คณิต (วิทยาศาสตร์สุขภาพ)</v>
          </cell>
        </row>
        <row r="117">
          <cell r="AM117" t="str">
            <v>มัธยมศึกษาปีที่ 5วิทย์-คณิต (วิทยาศาสตร์สุขภาพ)</v>
          </cell>
        </row>
        <row r="118">
          <cell r="AM118" t="str">
            <v>มัธยมศึกษาปีที่ 5วิทย์-คณิต (วิทยาศาสตร์สุขภาพ)</v>
          </cell>
        </row>
        <row r="119">
          <cell r="AM119" t="str">
            <v>มัธยมศึกษาปีที่ 5วิทย์-คณิต (วิทยาศาสตร์สุขภาพ)</v>
          </cell>
        </row>
        <row r="120">
          <cell r="AM120" t="str">
            <v>มัธยมศึกษาปีที่ 5วิทย์-คณิต (วิทยาศาสตร์สุขภาพ)</v>
          </cell>
        </row>
        <row r="121">
          <cell r="AM121" t="str">
            <v>มัธยมศึกษาปีที่ 5วิทย์-คณิต (วิทยาศาสตร์สุขภาพ)</v>
          </cell>
        </row>
        <row r="122">
          <cell r="AM122" t="str">
            <v>มัธยมศึกษาปีที่ 5วิทย์-คณิต (วิทยาศาสตร์สุขภาพ)</v>
          </cell>
        </row>
        <row r="123">
          <cell r="AM123" t="str">
            <v>มัธยมศึกษาปีที่ 5วิทย์-คณิต (วิทยาศาสตร์สุขภาพ)</v>
          </cell>
        </row>
        <row r="124">
          <cell r="AM124" t="str">
            <v>มัธยมศึกษาปีที่ 5วิทย์-คณิต (วิทยาศาสตร์สุขภาพ)</v>
          </cell>
        </row>
        <row r="125">
          <cell r="AM125" t="str">
            <v>มัธยมศึกษาปีที่ 5วิทย์-คณิต (วิทยาศาสตร์สุขภาพ)</v>
          </cell>
        </row>
        <row r="126">
          <cell r="AM126" t="str">
            <v>มัธยมศึกษาปีที่ 5นวัตกรรมการจัดการเกษตร</v>
          </cell>
        </row>
        <row r="127">
          <cell r="AM127" t="str">
            <v>มัธยมศึกษาปีที่ 5วิทย์-คณิต (วิทยาศาสตร์สุขภาพ)</v>
          </cell>
        </row>
        <row r="128">
          <cell r="AM128" t="str">
            <v>มัธยมศึกษาปีที่ 5วิทย์-คณิต (วิทยาศาสตร์สุขภาพ)</v>
          </cell>
        </row>
        <row r="129">
          <cell r="AM129" t="str">
            <v>มัธยมศึกษาปีที่ 5วิทย์-คณิต (วิทยาศาสตร์สุขภาพ)</v>
          </cell>
        </row>
        <row r="130">
          <cell r="AM130" t="str">
            <v>มัธยมศึกษาปีที่ 5วิทย์-คณิต (วิทยาศาสตร์สุขภาพ)</v>
          </cell>
        </row>
        <row r="131">
          <cell r="AM131" t="str">
            <v>มัธยมศึกษาปีที่ 5วิทย์-คณิต (วิทยาศาสตร์สุขภาพ)</v>
          </cell>
        </row>
        <row r="132">
          <cell r="AM132" t="str">
            <v>มัธยมศึกษาปีที่ 5วิทย์-คณิต (วิทยาศาสตร์สุขภาพ)</v>
          </cell>
        </row>
        <row r="133">
          <cell r="AM133" t="str">
            <v>มัธยมศึกษาปีที่ 5วิทย์-คณิต (วิทยาศาสตร์สุขภาพ)</v>
          </cell>
        </row>
        <row r="134">
          <cell r="AM134" t="str">
            <v>มัธยมศึกษาปีที่ 5วิทย์-คณิต (วิทยาศาสตร์สุขภาพ)</v>
          </cell>
        </row>
        <row r="135">
          <cell r="AM135" t="str">
            <v>มัธยมศึกษาปีที่ 5วิทย์-คณิต (วิทยาศาสตร์สุขภาพ)</v>
          </cell>
        </row>
        <row r="136">
          <cell r="AM136" t="str">
            <v>มัธยมศึกษาปีที่ 5ศิลป์ภาษาจีนเพื่อธุรกิจ 4.0</v>
          </cell>
        </row>
        <row r="137">
          <cell r="AM137" t="str">
            <v>มัธยมศึกษาปีที่ 5ศิลป์การจัดการธุรกิจการค้าสมัยใหม่</v>
          </cell>
        </row>
        <row r="138">
          <cell r="AM138" t="str">
            <v>มัธยมศึกษาปีที่ 5ศิลป์ภาษาอังกฤษเพื่อการสื่อสารธุรกิจ</v>
          </cell>
        </row>
        <row r="139">
          <cell r="AM139" t="str">
            <v>มัธยมศึกษาปีที่ 5ศิลป์การจัดการธุรกิจการค้าสมัยใหม่</v>
          </cell>
        </row>
        <row r="140">
          <cell r="AM140" t="str">
            <v>มัธยมศึกษาปีที่ 5ศิลป์ภาษาอังกฤษเพื่อการสื่อสารธุรกิจ</v>
          </cell>
        </row>
        <row r="141">
          <cell r="AM141" t="str">
            <v>มัธยมศึกษาปีที่ 5ศิลป์การจัดการธุรกิจการค้าสมัยใหม่</v>
          </cell>
        </row>
        <row r="142">
          <cell r="AM142" t="str">
            <v>มัธยมศึกษาปีที่ 5ศิลป์การจัดการธุรกิจการค้าสมัยใหม่</v>
          </cell>
        </row>
        <row r="143">
          <cell r="AM143" t="str">
            <v>มัธยมศึกษาปีที่ 5ศิลป์ภาษาอังกฤษเพื่อการสื่อสารธุรกิจ</v>
          </cell>
        </row>
        <row r="144">
          <cell r="AM144" t="str">
            <v>มัธยมศึกษาปีที่ 5ศิลป์การจัดการธุรกิจการค้าสมัยใหม่</v>
          </cell>
        </row>
        <row r="145">
          <cell r="AM145" t="str">
            <v>มัธยมศึกษาปีที่ 5ศิลป์ภาษาจีนเพื่อธุรกิจ 4.0</v>
          </cell>
        </row>
        <row r="146">
          <cell r="AM146" t="str">
            <v>มัธยมศึกษาปีที่ 5ศิลป์การจัดการธุรกิจการค้าสมัยใหม่</v>
          </cell>
        </row>
        <row r="147">
          <cell r="AM147" t="str">
            <v>มัธยมศึกษาปีที่ 5ศิลป์ภาษาจีนเพื่อธุรกิจ 4.0</v>
          </cell>
        </row>
        <row r="148">
          <cell r="AM148" t="str">
            <v>มัธยมศึกษาปีที่ 5ศิลป์ภาษาอังกฤษเพื่อการสื่อสารธุรกิจ</v>
          </cell>
        </row>
        <row r="149">
          <cell r="AM149" t="str">
            <v>มัธยมศึกษาปีที่ 5ศิลป์การจัดการธุรกิจการค้าสมัยใหม่</v>
          </cell>
        </row>
        <row r="150">
          <cell r="AM150" t="str">
            <v>มัธยมศึกษาปีที่ 5ศิลป์ภาษาอังกฤษเพื่อการสื่อสารธุรกิจ</v>
          </cell>
        </row>
        <row r="151">
          <cell r="AM151" t="str">
            <v>มัธยมศึกษาปีที่ 5ศิลป์การจัดการธุรกิจการค้าสมัยใหม่</v>
          </cell>
        </row>
        <row r="152">
          <cell r="AM152" t="str">
            <v>มัธยมศึกษาปีที่ 5ศิลป์การจัดการธุรกิจการค้าสมัยใหม่</v>
          </cell>
        </row>
        <row r="153">
          <cell r="AM153" t="str">
            <v>มัธยมศึกษาปีที่ 5ศิลป์การจัดการธุรกิจการค้าสมัยใหม่</v>
          </cell>
        </row>
        <row r="154">
          <cell r="AM154" t="str">
            <v>มัธยมศึกษาปีที่ 5ศิลป์การจัดการธุรกิจการค้าสมัยใหม่</v>
          </cell>
        </row>
        <row r="155">
          <cell r="AM155" t="str">
            <v>มัธยมศึกษาปีที่ 5ศิลป์การจัดการธุรกิจการค้าสมัยใหม่</v>
          </cell>
        </row>
        <row r="156">
          <cell r="AM156" t="str">
            <v>มัธยมศึกษาปีที่ 5ศิลป์การจัดการธุรกิจการค้าสมัยใหม่</v>
          </cell>
        </row>
        <row r="157">
          <cell r="AM157" t="str">
            <v>มัธยมศึกษาปีที่ 5ศิลป์การจัดการธุรกิจการค้าสมัยใหม่</v>
          </cell>
        </row>
        <row r="158">
          <cell r="AM158" t="str">
            <v>มัธยมศึกษาปีที่ 5ศิลป์การจัดการธุรกิจการค้าสมัยใหม่</v>
          </cell>
        </row>
        <row r="159">
          <cell r="AM159" t="str">
            <v>มัธยมศึกษาปีที่ 5ศิลป์การจัดการธุรกิจการค้าสมัยใหม่</v>
          </cell>
        </row>
        <row r="160">
          <cell r="AM160" t="str">
            <v>มัธยมศึกษาปีที่ 5ศิลป์การจัดการธุรกิจการค้าสมัยใหม่</v>
          </cell>
        </row>
        <row r="161">
          <cell r="AM161" t="str">
            <v>มัธยมศึกษาปีที่ 5ศิลป์การจัดการธุรกิจการค้าสมัยใหม่</v>
          </cell>
        </row>
        <row r="162">
          <cell r="AM162" t="str">
            <v>มัธยมศึกษาปีที่ 5ศิลป์การจัดการธุรกิจการค้าสมัยใหม่</v>
          </cell>
        </row>
        <row r="163">
          <cell r="AM163" t="str">
            <v>มัธยมศึกษาปีที่ 5ศิลป์การจัดการธุรกิจการค้าสมัยใหม่</v>
          </cell>
        </row>
        <row r="164">
          <cell r="AM164" t="str">
            <v>มัธยมศึกษาปีที่ 5ศิลป์การจัดการธุรกิจการค้าสมัยใหม่</v>
          </cell>
        </row>
        <row r="165">
          <cell r="AM165" t="str">
            <v>มัธยมศึกษาปีที่ 5ศิลป์การจัดการธุรกิจการค้าสมัยใหม่</v>
          </cell>
        </row>
        <row r="166">
          <cell r="AM166" t="str">
            <v>มัธยมศึกษาปีที่ 5ศิลป์การจัดการธุรกิจการค้าสมัยใหม่</v>
          </cell>
        </row>
        <row r="167">
          <cell r="AM167" t="str">
            <v>มัธยมศึกษาปีที่ 5นวัตกรรมการจัดการเกษตร</v>
          </cell>
        </row>
        <row r="168">
          <cell r="AM168" t="str">
            <v>มัธยมศึกษาปีที่ 5ศิลป์การจัดการธุรกิจการค้าสมัยใหม่</v>
          </cell>
        </row>
        <row r="169">
          <cell r="AM169" t="str">
            <v>มัธยมศึกษาปีที่ 5นวัตกรรมการจัดการเกษตร</v>
          </cell>
        </row>
        <row r="170">
          <cell r="AM170" t="str">
            <v>มัธยมศึกษาปีที่ 5ศิลป์การจัดการธุรกิจการค้าสมัยใหม่</v>
          </cell>
        </row>
        <row r="171">
          <cell r="AM171" t="str">
            <v>มัธยมศึกษาปีที่ 5ศิลป์การจัดการธุรกิจการค้าสมัยใหม่</v>
          </cell>
        </row>
        <row r="172">
          <cell r="AM172" t="str">
            <v>มัธยมศึกษาปีที่ 5นวัตกรรมการจัดการเกษตร</v>
          </cell>
        </row>
        <row r="173">
          <cell r="AM173" t="str">
            <v>มัธยมศึกษาปีที่ 5ศิลป์การจัดการธุรกิจการค้าสมัยใหม่</v>
          </cell>
        </row>
        <row r="174">
          <cell r="AM174" t="str">
            <v>มัธยมศึกษาปีที่ 5ศิลป์การจัดการธุรกิจการค้าสมัยใหม่</v>
          </cell>
        </row>
        <row r="175">
          <cell r="AM175" t="str">
            <v>มัธยมศึกษาปีที่ 5ศิลป์การจัดการธุรกิจการค้าสมัยใหม่</v>
          </cell>
        </row>
        <row r="176">
          <cell r="AM176" t="str">
            <v>มัธยมศึกษาปีที่ 5ศิลป์การจัดการธุรกิจการค้าสมัยใหม่</v>
          </cell>
        </row>
        <row r="177">
          <cell r="AM177" t="str">
            <v>มัธยมศึกษาปีที่ 5ศิลป์การจัดการธุรกิจการค้าสมัยใหม่</v>
          </cell>
        </row>
        <row r="178">
          <cell r="AM178" t="str">
            <v>มัธยมศึกษาปีที่ 5นวัตกรรมการจัดการเกษตร</v>
          </cell>
        </row>
        <row r="179">
          <cell r="AM179" t="str">
            <v>มัธยมศึกษาปีที่ 5ศิลป์การจัดการธุรกิจการค้าสมัยใหม่</v>
          </cell>
        </row>
        <row r="180">
          <cell r="AM180" t="str">
            <v>มัธยมศึกษาปีที่ 5นวัตกรรมการจัดการเกษตร</v>
          </cell>
        </row>
        <row r="181">
          <cell r="AM181" t="str">
            <v>มัธยมศึกษาปีที่ 5นวัตกรรมการจัดการเกษตร</v>
          </cell>
        </row>
        <row r="182">
          <cell r="AM182" t="str">
            <v>มัธยมศึกษาปีที่ 5ศิลป์การจัดการธุรกิจการค้าสมัยใหม่</v>
          </cell>
        </row>
        <row r="183">
          <cell r="AM183" t="str">
            <v>มัธยมศึกษาปีที่ 5นวัตกรรมการจัดการเกษตร</v>
          </cell>
        </row>
        <row r="184">
          <cell r="AM184" t="str">
            <v>มัธยมศึกษาปีที่ 5นวัตกรรมการจัดการเกษตร</v>
          </cell>
        </row>
        <row r="185">
          <cell r="AM185" t="str">
            <v>มัธยมศึกษาปีที่ 5ศิลป์การจัดการธุรกิจการค้าสมัยใหม่</v>
          </cell>
        </row>
        <row r="186">
          <cell r="AM186" t="str">
            <v/>
          </cell>
        </row>
        <row r="187">
          <cell r="AM187" t="str">
            <v/>
          </cell>
        </row>
        <row r="188">
          <cell r="AM188" t="str">
            <v/>
          </cell>
        </row>
        <row r="189">
          <cell r="AM189" t="str">
            <v>มัธยมศึกษาปีที่ 6นวัตกรรมการจัดการเกษตร</v>
          </cell>
        </row>
        <row r="190">
          <cell r="AM190" t="str">
            <v>มัธยมศึกษาปีที่ 6วิทย์-คณิต (วิทยาศาสตร์สุขภาพ)</v>
          </cell>
        </row>
        <row r="191">
          <cell r="AM191" t="str">
            <v>มัธยมศึกษาปีที่ 6นวัตกรรมการจัดการเกษตร</v>
          </cell>
        </row>
        <row r="192">
          <cell r="AM192" t="str">
            <v>มัธยมศึกษาปีที่ 6วิทย์-คณิต (วิทยาศาสตร์สุขภาพ)</v>
          </cell>
        </row>
        <row r="193">
          <cell r="AM193" t="str">
            <v>มัธยมศึกษาปีที่ 6วิทย์-คณิต (เตรียมวิศวะ)</v>
          </cell>
        </row>
        <row r="194">
          <cell r="AM194" t="str">
            <v>มัธยมศึกษาปีที่ 6วิทย์-คณิต (เตรียมวิศวะ)</v>
          </cell>
        </row>
        <row r="195">
          <cell r="AM195" t="str">
            <v>มัธยมศึกษาปีที่ 6วิทย์-คณิต (วิทยาศาสตร์สุขภาพ)</v>
          </cell>
        </row>
        <row r="196">
          <cell r="AM196" t="str">
            <v>มัธยมศึกษาปีที่ 6วิทย์-คณิต (วิทยาศาสตร์สุขภาพ)</v>
          </cell>
        </row>
        <row r="197">
          <cell r="AM197" t="str">
            <v>มัธยมศึกษาปีที่ 6วิทย์-คณิต (วิทยาศาสตร์สุขภาพ)</v>
          </cell>
        </row>
        <row r="198">
          <cell r="AM198" t="str">
            <v>มัธยมศึกษาปีที่ 6วิทย์-คณิต (วิทยาศาสตร์สุขภาพ)</v>
          </cell>
        </row>
        <row r="199">
          <cell r="AM199" t="str">
            <v>มัธยมศึกษาปีที่ 6วิทย์-คณิต (วิทยาศาสตร์สุขภาพ)</v>
          </cell>
        </row>
        <row r="200">
          <cell r="AM200" t="str">
            <v>มัธยมศึกษาปีที่ 6วิทย์-คณิต (วิทยาศาสตร์สุขภาพ)</v>
          </cell>
        </row>
        <row r="201">
          <cell r="AM201" t="str">
            <v>มัธยมศึกษาปีที่ 6วิทย์-คณิต (วิทยาศาสตร์สุขภาพ)</v>
          </cell>
        </row>
        <row r="202">
          <cell r="AM202" t="str">
            <v>มัธยมศึกษาปีที่ 6วิทย์-คณิต (เตรียมวิศวะ)</v>
          </cell>
        </row>
        <row r="203">
          <cell r="AM203" t="str">
            <v>มัธยมศึกษาปีที่ 6วิทย์-คณิต (วิทยาศาสตร์สุขภาพ)</v>
          </cell>
        </row>
        <row r="204">
          <cell r="AM204" t="str">
            <v>มัธยมศึกษาปีที่ 6นวัตกรรมการจัดการเกษตร</v>
          </cell>
        </row>
        <row r="205">
          <cell r="AM205" t="str">
            <v>มัธยมศึกษาปีที่ 6นวัตกรรมการจัดการเกษตร</v>
          </cell>
        </row>
        <row r="206">
          <cell r="AM206" t="str">
            <v>มัธยมศึกษาปีที่ 6นวัตกรรมการจัดการเกษตร</v>
          </cell>
        </row>
        <row r="207">
          <cell r="AM207" t="str">
            <v>มัธยมศึกษาปีที่ 6วิทย์-คณิต (วิทยาศาสตร์สุขภาพ)</v>
          </cell>
        </row>
        <row r="208">
          <cell r="AM208" t="str">
            <v>มัธยมศึกษาปีที่ 6วิทย์-คณิต (วิทยาศาสตร์สุขภาพ)</v>
          </cell>
        </row>
        <row r="209">
          <cell r="AM209" t="str">
            <v>มัธยมศึกษาปีที่ 6วิทย์-คณิต (วิทยาศาสตร์สุขภาพ)</v>
          </cell>
        </row>
        <row r="210">
          <cell r="AM210" t="str">
            <v>มัธยมศึกษาปีที่ 6วิทย์-คณิต (วิทยาศาสตร์สุขภาพ)</v>
          </cell>
        </row>
        <row r="211">
          <cell r="AM211" t="str">
            <v>มัธยมศึกษาปีที่ 6วิทย์-คณิต (วิทยาศาสตร์สุขภาพ)</v>
          </cell>
        </row>
        <row r="212">
          <cell r="AM212" t="str">
            <v>มัธยมศึกษาปีที่ 6วิทย์-คณิต (วิทยาศาสตร์สุขภาพ)</v>
          </cell>
        </row>
        <row r="213">
          <cell r="AM213" t="str">
            <v>มัธยมศึกษาปีที่ 6วิทย์-คณิต (วิทยาศาสตร์สุขภาพ)</v>
          </cell>
        </row>
        <row r="214">
          <cell r="AM214" t="str">
            <v>มัธยมศึกษาปีที่ 6วิทย์-คณิต (เตรียมวิศวะ)</v>
          </cell>
        </row>
        <row r="215">
          <cell r="AM215" t="str">
            <v>มัธยมศึกษาปีที่ 6วิทย์-คณิต (วิทยาศาสตร์สุขภาพ)</v>
          </cell>
        </row>
        <row r="216">
          <cell r="AM216" t="str">
            <v>มัธยมศึกษาปีที่ 6ศิลป์ภาษาอังกฤษเพื่อการสื่อสารธุรกิจ</v>
          </cell>
        </row>
        <row r="217">
          <cell r="AM217" t="str">
            <v>มัธยมศึกษาปีที่ 6ศิลป์ภาษาจีนเพื่อธุรกิจ 4.0</v>
          </cell>
        </row>
        <row r="218">
          <cell r="AM218" t="str">
            <v>มัธยมศึกษาปีที่ 6ศิลป์ภาษาจีนเพื่อธุรกิจ 4.0</v>
          </cell>
        </row>
        <row r="219">
          <cell r="AM219" t="str">
            <v>มัธยมศึกษาปีที่ 6ศิลป์ภาษาอังกฤษเพื่อการสื่อสารธุรกิจ</v>
          </cell>
        </row>
        <row r="220">
          <cell r="AM220" t="str">
            <v>มัธยมศึกษาปีที่ 6ศิลป์การจัดการธุรกิจการค้าสมัยใหม่</v>
          </cell>
        </row>
        <row r="221">
          <cell r="AM221" t="str">
            <v>มัธยมศึกษาปีที่ 6ศิลป์ภาษาจีนเพื่อธุรกิจ 4.0</v>
          </cell>
        </row>
        <row r="222">
          <cell r="AM222" t="str">
            <v>มัธยมศึกษาปีที่ 6ศิลป์ภาษาอังกฤษเพื่อการสื่อสารธุรกิจ</v>
          </cell>
        </row>
        <row r="223">
          <cell r="AM223" t="str">
            <v>มัธยมศึกษาปีที่ 6ศิลป์ภาษาอังกฤษเพื่อการสื่อสารธุรกิจ</v>
          </cell>
        </row>
        <row r="224">
          <cell r="AM224" t="str">
            <v>มัธยมศึกษาปีที่ 6ศิลป์การจัดการธุรกิจการค้าสมัยใหม่</v>
          </cell>
        </row>
        <row r="225">
          <cell r="AM225" t="str">
            <v>มัธยมศึกษาปีที่ 6ศิลป์ภาษาจีนเพื่อธุรกิจ 4.0</v>
          </cell>
        </row>
        <row r="226">
          <cell r="AM226" t="str">
            <v>มัธยมศึกษาปีที่ 6ศิลป์ภาษาอังกฤษเพื่อการสื่อสารธุรกิจ</v>
          </cell>
        </row>
        <row r="227">
          <cell r="AM227" t="str">
            <v>มัธยมศึกษาปีที่ 6ศิลป์ภาษาจีนเพื่อธุรกิจ 4.0</v>
          </cell>
        </row>
        <row r="228">
          <cell r="AM228" t="str">
            <v>มัธยมศึกษาปีที่ 6ศิลป์ภาษาจีนเพื่อธุรกิจ 4.0</v>
          </cell>
        </row>
        <row r="229">
          <cell r="AM229" t="str">
            <v>มัธยมศึกษาปีที่ 6ศิลป์ภาษาจีนเพื่อธุรกิจ 4.0</v>
          </cell>
        </row>
        <row r="230">
          <cell r="AM230" t="str">
            <v>มัธยมศึกษาปีที่ 6ศิลป์ภาษาจีนเพื่อธุรกิจ 4.0</v>
          </cell>
        </row>
        <row r="231">
          <cell r="AM231" t="str">
            <v>มัธยมศึกษาปีที่ 6ศิลป์การจัดการธุรกิจการค้าสมัยใหม่</v>
          </cell>
        </row>
        <row r="232">
          <cell r="AM232" t="str">
            <v>มัธยมศึกษาปีที่ 6ศิลป์ภาษาอังกฤษเพื่อการสื่อสารธุรกิจ</v>
          </cell>
        </row>
        <row r="233">
          <cell r="AM233" t="str">
            <v>มัธยมศึกษาปีที่ 6ศิลป์ภาษาอังกฤษเพื่อการสื่อสารธุรกิจ</v>
          </cell>
        </row>
        <row r="234">
          <cell r="AM234" t="str">
            <v>มัธยมศึกษาปีที่ 6ศิลป์การจัดการธุรกิจการค้าสมัยใหม่</v>
          </cell>
        </row>
        <row r="235">
          <cell r="AM235" t="str">
            <v>มัธยมศึกษาปีที่ 6ศิลป์การจัดการธุรกิจการค้าสมัยใหม่</v>
          </cell>
        </row>
        <row r="236">
          <cell r="AM236" t="str">
            <v>มัธยมศึกษาปีที่ 6ศิลป์ภาษาอังกฤษเพื่อการสื่อสารธุรกิจ</v>
          </cell>
        </row>
        <row r="237">
          <cell r="AM237" t="str">
            <v>มัธยมศึกษาปีที่ 6ศิลป์ภาษาอังกฤษเพื่อการสื่อสารธุรกิจ</v>
          </cell>
        </row>
        <row r="238">
          <cell r="AM238" t="str">
            <v>มัธยมศึกษาปีที่ 6ศิลป์การจัดการธุรกิจการค้าสมัยใหม่</v>
          </cell>
        </row>
        <row r="239">
          <cell r="AM239" t="str">
            <v>มัธยมศึกษาปีที่ 6ศิลป์การจัดการธุรกิจการค้าสมัยใหม่</v>
          </cell>
        </row>
        <row r="240">
          <cell r="AM240" t="str">
            <v>มัธยมศึกษาปีที่ 6ศิลป์การจัดการธุรกิจการค้าสมัยใหม่</v>
          </cell>
        </row>
        <row r="241">
          <cell r="AM241" t="str">
            <v>มัธยมศึกษาปีที่ 6ศิลป์ภาษาจีนเพื่อธุรกิจ 4.0</v>
          </cell>
        </row>
        <row r="242">
          <cell r="AM242" t="str">
            <v>มัธยมศึกษาปีที่ 6ศิลป์การจัดการธุรกิจการค้าสมัยใหม่</v>
          </cell>
        </row>
        <row r="243">
          <cell r="AM243" t="str">
            <v>มัธยมศึกษาปีที่ 6ศิลป์ภาษาจีนเพื่อธุรกิจ 4.0</v>
          </cell>
        </row>
        <row r="244">
          <cell r="AM244" t="str">
            <v>มัธยมศึกษาปีที่ 6ศิลป์การจัดการธุรกิจการค้าสมัยใหม่</v>
          </cell>
        </row>
        <row r="245">
          <cell r="AM245" t="str">
            <v>มัธยมศึกษาปีที่ 6ศิลป์การจัดการธุรกิจการค้าสมัยใหม่</v>
          </cell>
        </row>
        <row r="246">
          <cell r="AM246" t="str">
            <v>มัธยมศึกษาปีที่ 6ศิลป์การจัดการธุรกิจการค้าสมัยใหม่</v>
          </cell>
        </row>
        <row r="247">
          <cell r="AM247" t="str">
            <v>มัธยมศึกษาปีที่ 6นวัตกรรมการจัดการเกษตร</v>
          </cell>
        </row>
        <row r="248">
          <cell r="AM248" t="str">
            <v>มัธยมศึกษาปีที่ 6นวัตกรรมการจัดการเกษตร</v>
          </cell>
        </row>
        <row r="249">
          <cell r="AM249" t="str">
            <v>มัธยมศึกษาปีที่ 6นวัตกรรมการจัดการเกษตร</v>
          </cell>
        </row>
        <row r="250">
          <cell r="AM250" t="str">
            <v>มัธยมศึกษาปีที่ 6นวัตกรรมการจัดการเกษตร</v>
          </cell>
        </row>
        <row r="251">
          <cell r="AM251" t="str">
            <v>มัธยมศึกษาปีที่ 6นวัตกรรมการจัดการเกษตร</v>
          </cell>
        </row>
        <row r="252">
          <cell r="AM252" t="str">
            <v>มัธยมศึกษาปีที่ 6นวัตกรรมการจัดการเกษตร</v>
          </cell>
        </row>
        <row r="253">
          <cell r="AM253" t="str">
            <v>มัธยมศึกษาปีที่ 6นวัตกรรมการจัดการเกษตร</v>
          </cell>
        </row>
        <row r="254">
          <cell r="AM254" t="str">
            <v>มัธยมศึกษาปีที่ 6นวัตกรรมการจัดการเกษตร</v>
          </cell>
        </row>
        <row r="255">
          <cell r="AM255" t="str">
            <v>มัธยมศึกษาปีที่ 6นวัตกรรมการจัดการเกษตร</v>
          </cell>
        </row>
        <row r="256">
          <cell r="AM256" t="str">
            <v>มัธยมศึกษาปีที่ 6นวัตกรรมการจัดการเกษตร</v>
          </cell>
        </row>
        <row r="257">
          <cell r="AM257" t="str">
            <v>มัธยมศึกษาปีที่ 6นวัตกรรมการจัดการเกษตร</v>
          </cell>
        </row>
        <row r="258">
          <cell r="AM258" t="str">
            <v>มัธยมศึกษาปีที่ 6นวัตกรรมการจัดการเกษตร</v>
          </cell>
        </row>
        <row r="259">
          <cell r="AM259" t="str">
            <v>มัธยมศึกษาปีที่ 6ศิลป์การจัดการธุรกิจการค้าสมัยใหม่</v>
          </cell>
        </row>
        <row r="260">
          <cell r="AM260" t="str">
            <v>มัธยมศึกษาปีที่ 6นวัตกรรมการจัดการเกษตร</v>
          </cell>
        </row>
        <row r="261">
          <cell r="AM261" t="str">
            <v>มัธยมศึกษาปีที่ 6ศิลป์การจัดการธุรกิจการค้าสมัยใหม่</v>
          </cell>
        </row>
        <row r="262">
          <cell r="AM262" t="str">
            <v>มัธยมศึกษาปีที่ 6ศิลป์การจัดการธุรกิจการค้าสมัยใหม่</v>
          </cell>
        </row>
        <row r="263">
          <cell r="AM263" t="str">
            <v>มัธยมศึกษาปีที่ 6นวัตกรรมการจัดการเกษตร</v>
          </cell>
        </row>
        <row r="264">
          <cell r="AM264" t="str">
            <v>มัธยมศึกษาปีที่ 6นวัตกรรมการจัดการเกษตร</v>
          </cell>
        </row>
        <row r="265">
          <cell r="AM265" t="str">
            <v>มัธยมศึกษาปีที่ 6นวัตกรรมการจัดการเกษตร</v>
          </cell>
        </row>
      </sheetData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6747AC2-611E-42EE-A21A-9706E7C06925}" name="Table1" displayName="Table1" ref="A10:E71" totalsRowShown="0" headerRowDxfId="117" headerRowBorderDxfId="116" tableBorderDxfId="115" totalsRowBorderDxfId="114">
  <autoFilter ref="A10:E71" xr:uid="{B6747AC2-611E-42EE-A21A-9706E7C06925}"/>
  <tableColumns count="5">
    <tableColumn id="1" xr3:uid="{98D8A907-CBE7-47F6-BE62-0DC4C29EF5C8}" name="ที่" dataDxfId="113"/>
    <tableColumn id="2" xr3:uid="{1562D49E-E05C-4684-AFFB-5A1F6FE80BC7}" name="เลขประจำตัว" dataDxfId="112"/>
    <tableColumn id="3" xr3:uid="{B650B00D-F19B-49C6-B1E9-4C7086EF3C10}" name="ชื่อ-สกุล" dataDxfId="111"/>
    <tableColumn id="5" xr3:uid="{4F25241A-DB57-4865-8C98-A963935605ED}" name="ชั้น" dataDxfId="110"/>
    <tableColumn id="6" xr3:uid="{736EF0D7-191B-4B1B-94A6-10E26AFFF812}" name="เลขที่" dataDxfId="109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583C8-DC3A-48FF-BA7C-27A205958E30}">
  <dimension ref="A1:Y179"/>
  <sheetViews>
    <sheetView view="pageBreakPreview" topLeftCell="I1" zoomScale="84" zoomScaleNormal="100" zoomScaleSheetLayoutView="84" workbookViewId="0">
      <selection activeCell="Y21" sqref="Y21"/>
    </sheetView>
  </sheetViews>
  <sheetFormatPr defaultColWidth="10.6640625" defaultRowHeight="24"/>
  <cols>
    <col min="1" max="1" width="10.6640625" style="19"/>
    <col min="2" max="2" width="37.5" style="19" customWidth="1"/>
    <col min="3" max="4" width="10.6640625" style="19"/>
    <col min="5" max="5" width="32" style="130" customWidth="1"/>
    <col min="6" max="6" width="10.6640625" style="19"/>
    <col min="7" max="7" width="37.83203125" style="130" customWidth="1"/>
    <col min="8" max="9" width="10.6640625" style="19"/>
    <col min="10" max="10" width="36.33203125" style="130" customWidth="1"/>
    <col min="11" max="11" width="10.6640625" style="19"/>
    <col min="12" max="12" width="37.83203125" style="19" customWidth="1"/>
    <col min="13" max="14" width="10.6640625" style="19"/>
    <col min="15" max="15" width="36.33203125" style="130" customWidth="1"/>
    <col min="16" max="16" width="10.6640625" style="19"/>
    <col min="17" max="17" width="37.83203125" style="19" customWidth="1"/>
    <col min="18" max="19" width="10.6640625" style="19"/>
    <col min="20" max="20" width="36.33203125" style="19" customWidth="1"/>
    <col min="21" max="21" width="10.6640625" style="19"/>
    <col min="22" max="22" width="42.5" style="19" customWidth="1"/>
    <col min="23" max="24" width="10.6640625" style="19"/>
    <col min="25" max="25" width="36.1640625" style="19" customWidth="1"/>
    <col min="26" max="16384" width="10.6640625" style="19"/>
  </cols>
  <sheetData>
    <row r="1" spans="1:25">
      <c r="A1" s="165" t="s">
        <v>2787</v>
      </c>
      <c r="B1" s="165"/>
      <c r="C1" s="165"/>
      <c r="D1" s="165"/>
      <c r="E1" s="165"/>
      <c r="F1" s="165" t="s">
        <v>2786</v>
      </c>
      <c r="G1" s="165"/>
      <c r="H1" s="165"/>
      <c r="I1" s="165"/>
      <c r="J1" s="165"/>
      <c r="K1" s="165" t="s">
        <v>2785</v>
      </c>
      <c r="L1" s="165"/>
      <c r="M1" s="165"/>
      <c r="N1" s="165"/>
      <c r="O1" s="165"/>
      <c r="P1" s="165" t="s">
        <v>2784</v>
      </c>
      <c r="Q1" s="165"/>
      <c r="R1" s="165"/>
      <c r="S1" s="165"/>
      <c r="T1" s="165"/>
      <c r="U1" s="165" t="s">
        <v>2783</v>
      </c>
      <c r="V1" s="165"/>
      <c r="W1" s="165"/>
      <c r="X1" s="165"/>
      <c r="Y1" s="165"/>
    </row>
    <row r="2" spans="1:25">
      <c r="A2" s="163" t="s">
        <v>2621</v>
      </c>
      <c r="B2" s="164"/>
      <c r="C2" s="164"/>
      <c r="D2" s="164"/>
      <c r="E2" s="164"/>
      <c r="F2" s="163" t="s">
        <v>2621</v>
      </c>
      <c r="G2" s="164"/>
      <c r="H2" s="164"/>
      <c r="I2" s="164"/>
      <c r="J2" s="164"/>
      <c r="K2" s="163" t="s">
        <v>2621</v>
      </c>
      <c r="L2" s="164"/>
      <c r="M2" s="164"/>
      <c r="N2" s="164"/>
      <c r="O2" s="164"/>
      <c r="P2" s="163" t="s">
        <v>2621</v>
      </c>
      <c r="Q2" s="164"/>
      <c r="R2" s="164"/>
      <c r="S2" s="164"/>
      <c r="T2" s="164"/>
      <c r="U2" s="163" t="s">
        <v>2621</v>
      </c>
      <c r="V2" s="164"/>
      <c r="W2" s="164"/>
      <c r="X2" s="164"/>
      <c r="Y2" s="164"/>
    </row>
    <row r="3" spans="1:25">
      <c r="A3" s="138" t="s">
        <v>2620</v>
      </c>
      <c r="B3" s="138" t="s">
        <v>2619</v>
      </c>
      <c r="C3" s="138" t="s">
        <v>2618</v>
      </c>
      <c r="D3" s="138" t="s">
        <v>2617</v>
      </c>
      <c r="E3" s="137" t="s">
        <v>1396</v>
      </c>
      <c r="F3" s="138" t="s">
        <v>2620</v>
      </c>
      <c r="G3" s="137" t="s">
        <v>2619</v>
      </c>
      <c r="H3" s="138" t="s">
        <v>2618</v>
      </c>
      <c r="I3" s="138" t="s">
        <v>2617</v>
      </c>
      <c r="J3" s="137" t="s">
        <v>1396</v>
      </c>
      <c r="K3" s="138" t="s">
        <v>2620</v>
      </c>
      <c r="L3" s="138" t="s">
        <v>2619</v>
      </c>
      <c r="M3" s="138" t="s">
        <v>2618</v>
      </c>
      <c r="N3" s="138" t="s">
        <v>2617</v>
      </c>
      <c r="O3" s="137" t="s">
        <v>1396</v>
      </c>
      <c r="P3" s="138" t="s">
        <v>2620</v>
      </c>
      <c r="Q3" s="138" t="s">
        <v>2619</v>
      </c>
      <c r="R3" s="138" t="s">
        <v>2618</v>
      </c>
      <c r="S3" s="138" t="s">
        <v>2617</v>
      </c>
      <c r="T3" s="137" t="s">
        <v>1396</v>
      </c>
      <c r="U3" s="138" t="s">
        <v>2620</v>
      </c>
      <c r="V3" s="138" t="s">
        <v>2619</v>
      </c>
      <c r="W3" s="138" t="s">
        <v>2618</v>
      </c>
      <c r="X3" s="138" t="s">
        <v>2617</v>
      </c>
      <c r="Y3" s="137" t="s">
        <v>1396</v>
      </c>
    </row>
    <row r="4" spans="1:25">
      <c r="A4" s="132" t="s">
        <v>2782</v>
      </c>
      <c r="B4" s="140" t="s">
        <v>2788</v>
      </c>
      <c r="C4" s="132">
        <v>1.5</v>
      </c>
      <c r="D4" s="132"/>
      <c r="E4" s="131" t="s">
        <v>1538</v>
      </c>
      <c r="F4" s="132" t="s">
        <v>2782</v>
      </c>
      <c r="G4" s="140" t="s">
        <v>2788</v>
      </c>
      <c r="H4" s="132">
        <v>1.5</v>
      </c>
      <c r="I4" s="132"/>
      <c r="J4" s="131" t="s">
        <v>1538</v>
      </c>
      <c r="K4" s="132" t="s">
        <v>2782</v>
      </c>
      <c r="L4" s="140" t="s">
        <v>2788</v>
      </c>
      <c r="M4" s="132">
        <v>1.5</v>
      </c>
      <c r="N4" s="132"/>
      <c r="O4" s="131" t="s">
        <v>1538</v>
      </c>
      <c r="P4" s="132" t="s">
        <v>2782</v>
      </c>
      <c r="Q4" s="140" t="s">
        <v>2788</v>
      </c>
      <c r="R4" s="132">
        <v>1.5</v>
      </c>
      <c r="S4" s="132"/>
      <c r="T4" s="131" t="s">
        <v>1538</v>
      </c>
      <c r="U4" s="132" t="s">
        <v>2782</v>
      </c>
      <c r="V4" s="140" t="s">
        <v>2788</v>
      </c>
      <c r="W4" s="132">
        <v>1.5</v>
      </c>
      <c r="X4" s="132"/>
      <c r="Y4" s="131" t="s">
        <v>1538</v>
      </c>
    </row>
    <row r="5" spans="1:25">
      <c r="A5" s="132" t="s">
        <v>2781</v>
      </c>
      <c r="B5" s="140" t="s">
        <v>2789</v>
      </c>
      <c r="C5" s="132">
        <v>1.5</v>
      </c>
      <c r="D5" s="132"/>
      <c r="E5" s="131" t="s">
        <v>2439</v>
      </c>
      <c r="F5" s="132" t="s">
        <v>2781</v>
      </c>
      <c r="G5" s="140" t="s">
        <v>2789</v>
      </c>
      <c r="H5" s="132">
        <v>1.5</v>
      </c>
      <c r="I5" s="132"/>
      <c r="J5" s="131" t="s">
        <v>2420</v>
      </c>
      <c r="K5" s="132" t="s">
        <v>2781</v>
      </c>
      <c r="L5" s="140" t="s">
        <v>2789</v>
      </c>
      <c r="M5" s="132">
        <v>1.5</v>
      </c>
      <c r="N5" s="132"/>
      <c r="O5" s="131" t="s">
        <v>2420</v>
      </c>
      <c r="P5" s="132" t="s">
        <v>2781</v>
      </c>
      <c r="Q5" s="140" t="s">
        <v>2789</v>
      </c>
      <c r="R5" s="132">
        <v>1.5</v>
      </c>
      <c r="S5" s="132"/>
      <c r="T5" s="131" t="s">
        <v>2420</v>
      </c>
      <c r="U5" s="132" t="s">
        <v>2781</v>
      </c>
      <c r="V5" s="140" t="s">
        <v>2789</v>
      </c>
      <c r="W5" s="132">
        <v>1.5</v>
      </c>
      <c r="X5" s="132"/>
      <c r="Y5" s="131" t="s">
        <v>2420</v>
      </c>
    </row>
    <row r="6" spans="1:25">
      <c r="A6" s="132" t="s">
        <v>2780</v>
      </c>
      <c r="B6" s="140" t="s">
        <v>2790</v>
      </c>
      <c r="C6" s="132">
        <v>1.5</v>
      </c>
      <c r="D6" s="132"/>
      <c r="E6" s="131" t="s">
        <v>1539</v>
      </c>
      <c r="F6" s="132" t="s">
        <v>2780</v>
      </c>
      <c r="G6" s="140" t="s">
        <v>2790</v>
      </c>
      <c r="H6" s="132">
        <v>1.5</v>
      </c>
      <c r="I6" s="132"/>
      <c r="J6" s="131" t="s">
        <v>1539</v>
      </c>
      <c r="K6" s="132" t="s">
        <v>2780</v>
      </c>
      <c r="L6" s="140" t="s">
        <v>2790</v>
      </c>
      <c r="M6" s="132">
        <v>1.5</v>
      </c>
      <c r="N6" s="132"/>
      <c r="O6" s="131" t="s">
        <v>1539</v>
      </c>
      <c r="P6" s="132" t="s">
        <v>2780</v>
      </c>
      <c r="Q6" s="140" t="s">
        <v>2790</v>
      </c>
      <c r="R6" s="132">
        <v>1.5</v>
      </c>
      <c r="S6" s="132"/>
      <c r="T6" s="131" t="s">
        <v>1539</v>
      </c>
      <c r="U6" s="132" t="s">
        <v>2780</v>
      </c>
      <c r="V6" s="140" t="s">
        <v>2790</v>
      </c>
      <c r="W6" s="132">
        <v>1.5</v>
      </c>
      <c r="X6" s="132"/>
      <c r="Y6" s="131" t="s">
        <v>1539</v>
      </c>
    </row>
    <row r="7" spans="1:25">
      <c r="A7" s="132" t="s">
        <v>2779</v>
      </c>
      <c r="B7" s="140" t="s">
        <v>2791</v>
      </c>
      <c r="C7" s="132">
        <v>0.5</v>
      </c>
      <c r="D7" s="132"/>
      <c r="E7" s="134" t="s">
        <v>2448</v>
      </c>
      <c r="F7" s="132" t="s">
        <v>2779</v>
      </c>
      <c r="G7" s="140" t="s">
        <v>2791</v>
      </c>
      <c r="H7" s="132">
        <v>0.5</v>
      </c>
      <c r="I7" s="132"/>
      <c r="J7" s="134" t="s">
        <v>2448</v>
      </c>
      <c r="K7" s="132" t="s">
        <v>2779</v>
      </c>
      <c r="L7" s="140" t="s">
        <v>2791</v>
      </c>
      <c r="M7" s="132">
        <v>0.5</v>
      </c>
      <c r="N7" s="132"/>
      <c r="O7" s="134" t="s">
        <v>2448</v>
      </c>
      <c r="P7" s="132" t="s">
        <v>2779</v>
      </c>
      <c r="Q7" s="140" t="s">
        <v>2791</v>
      </c>
      <c r="R7" s="132">
        <v>0.5</v>
      </c>
      <c r="S7" s="132"/>
      <c r="T7" s="134" t="s">
        <v>2448</v>
      </c>
      <c r="U7" s="132" t="s">
        <v>2779</v>
      </c>
      <c r="V7" s="140" t="s">
        <v>2791</v>
      </c>
      <c r="W7" s="132">
        <v>0.5</v>
      </c>
      <c r="X7" s="132"/>
      <c r="Y7" s="134" t="s">
        <v>2448</v>
      </c>
    </row>
    <row r="8" spans="1:25">
      <c r="A8" s="132" t="s">
        <v>2778</v>
      </c>
      <c r="B8" s="140" t="s">
        <v>2792</v>
      </c>
      <c r="C8" s="132">
        <v>1.5</v>
      </c>
      <c r="D8" s="132"/>
      <c r="E8" s="131" t="s">
        <v>2442</v>
      </c>
      <c r="F8" s="132" t="s">
        <v>2778</v>
      </c>
      <c r="G8" s="140" t="s">
        <v>2792</v>
      </c>
      <c r="H8" s="132">
        <v>1.5</v>
      </c>
      <c r="I8" s="132"/>
      <c r="J8" s="131" t="s">
        <v>2442</v>
      </c>
      <c r="K8" s="132" t="s">
        <v>2778</v>
      </c>
      <c r="L8" s="140" t="s">
        <v>2792</v>
      </c>
      <c r="M8" s="132">
        <v>1.5</v>
      </c>
      <c r="N8" s="132"/>
      <c r="O8" s="131" t="s">
        <v>2442</v>
      </c>
      <c r="P8" s="132" t="s">
        <v>2778</v>
      </c>
      <c r="Q8" s="140" t="s">
        <v>2792</v>
      </c>
      <c r="R8" s="132">
        <v>1.5</v>
      </c>
      <c r="S8" s="132"/>
      <c r="T8" s="131" t="s">
        <v>2442</v>
      </c>
      <c r="U8" s="132" t="s">
        <v>2778</v>
      </c>
      <c r="V8" s="140" t="s">
        <v>2792</v>
      </c>
      <c r="W8" s="132">
        <v>1.5</v>
      </c>
      <c r="X8" s="132"/>
      <c r="Y8" s="131" t="s">
        <v>2442</v>
      </c>
    </row>
    <row r="9" spans="1:25">
      <c r="A9" s="132" t="s">
        <v>2777</v>
      </c>
      <c r="B9" s="140" t="s">
        <v>2793</v>
      </c>
      <c r="C9" s="132">
        <v>0.5</v>
      </c>
      <c r="D9" s="132"/>
      <c r="E9" s="131" t="s">
        <v>2537</v>
      </c>
      <c r="F9" s="132" t="s">
        <v>2777</v>
      </c>
      <c r="G9" s="140" t="s">
        <v>2793</v>
      </c>
      <c r="H9" s="132">
        <v>0.5</v>
      </c>
      <c r="I9" s="132"/>
      <c r="J9" s="131" t="s">
        <v>2537</v>
      </c>
      <c r="K9" s="132" t="s">
        <v>2777</v>
      </c>
      <c r="L9" s="140" t="s">
        <v>2793</v>
      </c>
      <c r="M9" s="132">
        <v>0.5</v>
      </c>
      <c r="N9" s="132"/>
      <c r="O9" s="131" t="s">
        <v>2537</v>
      </c>
      <c r="P9" s="132" t="s">
        <v>2777</v>
      </c>
      <c r="Q9" s="140" t="s">
        <v>2793</v>
      </c>
      <c r="R9" s="132">
        <v>0.5</v>
      </c>
      <c r="S9" s="132"/>
      <c r="T9" s="131" t="s">
        <v>2537</v>
      </c>
      <c r="U9" s="132" t="s">
        <v>2777</v>
      </c>
      <c r="V9" s="140" t="s">
        <v>2793</v>
      </c>
      <c r="W9" s="132">
        <v>0.5</v>
      </c>
      <c r="X9" s="132"/>
      <c r="Y9" s="131" t="s">
        <v>2537</v>
      </c>
    </row>
    <row r="10" spans="1:25">
      <c r="A10" s="132" t="s">
        <v>2776</v>
      </c>
      <c r="B10" s="140" t="s">
        <v>2794</v>
      </c>
      <c r="C10" s="132">
        <v>0.5</v>
      </c>
      <c r="D10" s="132"/>
      <c r="E10" s="131" t="s">
        <v>2480</v>
      </c>
      <c r="F10" s="132" t="s">
        <v>2776</v>
      </c>
      <c r="G10" s="140" t="s">
        <v>2794</v>
      </c>
      <c r="H10" s="132">
        <v>0.5</v>
      </c>
      <c r="I10" s="132"/>
      <c r="J10" s="131" t="s">
        <v>2480</v>
      </c>
      <c r="K10" s="132" t="s">
        <v>2776</v>
      </c>
      <c r="L10" s="140" t="s">
        <v>2794</v>
      </c>
      <c r="M10" s="132">
        <v>0.5</v>
      </c>
      <c r="N10" s="132"/>
      <c r="O10" s="131" t="s">
        <v>2480</v>
      </c>
      <c r="P10" s="132" t="s">
        <v>2776</v>
      </c>
      <c r="Q10" s="140" t="s">
        <v>2794</v>
      </c>
      <c r="R10" s="132">
        <v>0.5</v>
      </c>
      <c r="S10" s="132"/>
      <c r="T10" s="131" t="s">
        <v>2480</v>
      </c>
      <c r="U10" s="132" t="s">
        <v>2776</v>
      </c>
      <c r="V10" s="140" t="s">
        <v>2794</v>
      </c>
      <c r="W10" s="132">
        <v>0.5</v>
      </c>
      <c r="X10" s="132"/>
      <c r="Y10" s="131" t="s">
        <v>2480</v>
      </c>
    </row>
    <row r="11" spans="1:25">
      <c r="A11" s="132" t="s">
        <v>2775</v>
      </c>
      <c r="B11" s="140" t="s">
        <v>2795</v>
      </c>
      <c r="C11" s="132">
        <v>0.5</v>
      </c>
      <c r="D11" s="132"/>
      <c r="E11" s="131" t="s">
        <v>2480</v>
      </c>
      <c r="F11" s="132" t="s">
        <v>2775</v>
      </c>
      <c r="G11" s="140" t="s">
        <v>2795</v>
      </c>
      <c r="H11" s="132">
        <v>0.5</v>
      </c>
      <c r="I11" s="132"/>
      <c r="J11" s="131" t="s">
        <v>2480</v>
      </c>
      <c r="K11" s="132" t="s">
        <v>2775</v>
      </c>
      <c r="L11" s="140" t="s">
        <v>2795</v>
      </c>
      <c r="M11" s="132">
        <v>0.5</v>
      </c>
      <c r="N11" s="132"/>
      <c r="O11" s="131" t="s">
        <v>2480</v>
      </c>
      <c r="P11" s="132" t="s">
        <v>2775</v>
      </c>
      <c r="Q11" s="140" t="s">
        <v>2795</v>
      </c>
      <c r="R11" s="132">
        <v>0.5</v>
      </c>
      <c r="S11" s="132"/>
      <c r="T11" s="131" t="s">
        <v>2480</v>
      </c>
      <c r="U11" s="132" t="s">
        <v>2775</v>
      </c>
      <c r="V11" s="140" t="s">
        <v>2795</v>
      </c>
      <c r="W11" s="132">
        <v>0.5</v>
      </c>
      <c r="X11" s="132"/>
      <c r="Y11" s="131" t="s">
        <v>2480</v>
      </c>
    </row>
    <row r="12" spans="1:25">
      <c r="A12" s="132" t="s">
        <v>2774</v>
      </c>
      <c r="B12" s="140" t="s">
        <v>2796</v>
      </c>
      <c r="C12" s="132">
        <v>1</v>
      </c>
      <c r="D12" s="132"/>
      <c r="E12" s="136" t="s">
        <v>2773</v>
      </c>
      <c r="F12" s="132" t="s">
        <v>2774</v>
      </c>
      <c r="G12" s="140" t="s">
        <v>2796</v>
      </c>
      <c r="H12" s="132">
        <v>1</v>
      </c>
      <c r="I12" s="132"/>
      <c r="J12" s="136" t="s">
        <v>2773</v>
      </c>
      <c r="K12" s="132" t="s">
        <v>2774</v>
      </c>
      <c r="L12" s="140" t="s">
        <v>2796</v>
      </c>
      <c r="M12" s="132">
        <v>1</v>
      </c>
      <c r="N12" s="132"/>
      <c r="O12" s="136" t="s">
        <v>2773</v>
      </c>
      <c r="P12" s="132" t="s">
        <v>2774</v>
      </c>
      <c r="Q12" s="140" t="s">
        <v>2796</v>
      </c>
      <c r="R12" s="132">
        <v>1</v>
      </c>
      <c r="S12" s="132"/>
      <c r="T12" s="136" t="s">
        <v>2773</v>
      </c>
      <c r="U12" s="132" t="s">
        <v>2774</v>
      </c>
      <c r="V12" s="140" t="s">
        <v>2796</v>
      </c>
      <c r="W12" s="132">
        <v>1</v>
      </c>
      <c r="X12" s="132"/>
      <c r="Y12" s="136" t="s">
        <v>2773</v>
      </c>
    </row>
    <row r="13" spans="1:25">
      <c r="A13" s="132" t="s">
        <v>2772</v>
      </c>
      <c r="B13" s="140" t="s">
        <v>2797</v>
      </c>
      <c r="C13" s="132">
        <v>0.5</v>
      </c>
      <c r="D13" s="132"/>
      <c r="E13" s="131" t="s">
        <v>1409</v>
      </c>
      <c r="F13" s="132" t="s">
        <v>2772</v>
      </c>
      <c r="G13" s="140" t="s">
        <v>2797</v>
      </c>
      <c r="H13" s="132">
        <v>0.5</v>
      </c>
      <c r="I13" s="132"/>
      <c r="J13" s="131" t="s">
        <v>1409</v>
      </c>
      <c r="K13" s="132" t="s">
        <v>2772</v>
      </c>
      <c r="L13" s="140" t="s">
        <v>2797</v>
      </c>
      <c r="M13" s="132">
        <v>0.5</v>
      </c>
      <c r="N13" s="132"/>
      <c r="O13" s="131" t="s">
        <v>1409</v>
      </c>
      <c r="P13" s="132" t="s">
        <v>2772</v>
      </c>
      <c r="Q13" s="140" t="s">
        <v>2797</v>
      </c>
      <c r="R13" s="132">
        <v>0.5</v>
      </c>
      <c r="S13" s="132"/>
      <c r="T13" s="131" t="s">
        <v>1409</v>
      </c>
      <c r="U13" s="132" t="s">
        <v>2772</v>
      </c>
      <c r="V13" s="140" t="s">
        <v>2797</v>
      </c>
      <c r="W13" s="132">
        <v>0.5</v>
      </c>
      <c r="X13" s="132"/>
      <c r="Y13" s="131" t="s">
        <v>1409</v>
      </c>
    </row>
    <row r="14" spans="1:25">
      <c r="A14" s="132" t="s">
        <v>2770</v>
      </c>
      <c r="B14" s="140" t="s">
        <v>2798</v>
      </c>
      <c r="C14" s="132">
        <v>1.5</v>
      </c>
      <c r="D14" s="132"/>
      <c r="E14" s="131" t="s">
        <v>2771</v>
      </c>
      <c r="F14" s="132" t="s">
        <v>2770</v>
      </c>
      <c r="G14" s="140" t="s">
        <v>2798</v>
      </c>
      <c r="H14" s="132">
        <v>1.5</v>
      </c>
      <c r="I14" s="132"/>
      <c r="J14" s="131" t="s">
        <v>2771</v>
      </c>
      <c r="K14" s="132" t="s">
        <v>2770</v>
      </c>
      <c r="L14" s="140" t="s">
        <v>2798</v>
      </c>
      <c r="M14" s="132">
        <v>1.5</v>
      </c>
      <c r="N14" s="132"/>
      <c r="O14" s="131" t="s">
        <v>2497</v>
      </c>
      <c r="P14" s="132" t="s">
        <v>2770</v>
      </c>
      <c r="Q14" s="140" t="s">
        <v>2798</v>
      </c>
      <c r="R14" s="132">
        <v>1.5</v>
      </c>
      <c r="S14" s="132"/>
      <c r="T14" s="131" t="s">
        <v>2710</v>
      </c>
      <c r="U14" s="132" t="s">
        <v>2770</v>
      </c>
      <c r="V14" s="140" t="s">
        <v>2798</v>
      </c>
      <c r="W14" s="132">
        <v>1.5</v>
      </c>
      <c r="X14" s="132"/>
      <c r="Y14" s="131" t="s">
        <v>2710</v>
      </c>
    </row>
    <row r="15" spans="1:25">
      <c r="A15" s="132"/>
      <c r="B15" s="140" t="s">
        <v>2799</v>
      </c>
      <c r="C15" s="132" t="s">
        <v>2799</v>
      </c>
      <c r="D15" s="132"/>
      <c r="E15" s="131"/>
      <c r="F15" s="132"/>
      <c r="G15" s="140" t="s">
        <v>2799</v>
      </c>
      <c r="H15" s="132" t="s">
        <v>2799</v>
      </c>
      <c r="I15" s="132"/>
      <c r="J15" s="131"/>
      <c r="K15" s="132"/>
      <c r="L15" s="140" t="s">
        <v>2799</v>
      </c>
      <c r="M15" s="132" t="s">
        <v>2799</v>
      </c>
      <c r="N15" s="132"/>
      <c r="O15" s="131"/>
      <c r="P15" s="132"/>
      <c r="Q15" s="140" t="s">
        <v>2799</v>
      </c>
      <c r="R15" s="132" t="s">
        <v>2799</v>
      </c>
      <c r="S15" s="132"/>
      <c r="T15" s="131"/>
      <c r="U15" s="132"/>
      <c r="V15" s="140" t="s">
        <v>2799</v>
      </c>
      <c r="W15" s="132" t="s">
        <v>2799</v>
      </c>
      <c r="X15" s="132"/>
      <c r="Y15" s="131"/>
    </row>
    <row r="16" spans="1:25">
      <c r="A16" s="159" t="s">
        <v>2607</v>
      </c>
      <c r="B16" s="160"/>
      <c r="C16" s="160"/>
      <c r="D16" s="160"/>
      <c r="E16" s="161"/>
      <c r="F16" s="159" t="s">
        <v>2607</v>
      </c>
      <c r="G16" s="160"/>
      <c r="H16" s="160"/>
      <c r="I16" s="160"/>
      <c r="J16" s="161"/>
      <c r="K16" s="159" t="s">
        <v>2607</v>
      </c>
      <c r="L16" s="160"/>
      <c r="M16" s="160"/>
      <c r="N16" s="160"/>
      <c r="O16" s="161"/>
      <c r="P16" s="159" t="s">
        <v>2607</v>
      </c>
      <c r="Q16" s="160"/>
      <c r="R16" s="160"/>
      <c r="S16" s="160"/>
      <c r="T16" s="161"/>
      <c r="U16" s="159" t="s">
        <v>2607</v>
      </c>
      <c r="V16" s="160"/>
      <c r="W16" s="160"/>
      <c r="X16" s="160"/>
      <c r="Y16" s="161"/>
    </row>
    <row r="17" spans="1:25">
      <c r="A17" s="131" t="s">
        <v>2769</v>
      </c>
      <c r="B17" s="140" t="s">
        <v>2800</v>
      </c>
      <c r="C17" s="132">
        <v>0.5</v>
      </c>
      <c r="D17" s="131"/>
      <c r="E17" s="131" t="s">
        <v>1532</v>
      </c>
      <c r="F17" s="132" t="s">
        <v>2769</v>
      </c>
      <c r="G17" s="140" t="s">
        <v>2800</v>
      </c>
      <c r="H17" s="132">
        <v>0.5</v>
      </c>
      <c r="I17" s="132"/>
      <c r="J17" s="131" t="s">
        <v>1532</v>
      </c>
      <c r="K17" s="132" t="s">
        <v>2769</v>
      </c>
      <c r="L17" s="140" t="s">
        <v>2800</v>
      </c>
      <c r="M17" s="132">
        <v>0.5</v>
      </c>
      <c r="N17" s="132"/>
      <c r="O17" s="131" t="s">
        <v>1532</v>
      </c>
      <c r="P17" s="132" t="s">
        <v>2769</v>
      </c>
      <c r="Q17" s="140" t="s">
        <v>2800</v>
      </c>
      <c r="R17" s="132">
        <v>0.5</v>
      </c>
      <c r="S17" s="132"/>
      <c r="T17" s="131" t="s">
        <v>1532</v>
      </c>
      <c r="U17" s="132" t="s">
        <v>2769</v>
      </c>
      <c r="V17" s="140" t="s">
        <v>2800</v>
      </c>
      <c r="W17" s="132">
        <v>0.5</v>
      </c>
      <c r="X17" s="132"/>
      <c r="Y17" s="131" t="s">
        <v>1532</v>
      </c>
    </row>
    <row r="18" spans="1:25">
      <c r="A18" s="131" t="s">
        <v>2768</v>
      </c>
      <c r="B18" s="140" t="s">
        <v>2801</v>
      </c>
      <c r="C18" s="132">
        <v>0.5</v>
      </c>
      <c r="D18" s="131"/>
      <c r="E18" s="131" t="s">
        <v>2439</v>
      </c>
      <c r="F18" s="131" t="s">
        <v>2762</v>
      </c>
      <c r="G18" s="133" t="s">
        <v>2802</v>
      </c>
      <c r="H18" s="131">
        <v>1</v>
      </c>
      <c r="I18" s="132"/>
      <c r="J18" s="134" t="s">
        <v>2448</v>
      </c>
      <c r="K18" s="132" t="s">
        <v>2767</v>
      </c>
      <c r="L18" s="140" t="s">
        <v>2803</v>
      </c>
      <c r="M18" s="132">
        <v>1</v>
      </c>
      <c r="N18" s="132"/>
      <c r="O18" s="131" t="s">
        <v>2672</v>
      </c>
      <c r="P18" s="131" t="s">
        <v>2762</v>
      </c>
      <c r="Q18" s="140" t="s">
        <v>2802</v>
      </c>
      <c r="R18" s="132">
        <v>1</v>
      </c>
      <c r="S18" s="132"/>
      <c r="T18" s="134" t="s">
        <v>2596</v>
      </c>
      <c r="U18" s="131" t="s">
        <v>2762</v>
      </c>
      <c r="V18" s="140" t="s">
        <v>2802</v>
      </c>
      <c r="W18" s="132">
        <v>1</v>
      </c>
      <c r="X18" s="132"/>
      <c r="Y18" s="134" t="s">
        <v>2448</v>
      </c>
    </row>
    <row r="19" spans="1:25">
      <c r="A19" s="131" t="s">
        <v>2766</v>
      </c>
      <c r="B19" s="140" t="s">
        <v>2804</v>
      </c>
      <c r="C19" s="132">
        <v>0.5</v>
      </c>
      <c r="D19" s="131"/>
      <c r="E19" s="131" t="s">
        <v>1539</v>
      </c>
      <c r="F19" s="132" t="s">
        <v>2765</v>
      </c>
      <c r="G19" s="133" t="s">
        <v>2805</v>
      </c>
      <c r="H19" s="132">
        <v>1</v>
      </c>
      <c r="I19" s="132"/>
      <c r="J19" s="131" t="s">
        <v>2536</v>
      </c>
      <c r="K19" s="132" t="s">
        <v>2764</v>
      </c>
      <c r="L19" s="140" t="s">
        <v>2806</v>
      </c>
      <c r="M19" s="132">
        <v>1</v>
      </c>
      <c r="N19" s="132"/>
      <c r="O19" s="134" t="s">
        <v>2497</v>
      </c>
      <c r="P19" s="132" t="s">
        <v>2763</v>
      </c>
      <c r="Q19" s="140" t="s">
        <v>2807</v>
      </c>
      <c r="R19" s="132">
        <v>1</v>
      </c>
      <c r="S19" s="132"/>
      <c r="T19" s="131" t="s">
        <v>1535</v>
      </c>
      <c r="U19" s="132" t="s">
        <v>2763</v>
      </c>
      <c r="V19" s="140" t="s">
        <v>2807</v>
      </c>
      <c r="W19" s="132">
        <v>1</v>
      </c>
      <c r="X19" s="132"/>
      <c r="Y19" s="131" t="s">
        <v>1535</v>
      </c>
    </row>
    <row r="20" spans="1:25">
      <c r="A20" s="131" t="s">
        <v>2762</v>
      </c>
      <c r="B20" s="140" t="s">
        <v>2802</v>
      </c>
      <c r="C20" s="132">
        <v>1</v>
      </c>
      <c r="D20" s="131"/>
      <c r="E20" s="134" t="s">
        <v>2448</v>
      </c>
      <c r="F20" s="132" t="s">
        <v>2761</v>
      </c>
      <c r="G20" s="133" t="s">
        <v>2808</v>
      </c>
      <c r="H20" s="132">
        <v>1</v>
      </c>
      <c r="I20" s="132"/>
      <c r="J20" s="131" t="s">
        <v>2591</v>
      </c>
      <c r="K20" s="132"/>
      <c r="L20" s="140" t="s">
        <v>2799</v>
      </c>
      <c r="M20" s="132" t="s">
        <v>2799</v>
      </c>
      <c r="N20" s="132"/>
      <c r="O20" s="131"/>
      <c r="P20" s="132"/>
      <c r="Q20" s="140" t="s">
        <v>2799</v>
      </c>
      <c r="R20" s="132" t="s">
        <v>2799</v>
      </c>
      <c r="S20" s="132"/>
      <c r="T20" s="131"/>
      <c r="U20" s="132"/>
      <c r="V20" s="140" t="s">
        <v>2799</v>
      </c>
      <c r="W20" s="132" t="s">
        <v>2799</v>
      </c>
      <c r="X20" s="132"/>
      <c r="Y20" s="131"/>
    </row>
    <row r="21" spans="1:25">
      <c r="A21" s="132"/>
      <c r="B21" s="140" t="s">
        <v>2799</v>
      </c>
      <c r="C21" s="132" t="s">
        <v>2799</v>
      </c>
      <c r="D21" s="132"/>
      <c r="E21" s="131"/>
      <c r="F21" s="132" t="s">
        <v>2760</v>
      </c>
      <c r="G21" s="133" t="s">
        <v>2809</v>
      </c>
      <c r="H21" s="132">
        <v>1</v>
      </c>
      <c r="I21" s="132"/>
      <c r="J21" s="131" t="s">
        <v>1536</v>
      </c>
      <c r="K21" s="132"/>
      <c r="L21" s="140" t="s">
        <v>2799</v>
      </c>
      <c r="M21" s="132" t="s">
        <v>2799</v>
      </c>
      <c r="N21" s="132"/>
      <c r="O21" s="131"/>
      <c r="P21" s="132"/>
      <c r="Q21" s="140" t="s">
        <v>2799</v>
      </c>
      <c r="R21" s="132" t="s">
        <v>2799</v>
      </c>
      <c r="S21" s="132"/>
      <c r="T21" s="131"/>
      <c r="U21" s="132"/>
      <c r="V21" s="140" t="s">
        <v>2799</v>
      </c>
      <c r="W21" s="132" t="s">
        <v>2799</v>
      </c>
      <c r="X21" s="132"/>
      <c r="Y21" s="131"/>
    </row>
    <row r="22" spans="1:25">
      <c r="A22" s="132"/>
      <c r="B22" s="140" t="s">
        <v>2799</v>
      </c>
      <c r="C22" s="132" t="s">
        <v>2799</v>
      </c>
      <c r="D22" s="132"/>
      <c r="E22" s="131"/>
      <c r="F22" s="132" t="s">
        <v>2759</v>
      </c>
      <c r="G22" s="133" t="s">
        <v>2810</v>
      </c>
      <c r="H22" s="132">
        <v>1</v>
      </c>
      <c r="I22" s="132"/>
      <c r="J22" s="131" t="s">
        <v>1537</v>
      </c>
      <c r="K22" s="132"/>
      <c r="L22" s="140" t="s">
        <v>2799</v>
      </c>
      <c r="M22" s="132" t="s">
        <v>2799</v>
      </c>
      <c r="N22" s="132"/>
      <c r="O22" s="131"/>
      <c r="P22" s="132"/>
      <c r="Q22" s="140" t="s">
        <v>2799</v>
      </c>
      <c r="R22" s="132" t="s">
        <v>2799</v>
      </c>
      <c r="S22" s="132"/>
      <c r="T22" s="131"/>
      <c r="U22" s="132"/>
      <c r="V22" s="140" t="s">
        <v>2799</v>
      </c>
      <c r="W22" s="132" t="s">
        <v>2799</v>
      </c>
      <c r="X22" s="132"/>
      <c r="Y22" s="131"/>
    </row>
    <row r="23" spans="1:25">
      <c r="A23" s="132"/>
      <c r="B23" s="140" t="s">
        <v>2799</v>
      </c>
      <c r="C23" s="132" t="s">
        <v>2799</v>
      </c>
      <c r="D23" s="132"/>
      <c r="E23" s="131"/>
      <c r="F23" s="132" t="s">
        <v>2758</v>
      </c>
      <c r="G23" s="133" t="s">
        <v>2811</v>
      </c>
      <c r="H23" s="132">
        <v>1</v>
      </c>
      <c r="I23" s="132"/>
      <c r="J23" s="131" t="s">
        <v>1533</v>
      </c>
      <c r="K23" s="132"/>
      <c r="L23" s="140" t="s">
        <v>2799</v>
      </c>
      <c r="M23" s="132" t="s">
        <v>2799</v>
      </c>
      <c r="N23" s="132"/>
      <c r="O23" s="131"/>
      <c r="P23" s="132"/>
      <c r="Q23" s="140" t="s">
        <v>2799</v>
      </c>
      <c r="R23" s="132" t="s">
        <v>2799</v>
      </c>
      <c r="S23" s="132"/>
      <c r="T23" s="131"/>
      <c r="U23" s="132"/>
      <c r="V23" s="140" t="s">
        <v>2799</v>
      </c>
      <c r="W23" s="132" t="s">
        <v>2799</v>
      </c>
      <c r="X23" s="132"/>
      <c r="Y23" s="131"/>
    </row>
    <row r="24" spans="1:25">
      <c r="A24" s="132"/>
      <c r="B24" s="140" t="s">
        <v>2799</v>
      </c>
      <c r="C24" s="132" t="s">
        <v>2799</v>
      </c>
      <c r="D24" s="132"/>
      <c r="E24" s="131"/>
      <c r="F24" s="132" t="s">
        <v>2757</v>
      </c>
      <c r="G24" s="133" t="s">
        <v>2812</v>
      </c>
      <c r="H24" s="132">
        <v>1</v>
      </c>
      <c r="I24" s="132"/>
      <c r="J24" s="131" t="s">
        <v>1531</v>
      </c>
      <c r="K24" s="132"/>
      <c r="L24" s="140" t="s">
        <v>2799</v>
      </c>
      <c r="M24" s="132" t="s">
        <v>2799</v>
      </c>
      <c r="N24" s="132"/>
      <c r="O24" s="131"/>
      <c r="P24" s="132"/>
      <c r="Q24" s="140" t="s">
        <v>2799</v>
      </c>
      <c r="R24" s="132" t="s">
        <v>2799</v>
      </c>
      <c r="S24" s="132"/>
      <c r="T24" s="131"/>
      <c r="U24" s="132"/>
      <c r="V24" s="140" t="s">
        <v>2799</v>
      </c>
      <c r="W24" s="132" t="s">
        <v>2799</v>
      </c>
      <c r="X24" s="132"/>
      <c r="Y24" s="131"/>
    </row>
    <row r="25" spans="1:25">
      <c r="A25" s="132"/>
      <c r="B25" s="140" t="s">
        <v>2799</v>
      </c>
      <c r="C25" s="132" t="s">
        <v>2799</v>
      </c>
      <c r="D25" s="132"/>
      <c r="E25" s="131"/>
      <c r="F25" s="132"/>
      <c r="G25" s="133" t="s">
        <v>2799</v>
      </c>
      <c r="H25" s="132" t="s">
        <v>2799</v>
      </c>
      <c r="I25" s="132"/>
      <c r="J25" s="131"/>
      <c r="K25" s="132"/>
      <c r="L25" s="140" t="s">
        <v>2799</v>
      </c>
      <c r="M25" s="132" t="s">
        <v>2799</v>
      </c>
      <c r="N25" s="132"/>
      <c r="O25" s="131"/>
      <c r="P25" s="132"/>
      <c r="Q25" s="140" t="s">
        <v>2799</v>
      </c>
      <c r="R25" s="132" t="s">
        <v>2799</v>
      </c>
      <c r="S25" s="132"/>
      <c r="T25" s="131"/>
      <c r="U25" s="132"/>
      <c r="V25" s="140" t="s">
        <v>2799</v>
      </c>
      <c r="W25" s="132" t="s">
        <v>2799</v>
      </c>
      <c r="X25" s="132"/>
      <c r="Y25" s="131"/>
    </row>
    <row r="26" spans="1:25">
      <c r="A26" s="132"/>
      <c r="B26" s="140" t="s">
        <v>2799</v>
      </c>
      <c r="C26" s="132" t="s">
        <v>2799</v>
      </c>
      <c r="D26" s="132"/>
      <c r="E26" s="131"/>
      <c r="F26" s="132"/>
      <c r="G26" s="133" t="s">
        <v>2799</v>
      </c>
      <c r="H26" s="132" t="s">
        <v>2799</v>
      </c>
      <c r="I26" s="132"/>
      <c r="J26" s="131"/>
      <c r="K26" s="132"/>
      <c r="L26" s="140" t="s">
        <v>2799</v>
      </c>
      <c r="M26" s="132" t="s">
        <v>2799</v>
      </c>
      <c r="N26" s="132"/>
      <c r="O26" s="131"/>
      <c r="P26" s="132"/>
      <c r="Q26" s="140" t="s">
        <v>2799</v>
      </c>
      <c r="R26" s="132" t="s">
        <v>2799</v>
      </c>
      <c r="S26" s="132"/>
      <c r="T26" s="131"/>
      <c r="U26" s="132"/>
      <c r="V26" s="140" t="s">
        <v>2799</v>
      </c>
      <c r="W26" s="132" t="s">
        <v>2799</v>
      </c>
      <c r="X26" s="132"/>
      <c r="Y26" s="131"/>
    </row>
    <row r="27" spans="1:25">
      <c r="A27" s="132"/>
      <c r="B27" s="140" t="s">
        <v>2799</v>
      </c>
      <c r="C27" s="132" t="s">
        <v>2799</v>
      </c>
      <c r="D27" s="132"/>
      <c r="E27" s="131"/>
      <c r="F27" s="132"/>
      <c r="G27" s="133" t="s">
        <v>2799</v>
      </c>
      <c r="H27" s="132" t="s">
        <v>2799</v>
      </c>
      <c r="I27" s="132"/>
      <c r="J27" s="131"/>
      <c r="K27" s="132"/>
      <c r="L27" s="140" t="s">
        <v>2799</v>
      </c>
      <c r="M27" s="132" t="s">
        <v>2799</v>
      </c>
      <c r="N27" s="132"/>
      <c r="O27" s="131"/>
      <c r="P27" s="132"/>
      <c r="Q27" s="140" t="s">
        <v>2799</v>
      </c>
      <c r="R27" s="132" t="s">
        <v>2799</v>
      </c>
      <c r="S27" s="132"/>
      <c r="T27" s="131"/>
      <c r="U27" s="132"/>
      <c r="V27" s="140" t="s">
        <v>2799</v>
      </c>
      <c r="W27" s="132" t="s">
        <v>2799</v>
      </c>
      <c r="X27" s="132"/>
      <c r="Y27" s="131"/>
    </row>
    <row r="28" spans="1:25">
      <c r="A28" s="132"/>
      <c r="B28" s="140" t="s">
        <v>2799</v>
      </c>
      <c r="C28" s="132" t="s">
        <v>2799</v>
      </c>
      <c r="D28" s="132"/>
      <c r="E28" s="131"/>
      <c r="F28" s="132"/>
      <c r="G28" s="133" t="s">
        <v>2799</v>
      </c>
      <c r="H28" s="132" t="s">
        <v>2799</v>
      </c>
      <c r="I28" s="132"/>
      <c r="J28" s="131"/>
      <c r="K28" s="132"/>
      <c r="L28" s="140" t="s">
        <v>2799</v>
      </c>
      <c r="M28" s="132" t="s">
        <v>2799</v>
      </c>
      <c r="N28" s="132"/>
      <c r="O28" s="131"/>
      <c r="P28" s="132"/>
      <c r="Q28" s="140" t="s">
        <v>2799</v>
      </c>
      <c r="R28" s="132" t="s">
        <v>2799</v>
      </c>
      <c r="S28" s="132"/>
      <c r="T28" s="131"/>
      <c r="U28" s="132"/>
      <c r="V28" s="140" t="s">
        <v>2799</v>
      </c>
      <c r="W28" s="132" t="s">
        <v>2799</v>
      </c>
      <c r="X28" s="132"/>
      <c r="Y28" s="131"/>
    </row>
    <row r="29" spans="1:25">
      <c r="A29" s="132"/>
      <c r="B29" s="140" t="s">
        <v>2799</v>
      </c>
      <c r="C29" s="132" t="s">
        <v>2799</v>
      </c>
      <c r="D29" s="132"/>
      <c r="E29" s="131"/>
      <c r="F29" s="132"/>
      <c r="G29" s="133" t="s">
        <v>2799</v>
      </c>
      <c r="H29" s="132" t="s">
        <v>2799</v>
      </c>
      <c r="I29" s="132"/>
      <c r="J29" s="131"/>
      <c r="T29" s="130"/>
    </row>
    <row r="31" spans="1:25">
      <c r="A31" s="162" t="s">
        <v>2756</v>
      </c>
      <c r="B31" s="162"/>
      <c r="C31" s="162"/>
      <c r="D31" s="162"/>
      <c r="E31" s="162"/>
      <c r="F31" s="162" t="s">
        <v>2755</v>
      </c>
      <c r="G31" s="162"/>
      <c r="H31" s="162"/>
      <c r="I31" s="162"/>
      <c r="J31" s="162"/>
      <c r="K31" s="162" t="s">
        <v>2754</v>
      </c>
      <c r="L31" s="162"/>
      <c r="M31" s="162"/>
      <c r="N31" s="162"/>
      <c r="O31" s="162"/>
      <c r="P31" s="162" t="s">
        <v>2753</v>
      </c>
      <c r="Q31" s="162"/>
      <c r="R31" s="162"/>
      <c r="S31" s="162"/>
      <c r="T31" s="162"/>
    </row>
    <row r="32" spans="1:25">
      <c r="A32" s="163" t="s">
        <v>2621</v>
      </c>
      <c r="B32" s="164"/>
      <c r="C32" s="164"/>
      <c r="D32" s="164"/>
      <c r="E32" s="164"/>
      <c r="F32" s="163" t="s">
        <v>2621</v>
      </c>
      <c r="G32" s="164"/>
      <c r="H32" s="164"/>
      <c r="I32" s="164"/>
      <c r="J32" s="164"/>
      <c r="K32" s="163" t="s">
        <v>2621</v>
      </c>
      <c r="L32" s="164"/>
      <c r="M32" s="164"/>
      <c r="N32" s="164"/>
      <c r="O32" s="164"/>
      <c r="P32" s="163" t="s">
        <v>2621</v>
      </c>
      <c r="Q32" s="164"/>
      <c r="R32" s="164"/>
      <c r="S32" s="164"/>
      <c r="T32" s="164"/>
    </row>
    <row r="33" spans="1:20">
      <c r="A33" s="138" t="s">
        <v>2620</v>
      </c>
      <c r="B33" s="138" t="s">
        <v>2619</v>
      </c>
      <c r="C33" s="138" t="s">
        <v>2618</v>
      </c>
      <c r="D33" s="138" t="s">
        <v>2617</v>
      </c>
      <c r="E33" s="137" t="s">
        <v>1396</v>
      </c>
      <c r="F33" s="138" t="s">
        <v>2620</v>
      </c>
      <c r="G33" s="137" t="s">
        <v>2619</v>
      </c>
      <c r="H33" s="138" t="s">
        <v>2618</v>
      </c>
      <c r="I33" s="138" t="s">
        <v>2617</v>
      </c>
      <c r="J33" s="137" t="s">
        <v>1396</v>
      </c>
      <c r="K33" s="138" t="s">
        <v>2620</v>
      </c>
      <c r="L33" s="138" t="s">
        <v>2619</v>
      </c>
      <c r="M33" s="138" t="s">
        <v>2618</v>
      </c>
      <c r="N33" s="138" t="s">
        <v>2617</v>
      </c>
      <c r="O33" s="137" t="s">
        <v>1396</v>
      </c>
      <c r="P33" s="138" t="s">
        <v>2620</v>
      </c>
      <c r="Q33" s="137" t="s">
        <v>2619</v>
      </c>
      <c r="R33" s="138" t="s">
        <v>2618</v>
      </c>
      <c r="S33" s="138" t="s">
        <v>2617</v>
      </c>
      <c r="T33" s="137" t="s">
        <v>1396</v>
      </c>
    </row>
    <row r="34" spans="1:20">
      <c r="A34" s="132" t="s">
        <v>2752</v>
      </c>
      <c r="B34" s="133" t="s">
        <v>2813</v>
      </c>
      <c r="C34" s="132">
        <v>1.5</v>
      </c>
      <c r="D34" s="132"/>
      <c r="E34" s="131" t="s">
        <v>2445</v>
      </c>
      <c r="F34" s="132" t="s">
        <v>2752</v>
      </c>
      <c r="G34" s="133" t="s">
        <v>2813</v>
      </c>
      <c r="H34" s="132">
        <v>1.5</v>
      </c>
      <c r="I34" s="132"/>
      <c r="J34" s="131" t="s">
        <v>2445</v>
      </c>
      <c r="K34" s="132" t="s">
        <v>2752</v>
      </c>
      <c r="L34" s="133" t="s">
        <v>2813</v>
      </c>
      <c r="M34" s="132">
        <v>1.5</v>
      </c>
      <c r="N34" s="132"/>
      <c r="O34" s="131" t="s">
        <v>2445</v>
      </c>
      <c r="P34" s="132" t="s">
        <v>2752</v>
      </c>
      <c r="Q34" s="133" t="s">
        <v>2813</v>
      </c>
      <c r="R34" s="132">
        <v>1.5</v>
      </c>
      <c r="S34" s="132"/>
      <c r="T34" s="131" t="s">
        <v>2445</v>
      </c>
    </row>
    <row r="35" spans="1:20">
      <c r="A35" s="132" t="s">
        <v>2751</v>
      </c>
      <c r="B35" s="133" t="s">
        <v>2814</v>
      </c>
      <c r="C35" s="132">
        <v>1.5</v>
      </c>
      <c r="D35" s="132"/>
      <c r="E35" s="131" t="s">
        <v>2420</v>
      </c>
      <c r="F35" s="132" t="s">
        <v>2751</v>
      </c>
      <c r="G35" s="133" t="s">
        <v>2814</v>
      </c>
      <c r="H35" s="132">
        <v>1.5</v>
      </c>
      <c r="I35" s="132"/>
      <c r="J35" s="131" t="s">
        <v>2439</v>
      </c>
      <c r="K35" s="132" t="s">
        <v>2751</v>
      </c>
      <c r="L35" s="133" t="s">
        <v>2814</v>
      </c>
      <c r="M35" s="132">
        <v>1.5</v>
      </c>
      <c r="N35" s="132"/>
      <c r="O35" s="131" t="s">
        <v>2439</v>
      </c>
      <c r="P35" s="132" t="s">
        <v>2751</v>
      </c>
      <c r="Q35" s="133" t="s">
        <v>2814</v>
      </c>
      <c r="R35" s="132">
        <v>1.5</v>
      </c>
      <c r="S35" s="132"/>
      <c r="T35" s="131" t="s">
        <v>2420</v>
      </c>
    </row>
    <row r="36" spans="1:20">
      <c r="A36" s="132" t="s">
        <v>2750</v>
      </c>
      <c r="B36" s="133" t="s">
        <v>2815</v>
      </c>
      <c r="C36" s="132">
        <v>1.5</v>
      </c>
      <c r="D36" s="132"/>
      <c r="E36" s="134" t="s">
        <v>2431</v>
      </c>
      <c r="F36" s="132" t="s">
        <v>2750</v>
      </c>
      <c r="G36" s="133" t="s">
        <v>2815</v>
      </c>
      <c r="H36" s="132">
        <v>1.5</v>
      </c>
      <c r="I36" s="132"/>
      <c r="J36" s="134" t="s">
        <v>2431</v>
      </c>
      <c r="K36" s="132" t="s">
        <v>2750</v>
      </c>
      <c r="L36" s="133" t="s">
        <v>2815</v>
      </c>
      <c r="M36" s="132">
        <v>1.5</v>
      </c>
      <c r="N36" s="132"/>
      <c r="O36" s="134" t="s">
        <v>2431</v>
      </c>
      <c r="P36" s="132" t="s">
        <v>2750</v>
      </c>
      <c r="Q36" s="133" t="s">
        <v>2815</v>
      </c>
      <c r="R36" s="132">
        <v>1.5</v>
      </c>
      <c r="S36" s="132"/>
      <c r="T36" s="134" t="s">
        <v>2431</v>
      </c>
    </row>
    <row r="37" spans="1:20">
      <c r="A37" s="132" t="s">
        <v>2749</v>
      </c>
      <c r="B37" s="133" t="s">
        <v>2816</v>
      </c>
      <c r="C37" s="132">
        <v>0.5</v>
      </c>
      <c r="D37" s="132"/>
      <c r="E37" s="134" t="s">
        <v>2448</v>
      </c>
      <c r="F37" s="132" t="s">
        <v>2749</v>
      </c>
      <c r="G37" s="133" t="s">
        <v>2816</v>
      </c>
      <c r="H37" s="132">
        <v>0.5</v>
      </c>
      <c r="I37" s="132"/>
      <c r="J37" s="134" t="s">
        <v>2448</v>
      </c>
      <c r="K37" s="132" t="s">
        <v>2749</v>
      </c>
      <c r="L37" s="133" t="s">
        <v>2816</v>
      </c>
      <c r="M37" s="132">
        <v>0.5</v>
      </c>
      <c r="N37" s="132"/>
      <c r="O37" s="134" t="s">
        <v>2448</v>
      </c>
      <c r="P37" s="132" t="s">
        <v>2749</v>
      </c>
      <c r="Q37" s="133" t="s">
        <v>2816</v>
      </c>
      <c r="R37" s="132">
        <v>0.5</v>
      </c>
      <c r="S37" s="132"/>
      <c r="T37" s="134" t="s">
        <v>2448</v>
      </c>
    </row>
    <row r="38" spans="1:20">
      <c r="A38" s="132" t="s">
        <v>2748</v>
      </c>
      <c r="B38" s="133" t="s">
        <v>2817</v>
      </c>
      <c r="C38" s="132">
        <v>1.5</v>
      </c>
      <c r="D38" s="132"/>
      <c r="E38" s="131" t="s">
        <v>2537</v>
      </c>
      <c r="F38" s="132" t="s">
        <v>2748</v>
      </c>
      <c r="G38" s="133" t="s">
        <v>2817</v>
      </c>
      <c r="H38" s="132">
        <v>1.5</v>
      </c>
      <c r="I38" s="132"/>
      <c r="J38" s="131" t="s">
        <v>2537</v>
      </c>
      <c r="K38" s="132" t="s">
        <v>2748</v>
      </c>
      <c r="L38" s="133" t="s">
        <v>2817</v>
      </c>
      <c r="M38" s="132">
        <v>1.5</v>
      </c>
      <c r="N38" s="132"/>
      <c r="O38" s="131" t="s">
        <v>2537</v>
      </c>
      <c r="P38" s="132" t="s">
        <v>2748</v>
      </c>
      <c r="Q38" s="133" t="s">
        <v>2817</v>
      </c>
      <c r="R38" s="132">
        <v>1.5</v>
      </c>
      <c r="S38" s="132"/>
      <c r="T38" s="131" t="s">
        <v>2537</v>
      </c>
    </row>
    <row r="39" spans="1:20">
      <c r="A39" s="132" t="s">
        <v>2747</v>
      </c>
      <c r="B39" s="133" t="s">
        <v>2818</v>
      </c>
      <c r="C39" s="132">
        <v>0.5</v>
      </c>
      <c r="D39" s="132"/>
      <c r="E39" s="131" t="s">
        <v>2539</v>
      </c>
      <c r="F39" s="132" t="s">
        <v>2747</v>
      </c>
      <c r="G39" s="133" t="s">
        <v>2818</v>
      </c>
      <c r="H39" s="132">
        <v>0.5</v>
      </c>
      <c r="I39" s="132"/>
      <c r="J39" s="131" t="s">
        <v>2539</v>
      </c>
      <c r="K39" s="132" t="s">
        <v>2747</v>
      </c>
      <c r="L39" s="133" t="s">
        <v>2818</v>
      </c>
      <c r="M39" s="132">
        <v>0.5</v>
      </c>
      <c r="N39" s="132"/>
      <c r="O39" s="131" t="s">
        <v>2539</v>
      </c>
      <c r="P39" s="132" t="s">
        <v>2747</v>
      </c>
      <c r="Q39" s="133" t="s">
        <v>2818</v>
      </c>
      <c r="R39" s="132">
        <v>0.5</v>
      </c>
      <c r="S39" s="132"/>
      <c r="T39" s="131" t="s">
        <v>2539</v>
      </c>
    </row>
    <row r="40" spans="1:20">
      <c r="A40" s="132" t="s">
        <v>2746</v>
      </c>
      <c r="B40" s="133" t="s">
        <v>2819</v>
      </c>
      <c r="C40" s="132">
        <v>0.5</v>
      </c>
      <c r="D40" s="132"/>
      <c r="E40" s="131" t="s">
        <v>2480</v>
      </c>
      <c r="F40" s="132" t="s">
        <v>2746</v>
      </c>
      <c r="G40" s="133" t="s">
        <v>2819</v>
      </c>
      <c r="H40" s="132">
        <v>0.5</v>
      </c>
      <c r="I40" s="132"/>
      <c r="J40" s="131" t="s">
        <v>2480</v>
      </c>
      <c r="K40" s="132" t="s">
        <v>2746</v>
      </c>
      <c r="L40" s="133" t="s">
        <v>2819</v>
      </c>
      <c r="M40" s="132">
        <v>0.5</v>
      </c>
      <c r="N40" s="132"/>
      <c r="O40" s="131" t="s">
        <v>2480</v>
      </c>
      <c r="P40" s="132" t="s">
        <v>2746</v>
      </c>
      <c r="Q40" s="133" t="s">
        <v>2819</v>
      </c>
      <c r="R40" s="132">
        <v>0.5</v>
      </c>
      <c r="S40" s="132"/>
      <c r="T40" s="131" t="s">
        <v>2480</v>
      </c>
    </row>
    <row r="41" spans="1:20">
      <c r="A41" s="132" t="s">
        <v>2745</v>
      </c>
      <c r="B41" s="133" t="s">
        <v>2820</v>
      </c>
      <c r="C41" s="132">
        <v>0.5</v>
      </c>
      <c r="D41" s="132"/>
      <c r="E41" s="131" t="s">
        <v>2480</v>
      </c>
      <c r="F41" s="132" t="s">
        <v>2745</v>
      </c>
      <c r="G41" s="133" t="s">
        <v>2820</v>
      </c>
      <c r="H41" s="132">
        <v>0.5</v>
      </c>
      <c r="I41" s="132"/>
      <c r="J41" s="131" t="s">
        <v>2480</v>
      </c>
      <c r="K41" s="132" t="s">
        <v>2745</v>
      </c>
      <c r="L41" s="133" t="s">
        <v>2820</v>
      </c>
      <c r="M41" s="132">
        <v>0.5</v>
      </c>
      <c r="N41" s="132"/>
      <c r="O41" s="131" t="s">
        <v>2480</v>
      </c>
      <c r="P41" s="132" t="s">
        <v>2745</v>
      </c>
      <c r="Q41" s="133" t="s">
        <v>2820</v>
      </c>
      <c r="R41" s="132">
        <v>0.5</v>
      </c>
      <c r="S41" s="132"/>
      <c r="T41" s="131" t="s">
        <v>2480</v>
      </c>
    </row>
    <row r="42" spans="1:20">
      <c r="A42" s="132" t="s">
        <v>2744</v>
      </c>
      <c r="B42" s="133" t="s">
        <v>2821</v>
      </c>
      <c r="C42" s="132">
        <v>1</v>
      </c>
      <c r="D42" s="132"/>
      <c r="E42" s="131" t="s">
        <v>2743</v>
      </c>
      <c r="F42" s="132" t="s">
        <v>2744</v>
      </c>
      <c r="G42" s="133" t="s">
        <v>2821</v>
      </c>
      <c r="H42" s="132">
        <v>1</v>
      </c>
      <c r="I42" s="132"/>
      <c r="J42" s="131" t="s">
        <v>2743</v>
      </c>
      <c r="K42" s="132" t="s">
        <v>2744</v>
      </c>
      <c r="L42" s="133" t="s">
        <v>2821</v>
      </c>
      <c r="M42" s="132">
        <v>1</v>
      </c>
      <c r="N42" s="132"/>
      <c r="O42" s="131" t="s">
        <v>2743</v>
      </c>
      <c r="P42" s="132" t="s">
        <v>2744</v>
      </c>
      <c r="Q42" s="133" t="s">
        <v>2821</v>
      </c>
      <c r="R42" s="132">
        <v>1</v>
      </c>
      <c r="S42" s="132"/>
      <c r="T42" s="131" t="s">
        <v>2743</v>
      </c>
    </row>
    <row r="43" spans="1:20">
      <c r="A43" s="132" t="s">
        <v>2742</v>
      </c>
      <c r="B43" s="133" t="s">
        <v>2822</v>
      </c>
      <c r="C43" s="132">
        <v>0.5</v>
      </c>
      <c r="D43" s="132"/>
      <c r="E43" s="131" t="s">
        <v>1409</v>
      </c>
      <c r="F43" s="132" t="s">
        <v>2742</v>
      </c>
      <c r="G43" s="133" t="s">
        <v>2822</v>
      </c>
      <c r="H43" s="132">
        <v>0.5</v>
      </c>
      <c r="I43" s="132"/>
      <c r="J43" s="131" t="s">
        <v>1409</v>
      </c>
      <c r="K43" s="132" t="s">
        <v>2742</v>
      </c>
      <c r="L43" s="133" t="s">
        <v>2822</v>
      </c>
      <c r="M43" s="132">
        <v>0.5</v>
      </c>
      <c r="N43" s="132"/>
      <c r="O43" s="131" t="s">
        <v>1409</v>
      </c>
      <c r="P43" s="132" t="s">
        <v>2742</v>
      </c>
      <c r="Q43" s="133" t="s">
        <v>2822</v>
      </c>
      <c r="R43" s="132">
        <v>0.5</v>
      </c>
      <c r="S43" s="132"/>
      <c r="T43" s="131" t="s">
        <v>1409</v>
      </c>
    </row>
    <row r="44" spans="1:20">
      <c r="A44" s="132" t="s">
        <v>2741</v>
      </c>
      <c r="B44" s="133" t="s">
        <v>2823</v>
      </c>
      <c r="C44" s="132">
        <v>1.5</v>
      </c>
      <c r="D44" s="132"/>
      <c r="E44" s="131" t="s">
        <v>2710</v>
      </c>
      <c r="F44" s="132" t="s">
        <v>2741</v>
      </c>
      <c r="G44" s="133" t="s">
        <v>2823</v>
      </c>
      <c r="H44" s="132">
        <v>1.5</v>
      </c>
      <c r="I44" s="132"/>
      <c r="J44" s="131" t="s">
        <v>2710</v>
      </c>
      <c r="K44" s="132" t="s">
        <v>2741</v>
      </c>
      <c r="L44" s="133" t="s">
        <v>2823</v>
      </c>
      <c r="M44" s="132">
        <v>1.5</v>
      </c>
      <c r="N44" s="132"/>
      <c r="O44" s="131" t="s">
        <v>2425</v>
      </c>
      <c r="P44" s="132" t="s">
        <v>2741</v>
      </c>
      <c r="Q44" s="133" t="s">
        <v>2823</v>
      </c>
      <c r="R44" s="132">
        <v>1.5</v>
      </c>
      <c r="S44" s="132"/>
      <c r="T44" s="131" t="s">
        <v>2710</v>
      </c>
    </row>
    <row r="45" spans="1:20">
      <c r="A45" s="132"/>
      <c r="B45" s="133" t="s">
        <v>2799</v>
      </c>
      <c r="C45" s="132" t="s">
        <v>2799</v>
      </c>
      <c r="D45" s="132"/>
      <c r="E45" s="131"/>
      <c r="F45" s="132"/>
      <c r="G45" s="133" t="s">
        <v>2799</v>
      </c>
      <c r="H45" s="132" t="s">
        <v>2799</v>
      </c>
      <c r="I45" s="132"/>
      <c r="J45" s="131"/>
      <c r="K45" s="132"/>
      <c r="L45" s="133" t="s">
        <v>2799</v>
      </c>
      <c r="M45" s="132" t="s">
        <v>2799</v>
      </c>
      <c r="N45" s="132"/>
      <c r="O45" s="131"/>
      <c r="P45" s="132"/>
      <c r="Q45" s="133" t="s">
        <v>2799</v>
      </c>
      <c r="R45" s="132" t="s">
        <v>2799</v>
      </c>
      <c r="S45" s="132"/>
      <c r="T45" s="131"/>
    </row>
    <row r="46" spans="1:20">
      <c r="A46" s="159" t="s">
        <v>2607</v>
      </c>
      <c r="B46" s="160"/>
      <c r="C46" s="160"/>
      <c r="D46" s="160"/>
      <c r="E46" s="161"/>
      <c r="F46" s="159" t="s">
        <v>2607</v>
      </c>
      <c r="G46" s="160"/>
      <c r="H46" s="160"/>
      <c r="I46" s="160"/>
      <c r="J46" s="161"/>
      <c r="K46" s="159" t="s">
        <v>2607</v>
      </c>
      <c r="L46" s="160"/>
      <c r="M46" s="160"/>
      <c r="N46" s="160"/>
      <c r="O46" s="161"/>
      <c r="P46" s="159" t="s">
        <v>2607</v>
      </c>
      <c r="Q46" s="160"/>
      <c r="R46" s="160"/>
      <c r="S46" s="160"/>
      <c r="T46" s="161"/>
    </row>
    <row r="47" spans="1:20">
      <c r="A47" s="132" t="s">
        <v>2740</v>
      </c>
      <c r="B47" s="133" t="s">
        <v>2824</v>
      </c>
      <c r="C47" s="132">
        <v>0.5</v>
      </c>
      <c r="D47" s="132"/>
      <c r="E47" s="131" t="s">
        <v>2537</v>
      </c>
      <c r="F47" s="132" t="s">
        <v>2740</v>
      </c>
      <c r="G47" s="133" t="s">
        <v>2824</v>
      </c>
      <c r="H47" s="132">
        <v>0.5</v>
      </c>
      <c r="I47" s="132"/>
      <c r="J47" s="131" t="s">
        <v>2537</v>
      </c>
      <c r="K47" s="132" t="s">
        <v>2740</v>
      </c>
      <c r="L47" s="133" t="s">
        <v>2824</v>
      </c>
      <c r="M47" s="132">
        <v>0.5</v>
      </c>
      <c r="N47" s="132"/>
      <c r="O47" s="131" t="s">
        <v>2537</v>
      </c>
      <c r="P47" s="132" t="s">
        <v>2740</v>
      </c>
      <c r="Q47" s="133" t="s">
        <v>2824</v>
      </c>
      <c r="R47" s="132">
        <v>0.5</v>
      </c>
      <c r="S47" s="132"/>
      <c r="T47" s="131" t="s">
        <v>2537</v>
      </c>
    </row>
    <row r="48" spans="1:20">
      <c r="A48" s="131" t="s">
        <v>2739</v>
      </c>
      <c r="B48" s="133" t="s">
        <v>2825</v>
      </c>
      <c r="C48" s="132">
        <v>0.5</v>
      </c>
      <c r="D48" s="131"/>
      <c r="E48" s="131" t="s">
        <v>2420</v>
      </c>
      <c r="F48" s="132" t="s">
        <v>2738</v>
      </c>
      <c r="G48" s="133" t="s">
        <v>2826</v>
      </c>
      <c r="H48" s="132">
        <v>1</v>
      </c>
      <c r="I48" s="132"/>
      <c r="J48" s="131" t="s">
        <v>1409</v>
      </c>
      <c r="K48" s="132" t="s">
        <v>2737</v>
      </c>
      <c r="L48" s="133" t="s">
        <v>2827</v>
      </c>
      <c r="M48" s="132">
        <v>1</v>
      </c>
      <c r="N48" s="132"/>
      <c r="O48" s="131" t="s">
        <v>2672</v>
      </c>
      <c r="P48" s="132" t="s">
        <v>2736</v>
      </c>
      <c r="Q48" s="133" t="s">
        <v>2828</v>
      </c>
      <c r="R48" s="132">
        <v>1</v>
      </c>
      <c r="S48" s="132"/>
      <c r="T48" s="131" t="s">
        <v>1409</v>
      </c>
    </row>
    <row r="49" spans="1:20">
      <c r="A49" s="131" t="s">
        <v>2735</v>
      </c>
      <c r="B49" s="133" t="s">
        <v>2829</v>
      </c>
      <c r="C49" s="132">
        <v>0.5</v>
      </c>
      <c r="D49" s="131"/>
      <c r="E49" s="131" t="s">
        <v>1539</v>
      </c>
      <c r="F49" s="132" t="s">
        <v>2734</v>
      </c>
      <c r="G49" s="133" t="s">
        <v>2830</v>
      </c>
      <c r="H49" s="132">
        <v>1</v>
      </c>
      <c r="I49" s="132"/>
      <c r="J49" s="131" t="s">
        <v>2583</v>
      </c>
      <c r="K49" s="132" t="s">
        <v>2733</v>
      </c>
      <c r="L49" s="133" t="s">
        <v>2831</v>
      </c>
      <c r="M49" s="132">
        <v>1</v>
      </c>
      <c r="N49" s="132"/>
      <c r="O49" s="131" t="s">
        <v>2493</v>
      </c>
      <c r="P49" s="132" t="s">
        <v>2732</v>
      </c>
      <c r="Q49" s="133" t="s">
        <v>2832</v>
      </c>
      <c r="R49" s="132">
        <v>1</v>
      </c>
      <c r="S49" s="132"/>
      <c r="T49" s="131" t="s">
        <v>2591</v>
      </c>
    </row>
    <row r="50" spans="1:20">
      <c r="A50" s="132" t="s">
        <v>2731</v>
      </c>
      <c r="B50" s="133" t="s">
        <v>2833</v>
      </c>
      <c r="C50" s="132">
        <v>1</v>
      </c>
      <c r="D50" s="131"/>
      <c r="E50" s="134" t="s">
        <v>2448</v>
      </c>
      <c r="F50" s="132"/>
      <c r="G50" s="133" t="s">
        <v>2799</v>
      </c>
      <c r="H50" s="132" t="s">
        <v>2799</v>
      </c>
      <c r="I50" s="132"/>
      <c r="J50" s="131"/>
      <c r="K50" s="132"/>
      <c r="L50" s="133" t="s">
        <v>2799</v>
      </c>
      <c r="M50" s="132" t="s">
        <v>2799</v>
      </c>
      <c r="N50" s="132"/>
      <c r="O50" s="131"/>
      <c r="P50" s="132" t="s">
        <v>2730</v>
      </c>
      <c r="Q50" s="133" t="s">
        <v>2834</v>
      </c>
      <c r="R50" s="132">
        <v>1</v>
      </c>
      <c r="S50" s="132"/>
      <c r="T50" s="131" t="s">
        <v>1536</v>
      </c>
    </row>
    <row r="51" spans="1:20">
      <c r="A51" s="132"/>
      <c r="B51" s="133" t="s">
        <v>2799</v>
      </c>
      <c r="C51" s="132" t="s">
        <v>2799</v>
      </c>
      <c r="D51" s="132"/>
      <c r="E51" s="131"/>
      <c r="F51" s="132"/>
      <c r="G51" s="133" t="s">
        <v>2799</v>
      </c>
      <c r="H51" s="132" t="s">
        <v>2799</v>
      </c>
      <c r="I51" s="132"/>
      <c r="J51" s="131"/>
      <c r="K51" s="132"/>
      <c r="L51" s="133" t="s">
        <v>2799</v>
      </c>
      <c r="M51" s="132" t="s">
        <v>2799</v>
      </c>
      <c r="N51" s="132"/>
      <c r="O51" s="131"/>
      <c r="P51" s="132" t="s">
        <v>2729</v>
      </c>
      <c r="Q51" s="133" t="s">
        <v>2835</v>
      </c>
      <c r="R51" s="132">
        <v>1</v>
      </c>
      <c r="S51" s="132"/>
      <c r="T51" s="131" t="s">
        <v>1537</v>
      </c>
    </row>
    <row r="52" spans="1:20">
      <c r="A52" s="132"/>
      <c r="B52" s="133" t="s">
        <v>2799</v>
      </c>
      <c r="C52" s="132" t="s">
        <v>2799</v>
      </c>
      <c r="D52" s="132"/>
      <c r="E52" s="131"/>
      <c r="F52" s="132"/>
      <c r="G52" s="133" t="s">
        <v>2799</v>
      </c>
      <c r="H52" s="132" t="s">
        <v>2799</v>
      </c>
      <c r="I52" s="132"/>
      <c r="J52" s="131"/>
      <c r="K52" s="132"/>
      <c r="L52" s="133" t="s">
        <v>2799</v>
      </c>
      <c r="M52" s="132" t="s">
        <v>2799</v>
      </c>
      <c r="N52" s="132"/>
      <c r="O52" s="131"/>
      <c r="P52" s="132" t="s">
        <v>2728</v>
      </c>
      <c r="Q52" s="133" t="s">
        <v>2836</v>
      </c>
      <c r="R52" s="132">
        <v>1</v>
      </c>
      <c r="S52" s="132"/>
      <c r="T52" s="131" t="s">
        <v>1531</v>
      </c>
    </row>
    <row r="53" spans="1:20">
      <c r="A53" s="132"/>
      <c r="B53" s="133" t="s">
        <v>2799</v>
      </c>
      <c r="C53" s="132" t="s">
        <v>2799</v>
      </c>
      <c r="D53" s="132"/>
      <c r="E53" s="131"/>
      <c r="F53" s="132"/>
      <c r="G53" s="133" t="s">
        <v>2799</v>
      </c>
      <c r="H53" s="132" t="s">
        <v>2799</v>
      </c>
      <c r="I53" s="132"/>
      <c r="J53" s="131"/>
      <c r="K53" s="132"/>
      <c r="L53" s="133" t="s">
        <v>2799</v>
      </c>
      <c r="M53" s="132" t="s">
        <v>2799</v>
      </c>
      <c r="N53" s="132"/>
      <c r="O53" s="131"/>
      <c r="P53" s="132"/>
      <c r="Q53" s="133"/>
      <c r="R53" s="132"/>
      <c r="S53" s="132"/>
      <c r="T53" s="131"/>
    </row>
    <row r="54" spans="1:20">
      <c r="A54" s="132"/>
      <c r="B54" s="133" t="s">
        <v>2799</v>
      </c>
      <c r="C54" s="132" t="s">
        <v>2799</v>
      </c>
      <c r="D54" s="132"/>
      <c r="E54" s="131"/>
      <c r="F54" s="132"/>
      <c r="G54" s="133" t="s">
        <v>2799</v>
      </c>
      <c r="H54" s="132" t="s">
        <v>2799</v>
      </c>
      <c r="I54" s="132"/>
      <c r="J54" s="131"/>
      <c r="K54" s="132"/>
      <c r="L54" s="133" t="s">
        <v>2799</v>
      </c>
      <c r="M54" s="132" t="s">
        <v>2799</v>
      </c>
      <c r="N54" s="132"/>
      <c r="O54" s="131"/>
      <c r="P54" s="132"/>
      <c r="Q54" s="133" t="s">
        <v>2799</v>
      </c>
      <c r="R54" s="132" t="s">
        <v>2799</v>
      </c>
      <c r="S54" s="132"/>
      <c r="T54" s="131"/>
    </row>
    <row r="55" spans="1:20">
      <c r="A55" s="132"/>
      <c r="B55" s="133" t="s">
        <v>2799</v>
      </c>
      <c r="C55" s="132" t="s">
        <v>2799</v>
      </c>
      <c r="D55" s="132"/>
      <c r="E55" s="131"/>
      <c r="F55" s="132"/>
      <c r="G55" s="133" t="s">
        <v>2799</v>
      </c>
      <c r="H55" s="132" t="s">
        <v>2799</v>
      </c>
      <c r="I55" s="132"/>
      <c r="J55" s="131"/>
      <c r="K55" s="132"/>
      <c r="L55" s="133" t="s">
        <v>2799</v>
      </c>
      <c r="M55" s="132" t="s">
        <v>2799</v>
      </c>
      <c r="N55" s="132"/>
      <c r="O55" s="131"/>
      <c r="P55" s="132"/>
      <c r="Q55" s="133" t="s">
        <v>2799</v>
      </c>
      <c r="R55" s="132" t="s">
        <v>2799</v>
      </c>
      <c r="S55" s="132"/>
      <c r="T55" s="131"/>
    </row>
    <row r="56" spans="1:20">
      <c r="A56" s="132"/>
      <c r="B56" s="133" t="s">
        <v>2799</v>
      </c>
      <c r="C56" s="132" t="s">
        <v>2799</v>
      </c>
      <c r="D56" s="132"/>
      <c r="E56" s="131"/>
      <c r="F56" s="132"/>
      <c r="G56" s="133" t="s">
        <v>2799</v>
      </c>
      <c r="H56" s="132" t="s">
        <v>2799</v>
      </c>
      <c r="I56" s="132"/>
      <c r="J56" s="131"/>
      <c r="K56" s="132"/>
      <c r="L56" s="133" t="s">
        <v>2799</v>
      </c>
      <c r="M56" s="132" t="s">
        <v>2799</v>
      </c>
      <c r="N56" s="132"/>
      <c r="O56" s="131"/>
      <c r="P56" s="132"/>
      <c r="Q56" s="133" t="s">
        <v>2799</v>
      </c>
      <c r="R56" s="132" t="s">
        <v>2799</v>
      </c>
      <c r="S56" s="132"/>
      <c r="T56" s="131"/>
    </row>
    <row r="57" spans="1:20">
      <c r="A57" s="132"/>
      <c r="B57" s="133" t="s">
        <v>2799</v>
      </c>
      <c r="C57" s="132" t="s">
        <v>2799</v>
      </c>
      <c r="D57" s="132"/>
      <c r="E57" s="131"/>
      <c r="F57" s="132"/>
      <c r="G57" s="133" t="s">
        <v>2799</v>
      </c>
      <c r="H57" s="132" t="s">
        <v>2799</v>
      </c>
      <c r="I57" s="132"/>
      <c r="J57" s="131"/>
      <c r="K57" s="132"/>
      <c r="L57" s="133" t="s">
        <v>2799</v>
      </c>
      <c r="M57" s="132" t="s">
        <v>2799</v>
      </c>
      <c r="N57" s="132"/>
      <c r="O57" s="131"/>
      <c r="P57" s="132"/>
      <c r="Q57" s="133" t="s">
        <v>2799</v>
      </c>
      <c r="R57" s="132" t="s">
        <v>2799</v>
      </c>
      <c r="S57" s="132"/>
      <c r="T57" s="131"/>
    </row>
    <row r="58" spans="1:20">
      <c r="A58" s="132"/>
      <c r="B58" s="133" t="s">
        <v>2799</v>
      </c>
      <c r="C58" s="132" t="s">
        <v>2799</v>
      </c>
      <c r="D58" s="132"/>
      <c r="E58" s="131"/>
      <c r="F58" s="132"/>
      <c r="G58" s="133" t="s">
        <v>2799</v>
      </c>
      <c r="H58" s="132" t="s">
        <v>2799</v>
      </c>
      <c r="I58" s="132"/>
      <c r="J58" s="131"/>
      <c r="K58" s="132"/>
      <c r="L58" s="133" t="s">
        <v>2799</v>
      </c>
      <c r="M58" s="132" t="s">
        <v>2799</v>
      </c>
      <c r="N58" s="132"/>
      <c r="O58" s="131"/>
      <c r="P58" s="132"/>
      <c r="Q58" s="133" t="s">
        <v>2799</v>
      </c>
      <c r="R58" s="132" t="s">
        <v>2799</v>
      </c>
      <c r="S58" s="132"/>
      <c r="T58" s="131"/>
    </row>
    <row r="59" spans="1:20">
      <c r="Q59" s="130"/>
      <c r="T59" s="130"/>
    </row>
    <row r="60" spans="1:20">
      <c r="A60" s="162" t="s">
        <v>2727</v>
      </c>
      <c r="B60" s="162"/>
      <c r="C60" s="162"/>
      <c r="D60" s="162"/>
      <c r="E60" s="162"/>
      <c r="F60" s="162" t="s">
        <v>2726</v>
      </c>
      <c r="G60" s="162"/>
      <c r="H60" s="162"/>
      <c r="I60" s="162"/>
      <c r="J60" s="162"/>
      <c r="K60" s="162" t="s">
        <v>2725</v>
      </c>
      <c r="L60" s="162"/>
      <c r="M60" s="162"/>
      <c r="N60" s="162"/>
      <c r="O60" s="162"/>
      <c r="P60" s="162" t="s">
        <v>2724</v>
      </c>
      <c r="Q60" s="162"/>
      <c r="R60" s="162"/>
      <c r="S60" s="162"/>
      <c r="T60" s="162"/>
    </row>
    <row r="61" spans="1:20">
      <c r="A61" s="163" t="s">
        <v>2621</v>
      </c>
      <c r="B61" s="164"/>
      <c r="C61" s="164"/>
      <c r="D61" s="164"/>
      <c r="E61" s="164"/>
      <c r="F61" s="163" t="s">
        <v>2621</v>
      </c>
      <c r="G61" s="164"/>
      <c r="H61" s="164"/>
      <c r="I61" s="164"/>
      <c r="J61" s="164"/>
      <c r="K61" s="163" t="s">
        <v>2621</v>
      </c>
      <c r="L61" s="164"/>
      <c r="M61" s="164"/>
      <c r="N61" s="164"/>
      <c r="O61" s="164"/>
      <c r="P61" s="163" t="s">
        <v>2621</v>
      </c>
      <c r="Q61" s="164"/>
      <c r="R61" s="164"/>
      <c r="S61" s="164"/>
      <c r="T61" s="164"/>
    </row>
    <row r="62" spans="1:20">
      <c r="A62" s="138" t="s">
        <v>2620</v>
      </c>
      <c r="B62" s="138" t="s">
        <v>2619</v>
      </c>
      <c r="C62" s="138" t="s">
        <v>2618</v>
      </c>
      <c r="D62" s="138" t="s">
        <v>2617</v>
      </c>
      <c r="E62" s="137" t="s">
        <v>1396</v>
      </c>
      <c r="F62" s="138" t="s">
        <v>2620</v>
      </c>
      <c r="G62" s="137" t="s">
        <v>2619</v>
      </c>
      <c r="H62" s="138" t="s">
        <v>2618</v>
      </c>
      <c r="I62" s="138" t="s">
        <v>2617</v>
      </c>
      <c r="J62" s="137" t="s">
        <v>1396</v>
      </c>
      <c r="K62" s="138" t="s">
        <v>2620</v>
      </c>
      <c r="L62" s="138" t="s">
        <v>2619</v>
      </c>
      <c r="M62" s="138" t="s">
        <v>2618</v>
      </c>
      <c r="N62" s="138" t="s">
        <v>2617</v>
      </c>
      <c r="O62" s="137" t="s">
        <v>1396</v>
      </c>
      <c r="P62" s="138" t="s">
        <v>2620</v>
      </c>
      <c r="Q62" s="137" t="s">
        <v>2619</v>
      </c>
      <c r="R62" s="138" t="s">
        <v>2618</v>
      </c>
      <c r="S62" s="138" t="s">
        <v>2617</v>
      </c>
      <c r="T62" s="137" t="s">
        <v>1396</v>
      </c>
    </row>
    <row r="63" spans="1:20">
      <c r="A63" s="132" t="s">
        <v>2723</v>
      </c>
      <c r="B63" s="133" t="s">
        <v>2837</v>
      </c>
      <c r="C63" s="132">
        <v>1.5</v>
      </c>
      <c r="D63" s="132"/>
      <c r="E63" s="131" t="s">
        <v>2445</v>
      </c>
      <c r="F63" s="132" t="s">
        <v>2723</v>
      </c>
      <c r="G63" s="133" t="s">
        <v>2837</v>
      </c>
      <c r="H63" s="132">
        <v>1.5</v>
      </c>
      <c r="I63" s="132"/>
      <c r="J63" s="131" t="s">
        <v>2445</v>
      </c>
      <c r="K63" s="132" t="s">
        <v>2723</v>
      </c>
      <c r="L63" s="133" t="s">
        <v>2837</v>
      </c>
      <c r="M63" s="132">
        <v>1.5</v>
      </c>
      <c r="N63" s="132"/>
      <c r="O63" s="131" t="s">
        <v>2445</v>
      </c>
      <c r="P63" s="132" t="s">
        <v>2723</v>
      </c>
      <c r="Q63" s="133" t="s">
        <v>2837</v>
      </c>
      <c r="R63" s="132">
        <v>1.5</v>
      </c>
      <c r="S63" s="132"/>
      <c r="T63" s="131" t="s">
        <v>2445</v>
      </c>
    </row>
    <row r="64" spans="1:20">
      <c r="A64" s="132" t="s">
        <v>2722</v>
      </c>
      <c r="B64" s="133" t="s">
        <v>2838</v>
      </c>
      <c r="C64" s="132">
        <v>1.5</v>
      </c>
      <c r="D64" s="132"/>
      <c r="E64" s="131" t="s">
        <v>2439</v>
      </c>
      <c r="F64" s="132" t="s">
        <v>2722</v>
      </c>
      <c r="G64" s="133" t="s">
        <v>2838</v>
      </c>
      <c r="H64" s="132">
        <v>1.5</v>
      </c>
      <c r="I64" s="132"/>
      <c r="J64" s="131" t="s">
        <v>2439</v>
      </c>
      <c r="K64" s="132" t="s">
        <v>2722</v>
      </c>
      <c r="L64" s="133" t="s">
        <v>2838</v>
      </c>
      <c r="M64" s="132">
        <v>1.5</v>
      </c>
      <c r="N64" s="132"/>
      <c r="O64" s="131" t="s">
        <v>2439</v>
      </c>
      <c r="P64" s="132" t="s">
        <v>2722</v>
      </c>
      <c r="Q64" s="133" t="s">
        <v>2838</v>
      </c>
      <c r="R64" s="132">
        <v>1.5</v>
      </c>
      <c r="S64" s="132"/>
      <c r="T64" s="131" t="s">
        <v>2439</v>
      </c>
    </row>
    <row r="65" spans="1:20">
      <c r="A65" s="132" t="s">
        <v>2721</v>
      </c>
      <c r="B65" s="133" t="s">
        <v>2839</v>
      </c>
      <c r="C65" s="132">
        <v>1.5</v>
      </c>
      <c r="D65" s="132"/>
      <c r="E65" s="134" t="s">
        <v>2720</v>
      </c>
      <c r="F65" s="132" t="s">
        <v>2721</v>
      </c>
      <c r="G65" s="133" t="s">
        <v>2839</v>
      </c>
      <c r="H65" s="132">
        <v>1.5</v>
      </c>
      <c r="I65" s="132"/>
      <c r="J65" s="134" t="s">
        <v>2720</v>
      </c>
      <c r="K65" s="132" t="s">
        <v>2721</v>
      </c>
      <c r="L65" s="133" t="s">
        <v>2839</v>
      </c>
      <c r="M65" s="132">
        <v>1.5</v>
      </c>
      <c r="N65" s="132"/>
      <c r="O65" s="134" t="s">
        <v>2720</v>
      </c>
      <c r="P65" s="132" t="s">
        <v>2721</v>
      </c>
      <c r="Q65" s="133" t="s">
        <v>2839</v>
      </c>
      <c r="R65" s="132">
        <v>1.5</v>
      </c>
      <c r="S65" s="132"/>
      <c r="T65" s="134" t="s">
        <v>2720</v>
      </c>
    </row>
    <row r="66" spans="1:20">
      <c r="A66" s="132" t="s">
        <v>2719</v>
      </c>
      <c r="B66" s="133" t="s">
        <v>2840</v>
      </c>
      <c r="C66" s="132">
        <v>0.5</v>
      </c>
      <c r="D66" s="132"/>
      <c r="E66" s="134" t="s">
        <v>2477</v>
      </c>
      <c r="F66" s="132" t="s">
        <v>2719</v>
      </c>
      <c r="G66" s="133" t="s">
        <v>2840</v>
      </c>
      <c r="H66" s="132">
        <v>0.5</v>
      </c>
      <c r="I66" s="132"/>
      <c r="J66" s="134" t="s">
        <v>2477</v>
      </c>
      <c r="K66" s="132" t="s">
        <v>2719</v>
      </c>
      <c r="L66" s="133" t="s">
        <v>2840</v>
      </c>
      <c r="M66" s="132">
        <v>0.5</v>
      </c>
      <c r="N66" s="132"/>
      <c r="O66" s="134" t="s">
        <v>2477</v>
      </c>
      <c r="P66" s="132" t="s">
        <v>2719</v>
      </c>
      <c r="Q66" s="133" t="s">
        <v>2840</v>
      </c>
      <c r="R66" s="132">
        <v>0.5</v>
      </c>
      <c r="S66" s="132"/>
      <c r="T66" s="134" t="s">
        <v>2477</v>
      </c>
    </row>
    <row r="67" spans="1:20">
      <c r="A67" s="132" t="s">
        <v>2718</v>
      </c>
      <c r="B67" s="133" t="s">
        <v>2841</v>
      </c>
      <c r="C67" s="132">
        <v>1.5</v>
      </c>
      <c r="D67" s="132"/>
      <c r="E67" s="131" t="s">
        <v>2539</v>
      </c>
      <c r="F67" s="132" t="s">
        <v>2718</v>
      </c>
      <c r="G67" s="133" t="s">
        <v>2841</v>
      </c>
      <c r="H67" s="132">
        <v>1.5</v>
      </c>
      <c r="I67" s="132"/>
      <c r="J67" s="131" t="s">
        <v>2539</v>
      </c>
      <c r="K67" s="132" t="s">
        <v>2718</v>
      </c>
      <c r="L67" s="133" t="s">
        <v>2841</v>
      </c>
      <c r="M67" s="132">
        <v>1.5</v>
      </c>
      <c r="N67" s="132"/>
      <c r="O67" s="131" t="s">
        <v>2539</v>
      </c>
      <c r="P67" s="132" t="s">
        <v>2718</v>
      </c>
      <c r="Q67" s="133" t="s">
        <v>2841</v>
      </c>
      <c r="R67" s="132">
        <v>1.5</v>
      </c>
      <c r="S67" s="132"/>
      <c r="T67" s="131" t="s">
        <v>2539</v>
      </c>
    </row>
    <row r="68" spans="1:20">
      <c r="A68" s="132" t="s">
        <v>2717</v>
      </c>
      <c r="B68" s="133" t="s">
        <v>2842</v>
      </c>
      <c r="C68" s="132">
        <v>0.5</v>
      </c>
      <c r="D68" s="132"/>
      <c r="E68" s="131" t="s">
        <v>2537</v>
      </c>
      <c r="F68" s="132" t="s">
        <v>2717</v>
      </c>
      <c r="G68" s="133" t="s">
        <v>2842</v>
      </c>
      <c r="H68" s="132">
        <v>0.5</v>
      </c>
      <c r="I68" s="132"/>
      <c r="J68" s="131" t="s">
        <v>2537</v>
      </c>
      <c r="K68" s="132" t="s">
        <v>2717</v>
      </c>
      <c r="L68" s="133" t="s">
        <v>2842</v>
      </c>
      <c r="M68" s="132">
        <v>0.5</v>
      </c>
      <c r="N68" s="132"/>
      <c r="O68" s="131" t="s">
        <v>2537</v>
      </c>
      <c r="P68" s="132" t="s">
        <v>2717</v>
      </c>
      <c r="Q68" s="133" t="s">
        <v>2842</v>
      </c>
      <c r="R68" s="132">
        <v>0.5</v>
      </c>
      <c r="S68" s="132"/>
      <c r="T68" s="131" t="s">
        <v>2537</v>
      </c>
    </row>
    <row r="69" spans="1:20">
      <c r="A69" s="132" t="s">
        <v>2716</v>
      </c>
      <c r="B69" s="133" t="s">
        <v>2843</v>
      </c>
      <c r="C69" s="132">
        <v>0.5</v>
      </c>
      <c r="D69" s="132"/>
      <c r="E69" s="131" t="s">
        <v>2480</v>
      </c>
      <c r="F69" s="132" t="s">
        <v>2716</v>
      </c>
      <c r="G69" s="133" t="s">
        <v>2843</v>
      </c>
      <c r="H69" s="132">
        <v>0.5</v>
      </c>
      <c r="I69" s="132"/>
      <c r="J69" s="131" t="s">
        <v>2480</v>
      </c>
      <c r="K69" s="132" t="s">
        <v>2716</v>
      </c>
      <c r="L69" s="133" t="s">
        <v>2843</v>
      </c>
      <c r="M69" s="132">
        <v>0.5</v>
      </c>
      <c r="N69" s="132"/>
      <c r="O69" s="131" t="s">
        <v>2480</v>
      </c>
      <c r="P69" s="132" t="s">
        <v>2716</v>
      </c>
      <c r="Q69" s="133" t="s">
        <v>2843</v>
      </c>
      <c r="R69" s="132">
        <v>0.5</v>
      </c>
      <c r="S69" s="132"/>
      <c r="T69" s="131" t="s">
        <v>2480</v>
      </c>
    </row>
    <row r="70" spans="1:20">
      <c r="A70" s="132" t="s">
        <v>2715</v>
      </c>
      <c r="B70" s="133" t="s">
        <v>2844</v>
      </c>
      <c r="C70" s="132">
        <v>0.5</v>
      </c>
      <c r="D70" s="132"/>
      <c r="E70" s="131" t="s">
        <v>2480</v>
      </c>
      <c r="F70" s="132" t="s">
        <v>2715</v>
      </c>
      <c r="G70" s="133" t="s">
        <v>2844</v>
      </c>
      <c r="H70" s="132">
        <v>0.5</v>
      </c>
      <c r="I70" s="132"/>
      <c r="J70" s="131" t="s">
        <v>2536</v>
      </c>
      <c r="K70" s="132" t="s">
        <v>2715</v>
      </c>
      <c r="L70" s="133" t="s">
        <v>2844</v>
      </c>
      <c r="M70" s="132">
        <v>0.5</v>
      </c>
      <c r="N70" s="132"/>
      <c r="O70" s="131" t="s">
        <v>2536</v>
      </c>
      <c r="P70" s="132" t="s">
        <v>2715</v>
      </c>
      <c r="Q70" s="133" t="s">
        <v>2844</v>
      </c>
      <c r="R70" s="132">
        <v>0.5</v>
      </c>
      <c r="S70" s="132"/>
      <c r="T70" s="131" t="s">
        <v>2536</v>
      </c>
    </row>
    <row r="71" spans="1:20">
      <c r="A71" s="132" t="s">
        <v>2714</v>
      </c>
      <c r="B71" s="133" t="s">
        <v>2845</v>
      </c>
      <c r="C71" s="132">
        <v>1</v>
      </c>
      <c r="D71" s="132"/>
      <c r="E71" s="131" t="s">
        <v>2713</v>
      </c>
      <c r="F71" s="132" t="s">
        <v>2714</v>
      </c>
      <c r="G71" s="133" t="s">
        <v>2845</v>
      </c>
      <c r="H71" s="132">
        <v>1</v>
      </c>
      <c r="I71" s="132"/>
      <c r="J71" s="131" t="s">
        <v>2713</v>
      </c>
      <c r="K71" s="132" t="s">
        <v>2714</v>
      </c>
      <c r="L71" s="133" t="s">
        <v>2845</v>
      </c>
      <c r="M71" s="132">
        <v>1</v>
      </c>
      <c r="N71" s="132"/>
      <c r="O71" s="131" t="s">
        <v>2713</v>
      </c>
      <c r="P71" s="132" t="s">
        <v>2714</v>
      </c>
      <c r="Q71" s="133" t="s">
        <v>2845</v>
      </c>
      <c r="R71" s="132">
        <v>1</v>
      </c>
      <c r="S71" s="132"/>
      <c r="T71" s="131" t="s">
        <v>2713</v>
      </c>
    </row>
    <row r="72" spans="1:20">
      <c r="A72" s="132" t="s">
        <v>2712</v>
      </c>
      <c r="B72" s="133" t="s">
        <v>2846</v>
      </c>
      <c r="C72" s="132">
        <v>0.5</v>
      </c>
      <c r="D72" s="132"/>
      <c r="E72" s="131" t="s">
        <v>1409</v>
      </c>
      <c r="F72" s="132" t="s">
        <v>2712</v>
      </c>
      <c r="G72" s="133" t="s">
        <v>2846</v>
      </c>
      <c r="H72" s="132">
        <v>0.5</v>
      </c>
      <c r="I72" s="132"/>
      <c r="J72" s="131" t="s">
        <v>1409</v>
      </c>
      <c r="K72" s="132" t="s">
        <v>2712</v>
      </c>
      <c r="L72" s="133" t="s">
        <v>2846</v>
      </c>
      <c r="M72" s="132">
        <v>0.5</v>
      </c>
      <c r="N72" s="132"/>
      <c r="O72" s="131" t="s">
        <v>1409</v>
      </c>
      <c r="P72" s="132" t="s">
        <v>2712</v>
      </c>
      <c r="Q72" s="133" t="s">
        <v>2846</v>
      </c>
      <c r="R72" s="132">
        <v>0.5</v>
      </c>
      <c r="S72" s="132"/>
      <c r="T72" s="131" t="s">
        <v>1409</v>
      </c>
    </row>
    <row r="73" spans="1:20">
      <c r="A73" s="132" t="s">
        <v>2711</v>
      </c>
      <c r="B73" s="133" t="s">
        <v>2847</v>
      </c>
      <c r="C73" s="132">
        <v>1.5</v>
      </c>
      <c r="D73" s="132"/>
      <c r="E73" s="131" t="s">
        <v>2710</v>
      </c>
      <c r="F73" s="132" t="s">
        <v>2711</v>
      </c>
      <c r="G73" s="133" t="s">
        <v>2847</v>
      </c>
      <c r="H73" s="132">
        <v>1.5</v>
      </c>
      <c r="I73" s="132"/>
      <c r="J73" s="131" t="s">
        <v>2710</v>
      </c>
      <c r="K73" s="132" t="s">
        <v>2711</v>
      </c>
      <c r="L73" s="133" t="s">
        <v>2847</v>
      </c>
      <c r="M73" s="132">
        <v>1.5</v>
      </c>
      <c r="N73" s="132"/>
      <c r="O73" s="131" t="s">
        <v>2497</v>
      </c>
      <c r="P73" s="132" t="s">
        <v>2711</v>
      </c>
      <c r="Q73" s="133" t="s">
        <v>2847</v>
      </c>
      <c r="R73" s="132">
        <v>1.5</v>
      </c>
      <c r="S73" s="132"/>
      <c r="T73" s="131" t="s">
        <v>2710</v>
      </c>
    </row>
    <row r="74" spans="1:20">
      <c r="A74" s="132"/>
      <c r="B74" s="133" t="s">
        <v>2799</v>
      </c>
      <c r="C74" s="132" t="s">
        <v>2799</v>
      </c>
      <c r="D74" s="132"/>
      <c r="E74" s="131"/>
      <c r="F74" s="132"/>
      <c r="G74" s="133" t="s">
        <v>2799</v>
      </c>
      <c r="H74" s="132" t="s">
        <v>2799</v>
      </c>
      <c r="I74" s="132"/>
      <c r="J74" s="131"/>
      <c r="K74" s="132"/>
      <c r="L74" s="133" t="s">
        <v>2799</v>
      </c>
      <c r="M74" s="132" t="s">
        <v>2799</v>
      </c>
      <c r="N74" s="132"/>
      <c r="O74" s="131"/>
      <c r="P74" s="132"/>
      <c r="Q74" s="133" t="s">
        <v>2799</v>
      </c>
      <c r="R74" s="132" t="s">
        <v>2799</v>
      </c>
      <c r="S74" s="132"/>
      <c r="T74" s="131"/>
    </row>
    <row r="75" spans="1:20">
      <c r="A75" s="159" t="s">
        <v>2607</v>
      </c>
      <c r="B75" s="160"/>
      <c r="C75" s="160"/>
      <c r="D75" s="160"/>
      <c r="E75" s="161"/>
      <c r="F75" s="159" t="s">
        <v>2607</v>
      </c>
      <c r="G75" s="160"/>
      <c r="H75" s="160"/>
      <c r="I75" s="160"/>
      <c r="J75" s="161"/>
      <c r="K75" s="159" t="s">
        <v>2607</v>
      </c>
      <c r="L75" s="160"/>
      <c r="M75" s="160"/>
      <c r="N75" s="160"/>
      <c r="O75" s="161"/>
      <c r="P75" s="159" t="s">
        <v>2607</v>
      </c>
      <c r="Q75" s="160"/>
      <c r="R75" s="160"/>
      <c r="S75" s="160"/>
      <c r="T75" s="161"/>
    </row>
    <row r="76" spans="1:20">
      <c r="A76" s="132" t="s">
        <v>2709</v>
      </c>
      <c r="B76" s="133" t="s">
        <v>2848</v>
      </c>
      <c r="C76" s="132">
        <v>0.5</v>
      </c>
      <c r="D76" s="132"/>
      <c r="E76" s="131" t="s">
        <v>2539</v>
      </c>
      <c r="F76" s="132" t="s">
        <v>2709</v>
      </c>
      <c r="G76" s="133" t="s">
        <v>2848</v>
      </c>
      <c r="H76" s="132">
        <v>0.5</v>
      </c>
      <c r="I76" s="132"/>
      <c r="J76" s="131" t="s">
        <v>2539</v>
      </c>
      <c r="K76" s="132" t="s">
        <v>2709</v>
      </c>
      <c r="L76" s="133" t="s">
        <v>2848</v>
      </c>
      <c r="M76" s="132">
        <v>0.5</v>
      </c>
      <c r="N76" s="132"/>
      <c r="O76" s="131" t="s">
        <v>2539</v>
      </c>
      <c r="P76" s="132" t="s">
        <v>2709</v>
      </c>
      <c r="Q76" s="133" t="s">
        <v>2848</v>
      </c>
      <c r="R76" s="132">
        <v>0.5</v>
      </c>
      <c r="S76" s="132"/>
      <c r="T76" s="131" t="s">
        <v>2539</v>
      </c>
    </row>
    <row r="77" spans="1:20">
      <c r="A77" s="131" t="s">
        <v>2708</v>
      </c>
      <c r="B77" s="133" t="s">
        <v>2849</v>
      </c>
      <c r="C77" s="132">
        <v>0.5</v>
      </c>
      <c r="D77" s="131"/>
      <c r="E77" s="131" t="s">
        <v>2420</v>
      </c>
      <c r="F77" s="132" t="s">
        <v>2707</v>
      </c>
      <c r="G77" s="133" t="s">
        <v>2850</v>
      </c>
      <c r="H77" s="132">
        <v>1</v>
      </c>
      <c r="I77" s="132"/>
      <c r="J77" s="131" t="s">
        <v>1409</v>
      </c>
      <c r="K77" s="132" t="s">
        <v>2706</v>
      </c>
      <c r="L77" s="133" t="s">
        <v>2851</v>
      </c>
      <c r="M77" s="132">
        <v>1</v>
      </c>
      <c r="N77" s="132"/>
      <c r="O77" s="131" t="s">
        <v>2434</v>
      </c>
      <c r="P77" s="132" t="s">
        <v>2705</v>
      </c>
      <c r="Q77" s="133" t="s">
        <v>2852</v>
      </c>
      <c r="R77" s="132">
        <v>1</v>
      </c>
      <c r="S77" s="132"/>
      <c r="T77" s="131" t="s">
        <v>1409</v>
      </c>
    </row>
    <row r="78" spans="1:20">
      <c r="A78" s="131" t="s">
        <v>2704</v>
      </c>
      <c r="B78" s="133" t="s">
        <v>2853</v>
      </c>
      <c r="C78" s="132">
        <v>0.5</v>
      </c>
      <c r="D78" s="131"/>
      <c r="E78" s="131" t="s">
        <v>2431</v>
      </c>
      <c r="F78" s="132" t="s">
        <v>2703</v>
      </c>
      <c r="G78" s="133" t="s">
        <v>2854</v>
      </c>
      <c r="H78" s="132">
        <v>1</v>
      </c>
      <c r="I78" s="132"/>
      <c r="J78" s="131" t="s">
        <v>2583</v>
      </c>
      <c r="K78" s="132" t="s">
        <v>2702</v>
      </c>
      <c r="L78" s="133" t="s">
        <v>2855</v>
      </c>
      <c r="M78" s="132">
        <v>1</v>
      </c>
      <c r="N78" s="132"/>
      <c r="O78" s="131" t="s">
        <v>2493</v>
      </c>
      <c r="P78" s="132" t="s">
        <v>2701</v>
      </c>
      <c r="Q78" s="133" t="s">
        <v>2856</v>
      </c>
      <c r="R78" s="132">
        <v>1</v>
      </c>
      <c r="S78" s="132"/>
      <c r="T78" s="131" t="s">
        <v>1533</v>
      </c>
    </row>
    <row r="79" spans="1:20">
      <c r="A79" s="132" t="s">
        <v>2700</v>
      </c>
      <c r="B79" s="133" t="s">
        <v>2857</v>
      </c>
      <c r="C79" s="132">
        <v>1</v>
      </c>
      <c r="D79" s="131"/>
      <c r="E79" s="134" t="s">
        <v>2448</v>
      </c>
      <c r="F79" s="132"/>
      <c r="G79" s="133" t="s">
        <v>2799</v>
      </c>
      <c r="H79" s="132" t="s">
        <v>2799</v>
      </c>
      <c r="I79" s="132"/>
      <c r="J79" s="131"/>
      <c r="K79" s="132"/>
      <c r="L79" s="133" t="s">
        <v>2799</v>
      </c>
      <c r="M79" s="132" t="s">
        <v>2799</v>
      </c>
      <c r="N79" s="132"/>
      <c r="O79" s="131"/>
      <c r="P79" s="132" t="s">
        <v>2699</v>
      </c>
      <c r="Q79" s="133" t="s">
        <v>2858</v>
      </c>
      <c r="R79" s="132">
        <v>1</v>
      </c>
      <c r="S79" s="132"/>
      <c r="T79" s="131" t="s">
        <v>2591</v>
      </c>
    </row>
    <row r="80" spans="1:20">
      <c r="A80" s="132"/>
      <c r="B80" s="133" t="s">
        <v>2799</v>
      </c>
      <c r="C80" s="132" t="s">
        <v>2799</v>
      </c>
      <c r="D80" s="132"/>
      <c r="E80" s="131"/>
      <c r="F80" s="132"/>
      <c r="G80" s="133" t="s">
        <v>2799</v>
      </c>
      <c r="H80" s="132" t="s">
        <v>2799</v>
      </c>
      <c r="I80" s="132"/>
      <c r="J80" s="131"/>
      <c r="K80" s="132"/>
      <c r="L80" s="133" t="s">
        <v>2799</v>
      </c>
      <c r="M80" s="132" t="s">
        <v>2799</v>
      </c>
      <c r="N80" s="132"/>
      <c r="O80" s="131"/>
      <c r="P80" s="132" t="s">
        <v>2698</v>
      </c>
      <c r="Q80" s="133" t="s">
        <v>2859</v>
      </c>
      <c r="R80" s="132">
        <v>1</v>
      </c>
      <c r="S80" s="132"/>
      <c r="T80" s="131" t="s">
        <v>1536</v>
      </c>
    </row>
    <row r="81" spans="1:20">
      <c r="A81" s="132"/>
      <c r="B81" s="133" t="s">
        <v>2799</v>
      </c>
      <c r="C81" s="132" t="s">
        <v>2799</v>
      </c>
      <c r="D81" s="132"/>
      <c r="E81" s="131"/>
      <c r="F81" s="132"/>
      <c r="G81" s="133" t="s">
        <v>2799</v>
      </c>
      <c r="H81" s="132" t="s">
        <v>2799</v>
      </c>
      <c r="I81" s="132"/>
      <c r="J81" s="131"/>
      <c r="K81" s="132"/>
      <c r="L81" s="133" t="s">
        <v>2799</v>
      </c>
      <c r="M81" s="132" t="s">
        <v>2799</v>
      </c>
      <c r="N81" s="132"/>
      <c r="O81" s="131"/>
      <c r="P81" s="132" t="s">
        <v>2697</v>
      </c>
      <c r="Q81" s="133" t="s">
        <v>2860</v>
      </c>
      <c r="R81" s="132">
        <v>1</v>
      </c>
      <c r="S81" s="132"/>
      <c r="T81" s="131" t="s">
        <v>1537</v>
      </c>
    </row>
    <row r="82" spans="1:20">
      <c r="A82" s="132"/>
      <c r="B82" s="133" t="s">
        <v>2799</v>
      </c>
      <c r="C82" s="132" t="s">
        <v>2799</v>
      </c>
      <c r="D82" s="132"/>
      <c r="E82" s="131"/>
      <c r="F82" s="132"/>
      <c r="G82" s="133" t="s">
        <v>2799</v>
      </c>
      <c r="H82" s="132" t="s">
        <v>2799</v>
      </c>
      <c r="I82" s="132"/>
      <c r="J82" s="131"/>
      <c r="K82" s="132"/>
      <c r="L82" s="133" t="s">
        <v>2799</v>
      </c>
      <c r="M82" s="132" t="s">
        <v>2799</v>
      </c>
      <c r="N82" s="132"/>
      <c r="O82" s="131"/>
      <c r="P82" s="132" t="s">
        <v>2696</v>
      </c>
      <c r="Q82" s="133" t="s">
        <v>2861</v>
      </c>
      <c r="R82" s="132">
        <v>1</v>
      </c>
      <c r="S82" s="132"/>
      <c r="T82" s="131" t="s">
        <v>1531</v>
      </c>
    </row>
    <row r="83" spans="1:20">
      <c r="A83" s="132"/>
      <c r="B83" s="133" t="s">
        <v>2799</v>
      </c>
      <c r="C83" s="132" t="s">
        <v>2799</v>
      </c>
      <c r="D83" s="132"/>
      <c r="E83" s="131"/>
      <c r="F83" s="132"/>
      <c r="G83" s="133" t="s">
        <v>2799</v>
      </c>
      <c r="H83" s="132" t="s">
        <v>2799</v>
      </c>
      <c r="I83" s="132"/>
      <c r="J83" s="131"/>
      <c r="K83" s="132"/>
      <c r="L83" s="133" t="s">
        <v>2799</v>
      </c>
      <c r="M83" s="132" t="s">
        <v>2799</v>
      </c>
      <c r="N83" s="132"/>
      <c r="O83" s="131"/>
      <c r="P83" s="132"/>
      <c r="Q83" s="133" t="s">
        <v>2799</v>
      </c>
      <c r="R83" s="132" t="s">
        <v>2799</v>
      </c>
      <c r="S83" s="132"/>
      <c r="T83" s="131"/>
    </row>
    <row r="84" spans="1:20">
      <c r="A84" s="132"/>
      <c r="B84" s="133" t="s">
        <v>2799</v>
      </c>
      <c r="C84" s="132" t="s">
        <v>2799</v>
      </c>
      <c r="D84" s="132"/>
      <c r="E84" s="131"/>
      <c r="F84" s="132"/>
      <c r="G84" s="133" t="s">
        <v>2799</v>
      </c>
      <c r="H84" s="132" t="s">
        <v>2799</v>
      </c>
      <c r="I84" s="132"/>
      <c r="J84" s="131"/>
      <c r="K84" s="132"/>
      <c r="L84" s="133" t="s">
        <v>2799</v>
      </c>
      <c r="M84" s="132" t="s">
        <v>2799</v>
      </c>
      <c r="N84" s="132"/>
      <c r="O84" s="131"/>
      <c r="P84" s="132"/>
      <c r="Q84" s="133" t="s">
        <v>2799</v>
      </c>
      <c r="R84" s="132" t="s">
        <v>2799</v>
      </c>
      <c r="S84" s="132"/>
      <c r="T84" s="131"/>
    </row>
    <row r="85" spans="1:20">
      <c r="A85" s="132"/>
      <c r="B85" s="133" t="s">
        <v>2799</v>
      </c>
      <c r="C85" s="132" t="s">
        <v>2799</v>
      </c>
      <c r="D85" s="132"/>
      <c r="E85" s="131"/>
      <c r="F85" s="132"/>
      <c r="G85" s="133" t="s">
        <v>2799</v>
      </c>
      <c r="H85" s="132" t="s">
        <v>2799</v>
      </c>
      <c r="I85" s="132"/>
      <c r="J85" s="131"/>
      <c r="K85" s="132"/>
      <c r="L85" s="133" t="s">
        <v>2799</v>
      </c>
      <c r="M85" s="132" t="s">
        <v>2799</v>
      </c>
      <c r="N85" s="132"/>
      <c r="O85" s="131"/>
      <c r="P85" s="132"/>
      <c r="Q85" s="133" t="s">
        <v>2799</v>
      </c>
      <c r="R85" s="132" t="s">
        <v>2799</v>
      </c>
      <c r="S85" s="132"/>
      <c r="T85" s="131"/>
    </row>
    <row r="86" spans="1:20">
      <c r="A86" s="132"/>
      <c r="B86" s="133" t="s">
        <v>2799</v>
      </c>
      <c r="C86" s="132" t="s">
        <v>2799</v>
      </c>
      <c r="D86" s="132"/>
      <c r="E86" s="131"/>
      <c r="F86" s="132"/>
      <c r="G86" s="133" t="s">
        <v>2799</v>
      </c>
      <c r="H86" s="132" t="s">
        <v>2799</v>
      </c>
      <c r="I86" s="132"/>
      <c r="J86" s="131"/>
      <c r="K86" s="132"/>
      <c r="L86" s="133" t="s">
        <v>2799</v>
      </c>
      <c r="M86" s="132" t="s">
        <v>2799</v>
      </c>
      <c r="N86" s="132"/>
      <c r="O86" s="131"/>
      <c r="P86" s="132"/>
      <c r="Q86" s="133" t="s">
        <v>2799</v>
      </c>
      <c r="R86" s="132" t="s">
        <v>2799</v>
      </c>
      <c r="S86" s="132"/>
      <c r="T86" s="131"/>
    </row>
    <row r="87" spans="1:20">
      <c r="A87" s="132"/>
      <c r="B87" s="133" t="s">
        <v>2799</v>
      </c>
      <c r="C87" s="132" t="s">
        <v>2799</v>
      </c>
      <c r="D87" s="132"/>
      <c r="E87" s="131"/>
      <c r="F87" s="132"/>
      <c r="G87" s="133" t="s">
        <v>2799</v>
      </c>
      <c r="H87" s="132" t="s">
        <v>2799</v>
      </c>
      <c r="I87" s="132"/>
      <c r="J87" s="131"/>
      <c r="K87" s="132"/>
      <c r="L87" s="133" t="s">
        <v>2799</v>
      </c>
      <c r="M87" s="132" t="s">
        <v>2799</v>
      </c>
      <c r="N87" s="132"/>
      <c r="O87" s="131"/>
      <c r="P87" s="132"/>
      <c r="Q87" s="133" t="s">
        <v>2799</v>
      </c>
      <c r="R87" s="132" t="s">
        <v>2799</v>
      </c>
      <c r="S87" s="132"/>
      <c r="T87" s="131"/>
    </row>
    <row r="88" spans="1:20">
      <c r="Q88" s="130"/>
      <c r="T88" s="130"/>
    </row>
    <row r="89" spans="1:20">
      <c r="A89" s="162" t="s">
        <v>2695</v>
      </c>
      <c r="B89" s="162"/>
      <c r="C89" s="162"/>
      <c r="D89" s="162"/>
      <c r="E89" s="162"/>
      <c r="F89" s="162" t="s">
        <v>2694</v>
      </c>
      <c r="G89" s="162"/>
      <c r="H89" s="162"/>
      <c r="I89" s="162"/>
      <c r="J89" s="162"/>
      <c r="K89" s="162" t="s">
        <v>2693</v>
      </c>
      <c r="L89" s="162"/>
      <c r="M89" s="162"/>
      <c r="N89" s="162"/>
      <c r="O89" s="162"/>
    </row>
    <row r="90" spans="1:20">
      <c r="A90" s="163" t="s">
        <v>2621</v>
      </c>
      <c r="B90" s="164"/>
      <c r="C90" s="164"/>
      <c r="D90" s="164"/>
      <c r="E90" s="164"/>
      <c r="F90" s="163" t="s">
        <v>2621</v>
      </c>
      <c r="G90" s="164"/>
      <c r="H90" s="164"/>
      <c r="I90" s="164"/>
      <c r="J90" s="164"/>
      <c r="K90" s="163" t="s">
        <v>2621</v>
      </c>
      <c r="L90" s="164"/>
      <c r="M90" s="164"/>
      <c r="N90" s="164"/>
      <c r="O90" s="164"/>
    </row>
    <row r="91" spans="1:20">
      <c r="A91" s="138" t="s">
        <v>2620</v>
      </c>
      <c r="B91" s="138" t="s">
        <v>2619</v>
      </c>
      <c r="C91" s="138" t="s">
        <v>2618</v>
      </c>
      <c r="D91" s="138" t="s">
        <v>2617</v>
      </c>
      <c r="E91" s="137" t="s">
        <v>1396</v>
      </c>
      <c r="F91" s="138" t="s">
        <v>2620</v>
      </c>
      <c r="G91" s="137" t="s">
        <v>2619</v>
      </c>
      <c r="H91" s="138" t="s">
        <v>2618</v>
      </c>
      <c r="I91" s="138" t="s">
        <v>2617</v>
      </c>
      <c r="J91" s="137" t="s">
        <v>1396</v>
      </c>
      <c r="K91" s="138" t="s">
        <v>2620</v>
      </c>
      <c r="L91" s="138" t="s">
        <v>2619</v>
      </c>
      <c r="M91" s="138" t="s">
        <v>2618</v>
      </c>
      <c r="N91" s="138" t="s">
        <v>2617</v>
      </c>
      <c r="O91" s="137" t="s">
        <v>1396</v>
      </c>
    </row>
    <row r="92" spans="1:20">
      <c r="A92" s="132" t="s">
        <v>2692</v>
      </c>
      <c r="B92" s="133" t="s">
        <v>2788</v>
      </c>
      <c r="C92" s="132">
        <v>1</v>
      </c>
      <c r="D92" s="132"/>
      <c r="E92" s="131" t="s">
        <v>2460</v>
      </c>
      <c r="F92" s="132" t="s">
        <v>2692</v>
      </c>
      <c r="G92" s="133" t="s">
        <v>2788</v>
      </c>
      <c r="H92" s="132">
        <v>1</v>
      </c>
      <c r="I92" s="132"/>
      <c r="J92" s="131" t="s">
        <v>2460</v>
      </c>
      <c r="K92" s="132" t="s">
        <v>2692</v>
      </c>
      <c r="L92" s="133" t="s">
        <v>2788</v>
      </c>
      <c r="M92" s="132">
        <v>1</v>
      </c>
      <c r="N92" s="132"/>
      <c r="O92" s="131" t="s">
        <v>2460</v>
      </c>
    </row>
    <row r="93" spans="1:20">
      <c r="A93" s="132" t="s">
        <v>2691</v>
      </c>
      <c r="B93" s="133" t="s">
        <v>2789</v>
      </c>
      <c r="C93" s="132">
        <v>1</v>
      </c>
      <c r="D93" s="132"/>
      <c r="E93" s="131" t="s">
        <v>2605</v>
      </c>
      <c r="F93" s="132" t="s">
        <v>2691</v>
      </c>
      <c r="G93" s="133" t="s">
        <v>2789</v>
      </c>
      <c r="H93" s="132">
        <v>1</v>
      </c>
      <c r="I93" s="132"/>
      <c r="J93" s="131" t="s">
        <v>2605</v>
      </c>
      <c r="K93" s="132" t="s">
        <v>2691</v>
      </c>
      <c r="L93" s="133" t="s">
        <v>2789</v>
      </c>
      <c r="M93" s="132">
        <v>1</v>
      </c>
      <c r="N93" s="132"/>
      <c r="O93" s="131" t="s">
        <v>2605</v>
      </c>
    </row>
    <row r="94" spans="1:20">
      <c r="A94" s="132" t="s">
        <v>2690</v>
      </c>
      <c r="B94" s="133" t="s">
        <v>2862</v>
      </c>
      <c r="C94" s="132">
        <v>1</v>
      </c>
      <c r="D94" s="132"/>
      <c r="E94" s="131" t="s">
        <v>2457</v>
      </c>
      <c r="F94" s="132" t="s">
        <v>2690</v>
      </c>
      <c r="G94" s="133" t="s">
        <v>2862</v>
      </c>
      <c r="H94" s="132">
        <v>1</v>
      </c>
      <c r="I94" s="132"/>
      <c r="J94" s="131" t="s">
        <v>2457</v>
      </c>
      <c r="K94" s="132" t="s">
        <v>2690</v>
      </c>
      <c r="L94" s="133" t="s">
        <v>2862</v>
      </c>
      <c r="M94" s="132">
        <v>1</v>
      </c>
      <c r="N94" s="132"/>
      <c r="O94" s="131" t="s">
        <v>2457</v>
      </c>
    </row>
    <row r="95" spans="1:20">
      <c r="A95" s="132" t="s">
        <v>2689</v>
      </c>
      <c r="B95" s="133" t="s">
        <v>2863</v>
      </c>
      <c r="C95" s="132">
        <v>0.5</v>
      </c>
      <c r="D95" s="132"/>
      <c r="E95" s="131" t="s">
        <v>2596</v>
      </c>
      <c r="F95" s="132" t="s">
        <v>2689</v>
      </c>
      <c r="G95" s="133" t="s">
        <v>2863</v>
      </c>
      <c r="H95" s="132">
        <v>0.5</v>
      </c>
      <c r="I95" s="132"/>
      <c r="J95" s="131" t="s">
        <v>2596</v>
      </c>
      <c r="K95" s="132" t="s">
        <v>2689</v>
      </c>
      <c r="L95" s="133" t="s">
        <v>2863</v>
      </c>
      <c r="M95" s="132">
        <v>0.5</v>
      </c>
      <c r="N95" s="132"/>
      <c r="O95" s="131" t="s">
        <v>2596</v>
      </c>
    </row>
    <row r="96" spans="1:20">
      <c r="A96" s="132" t="s">
        <v>2688</v>
      </c>
      <c r="B96" s="133" t="s">
        <v>2792</v>
      </c>
      <c r="C96" s="132">
        <v>1.5</v>
      </c>
      <c r="D96" s="132"/>
      <c r="E96" s="131" t="s">
        <v>2463</v>
      </c>
      <c r="F96" s="132" t="s">
        <v>2688</v>
      </c>
      <c r="G96" s="133" t="s">
        <v>2792</v>
      </c>
      <c r="H96" s="132">
        <v>1.5</v>
      </c>
      <c r="I96" s="132"/>
      <c r="J96" s="131" t="s">
        <v>2463</v>
      </c>
      <c r="K96" s="132" t="s">
        <v>2688</v>
      </c>
      <c r="L96" s="133" t="s">
        <v>2792</v>
      </c>
      <c r="M96" s="132">
        <v>1.5</v>
      </c>
      <c r="N96" s="132"/>
      <c r="O96" s="131" t="s">
        <v>2463</v>
      </c>
    </row>
    <row r="97" spans="1:15">
      <c r="A97" s="132" t="s">
        <v>2687</v>
      </c>
      <c r="B97" s="133" t="s">
        <v>2793</v>
      </c>
      <c r="C97" s="132">
        <v>0.5</v>
      </c>
      <c r="D97" s="132"/>
      <c r="E97" s="131" t="s">
        <v>2463</v>
      </c>
      <c r="F97" s="132" t="s">
        <v>2687</v>
      </c>
      <c r="G97" s="133" t="s">
        <v>2793</v>
      </c>
      <c r="H97" s="132">
        <v>0.5</v>
      </c>
      <c r="I97" s="132"/>
      <c r="J97" s="131" t="s">
        <v>2463</v>
      </c>
      <c r="K97" s="132" t="s">
        <v>2687</v>
      </c>
      <c r="L97" s="133" t="s">
        <v>2793</v>
      </c>
      <c r="M97" s="132">
        <v>0.5</v>
      </c>
      <c r="N97" s="132"/>
      <c r="O97" s="131" t="s">
        <v>2463</v>
      </c>
    </row>
    <row r="98" spans="1:15">
      <c r="A98" s="132" t="s">
        <v>2686</v>
      </c>
      <c r="B98" s="133" t="s">
        <v>2864</v>
      </c>
      <c r="C98" s="132">
        <v>0.5</v>
      </c>
      <c r="D98" s="132"/>
      <c r="E98" s="132" t="s">
        <v>2583</v>
      </c>
      <c r="F98" s="132" t="s">
        <v>2686</v>
      </c>
      <c r="G98" s="133" t="s">
        <v>2864</v>
      </c>
      <c r="H98" s="132">
        <v>0.5</v>
      </c>
      <c r="I98" s="132"/>
      <c r="J98" s="132" t="s">
        <v>2583</v>
      </c>
      <c r="K98" s="132" t="s">
        <v>2686</v>
      </c>
      <c r="L98" s="133" t="s">
        <v>2864</v>
      </c>
      <c r="M98" s="132">
        <v>0.5</v>
      </c>
      <c r="N98" s="132"/>
      <c r="O98" s="132" t="s">
        <v>2583</v>
      </c>
    </row>
    <row r="99" spans="1:15">
      <c r="A99" s="132" t="s">
        <v>2685</v>
      </c>
      <c r="B99" s="133" t="s">
        <v>2865</v>
      </c>
      <c r="C99" s="132">
        <v>0.5</v>
      </c>
      <c r="D99" s="132"/>
      <c r="E99" s="131" t="s">
        <v>1536</v>
      </c>
      <c r="F99" s="132" t="s">
        <v>2685</v>
      </c>
      <c r="G99" s="133" t="s">
        <v>2865</v>
      </c>
      <c r="H99" s="132">
        <v>0.5</v>
      </c>
      <c r="I99" s="132"/>
      <c r="J99" s="131" t="s">
        <v>1536</v>
      </c>
      <c r="K99" s="132" t="s">
        <v>2685</v>
      </c>
      <c r="L99" s="133" t="s">
        <v>2865</v>
      </c>
      <c r="M99" s="132">
        <v>0.5</v>
      </c>
      <c r="N99" s="132"/>
      <c r="O99" s="131" t="s">
        <v>1536</v>
      </c>
    </row>
    <row r="100" spans="1:15">
      <c r="A100" s="132" t="s">
        <v>2684</v>
      </c>
      <c r="B100" s="133" t="s">
        <v>2866</v>
      </c>
      <c r="C100" s="132">
        <v>0.5</v>
      </c>
      <c r="D100" s="132"/>
      <c r="E100" s="131" t="s">
        <v>2477</v>
      </c>
      <c r="F100" s="132" t="s">
        <v>2684</v>
      </c>
      <c r="G100" s="133" t="s">
        <v>2866</v>
      </c>
      <c r="H100" s="132">
        <v>0.5</v>
      </c>
      <c r="I100" s="132"/>
      <c r="J100" s="131" t="s">
        <v>2477</v>
      </c>
      <c r="K100" s="132" t="s">
        <v>2684</v>
      </c>
      <c r="L100" s="133" t="s">
        <v>2866</v>
      </c>
      <c r="M100" s="132">
        <v>0.5</v>
      </c>
      <c r="N100" s="132"/>
      <c r="O100" s="131" t="s">
        <v>2477</v>
      </c>
    </row>
    <row r="101" spans="1:15">
      <c r="A101" s="132" t="s">
        <v>2683</v>
      </c>
      <c r="B101" s="133" t="s">
        <v>2867</v>
      </c>
      <c r="C101" s="132">
        <v>1</v>
      </c>
      <c r="D101" s="132"/>
      <c r="E101" s="131" t="s">
        <v>2453</v>
      </c>
      <c r="F101" s="132" t="s">
        <v>2683</v>
      </c>
      <c r="G101" s="133" t="s">
        <v>2867</v>
      </c>
      <c r="H101" s="132">
        <v>1</v>
      </c>
      <c r="I101" s="132"/>
      <c r="J101" s="131" t="s">
        <v>2453</v>
      </c>
      <c r="K101" s="132" t="s">
        <v>2683</v>
      </c>
      <c r="L101" s="133" t="s">
        <v>2867</v>
      </c>
      <c r="M101" s="132">
        <v>1</v>
      </c>
      <c r="N101" s="132"/>
      <c r="O101" s="131" t="s">
        <v>2453</v>
      </c>
    </row>
    <row r="102" spans="1:15">
      <c r="A102" s="132"/>
      <c r="B102" s="133" t="s">
        <v>2799</v>
      </c>
      <c r="C102" s="132" t="s">
        <v>2799</v>
      </c>
      <c r="D102" s="132"/>
      <c r="E102" s="131"/>
      <c r="F102" s="132"/>
      <c r="G102" s="133" t="s">
        <v>2799</v>
      </c>
      <c r="H102" s="132" t="s">
        <v>2799</v>
      </c>
      <c r="I102" s="132"/>
      <c r="J102" s="131"/>
      <c r="K102" s="132"/>
      <c r="L102" s="133" t="s">
        <v>2799</v>
      </c>
      <c r="M102" s="132" t="s">
        <v>2799</v>
      </c>
      <c r="N102" s="132"/>
      <c r="O102" s="131"/>
    </row>
    <row r="103" spans="1:15">
      <c r="A103" s="132"/>
      <c r="B103" s="133" t="s">
        <v>2799</v>
      </c>
      <c r="C103" s="132" t="s">
        <v>2799</v>
      </c>
      <c r="D103" s="132"/>
      <c r="E103" s="131"/>
      <c r="F103" s="132"/>
      <c r="G103" s="133" t="s">
        <v>2799</v>
      </c>
      <c r="H103" s="132" t="s">
        <v>2799</v>
      </c>
      <c r="I103" s="132"/>
      <c r="J103" s="131"/>
      <c r="K103" s="132"/>
      <c r="L103" s="133" t="s">
        <v>2799</v>
      </c>
      <c r="M103" s="132" t="s">
        <v>2799</v>
      </c>
      <c r="N103" s="132"/>
      <c r="O103" s="131"/>
    </row>
    <row r="104" spans="1:15">
      <c r="A104" s="159" t="s">
        <v>2607</v>
      </c>
      <c r="B104" s="160"/>
      <c r="C104" s="160"/>
      <c r="D104" s="160"/>
      <c r="E104" s="161"/>
      <c r="F104" s="159" t="s">
        <v>2607</v>
      </c>
      <c r="G104" s="160"/>
      <c r="H104" s="160"/>
      <c r="I104" s="160"/>
      <c r="J104" s="161"/>
      <c r="K104" s="159" t="s">
        <v>2607</v>
      </c>
      <c r="L104" s="160"/>
      <c r="M104" s="160"/>
      <c r="N104" s="160"/>
      <c r="O104" s="161"/>
    </row>
    <row r="105" spans="1:15">
      <c r="A105" s="132" t="s">
        <v>2682</v>
      </c>
      <c r="B105" s="133" t="s">
        <v>2800</v>
      </c>
      <c r="C105" s="132">
        <v>0.5</v>
      </c>
      <c r="D105" s="132"/>
      <c r="E105" s="131" t="s">
        <v>2463</v>
      </c>
      <c r="F105" s="132" t="s">
        <v>2682</v>
      </c>
      <c r="G105" s="133" t="s">
        <v>2800</v>
      </c>
      <c r="H105" s="132">
        <v>0.5</v>
      </c>
      <c r="I105" s="132"/>
      <c r="J105" s="131" t="s">
        <v>2463</v>
      </c>
      <c r="K105" s="132" t="s">
        <v>2682</v>
      </c>
      <c r="L105" s="133" t="s">
        <v>2800</v>
      </c>
      <c r="M105" s="132">
        <v>0.5</v>
      </c>
      <c r="N105" s="132"/>
      <c r="O105" s="131" t="s">
        <v>2463</v>
      </c>
    </row>
    <row r="106" spans="1:15">
      <c r="A106" s="132" t="s">
        <v>2681</v>
      </c>
      <c r="B106" s="133" t="s">
        <v>2801</v>
      </c>
      <c r="C106" s="132">
        <v>1.5</v>
      </c>
      <c r="D106" s="131"/>
      <c r="E106" s="131" t="s">
        <v>2605</v>
      </c>
      <c r="F106" s="132" t="s">
        <v>2680</v>
      </c>
      <c r="G106" s="133" t="s">
        <v>2868</v>
      </c>
      <c r="H106" s="132">
        <v>1</v>
      </c>
      <c r="I106" s="132"/>
      <c r="J106" s="131" t="s">
        <v>2460</v>
      </c>
      <c r="K106" s="132" t="s">
        <v>2680</v>
      </c>
      <c r="L106" s="133" t="s">
        <v>2868</v>
      </c>
      <c r="M106" s="132">
        <v>1</v>
      </c>
      <c r="N106" s="132"/>
      <c r="O106" s="131" t="s">
        <v>2460</v>
      </c>
    </row>
    <row r="107" spans="1:15">
      <c r="A107" s="132" t="s">
        <v>2679</v>
      </c>
      <c r="B107" s="133" t="s">
        <v>2869</v>
      </c>
      <c r="C107" s="132">
        <v>1.5</v>
      </c>
      <c r="D107" s="131"/>
      <c r="E107" s="131" t="s">
        <v>2450</v>
      </c>
      <c r="F107" s="132" t="s">
        <v>2666</v>
      </c>
      <c r="G107" s="133" t="s">
        <v>2870</v>
      </c>
      <c r="H107" s="132">
        <v>1</v>
      </c>
      <c r="I107" s="132"/>
      <c r="J107" s="131" t="s">
        <v>2493</v>
      </c>
      <c r="K107" s="132" t="s">
        <v>2666</v>
      </c>
      <c r="L107" s="133" t="s">
        <v>2870</v>
      </c>
      <c r="M107" s="132">
        <v>1</v>
      </c>
      <c r="N107" s="132"/>
      <c r="O107" s="131" t="s">
        <v>2493</v>
      </c>
    </row>
    <row r="108" spans="1:15">
      <c r="A108" s="132" t="s">
        <v>2678</v>
      </c>
      <c r="B108" s="133" t="s">
        <v>2871</v>
      </c>
      <c r="C108" s="132">
        <v>1</v>
      </c>
      <c r="D108" s="131"/>
      <c r="E108" s="131" t="s">
        <v>2596</v>
      </c>
      <c r="F108" s="132" t="s">
        <v>2677</v>
      </c>
      <c r="G108" s="133" t="s">
        <v>2872</v>
      </c>
      <c r="H108" s="132">
        <v>1</v>
      </c>
      <c r="I108" s="132"/>
      <c r="J108" s="131" t="s">
        <v>2469</v>
      </c>
      <c r="K108" s="132" t="s">
        <v>2677</v>
      </c>
      <c r="L108" s="133" t="s">
        <v>2872</v>
      </c>
      <c r="M108" s="132">
        <v>1</v>
      </c>
      <c r="N108" s="132"/>
      <c r="O108" s="131" t="s">
        <v>2469</v>
      </c>
    </row>
    <row r="109" spans="1:15">
      <c r="A109" s="132" t="s">
        <v>2676</v>
      </c>
      <c r="B109" s="133" t="s">
        <v>2873</v>
      </c>
      <c r="C109" s="132">
        <v>1.5</v>
      </c>
      <c r="D109" s="132"/>
      <c r="E109" s="131" t="s">
        <v>2457</v>
      </c>
      <c r="F109" s="132" t="s">
        <v>2675</v>
      </c>
      <c r="G109" s="133" t="s">
        <v>2874</v>
      </c>
      <c r="H109" s="132">
        <v>0.5</v>
      </c>
      <c r="I109" s="132"/>
      <c r="J109" s="131" t="s">
        <v>2442</v>
      </c>
      <c r="K109" s="132" t="s">
        <v>2675</v>
      </c>
      <c r="L109" s="133" t="s">
        <v>2874</v>
      </c>
      <c r="M109" s="132">
        <v>0.5</v>
      </c>
      <c r="N109" s="132"/>
      <c r="O109" s="131" t="s">
        <v>2442</v>
      </c>
    </row>
    <row r="110" spans="1:15">
      <c r="A110" s="132" t="s">
        <v>2674</v>
      </c>
      <c r="B110" s="133" t="s">
        <v>2875</v>
      </c>
      <c r="C110" s="132">
        <v>1</v>
      </c>
      <c r="D110" s="132" t="s">
        <v>2577</v>
      </c>
      <c r="E110" s="131" t="s">
        <v>2469</v>
      </c>
      <c r="F110" s="132" t="s">
        <v>2673</v>
      </c>
      <c r="G110" s="133" t="s">
        <v>2803</v>
      </c>
      <c r="H110" s="132">
        <v>1</v>
      </c>
      <c r="I110" s="132"/>
      <c r="J110" s="131" t="s">
        <v>2672</v>
      </c>
      <c r="K110" s="132" t="s">
        <v>2671</v>
      </c>
      <c r="L110" s="133" t="s">
        <v>2876</v>
      </c>
      <c r="M110" s="132">
        <v>2</v>
      </c>
      <c r="N110" s="132"/>
      <c r="O110" s="131" t="s">
        <v>1536</v>
      </c>
    </row>
    <row r="111" spans="1:15">
      <c r="A111" s="132" t="s">
        <v>2670</v>
      </c>
      <c r="B111" s="133" t="s">
        <v>2877</v>
      </c>
      <c r="C111" s="132">
        <v>1</v>
      </c>
      <c r="D111" s="132" t="s">
        <v>2577</v>
      </c>
      <c r="E111" s="131" t="s">
        <v>2457</v>
      </c>
      <c r="F111" s="132" t="s">
        <v>2669</v>
      </c>
      <c r="G111" s="133" t="s">
        <v>2878</v>
      </c>
      <c r="H111" s="132">
        <v>1</v>
      </c>
      <c r="I111" s="132"/>
      <c r="J111" s="131" t="s">
        <v>2434</v>
      </c>
      <c r="K111" s="132" t="s">
        <v>2668</v>
      </c>
      <c r="L111" s="133" t="s">
        <v>2879</v>
      </c>
      <c r="M111" s="132">
        <v>2</v>
      </c>
      <c r="N111" s="132"/>
      <c r="O111" s="131" t="s">
        <v>2591</v>
      </c>
    </row>
    <row r="112" spans="1:15">
      <c r="A112" s="132" t="s">
        <v>2659</v>
      </c>
      <c r="B112" s="133" t="s">
        <v>2880</v>
      </c>
      <c r="C112" s="132">
        <v>1</v>
      </c>
      <c r="D112" s="132" t="s">
        <v>2577</v>
      </c>
      <c r="E112" s="131" t="s">
        <v>2431</v>
      </c>
      <c r="F112" s="132" t="s">
        <v>2660</v>
      </c>
      <c r="G112" s="133" t="s">
        <v>2881</v>
      </c>
      <c r="H112" s="132">
        <v>1</v>
      </c>
      <c r="I112" s="132" t="s">
        <v>2577</v>
      </c>
      <c r="J112" s="134" t="s">
        <v>2477</v>
      </c>
      <c r="K112" s="132" t="s">
        <v>2667</v>
      </c>
      <c r="L112" s="133" t="s">
        <v>2882</v>
      </c>
      <c r="M112" s="132">
        <v>2</v>
      </c>
      <c r="N112" s="132"/>
      <c r="O112" s="131" t="s">
        <v>1537</v>
      </c>
    </row>
    <row r="113" spans="1:15">
      <c r="A113" s="132" t="s">
        <v>2660</v>
      </c>
      <c r="B113" s="133" t="s">
        <v>2881</v>
      </c>
      <c r="C113" s="132">
        <v>1</v>
      </c>
      <c r="D113" s="132" t="s">
        <v>2577</v>
      </c>
      <c r="E113" s="131" t="s">
        <v>2477</v>
      </c>
      <c r="F113" s="132" t="s">
        <v>2665</v>
      </c>
      <c r="G113" s="133" t="s">
        <v>2883</v>
      </c>
      <c r="H113" s="132">
        <v>1</v>
      </c>
      <c r="I113" s="132" t="s">
        <v>2577</v>
      </c>
      <c r="J113" s="131" t="s">
        <v>2453</v>
      </c>
      <c r="K113" s="132" t="s">
        <v>2664</v>
      </c>
      <c r="L113" s="133" t="s">
        <v>2884</v>
      </c>
      <c r="M113" s="132">
        <v>2</v>
      </c>
      <c r="N113" s="132"/>
      <c r="O113" s="131" t="s">
        <v>2663</v>
      </c>
    </row>
    <row r="114" spans="1:15">
      <c r="A114" s="132" t="s">
        <v>2666</v>
      </c>
      <c r="B114" s="133" t="s">
        <v>2870</v>
      </c>
      <c r="C114" s="132">
        <v>1</v>
      </c>
      <c r="D114" s="132"/>
      <c r="E114" s="131" t="s">
        <v>2493</v>
      </c>
      <c r="F114" s="132" t="s">
        <v>2662</v>
      </c>
      <c r="G114" s="133" t="s">
        <v>2885</v>
      </c>
      <c r="H114" s="132">
        <v>1</v>
      </c>
      <c r="I114" s="132" t="s">
        <v>2577</v>
      </c>
      <c r="J114" s="131" t="s">
        <v>2434</v>
      </c>
      <c r="K114" s="132" t="s">
        <v>2661</v>
      </c>
      <c r="L114" s="133" t="s">
        <v>2886</v>
      </c>
      <c r="M114" s="132">
        <v>2</v>
      </c>
      <c r="N114" s="132"/>
      <c r="O114" s="131" t="s">
        <v>2583</v>
      </c>
    </row>
    <row r="115" spans="1:15">
      <c r="A115" s="132"/>
      <c r="B115" s="133"/>
      <c r="C115" s="132"/>
      <c r="D115" s="132"/>
      <c r="E115" s="131"/>
      <c r="F115" s="132"/>
      <c r="G115" s="133" t="s">
        <v>2799</v>
      </c>
      <c r="H115" s="132" t="s">
        <v>2799</v>
      </c>
      <c r="I115" s="132"/>
      <c r="J115" s="131"/>
      <c r="K115" s="132" t="s">
        <v>2660</v>
      </c>
      <c r="L115" s="133" t="s">
        <v>2881</v>
      </c>
      <c r="M115" s="132">
        <v>1</v>
      </c>
      <c r="N115" s="132" t="s">
        <v>2577</v>
      </c>
      <c r="O115" s="134" t="s">
        <v>2477</v>
      </c>
    </row>
    <row r="116" spans="1:15">
      <c r="A116" s="132"/>
      <c r="B116" s="133" t="s">
        <v>2799</v>
      </c>
      <c r="C116" s="132" t="s">
        <v>2799</v>
      </c>
      <c r="D116" s="132"/>
      <c r="E116" s="131"/>
      <c r="F116" s="132"/>
      <c r="G116" s="133" t="s">
        <v>2799</v>
      </c>
      <c r="H116" s="132" t="s">
        <v>2799</v>
      </c>
      <c r="I116" s="132"/>
      <c r="J116" s="131"/>
      <c r="K116" s="132" t="s">
        <v>2659</v>
      </c>
      <c r="L116" s="133" t="s">
        <v>2880</v>
      </c>
      <c r="M116" s="132">
        <v>1</v>
      </c>
      <c r="N116" s="132" t="s">
        <v>2577</v>
      </c>
      <c r="O116" s="131" t="s">
        <v>2431</v>
      </c>
    </row>
    <row r="117" spans="1:15">
      <c r="A117" s="132"/>
      <c r="B117" s="133" t="s">
        <v>2799</v>
      </c>
      <c r="C117" s="132" t="s">
        <v>2799</v>
      </c>
      <c r="D117" s="132"/>
      <c r="E117" s="131"/>
      <c r="F117" s="132"/>
      <c r="G117" s="133" t="s">
        <v>2799</v>
      </c>
      <c r="H117" s="132" t="s">
        <v>2799</v>
      </c>
      <c r="I117" s="132"/>
      <c r="J117" s="131"/>
      <c r="K117" s="132" t="s">
        <v>2662</v>
      </c>
      <c r="L117" s="133" t="s">
        <v>2885</v>
      </c>
      <c r="M117" s="132">
        <v>1</v>
      </c>
      <c r="N117" s="132" t="s">
        <v>2577</v>
      </c>
      <c r="O117" s="131" t="s">
        <v>2434</v>
      </c>
    </row>
    <row r="118" spans="1:15">
      <c r="A118" s="132"/>
      <c r="B118" s="133" t="s">
        <v>2799</v>
      </c>
      <c r="C118" s="132" t="s">
        <v>2799</v>
      </c>
      <c r="D118" s="132"/>
      <c r="E118" s="131"/>
      <c r="F118" s="132"/>
      <c r="G118" s="133" t="s">
        <v>2799</v>
      </c>
      <c r="H118" s="132" t="s">
        <v>2799</v>
      </c>
      <c r="I118" s="132"/>
      <c r="J118" s="131"/>
      <c r="K118" s="132"/>
      <c r="L118" s="133" t="s">
        <v>2799</v>
      </c>
      <c r="M118" s="132" t="s">
        <v>2799</v>
      </c>
      <c r="N118" s="132"/>
      <c r="O118" s="131"/>
    </row>
    <row r="119" spans="1:15">
      <c r="A119" s="162" t="s">
        <v>2658</v>
      </c>
      <c r="B119" s="162"/>
      <c r="C119" s="162"/>
      <c r="D119" s="162"/>
      <c r="E119" s="162"/>
      <c r="F119" s="162" t="s">
        <v>2657</v>
      </c>
      <c r="G119" s="162"/>
      <c r="H119" s="162"/>
      <c r="I119" s="162"/>
      <c r="J119" s="162"/>
      <c r="K119" s="162" t="s">
        <v>2656</v>
      </c>
      <c r="L119" s="162"/>
      <c r="M119" s="162"/>
      <c r="N119" s="162"/>
      <c r="O119" s="162"/>
    </row>
    <row r="120" spans="1:15">
      <c r="A120" s="163" t="s">
        <v>2621</v>
      </c>
      <c r="B120" s="164"/>
      <c r="C120" s="164"/>
      <c r="D120" s="164"/>
      <c r="E120" s="164"/>
      <c r="F120" s="163" t="s">
        <v>2621</v>
      </c>
      <c r="G120" s="164"/>
      <c r="H120" s="164"/>
      <c r="I120" s="164"/>
      <c r="J120" s="164"/>
      <c r="K120" s="163" t="s">
        <v>2621</v>
      </c>
      <c r="L120" s="164"/>
      <c r="M120" s="164"/>
      <c r="N120" s="164"/>
      <c r="O120" s="164"/>
    </row>
    <row r="121" spans="1:15">
      <c r="A121" s="138" t="s">
        <v>2620</v>
      </c>
      <c r="B121" s="138" t="s">
        <v>2619</v>
      </c>
      <c r="C121" s="138" t="s">
        <v>2618</v>
      </c>
      <c r="D121" s="138" t="s">
        <v>2617</v>
      </c>
      <c r="E121" s="137" t="s">
        <v>1396</v>
      </c>
      <c r="F121" s="138" t="s">
        <v>2620</v>
      </c>
      <c r="G121" s="137" t="s">
        <v>2619</v>
      </c>
      <c r="H121" s="138" t="s">
        <v>2618</v>
      </c>
      <c r="I121" s="138" t="s">
        <v>2617</v>
      </c>
      <c r="J121" s="137" t="s">
        <v>1396</v>
      </c>
      <c r="K121" s="138" t="s">
        <v>2620</v>
      </c>
      <c r="L121" s="138" t="s">
        <v>2619</v>
      </c>
      <c r="M121" s="138" t="s">
        <v>2618</v>
      </c>
      <c r="N121" s="138" t="s">
        <v>2617</v>
      </c>
      <c r="O121" s="137" t="s">
        <v>1396</v>
      </c>
    </row>
    <row r="122" spans="1:15">
      <c r="A122" s="132" t="s">
        <v>2655</v>
      </c>
      <c r="B122" s="133" t="s">
        <v>2813</v>
      </c>
      <c r="C122" s="132">
        <v>1</v>
      </c>
      <c r="D122" s="132"/>
      <c r="E122" s="131" t="s">
        <v>2460</v>
      </c>
      <c r="F122" s="135" t="s">
        <v>2655</v>
      </c>
      <c r="G122" s="133" t="s">
        <v>2813</v>
      </c>
      <c r="H122" s="132">
        <v>1</v>
      </c>
      <c r="I122" s="132"/>
      <c r="J122" s="131" t="s">
        <v>2460</v>
      </c>
      <c r="K122" s="135" t="s">
        <v>2655</v>
      </c>
      <c r="L122" s="133" t="s">
        <v>2813</v>
      </c>
      <c r="M122" s="132">
        <v>1</v>
      </c>
      <c r="N122" s="132"/>
      <c r="O122" s="131" t="s">
        <v>2460</v>
      </c>
    </row>
    <row r="123" spans="1:15">
      <c r="A123" s="132" t="s">
        <v>2654</v>
      </c>
      <c r="B123" s="133" t="s">
        <v>2814</v>
      </c>
      <c r="C123" s="132">
        <v>1</v>
      </c>
      <c r="D123" s="132"/>
      <c r="E123" s="131" t="s">
        <v>2605</v>
      </c>
      <c r="F123" s="135" t="s">
        <v>2654</v>
      </c>
      <c r="G123" s="133" t="s">
        <v>2814</v>
      </c>
      <c r="H123" s="132">
        <v>1</v>
      </c>
      <c r="I123" s="132"/>
      <c r="J123" s="131" t="s">
        <v>2605</v>
      </c>
      <c r="K123" s="135" t="s">
        <v>2654</v>
      </c>
      <c r="L123" s="133" t="s">
        <v>2814</v>
      </c>
      <c r="M123" s="132">
        <v>1</v>
      </c>
      <c r="N123" s="132"/>
      <c r="O123" s="131" t="s">
        <v>2420</v>
      </c>
    </row>
    <row r="124" spans="1:15">
      <c r="A124" s="132" t="s">
        <v>2653</v>
      </c>
      <c r="B124" s="133" t="s">
        <v>2887</v>
      </c>
      <c r="C124" s="132">
        <v>1</v>
      </c>
      <c r="D124" s="132"/>
      <c r="E124" s="131" t="s">
        <v>2596</v>
      </c>
      <c r="F124" s="135" t="s">
        <v>2653</v>
      </c>
      <c r="G124" s="133" t="s">
        <v>2887</v>
      </c>
      <c r="H124" s="132">
        <v>1</v>
      </c>
      <c r="I124" s="132"/>
      <c r="J124" s="131" t="s">
        <v>2596</v>
      </c>
      <c r="K124" s="135" t="s">
        <v>2653</v>
      </c>
      <c r="L124" s="133" t="s">
        <v>2887</v>
      </c>
      <c r="M124" s="132">
        <v>1</v>
      </c>
      <c r="N124" s="132"/>
      <c r="O124" s="131" t="s">
        <v>2596</v>
      </c>
    </row>
    <row r="125" spans="1:15">
      <c r="A125" s="132" t="s">
        <v>2652</v>
      </c>
      <c r="B125" s="133" t="s">
        <v>2888</v>
      </c>
      <c r="C125" s="132">
        <v>0.5</v>
      </c>
      <c r="D125" s="132"/>
      <c r="E125" s="131" t="s">
        <v>2596</v>
      </c>
      <c r="F125" s="135" t="s">
        <v>2652</v>
      </c>
      <c r="G125" s="133" t="s">
        <v>2888</v>
      </c>
      <c r="H125" s="132">
        <v>0.5</v>
      </c>
      <c r="I125" s="132"/>
      <c r="J125" s="131" t="s">
        <v>2596</v>
      </c>
      <c r="K125" s="135" t="s">
        <v>2652</v>
      </c>
      <c r="L125" s="133" t="s">
        <v>2888</v>
      </c>
      <c r="M125" s="132">
        <v>0.5</v>
      </c>
      <c r="N125" s="132"/>
      <c r="O125" s="131" t="s">
        <v>2596</v>
      </c>
    </row>
    <row r="126" spans="1:15">
      <c r="A126" s="132" t="s">
        <v>2651</v>
      </c>
      <c r="B126" s="133" t="s">
        <v>2817</v>
      </c>
      <c r="C126" s="132">
        <v>1.5</v>
      </c>
      <c r="D126" s="132"/>
      <c r="E126" s="131" t="s">
        <v>2463</v>
      </c>
      <c r="F126" s="135" t="s">
        <v>2651</v>
      </c>
      <c r="G126" s="133" t="s">
        <v>2817</v>
      </c>
      <c r="H126" s="132">
        <v>1.5</v>
      </c>
      <c r="I126" s="132"/>
      <c r="J126" s="131" t="s">
        <v>2463</v>
      </c>
      <c r="K126" s="135" t="s">
        <v>2651</v>
      </c>
      <c r="L126" s="133" t="s">
        <v>2817</v>
      </c>
      <c r="M126" s="132">
        <v>1.5</v>
      </c>
      <c r="N126" s="132"/>
      <c r="O126" s="131" t="s">
        <v>2463</v>
      </c>
    </row>
    <row r="127" spans="1:15">
      <c r="A127" s="132" t="s">
        <v>2650</v>
      </c>
      <c r="B127" s="133" t="s">
        <v>2818</v>
      </c>
      <c r="C127" s="132">
        <v>0.5</v>
      </c>
      <c r="D127" s="132"/>
      <c r="E127" s="131" t="s">
        <v>2539</v>
      </c>
      <c r="F127" s="135" t="s">
        <v>2650</v>
      </c>
      <c r="G127" s="133" t="s">
        <v>2818</v>
      </c>
      <c r="H127" s="132">
        <v>0.5</v>
      </c>
      <c r="I127" s="132"/>
      <c r="J127" s="131" t="s">
        <v>2539</v>
      </c>
      <c r="K127" s="135" t="s">
        <v>2650</v>
      </c>
      <c r="L127" s="133" t="s">
        <v>2818</v>
      </c>
      <c r="M127" s="132">
        <v>0.5</v>
      </c>
      <c r="N127" s="132"/>
      <c r="O127" s="131" t="s">
        <v>2539</v>
      </c>
    </row>
    <row r="128" spans="1:15">
      <c r="A128" s="132" t="s">
        <v>2649</v>
      </c>
      <c r="B128" s="133" t="s">
        <v>2889</v>
      </c>
      <c r="C128" s="132">
        <v>0.5</v>
      </c>
      <c r="D128" s="132"/>
      <c r="E128" s="132" t="s">
        <v>2583</v>
      </c>
      <c r="F128" s="135" t="s">
        <v>2649</v>
      </c>
      <c r="G128" s="133" t="s">
        <v>2889</v>
      </c>
      <c r="H128" s="132">
        <v>0.5</v>
      </c>
      <c r="I128" s="132"/>
      <c r="J128" s="132" t="s">
        <v>2583</v>
      </c>
      <c r="K128" s="135" t="s">
        <v>2649</v>
      </c>
      <c r="L128" s="133" t="s">
        <v>2889</v>
      </c>
      <c r="M128" s="132">
        <v>0.5</v>
      </c>
      <c r="N128" s="132"/>
      <c r="O128" s="132" t="s">
        <v>2583</v>
      </c>
    </row>
    <row r="129" spans="1:15">
      <c r="A129" s="132" t="s">
        <v>2648</v>
      </c>
      <c r="B129" s="133" t="s">
        <v>2890</v>
      </c>
      <c r="C129" s="132">
        <v>0.5</v>
      </c>
      <c r="D129" s="132"/>
      <c r="E129" s="131" t="s">
        <v>1537</v>
      </c>
      <c r="F129" s="135" t="s">
        <v>2648</v>
      </c>
      <c r="G129" s="133" t="s">
        <v>2890</v>
      </c>
      <c r="H129" s="132">
        <v>0.5</v>
      </c>
      <c r="I129" s="132"/>
      <c r="J129" s="131" t="s">
        <v>1537</v>
      </c>
      <c r="K129" s="135" t="s">
        <v>2648</v>
      </c>
      <c r="L129" s="133" t="s">
        <v>2890</v>
      </c>
      <c r="M129" s="132">
        <v>0.5</v>
      </c>
      <c r="N129" s="132"/>
      <c r="O129" s="131" t="s">
        <v>1537</v>
      </c>
    </row>
    <row r="130" spans="1:15">
      <c r="A130" s="132" t="s">
        <v>2647</v>
      </c>
      <c r="B130" s="133" t="s">
        <v>2891</v>
      </c>
      <c r="C130" s="132">
        <v>0.5</v>
      </c>
      <c r="D130" s="132"/>
      <c r="E130" s="134" t="s">
        <v>2477</v>
      </c>
      <c r="F130" s="135" t="s">
        <v>2647</v>
      </c>
      <c r="G130" s="133" t="s">
        <v>2891</v>
      </c>
      <c r="H130" s="132">
        <v>0.5</v>
      </c>
      <c r="I130" s="132"/>
      <c r="J130" s="134" t="s">
        <v>2477</v>
      </c>
      <c r="K130" s="135" t="s">
        <v>2647</v>
      </c>
      <c r="L130" s="133" t="s">
        <v>2891</v>
      </c>
      <c r="M130" s="132">
        <v>0.5</v>
      </c>
      <c r="N130" s="132"/>
      <c r="O130" s="134" t="s">
        <v>2477</v>
      </c>
    </row>
    <row r="131" spans="1:15">
      <c r="A131" s="132" t="s">
        <v>2646</v>
      </c>
      <c r="B131" s="133" t="s">
        <v>2892</v>
      </c>
      <c r="C131" s="132">
        <v>1</v>
      </c>
      <c r="D131" s="132"/>
      <c r="E131" s="131" t="s">
        <v>2453</v>
      </c>
      <c r="F131" s="135" t="s">
        <v>2646</v>
      </c>
      <c r="G131" s="133" t="s">
        <v>2892</v>
      </c>
      <c r="H131" s="132">
        <v>1</v>
      </c>
      <c r="I131" s="132"/>
      <c r="J131" s="131" t="s">
        <v>2453</v>
      </c>
      <c r="K131" s="135" t="s">
        <v>2646</v>
      </c>
      <c r="L131" s="133" t="s">
        <v>2892</v>
      </c>
      <c r="M131" s="132">
        <v>1</v>
      </c>
      <c r="N131" s="132"/>
      <c r="O131" s="131" t="s">
        <v>2453</v>
      </c>
    </row>
    <row r="132" spans="1:15">
      <c r="A132" s="132"/>
      <c r="B132" s="133" t="s">
        <v>2799</v>
      </c>
      <c r="C132" s="132" t="s">
        <v>2799</v>
      </c>
      <c r="D132" s="132"/>
      <c r="E132" s="131"/>
      <c r="F132" s="132"/>
      <c r="G132" s="133" t="s">
        <v>2799</v>
      </c>
      <c r="H132" s="132" t="s">
        <v>2799</v>
      </c>
      <c r="I132" s="132"/>
      <c r="J132" s="131"/>
      <c r="K132" s="132"/>
      <c r="L132" s="133" t="s">
        <v>2799</v>
      </c>
      <c r="M132" s="132" t="s">
        <v>2799</v>
      </c>
      <c r="N132" s="132"/>
      <c r="O132" s="131"/>
    </row>
    <row r="133" spans="1:15">
      <c r="A133" s="132"/>
      <c r="B133" s="133" t="s">
        <v>2799</v>
      </c>
      <c r="C133" s="132" t="s">
        <v>2799</v>
      </c>
      <c r="D133" s="132"/>
      <c r="E133" s="131"/>
      <c r="F133" s="132"/>
      <c r="G133" s="133" t="s">
        <v>2799</v>
      </c>
      <c r="H133" s="132" t="s">
        <v>2799</v>
      </c>
      <c r="I133" s="132"/>
      <c r="J133" s="131"/>
      <c r="K133" s="132"/>
      <c r="L133" s="133" t="s">
        <v>2799</v>
      </c>
      <c r="M133" s="132" t="s">
        <v>2799</v>
      </c>
      <c r="N133" s="132"/>
      <c r="O133" s="131"/>
    </row>
    <row r="134" spans="1:15">
      <c r="A134" s="159" t="s">
        <v>2607</v>
      </c>
      <c r="B134" s="160"/>
      <c r="C134" s="160"/>
      <c r="D134" s="160"/>
      <c r="E134" s="161"/>
      <c r="F134" s="159" t="s">
        <v>2607</v>
      </c>
      <c r="G134" s="160"/>
      <c r="H134" s="160"/>
      <c r="I134" s="160"/>
      <c r="J134" s="161"/>
      <c r="K134" s="159" t="s">
        <v>2607</v>
      </c>
      <c r="L134" s="160"/>
      <c r="M134" s="160"/>
      <c r="N134" s="160"/>
      <c r="O134" s="161"/>
    </row>
    <row r="135" spans="1:15">
      <c r="A135" s="135" t="s">
        <v>2645</v>
      </c>
      <c r="B135" s="133" t="s">
        <v>2824</v>
      </c>
      <c r="C135" s="132">
        <v>0.5</v>
      </c>
      <c r="D135" s="132"/>
      <c r="E135" s="131" t="s">
        <v>2463</v>
      </c>
      <c r="F135" s="135" t="s">
        <v>2645</v>
      </c>
      <c r="G135" s="133" t="s">
        <v>2824</v>
      </c>
      <c r="H135" s="132">
        <v>0.5</v>
      </c>
      <c r="I135" s="132"/>
      <c r="J135" s="131" t="s">
        <v>2463</v>
      </c>
      <c r="K135" s="135" t="s">
        <v>2645</v>
      </c>
      <c r="L135" s="133" t="s">
        <v>2824</v>
      </c>
      <c r="M135" s="132">
        <v>0.5</v>
      </c>
      <c r="N135" s="132"/>
      <c r="O135" s="131" t="s">
        <v>2463</v>
      </c>
    </row>
    <row r="136" spans="1:15">
      <c r="A136" s="135" t="s">
        <v>2644</v>
      </c>
      <c r="B136" s="133" t="s">
        <v>2825</v>
      </c>
      <c r="C136" s="132">
        <v>1.5</v>
      </c>
      <c r="D136" s="131"/>
      <c r="E136" s="131" t="s">
        <v>2605</v>
      </c>
      <c r="F136" s="135" t="s">
        <v>2643</v>
      </c>
      <c r="G136" s="133" t="s">
        <v>2893</v>
      </c>
      <c r="H136" s="132">
        <v>1</v>
      </c>
      <c r="I136" s="132"/>
      <c r="J136" s="131" t="s">
        <v>1538</v>
      </c>
      <c r="K136" s="135" t="s">
        <v>2643</v>
      </c>
      <c r="L136" s="133" t="s">
        <v>2893</v>
      </c>
      <c r="M136" s="132">
        <v>1</v>
      </c>
      <c r="N136" s="132"/>
      <c r="O136" s="131" t="s">
        <v>1538</v>
      </c>
    </row>
    <row r="137" spans="1:15">
      <c r="A137" s="135" t="s">
        <v>2642</v>
      </c>
      <c r="B137" s="133" t="s">
        <v>2831</v>
      </c>
      <c r="C137" s="132">
        <v>1</v>
      </c>
      <c r="D137" s="131"/>
      <c r="E137" s="131" t="s">
        <v>2493</v>
      </c>
      <c r="F137" s="135" t="s">
        <v>2642</v>
      </c>
      <c r="G137" s="133" t="s">
        <v>2831</v>
      </c>
      <c r="H137" s="132">
        <v>1</v>
      </c>
      <c r="I137" s="132"/>
      <c r="J137" s="131" t="s">
        <v>2493</v>
      </c>
      <c r="K137" s="135" t="s">
        <v>2642</v>
      </c>
      <c r="L137" s="133" t="s">
        <v>2831</v>
      </c>
      <c r="M137" s="132">
        <v>1</v>
      </c>
      <c r="N137" s="132"/>
      <c r="O137" s="131" t="s">
        <v>2641</v>
      </c>
    </row>
    <row r="138" spans="1:15">
      <c r="A138" s="135" t="s">
        <v>2640</v>
      </c>
      <c r="B138" s="133" t="s">
        <v>2894</v>
      </c>
      <c r="C138" s="132">
        <v>1.5</v>
      </c>
      <c r="D138" s="131"/>
      <c r="E138" s="131" t="s">
        <v>2450</v>
      </c>
      <c r="F138" s="135" t="s">
        <v>2639</v>
      </c>
      <c r="G138" s="133" t="s">
        <v>2895</v>
      </c>
      <c r="H138" s="132">
        <v>1</v>
      </c>
      <c r="I138" s="132"/>
      <c r="J138" s="131" t="s">
        <v>2469</v>
      </c>
      <c r="K138" s="135" t="s">
        <v>2639</v>
      </c>
      <c r="L138" s="133" t="s">
        <v>2895</v>
      </c>
      <c r="M138" s="132">
        <v>1</v>
      </c>
      <c r="N138" s="132"/>
      <c r="O138" s="131" t="s">
        <v>2469</v>
      </c>
    </row>
    <row r="139" spans="1:15">
      <c r="A139" s="135" t="s">
        <v>2638</v>
      </c>
      <c r="B139" s="133" t="s">
        <v>2896</v>
      </c>
      <c r="C139" s="132">
        <v>1</v>
      </c>
      <c r="D139" s="132"/>
      <c r="E139" s="131" t="s">
        <v>2596</v>
      </c>
      <c r="F139" s="135" t="s">
        <v>2637</v>
      </c>
      <c r="G139" s="133" t="s">
        <v>2897</v>
      </c>
      <c r="H139" s="132">
        <v>0.5</v>
      </c>
      <c r="I139" s="132"/>
      <c r="J139" s="131" t="s">
        <v>2442</v>
      </c>
      <c r="K139" s="135" t="s">
        <v>2637</v>
      </c>
      <c r="L139" s="133" t="s">
        <v>2897</v>
      </c>
      <c r="M139" s="132">
        <v>0.5</v>
      </c>
      <c r="N139" s="132"/>
      <c r="O139" s="131" t="s">
        <v>2442</v>
      </c>
    </row>
    <row r="140" spans="1:15">
      <c r="A140" s="135" t="s">
        <v>2636</v>
      </c>
      <c r="B140" s="133" t="s">
        <v>2898</v>
      </c>
      <c r="C140" s="132">
        <v>1.5</v>
      </c>
      <c r="D140" s="132"/>
      <c r="E140" s="131" t="s">
        <v>2457</v>
      </c>
      <c r="F140" s="135" t="s">
        <v>2635</v>
      </c>
      <c r="G140" s="133" t="s">
        <v>2827</v>
      </c>
      <c r="H140" s="132">
        <v>1</v>
      </c>
      <c r="I140" s="132"/>
      <c r="J140" s="131" t="s">
        <v>2434</v>
      </c>
      <c r="K140" s="135" t="s">
        <v>2634</v>
      </c>
      <c r="L140" s="133" t="s">
        <v>2899</v>
      </c>
      <c r="M140" s="132">
        <v>2</v>
      </c>
      <c r="N140" s="132"/>
      <c r="O140" s="131" t="s">
        <v>2591</v>
      </c>
    </row>
    <row r="141" spans="1:15">
      <c r="A141" s="135" t="s">
        <v>2633</v>
      </c>
      <c r="B141" s="133" t="s">
        <v>2900</v>
      </c>
      <c r="C141" s="132">
        <v>1</v>
      </c>
      <c r="D141" s="132" t="s">
        <v>2577</v>
      </c>
      <c r="E141" s="131" t="s">
        <v>2457</v>
      </c>
      <c r="F141" s="135" t="s">
        <v>2632</v>
      </c>
      <c r="G141" s="133" t="s">
        <v>2901</v>
      </c>
      <c r="H141" s="132">
        <v>1</v>
      </c>
      <c r="I141" s="132"/>
      <c r="J141" s="131" t="s">
        <v>2434</v>
      </c>
      <c r="K141" s="135" t="s">
        <v>2631</v>
      </c>
      <c r="L141" s="133" t="s">
        <v>2902</v>
      </c>
      <c r="M141" s="132">
        <v>2</v>
      </c>
      <c r="N141" s="132"/>
      <c r="O141" s="131" t="s">
        <v>1537</v>
      </c>
    </row>
    <row r="142" spans="1:15">
      <c r="A142" s="135" t="s">
        <v>2625</v>
      </c>
      <c r="B142" s="133" t="s">
        <v>2903</v>
      </c>
      <c r="C142" s="132">
        <v>1</v>
      </c>
      <c r="D142" s="132" t="s">
        <v>2577</v>
      </c>
      <c r="E142" s="131" t="s">
        <v>2431</v>
      </c>
      <c r="F142" s="139" t="s">
        <v>2626</v>
      </c>
      <c r="G142" s="133" t="s">
        <v>2904</v>
      </c>
      <c r="H142" s="132">
        <v>1</v>
      </c>
      <c r="I142" s="132" t="s">
        <v>2577</v>
      </c>
      <c r="J142" s="131" t="s">
        <v>2477</v>
      </c>
      <c r="K142" s="139" t="s">
        <v>2630</v>
      </c>
      <c r="L142" s="133" t="s">
        <v>2905</v>
      </c>
      <c r="M142" s="132">
        <v>2</v>
      </c>
      <c r="N142" s="132"/>
      <c r="O142" s="131" t="s">
        <v>1536</v>
      </c>
    </row>
    <row r="143" spans="1:15">
      <c r="A143" s="132"/>
      <c r="B143" s="133" t="s">
        <v>2799</v>
      </c>
      <c r="C143" s="132" t="s">
        <v>2799</v>
      </c>
      <c r="D143" s="132"/>
      <c r="E143" s="131"/>
      <c r="F143" s="135" t="s">
        <v>2629</v>
      </c>
      <c r="G143" s="133" t="s">
        <v>2906</v>
      </c>
      <c r="H143" s="132">
        <v>1</v>
      </c>
      <c r="I143" s="132" t="s">
        <v>2577</v>
      </c>
      <c r="J143" s="131" t="s">
        <v>2453</v>
      </c>
      <c r="K143" s="135" t="s">
        <v>2628</v>
      </c>
      <c r="L143" s="133" t="s">
        <v>2907</v>
      </c>
      <c r="M143" s="132">
        <v>2</v>
      </c>
      <c r="N143" s="132"/>
      <c r="O143" s="132" t="s">
        <v>1534</v>
      </c>
    </row>
    <row r="144" spans="1:15">
      <c r="A144" s="132"/>
      <c r="B144" s="133" t="s">
        <v>2799</v>
      </c>
      <c r="C144" s="132" t="s">
        <v>2799</v>
      </c>
      <c r="D144" s="132"/>
      <c r="E144" s="131"/>
      <c r="F144" s="135" t="s">
        <v>2578</v>
      </c>
      <c r="G144" s="133" t="s">
        <v>2908</v>
      </c>
      <c r="H144" s="132">
        <v>1</v>
      </c>
      <c r="I144" s="132" t="s">
        <v>2577</v>
      </c>
      <c r="J144" s="131" t="s">
        <v>2434</v>
      </c>
      <c r="K144" s="135" t="s">
        <v>2627</v>
      </c>
      <c r="L144" s="133" t="s">
        <v>2909</v>
      </c>
      <c r="M144" s="132">
        <v>2</v>
      </c>
      <c r="N144" s="132"/>
      <c r="O144" s="132" t="s">
        <v>2583</v>
      </c>
    </row>
    <row r="145" spans="1:15">
      <c r="A145" s="132"/>
      <c r="B145" s="133" t="s">
        <v>2799</v>
      </c>
      <c r="C145" s="132" t="s">
        <v>2799</v>
      </c>
      <c r="D145" s="132"/>
      <c r="E145" s="131"/>
      <c r="F145" s="132"/>
      <c r="G145" s="133" t="s">
        <v>2799</v>
      </c>
      <c r="H145" s="132" t="s">
        <v>2799</v>
      </c>
      <c r="I145" s="132"/>
      <c r="J145" s="131"/>
      <c r="K145" s="132" t="s">
        <v>2626</v>
      </c>
      <c r="L145" s="133" t="s">
        <v>2904</v>
      </c>
      <c r="M145" s="132">
        <v>1</v>
      </c>
      <c r="N145" s="132" t="s">
        <v>2577</v>
      </c>
      <c r="O145" s="131" t="s">
        <v>2477</v>
      </c>
    </row>
    <row r="146" spans="1:15">
      <c r="A146" s="132"/>
      <c r="B146" s="133" t="s">
        <v>2799</v>
      </c>
      <c r="C146" s="132" t="s">
        <v>2799</v>
      </c>
      <c r="D146" s="132"/>
      <c r="E146" s="131"/>
      <c r="F146" s="132"/>
      <c r="G146" s="133" t="s">
        <v>2799</v>
      </c>
      <c r="H146" s="132" t="s">
        <v>2799</v>
      </c>
      <c r="I146" s="132"/>
      <c r="J146" s="131"/>
      <c r="K146" s="132" t="s">
        <v>2625</v>
      </c>
      <c r="L146" s="133" t="s">
        <v>2903</v>
      </c>
      <c r="M146" s="132">
        <v>1</v>
      </c>
      <c r="N146" s="132" t="s">
        <v>2577</v>
      </c>
      <c r="O146" s="131" t="s">
        <v>2431</v>
      </c>
    </row>
    <row r="147" spans="1:15">
      <c r="A147" s="132"/>
      <c r="B147" s="133" t="s">
        <v>2799</v>
      </c>
      <c r="C147" s="132" t="s">
        <v>2799</v>
      </c>
      <c r="D147" s="132"/>
      <c r="E147" s="132"/>
      <c r="F147" s="132"/>
      <c r="G147" s="133" t="s">
        <v>2799</v>
      </c>
      <c r="H147" s="132" t="s">
        <v>2799</v>
      </c>
      <c r="I147" s="132"/>
      <c r="J147" s="131"/>
      <c r="K147" s="132"/>
      <c r="L147" s="133" t="s">
        <v>2799</v>
      </c>
      <c r="M147" s="132" t="s">
        <v>2799</v>
      </c>
      <c r="N147" s="132"/>
      <c r="O147" s="131"/>
    </row>
    <row r="148" spans="1:15">
      <c r="A148" s="132"/>
      <c r="B148" s="133" t="s">
        <v>2799</v>
      </c>
      <c r="C148" s="132" t="s">
        <v>2799</v>
      </c>
      <c r="D148" s="132"/>
      <c r="E148" s="131"/>
      <c r="F148" s="132"/>
      <c r="G148" s="133" t="s">
        <v>2799</v>
      </c>
      <c r="H148" s="132" t="s">
        <v>2799</v>
      </c>
      <c r="I148" s="132"/>
      <c r="J148" s="131"/>
      <c r="K148" s="132"/>
      <c r="L148" s="133" t="s">
        <v>2799</v>
      </c>
      <c r="M148" s="132" t="s">
        <v>2799</v>
      </c>
      <c r="N148" s="132"/>
      <c r="O148" s="131"/>
    </row>
    <row r="149" spans="1:15">
      <c r="A149" s="132"/>
      <c r="B149" s="133" t="s">
        <v>2799</v>
      </c>
      <c r="C149" s="132" t="s">
        <v>2799</v>
      </c>
      <c r="D149" s="132"/>
      <c r="E149" s="131"/>
      <c r="F149" s="132"/>
      <c r="G149" s="133" t="s">
        <v>2799</v>
      </c>
      <c r="H149" s="132" t="s">
        <v>2799</v>
      </c>
      <c r="I149" s="132"/>
      <c r="J149" s="131"/>
      <c r="K149" s="132"/>
      <c r="L149" s="133" t="s">
        <v>2799</v>
      </c>
      <c r="M149" s="132" t="s">
        <v>2799</v>
      </c>
      <c r="N149" s="132"/>
      <c r="O149" s="132"/>
    </row>
    <row r="150" spans="1:15">
      <c r="A150" s="132"/>
      <c r="B150" s="133" t="s">
        <v>2799</v>
      </c>
      <c r="C150" s="132" t="s">
        <v>2799</v>
      </c>
      <c r="D150" s="132"/>
      <c r="E150" s="131"/>
      <c r="F150" s="132"/>
      <c r="G150" s="133" t="s">
        <v>2799</v>
      </c>
      <c r="H150" s="132" t="s">
        <v>2799</v>
      </c>
      <c r="I150" s="132"/>
      <c r="J150" s="131"/>
      <c r="K150" s="132"/>
      <c r="L150" s="133" t="s">
        <v>2799</v>
      </c>
      <c r="M150" s="132" t="s">
        <v>2799</v>
      </c>
      <c r="N150" s="132"/>
      <c r="O150" s="132"/>
    </row>
    <row r="151" spans="1:15">
      <c r="A151" s="162" t="s">
        <v>2624</v>
      </c>
      <c r="B151" s="162"/>
      <c r="C151" s="162"/>
      <c r="D151" s="162"/>
      <c r="E151" s="162"/>
      <c r="F151" s="162" t="s">
        <v>2623</v>
      </c>
      <c r="G151" s="162"/>
      <c r="H151" s="162"/>
      <c r="I151" s="162"/>
      <c r="J151" s="162"/>
      <c r="K151" s="162" t="s">
        <v>2622</v>
      </c>
      <c r="L151" s="162"/>
      <c r="M151" s="162"/>
      <c r="N151" s="162"/>
      <c r="O151" s="162"/>
    </row>
    <row r="152" spans="1:15">
      <c r="A152" s="163" t="s">
        <v>2621</v>
      </c>
      <c r="B152" s="164"/>
      <c r="C152" s="164"/>
      <c r="D152" s="164"/>
      <c r="E152" s="164"/>
      <c r="F152" s="163" t="s">
        <v>2621</v>
      </c>
      <c r="G152" s="164"/>
      <c r="H152" s="164"/>
      <c r="I152" s="164"/>
      <c r="J152" s="164"/>
      <c r="K152" s="163" t="s">
        <v>2621</v>
      </c>
      <c r="L152" s="164"/>
      <c r="M152" s="164"/>
      <c r="N152" s="164"/>
      <c r="O152" s="164"/>
    </row>
    <row r="153" spans="1:15">
      <c r="A153" s="138" t="s">
        <v>2620</v>
      </c>
      <c r="B153" s="138" t="s">
        <v>2619</v>
      </c>
      <c r="C153" s="138" t="s">
        <v>2618</v>
      </c>
      <c r="D153" s="138" t="s">
        <v>2617</v>
      </c>
      <c r="E153" s="137" t="s">
        <v>1396</v>
      </c>
      <c r="F153" s="138" t="s">
        <v>2620</v>
      </c>
      <c r="G153" s="137" t="s">
        <v>2619</v>
      </c>
      <c r="H153" s="138" t="s">
        <v>2618</v>
      </c>
      <c r="I153" s="138" t="s">
        <v>2617</v>
      </c>
      <c r="J153" s="137" t="s">
        <v>1396</v>
      </c>
      <c r="K153" s="138" t="s">
        <v>2620</v>
      </c>
      <c r="L153" s="138" t="s">
        <v>2619</v>
      </c>
      <c r="M153" s="138" t="s">
        <v>2618</v>
      </c>
      <c r="N153" s="138" t="s">
        <v>2617</v>
      </c>
      <c r="O153" s="137" t="s">
        <v>1396</v>
      </c>
    </row>
    <row r="154" spans="1:15">
      <c r="A154" s="132" t="s">
        <v>2616</v>
      </c>
      <c r="B154" s="133" t="s">
        <v>2837</v>
      </c>
      <c r="C154" s="132">
        <v>1</v>
      </c>
      <c r="D154" s="132"/>
      <c r="E154" s="131" t="s">
        <v>2460</v>
      </c>
      <c r="F154" s="132" t="s">
        <v>2616</v>
      </c>
      <c r="G154" s="133" t="s">
        <v>2837</v>
      </c>
      <c r="H154" s="132">
        <v>1</v>
      </c>
      <c r="I154" s="132"/>
      <c r="J154" s="131" t="s">
        <v>2460</v>
      </c>
      <c r="K154" s="132" t="s">
        <v>2616</v>
      </c>
      <c r="L154" s="133" t="s">
        <v>2837</v>
      </c>
      <c r="M154" s="132">
        <v>1</v>
      </c>
      <c r="N154" s="132"/>
      <c r="O154" s="131" t="s">
        <v>2460</v>
      </c>
    </row>
    <row r="155" spans="1:15">
      <c r="A155" s="132" t="s">
        <v>2615</v>
      </c>
      <c r="B155" s="133" t="s">
        <v>2838</v>
      </c>
      <c r="C155" s="132">
        <v>1</v>
      </c>
      <c r="D155" s="132"/>
      <c r="E155" s="131" t="s">
        <v>2605</v>
      </c>
      <c r="F155" s="132" t="s">
        <v>2615</v>
      </c>
      <c r="G155" s="133" t="s">
        <v>2838</v>
      </c>
      <c r="H155" s="132">
        <v>1</v>
      </c>
      <c r="I155" s="132"/>
      <c r="J155" s="131" t="s">
        <v>2605</v>
      </c>
      <c r="K155" s="132" t="s">
        <v>2615</v>
      </c>
      <c r="L155" s="133" t="s">
        <v>2838</v>
      </c>
      <c r="M155" s="132">
        <v>1</v>
      </c>
      <c r="N155" s="132"/>
      <c r="O155" s="131" t="s">
        <v>2605</v>
      </c>
    </row>
    <row r="156" spans="1:15">
      <c r="A156" s="132" t="s">
        <v>2614</v>
      </c>
      <c r="B156" s="133" t="s">
        <v>2910</v>
      </c>
      <c r="C156" s="132">
        <v>1</v>
      </c>
      <c r="D156" s="132"/>
      <c r="E156" s="131" t="s">
        <v>2450</v>
      </c>
      <c r="F156" s="132" t="s">
        <v>2614</v>
      </c>
      <c r="G156" s="133" t="s">
        <v>2910</v>
      </c>
      <c r="H156" s="132">
        <v>1</v>
      </c>
      <c r="I156" s="132"/>
      <c r="J156" s="131" t="s">
        <v>2450</v>
      </c>
      <c r="K156" s="132" t="s">
        <v>2614</v>
      </c>
      <c r="L156" s="133" t="s">
        <v>2910</v>
      </c>
      <c r="M156" s="132">
        <v>1</v>
      </c>
      <c r="N156" s="132"/>
      <c r="O156" s="131" t="s">
        <v>2450</v>
      </c>
    </row>
    <row r="157" spans="1:15">
      <c r="A157" s="132" t="s">
        <v>2613</v>
      </c>
      <c r="B157" s="133" t="s">
        <v>2911</v>
      </c>
      <c r="C157" s="132">
        <v>0.5</v>
      </c>
      <c r="D157" s="132"/>
      <c r="E157" s="131" t="s">
        <v>2469</v>
      </c>
      <c r="F157" s="132" t="s">
        <v>2613</v>
      </c>
      <c r="G157" s="133" t="s">
        <v>2911</v>
      </c>
      <c r="H157" s="132">
        <v>0.5</v>
      </c>
      <c r="I157" s="132"/>
      <c r="J157" s="131" t="s">
        <v>2469</v>
      </c>
      <c r="K157" s="132" t="s">
        <v>2613</v>
      </c>
      <c r="L157" s="133" t="s">
        <v>2911</v>
      </c>
      <c r="M157" s="132">
        <v>0.5</v>
      </c>
      <c r="N157" s="132"/>
      <c r="O157" s="131" t="s">
        <v>2469</v>
      </c>
    </row>
    <row r="158" spans="1:15">
      <c r="A158" s="132" t="s">
        <v>2612</v>
      </c>
      <c r="B158" s="133" t="s">
        <v>2912</v>
      </c>
      <c r="C158" s="132">
        <v>0.5</v>
      </c>
      <c r="D158" s="132"/>
      <c r="E158" s="131" t="s">
        <v>2583</v>
      </c>
      <c r="F158" s="132" t="s">
        <v>2612</v>
      </c>
      <c r="G158" s="133" t="s">
        <v>2912</v>
      </c>
      <c r="H158" s="132">
        <v>0.5</v>
      </c>
      <c r="I158" s="132"/>
      <c r="J158" s="131" t="s">
        <v>2583</v>
      </c>
      <c r="K158" s="132" t="s">
        <v>2612</v>
      </c>
      <c r="L158" s="133" t="s">
        <v>2912</v>
      </c>
      <c r="M158" s="132">
        <v>0.5</v>
      </c>
      <c r="N158" s="132"/>
      <c r="O158" s="131" t="s">
        <v>2583</v>
      </c>
    </row>
    <row r="159" spans="1:15">
      <c r="A159" s="132" t="s">
        <v>2611</v>
      </c>
      <c r="B159" s="133" t="s">
        <v>2913</v>
      </c>
      <c r="C159" s="132">
        <v>0.5</v>
      </c>
      <c r="D159" s="132"/>
      <c r="E159" s="131" t="s">
        <v>1536</v>
      </c>
      <c r="F159" s="132" t="s">
        <v>2611</v>
      </c>
      <c r="G159" s="133" t="s">
        <v>2913</v>
      </c>
      <c r="H159" s="132">
        <v>0.5</v>
      </c>
      <c r="I159" s="132"/>
      <c r="J159" s="131" t="s">
        <v>1536</v>
      </c>
      <c r="K159" s="132" t="s">
        <v>2611</v>
      </c>
      <c r="L159" s="133" t="s">
        <v>2913</v>
      </c>
      <c r="M159" s="132">
        <v>0.5</v>
      </c>
      <c r="N159" s="132"/>
      <c r="O159" s="131" t="s">
        <v>1536</v>
      </c>
    </row>
    <row r="160" spans="1:15">
      <c r="A160" s="132" t="s">
        <v>2610</v>
      </c>
      <c r="B160" s="133" t="s">
        <v>2914</v>
      </c>
      <c r="C160" s="132">
        <v>0.5</v>
      </c>
      <c r="D160" s="132"/>
      <c r="E160" s="132" t="s">
        <v>2477</v>
      </c>
      <c r="F160" s="132" t="s">
        <v>2610</v>
      </c>
      <c r="G160" s="133" t="s">
        <v>2914</v>
      </c>
      <c r="H160" s="132">
        <v>0.5</v>
      </c>
      <c r="I160" s="132"/>
      <c r="J160" s="132" t="s">
        <v>2477</v>
      </c>
      <c r="K160" s="132" t="s">
        <v>2610</v>
      </c>
      <c r="L160" s="133" t="s">
        <v>2914</v>
      </c>
      <c r="M160" s="132">
        <v>0.5</v>
      </c>
      <c r="N160" s="132"/>
      <c r="O160" s="132" t="s">
        <v>2477</v>
      </c>
    </row>
    <row r="161" spans="1:15">
      <c r="A161" s="132" t="s">
        <v>2608</v>
      </c>
      <c r="B161" s="133" t="s">
        <v>2915</v>
      </c>
      <c r="C161" s="132">
        <v>1</v>
      </c>
      <c r="D161" s="132"/>
      <c r="E161" s="131" t="s">
        <v>2609</v>
      </c>
      <c r="F161" s="132" t="s">
        <v>2608</v>
      </c>
      <c r="G161" s="133" t="s">
        <v>2915</v>
      </c>
      <c r="H161" s="132">
        <v>1</v>
      </c>
      <c r="I161" s="132"/>
      <c r="J161" s="131" t="s">
        <v>2453</v>
      </c>
      <c r="K161" s="132" t="s">
        <v>2608</v>
      </c>
      <c r="L161" s="133" t="s">
        <v>2915</v>
      </c>
      <c r="M161" s="132">
        <v>1</v>
      </c>
      <c r="N161" s="132"/>
      <c r="O161" s="131" t="s">
        <v>2453</v>
      </c>
    </row>
    <row r="162" spans="1:15">
      <c r="A162" s="132"/>
      <c r="B162" s="133" t="s">
        <v>2799</v>
      </c>
      <c r="C162" s="132" t="s">
        <v>2799</v>
      </c>
      <c r="D162" s="132"/>
      <c r="E162" s="131"/>
      <c r="F162" s="132"/>
      <c r="G162" s="133" t="s">
        <v>2799</v>
      </c>
      <c r="H162" s="132" t="s">
        <v>2799</v>
      </c>
      <c r="I162" s="132"/>
      <c r="J162" s="131"/>
      <c r="K162" s="132"/>
      <c r="L162" s="133" t="s">
        <v>2799</v>
      </c>
      <c r="M162" s="132" t="s">
        <v>2799</v>
      </c>
      <c r="N162" s="132"/>
      <c r="O162" s="131"/>
    </row>
    <row r="163" spans="1:15">
      <c r="A163" s="132"/>
      <c r="B163" s="133" t="s">
        <v>2799</v>
      </c>
      <c r="C163" s="132" t="s">
        <v>2799</v>
      </c>
      <c r="D163" s="132"/>
      <c r="E163" s="131"/>
      <c r="F163" s="132"/>
      <c r="G163" s="133" t="s">
        <v>2799</v>
      </c>
      <c r="H163" s="132" t="s">
        <v>2799</v>
      </c>
      <c r="I163" s="132"/>
      <c r="J163" s="131"/>
      <c r="K163" s="132"/>
      <c r="L163" s="133" t="s">
        <v>2799</v>
      </c>
      <c r="M163" s="132" t="s">
        <v>2799</v>
      </c>
      <c r="N163" s="132"/>
      <c r="O163" s="131"/>
    </row>
    <row r="164" spans="1:15">
      <c r="A164" s="132"/>
      <c r="B164" s="133" t="s">
        <v>2799</v>
      </c>
      <c r="C164" s="132" t="s">
        <v>2799</v>
      </c>
      <c r="D164" s="132"/>
      <c r="E164" s="131"/>
      <c r="F164" s="132"/>
      <c r="G164" s="133" t="s">
        <v>2799</v>
      </c>
      <c r="H164" s="132" t="s">
        <v>2799</v>
      </c>
      <c r="I164" s="132"/>
      <c r="J164" s="131"/>
      <c r="K164" s="132"/>
      <c r="L164" s="133" t="s">
        <v>2799</v>
      </c>
      <c r="M164" s="132" t="s">
        <v>2799</v>
      </c>
      <c r="N164" s="132"/>
      <c r="O164" s="131"/>
    </row>
    <row r="165" spans="1:15">
      <c r="A165" s="132"/>
      <c r="B165" s="133" t="s">
        <v>2799</v>
      </c>
      <c r="C165" s="132" t="s">
        <v>2799</v>
      </c>
      <c r="D165" s="132"/>
      <c r="E165" s="131"/>
      <c r="F165" s="132"/>
      <c r="G165" s="133" t="s">
        <v>2799</v>
      </c>
      <c r="H165" s="132" t="s">
        <v>2799</v>
      </c>
      <c r="I165" s="132"/>
      <c r="J165" s="131"/>
      <c r="K165" s="132"/>
      <c r="L165" s="133" t="s">
        <v>2799</v>
      </c>
      <c r="M165" s="132" t="s">
        <v>2799</v>
      </c>
      <c r="N165" s="132"/>
      <c r="O165" s="131"/>
    </row>
    <row r="166" spans="1:15">
      <c r="A166" s="159" t="s">
        <v>2607</v>
      </c>
      <c r="B166" s="160"/>
      <c r="C166" s="160"/>
      <c r="D166" s="160"/>
      <c r="E166" s="161"/>
      <c r="F166" s="159" t="s">
        <v>2607</v>
      </c>
      <c r="G166" s="160"/>
      <c r="H166" s="160"/>
      <c r="I166" s="160"/>
      <c r="J166" s="161"/>
      <c r="K166" s="159" t="s">
        <v>2607</v>
      </c>
      <c r="L166" s="160"/>
      <c r="M166" s="160"/>
      <c r="N166" s="160"/>
      <c r="O166" s="161"/>
    </row>
    <row r="167" spans="1:15">
      <c r="A167" s="132" t="s">
        <v>2606</v>
      </c>
      <c r="B167" s="133" t="s">
        <v>2849</v>
      </c>
      <c r="C167" s="132">
        <v>1.5</v>
      </c>
      <c r="D167" s="132"/>
      <c r="E167" s="136" t="s">
        <v>2605</v>
      </c>
      <c r="F167" s="132" t="s">
        <v>2604</v>
      </c>
      <c r="G167" s="133" t="s">
        <v>2916</v>
      </c>
      <c r="H167" s="132">
        <v>1</v>
      </c>
      <c r="I167" s="132"/>
      <c r="J167" s="131" t="s">
        <v>2603</v>
      </c>
      <c r="K167" s="132" t="s">
        <v>2604</v>
      </c>
      <c r="L167" s="133" t="s">
        <v>2916</v>
      </c>
      <c r="M167" s="132">
        <v>1</v>
      </c>
      <c r="N167" s="132"/>
      <c r="O167" s="131" t="s">
        <v>2603</v>
      </c>
    </row>
    <row r="168" spans="1:15">
      <c r="A168" s="132" t="s">
        <v>2602</v>
      </c>
      <c r="B168" s="133" t="s">
        <v>2917</v>
      </c>
      <c r="C168" s="132">
        <v>1</v>
      </c>
      <c r="D168" s="131"/>
      <c r="E168" s="131" t="s">
        <v>2601</v>
      </c>
      <c r="F168" s="132" t="s">
        <v>2600</v>
      </c>
      <c r="G168" s="133" t="s">
        <v>2918</v>
      </c>
      <c r="H168" s="132">
        <v>1</v>
      </c>
      <c r="I168" s="132"/>
      <c r="J168" s="136" t="s">
        <v>2493</v>
      </c>
      <c r="K168" s="132" t="s">
        <v>2600</v>
      </c>
      <c r="L168" s="133" t="s">
        <v>2918</v>
      </c>
      <c r="M168" s="132">
        <v>1</v>
      </c>
      <c r="N168" s="132"/>
      <c r="O168" s="136" t="s">
        <v>2493</v>
      </c>
    </row>
    <row r="169" spans="1:15">
      <c r="A169" s="132" t="s">
        <v>2599</v>
      </c>
      <c r="B169" s="133" t="s">
        <v>2919</v>
      </c>
      <c r="C169" s="132">
        <v>1</v>
      </c>
      <c r="D169" s="131"/>
      <c r="E169" s="131" t="s">
        <v>2450</v>
      </c>
      <c r="F169" s="132" t="s">
        <v>2598</v>
      </c>
      <c r="G169" s="133" t="s">
        <v>2920</v>
      </c>
      <c r="H169" s="132">
        <v>1</v>
      </c>
      <c r="I169" s="132"/>
      <c r="J169" s="131" t="s">
        <v>2469</v>
      </c>
      <c r="K169" s="132" t="s">
        <v>2598</v>
      </c>
      <c r="L169" s="133" t="s">
        <v>2920</v>
      </c>
      <c r="M169" s="132">
        <v>1</v>
      </c>
      <c r="N169" s="132"/>
      <c r="O169" s="131" t="s">
        <v>2469</v>
      </c>
    </row>
    <row r="170" spans="1:15">
      <c r="A170" s="132" t="s">
        <v>2597</v>
      </c>
      <c r="B170" s="133" t="s">
        <v>2921</v>
      </c>
      <c r="C170" s="132">
        <v>1</v>
      </c>
      <c r="D170" s="131"/>
      <c r="E170" s="134" t="s">
        <v>2596</v>
      </c>
      <c r="F170" s="132" t="s">
        <v>2595</v>
      </c>
      <c r="G170" s="133" t="s">
        <v>2922</v>
      </c>
      <c r="H170" s="132">
        <v>0.5</v>
      </c>
      <c r="I170" s="132"/>
      <c r="J170" s="136" t="s">
        <v>2442</v>
      </c>
      <c r="K170" s="132" t="s">
        <v>2595</v>
      </c>
      <c r="L170" s="133" t="s">
        <v>2922</v>
      </c>
      <c r="M170" s="132">
        <v>0.5</v>
      </c>
      <c r="N170" s="132"/>
      <c r="O170" s="136" t="s">
        <v>2442</v>
      </c>
    </row>
    <row r="171" spans="1:15">
      <c r="A171" s="132" t="s">
        <v>2594</v>
      </c>
      <c r="B171" s="133" t="s">
        <v>2923</v>
      </c>
      <c r="C171" s="132">
        <v>1</v>
      </c>
      <c r="D171" s="132"/>
      <c r="E171" s="131" t="s">
        <v>2457</v>
      </c>
      <c r="F171" s="132" t="s">
        <v>2593</v>
      </c>
      <c r="G171" s="133" t="s">
        <v>2924</v>
      </c>
      <c r="H171" s="132">
        <v>1</v>
      </c>
      <c r="I171" s="132"/>
      <c r="J171" s="136" t="s">
        <v>2434</v>
      </c>
      <c r="K171" s="132" t="s">
        <v>2592</v>
      </c>
      <c r="L171" s="133" t="s">
        <v>2925</v>
      </c>
      <c r="M171" s="132">
        <v>2</v>
      </c>
      <c r="N171" s="132"/>
      <c r="O171" s="136" t="s">
        <v>2591</v>
      </c>
    </row>
    <row r="172" spans="1:15">
      <c r="A172" s="132" t="s">
        <v>2590</v>
      </c>
      <c r="B172" s="133" t="s">
        <v>2926</v>
      </c>
      <c r="C172" s="132">
        <v>1</v>
      </c>
      <c r="D172" s="132" t="s">
        <v>2577</v>
      </c>
      <c r="E172" s="134" t="s">
        <v>2469</v>
      </c>
      <c r="F172" s="132" t="s">
        <v>2589</v>
      </c>
      <c r="G172" s="133" t="s">
        <v>2927</v>
      </c>
      <c r="H172" s="132">
        <v>1</v>
      </c>
      <c r="I172" s="132"/>
      <c r="J172" s="136" t="s">
        <v>2434</v>
      </c>
      <c r="K172" s="132" t="s">
        <v>2588</v>
      </c>
      <c r="L172" s="133" t="s">
        <v>2928</v>
      </c>
      <c r="M172" s="132">
        <v>2</v>
      </c>
      <c r="N172" s="132"/>
      <c r="O172" s="136" t="s">
        <v>1537</v>
      </c>
    </row>
    <row r="173" spans="1:15">
      <c r="A173" s="132" t="s">
        <v>2587</v>
      </c>
      <c r="B173" s="133" t="s">
        <v>2929</v>
      </c>
      <c r="C173" s="132">
        <v>1</v>
      </c>
      <c r="D173" s="132" t="s">
        <v>2577</v>
      </c>
      <c r="E173" s="136" t="s">
        <v>2457</v>
      </c>
      <c r="F173" s="132" t="s">
        <v>2582</v>
      </c>
      <c r="G173" s="133" t="s">
        <v>2930</v>
      </c>
      <c r="H173" s="132">
        <v>1</v>
      </c>
      <c r="I173" s="132" t="s">
        <v>2577</v>
      </c>
      <c r="J173" s="131" t="s">
        <v>2581</v>
      </c>
      <c r="K173" s="132" t="s">
        <v>2586</v>
      </c>
      <c r="L173" s="133" t="s">
        <v>2931</v>
      </c>
      <c r="M173" s="132">
        <v>2</v>
      </c>
      <c r="N173" s="132"/>
      <c r="O173" s="136" t="s">
        <v>1536</v>
      </c>
    </row>
    <row r="174" spans="1:15">
      <c r="A174" s="132" t="s">
        <v>2580</v>
      </c>
      <c r="B174" s="133" t="s">
        <v>2934</v>
      </c>
      <c r="C174" s="132">
        <v>1</v>
      </c>
      <c r="D174" s="132" t="s">
        <v>2577</v>
      </c>
      <c r="E174" s="134" t="s">
        <v>2431</v>
      </c>
      <c r="F174" s="132" t="s">
        <v>2579</v>
      </c>
      <c r="G174" s="133" t="s">
        <v>2932</v>
      </c>
      <c r="H174" s="132">
        <v>1</v>
      </c>
      <c r="I174" s="132" t="s">
        <v>2577</v>
      </c>
      <c r="J174" s="132" t="s">
        <v>2453</v>
      </c>
      <c r="K174" s="132" t="s">
        <v>2585</v>
      </c>
      <c r="L174" s="133" t="s">
        <v>2933</v>
      </c>
      <c r="M174" s="132">
        <v>2</v>
      </c>
      <c r="N174" s="132"/>
      <c r="O174" s="131" t="s">
        <v>1534</v>
      </c>
    </row>
    <row r="175" spans="1:15">
      <c r="A175" s="132"/>
      <c r="B175" s="133"/>
      <c r="C175" s="132"/>
      <c r="D175" s="132"/>
      <c r="E175" s="134"/>
      <c r="F175" s="132" t="s">
        <v>2578</v>
      </c>
      <c r="G175" s="133" t="s">
        <v>2908</v>
      </c>
      <c r="H175" s="132">
        <v>1</v>
      </c>
      <c r="I175" s="132" t="s">
        <v>2577</v>
      </c>
      <c r="J175" s="131" t="s">
        <v>2434</v>
      </c>
      <c r="K175" s="132" t="s">
        <v>2584</v>
      </c>
      <c r="L175" s="133" t="s">
        <v>2935</v>
      </c>
      <c r="M175" s="132">
        <v>2</v>
      </c>
      <c r="N175" s="132"/>
      <c r="O175" s="135" t="s">
        <v>2583</v>
      </c>
    </row>
    <row r="176" spans="1:15">
      <c r="A176" s="132"/>
      <c r="B176" s="133"/>
      <c r="C176" s="132"/>
      <c r="D176" s="132"/>
      <c r="E176" s="131"/>
      <c r="F176" s="132"/>
      <c r="G176" s="133"/>
      <c r="H176" s="132"/>
      <c r="I176" s="132"/>
      <c r="J176" s="134"/>
      <c r="K176" s="132" t="s">
        <v>2582</v>
      </c>
      <c r="L176" s="133" t="s">
        <v>2930</v>
      </c>
      <c r="M176" s="132">
        <v>1</v>
      </c>
      <c r="N176" s="132" t="s">
        <v>2577</v>
      </c>
      <c r="O176" s="131" t="s">
        <v>2581</v>
      </c>
    </row>
    <row r="177" spans="1:15">
      <c r="A177" s="132"/>
      <c r="B177" s="133" t="s">
        <v>2799</v>
      </c>
      <c r="C177" s="132" t="s">
        <v>2799</v>
      </c>
      <c r="D177" s="132"/>
      <c r="E177" s="131"/>
      <c r="F177" s="132"/>
      <c r="G177" s="133" t="s">
        <v>2799</v>
      </c>
      <c r="H177" s="132" t="s">
        <v>2799</v>
      </c>
      <c r="I177" s="132"/>
      <c r="J177" s="131"/>
      <c r="K177" s="132" t="s">
        <v>2580</v>
      </c>
      <c r="L177" s="133" t="s">
        <v>2934</v>
      </c>
      <c r="M177" s="132">
        <v>1</v>
      </c>
      <c r="N177" s="132" t="s">
        <v>2577</v>
      </c>
      <c r="O177" s="131" t="s">
        <v>2457</v>
      </c>
    </row>
    <row r="178" spans="1:15">
      <c r="A178" s="132"/>
      <c r="B178" s="133" t="s">
        <v>2799</v>
      </c>
      <c r="C178" s="132" t="s">
        <v>2799</v>
      </c>
      <c r="D178" s="132"/>
      <c r="E178" s="131"/>
      <c r="F178" s="132"/>
      <c r="G178" s="133" t="s">
        <v>2799</v>
      </c>
      <c r="H178" s="132" t="s">
        <v>2799</v>
      </c>
      <c r="I178" s="132"/>
      <c r="J178" s="131"/>
      <c r="K178" s="132"/>
      <c r="L178" s="133"/>
      <c r="M178" s="132"/>
      <c r="N178" s="132"/>
      <c r="O178" s="132"/>
    </row>
    <row r="179" spans="1:15">
      <c r="A179" s="132"/>
      <c r="B179" s="133" t="s">
        <v>2799</v>
      </c>
      <c r="C179" s="132" t="s">
        <v>2799</v>
      </c>
      <c r="D179" s="132"/>
      <c r="E179" s="132"/>
      <c r="F179" s="132"/>
      <c r="G179" s="133" t="s">
        <v>2799</v>
      </c>
      <c r="H179" s="132" t="s">
        <v>2799</v>
      </c>
      <c r="I179" s="132"/>
      <c r="J179" s="131"/>
      <c r="K179" s="132"/>
      <c r="L179" s="133"/>
      <c r="M179" s="132"/>
      <c r="N179" s="132"/>
      <c r="O179" s="131"/>
    </row>
  </sheetData>
  <mergeCells count="66">
    <mergeCell ref="U1:Y1"/>
    <mergeCell ref="A2:E2"/>
    <mergeCell ref="F2:J2"/>
    <mergeCell ref="K2:O2"/>
    <mergeCell ref="P2:T2"/>
    <mergeCell ref="U2:Y2"/>
    <mergeCell ref="A1:E1"/>
    <mergeCell ref="F1:J1"/>
    <mergeCell ref="K1:O1"/>
    <mergeCell ref="P1:T1"/>
    <mergeCell ref="A16:E16"/>
    <mergeCell ref="F16:J16"/>
    <mergeCell ref="K16:O16"/>
    <mergeCell ref="P16:T16"/>
    <mergeCell ref="U16:Y16"/>
    <mergeCell ref="A32:E32"/>
    <mergeCell ref="F32:J32"/>
    <mergeCell ref="K32:O32"/>
    <mergeCell ref="P32:T32"/>
    <mergeCell ref="A31:E31"/>
    <mergeCell ref="F31:J31"/>
    <mergeCell ref="K31:O31"/>
    <mergeCell ref="P31:T31"/>
    <mergeCell ref="A46:E46"/>
    <mergeCell ref="F46:J46"/>
    <mergeCell ref="K46:O46"/>
    <mergeCell ref="P46:T46"/>
    <mergeCell ref="A60:E60"/>
    <mergeCell ref="F60:J60"/>
    <mergeCell ref="K60:O60"/>
    <mergeCell ref="P60:T60"/>
    <mergeCell ref="A61:E61"/>
    <mergeCell ref="F61:J61"/>
    <mergeCell ref="K61:O61"/>
    <mergeCell ref="P61:T61"/>
    <mergeCell ref="A75:E75"/>
    <mergeCell ref="F75:J75"/>
    <mergeCell ref="K75:O75"/>
    <mergeCell ref="P75:T75"/>
    <mergeCell ref="A89:E89"/>
    <mergeCell ref="F89:J89"/>
    <mergeCell ref="K89:O89"/>
    <mergeCell ref="A90:E90"/>
    <mergeCell ref="F90:J90"/>
    <mergeCell ref="K90:O90"/>
    <mergeCell ref="A104:E104"/>
    <mergeCell ref="F104:J104"/>
    <mergeCell ref="K104:O104"/>
    <mergeCell ref="A119:E119"/>
    <mergeCell ref="F119:J119"/>
    <mergeCell ref="K119:O119"/>
    <mergeCell ref="A120:E120"/>
    <mergeCell ref="F120:J120"/>
    <mergeCell ref="K120:O120"/>
    <mergeCell ref="A134:E134"/>
    <mergeCell ref="F134:J134"/>
    <mergeCell ref="K134:O134"/>
    <mergeCell ref="A166:E166"/>
    <mergeCell ref="F166:J166"/>
    <mergeCell ref="K166:O166"/>
    <mergeCell ref="A151:E151"/>
    <mergeCell ref="F151:J151"/>
    <mergeCell ref="K151:O151"/>
    <mergeCell ref="A152:E152"/>
    <mergeCell ref="F152:J152"/>
    <mergeCell ref="K152:O15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r:id="rId1"/>
  <rowBreaks count="5" manualBreakCount="5">
    <brk id="30" max="16383" man="1"/>
    <brk id="59" max="16383" man="1"/>
    <brk id="88" max="16383" man="1"/>
    <brk id="118" max="16383" man="1"/>
    <brk id="150" max="16383" man="1"/>
  </rowBreaks>
  <colBreaks count="4" manualBreakCount="4">
    <brk id="5" max="1048575" man="1"/>
    <brk id="10" max="1048575" man="1"/>
    <brk id="15" max="1048575" man="1"/>
    <brk id="20" max="17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79CD2-E099-4B7E-B699-FDFF1A84D7E5}">
  <dimension ref="A1:G11"/>
  <sheetViews>
    <sheetView view="pageBreakPreview" topLeftCell="A4" zoomScale="118" zoomScaleNormal="100" zoomScaleSheetLayoutView="118" workbookViewId="0">
      <selection activeCell="F17" sqref="F17"/>
    </sheetView>
  </sheetViews>
  <sheetFormatPr defaultColWidth="11.33203125" defaultRowHeight="24"/>
  <cols>
    <col min="1" max="1" width="11.33203125" style="16"/>
    <col min="2" max="2" width="24.6640625" style="16" hidden="1" customWidth="1"/>
    <col min="3" max="3" width="44.83203125" style="16" customWidth="1"/>
    <col min="4" max="4" width="27.6640625" style="19" customWidth="1"/>
    <col min="5" max="5" width="31.1640625" style="19" customWidth="1"/>
    <col min="6" max="6" width="38.83203125" style="19" customWidth="1"/>
    <col min="7" max="7" width="0" style="19" hidden="1" customWidth="1"/>
    <col min="8" max="16384" width="11.33203125" style="19"/>
  </cols>
  <sheetData>
    <row r="1" spans="1:7">
      <c r="A1" s="207" t="str">
        <f>"หัวหน้ากลุ่มสาระการเรียนรู้ ปีการศึกษา "&amp;ชื่อนักเรียน!F2</f>
        <v>หัวหน้ากลุ่มสาระการเรียนรู้ ปีการศึกษา 2568</v>
      </c>
      <c r="B1" s="207"/>
      <c r="C1" s="207"/>
      <c r="D1" s="207"/>
      <c r="E1" s="207"/>
    </row>
    <row r="2" spans="1:7" s="16" customFormat="1">
      <c r="A2" s="129" t="s">
        <v>2414</v>
      </c>
      <c r="B2" s="129" t="s">
        <v>2415</v>
      </c>
      <c r="C2" s="129" t="s">
        <v>2542</v>
      </c>
      <c r="D2" s="208" t="s">
        <v>2566</v>
      </c>
      <c r="E2" s="209"/>
    </row>
    <row r="3" spans="1:7">
      <c r="A3" s="107">
        <v>1</v>
      </c>
      <c r="B3" s="108" t="str" cm="1">
        <f t="array" ref="B3">"ครู"&amp;RIGHT(D3,MIN(LEN(SUBSTITUTE(D3,$G$3:$G$6,""))))</f>
        <v>ครูเสาวณีย์</v>
      </c>
      <c r="C3" s="107" t="s">
        <v>2543</v>
      </c>
      <c r="D3" s="109" t="s">
        <v>2544</v>
      </c>
      <c r="E3" s="110" t="s">
        <v>2545</v>
      </c>
      <c r="F3" s="19" t="str">
        <f>D3&amp;"  "&amp;E3</f>
        <v>นางสาวเสาวณีย์  โพธิ์เต็ง</v>
      </c>
      <c r="G3" s="19" t="s">
        <v>2421</v>
      </c>
    </row>
    <row r="4" spans="1:7">
      <c r="A4" s="107">
        <v>2</v>
      </c>
      <c r="B4" s="107" t="str" cm="1">
        <f t="array" ref="B4">"ครู"&amp;RIGHT(D4,MIN(LEN(SUBSTITUTE(D4,$G$3:$G$6,""))))</f>
        <v>ครูจันทรา</v>
      </c>
      <c r="C4" s="107" t="s">
        <v>2546</v>
      </c>
      <c r="D4" s="109" t="s">
        <v>2437</v>
      </c>
      <c r="E4" s="110" t="s">
        <v>2438</v>
      </c>
      <c r="F4" s="19" t="str">
        <f t="shared" ref="F4:F11" si="0">D4&amp;"  "&amp;E4</f>
        <v>นางจันทรา  บุญมีประเสริฐ</v>
      </c>
      <c r="G4" s="19" t="s">
        <v>84</v>
      </c>
    </row>
    <row r="5" spans="1:7">
      <c r="A5" s="107">
        <v>3</v>
      </c>
      <c r="B5" s="107" t="str" cm="1">
        <f t="array" ref="B5">"ครู"&amp;RIGHT(D5,MIN(LEN(SUBSTITUTE(D5,$G$3:$G$6,""))))</f>
        <v>ครูสายชล</v>
      </c>
      <c r="C5" s="107" t="s">
        <v>2547</v>
      </c>
      <c r="D5" s="109" t="s">
        <v>2548</v>
      </c>
      <c r="E5" s="110" t="s">
        <v>2549</v>
      </c>
      <c r="F5" s="19" t="str">
        <f t="shared" si="0"/>
        <v>นางสาวสายชล  พรมีอยู่</v>
      </c>
      <c r="G5" s="19" t="s">
        <v>2426</v>
      </c>
    </row>
    <row r="6" spans="1:7">
      <c r="A6" s="107">
        <v>4</v>
      </c>
      <c r="B6" s="107" t="str" cm="1">
        <f t="array" ref="B6">"ครู"&amp;RIGHT(D6,MIN(LEN(SUBSTITUTE(D6,$G$3:$G$6,""))))</f>
        <v>ครูอุไรวรรณ</v>
      </c>
      <c r="C6" s="107" t="s">
        <v>2550</v>
      </c>
      <c r="D6" s="109" t="s">
        <v>2530</v>
      </c>
      <c r="E6" s="110" t="s">
        <v>2531</v>
      </c>
      <c r="F6" s="19" t="str">
        <f t="shared" si="0"/>
        <v>นางสาวอุไรวรรณ  ประเทืองผล</v>
      </c>
      <c r="G6" s="19" t="s">
        <v>82</v>
      </c>
    </row>
    <row r="7" spans="1:7">
      <c r="A7" s="107">
        <v>5</v>
      </c>
      <c r="B7" s="107" t="str" cm="1">
        <f t="array" ref="B7">"ครู"&amp;RIGHT(D7,MIN(LEN(SUBSTITUTE(D7,$G$3:$G$6,""))))</f>
        <v>ครูจักรายุ</v>
      </c>
      <c r="C7" s="107" t="s">
        <v>2551</v>
      </c>
      <c r="D7" s="109" t="s">
        <v>2564</v>
      </c>
      <c r="E7" s="110" t="s">
        <v>2565</v>
      </c>
      <c r="F7" s="19" t="str">
        <f t="shared" si="0"/>
        <v>นายจักรายุ  เพชรช้าง</v>
      </c>
    </row>
    <row r="8" spans="1:7">
      <c r="A8" s="107">
        <v>6</v>
      </c>
      <c r="B8" s="107" t="str" cm="1">
        <f t="array" ref="B8">"ครู"&amp;RIGHT(D8,MIN(LEN(SUBSTITUTE(D8,$G$3:$G$6,""))))</f>
        <v>ครูพัชนีพงศ์</v>
      </c>
      <c r="C8" s="107" t="s">
        <v>2552</v>
      </c>
      <c r="D8" s="109" t="s">
        <v>2553</v>
      </c>
      <c r="E8" s="110" t="s">
        <v>2554</v>
      </c>
      <c r="F8" s="19" t="str">
        <f t="shared" si="0"/>
        <v>นางสาวพัชนีพงศ์  คล่องนาวา</v>
      </c>
    </row>
    <row r="9" spans="1:7">
      <c r="A9" s="107">
        <v>7</v>
      </c>
      <c r="B9" s="107" t="str" cm="1">
        <f t="array" ref="B9">"ครู"&amp;RIGHT(D9,MIN(LEN(SUBSTITUTE(D9,$G$3:$G$6,""))))</f>
        <v>ครูจันทนา</v>
      </c>
      <c r="C9" s="107" t="s">
        <v>2555</v>
      </c>
      <c r="D9" s="109" t="s">
        <v>2487</v>
      </c>
      <c r="E9" s="110" t="s">
        <v>2488</v>
      </c>
      <c r="F9" s="19" t="str">
        <f t="shared" si="0"/>
        <v>นางสาวจันทนา  เกิดจันทร์ตรง</v>
      </c>
    </row>
    <row r="10" spans="1:7">
      <c r="A10" s="107">
        <v>8</v>
      </c>
      <c r="B10" s="107" t="str" cm="1">
        <f t="array" ref="B10">"ครู"&amp;RIGHT(D10,MIN(LEN(SUBSTITUTE(D10,$G$3:$G$6,""))))</f>
        <v>ครูกนกกร</v>
      </c>
      <c r="C10" s="107" t="s">
        <v>2556</v>
      </c>
      <c r="D10" s="109" t="s">
        <v>2451</v>
      </c>
      <c r="E10" s="110" t="s">
        <v>2452</v>
      </c>
      <c r="F10" s="19" t="str">
        <f t="shared" si="0"/>
        <v>นางกนกกร  เกษมสุขจรัสแสง</v>
      </c>
    </row>
    <row r="11" spans="1:7">
      <c r="A11" s="107">
        <v>9</v>
      </c>
      <c r="B11" s="107" t="str" cm="1">
        <f t="array" ref="B11">"ครู"&amp;RIGHT(D11,MIN(LEN(SUBSTITUTE(D11,$G$3:$G$6,""))))</f>
        <v>ครูมรกต</v>
      </c>
      <c r="C11" s="107" t="s">
        <v>2557</v>
      </c>
      <c r="D11" s="109" t="s">
        <v>2470</v>
      </c>
      <c r="E11" s="110" t="s">
        <v>2471</v>
      </c>
      <c r="F11" s="19" t="str">
        <f t="shared" si="0"/>
        <v>นางสาวมรกต  แหวนประดับ</v>
      </c>
    </row>
  </sheetData>
  <sheetProtection algorithmName="SHA-512" hashValue="yoFGubu/EqoI9ROjBt7dAgvh8dLK4pLHkbRZu7VvIp3wNYM1c+igKZYs+c+ySkB+VLdWAJAwQ0evSjgeTivpVw==" saltValue="ZfgrK4+dUkEOAy8rclDavQ==" spinCount="100000" sheet="1" objects="1" scenarios="1"/>
  <mergeCells count="2">
    <mergeCell ref="A1:E1"/>
    <mergeCell ref="D2:E2"/>
  </mergeCells>
  <conditionalFormatting sqref="C3:C11">
    <cfRule type="duplicateValues" dxfId="103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03A25-D76F-4524-ABEA-179E4A0124A8}">
  <dimension ref="A1:K38"/>
  <sheetViews>
    <sheetView view="pageBreakPreview" topLeftCell="D1" zoomScale="89" zoomScaleNormal="100" zoomScaleSheetLayoutView="89" workbookViewId="0">
      <selection activeCell="H20" sqref="H20"/>
    </sheetView>
  </sheetViews>
  <sheetFormatPr defaultColWidth="10.1640625" defaultRowHeight="24"/>
  <cols>
    <col min="1" max="1" width="16.83203125" style="19" hidden="1" customWidth="1"/>
    <col min="2" max="3" width="10.1640625" style="19" hidden="1" customWidth="1"/>
    <col min="4" max="4" width="10.1640625" style="16"/>
    <col min="5" max="5" width="22.1640625" style="16" hidden="1" customWidth="1"/>
    <col min="6" max="6" width="27.33203125" style="16" customWidth="1"/>
    <col min="7" max="7" width="24.83203125" style="19" customWidth="1"/>
    <col min="8" max="8" width="28.1640625" style="19" customWidth="1"/>
    <col min="9" max="9" width="35" style="19" customWidth="1"/>
    <col min="10" max="10" width="0" style="19" hidden="1" customWidth="1"/>
    <col min="11" max="16384" width="10.1640625" style="19"/>
  </cols>
  <sheetData>
    <row r="1" spans="1:11" s="16" customFormat="1">
      <c r="A1" s="16" t="s">
        <v>2413</v>
      </c>
      <c r="D1" s="107" t="s">
        <v>2414</v>
      </c>
      <c r="E1" s="107" t="s">
        <v>2415</v>
      </c>
      <c r="F1" s="107" t="s">
        <v>2416</v>
      </c>
      <c r="G1" s="210" t="s">
        <v>2566</v>
      </c>
      <c r="H1" s="211"/>
      <c r="K1" s="16" t="s">
        <v>2417</v>
      </c>
    </row>
    <row r="2" spans="1:11">
      <c r="A2" s="19" t="str">
        <f>F2&amp;"-"&amp;K2</f>
        <v>มัธยมศึกษาปีที่ 1/1-1</v>
      </c>
      <c r="D2" s="107">
        <v>1</v>
      </c>
      <c r="E2" s="108" t="str" cm="1">
        <f t="array" ref="E2">"ครู"&amp;RIGHT(G2,MIN(LEN(SUBSTITUTE(G2,$J$2:$J$5,""))))</f>
        <v>ครูจันทรา</v>
      </c>
      <c r="F2" s="107" t="s">
        <v>575</v>
      </c>
      <c r="G2" s="109" t="s">
        <v>2437</v>
      </c>
      <c r="H2" s="110" t="s">
        <v>2438</v>
      </c>
      <c r="I2" s="19" t="s">
        <v>2439</v>
      </c>
      <c r="J2" s="19" t="s">
        <v>2421</v>
      </c>
      <c r="K2" s="19">
        <v>1</v>
      </c>
    </row>
    <row r="3" spans="1:11">
      <c r="A3" s="19" t="str">
        <f t="shared" ref="A3:A38" si="0">F3&amp;"-"&amp;K3</f>
        <v>มัธยมศึกษาปีที่ 1/2-1</v>
      </c>
      <c r="D3" s="107">
        <v>2</v>
      </c>
      <c r="E3" s="107" t="str" cm="1">
        <f t="array" ref="E3">"ครู"&amp;RIGHT(G3,MIN(LEN(SUBSTITUTE(G3,$J$2:$J$5,""))))</f>
        <v>ครูตะลันต์</v>
      </c>
      <c r="F3" s="107" t="s">
        <v>576</v>
      </c>
      <c r="G3" s="109" t="s">
        <v>2440</v>
      </c>
      <c r="H3" s="110" t="s">
        <v>2441</v>
      </c>
      <c r="I3" s="19" t="s">
        <v>2442</v>
      </c>
      <c r="J3" s="19" t="s">
        <v>84</v>
      </c>
      <c r="K3" s="19">
        <v>1</v>
      </c>
    </row>
    <row r="4" spans="1:11">
      <c r="A4" s="19" t="str">
        <f t="shared" si="0"/>
        <v>มัธยมศึกษาปีที่ 1/3-1</v>
      </c>
      <c r="D4" s="107">
        <v>3</v>
      </c>
      <c r="E4" s="107" t="str" cm="1">
        <f t="array" ref="E4">"ครู"&amp;RIGHT(G4,MIN(LEN(SUBSTITUTE(G4,$J$2:$J$5,""))))</f>
        <v>ครูอริยา</v>
      </c>
      <c r="F4" s="107" t="s">
        <v>577</v>
      </c>
      <c r="G4" s="109" t="s">
        <v>2446</v>
      </c>
      <c r="H4" s="110" t="s">
        <v>2447</v>
      </c>
      <c r="I4" s="19" t="s">
        <v>2448</v>
      </c>
      <c r="J4" s="19" t="s">
        <v>2426</v>
      </c>
      <c r="K4" s="19">
        <v>1</v>
      </c>
    </row>
    <row r="5" spans="1:11">
      <c r="A5" s="19" t="str">
        <f t="shared" si="0"/>
        <v>มัธยมศึกษาปีที่ 1/4-1</v>
      </c>
      <c r="D5" s="107">
        <v>4</v>
      </c>
      <c r="E5" s="107" t="str" cm="1">
        <f t="array" ref="E5">"ครู"&amp;RIGHT(G5,MIN(LEN(SUBSTITUTE(G5,$J$2:$J$5,""))))</f>
        <v>ครูกีรติกานต์</v>
      </c>
      <c r="F5" s="107" t="s">
        <v>578</v>
      </c>
      <c r="G5" s="109" t="s">
        <v>2443</v>
      </c>
      <c r="H5" s="110" t="s">
        <v>2444</v>
      </c>
      <c r="I5" s="19" t="s">
        <v>2445</v>
      </c>
      <c r="J5" s="19" t="s">
        <v>82</v>
      </c>
      <c r="K5" s="19">
        <v>1</v>
      </c>
    </row>
    <row r="6" spans="1:11">
      <c r="A6" s="19" t="str">
        <f t="shared" si="0"/>
        <v>มัธยมศึกษาปีที่ 1/5-1</v>
      </c>
      <c r="D6" s="107">
        <v>5</v>
      </c>
      <c r="E6" s="107" t="str" cm="1">
        <f t="array" ref="E6">"ครู"&amp;RIGHT(G6,MIN(LEN(SUBSTITUTE(G6,$J$2:$J$5,""))))</f>
        <v>ครูณัฐกานต์</v>
      </c>
      <c r="F6" s="107" t="s">
        <v>2027</v>
      </c>
      <c r="G6" s="109" t="s">
        <v>2485</v>
      </c>
      <c r="H6" s="110" t="s">
        <v>2486</v>
      </c>
      <c r="I6" s="19" t="s">
        <v>1539</v>
      </c>
      <c r="K6" s="19">
        <v>1</v>
      </c>
    </row>
    <row r="7" spans="1:11">
      <c r="A7" s="19" t="str">
        <f t="shared" si="0"/>
        <v>มัธยมศึกษาปีที่ 2/1-1</v>
      </c>
      <c r="D7" s="107">
        <v>6</v>
      </c>
      <c r="E7" s="107" t="str" cm="1">
        <f t="array" ref="E7">"ครู"&amp;RIGHT(G7,MIN(LEN(SUBSTITUTE(G7,$J$2:$J$5,""))))</f>
        <v>ครูอรอุมา</v>
      </c>
      <c r="F7" s="107" t="s">
        <v>579</v>
      </c>
      <c r="G7" s="109" t="s">
        <v>2418</v>
      </c>
      <c r="H7" s="110" t="s">
        <v>2419</v>
      </c>
      <c r="I7" s="19" t="s">
        <v>2420</v>
      </c>
      <c r="K7" s="19">
        <v>1</v>
      </c>
    </row>
    <row r="8" spans="1:11">
      <c r="A8" s="19" t="str">
        <f t="shared" si="0"/>
        <v>มัธยมศึกษาปีที่ 2/2-1</v>
      </c>
      <c r="D8" s="107">
        <v>7</v>
      </c>
      <c r="E8" s="107" t="str" cm="1">
        <f t="array" ref="E8">"ครู"&amp;RIGHT(G8,MIN(LEN(SUBSTITUTE(G8,$J$2:$J$5,""))))</f>
        <v>ครูมรกต</v>
      </c>
      <c r="F8" s="107" t="s">
        <v>580</v>
      </c>
      <c r="G8" s="111" t="s">
        <v>2470</v>
      </c>
      <c r="H8" s="112" t="s">
        <v>2471</v>
      </c>
      <c r="I8" s="19" t="s">
        <v>2472</v>
      </c>
      <c r="K8" s="19">
        <v>1</v>
      </c>
    </row>
    <row r="9" spans="1:11">
      <c r="A9" s="19" t="str">
        <f t="shared" si="0"/>
        <v>มัธยมศึกษาปีที่ 2/3-1</v>
      </c>
      <c r="D9" s="107">
        <v>8</v>
      </c>
      <c r="E9" s="107" t="str" cm="1">
        <f t="array" ref="E9">"ครู"&amp;RIGHT(G9,MIN(LEN(SUBSTITUTE(G9,$J$2:$J$5,""))))</f>
        <v>ครูจิราพร</v>
      </c>
      <c r="F9" s="107" t="s">
        <v>581</v>
      </c>
      <c r="G9" s="109" t="s">
        <v>2423</v>
      </c>
      <c r="H9" s="110" t="s">
        <v>2424</v>
      </c>
      <c r="I9" s="19" t="s">
        <v>2425</v>
      </c>
      <c r="K9" s="19">
        <v>1</v>
      </c>
    </row>
    <row r="10" spans="1:11">
      <c r="A10" s="19" t="str">
        <f t="shared" si="0"/>
        <v>มัธยมศึกษาปีที่ 2/4-1</v>
      </c>
      <c r="D10" s="107">
        <v>9</v>
      </c>
      <c r="E10" s="107" t="str" cm="1">
        <f t="array" ref="E10">"ครู"&amp;RIGHT(G10,MIN(LEN(SUBSTITUTE(G10,$J$2:$J$5,""))))</f>
        <v>ครูศิลป์ศุภา</v>
      </c>
      <c r="F10" s="107" t="s">
        <v>582</v>
      </c>
      <c r="G10" s="109" t="s">
        <v>2427</v>
      </c>
      <c r="H10" s="110" t="s">
        <v>2428</v>
      </c>
      <c r="I10" s="19" t="s">
        <v>1531</v>
      </c>
      <c r="K10" s="19">
        <v>1</v>
      </c>
    </row>
    <row r="11" spans="1:11">
      <c r="A11" s="19" t="str">
        <f t="shared" si="0"/>
        <v>มัธยมศึกษาปีที่ 3/1-1</v>
      </c>
      <c r="D11" s="107">
        <v>10</v>
      </c>
      <c r="E11" s="107" t="str" cm="1">
        <f t="array" ref="E11">"ครู"&amp;RIGHT(G11,MIN(LEN(SUBSTITUTE(G11,$J$2:$J$5,""))))</f>
        <v>ครูสิทธิผล</v>
      </c>
      <c r="F11" s="107" t="s">
        <v>583</v>
      </c>
      <c r="G11" s="109" t="s">
        <v>2429</v>
      </c>
      <c r="H11" s="110" t="s">
        <v>2430</v>
      </c>
      <c r="I11" s="19" t="s">
        <v>2431</v>
      </c>
      <c r="K11" s="19">
        <v>1</v>
      </c>
    </row>
    <row r="12" spans="1:11">
      <c r="A12" s="19" t="str">
        <f t="shared" si="0"/>
        <v>มัธยมศึกษาปีที่ 3/2-1</v>
      </c>
      <c r="D12" s="107">
        <v>11</v>
      </c>
      <c r="E12" s="107" t="str" cm="1">
        <f t="array" ref="E12">"ครู"&amp;RIGHT(G12,MIN(LEN(SUBSTITUTE(G12,$J$2:$J$5,""))))</f>
        <v>ครูภัณฑิลา</v>
      </c>
      <c r="F12" s="107" t="s">
        <v>584</v>
      </c>
      <c r="G12" s="109" t="s">
        <v>2489</v>
      </c>
      <c r="H12" s="110" t="s">
        <v>2490</v>
      </c>
      <c r="I12" s="19" t="s">
        <v>1535</v>
      </c>
      <c r="K12" s="19">
        <v>1</v>
      </c>
    </row>
    <row r="13" spans="1:11">
      <c r="A13" s="19" t="str">
        <f t="shared" si="0"/>
        <v>มัธยมศึกษาปีที่ 3/3-1</v>
      </c>
      <c r="D13" s="107">
        <v>12</v>
      </c>
      <c r="E13" s="107" t="str" cm="1">
        <f t="array" ref="E13">"ครู"&amp;RIGHT(G13,MIN(LEN(SUBSTITUTE(G13,$J$2:$J$5,""))))</f>
        <v>ครูภวิษย์พร</v>
      </c>
      <c r="F13" s="107" t="s">
        <v>585</v>
      </c>
      <c r="G13" s="109" t="s">
        <v>2432</v>
      </c>
      <c r="H13" s="110" t="s">
        <v>2433</v>
      </c>
      <c r="I13" s="19" t="s">
        <v>2434</v>
      </c>
      <c r="K13" s="19">
        <v>1</v>
      </c>
    </row>
    <row r="14" spans="1:11">
      <c r="A14" s="19" t="str">
        <f t="shared" si="0"/>
        <v>มัธยมศึกษาปีที่ 3/4-1</v>
      </c>
      <c r="D14" s="107">
        <v>13</v>
      </c>
      <c r="E14" s="107" t="str" cm="1">
        <f t="array" ref="E14">"ครู"&amp;RIGHT(G14,MIN(LEN(SUBSTITUTE(G14,$J$2:$J$5,""))))</f>
        <v>ครูโสจาริน</v>
      </c>
      <c r="F14" s="107" t="s">
        <v>586</v>
      </c>
      <c r="G14" s="109" t="s">
        <v>2435</v>
      </c>
      <c r="H14" s="110" t="s">
        <v>2436</v>
      </c>
      <c r="I14" s="19" t="s">
        <v>1537</v>
      </c>
      <c r="K14" s="19">
        <v>1</v>
      </c>
    </row>
    <row r="15" spans="1:11">
      <c r="A15" s="19" t="str">
        <f t="shared" si="0"/>
        <v>มัธยมศึกษาปีที่ 4/1-1</v>
      </c>
      <c r="D15" s="107">
        <v>14</v>
      </c>
      <c r="E15" s="107" t="str" cm="1">
        <f t="array" ref="E15">"ครู"&amp;RIGHT(G15,MIN(LEN(SUBSTITUTE(G15,$J$2:$J$5,""))))</f>
        <v>ครูวิศรุต</v>
      </c>
      <c r="F15" s="107" t="s">
        <v>309</v>
      </c>
      <c r="G15" s="109" t="s">
        <v>2466</v>
      </c>
      <c r="H15" s="110" t="s">
        <v>2520</v>
      </c>
      <c r="I15" s="19" t="s">
        <v>2535</v>
      </c>
      <c r="K15" s="19">
        <v>1</v>
      </c>
    </row>
    <row r="16" spans="1:11">
      <c r="A16" s="19" t="str">
        <f t="shared" si="0"/>
        <v>มัธยมศึกษาปีที่ 4/2-1</v>
      </c>
      <c r="D16" s="107">
        <v>15</v>
      </c>
      <c r="E16" s="107" t="str" cm="1">
        <f t="array" ref="E16">"ครู"&amp;RIGHT(G16,MIN(LEN(SUBSTITUTE(G16,$J$2:$J$5,""))))</f>
        <v>ครูกิติยา</v>
      </c>
      <c r="F16" s="107" t="s">
        <v>310</v>
      </c>
      <c r="G16" s="109" t="s">
        <v>2467</v>
      </c>
      <c r="H16" s="110" t="s">
        <v>2468</v>
      </c>
      <c r="I16" s="19" t="s">
        <v>2469</v>
      </c>
      <c r="K16" s="19">
        <v>1</v>
      </c>
    </row>
    <row r="17" spans="1:11">
      <c r="A17" s="19" t="str">
        <f t="shared" si="0"/>
        <v>มัธยมศึกษาปีที่ 4/3-1</v>
      </c>
      <c r="D17" s="107">
        <v>16</v>
      </c>
      <c r="E17" s="107" t="str" cm="1">
        <f t="array" ref="E17">"ครู"&amp;RIGHT(G17,MIN(LEN(SUBSTITUTE(G17,$J$2:$J$5,""))))</f>
        <v>ครูชัยวัฒน์ (เก่ง)</v>
      </c>
      <c r="F17" s="107" t="s">
        <v>311</v>
      </c>
      <c r="G17" s="109" t="s">
        <v>2521</v>
      </c>
      <c r="H17" s="110" t="s">
        <v>2473</v>
      </c>
      <c r="I17" s="19" t="s">
        <v>1534</v>
      </c>
      <c r="K17" s="19">
        <v>1</v>
      </c>
    </row>
    <row r="18" spans="1:11">
      <c r="A18" s="19" t="str">
        <f t="shared" si="0"/>
        <v>มัธยมศึกษาปีที่ 5/1-1</v>
      </c>
      <c r="D18" s="107">
        <v>17</v>
      </c>
      <c r="E18" s="107" t="str" cm="1">
        <f t="array" ref="E18">"ครู"&amp;RIGHT(G18,MIN(LEN(SUBSTITUTE(G18,$J$2:$J$5,""))))</f>
        <v>ครูศุภณัฐ</v>
      </c>
      <c r="F18" s="107" t="s">
        <v>420</v>
      </c>
      <c r="G18" s="109" t="s">
        <v>373</v>
      </c>
      <c r="H18" s="110" t="s">
        <v>2449</v>
      </c>
      <c r="I18" s="19" t="s">
        <v>2450</v>
      </c>
      <c r="K18" s="19">
        <v>1</v>
      </c>
    </row>
    <row r="19" spans="1:11">
      <c r="A19" s="19" t="str">
        <f t="shared" si="0"/>
        <v>มัธยมศึกษาปีที่ 5/2-1</v>
      </c>
      <c r="D19" s="107">
        <v>18</v>
      </c>
      <c r="E19" s="107" t="str" cm="1">
        <f t="array" ref="E19">"ครู"&amp;RIGHT(G19,MIN(LEN(SUBSTITUTE(G19,$J$2:$J$5,""))))</f>
        <v>ครูกนกกร</v>
      </c>
      <c r="F19" s="107" t="s">
        <v>423</v>
      </c>
      <c r="G19" s="109" t="s">
        <v>2451</v>
      </c>
      <c r="H19" s="110" t="s">
        <v>2452</v>
      </c>
      <c r="I19" s="19" t="s">
        <v>2453</v>
      </c>
      <c r="K19" s="19">
        <v>1</v>
      </c>
    </row>
    <row r="20" spans="1:11">
      <c r="A20" s="19" t="str">
        <f t="shared" si="0"/>
        <v>มัธยมศึกษาปีที่ 5/3-1</v>
      </c>
      <c r="D20" s="107">
        <v>19</v>
      </c>
      <c r="E20" s="107" t="str" cm="1">
        <f t="array" ref="E20">"ครู"&amp;RIGHT(G20,MIN(LEN(SUBSTITUTE(G20,$J$2:$J$5,""))))</f>
        <v>ครูวิมลพัฒน์</v>
      </c>
      <c r="F20" s="107" t="s">
        <v>424</v>
      </c>
      <c r="G20" s="109" t="s">
        <v>2454</v>
      </c>
      <c r="H20" s="110" t="s">
        <v>2522</v>
      </c>
      <c r="I20" s="19" t="s">
        <v>2536</v>
      </c>
      <c r="K20" s="19">
        <v>1</v>
      </c>
    </row>
    <row r="21" spans="1:11">
      <c r="A21" s="19" t="str">
        <f t="shared" si="0"/>
        <v>มัธยมศึกษาปีที่ 6/1-1</v>
      </c>
      <c r="D21" s="107">
        <v>20</v>
      </c>
      <c r="E21" s="107" t="str" cm="1">
        <f t="array" ref="E21">"ครู"&amp;RIGHT(G21,MIN(LEN(SUBSTITUTE(G21,$J$2:$J$5,""))))</f>
        <v>ครูกนกพร</v>
      </c>
      <c r="F21" s="107" t="s">
        <v>425</v>
      </c>
      <c r="G21" s="109" t="s">
        <v>2455</v>
      </c>
      <c r="H21" s="110" t="s">
        <v>2456</v>
      </c>
      <c r="I21" s="19" t="s">
        <v>2457</v>
      </c>
      <c r="K21" s="19">
        <v>1</v>
      </c>
    </row>
    <row r="22" spans="1:11">
      <c r="A22" s="19" t="str">
        <f t="shared" si="0"/>
        <v>มัธยมศึกษาปีที่ 6/2-1</v>
      </c>
      <c r="D22" s="107">
        <v>21</v>
      </c>
      <c r="E22" s="107" t="str" cm="1">
        <f t="array" ref="E22">"ครู"&amp;RIGHT(G22,MIN(LEN(SUBSTITUTE(G22,$J$2:$J$5,""))))</f>
        <v>ครูสุเมธ</v>
      </c>
      <c r="F22" s="107" t="s">
        <v>426</v>
      </c>
      <c r="G22" s="113" t="s">
        <v>2458</v>
      </c>
      <c r="H22" s="114" t="s">
        <v>2459</v>
      </c>
      <c r="I22" s="19" t="s">
        <v>2460</v>
      </c>
      <c r="K22" s="19">
        <v>1</v>
      </c>
    </row>
    <row r="23" spans="1:11">
      <c r="A23" s="19" t="str">
        <f t="shared" si="0"/>
        <v>มัธยมศึกษาปีที่ 6/3-1</v>
      </c>
      <c r="D23" s="107">
        <v>22</v>
      </c>
      <c r="E23" s="107" t="str" cm="1">
        <f t="array" ref="E23">"ครู"&amp;RIGHT(G23,MIN(LEN(SUBSTITUTE(G23,$J$2:$J$5,""))))</f>
        <v>ครูพิชญพัชร</v>
      </c>
      <c r="F23" s="107" t="s">
        <v>427</v>
      </c>
      <c r="G23" s="109" t="s">
        <v>2461</v>
      </c>
      <c r="H23" s="110" t="s">
        <v>2462</v>
      </c>
      <c r="I23" s="19" t="s">
        <v>2463</v>
      </c>
      <c r="K23" s="19">
        <v>1</v>
      </c>
    </row>
    <row r="24" spans="1:11">
      <c r="A24" s="19" t="str">
        <f t="shared" si="0"/>
        <v>-</v>
      </c>
      <c r="D24" s="107">
        <v>23</v>
      </c>
      <c r="E24" s="107" t="str" cm="1">
        <f t="array" ref="E24">"ครู"&amp;RIGHT(G24,MIN(LEN(SUBSTITUTE(G24,$J$2:$J$5,""))))</f>
        <v>ครูณฤริท</v>
      </c>
      <c r="F24" s="107"/>
      <c r="G24" s="109" t="s">
        <v>2523</v>
      </c>
      <c r="H24" s="110" t="s">
        <v>2422</v>
      </c>
      <c r="I24" s="19" t="s">
        <v>1532</v>
      </c>
    </row>
    <row r="25" spans="1:11">
      <c r="A25" s="19" t="str">
        <f t="shared" si="0"/>
        <v>-</v>
      </c>
      <c r="D25" s="107">
        <v>24</v>
      </c>
      <c r="E25" s="107" t="s">
        <v>2474</v>
      </c>
      <c r="F25" s="107"/>
      <c r="G25" s="109" t="s">
        <v>2524</v>
      </c>
      <c r="H25" s="110" t="s">
        <v>2525</v>
      </c>
      <c r="I25" s="19" t="s">
        <v>1538</v>
      </c>
    </row>
    <row r="26" spans="1:11">
      <c r="A26" s="19" t="str">
        <f t="shared" si="0"/>
        <v>-</v>
      </c>
      <c r="D26" s="107">
        <v>25</v>
      </c>
      <c r="E26" s="107" t="str" cm="1">
        <f t="array" ref="E26">"ครู"&amp;RIGHT(G26,MIN(LEN(SUBSTITUTE(G26,$J$2:$J$5,""))))</f>
        <v>ครูรัชภูมิ</v>
      </c>
      <c r="F26" s="107"/>
      <c r="G26" s="109" t="s">
        <v>2464</v>
      </c>
      <c r="H26" s="110" t="s">
        <v>2465</v>
      </c>
      <c r="I26" s="19" t="s">
        <v>1404</v>
      </c>
    </row>
    <row r="27" spans="1:11">
      <c r="A27" s="19" t="str">
        <f t="shared" si="0"/>
        <v>-</v>
      </c>
      <c r="D27" s="107">
        <v>26</v>
      </c>
      <c r="E27" s="107" t="str" cm="1">
        <f t="array" ref="E27">"ครู"&amp;RIGHT(G27,MIN(LEN(SUBSTITUTE(G27,$J$2:$J$5,""))))</f>
        <v>ครูเบญญาณิช</v>
      </c>
      <c r="F27" s="107"/>
      <c r="G27" s="109" t="s">
        <v>2475</v>
      </c>
      <c r="H27" s="110" t="s">
        <v>2476</v>
      </c>
      <c r="I27" s="19" t="s">
        <v>2477</v>
      </c>
    </row>
    <row r="28" spans="1:11">
      <c r="A28" s="19" t="str">
        <f t="shared" si="0"/>
        <v>-</v>
      </c>
      <c r="D28" s="107">
        <v>27</v>
      </c>
      <c r="E28" s="107" t="str" cm="1">
        <f t="array" ref="E28">"ครู"&amp;RIGHT(G28,MIN(LEN(SUBSTITUTE(G28,$J$2:$J$5,""))))</f>
        <v>ครูสมภพ</v>
      </c>
      <c r="F28" s="107"/>
      <c r="G28" s="109" t="s">
        <v>2478</v>
      </c>
      <c r="H28" s="110" t="s">
        <v>2479</v>
      </c>
      <c r="I28" s="19" t="s">
        <v>2480</v>
      </c>
    </row>
    <row r="29" spans="1:11">
      <c r="A29" s="19" t="str">
        <f t="shared" si="0"/>
        <v>-</v>
      </c>
      <c r="D29" s="107">
        <v>28</v>
      </c>
      <c r="E29" s="107" t="str" cm="1">
        <f t="array" ref="E29">"ครู"&amp;RIGHT(G29,MIN(LEN(SUBSTITUTE(G29,$J$2:$J$5,""))))</f>
        <v>ครูวสันต์</v>
      </c>
      <c r="F29" s="107"/>
      <c r="G29" s="109" t="s">
        <v>2481</v>
      </c>
      <c r="H29" s="110" t="s">
        <v>2482</v>
      </c>
      <c r="I29" s="19" t="s">
        <v>1533</v>
      </c>
    </row>
    <row r="30" spans="1:11">
      <c r="A30" s="19" t="str">
        <f t="shared" si="0"/>
        <v>-</v>
      </c>
      <c r="D30" s="107">
        <v>29</v>
      </c>
      <c r="E30" s="107" t="str" cm="1">
        <f t="array" ref="E30">"ครู"&amp;RIGHT(G30,MIN(LEN(SUBSTITUTE(G30,$J$2:$J$5,""))))</f>
        <v>ครูชัยวัฒน์</v>
      </c>
      <c r="F30" s="107"/>
      <c r="G30" s="109" t="s">
        <v>2483</v>
      </c>
      <c r="H30" s="110" t="s">
        <v>2484</v>
      </c>
      <c r="I30" s="19" t="s">
        <v>1536</v>
      </c>
    </row>
    <row r="31" spans="1:11">
      <c r="A31" s="19" t="str">
        <f t="shared" si="0"/>
        <v>-</v>
      </c>
      <c r="D31" s="107">
        <v>30</v>
      </c>
      <c r="E31" s="107" t="str" cm="1">
        <f t="array" ref="E31">"ครู"&amp;RIGHT(G31,MIN(LEN(SUBSTITUTE(G31,$J$2:$J$5,""))))</f>
        <v>ครูจันทนา</v>
      </c>
      <c r="F31" s="107"/>
      <c r="G31" s="109" t="s">
        <v>2487</v>
      </c>
      <c r="H31" s="110" t="s">
        <v>2488</v>
      </c>
      <c r="I31" s="19" t="s">
        <v>1409</v>
      </c>
    </row>
    <row r="32" spans="1:11">
      <c r="A32" s="19" t="str">
        <f t="shared" si="0"/>
        <v>-</v>
      </c>
      <c r="D32" s="107">
        <v>31</v>
      </c>
      <c r="E32" s="107" t="str" cm="1">
        <f t="array" ref="E32">"ครู"&amp;RIGHT(G32,MIN(LEN(SUBSTITUTE(G32,$J$2:$J$5,""))))</f>
        <v>ครูมณฑกานต์</v>
      </c>
      <c r="F32" s="107"/>
      <c r="G32" s="109" t="s">
        <v>2526</v>
      </c>
      <c r="H32" s="110" t="s">
        <v>2527</v>
      </c>
      <c r="I32" s="19" t="s">
        <v>2537</v>
      </c>
    </row>
    <row r="33" spans="1:9">
      <c r="A33" s="19" t="str">
        <f t="shared" si="0"/>
        <v>-</v>
      </c>
      <c r="D33" s="107">
        <v>32</v>
      </c>
      <c r="E33" s="107" t="str" cm="1">
        <f t="array" ref="E33">"ครู"&amp;RIGHT(G33,MIN(LEN(SUBSTITUTE(G33,$J$2:$J$5,""))))</f>
        <v>ครูว่าที่ ร.ต.กัณน์</v>
      </c>
      <c r="F33" s="107"/>
      <c r="G33" s="109" t="s">
        <v>2528</v>
      </c>
      <c r="H33" s="110" t="s">
        <v>2529</v>
      </c>
      <c r="I33" s="19" t="s">
        <v>2538</v>
      </c>
    </row>
    <row r="34" spans="1:9">
      <c r="A34" s="19" t="str">
        <f t="shared" si="0"/>
        <v>-</v>
      </c>
      <c r="D34" s="107">
        <v>33</v>
      </c>
      <c r="E34" s="107" t="str" cm="1">
        <f t="array" ref="E34">"ครู"&amp;RIGHT(G34,MIN(LEN(SUBSTITUTE(G34,$J$2:$J$5,""))))</f>
        <v>ครูอุไรวรรณ</v>
      </c>
      <c r="F34" s="107"/>
      <c r="G34" s="109" t="s">
        <v>2530</v>
      </c>
      <c r="H34" s="110" t="s">
        <v>2531</v>
      </c>
      <c r="I34" s="19" t="s">
        <v>2539</v>
      </c>
    </row>
    <row r="35" spans="1:9">
      <c r="A35" s="19" t="str">
        <f t="shared" si="0"/>
        <v>-</v>
      </c>
      <c r="D35" s="107">
        <v>34</v>
      </c>
      <c r="E35" s="107" t="s">
        <v>2498</v>
      </c>
      <c r="F35" s="107"/>
      <c r="G35" s="109" t="s">
        <v>2495</v>
      </c>
      <c r="H35" s="110" t="s">
        <v>2496</v>
      </c>
      <c r="I35" s="19" t="s">
        <v>2497</v>
      </c>
    </row>
    <row r="36" spans="1:9">
      <c r="A36" s="19" t="str">
        <f t="shared" si="0"/>
        <v>-</v>
      </c>
      <c r="D36" s="107">
        <v>35</v>
      </c>
      <c r="E36" s="127" t="s">
        <v>2501</v>
      </c>
      <c r="F36" s="107"/>
      <c r="G36" s="128" t="s">
        <v>2499</v>
      </c>
      <c r="H36" s="128" t="s">
        <v>2500</v>
      </c>
      <c r="I36" s="19" t="str">
        <f>G36&amp;"  "&amp;H36</f>
        <v>Mr. Elvis  Kioria Ndungu</v>
      </c>
    </row>
    <row r="37" spans="1:9">
      <c r="A37" s="19" t="str">
        <f t="shared" si="0"/>
        <v>-</v>
      </c>
      <c r="D37" s="107">
        <v>36</v>
      </c>
      <c r="E37" s="127" t="s">
        <v>2494</v>
      </c>
      <c r="F37" s="107"/>
      <c r="G37" s="109" t="s">
        <v>2491</v>
      </c>
      <c r="H37" s="110" t="s">
        <v>2492</v>
      </c>
      <c r="I37" s="19" t="s">
        <v>2493</v>
      </c>
    </row>
    <row r="38" spans="1:9">
      <c r="A38" s="19" t="str">
        <f t="shared" si="0"/>
        <v>-</v>
      </c>
      <c r="D38" s="107">
        <v>37</v>
      </c>
      <c r="E38" s="127" t="s">
        <v>2532</v>
      </c>
      <c r="F38" s="107"/>
      <c r="G38" s="109" t="s">
        <v>2533</v>
      </c>
      <c r="H38" s="115" t="s">
        <v>2534</v>
      </c>
      <c r="I38" s="19" t="s">
        <v>2540</v>
      </c>
    </row>
  </sheetData>
  <sheetProtection algorithmName="SHA-512" hashValue="1bKipt6RPuvHQC/n747414mnt5QlKIwUlFMxeBI4KEJ0immEIrweV1x0hpTuGMXcXTLNsTj6NlSa56Cv7qaZLg==" saltValue="pUyYnsLto6TacCqBNrXbJA==" spinCount="100000" sheet="1" objects="1" scenarios="1"/>
  <mergeCells count="1">
    <mergeCell ref="G1:H1"/>
  </mergeCells>
  <conditionalFormatting sqref="F2:F38">
    <cfRule type="duplicateValues" dxfId="102" priority="24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r:id="rId1"/>
  <rowBreaks count="1" manualBreakCount="1">
    <brk id="31" min="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7853-3A89-43DE-A15C-9A556902EC8B}">
  <sheetPr>
    <tabColor rgb="FFFFFF00"/>
  </sheetPr>
  <dimension ref="A1:Q35"/>
  <sheetViews>
    <sheetView view="pageBreakPreview" topLeftCell="A18" zoomScaleNormal="100" zoomScaleSheetLayoutView="100" workbookViewId="0">
      <selection activeCell="D27" sqref="D27"/>
    </sheetView>
  </sheetViews>
  <sheetFormatPr defaultColWidth="9" defaultRowHeight="24"/>
  <cols>
    <col min="1" max="1" width="37.83203125" style="12" customWidth="1"/>
    <col min="2" max="4" width="16.83203125" style="13" customWidth="1"/>
    <col min="5" max="5" width="29.6640625" style="12" customWidth="1"/>
    <col min="6" max="6" width="9" style="12"/>
    <col min="7" max="7" width="35" style="12" hidden="1" customWidth="1"/>
    <col min="8" max="8" width="15" style="13" hidden="1" customWidth="1"/>
    <col min="9" max="13" width="15" style="12" hidden="1" customWidth="1"/>
    <col min="14" max="17" width="15" style="13" hidden="1" customWidth="1"/>
    <col min="18" max="16384" width="9" style="12"/>
  </cols>
  <sheetData>
    <row r="1" spans="1:17" ht="27">
      <c r="A1" s="203" t="s">
        <v>2503</v>
      </c>
      <c r="B1" s="203"/>
      <c r="C1" s="203"/>
      <c r="D1" s="203"/>
      <c r="E1" s="203"/>
      <c r="G1" s="203" t="s">
        <v>2503</v>
      </c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27">
      <c r="A2" s="212" t="str">
        <f>"ปีการศึกษา "&amp;ชื่อนักเรียน!F2&amp;" ภาคเรียนที่ "&amp;ชื่อนักเรียน!F3</f>
        <v>ปีการศึกษา 2568 ภาคเรียนที่ 1</v>
      </c>
      <c r="B2" s="212"/>
      <c r="C2" s="212"/>
      <c r="D2" s="212"/>
      <c r="E2" s="212"/>
      <c r="G2" s="203" t="s">
        <v>2504</v>
      </c>
      <c r="H2" s="203"/>
      <c r="I2" s="203"/>
      <c r="J2" s="203"/>
      <c r="K2" s="203"/>
      <c r="L2" s="203"/>
      <c r="M2" s="203"/>
      <c r="N2" s="203"/>
      <c r="O2" s="203"/>
      <c r="P2" s="203"/>
      <c r="Q2" s="203"/>
    </row>
    <row r="3" spans="1:17" ht="30" customHeight="1">
      <c r="A3" s="116" t="s">
        <v>308</v>
      </c>
      <c r="B3" s="116" t="s">
        <v>2505</v>
      </c>
      <c r="C3" s="116" t="s">
        <v>2506</v>
      </c>
      <c r="D3" s="116" t="s">
        <v>1427</v>
      </c>
      <c r="E3" s="116" t="s">
        <v>2507</v>
      </c>
      <c r="G3" s="117" t="s">
        <v>308</v>
      </c>
      <c r="H3" s="117" t="s">
        <v>2505</v>
      </c>
      <c r="I3" s="117" t="s">
        <v>2508</v>
      </c>
      <c r="J3" s="117" t="s">
        <v>2509</v>
      </c>
      <c r="K3" s="117" t="s">
        <v>2502</v>
      </c>
      <c r="L3" s="118" t="s">
        <v>1427</v>
      </c>
      <c r="M3" s="117" t="s">
        <v>2506</v>
      </c>
      <c r="N3" s="117" t="s">
        <v>2508</v>
      </c>
      <c r="O3" s="117" t="s">
        <v>2509</v>
      </c>
      <c r="P3" s="117" t="s">
        <v>2502</v>
      </c>
      <c r="Q3" s="118" t="s">
        <v>1427</v>
      </c>
    </row>
    <row r="4" spans="1:17" ht="30" customHeight="1">
      <c r="A4" s="42" t="s">
        <v>575</v>
      </c>
      <c r="B4" s="42">
        <f>L4</f>
        <v>23</v>
      </c>
      <c r="C4" s="42">
        <f>Q4</f>
        <v>12</v>
      </c>
      <c r="D4" s="42">
        <f>SUM(B4:C4)</f>
        <v>35</v>
      </c>
      <c r="E4" s="42" t="s">
        <v>1268</v>
      </c>
      <c r="G4" s="42" t="s">
        <v>575</v>
      </c>
      <c r="H4" s="42">
        <f>COUNTIF(ชื่อนักเรียน!$CZ$5:$CZ$857,"มัธยมศึกษาปีที่ 1/1-0")</f>
        <v>23</v>
      </c>
      <c r="I4" s="42">
        <f>COUNTIF(ชื่อนักเรียน!$C$5:$CZ$857,"มัธยมศึกษาปีที่ 1/1-ย้าย")</f>
        <v>0</v>
      </c>
      <c r="J4" s="42">
        <f>COUNTIF(ชื่อนักเรียน!$CZ$5:$CZ$857,"มัธยมศึกษาปีที่ 1/1-ลาออก")</f>
        <v>0</v>
      </c>
      <c r="K4" s="42">
        <f>COUNTIF(ชื่อนักเรียน!$CZ$5:$CZ$857,"มัธยมศึกษาปีที่ 1/1-มส")</f>
        <v>0</v>
      </c>
      <c r="L4" s="49">
        <f>H4+K4</f>
        <v>23</v>
      </c>
      <c r="M4" s="42">
        <f>COUNTIF(ชื่อนักเรียน!$DA$5:$DA$857,"มัธยมศึกษาปีที่ 1/1-0")</f>
        <v>12</v>
      </c>
      <c r="N4" s="42">
        <f>COUNTIF(ชื่อนักเรียน!$DA$5:$DA$857,"มัธยมศึกษาปีที่ 1/1-ย้าย")</f>
        <v>0</v>
      </c>
      <c r="O4" s="42">
        <f>COUNTIF(ชื่อนักเรียน!$DA$5:$DA$857,"มัธยมศึกษาปีที่ 1/1-ลาออก")</f>
        <v>0</v>
      </c>
      <c r="P4" s="42">
        <f>COUNTIF(ชื่อนักเรียน!$DA$5:$DA$857,"มัธยมศึกษาปีที่ 1/1-มส")</f>
        <v>0</v>
      </c>
      <c r="Q4" s="49">
        <f>M4+P4</f>
        <v>12</v>
      </c>
    </row>
    <row r="5" spans="1:17" ht="30" customHeight="1">
      <c r="A5" s="42" t="s">
        <v>576</v>
      </c>
      <c r="B5" s="42">
        <f t="shared" ref="B5:B31" si="0">L5</f>
        <v>19</v>
      </c>
      <c r="C5" s="42">
        <f t="shared" ref="C5:C31" si="1">Q5</f>
        <v>18</v>
      </c>
      <c r="D5" s="42">
        <f t="shared" ref="D5:D31" si="2">SUM(B5:C5)</f>
        <v>37</v>
      </c>
      <c r="E5" s="42" t="s">
        <v>1268</v>
      </c>
      <c r="G5" s="42" t="s">
        <v>576</v>
      </c>
      <c r="H5" s="42">
        <f>COUNTIF(ชื่อนักเรียน!$CZ$5:$CZ$857,"มัธยมศึกษาปีที่ 1/2-0")</f>
        <v>19</v>
      </c>
      <c r="I5" s="42">
        <f>COUNTIF(ชื่อนักเรียน!$C$5:$CZ$857,"มัธยมศึกษาปีที่ 1/2-ย้าย")</f>
        <v>0</v>
      </c>
      <c r="J5" s="42">
        <f>COUNTIF(ชื่อนักเรียน!$CZ$5:$CZ$857,"มัธยมศึกษาปีที่ 1/1-ลาออก")</f>
        <v>0</v>
      </c>
      <c r="K5" s="42">
        <f>COUNTIF(ชื่อนักเรียน!$CZ$5:$CZ$857,"มัธยมศึกษาปีที่ 1/1-มส")</f>
        <v>0</v>
      </c>
      <c r="L5" s="49">
        <f t="shared" ref="L5:L7" si="3">H5+K5</f>
        <v>19</v>
      </c>
      <c r="M5" s="42">
        <f>COUNTIF(ชื่อนักเรียน!$DA$5:$DA$857,"มัธยมศึกษาปีที่ 1/2-0")</f>
        <v>18</v>
      </c>
      <c r="N5" s="42">
        <f>COUNTIF(ชื่อนักเรียน!$DA$5:$DA$857,"มัธยมศึกษาปีที่ 1/2-ย้าย")</f>
        <v>0</v>
      </c>
      <c r="O5" s="42">
        <f>COUNTIF(ชื่อนักเรียน!$DA$5:$DA$857,"มัธยมศึกษาปีที่ 1/2-ลาออก")</f>
        <v>0</v>
      </c>
      <c r="P5" s="42">
        <f>COUNTIF(ชื่อนักเรียน!$DA$5:$DA$857,"มัธยมศึกษาปีที่ 1/2-มส")</f>
        <v>0</v>
      </c>
      <c r="Q5" s="49">
        <f t="shared" ref="Q5:Q7" si="4">M5+P5</f>
        <v>18</v>
      </c>
    </row>
    <row r="6" spans="1:17" ht="30" customHeight="1">
      <c r="A6" s="42" t="s">
        <v>577</v>
      </c>
      <c r="B6" s="42">
        <f t="shared" si="0"/>
        <v>18</v>
      </c>
      <c r="C6" s="42">
        <f t="shared" si="1"/>
        <v>13</v>
      </c>
      <c r="D6" s="42">
        <f t="shared" si="2"/>
        <v>31</v>
      </c>
      <c r="E6" s="42" t="s">
        <v>1268</v>
      </c>
      <c r="G6" s="42" t="s">
        <v>577</v>
      </c>
      <c r="H6" s="42">
        <f>COUNTIF(ชื่อนักเรียน!$CZ$5:$CZ$857,"มัธยมศึกษาปีที่ 1/3-0")</f>
        <v>18</v>
      </c>
      <c r="I6" s="42">
        <f>COUNTIF(ชื่อนักเรียน!$C$5:$CZ$857,"มัธยมศึกษาปีที่ 1/3-ย้าย")</f>
        <v>0</v>
      </c>
      <c r="J6" s="42">
        <f>COUNTIF(ชื่อนักเรียน!$CZ$5:$CZ$857,"มัธยมศึกษาปีที่ 1/1-ลาออก")</f>
        <v>0</v>
      </c>
      <c r="K6" s="42">
        <f>COUNTIF(ชื่อนักเรียน!$CZ$5:$CZ$857,"มัธยมศึกษาปีที่ 1/1-มส")</f>
        <v>0</v>
      </c>
      <c r="L6" s="49">
        <f t="shared" si="3"/>
        <v>18</v>
      </c>
      <c r="M6" s="42">
        <f>COUNTIF(ชื่อนักเรียน!$DA$5:$DA$857,"มัธยมศึกษาปีที่ 1/3-0")</f>
        <v>13</v>
      </c>
      <c r="N6" s="42">
        <f>COUNTIF(ชื่อนักเรียน!$DA$5:$DA$857,"มัธยมศึกษาปีที่ 1/3-ย้าย")</f>
        <v>0</v>
      </c>
      <c r="O6" s="42">
        <f>COUNTIF(ชื่อนักเรียน!$DA$5:$DA$857,"มัธยมศึกษาปีที่ 1/3-ลาออก")</f>
        <v>0</v>
      </c>
      <c r="P6" s="42">
        <f>COUNTIF(ชื่อนักเรียน!$DA$5:$DA$857,"มัธยมศึกษาปีที่ 1/3-มส")</f>
        <v>0</v>
      </c>
      <c r="Q6" s="49">
        <f t="shared" si="4"/>
        <v>13</v>
      </c>
    </row>
    <row r="7" spans="1:17" ht="30" customHeight="1">
      <c r="A7" s="42" t="s">
        <v>578</v>
      </c>
      <c r="B7" s="42">
        <f t="shared" si="0"/>
        <v>23</v>
      </c>
      <c r="C7" s="42">
        <f t="shared" si="1"/>
        <v>19</v>
      </c>
      <c r="D7" s="42">
        <f t="shared" si="2"/>
        <v>42</v>
      </c>
      <c r="E7" s="42" t="s">
        <v>1268</v>
      </c>
      <c r="G7" s="42" t="s">
        <v>578</v>
      </c>
      <c r="H7" s="42">
        <f>COUNTIF(ชื่อนักเรียน!$CZ$5:$CZ$857,"มัธยมศึกษาปีที่ 1/4-0")</f>
        <v>23</v>
      </c>
      <c r="I7" s="42">
        <f>COUNTIF(ชื่อนักเรียน!$C$5:$CZ$857,"มัธยมศึกษาปีที่ 1/4-ย้าย")</f>
        <v>0</v>
      </c>
      <c r="J7" s="42">
        <f>COUNTIF(ชื่อนักเรียน!$CZ$5:$CZ$857,"มัธยมศึกษาปีที่ 1/1-ลาออก")</f>
        <v>0</v>
      </c>
      <c r="K7" s="42">
        <f>COUNTIF(ชื่อนักเรียน!$CZ$5:$CZ$857,"มัธยมศึกษาปีที่ 1/1-มส")</f>
        <v>0</v>
      </c>
      <c r="L7" s="49">
        <f t="shared" si="3"/>
        <v>23</v>
      </c>
      <c r="M7" s="42">
        <f>COUNTIF(ชื่อนักเรียน!$DA$5:$DA$857,"มัธยมศึกษาปีที่ 1/4-0")</f>
        <v>19</v>
      </c>
      <c r="N7" s="42">
        <f>COUNTIF(ชื่อนักเรียน!$DA$5:$DA$857,"มัธยมศึกษาปีที่ 1/4-ย้าย")</f>
        <v>0</v>
      </c>
      <c r="O7" s="42">
        <f>COUNTIF(ชื่อนักเรียน!$DA$5:$DA$857,"มัธยมศึกษาปีที่ 1/4-ลาออก")</f>
        <v>0</v>
      </c>
      <c r="P7" s="42">
        <f>COUNTIF(ชื่อนักเรียน!$DA$5:$DA$857,"มัธยมศึกษาปีที่ 1/4-มส")</f>
        <v>0</v>
      </c>
      <c r="Q7" s="49">
        <f t="shared" si="4"/>
        <v>19</v>
      </c>
    </row>
    <row r="8" spans="1:17" ht="30" customHeight="1">
      <c r="A8" s="42" t="s">
        <v>2027</v>
      </c>
      <c r="B8" s="42">
        <f t="shared" ref="B8" si="5">L8</f>
        <v>28</v>
      </c>
      <c r="C8" s="42">
        <f t="shared" ref="C8" si="6">Q8</f>
        <v>15</v>
      </c>
      <c r="D8" s="42">
        <f t="shared" ref="D8" si="7">SUM(B8:C8)</f>
        <v>43</v>
      </c>
      <c r="E8" s="42" t="s">
        <v>1268</v>
      </c>
      <c r="G8" s="42" t="s">
        <v>2027</v>
      </c>
      <c r="H8" s="42">
        <f>COUNTIF(ชื่อนักเรียน!$CZ$5:$CZ$857,"มัธยมศึกษาปีที่ 1/5-0")</f>
        <v>28</v>
      </c>
      <c r="I8" s="42">
        <f>COUNTIF(ชื่อนักเรียน!$C$5:$CZ$857,"มัธยมศึกษาปีที่ 1/4-ย้าย")</f>
        <v>0</v>
      </c>
      <c r="J8" s="42">
        <f>COUNTIF(ชื่อนักเรียน!$CZ$5:$CZ$857,"มัธยมศึกษาปีที่ 1/1-ลาออก")</f>
        <v>0</v>
      </c>
      <c r="K8" s="42">
        <f>COUNTIF(ชื่อนักเรียน!$CZ$5:$CZ$857,"มัธยมศึกษาปีที่ 1/1-มส")</f>
        <v>0</v>
      </c>
      <c r="L8" s="49">
        <f t="shared" ref="L8" si="8">H8+K8</f>
        <v>28</v>
      </c>
      <c r="M8" s="42">
        <f>COUNTIF(ชื่อนักเรียน!$DA$5:$DA$857,"มัธยมศึกษาปีที่ 1/5-0")</f>
        <v>15</v>
      </c>
      <c r="N8" s="42">
        <f>COUNTIF(ชื่อนักเรียน!$DA$5:$DA$857,"มัธยมศึกษาปีที่ 1/5-ย้าย")</f>
        <v>0</v>
      </c>
      <c r="O8" s="42">
        <f>COUNTIF(ชื่อนักเรียน!$DA$5:$DA$857,"มัธยมศึกษาปีที่ 1/5-ลาออก")</f>
        <v>0</v>
      </c>
      <c r="P8" s="42">
        <f>COUNTIF(ชื่อนักเรียน!$DA$5:$DA$857,"มัธยมศึกษาปีที่ 1/5-มส")</f>
        <v>0</v>
      </c>
      <c r="Q8" s="49">
        <f t="shared" ref="Q8" si="9">M8+P8</f>
        <v>15</v>
      </c>
    </row>
    <row r="9" spans="1:17" ht="30" customHeight="1">
      <c r="A9" s="119" t="s">
        <v>2510</v>
      </c>
      <c r="B9" s="119">
        <f>SUM(B4:B8)</f>
        <v>111</v>
      </c>
      <c r="C9" s="119">
        <f>SUM(C4:C8)</f>
        <v>77</v>
      </c>
      <c r="D9" s="119">
        <f>SUM(D4:D8)</f>
        <v>188</v>
      </c>
      <c r="E9" s="119">
        <v>0</v>
      </c>
      <c r="G9" s="119" t="s">
        <v>2510</v>
      </c>
      <c r="H9" s="119">
        <f t="shared" ref="H9:Q9" si="10">SUM(H4:H7)</f>
        <v>83</v>
      </c>
      <c r="I9" s="119">
        <f t="shared" si="10"/>
        <v>0</v>
      </c>
      <c r="J9" s="119">
        <f t="shared" si="10"/>
        <v>0</v>
      </c>
      <c r="K9" s="119">
        <f t="shared" si="10"/>
        <v>0</v>
      </c>
      <c r="L9" s="119">
        <f t="shared" si="10"/>
        <v>83</v>
      </c>
      <c r="M9" s="119">
        <f t="shared" si="10"/>
        <v>62</v>
      </c>
      <c r="N9" s="119">
        <f t="shared" si="10"/>
        <v>0</v>
      </c>
      <c r="O9" s="119">
        <f t="shared" si="10"/>
        <v>0</v>
      </c>
      <c r="P9" s="119">
        <f t="shared" si="10"/>
        <v>0</v>
      </c>
      <c r="Q9" s="119">
        <f t="shared" si="10"/>
        <v>62</v>
      </c>
    </row>
    <row r="10" spans="1:17" ht="30" customHeight="1">
      <c r="A10" s="42" t="s">
        <v>579</v>
      </c>
      <c r="B10" s="42">
        <f t="shared" si="0"/>
        <v>19</v>
      </c>
      <c r="C10" s="42">
        <f t="shared" si="1"/>
        <v>16</v>
      </c>
      <c r="D10" s="42">
        <f t="shared" si="2"/>
        <v>35</v>
      </c>
      <c r="E10" s="42" t="s">
        <v>1268</v>
      </c>
      <c r="G10" s="42" t="s">
        <v>579</v>
      </c>
      <c r="H10" s="42">
        <f>COUNTIF(ชื่อนักเรียน!$CZ$5:$CZ$857,"มัธยมศึกษาปีที่ 2/1-0")</f>
        <v>19</v>
      </c>
      <c r="I10" s="42">
        <f>COUNTIF(ชื่อนักเรียน!$CZ$5:$CZ$857,"มัธยมศึกษาปีที่ 2/1-ย้าย")</f>
        <v>0</v>
      </c>
      <c r="J10" s="42">
        <f>COUNTIF(ชื่อนักเรียน!$CZ$5:$CZ$857,"มัธยมศึกษาปีที่ 2/1-ลาออก")</f>
        <v>0</v>
      </c>
      <c r="K10" s="42">
        <f>COUNTIF(ชื่อนักเรียน!$CZ$5:$CZ$857,"มัธยมศึกษาปีที่ 2/1-มส")</f>
        <v>0</v>
      </c>
      <c r="L10" s="49">
        <f t="shared" ref="L10:L31" si="11">H10+K10</f>
        <v>19</v>
      </c>
      <c r="M10" s="42">
        <f>COUNTIF(ชื่อนักเรียน!$DA$5:$DA$857,"มัธยมศึกษาปีที่ 2/1-0")</f>
        <v>16</v>
      </c>
      <c r="N10" s="42">
        <f>COUNTIF(ชื่อนักเรียน!$DA$5:$DA$857,"มัธยมศึกษาปีที่ 2/1-ย้าย")</f>
        <v>0</v>
      </c>
      <c r="O10" s="42">
        <f>COUNTIF(ชื่อนักเรียน!$DA$5:$DA$857,"มัธยมศึกษาปีที่ 2/1-ลาออก")</f>
        <v>0</v>
      </c>
      <c r="P10" s="42">
        <f>COUNTIF(ชื่อนักเรียน!$DA$5:$DA$857,"มัธยมศึกษาปีที่ 2/1-มส")</f>
        <v>0</v>
      </c>
      <c r="Q10" s="49">
        <f t="shared" ref="Q10:Q31" si="12">M10+P10</f>
        <v>16</v>
      </c>
    </row>
    <row r="11" spans="1:17" ht="30" customHeight="1">
      <c r="A11" s="42" t="s">
        <v>580</v>
      </c>
      <c r="B11" s="42">
        <f t="shared" si="0"/>
        <v>35</v>
      </c>
      <c r="C11" s="42">
        <f t="shared" si="1"/>
        <v>4</v>
      </c>
      <c r="D11" s="42">
        <f t="shared" si="2"/>
        <v>39</v>
      </c>
      <c r="E11" s="42" t="s">
        <v>2563</v>
      </c>
      <c r="G11" s="42" t="s">
        <v>580</v>
      </c>
      <c r="H11" s="42">
        <f>COUNTIF(ชื่อนักเรียน!$CZ$5:$CZ$857,"มัธยมศึกษาปีที่ 2/2-0")</f>
        <v>33</v>
      </c>
      <c r="I11" s="42">
        <f>COUNTIF(ชื่อนักเรียน!$CZ$5:$CZ$857,"มัธยมศึกษาปีที่ 2/2-ย้าย")</f>
        <v>0</v>
      </c>
      <c r="J11" s="42">
        <f>COUNTIF(ชื่อนักเรียน!$CZ$5:$CZ$857,"มัธยมศึกษาปีที่ 2/2-ลาออก")</f>
        <v>0</v>
      </c>
      <c r="K11" s="42">
        <f>COUNTIF(ชื่อนักเรียน!$CZ$5:$CZ$857,"มัธยมศึกษาปีที่ 2/2-มส")</f>
        <v>2</v>
      </c>
      <c r="L11" s="49">
        <f t="shared" si="11"/>
        <v>35</v>
      </c>
      <c r="M11" s="42">
        <f>COUNTIF(ชื่อนักเรียน!$DA$5:$DA$857,"มัธยมศึกษาปีที่ 2/2-0")</f>
        <v>4</v>
      </c>
      <c r="N11" s="42">
        <f>COUNTIF(ชื่อนักเรียน!$DA$5:$DA$857,"มัธยมศึกษาปีที่ 2/2-ย้าย")</f>
        <v>0</v>
      </c>
      <c r="O11" s="42">
        <f>COUNTIF(ชื่อนักเรียน!$DA$5:$DA$857,"มัธยมศึกษาปีที่ 2/2-ลาออก")</f>
        <v>0</v>
      </c>
      <c r="P11" s="42">
        <f>COUNTIF(ชื่อนักเรียน!$DA$5:$DA$857,"มัธยมศึกษาปีที่ 2/2-มส")</f>
        <v>0</v>
      </c>
      <c r="Q11" s="49">
        <f t="shared" si="12"/>
        <v>4</v>
      </c>
    </row>
    <row r="12" spans="1:17" ht="30" customHeight="1">
      <c r="A12" s="42" t="s">
        <v>581</v>
      </c>
      <c r="B12" s="42">
        <f t="shared" si="0"/>
        <v>18</v>
      </c>
      <c r="C12" s="42">
        <f t="shared" si="1"/>
        <v>17</v>
      </c>
      <c r="D12" s="42">
        <f t="shared" si="2"/>
        <v>35</v>
      </c>
      <c r="E12" s="42" t="s">
        <v>1268</v>
      </c>
      <c r="G12" s="42" t="s">
        <v>581</v>
      </c>
      <c r="H12" s="42">
        <f>COUNTIF(ชื่อนักเรียน!$CZ$5:$CZ$857,"มัธยมศึกษาปีที่ 2/3-0")</f>
        <v>18</v>
      </c>
      <c r="I12" s="42">
        <f>COUNTIF(ชื่อนักเรียน!$CZ$5:$CZ$857,"มัธยมศึกษาปีที่ 2/3-ย้าย")</f>
        <v>0</v>
      </c>
      <c r="J12" s="42">
        <f>COUNTIF(ชื่อนักเรียน!$CZ$5:$CZ$857,"มัธยมศึกษาปีที่ 2/3-ลาออก")</f>
        <v>0</v>
      </c>
      <c r="K12" s="42">
        <f>COUNTIF(ชื่อนักเรียน!$CZ$5:$CZ$857,"มัธยมศึกษาปีที่ 2/3-มส")</f>
        <v>0</v>
      </c>
      <c r="L12" s="49">
        <f t="shared" si="11"/>
        <v>18</v>
      </c>
      <c r="M12" s="42">
        <f>COUNTIF(ชื่อนักเรียน!$DA$5:$DA$857,"มัธยมศึกษาปีที่ 2/3-0")</f>
        <v>17</v>
      </c>
      <c r="N12" s="42">
        <f>COUNTIF(ชื่อนักเรียน!$DA$5:$DA$857,"มัธยมศึกษาปีที่ 2/3-ย้าย")</f>
        <v>0</v>
      </c>
      <c r="O12" s="42">
        <f>COUNTIF(ชื่อนักเรียน!$DA$5:$DA$857,"มัธยมศึกษาปีที่ 2/3-ลาออก")</f>
        <v>0</v>
      </c>
      <c r="P12" s="42">
        <f>COUNTIF(ชื่อนักเรียน!$DA$5:$DA$857,"มัธยมศึกษาปีที่ 2/3-มส")</f>
        <v>0</v>
      </c>
      <c r="Q12" s="49">
        <f t="shared" si="12"/>
        <v>17</v>
      </c>
    </row>
    <row r="13" spans="1:17" ht="30" customHeight="1">
      <c r="A13" s="42" t="s">
        <v>582</v>
      </c>
      <c r="B13" s="42">
        <f t="shared" si="0"/>
        <v>14</v>
      </c>
      <c r="C13" s="42">
        <f t="shared" si="1"/>
        <v>15</v>
      </c>
      <c r="D13" s="42">
        <f t="shared" si="2"/>
        <v>29</v>
      </c>
      <c r="E13" s="42" t="s">
        <v>1268</v>
      </c>
      <c r="G13" s="42" t="s">
        <v>582</v>
      </c>
      <c r="H13" s="42">
        <f>COUNTIF(ชื่อนักเรียน!$CZ$5:$CZ$857,"มัธยมศึกษาปีที่ 2/4-0")</f>
        <v>14</v>
      </c>
      <c r="I13" s="42">
        <f>COUNTIF(ชื่อนักเรียน!$CZ$5:$CZ$857,"มัธยมศึกษาปีที่ 2/4-ย้าย")</f>
        <v>0</v>
      </c>
      <c r="J13" s="42">
        <f>COUNTIF(ชื่อนักเรียน!$CZ$5:$CZ$857,"มัธยมศึกษาปีที่ 2/4-ลาออก")</f>
        <v>0</v>
      </c>
      <c r="K13" s="42">
        <f>COUNTIF(ชื่อนักเรียน!$CZ$5:$CZ$857,"มัธยมศึกษาปีที่ 2/4-มส")</f>
        <v>0</v>
      </c>
      <c r="L13" s="49">
        <f t="shared" si="11"/>
        <v>14</v>
      </c>
      <c r="M13" s="42">
        <f>COUNTIF(ชื่อนักเรียน!$DA$5:$DA$857,"มัธยมศึกษาปีที่ 2/4-0")</f>
        <v>15</v>
      </c>
      <c r="N13" s="42">
        <f>COUNTIF(ชื่อนักเรียน!$DA$5:$DA$857,"มัธยมศึกษาปีที่ 2/4-ย้าย")</f>
        <v>0</v>
      </c>
      <c r="O13" s="42">
        <f>COUNTIF(ชื่อนักเรียน!$DA$5:$DA$857,"มัธยมศึกษาปีที่ 2/4-ลาออก")</f>
        <v>0</v>
      </c>
      <c r="P13" s="42">
        <f>COUNTIF(ชื่อนักเรียน!$DA$5:$DA$857,"มัธยมศึกษาปีที่ 2/4-มส")</f>
        <v>0</v>
      </c>
      <c r="Q13" s="49">
        <f t="shared" si="12"/>
        <v>15</v>
      </c>
    </row>
    <row r="14" spans="1:17" ht="30" customHeight="1">
      <c r="A14" s="119" t="s">
        <v>2511</v>
      </c>
      <c r="B14" s="119">
        <f>SUM(B10:B13)</f>
        <v>86</v>
      </c>
      <c r="C14" s="119">
        <f t="shared" ref="C14:D14" si="13">SUM(C10:C13)</f>
        <v>52</v>
      </c>
      <c r="D14" s="119">
        <f t="shared" si="13"/>
        <v>138</v>
      </c>
      <c r="E14" s="119">
        <v>2</v>
      </c>
      <c r="G14" s="119" t="s">
        <v>2511</v>
      </c>
      <c r="H14" s="119">
        <f t="shared" ref="H14:Q14" si="14">SUM(H10:H13)</f>
        <v>84</v>
      </c>
      <c r="I14" s="119">
        <f t="shared" si="14"/>
        <v>0</v>
      </c>
      <c r="J14" s="119">
        <f t="shared" si="14"/>
        <v>0</v>
      </c>
      <c r="K14" s="119">
        <f t="shared" si="14"/>
        <v>2</v>
      </c>
      <c r="L14" s="119">
        <f t="shared" si="14"/>
        <v>86</v>
      </c>
      <c r="M14" s="119">
        <f t="shared" si="14"/>
        <v>52</v>
      </c>
      <c r="N14" s="119">
        <f t="shared" si="14"/>
        <v>0</v>
      </c>
      <c r="O14" s="119">
        <f t="shared" si="14"/>
        <v>0</v>
      </c>
      <c r="P14" s="119">
        <f t="shared" si="14"/>
        <v>0</v>
      </c>
      <c r="Q14" s="119">
        <f t="shared" si="14"/>
        <v>52</v>
      </c>
    </row>
    <row r="15" spans="1:17" ht="30" customHeight="1">
      <c r="A15" s="42" t="s">
        <v>583</v>
      </c>
      <c r="B15" s="42">
        <f t="shared" si="0"/>
        <v>14</v>
      </c>
      <c r="C15" s="42">
        <f t="shared" si="1"/>
        <v>22</v>
      </c>
      <c r="D15" s="42">
        <f t="shared" si="2"/>
        <v>36</v>
      </c>
      <c r="E15" s="42" t="s">
        <v>1268</v>
      </c>
      <c r="G15" s="42" t="s">
        <v>583</v>
      </c>
      <c r="H15" s="42">
        <f>COUNTIF(ชื่อนักเรียน!$CZ$5:$CZ$857,"มัธยมศึกษาปีที่ 3/1-0")</f>
        <v>14</v>
      </c>
      <c r="I15" s="42">
        <f>COUNTIF(ชื่อนักเรียน!$CZ$5:$CZ$857,"มัธยมศึกษาปีที่ 3/1-ย้าย")</f>
        <v>0</v>
      </c>
      <c r="J15" s="42">
        <f>COUNTIF(ชื่อนักเรียน!$CZ$5:$CZ$857,"มัธยมศึกษาปีที่ 3/1-ลาออก")</f>
        <v>0</v>
      </c>
      <c r="K15" s="42">
        <f>COUNTIF(ชื่อนักเรียน!$CZ$5:$CZ$857,"มัธยมศึกษาปีที่ 3/1-มส")</f>
        <v>0</v>
      </c>
      <c r="L15" s="49">
        <f t="shared" si="11"/>
        <v>14</v>
      </c>
      <c r="M15" s="42">
        <f>COUNTIF(ชื่อนักเรียน!$DA$5:$DA$857,"มัธยมศึกษาปีที่ 3/1-0")</f>
        <v>22</v>
      </c>
      <c r="N15" s="42">
        <f>COUNTIF(ชื่อนักเรียน!$DA$5:$DA$857,"มัธยมศึกษาปีที่ 3/1-ย้าย")</f>
        <v>0</v>
      </c>
      <c r="O15" s="42">
        <f>COUNTIF(ชื่อนักเรียน!$DA$5:$DA$857,"มัธยมศึกษาปีที่ 3/1-ลาออก")</f>
        <v>0</v>
      </c>
      <c r="P15" s="42">
        <f>COUNTIF(ชื่อนักเรียน!$DA$5:$DA$857,"มัธยมศึกษาปีที่ 3/1-มส")</f>
        <v>0</v>
      </c>
      <c r="Q15" s="49">
        <f t="shared" si="12"/>
        <v>22</v>
      </c>
    </row>
    <row r="16" spans="1:17" ht="30" customHeight="1">
      <c r="A16" s="42" t="s">
        <v>584</v>
      </c>
      <c r="B16" s="42">
        <f t="shared" si="0"/>
        <v>30</v>
      </c>
      <c r="C16" s="42">
        <f t="shared" si="1"/>
        <v>8</v>
      </c>
      <c r="D16" s="42">
        <f t="shared" si="2"/>
        <v>38</v>
      </c>
      <c r="E16" s="42" t="s">
        <v>1268</v>
      </c>
      <c r="G16" s="42" t="s">
        <v>584</v>
      </c>
      <c r="H16" s="42">
        <f>COUNTIF(ชื่อนักเรียน!$CZ$5:$CZ$857,"มัธยมศึกษาปีที่ 3/2-0")</f>
        <v>30</v>
      </c>
      <c r="I16" s="42">
        <f>COUNTIF(ชื่อนักเรียน!$CZ$5:$CZ$857,"มัธยมศึกษาปีที่ 3/2-ย้าย")</f>
        <v>0</v>
      </c>
      <c r="J16" s="42">
        <f>COUNTIF(ชื่อนักเรียน!$CZ$5:$CZ$857,"มัธยมศึกษาปีที่ 3/2-ลาออก")</f>
        <v>0</v>
      </c>
      <c r="K16" s="42">
        <f>COUNTIF(ชื่อนักเรียน!$CZ$5:$CZ$857,"มัธยมศึกษาปีที่ 3/2-มส")</f>
        <v>0</v>
      </c>
      <c r="L16" s="49">
        <f t="shared" si="11"/>
        <v>30</v>
      </c>
      <c r="M16" s="42">
        <f>COUNTIF(ชื่อนักเรียน!$DA$5:$DA$857,"มัธยมศึกษาปีที่ 3/2-0")</f>
        <v>8</v>
      </c>
      <c r="N16" s="42">
        <f>COUNTIF(ชื่อนักเรียน!$DA$5:$DA$857,"มัธยมศึกษาปีที่ 3/2-ย้าย")</f>
        <v>0</v>
      </c>
      <c r="O16" s="42">
        <f>COUNTIF(ชื่อนักเรียน!$DA$5:$DA$857,"มัธยมศึกษาปีที่ 3/2-ลาออก")</f>
        <v>0</v>
      </c>
      <c r="P16" s="42">
        <f>COUNTIF(ชื่อนักเรียน!$DA$5:$DA$857,"มัธยมศึกษาปีที่ 3/2-มส")</f>
        <v>0</v>
      </c>
      <c r="Q16" s="49">
        <f t="shared" si="12"/>
        <v>8</v>
      </c>
    </row>
    <row r="17" spans="1:17" ht="30" customHeight="1">
      <c r="A17" s="42" t="s">
        <v>585</v>
      </c>
      <c r="B17" s="42">
        <f t="shared" si="0"/>
        <v>15</v>
      </c>
      <c r="C17" s="42">
        <f t="shared" si="1"/>
        <v>23</v>
      </c>
      <c r="D17" s="42">
        <f t="shared" si="2"/>
        <v>38</v>
      </c>
      <c r="E17" s="42" t="s">
        <v>1268</v>
      </c>
      <c r="G17" s="42" t="s">
        <v>585</v>
      </c>
      <c r="H17" s="42">
        <f>COUNTIF(ชื่อนักเรียน!$CZ$5:$CZ$857,"มัธยมศึกษาปีที่ 3/3-0")</f>
        <v>15</v>
      </c>
      <c r="I17" s="42">
        <f>COUNTIF(ชื่อนักเรียน!$CZ$5:$CZ$857,"มัธยมศึกษาปีที่ 3/3-ย้าย")</f>
        <v>0</v>
      </c>
      <c r="J17" s="42">
        <f>COUNTIF(ชื่อนักเรียน!$CZ$5:$CZ$857,"มัธยมศึกษาปีที่ 3/3-ลาออก")</f>
        <v>0</v>
      </c>
      <c r="K17" s="42">
        <f>COUNTIF(ชื่อนักเรียน!$CZ$5:$CZ$857,"มัธยมศึกษาปีที่ 3/3-มส")</f>
        <v>0</v>
      </c>
      <c r="L17" s="49">
        <f t="shared" si="11"/>
        <v>15</v>
      </c>
      <c r="M17" s="42">
        <f>COUNTIF(ชื่อนักเรียน!$DA$5:$DA$857,"มัธยมศึกษาปีที่ 3/3-0")</f>
        <v>23</v>
      </c>
      <c r="N17" s="42">
        <f>COUNTIF(ชื่อนักเรียน!$DA$5:$DA$857,"มัธยมศึกษาปีที่ 3/3-ย้าย")</f>
        <v>0</v>
      </c>
      <c r="O17" s="42">
        <f>COUNTIF(ชื่อนักเรียน!$DA$5:$DA$857,"มัธยมศึกษาปีที่ 3/3-ลาออก")</f>
        <v>0</v>
      </c>
      <c r="P17" s="42">
        <f>COUNTIF(ชื่อนักเรียน!$DA$5:$DA$857,"มัธยมศึกษาปีที่ 3/3-มส")</f>
        <v>0</v>
      </c>
      <c r="Q17" s="49">
        <f t="shared" si="12"/>
        <v>23</v>
      </c>
    </row>
    <row r="18" spans="1:17" ht="30" customHeight="1">
      <c r="A18" s="42" t="s">
        <v>586</v>
      </c>
      <c r="B18" s="42">
        <f t="shared" si="0"/>
        <v>18</v>
      </c>
      <c r="C18" s="42">
        <f t="shared" si="1"/>
        <v>24</v>
      </c>
      <c r="D18" s="42">
        <f t="shared" si="2"/>
        <v>42</v>
      </c>
      <c r="E18" s="42" t="s">
        <v>1268</v>
      </c>
      <c r="G18" s="42" t="s">
        <v>586</v>
      </c>
      <c r="H18" s="42">
        <f>COUNTIF(ชื่อนักเรียน!$CZ$5:$CZ$857,"มัธยมศึกษาปีที่ 3/4-0")</f>
        <v>18</v>
      </c>
      <c r="I18" s="42">
        <f>COUNTIF(ชื่อนักเรียน!$CZ$5:$CZ$857,"มัธยมศึกษาปีที่ 3/4-ย้าย")</f>
        <v>0</v>
      </c>
      <c r="J18" s="42">
        <f>COUNTIF(ชื่อนักเรียน!$CZ$5:$CZ$857,"มัธยมศึกษาปีที่ 3/4-ลาออก")</f>
        <v>0</v>
      </c>
      <c r="K18" s="42">
        <f>COUNTIF(ชื่อนักเรียน!$CZ$5:$CZ$857,"มัธยมศึกษาปีที่ 3/4-มส")</f>
        <v>0</v>
      </c>
      <c r="L18" s="49">
        <f t="shared" si="11"/>
        <v>18</v>
      </c>
      <c r="M18" s="42">
        <f>COUNTIF(ชื่อนักเรียน!$DA$5:$DA$857,"มัธยมศึกษาปีที่ 3/4-0")</f>
        <v>24</v>
      </c>
      <c r="N18" s="42">
        <f>COUNTIF(ชื่อนักเรียน!$DA$5:$DA$857,"มัธยมศึกษาปีที่ 3/4-ย้าย")</f>
        <v>0</v>
      </c>
      <c r="O18" s="42">
        <f>COUNTIF(ชื่อนักเรียน!$DA$5:$DA$857,"มัธยมศึกษาปีที่ 3/4-ลาออก")</f>
        <v>0</v>
      </c>
      <c r="P18" s="42">
        <f>COUNTIF(ชื่อนักเรียน!$DA$5:$DA$857,"มัธยมศึกษาปีที่ 3/4-มส")</f>
        <v>0</v>
      </c>
      <c r="Q18" s="49">
        <f t="shared" si="12"/>
        <v>24</v>
      </c>
    </row>
    <row r="19" spans="1:17" ht="30" customHeight="1">
      <c r="A19" s="119" t="s">
        <v>2512</v>
      </c>
      <c r="B19" s="119">
        <f>SUM(B15:B18)</f>
        <v>77</v>
      </c>
      <c r="C19" s="119">
        <f t="shared" ref="C19:D19" si="15">SUM(C15:C18)</f>
        <v>77</v>
      </c>
      <c r="D19" s="119">
        <f t="shared" si="15"/>
        <v>154</v>
      </c>
      <c r="E19" s="119">
        <v>0</v>
      </c>
      <c r="G19" s="119" t="s">
        <v>2512</v>
      </c>
      <c r="H19" s="119">
        <f t="shared" ref="H19:Q19" si="16">SUM(H15:H18)</f>
        <v>77</v>
      </c>
      <c r="I19" s="119">
        <f t="shared" si="16"/>
        <v>0</v>
      </c>
      <c r="J19" s="119">
        <f t="shared" si="16"/>
        <v>0</v>
      </c>
      <c r="K19" s="119">
        <f t="shared" si="16"/>
        <v>0</v>
      </c>
      <c r="L19" s="119">
        <f t="shared" si="16"/>
        <v>77</v>
      </c>
      <c r="M19" s="119">
        <f t="shared" si="16"/>
        <v>77</v>
      </c>
      <c r="N19" s="119">
        <f t="shared" si="16"/>
        <v>0</v>
      </c>
      <c r="O19" s="119">
        <f t="shared" si="16"/>
        <v>0</v>
      </c>
      <c r="P19" s="119">
        <f t="shared" si="16"/>
        <v>0</v>
      </c>
      <c r="Q19" s="119">
        <f t="shared" si="16"/>
        <v>77</v>
      </c>
    </row>
    <row r="20" spans="1:17" ht="30" customHeight="1">
      <c r="A20" s="120" t="s">
        <v>2513</v>
      </c>
      <c r="B20" s="120">
        <f>B9+B14+B19</f>
        <v>274</v>
      </c>
      <c r="C20" s="120">
        <f t="shared" ref="C20:D20" si="17">C9+C14+C19</f>
        <v>206</v>
      </c>
      <c r="D20" s="120">
        <f t="shared" si="17"/>
        <v>480</v>
      </c>
      <c r="E20" s="120">
        <f>E9+E14+E19</f>
        <v>2</v>
      </c>
      <c r="G20" s="120" t="s">
        <v>2513</v>
      </c>
      <c r="H20" s="120">
        <f>H9+H14+H19</f>
        <v>244</v>
      </c>
      <c r="I20" s="120">
        <f t="shared" ref="I20:Q20" si="18">I9+I14+I19</f>
        <v>0</v>
      </c>
      <c r="J20" s="120">
        <f t="shared" si="18"/>
        <v>0</v>
      </c>
      <c r="K20" s="120">
        <f t="shared" si="18"/>
        <v>2</v>
      </c>
      <c r="L20" s="120">
        <f t="shared" si="18"/>
        <v>246</v>
      </c>
      <c r="M20" s="120">
        <f t="shared" si="18"/>
        <v>191</v>
      </c>
      <c r="N20" s="120">
        <f t="shared" si="18"/>
        <v>0</v>
      </c>
      <c r="O20" s="120">
        <f t="shared" si="18"/>
        <v>0</v>
      </c>
      <c r="P20" s="120">
        <f t="shared" si="18"/>
        <v>0</v>
      </c>
      <c r="Q20" s="120">
        <f t="shared" si="18"/>
        <v>191</v>
      </c>
    </row>
    <row r="21" spans="1:17" ht="30" customHeight="1">
      <c r="A21" s="42" t="s">
        <v>309</v>
      </c>
      <c r="B21" s="42">
        <f t="shared" si="0"/>
        <v>13</v>
      </c>
      <c r="C21" s="42">
        <f t="shared" si="1"/>
        <v>25</v>
      </c>
      <c r="D21" s="42">
        <f t="shared" si="2"/>
        <v>38</v>
      </c>
      <c r="E21" s="42" t="s">
        <v>1268</v>
      </c>
      <c r="G21" s="42" t="s">
        <v>309</v>
      </c>
      <c r="H21" s="42">
        <f>COUNTIF(ชื่อนักเรียน!$CZ$5:$CZ$857,"มัธยมศึกษาปีที่ 4/1-0")</f>
        <v>13</v>
      </c>
      <c r="I21" s="42">
        <f>COUNTIF(ชื่อนักเรียน!$CZ$5:$CZ$857,"มัธยมศึกษาปีที่ 4/1-ย้าย")</f>
        <v>0</v>
      </c>
      <c r="J21" s="42">
        <f>COUNTIF(ชื่อนักเรียน!$CZ$5:$CZ$857,"มัธยมศึกษาปีที่ 4/1-ลาออก")</f>
        <v>0</v>
      </c>
      <c r="K21" s="42">
        <f>COUNTIF(ชื่อนักเรียน!$CZ$5:$CZ$857,"มัธยมศึกษาปีที่ 4/1-มส")</f>
        <v>0</v>
      </c>
      <c r="L21" s="49">
        <f t="shared" si="11"/>
        <v>13</v>
      </c>
      <c r="M21" s="42">
        <f>COUNTIF(ชื่อนักเรียน!$DA$5:$DA$857,"มัธยมศึกษาปีที่ 4/1-0")</f>
        <v>25</v>
      </c>
      <c r="N21" s="42">
        <f>COUNTIF(ชื่อนักเรียน!$DA$5:$DA$857,"มัธยมศึกษาปีที่ 4/1-ย้าย")</f>
        <v>1</v>
      </c>
      <c r="O21" s="42">
        <f>COUNTIF(ชื่อนักเรียน!$DA$5:$DA$857,"มัธยมศึกษาปีที่ 4/1-ลาออก")</f>
        <v>0</v>
      </c>
      <c r="P21" s="42">
        <f>COUNTIF(ชื่อนักเรียน!$DA$5:$DA$857,"มัธยมศึกษาปีที่ 4/1-มส")</f>
        <v>0</v>
      </c>
      <c r="Q21" s="49">
        <f t="shared" si="12"/>
        <v>25</v>
      </c>
    </row>
    <row r="22" spans="1:17" ht="30" customHeight="1">
      <c r="A22" s="42" t="s">
        <v>310</v>
      </c>
      <c r="B22" s="42">
        <f t="shared" si="0"/>
        <v>15</v>
      </c>
      <c r="C22" s="42">
        <f t="shared" si="1"/>
        <v>12</v>
      </c>
      <c r="D22" s="42">
        <f t="shared" si="2"/>
        <v>27</v>
      </c>
      <c r="E22" s="42" t="s">
        <v>1268</v>
      </c>
      <c r="G22" s="42" t="s">
        <v>310</v>
      </c>
      <c r="H22" s="42">
        <f>COUNTIF(ชื่อนักเรียน!$CZ$5:$CZ$857,"มัธยมศึกษาปีที่ 4/2-0")</f>
        <v>15</v>
      </c>
      <c r="I22" s="42">
        <f>COUNTIF(ชื่อนักเรียน!$CZ$5:$CZ$857,"มัธยมศึกษาปีที่ 4/2-ย้าย")</f>
        <v>0</v>
      </c>
      <c r="J22" s="42">
        <f>COUNTIF(ชื่อนักเรียน!$CZ$5:$CZ$857,"มัธยมศึกษาปีที่ 4/2-ลาออก")</f>
        <v>0</v>
      </c>
      <c r="K22" s="42">
        <f>COUNTIF(ชื่อนักเรียน!$CZ$5:$CZ$857,"มัธยมศึกษาปีที่ 4/2-มส")</f>
        <v>0</v>
      </c>
      <c r="L22" s="49">
        <f t="shared" si="11"/>
        <v>15</v>
      </c>
      <c r="M22" s="42">
        <f>COUNTIF(ชื่อนักเรียน!$DA$5:$DA$857,"มัธยมศึกษาปีที่ 4/2-0")</f>
        <v>12</v>
      </c>
      <c r="N22" s="42">
        <f>COUNTIF(ชื่อนักเรียน!$DA$5:$DA$857,"มัธยมศึกษาปีที่ 4/2-ย้าย")</f>
        <v>0</v>
      </c>
      <c r="O22" s="42">
        <f>COUNTIF(ชื่อนักเรียน!$DA$5:$DA$857,"มัธยมศึกษาปีที่ 4/2-ลาออก")</f>
        <v>0</v>
      </c>
      <c r="P22" s="42">
        <f>COUNTIF(ชื่อนักเรียน!$DA$5:$DA$857,"มัธยมศึกษาปีที่ 4/2-มส")</f>
        <v>0</v>
      </c>
      <c r="Q22" s="49">
        <f t="shared" si="12"/>
        <v>12</v>
      </c>
    </row>
    <row r="23" spans="1:17" ht="30" customHeight="1">
      <c r="A23" s="42" t="s">
        <v>311</v>
      </c>
      <c r="B23" s="42">
        <f t="shared" si="0"/>
        <v>20</v>
      </c>
      <c r="C23" s="42">
        <f t="shared" si="1"/>
        <v>21</v>
      </c>
      <c r="D23" s="42">
        <f t="shared" si="2"/>
        <v>41</v>
      </c>
      <c r="E23" s="42" t="s">
        <v>1268</v>
      </c>
      <c r="G23" s="42" t="s">
        <v>311</v>
      </c>
      <c r="H23" s="42">
        <f>COUNTIF(ชื่อนักเรียน!$CZ$5:$CZ$857,"มัธยมศึกษาปีที่ 4/3-0")</f>
        <v>20</v>
      </c>
      <c r="I23" s="42">
        <f>COUNTIF(ชื่อนักเรียน!$CZ$5:$CZ$857,"มัธยมศึกษาปีที่ 4/3-ย้าย")</f>
        <v>0</v>
      </c>
      <c r="J23" s="42">
        <f>COUNTIF(ชื่อนักเรียน!$CZ$5:$CZ$857,"มัธยมศึกษาปีที่ 4/3-ลาออก")</f>
        <v>0</v>
      </c>
      <c r="K23" s="42">
        <f>COUNTIF(ชื่อนักเรียน!$CZ$5:$CZ$857,"มัธยมศึกษาปีที่ 4/3-มส")</f>
        <v>0</v>
      </c>
      <c r="L23" s="49">
        <f t="shared" si="11"/>
        <v>20</v>
      </c>
      <c r="M23" s="42">
        <f>COUNTIF(ชื่อนักเรียน!$DA$5:$DA$857,"มัธยมศึกษาปีที่ 4/3-0")</f>
        <v>21</v>
      </c>
      <c r="N23" s="42">
        <f>COUNTIF(ชื่อนักเรียน!$DA$5:$DA$857,"มัธยมศึกษาปีที่ 4/3-ย้าย")</f>
        <v>0</v>
      </c>
      <c r="O23" s="42">
        <f>COUNTIF(ชื่อนักเรียน!$DA$5:$DA$857,"มัธยมศึกษาปีที่ 4/3-ลาออก")</f>
        <v>0</v>
      </c>
      <c r="P23" s="42">
        <f>COUNTIF(ชื่อนักเรียน!$DA$5:$DA$857,"มัธยมศึกษาปีที่ 4/3-มส")</f>
        <v>0</v>
      </c>
      <c r="Q23" s="49">
        <f t="shared" si="12"/>
        <v>21</v>
      </c>
    </row>
    <row r="24" spans="1:17" ht="30" customHeight="1">
      <c r="A24" s="119" t="s">
        <v>2514</v>
      </c>
      <c r="B24" s="119">
        <f>SUM(B21:B23)</f>
        <v>48</v>
      </c>
      <c r="C24" s="119">
        <f t="shared" ref="C24:D24" si="19">SUM(C21:C23)</f>
        <v>58</v>
      </c>
      <c r="D24" s="119">
        <f t="shared" si="19"/>
        <v>106</v>
      </c>
      <c r="E24" s="119">
        <v>0</v>
      </c>
      <c r="G24" s="119" t="s">
        <v>2514</v>
      </c>
      <c r="H24" s="119">
        <f t="shared" ref="H24:Q24" si="20">SUM(H21:H23)</f>
        <v>48</v>
      </c>
      <c r="I24" s="119">
        <f t="shared" si="20"/>
        <v>0</v>
      </c>
      <c r="J24" s="119">
        <f t="shared" si="20"/>
        <v>0</v>
      </c>
      <c r="K24" s="119">
        <f t="shared" si="20"/>
        <v>0</v>
      </c>
      <c r="L24" s="119">
        <f t="shared" si="20"/>
        <v>48</v>
      </c>
      <c r="M24" s="119">
        <f t="shared" si="20"/>
        <v>58</v>
      </c>
      <c r="N24" s="119">
        <f t="shared" si="20"/>
        <v>1</v>
      </c>
      <c r="O24" s="119">
        <f t="shared" si="20"/>
        <v>0</v>
      </c>
      <c r="P24" s="119">
        <f t="shared" si="20"/>
        <v>0</v>
      </c>
      <c r="Q24" s="119">
        <f t="shared" si="20"/>
        <v>58</v>
      </c>
    </row>
    <row r="25" spans="1:17" ht="30" customHeight="1">
      <c r="A25" s="42" t="s">
        <v>420</v>
      </c>
      <c r="B25" s="42">
        <f t="shared" si="0"/>
        <v>5</v>
      </c>
      <c r="C25" s="42">
        <f t="shared" si="1"/>
        <v>17</v>
      </c>
      <c r="D25" s="42">
        <f t="shared" si="2"/>
        <v>22</v>
      </c>
      <c r="E25" s="42" t="s">
        <v>1268</v>
      </c>
      <c r="G25" s="42" t="s">
        <v>420</v>
      </c>
      <c r="H25" s="42">
        <f>COUNTIF(ชื่อนักเรียน!$CZ$5:$CZ$857,"มัธยมศึกษาปีที่ 5/1-0")</f>
        <v>5</v>
      </c>
      <c r="I25" s="42">
        <f>COUNTIF(ชื่อนักเรียน!$CZ$5:$CZ$857,"มัธยมศึกษาปีที่ 5/1-ย้าย")</f>
        <v>0</v>
      </c>
      <c r="J25" s="42">
        <f>COUNTIF(ชื่อนักเรียน!$CZ$5:$CZ$857,"มัธยมศึกษาปีที่ 5/1-ลาออก")</f>
        <v>0</v>
      </c>
      <c r="K25" s="42">
        <f>COUNTIF(ชื่อนักเรียน!$CZ$5:$CZ$857,"มัธยมศึกษาปีที่ 5/1-มส")</f>
        <v>0</v>
      </c>
      <c r="L25" s="49">
        <f t="shared" si="11"/>
        <v>5</v>
      </c>
      <c r="M25" s="42">
        <f>COUNTIF(ชื่อนักเรียน!$DA$5:$DA$857,"มัธยมศึกษาปีที่ 5/1-0")</f>
        <v>17</v>
      </c>
      <c r="N25" s="42">
        <f>COUNTIF(ชื่อนักเรียน!$DA$5:$DA$857,"มัธยมศึกษาปีที่ 5/1-ย้าย")</f>
        <v>0</v>
      </c>
      <c r="O25" s="42">
        <f>COUNTIF(ชื่อนักเรียน!$DA$5:$DA$857,"มัธยมศึกษาปีที่ 5/1-ลาออก")</f>
        <v>0</v>
      </c>
      <c r="P25" s="42">
        <f>COUNTIF(ชื่อนักเรียน!$DA$5:$DA$857,"มัธยมศึกษาปีที่ 5/1-มส")</f>
        <v>0</v>
      </c>
      <c r="Q25" s="49">
        <f t="shared" si="12"/>
        <v>17</v>
      </c>
    </row>
    <row r="26" spans="1:17" ht="30" customHeight="1">
      <c r="A26" s="42" t="s">
        <v>423</v>
      </c>
      <c r="B26" s="42">
        <f t="shared" si="0"/>
        <v>3</v>
      </c>
      <c r="C26" s="42">
        <f t="shared" si="1"/>
        <v>18</v>
      </c>
      <c r="D26" s="42">
        <f t="shared" si="2"/>
        <v>21</v>
      </c>
      <c r="E26" s="42" t="s">
        <v>1268</v>
      </c>
      <c r="G26" s="42" t="s">
        <v>423</v>
      </c>
      <c r="H26" s="42">
        <f>COUNTIF(ชื่อนักเรียน!$CZ$5:$CZ$857,"มัธยมศึกษาปีที่ 5/2-0")</f>
        <v>3</v>
      </c>
      <c r="I26" s="42">
        <f>COUNTIF(ชื่อนักเรียน!$CZ$5:$CZ$857,"มัธยมศึกษาปีที่ 5/2-ย้าย")</f>
        <v>0</v>
      </c>
      <c r="J26" s="42">
        <f>COUNTIF(ชื่อนักเรียน!$CZ$5:$CZ$857,"มัธยมศึกษาปีที่ 5/2-ลาออก")</f>
        <v>0</v>
      </c>
      <c r="K26" s="42">
        <f>COUNTIF(ชื่อนักเรียน!$CZ$5:$CZ$857,"มัธยมศึกษาปีที่ 5/2-มส")</f>
        <v>0</v>
      </c>
      <c r="L26" s="49">
        <f t="shared" si="11"/>
        <v>3</v>
      </c>
      <c r="M26" s="42">
        <f>COUNTIF(ชื่อนักเรียน!$DA$5:$DA$857,"มัธยมศึกษาปีที่ 5/2-0")</f>
        <v>18</v>
      </c>
      <c r="N26" s="42">
        <f>COUNTIF(ชื่อนักเรียน!$DA$5:$DA$857,"มัธยมศึกษาปีที่ 5/2-ย้าย")</f>
        <v>0</v>
      </c>
      <c r="O26" s="42">
        <f>COUNTIF(ชื่อนักเรียน!$DA$5:$DA$857,"มัธยมศึกษาปีที่ 5/2-ลาออก")</f>
        <v>0</v>
      </c>
      <c r="P26" s="42">
        <f>COUNTIF(ชื่อนักเรียน!$DA$5:$DA$857,"มัธยมศึกษาปีที่ 5/2-มส")</f>
        <v>0</v>
      </c>
      <c r="Q26" s="49">
        <f t="shared" si="12"/>
        <v>18</v>
      </c>
    </row>
    <row r="27" spans="1:17" ht="30" customHeight="1">
      <c r="A27" s="42" t="s">
        <v>424</v>
      </c>
      <c r="B27" s="42">
        <f t="shared" si="0"/>
        <v>21</v>
      </c>
      <c r="C27" s="42">
        <f t="shared" si="1"/>
        <v>7</v>
      </c>
      <c r="D27" s="42">
        <f t="shared" si="2"/>
        <v>28</v>
      </c>
      <c r="E27" s="42" t="s">
        <v>1268</v>
      </c>
      <c r="G27" s="42" t="s">
        <v>424</v>
      </c>
      <c r="H27" s="42">
        <f>COUNTIF(ชื่อนักเรียน!$CZ$5:$CZ$857,"มัธยมศึกษาปีที่ 5/3-0")</f>
        <v>21</v>
      </c>
      <c r="I27" s="42">
        <f>COUNTIF(ชื่อนักเรียน!$CZ$5:$CZ$857,"มัธยมศึกษาปีที่ 5/3-ย้าย")</f>
        <v>0</v>
      </c>
      <c r="J27" s="42">
        <f>COUNTIF(ชื่อนักเรียน!$CZ$5:$CZ$857,"มัธยมศึกษาปีที่ 5/3-ลาออก")</f>
        <v>0</v>
      </c>
      <c r="K27" s="42">
        <f>COUNTIF(ชื่อนักเรียน!$CZ$5:$CZ$857,"มัธยมศึกษาปีที่ 5/3-มส")</f>
        <v>0</v>
      </c>
      <c r="L27" s="49">
        <f t="shared" si="11"/>
        <v>21</v>
      </c>
      <c r="M27" s="42">
        <f>COUNTIF(ชื่อนักเรียน!$DA$5:$DA$857,"มัธยมศึกษาปีที่ 5/3-0")</f>
        <v>7</v>
      </c>
      <c r="N27" s="42">
        <f>COUNTIF(ชื่อนักเรียน!$DA$5:$DA$857,"มัธยมศึกษาปีที่ 5/3-ย้าย")</f>
        <v>1</v>
      </c>
      <c r="O27" s="42">
        <f>COUNTIF(ชื่อนักเรียน!$DA$5:$DA$857,"มัธยมศึกษาปีที่ 5/3-ลาออก")</f>
        <v>0</v>
      </c>
      <c r="P27" s="42">
        <f>COUNTIF(ชื่อนักเรียน!$DA$5:$DA$857,"มัธยมศึกษาปีที่ 5/3-มส")</f>
        <v>0</v>
      </c>
      <c r="Q27" s="49">
        <f t="shared" si="12"/>
        <v>7</v>
      </c>
    </row>
    <row r="28" spans="1:17" ht="30" customHeight="1">
      <c r="A28" s="119" t="s">
        <v>2515</v>
      </c>
      <c r="B28" s="119">
        <f>SUM(B25:B27)</f>
        <v>29</v>
      </c>
      <c r="C28" s="119">
        <f t="shared" ref="C28:D28" si="21">SUM(C25:C27)</f>
        <v>42</v>
      </c>
      <c r="D28" s="119">
        <f t="shared" si="21"/>
        <v>71</v>
      </c>
      <c r="E28" s="119">
        <v>0</v>
      </c>
      <c r="G28" s="119" t="s">
        <v>2515</v>
      </c>
      <c r="H28" s="119">
        <f t="shared" ref="H28:Q28" si="22">SUM(H25:H27)</f>
        <v>29</v>
      </c>
      <c r="I28" s="119">
        <f t="shared" si="22"/>
        <v>0</v>
      </c>
      <c r="J28" s="119">
        <f t="shared" si="22"/>
        <v>0</v>
      </c>
      <c r="K28" s="119">
        <f t="shared" si="22"/>
        <v>0</v>
      </c>
      <c r="L28" s="119">
        <f t="shared" si="22"/>
        <v>29</v>
      </c>
      <c r="M28" s="119">
        <f t="shared" si="22"/>
        <v>42</v>
      </c>
      <c r="N28" s="119">
        <f t="shared" si="22"/>
        <v>1</v>
      </c>
      <c r="O28" s="119">
        <f t="shared" si="22"/>
        <v>0</v>
      </c>
      <c r="P28" s="119">
        <f t="shared" si="22"/>
        <v>0</v>
      </c>
      <c r="Q28" s="119">
        <f t="shared" si="22"/>
        <v>42</v>
      </c>
    </row>
    <row r="29" spans="1:17" ht="30" customHeight="1">
      <c r="A29" s="42" t="s">
        <v>425</v>
      </c>
      <c r="B29" s="42">
        <f t="shared" si="0"/>
        <v>12</v>
      </c>
      <c r="C29" s="42">
        <f t="shared" si="1"/>
        <v>15</v>
      </c>
      <c r="D29" s="42">
        <f t="shared" si="2"/>
        <v>27</v>
      </c>
      <c r="E29" s="42" t="s">
        <v>1268</v>
      </c>
      <c r="G29" s="42" t="s">
        <v>425</v>
      </c>
      <c r="H29" s="42">
        <f>COUNTIF(ชื่อนักเรียน!$CZ$5:$CZ$857,"มัธยมศึกษาปีที่ 6/1-0")</f>
        <v>12</v>
      </c>
      <c r="I29" s="42">
        <f>COUNTIF(ชื่อนักเรียน!$CZ$5:$CZ$857,"มัธยมศึกษาปีที่ 6/1-ย้าย")</f>
        <v>0</v>
      </c>
      <c r="J29" s="42">
        <f>COUNTIF(ชื่อนักเรียน!$CZ$5:$CZ$857,"มัธยมศึกษาปีที่ 6/1-ลาออก")</f>
        <v>0</v>
      </c>
      <c r="K29" s="42">
        <f>COUNTIF(ชื่อนักเรียน!$CZ$5:$CZ$857,"มัธยมศึกษาปีที่ 6/1-มส")</f>
        <v>0</v>
      </c>
      <c r="L29" s="49">
        <f t="shared" si="11"/>
        <v>12</v>
      </c>
      <c r="M29" s="42">
        <f>COUNTIF(ชื่อนักเรียน!$DA$5:$DA$857,"มัธยมศึกษาปีที่ 6/1-0")</f>
        <v>15</v>
      </c>
      <c r="N29" s="42">
        <f>COUNTIF(ชื่อนักเรียน!$DA$5:$DA$857,"มัธยมศึกษาปีที่ 6/1-ย้าย")</f>
        <v>0</v>
      </c>
      <c r="O29" s="42">
        <f>COUNTIF(ชื่อนักเรียน!$DA$5:$DA$857,"มัธยมศึกษาปีที่ 6/1-ลาออก")</f>
        <v>0</v>
      </c>
      <c r="P29" s="42">
        <f>COUNTIF(ชื่อนักเรียน!$DA$5:$DA$857,"มัธยมศึกษาปีที่ 6/1-มส")</f>
        <v>0</v>
      </c>
      <c r="Q29" s="49">
        <f t="shared" si="12"/>
        <v>15</v>
      </c>
    </row>
    <row r="30" spans="1:17" ht="30" customHeight="1">
      <c r="A30" s="42" t="s">
        <v>426</v>
      </c>
      <c r="B30" s="42">
        <f t="shared" si="0"/>
        <v>7</v>
      </c>
      <c r="C30" s="42">
        <f t="shared" si="1"/>
        <v>24</v>
      </c>
      <c r="D30" s="42">
        <f t="shared" si="2"/>
        <v>31</v>
      </c>
      <c r="E30" s="42" t="s">
        <v>1268</v>
      </c>
      <c r="G30" s="42" t="s">
        <v>426</v>
      </c>
      <c r="H30" s="42">
        <f>COUNTIF(ชื่อนักเรียน!$CZ$5:$CZ$857,"มัธยมศึกษาปีที่ 6/2-0")</f>
        <v>7</v>
      </c>
      <c r="I30" s="42">
        <f>COUNTIF(ชื่อนักเรียน!$CZ$5:$CZ$857,"มัธยมศึกษาปีที่ 6/2-ย้าย")</f>
        <v>0</v>
      </c>
      <c r="J30" s="42">
        <f>COUNTIF(ชื่อนักเรียน!$CZ$5:$CZ$857,"มัธยมศึกษาปีที่ 6/2-ลาออก")</f>
        <v>0</v>
      </c>
      <c r="K30" s="42">
        <f>COUNTIF(ชื่อนักเรียน!$CZ$5:$CZ$857,"มัธยมศึกษาปีที่ 6/2-มส")</f>
        <v>0</v>
      </c>
      <c r="L30" s="49">
        <f t="shared" si="11"/>
        <v>7</v>
      </c>
      <c r="M30" s="42">
        <f>COUNTIF(ชื่อนักเรียน!$DA$5:$DA$857,"มัธยมศึกษาปีที่ 6/2-0")</f>
        <v>24</v>
      </c>
      <c r="N30" s="42">
        <f>COUNTIF(ชื่อนักเรียน!$DA$5:$DA$857,"มัธยมศึกษาปีที่ 6/2-ย้าย")</f>
        <v>0</v>
      </c>
      <c r="O30" s="42">
        <f>COUNTIF(ชื่อนักเรียน!$DA$5:$DA$857,"มัธยมศึกษาปีที่ 6/2-ลาออก")</f>
        <v>0</v>
      </c>
      <c r="P30" s="42">
        <f>COUNTIF(ชื่อนักเรียน!$DA$5:$DA$857,"มัธยมศึกษาปีที่ 6/2-มส")</f>
        <v>0</v>
      </c>
      <c r="Q30" s="49">
        <f t="shared" si="12"/>
        <v>24</v>
      </c>
    </row>
    <row r="31" spans="1:17" ht="30" customHeight="1">
      <c r="A31" s="42" t="s">
        <v>427</v>
      </c>
      <c r="B31" s="42">
        <f t="shared" si="0"/>
        <v>14</v>
      </c>
      <c r="C31" s="42">
        <f t="shared" si="1"/>
        <v>14</v>
      </c>
      <c r="D31" s="42">
        <f t="shared" si="2"/>
        <v>28</v>
      </c>
      <c r="E31" s="42" t="s">
        <v>1268</v>
      </c>
      <c r="G31" s="42" t="s">
        <v>427</v>
      </c>
      <c r="H31" s="42">
        <f>COUNTIF(ชื่อนักเรียน!$CZ$5:$CZ$857,"มัธยมศึกษาปีที่ 6/3-0")</f>
        <v>14</v>
      </c>
      <c r="I31" s="42">
        <f>COUNTIF(ชื่อนักเรียน!$CZ$5:$CZ$857,"มัธยมศึกษาปีที่ 6/3-ย้าย")</f>
        <v>0</v>
      </c>
      <c r="J31" s="42">
        <f>COUNTIF(ชื่อนักเรียน!$CZ$5:$CZ$857,"มัธยมศึกษาปีที่ 6/3-ลาออก")</f>
        <v>0</v>
      </c>
      <c r="K31" s="42">
        <f>COUNTIF(ชื่อนักเรียน!$CZ$5:$CZ$857,"มัธยมศึกษาปีที่ 6/3-มส")</f>
        <v>0</v>
      </c>
      <c r="L31" s="49">
        <f t="shared" si="11"/>
        <v>14</v>
      </c>
      <c r="M31" s="42">
        <f>COUNTIF(ชื่อนักเรียน!$DA$5:$DA$857,"มัธยมศึกษาปีที่ 6/3-0")</f>
        <v>14</v>
      </c>
      <c r="N31" s="42">
        <f>COUNTIF(ชื่อนักเรียน!$DA$5:$DA$857,"มัธยมศึกษาปีที่ 6/3-ย้าย")</f>
        <v>0</v>
      </c>
      <c r="O31" s="42">
        <f>COUNTIF(ชื่อนักเรียน!$DA$5:$DA$857,"มัธยมศึกษาปีที่ 6/3-ลาออก")</f>
        <v>0</v>
      </c>
      <c r="P31" s="42">
        <f>COUNTIF(ชื่อนักเรียน!$DA$5:$DA$857,"มัธยมศึกษาปีที่ 6/3-มส")</f>
        <v>0</v>
      </c>
      <c r="Q31" s="49">
        <f t="shared" si="12"/>
        <v>14</v>
      </c>
    </row>
    <row r="32" spans="1:17" ht="30" customHeight="1">
      <c r="A32" s="119" t="s">
        <v>2516</v>
      </c>
      <c r="B32" s="119">
        <f>SUM(B29:B31)</f>
        <v>33</v>
      </c>
      <c r="C32" s="119">
        <f t="shared" ref="C32:D32" si="23">SUM(C29:C31)</f>
        <v>53</v>
      </c>
      <c r="D32" s="119">
        <f t="shared" si="23"/>
        <v>86</v>
      </c>
      <c r="E32" s="119">
        <v>0</v>
      </c>
      <c r="G32" s="121" t="s">
        <v>2516</v>
      </c>
      <c r="H32" s="119">
        <f t="shared" ref="H32:Q32" si="24">SUM(H29:H31)</f>
        <v>33</v>
      </c>
      <c r="I32" s="119">
        <f t="shared" si="24"/>
        <v>0</v>
      </c>
      <c r="J32" s="119">
        <f t="shared" si="24"/>
        <v>0</v>
      </c>
      <c r="K32" s="119">
        <f t="shared" si="24"/>
        <v>0</v>
      </c>
      <c r="L32" s="119">
        <f t="shared" si="24"/>
        <v>33</v>
      </c>
      <c r="M32" s="119">
        <f t="shared" si="24"/>
        <v>53</v>
      </c>
      <c r="N32" s="119">
        <f t="shared" si="24"/>
        <v>0</v>
      </c>
      <c r="O32" s="119">
        <f t="shared" si="24"/>
        <v>0</v>
      </c>
      <c r="P32" s="119">
        <f t="shared" si="24"/>
        <v>0</v>
      </c>
      <c r="Q32" s="119">
        <f t="shared" si="24"/>
        <v>53</v>
      </c>
    </row>
    <row r="33" spans="1:17" ht="30" customHeight="1">
      <c r="A33" s="120" t="s">
        <v>2517</v>
      </c>
      <c r="B33" s="120">
        <f>B24+B28+B32</f>
        <v>110</v>
      </c>
      <c r="C33" s="120">
        <f t="shared" ref="C33:E33" si="25">C24+C28+C32</f>
        <v>153</v>
      </c>
      <c r="D33" s="120">
        <f t="shared" si="25"/>
        <v>263</v>
      </c>
      <c r="E33" s="120">
        <f t="shared" si="25"/>
        <v>0</v>
      </c>
      <c r="G33" s="122" t="s">
        <v>2517</v>
      </c>
      <c r="H33" s="120">
        <f t="shared" ref="H33:Q33" si="26">H24+H28+H32</f>
        <v>110</v>
      </c>
      <c r="I33" s="120">
        <f t="shared" si="26"/>
        <v>0</v>
      </c>
      <c r="J33" s="120">
        <f t="shared" si="26"/>
        <v>0</v>
      </c>
      <c r="K33" s="120">
        <f t="shared" si="26"/>
        <v>0</v>
      </c>
      <c r="L33" s="120">
        <f t="shared" si="26"/>
        <v>110</v>
      </c>
      <c r="M33" s="120">
        <f t="shared" si="26"/>
        <v>153</v>
      </c>
      <c r="N33" s="120">
        <f t="shared" si="26"/>
        <v>2</v>
      </c>
      <c r="O33" s="120">
        <f t="shared" si="26"/>
        <v>0</v>
      </c>
      <c r="P33" s="120">
        <f t="shared" si="26"/>
        <v>0</v>
      </c>
      <c r="Q33" s="120">
        <f t="shared" si="26"/>
        <v>153</v>
      </c>
    </row>
    <row r="34" spans="1:17" ht="30" customHeight="1">
      <c r="A34" s="123" t="s">
        <v>2518</v>
      </c>
      <c r="B34" s="124">
        <f>B20+B33</f>
        <v>384</v>
      </c>
      <c r="C34" s="124">
        <f t="shared" ref="C34:E34" si="27">C20+C33</f>
        <v>359</v>
      </c>
      <c r="D34" s="124">
        <f t="shared" si="27"/>
        <v>743</v>
      </c>
      <c r="E34" s="124">
        <f t="shared" si="27"/>
        <v>2</v>
      </c>
      <c r="G34" s="125" t="s">
        <v>2518</v>
      </c>
      <c r="H34" s="126">
        <f>H20+H33</f>
        <v>354</v>
      </c>
      <c r="I34" s="126">
        <f t="shared" ref="I34:Q34" si="28">I20+I33</f>
        <v>0</v>
      </c>
      <c r="J34" s="126">
        <f t="shared" si="28"/>
        <v>0</v>
      </c>
      <c r="K34" s="126">
        <f t="shared" si="28"/>
        <v>2</v>
      </c>
      <c r="L34" s="126">
        <f t="shared" si="28"/>
        <v>356</v>
      </c>
      <c r="M34" s="126">
        <f t="shared" si="28"/>
        <v>344</v>
      </c>
      <c r="N34" s="126">
        <f t="shared" si="28"/>
        <v>2</v>
      </c>
      <c r="O34" s="126">
        <f t="shared" si="28"/>
        <v>0</v>
      </c>
      <c r="P34" s="126">
        <f t="shared" si="28"/>
        <v>0</v>
      </c>
      <c r="Q34" s="126">
        <f t="shared" si="28"/>
        <v>344</v>
      </c>
    </row>
    <row r="35" spans="1:17">
      <c r="A35" s="213" t="s">
        <v>2519</v>
      </c>
      <c r="B35" s="213"/>
      <c r="C35" s="213"/>
      <c r="D35" s="213"/>
      <c r="E35" s="214">
        <f ca="1">TODAY()</f>
        <v>45819</v>
      </c>
      <c r="F35" s="214"/>
    </row>
  </sheetData>
  <sheetProtection algorithmName="SHA-512" hashValue="ZEXgBOHvxRySqviTe0Nm7/D0Z9GsTrwJatykj4IcxqGDMnxWq6BafEmEHRGyxyqaAqPecJBnFXdLmVnqiZYo5A==" saltValue="jG3XN/1OAUQU8Wnav5sk7g==" spinCount="100000" sheet="1" objects="1" scenarios="1"/>
  <mergeCells count="6">
    <mergeCell ref="A1:E1"/>
    <mergeCell ref="G1:Q1"/>
    <mergeCell ref="A2:E2"/>
    <mergeCell ref="G2:Q2"/>
    <mergeCell ref="A35:D35"/>
    <mergeCell ref="E35:F35"/>
  </mergeCells>
  <phoneticPr fontId="26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rowBreaks count="1" manualBreakCount="1">
    <brk id="20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080E7-9024-4982-9A68-B84B6BA1E134}">
  <dimension ref="A1:DM866"/>
  <sheetViews>
    <sheetView zoomScaleNormal="100" workbookViewId="0">
      <pane xSplit="7" ySplit="4" topLeftCell="O742" activePane="bottomRight" state="frozen"/>
      <selection activeCell="D1" sqref="D1"/>
      <selection pane="topRight" activeCell="H1" sqref="H1"/>
      <selection pane="bottomLeft" activeCell="D5" sqref="D5"/>
      <selection pane="bottomRight" activeCell="X747" sqref="X747"/>
    </sheetView>
  </sheetViews>
  <sheetFormatPr defaultColWidth="9.33203125" defaultRowHeight="21.75"/>
  <cols>
    <col min="1" max="1" width="24.1640625" style="5" customWidth="1"/>
    <col min="2" max="2" width="13.1640625" style="5" customWidth="1"/>
    <col min="3" max="3" width="34.5" style="5" customWidth="1"/>
    <col min="4" max="4" width="9.33203125" style="6"/>
    <col min="5" max="5" width="16.5" style="6" customWidth="1"/>
    <col min="6" max="7" width="21.83203125" style="5" customWidth="1"/>
    <col min="8" max="12" width="4.83203125" style="6" customWidth="1"/>
    <col min="13" max="16" width="5.6640625" style="6" customWidth="1"/>
    <col min="17" max="20" width="5.1640625" style="6" customWidth="1"/>
    <col min="21" max="23" width="25.33203125" style="6" customWidth="1"/>
    <col min="24" max="24" width="37.33203125" style="6" customWidth="1"/>
    <col min="25" max="25" width="32.83203125" style="6" customWidth="1"/>
    <col min="26" max="31" width="25.5" style="6" customWidth="1"/>
    <col min="32" max="34" width="25.5" style="5" customWidth="1"/>
    <col min="35" max="35" width="15.33203125" style="5" customWidth="1"/>
    <col min="36" max="98" width="9.33203125" style="5"/>
    <col min="99" max="99" width="32.83203125" style="6" customWidth="1"/>
    <col min="100" max="101" width="11.6640625" style="5" customWidth="1"/>
    <col min="102" max="102" width="19.1640625" style="6" customWidth="1"/>
    <col min="103" max="103" width="20" style="5" customWidth="1"/>
    <col min="104" max="104" width="21.6640625" style="5" customWidth="1"/>
    <col min="105" max="105" width="25.5" style="5" customWidth="1"/>
    <col min="106" max="106" width="35.1640625" style="5" customWidth="1"/>
    <col min="107" max="108" width="23.33203125" style="6" customWidth="1"/>
    <col min="109" max="112" width="23.33203125" style="5" customWidth="1"/>
    <col min="113" max="113" width="15.33203125" style="5" customWidth="1"/>
    <col min="114" max="114" width="22.83203125" style="5" customWidth="1"/>
    <col min="115" max="115" width="39.83203125" style="5" customWidth="1"/>
    <col min="116" max="116" width="22.83203125" style="5" customWidth="1"/>
    <col min="117" max="16384" width="9.33203125" style="5"/>
  </cols>
  <sheetData>
    <row r="1" spans="1:117" s="12" customFormat="1" ht="24">
      <c r="D1" s="201" t="s">
        <v>1395</v>
      </c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13"/>
      <c r="Z1" s="13"/>
      <c r="AA1" s="13"/>
      <c r="AB1" s="13"/>
      <c r="AC1" s="13"/>
      <c r="AD1" s="13"/>
      <c r="AE1" s="13"/>
      <c r="CU1" s="13"/>
      <c r="CX1" s="13"/>
      <c r="DC1" s="13"/>
      <c r="DD1" s="13"/>
    </row>
    <row r="2" spans="1:117" s="12" customFormat="1" ht="24">
      <c r="D2" s="201" t="s">
        <v>306</v>
      </c>
      <c r="E2" s="201"/>
      <c r="F2" s="201">
        <v>2568</v>
      </c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13"/>
      <c r="W2" s="13"/>
      <c r="X2" s="13"/>
      <c r="Y2" s="13"/>
      <c r="Z2" s="13"/>
      <c r="AA2" s="13"/>
      <c r="AB2" s="13"/>
      <c r="AC2" s="13"/>
      <c r="AD2" s="13"/>
      <c r="AE2" s="13"/>
      <c r="CU2" s="13"/>
      <c r="CX2" s="13"/>
      <c r="DC2" s="13"/>
      <c r="DD2" s="13"/>
    </row>
    <row r="3" spans="1:117" s="12" customFormat="1" ht="24">
      <c r="D3" s="217" t="s">
        <v>307</v>
      </c>
      <c r="E3" s="217"/>
      <c r="F3" s="217">
        <v>1</v>
      </c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13"/>
      <c r="W3" s="13"/>
      <c r="X3" s="13"/>
      <c r="Y3" s="13"/>
      <c r="Z3" s="13"/>
      <c r="AA3" s="13"/>
      <c r="AB3" s="13"/>
      <c r="AC3" s="13"/>
      <c r="AD3" s="13"/>
      <c r="AE3" s="13"/>
      <c r="CU3" s="13"/>
      <c r="CX3" s="13"/>
      <c r="DB3" s="12">
        <f>COLUMN(DB2)</f>
        <v>106</v>
      </c>
      <c r="DC3" s="13"/>
      <c r="DD3" s="13"/>
    </row>
    <row r="4" spans="1:117">
      <c r="A4" s="5" t="s">
        <v>564</v>
      </c>
      <c r="B4" s="5" t="s">
        <v>1394</v>
      </c>
      <c r="C4" s="5" t="s">
        <v>2957</v>
      </c>
      <c r="D4" s="7" t="s">
        <v>0</v>
      </c>
      <c r="E4" s="7" t="s">
        <v>1</v>
      </c>
      <c r="F4" s="215" t="s">
        <v>2</v>
      </c>
      <c r="G4" s="216"/>
      <c r="H4" s="216" t="s">
        <v>1470</v>
      </c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5"/>
      <c r="U4" s="10" t="s">
        <v>308</v>
      </c>
      <c r="V4" s="21" t="s">
        <v>565</v>
      </c>
      <c r="W4" s="21" t="s">
        <v>1424</v>
      </c>
      <c r="X4" s="21" t="s">
        <v>1393</v>
      </c>
      <c r="Y4" s="21" t="s">
        <v>1396</v>
      </c>
      <c r="Z4" s="21" t="s">
        <v>1399</v>
      </c>
      <c r="AA4" s="21" t="s">
        <v>1397</v>
      </c>
      <c r="AB4" s="21" t="s">
        <v>1400</v>
      </c>
      <c r="AC4" s="21" t="s">
        <v>1405</v>
      </c>
      <c r="AD4" s="21" t="s">
        <v>1401</v>
      </c>
      <c r="AE4" s="6" t="s">
        <v>1403</v>
      </c>
      <c r="AF4" s="5" t="s">
        <v>1402</v>
      </c>
      <c r="AG4" s="5" t="s">
        <v>1404</v>
      </c>
      <c r="AH4" s="5" t="s">
        <v>1409</v>
      </c>
      <c r="AI4" s="5" t="s">
        <v>574</v>
      </c>
      <c r="AK4" s="5" t="s">
        <v>1471</v>
      </c>
      <c r="AL4" s="5" t="s">
        <v>1472</v>
      </c>
      <c r="AM4" s="5" t="s">
        <v>1473</v>
      </c>
      <c r="AN4" s="5" t="s">
        <v>1474</v>
      </c>
      <c r="AO4" s="5" t="s">
        <v>1475</v>
      </c>
      <c r="AP4" s="5" t="s">
        <v>1476</v>
      </c>
      <c r="AQ4" s="5" t="s">
        <v>1477</v>
      </c>
      <c r="AR4" s="5" t="s">
        <v>1478</v>
      </c>
      <c r="AS4" s="5" t="s">
        <v>1479</v>
      </c>
      <c r="AT4" s="5" t="s">
        <v>1480</v>
      </c>
      <c r="AU4" s="5" t="s">
        <v>1481</v>
      </c>
      <c r="AV4" s="5" t="s">
        <v>1482</v>
      </c>
      <c r="AW4" s="5" t="s">
        <v>1483</v>
      </c>
      <c r="AX4" s="5" t="s">
        <v>1484</v>
      </c>
      <c r="AY4" s="5" t="s">
        <v>1485</v>
      </c>
      <c r="AZ4" s="5" t="s">
        <v>1486</v>
      </c>
      <c r="BA4" s="5" t="s">
        <v>1487</v>
      </c>
      <c r="BB4" s="5" t="s">
        <v>1488</v>
      </c>
      <c r="BC4" s="5" t="s">
        <v>1489</v>
      </c>
      <c r="BD4" s="5" t="s">
        <v>1490</v>
      </c>
      <c r="BE4" s="5" t="s">
        <v>2307</v>
      </c>
      <c r="BF4" s="5" t="s">
        <v>1491</v>
      </c>
      <c r="BG4" s="5" t="s">
        <v>1492</v>
      </c>
      <c r="BH4" s="5" t="s">
        <v>1493</v>
      </c>
      <c r="BI4" s="5" t="s">
        <v>1494</v>
      </c>
      <c r="BJ4" s="5" t="s">
        <v>1495</v>
      </c>
      <c r="BK4" s="5" t="s">
        <v>1496</v>
      </c>
      <c r="BL4" s="5" t="s">
        <v>1497</v>
      </c>
      <c r="BM4" s="5" t="s">
        <v>1498</v>
      </c>
      <c r="BN4" s="5" t="s">
        <v>1499</v>
      </c>
      <c r="BO4" s="5" t="s">
        <v>1500</v>
      </c>
      <c r="BP4" s="5" t="s">
        <v>1501</v>
      </c>
      <c r="BQ4" s="5" t="s">
        <v>1502</v>
      </c>
      <c r="BR4" s="5" t="s">
        <v>1503</v>
      </c>
      <c r="BS4" s="5" t="s">
        <v>1504</v>
      </c>
      <c r="BT4" s="5" t="s">
        <v>1505</v>
      </c>
      <c r="BU4" s="5" t="s">
        <v>1506</v>
      </c>
      <c r="BV4" s="5" t="s">
        <v>1507</v>
      </c>
      <c r="BW4" s="5" t="s">
        <v>1508</v>
      </c>
      <c r="BX4" s="5" t="s">
        <v>1509</v>
      </c>
      <c r="BY4" s="5" t="s">
        <v>1510</v>
      </c>
      <c r="BZ4" s="5" t="s">
        <v>1511</v>
      </c>
      <c r="CA4" s="5" t="s">
        <v>1512</v>
      </c>
      <c r="CB4" s="5" t="s">
        <v>1513</v>
      </c>
      <c r="CC4" s="5" t="s">
        <v>1514</v>
      </c>
      <c r="CD4" s="5" t="s">
        <v>1515</v>
      </c>
      <c r="CE4" s="5" t="s">
        <v>1516</v>
      </c>
      <c r="CF4" s="5" t="s">
        <v>1517</v>
      </c>
      <c r="CG4" s="5" t="s">
        <v>1518</v>
      </c>
      <c r="CH4" s="5" t="s">
        <v>1519</v>
      </c>
      <c r="CI4" s="5" t="s">
        <v>1520</v>
      </c>
      <c r="CJ4" s="5" t="s">
        <v>1521</v>
      </c>
      <c r="CK4" s="5" t="s">
        <v>1522</v>
      </c>
      <c r="CL4" s="5" t="s">
        <v>1523</v>
      </c>
      <c r="CM4" s="5" t="s">
        <v>1524</v>
      </c>
      <c r="CN4" s="5" t="s">
        <v>1525</v>
      </c>
      <c r="CO4" s="5" t="s">
        <v>1526</v>
      </c>
      <c r="CP4" s="5" t="s">
        <v>1527</v>
      </c>
      <c r="CQ4" s="5" t="s">
        <v>1528</v>
      </c>
      <c r="CR4" s="5" t="s">
        <v>1529</v>
      </c>
      <c r="CS4" s="5" t="s">
        <v>1530</v>
      </c>
      <c r="CT4" s="5" t="s">
        <v>1427</v>
      </c>
      <c r="CU4" s="21" t="s">
        <v>2403</v>
      </c>
      <c r="CV4" s="21" t="s">
        <v>2404</v>
      </c>
      <c r="CW4" s="21"/>
      <c r="CX4" s="21" t="s">
        <v>2405</v>
      </c>
      <c r="CY4" s="21" t="s">
        <v>2406</v>
      </c>
      <c r="CZ4" s="5" t="s">
        <v>2407</v>
      </c>
      <c r="DA4" s="5" t="s">
        <v>2408</v>
      </c>
      <c r="DB4" s="5" t="s">
        <v>428</v>
      </c>
      <c r="DC4" s="6" t="s">
        <v>2941</v>
      </c>
      <c r="DD4" s="6" t="s">
        <v>2936</v>
      </c>
      <c r="DE4" s="5" t="s">
        <v>2939</v>
      </c>
      <c r="DF4" s="5" t="s">
        <v>2938</v>
      </c>
      <c r="DG4" s="5" t="s">
        <v>2940</v>
      </c>
      <c r="DH4" s="5" t="s">
        <v>2937</v>
      </c>
      <c r="DI4" s="5" t="s">
        <v>574</v>
      </c>
      <c r="DJ4" s="5" t="s">
        <v>564</v>
      </c>
      <c r="DK4" s="5" t="s">
        <v>2957</v>
      </c>
      <c r="DL4" s="5" t="s">
        <v>2958</v>
      </c>
    </row>
    <row r="5" spans="1:117">
      <c r="A5" s="5" t="str">
        <f>U5&amp;"-"&amp;D5</f>
        <v>มัธยมศึกษาปีที่ 1/1-1</v>
      </c>
      <c r="B5" s="5" t="str">
        <f>W5&amp;"-"&amp;CT5</f>
        <v>ช68105-1</v>
      </c>
      <c r="C5" s="5" t="str">
        <f>DB5&amp;"-"&amp;DI5</f>
        <v>-0</v>
      </c>
      <c r="D5" s="8">
        <v>1</v>
      </c>
      <c r="E5" s="9" t="s">
        <v>1544</v>
      </c>
      <c r="F5" s="3" t="s">
        <v>1545</v>
      </c>
      <c r="G5" s="3" t="s">
        <v>1112</v>
      </c>
      <c r="H5" s="8">
        <v>1</v>
      </c>
      <c r="I5" s="8">
        <v>7</v>
      </c>
      <c r="J5" s="8">
        <v>0</v>
      </c>
      <c r="K5" s="8">
        <v>9</v>
      </c>
      <c r="L5" s="8">
        <v>9</v>
      </c>
      <c r="M5" s="8">
        <v>0</v>
      </c>
      <c r="N5" s="8">
        <v>1</v>
      </c>
      <c r="O5" s="8">
        <v>9</v>
      </c>
      <c r="P5" s="8">
        <v>3</v>
      </c>
      <c r="Q5" s="8">
        <v>6</v>
      </c>
      <c r="R5" s="8">
        <v>0</v>
      </c>
      <c r="S5" s="8">
        <v>5</v>
      </c>
      <c r="T5" s="8">
        <v>7</v>
      </c>
      <c r="U5" s="65" t="s">
        <v>575</v>
      </c>
      <c r="W5" s="6" t="str">
        <f>IF(X5="","",IF(X5=รายชื่อชมรม!$B$3,รายชื่อชมรม!$A$3,IF(X5=รายชื่อชมรม!$B$4,รายชื่อชมรม!$A$4,IF(X5=รายชื่อชมรม!$B$5,รายชื่อชมรม!$A$5,IF(X5=รายชื่อชมรม!$B$6,รายชื่อชมรม!$A$6,IF(X5=รายชื่อชมรม!$B$7,รายชื่อชมรม!$A$7,IF(X5=รายชื่อชมรม!$B$8,รายชื่อชมรม!$A$8,IF(X5=รายชื่อชมรม!$B$9,รายชื่อชมรม!$A$9,IF(X5=รายชื่อชมรม!$B$10,รายชื่อชมรม!$A$10,IF(X5=รายชื่อชมรม!$B$11,รายชื่อชมรม!$A$11,IF(X5=รายชื่อชมรม!$B$12,รายชื่อชมรม!$A$12,"-")))))))))))</f>
        <v>ช68105</v>
      </c>
      <c r="X5" s="6" t="s">
        <v>2306</v>
      </c>
      <c r="Y5" s="6" t="str">
        <f>IF(W5=0,"",IF(W5="-","",IF(W5="","",VLOOKUP(W5,รายชื่อชมรม!$A$3:$F$83,3,FALSE))))</f>
        <v>นางภัณฑิลา  โนนทะขาม</v>
      </c>
      <c r="Z5" s="6" t="str">
        <f>IF(Y5=$Z$4,MAX(Z$1:$Z4)+1,"")</f>
        <v/>
      </c>
      <c r="AA5" s="6" t="str">
        <f>IF($Y5=AA$4,MAX(AA$1:AA4)+1,"")</f>
        <v/>
      </c>
      <c r="AB5" s="6" t="str">
        <f>IF($Y5=AB$4,MAX(AB$1:AB4)+1,"")</f>
        <v/>
      </c>
      <c r="AC5" s="6" t="str">
        <f>IF($Y5=AC$4,MAX(AC$1:AC4)+1,"")</f>
        <v/>
      </c>
      <c r="AD5" s="6" t="str">
        <f>IF($Y5=AD$4,MAX(AD$1:AD4)+1,"")</f>
        <v/>
      </c>
      <c r="AE5" s="6" t="str">
        <f>IF($Y5=AE$4,MAX(AE$1:AE4)+1,"")</f>
        <v/>
      </c>
      <c r="AF5" s="6" t="str">
        <f>IF($Y5=AF$4,MAX(AF$1:AF4)+1,"")</f>
        <v/>
      </c>
      <c r="AG5" s="6" t="str">
        <f>IF($Y5=AG$4,MAX(AG$1:AG4)+1,"")</f>
        <v/>
      </c>
      <c r="AH5" s="6" t="str">
        <f>IF($Y5=AH$4,MAX(AH$1:AH4)+1,"")</f>
        <v/>
      </c>
      <c r="AI5" s="5">
        <f>SUM(Z5:AH5)</f>
        <v>0</v>
      </c>
      <c r="AK5" s="6" t="str">
        <f>IF($W5=AK$4,MAX(AK$1:AK4)+1,"")</f>
        <v/>
      </c>
      <c r="AL5" s="6" t="str">
        <f>IF($W5=AL$4,MAX(AL$1:AL4)+1,"")</f>
        <v/>
      </c>
      <c r="AM5" s="6" t="str">
        <f>IF($W5=AM$4,MAX(AM$1:AM4)+1,"")</f>
        <v/>
      </c>
      <c r="AN5" s="6" t="str">
        <f>IF($W5=AN$4,MAX(AN$1:AN4)+1,"")</f>
        <v/>
      </c>
      <c r="AO5" s="6">
        <f>IF($W5=AO$4,MAX(AO$1:AO4)+1,"")</f>
        <v>1</v>
      </c>
      <c r="AP5" s="6" t="str">
        <f>IF($W5=AP$4,MAX(AP$1:AP4)+1,"")</f>
        <v/>
      </c>
      <c r="AQ5" s="6" t="str">
        <f>IF($W5=AQ$4,MAX(AQ$1:AQ4)+1,"")</f>
        <v/>
      </c>
      <c r="AR5" s="6" t="str">
        <f>IF($W5=AR$4,MAX(AR$1:AR4)+1,"")</f>
        <v/>
      </c>
      <c r="AS5" s="6" t="str">
        <f>IF($W5=AS$4,MAX(AS$1:AS4)+1,"")</f>
        <v/>
      </c>
      <c r="AT5" s="6" t="str">
        <f>IF($W5=AT$4,MAX(AT$1:AT4)+1,"")</f>
        <v/>
      </c>
      <c r="AU5" s="6" t="str">
        <f>IF($W5=AU$4,MAX(AU$1:AU4)+1,"")</f>
        <v/>
      </c>
      <c r="AV5" s="6" t="str">
        <f>IF($W5=AV$4,MAX(AV$1:AV4)+1,"")</f>
        <v/>
      </c>
      <c r="AW5" s="6" t="str">
        <f>IF($W5=AW$4,MAX(AW$1:AW4)+1,"")</f>
        <v/>
      </c>
      <c r="AX5" s="6" t="str">
        <f>IF($W5=AX$4,MAX(AX$1:AX4)+1,"")</f>
        <v/>
      </c>
      <c r="AY5" s="6" t="str">
        <f>IF($W5=AY$4,MAX(AY$1:AY4)+1,"")</f>
        <v/>
      </c>
      <c r="AZ5" s="6" t="str">
        <f>IF($W5=AZ$4,MAX(AZ$1:AZ4)+1,"")</f>
        <v/>
      </c>
      <c r="BA5" s="6" t="str">
        <f>IF($W5=BA$4,MAX(BA$1:BA4)+1,"")</f>
        <v/>
      </c>
      <c r="BB5" s="6" t="str">
        <f>IF($W5=BB$4,MAX(BB$1:BB4)+1,"")</f>
        <v/>
      </c>
      <c r="BC5" s="6" t="str">
        <f>IF($W5=BC$4,MAX(BC$1:BC4)+1,"")</f>
        <v/>
      </c>
      <c r="BD5" s="6" t="str">
        <f>IF($W5=BD$4,MAX(BD$1:BD4)+1,"")</f>
        <v/>
      </c>
      <c r="BE5" s="6" t="str">
        <f>IF($W5=BE$4,MAX(BE$1:BE4)+1,"")</f>
        <v/>
      </c>
      <c r="BF5" s="6" t="str">
        <f>IF($W5=BF$4,MAX(BF$1:BF4)+1,"")</f>
        <v/>
      </c>
      <c r="BG5" s="6" t="str">
        <f>IF($W5=BG$4,MAX(BG$1:BG4)+1,"")</f>
        <v/>
      </c>
      <c r="BH5" s="6" t="str">
        <f>IF($W5=BH$4,MAX(BH$1:BH4)+1,"")</f>
        <v/>
      </c>
      <c r="BI5" s="6" t="str">
        <f>IF($W5=BI$4,MAX(BI$1:BI4)+1,"")</f>
        <v/>
      </c>
      <c r="BJ5" s="6" t="str">
        <f>IF($W5=BJ$4,MAX(BJ$1:BJ4)+1,"")</f>
        <v/>
      </c>
      <c r="BK5" s="6" t="str">
        <f>IF($W5=BK$4,MAX(BK$1:BK4)+1,"")</f>
        <v/>
      </c>
      <c r="BL5" s="6" t="str">
        <f>IF($W5=BL$4,MAX(BL$1:BL4)+1,"")</f>
        <v/>
      </c>
      <c r="BM5" s="6" t="str">
        <f>IF($W5=BM$4,MAX(BM$1:BM4)+1,"")</f>
        <v/>
      </c>
      <c r="BN5" s="6" t="str">
        <f>IF($W5=BN$4,MAX(BN$1:BN4)+1,"")</f>
        <v/>
      </c>
      <c r="BO5" s="6" t="str">
        <f>IF($W5=BO$4,MAX(BO$1:BO4)+1,"")</f>
        <v/>
      </c>
      <c r="BP5" s="6" t="str">
        <f>IF($W5=BP$4,MAX(BP$1:BP4)+1,"")</f>
        <v/>
      </c>
      <c r="BQ5" s="6" t="str">
        <f>IF($W5=BQ$4,MAX(BQ$1:BQ4)+1,"")</f>
        <v/>
      </c>
      <c r="BR5" s="6" t="str">
        <f>IF($W5=BR$4,MAX(BR$1:BR4)+1,"")</f>
        <v/>
      </c>
      <c r="BS5" s="6" t="str">
        <f>IF($W5=BS$4,MAX(BS$1:BS4)+1,"")</f>
        <v/>
      </c>
      <c r="BT5" s="6" t="str">
        <f>IF($W5=BT$4,MAX(BT$1:BT4)+1,"")</f>
        <v/>
      </c>
      <c r="BU5" s="6" t="str">
        <f>IF($W5=BU$4,MAX(BU$1:BU4)+1,"")</f>
        <v/>
      </c>
      <c r="BV5" s="6" t="str">
        <f>IF($W5=BV$4,MAX(BV$1:BV4)+1,"")</f>
        <v/>
      </c>
      <c r="BW5" s="6" t="str">
        <f>IF($W5=BW$4,MAX(BW$1:BW4)+1,"")</f>
        <v/>
      </c>
      <c r="BX5" s="6" t="str">
        <f>IF($W5=BX$4,MAX(BX$1:BX4)+1,"")</f>
        <v/>
      </c>
      <c r="BY5" s="6" t="str">
        <f>IF($W5=BY$4,MAX(BY$1:BY4)+1,"")</f>
        <v/>
      </c>
      <c r="BZ5" s="6" t="str">
        <f>IF($W5=BZ$4,MAX(BZ$1:BZ4)+1,"")</f>
        <v/>
      </c>
      <c r="CA5" s="6" t="str">
        <f>IF($W5=CA$4,MAX(CA$1:CA4)+1,"")</f>
        <v/>
      </c>
      <c r="CB5" s="6" t="str">
        <f>IF($W5=CB$4,MAX(CB$1:CB4)+1,"")</f>
        <v/>
      </c>
      <c r="CC5" s="6" t="str">
        <f>IF($W5=CC$4,MAX(CC$1:CC4)+1,"")</f>
        <v/>
      </c>
      <c r="CD5" s="6" t="str">
        <f>IF($W5=CD$4,MAX(CD$1:CD4)+1,"")</f>
        <v/>
      </c>
      <c r="CE5" s="6" t="str">
        <f>IF($W5=CE$4,MAX(CE$1:CE4)+1,"")</f>
        <v/>
      </c>
      <c r="CF5" s="6" t="str">
        <f>IF($W5=CF$4,MAX(CF$1:CF4)+1,"")</f>
        <v/>
      </c>
      <c r="CG5" s="6" t="str">
        <f>IF($W5=CG$4,MAX(CG$1:CG4)+1,"")</f>
        <v/>
      </c>
      <c r="CH5" s="6" t="str">
        <f>IF($W5=CH$4,MAX(CH$1:CH4)+1,"")</f>
        <v/>
      </c>
      <c r="CI5" s="6" t="str">
        <f>IF($W5=CI$4,MAX(CI$1:CI4)+1,"")</f>
        <v/>
      </c>
      <c r="CJ5" s="6" t="str">
        <f>IF($W5=CJ$4,MAX(CJ$1:CJ4)+1,"")</f>
        <v/>
      </c>
      <c r="CK5" s="6" t="str">
        <f>IF($W5=CK$4,MAX(CK$1:CK4)+1,"")</f>
        <v/>
      </c>
      <c r="CL5" s="6" t="str">
        <f>IF($W5=CL$4,MAX(CL$1:CL4)+1,"")</f>
        <v/>
      </c>
      <c r="CM5" s="6" t="str">
        <f>IF($W5=CM$4,MAX(CM$1:CM4)+1,"")</f>
        <v/>
      </c>
      <c r="CN5" s="6" t="str">
        <f>IF($W5=CN$4,MAX(CN$1:CN4)+1,"")</f>
        <v/>
      </c>
      <c r="CO5" s="6" t="str">
        <f>IF($W5=CO$4,MAX(CO$1:CO4)+1,"")</f>
        <v/>
      </c>
      <c r="CP5" s="6" t="str">
        <f>IF($W5=CP$4,MAX(CP$1:CP4)+1,"")</f>
        <v/>
      </c>
      <c r="CQ5" s="6" t="str">
        <f>IF($W5=CQ$4,MAX(CQ$1:CQ4)+1,"")</f>
        <v/>
      </c>
      <c r="CR5" s="6" t="str">
        <f>IF($W5=CR$4,MAX(CR$1:CR4)+1,"")</f>
        <v/>
      </c>
      <c r="CS5" s="6" t="str">
        <f>IF($W5=CS$4,MAX(CS$1:CS4)+1,"")</f>
        <v/>
      </c>
      <c r="CT5" s="5">
        <f>SUM(AK5:CS5)</f>
        <v>1</v>
      </c>
      <c r="CU5" s="6" t="str">
        <f>H5&amp;I5&amp;J5&amp;K5&amp;L5&amp;M5&amp;N5&amp;O5&amp;P5&amp;Q5&amp;R5&amp;S5&amp;T5</f>
        <v>1709901936057</v>
      </c>
      <c r="CV5" s="5" t="str">
        <f>LEFT(F5,MIN(LEN(SUBSTITUTE(F5,CW5,""))))</f>
        <v>เด็กชาย</v>
      </c>
      <c r="CW5" s="5" t="str" cm="1">
        <f t="array" ref="CW5">RIGHT(F5,MIN(LEN(SUBSTITUTE(F5,รายชื่อนักเรียนแยกห้อง!$AD$5:$AD$8,""))))</f>
        <v xml:space="preserve">ภูดิศ              </v>
      </c>
      <c r="CX5" s="6">
        <f>IF(CV5="เด็กชาย",V5,IF(CV5="นาย",V5,""))</f>
        <v>0</v>
      </c>
      <c r="CY5" s="6" t="str">
        <f>IF(CV5="เด็กหญิง",V5,IF(CV5="นางสาว",V5,""))</f>
        <v/>
      </c>
      <c r="CZ5" s="5" t="str">
        <f>U5&amp;"-"&amp;CX5</f>
        <v>มัธยมศึกษาปีที่ 1/1-0</v>
      </c>
      <c r="DA5" s="5" t="str">
        <f>U5&amp;"-"&amp;CY5</f>
        <v>มัธยมศึกษาปีที่ 1/1-</v>
      </c>
      <c r="DC5" s="6" t="str">
        <f>IF(DB5="วิทย์-คณิต (เตรียมวิศวะ)",MAX($DC$1:DC4)+1,"")</f>
        <v/>
      </c>
      <c r="DD5" s="6" t="str">
        <f>IF(DB5="วิทย์-คณิต (วิทยาศาสตร์สุขภาพ)",MAX($DD$1:DD4)+1,"")</f>
        <v/>
      </c>
      <c r="DE5" s="6" t="str">
        <f>IF(DB5="ศิลป์การจัดการธุรกิจการค้าสมัยใหม่",MAX($DE$1:DE4)+1,"")</f>
        <v/>
      </c>
      <c r="DF5" s="6" t="str">
        <f>IF(DB5="ศิลป์ภาษาจีนเพื่อธุรกิจ 4.0",MAX($DF$1:DF4)+1,"")</f>
        <v/>
      </c>
      <c r="DG5" s="6" t="str">
        <f>IF(DB5="ศิลป์ภาษาอังกฤษเพื่อการสื่อสารธุรกิจ",MAX($DG$1:DG4)+1,"")</f>
        <v/>
      </c>
      <c r="DH5" s="6" t="str">
        <f>IF(DB5="นวัตกรรมการจัดการเกษตร",MAX($DH$1:DH4)+1,"")</f>
        <v/>
      </c>
      <c r="DI5" s="5">
        <f>SUM(DC5:DH5)</f>
        <v>0</v>
      </c>
      <c r="DJ5" s="5" t="str">
        <f>U5&amp;"-"&amp;D5</f>
        <v>มัธยมศึกษาปีที่ 1/1-1</v>
      </c>
      <c r="DK5" s="5" t="str">
        <f>DB5&amp;"-"&amp;DI5</f>
        <v>-0</v>
      </c>
      <c r="DL5" s="5" t="str">
        <f>LEFT(U5,17)</f>
        <v>มัธยมศึกษาปีที่ 1</v>
      </c>
      <c r="DM5" s="5" t="str">
        <f>LEFT(BP5,17)</f>
        <v/>
      </c>
    </row>
    <row r="6" spans="1:117">
      <c r="A6" s="5" t="str">
        <f t="shared" ref="A6:A69" si="0">U6&amp;"-"&amp;D6</f>
        <v>มัธยมศึกษาปีที่ 1/1-2</v>
      </c>
      <c r="B6" s="5" t="str">
        <f t="shared" ref="B6:B69" si="1">W6&amp;"-"&amp;CT6</f>
        <v>ช68105-2</v>
      </c>
      <c r="C6" s="5" t="str">
        <f t="shared" ref="C6:C69" si="2">DB6&amp;"-"&amp;DI6</f>
        <v>-0</v>
      </c>
      <c r="D6" s="8">
        <v>2</v>
      </c>
      <c r="E6" s="9" t="s">
        <v>1546</v>
      </c>
      <c r="F6" s="3" t="s">
        <v>1547</v>
      </c>
      <c r="G6" s="3" t="s">
        <v>1548</v>
      </c>
      <c r="H6" s="8">
        <v>1</v>
      </c>
      <c r="I6" s="8">
        <v>1</v>
      </c>
      <c r="J6" s="8">
        <v>2</v>
      </c>
      <c r="K6" s="8">
        <v>9</v>
      </c>
      <c r="L6" s="8">
        <v>7</v>
      </c>
      <c r="M6" s="8">
        <v>0</v>
      </c>
      <c r="N6" s="8">
        <v>1</v>
      </c>
      <c r="O6" s="8">
        <v>5</v>
      </c>
      <c r="P6" s="8">
        <v>9</v>
      </c>
      <c r="Q6" s="8">
        <v>7</v>
      </c>
      <c r="R6" s="8">
        <v>4</v>
      </c>
      <c r="S6" s="8">
        <v>6</v>
      </c>
      <c r="T6" s="8">
        <v>7</v>
      </c>
      <c r="U6" s="65" t="s">
        <v>575</v>
      </c>
      <c r="W6" s="6" t="str">
        <f>IF(X6="","",IF(X6=รายชื่อชมรม!$B$3,รายชื่อชมรม!$A$3,IF(X6=รายชื่อชมรม!$B$4,รายชื่อชมรม!$A$4,IF(X6=รายชื่อชมรม!$B$5,รายชื่อชมรม!$A$5,IF(X6=รายชื่อชมรม!$B$6,รายชื่อชมรม!$A$6,IF(X6=รายชื่อชมรม!$B$7,รายชื่อชมรม!$A$7,IF(X6=รายชื่อชมรม!$B$8,รายชื่อชมรม!$A$8,IF(X6=รายชื่อชมรม!$B$9,รายชื่อชมรม!$A$9,IF(X6=รายชื่อชมรม!$B$10,รายชื่อชมรม!$A$10,IF(X6=รายชื่อชมรม!$B$11,รายชื่อชมรม!$A$11,IF(X6=รายชื่อชมรม!$B$12,รายชื่อชมรม!$A$12,"-")))))))))))</f>
        <v>ช68105</v>
      </c>
      <c r="X6" s="6" t="s">
        <v>2306</v>
      </c>
      <c r="Y6" s="6" t="str">
        <f>IF(W6=0,"",IF(W6="-","",IF(W6="","",VLOOKUP(W6,รายชื่อชมรม!$A$3:$F$83,3,FALSE))))</f>
        <v>นางภัณฑิลา  โนนทะขาม</v>
      </c>
      <c r="Z6" s="6" t="str">
        <f>IF(Y6=$Z$4,MAX(Z$1:$Z5)+1,"")</f>
        <v/>
      </c>
      <c r="AA6" s="6" t="str">
        <f>IF($Y6=AA$4,MAX(AA$1:AA5)+1,"")</f>
        <v/>
      </c>
      <c r="AB6" s="6" t="str">
        <f>IF($Y6=AB$4,MAX(AB$1:AB5)+1,"")</f>
        <v/>
      </c>
      <c r="AC6" s="6" t="str">
        <f>IF($Y6=AC$4,MAX(AC$1:AC5)+1,"")</f>
        <v/>
      </c>
      <c r="AD6" s="6" t="str">
        <f>IF($Y6=AD$4,MAX(AD$1:AD5)+1,"")</f>
        <v/>
      </c>
      <c r="AE6" s="6" t="str">
        <f>IF($Y6=AE$4,MAX(AE$1:AE5)+1,"")</f>
        <v/>
      </c>
      <c r="AF6" s="6" t="str">
        <f>IF($Y6=AF$4,MAX(AF$1:AF5)+1,"")</f>
        <v/>
      </c>
      <c r="AG6" s="6" t="str">
        <f>IF($Y6=AG$4,MAX(AG$1:AG5)+1,"")</f>
        <v/>
      </c>
      <c r="AH6" s="6" t="str">
        <f>IF($Y6=AH$4,MAX(AH$1:AH5)+1,"")</f>
        <v/>
      </c>
      <c r="AI6" s="5">
        <f t="shared" ref="AI6:AI69" si="3">SUM(Z6:AH6)</f>
        <v>0</v>
      </c>
      <c r="AK6" s="6" t="str">
        <f>IF($W6=AK$4,MAX(AK$1:AK5)+1,"")</f>
        <v/>
      </c>
      <c r="AL6" s="6" t="str">
        <f>IF($W6=AL$4,MAX(AL$1:AL5)+1,"")</f>
        <v/>
      </c>
      <c r="AM6" s="6" t="str">
        <f>IF($W6=AM$4,MAX(AM$1:AM5)+1,"")</f>
        <v/>
      </c>
      <c r="AN6" s="6" t="str">
        <f>IF($W6=AN$4,MAX(AN$1:AN5)+1,"")</f>
        <v/>
      </c>
      <c r="AO6" s="6">
        <f>IF($W6=AO$4,MAX(AO$1:AO5)+1,"")</f>
        <v>2</v>
      </c>
      <c r="AP6" s="6" t="str">
        <f>IF($W6=AP$4,MAX(AP$1:AP5)+1,"")</f>
        <v/>
      </c>
      <c r="AQ6" s="6" t="str">
        <f>IF($W6=AQ$4,MAX(AQ$1:AQ5)+1,"")</f>
        <v/>
      </c>
      <c r="AR6" s="6" t="str">
        <f>IF($W6=AR$4,MAX(AR$1:AR5)+1,"")</f>
        <v/>
      </c>
      <c r="AS6" s="6" t="str">
        <f>IF($W6=AS$4,MAX(AS$1:AS5)+1,"")</f>
        <v/>
      </c>
      <c r="AT6" s="6" t="str">
        <f>IF($W6=AT$4,MAX(AT$1:AT5)+1,"")</f>
        <v/>
      </c>
      <c r="AU6" s="6" t="str">
        <f>IF($W6=AU$4,MAX(AU$1:AU5)+1,"")</f>
        <v/>
      </c>
      <c r="AV6" s="6" t="str">
        <f>IF($W6=AV$4,MAX(AV$1:AV5)+1,"")</f>
        <v/>
      </c>
      <c r="AW6" s="6" t="str">
        <f>IF($W6=AW$4,MAX(AW$1:AW5)+1,"")</f>
        <v/>
      </c>
      <c r="AX6" s="6" t="str">
        <f>IF($W6=AX$4,MAX(AX$1:AX5)+1,"")</f>
        <v/>
      </c>
      <c r="AY6" s="6" t="str">
        <f>IF($W6=AY$4,MAX(AY$1:AY5)+1,"")</f>
        <v/>
      </c>
      <c r="AZ6" s="6" t="str">
        <f>IF($W6=AZ$4,MAX(AZ$1:AZ5)+1,"")</f>
        <v/>
      </c>
      <c r="BA6" s="6" t="str">
        <f>IF($W6=BA$4,MAX(BA$1:BA5)+1,"")</f>
        <v/>
      </c>
      <c r="BB6" s="6" t="str">
        <f>IF($W6=BB$4,MAX(BB$1:BB5)+1,"")</f>
        <v/>
      </c>
      <c r="BC6" s="6" t="str">
        <f>IF($W6=BC$4,MAX(BC$1:BC5)+1,"")</f>
        <v/>
      </c>
      <c r="BD6" s="6" t="str">
        <f>IF($W6=BD$4,MAX(BD$1:BD5)+1,"")</f>
        <v/>
      </c>
      <c r="BE6" s="6" t="str">
        <f>IF($W6=BE$4,MAX(BE$1:BE5)+1,"")</f>
        <v/>
      </c>
      <c r="BF6" s="6" t="str">
        <f>IF($W6=BF$4,MAX(BF$1:BF5)+1,"")</f>
        <v/>
      </c>
      <c r="BG6" s="6" t="str">
        <f>IF($W6=BG$4,MAX(BG$1:BG5)+1,"")</f>
        <v/>
      </c>
      <c r="BH6" s="6" t="str">
        <f>IF($W6=BH$4,MAX(BH$1:BH5)+1,"")</f>
        <v/>
      </c>
      <c r="BI6" s="6" t="str">
        <f>IF($W6=BI$4,MAX(BI$1:BI5)+1,"")</f>
        <v/>
      </c>
      <c r="BJ6" s="6" t="str">
        <f>IF($W6=BJ$4,MAX(BJ$1:BJ5)+1,"")</f>
        <v/>
      </c>
      <c r="BK6" s="6" t="str">
        <f>IF($W6=BK$4,MAX(BK$1:BK5)+1,"")</f>
        <v/>
      </c>
      <c r="BL6" s="6" t="str">
        <f>IF($W6=BL$4,MAX(BL$1:BL5)+1,"")</f>
        <v/>
      </c>
      <c r="BM6" s="6" t="str">
        <f>IF($W6=BM$4,MAX(BM$1:BM5)+1,"")</f>
        <v/>
      </c>
      <c r="BN6" s="6" t="str">
        <f>IF($W6=BN$4,MAX(BN$1:BN5)+1,"")</f>
        <v/>
      </c>
      <c r="BO6" s="6" t="str">
        <f>IF($W6=BO$4,MAX(BO$1:BO5)+1,"")</f>
        <v/>
      </c>
      <c r="BP6" s="6" t="str">
        <f>IF($W6=BP$4,MAX(BP$1:BP5)+1,"")</f>
        <v/>
      </c>
      <c r="BQ6" s="6" t="str">
        <f>IF($W6=BQ$4,MAX(BQ$1:BQ5)+1,"")</f>
        <v/>
      </c>
      <c r="BR6" s="6" t="str">
        <f>IF($W6=BR$4,MAX(BR$1:BR5)+1,"")</f>
        <v/>
      </c>
      <c r="BS6" s="6" t="str">
        <f>IF($W6=BS$4,MAX(BS$1:BS5)+1,"")</f>
        <v/>
      </c>
      <c r="BT6" s="6" t="str">
        <f>IF($W6=BT$4,MAX(BT$1:BT5)+1,"")</f>
        <v/>
      </c>
      <c r="BU6" s="6" t="str">
        <f>IF($W6=BU$4,MAX(BU$1:BU5)+1,"")</f>
        <v/>
      </c>
      <c r="BV6" s="6" t="str">
        <f>IF($W6=BV$4,MAX(BV$1:BV5)+1,"")</f>
        <v/>
      </c>
      <c r="BW6" s="6" t="str">
        <f>IF($W6=BW$4,MAX(BW$1:BW5)+1,"")</f>
        <v/>
      </c>
      <c r="BX6" s="6" t="str">
        <f>IF($W6=BX$4,MAX(BX$1:BX5)+1,"")</f>
        <v/>
      </c>
      <c r="BY6" s="6" t="str">
        <f>IF($W6=BY$4,MAX(BY$1:BY5)+1,"")</f>
        <v/>
      </c>
      <c r="BZ6" s="6" t="str">
        <f>IF($W6=BZ$4,MAX(BZ$1:BZ5)+1,"")</f>
        <v/>
      </c>
      <c r="CA6" s="6" t="str">
        <f>IF($W6=CA$4,MAX(CA$1:CA5)+1,"")</f>
        <v/>
      </c>
      <c r="CB6" s="6" t="str">
        <f>IF($W6=CB$4,MAX(CB$1:CB5)+1,"")</f>
        <v/>
      </c>
      <c r="CC6" s="6" t="str">
        <f>IF($W6=CC$4,MAX(CC$1:CC5)+1,"")</f>
        <v/>
      </c>
      <c r="CD6" s="6" t="str">
        <f>IF($W6=CD$4,MAX(CD$1:CD5)+1,"")</f>
        <v/>
      </c>
      <c r="CE6" s="6" t="str">
        <f>IF($W6=CE$4,MAX(CE$1:CE5)+1,"")</f>
        <v/>
      </c>
      <c r="CF6" s="6" t="str">
        <f>IF($W6=CF$4,MAX(CF$1:CF5)+1,"")</f>
        <v/>
      </c>
      <c r="CG6" s="6" t="str">
        <f>IF($W6=CG$4,MAX(CG$1:CG5)+1,"")</f>
        <v/>
      </c>
      <c r="CH6" s="6" t="str">
        <f>IF($W6=CH$4,MAX(CH$1:CH5)+1,"")</f>
        <v/>
      </c>
      <c r="CI6" s="6" t="str">
        <f>IF($W6=CI$4,MAX(CI$1:CI5)+1,"")</f>
        <v/>
      </c>
      <c r="CJ6" s="6" t="str">
        <f>IF($W6=CJ$4,MAX(CJ$1:CJ5)+1,"")</f>
        <v/>
      </c>
      <c r="CK6" s="6" t="str">
        <f>IF($W6=CK$4,MAX(CK$1:CK5)+1,"")</f>
        <v/>
      </c>
      <c r="CL6" s="6" t="str">
        <f>IF($W6=CL$4,MAX(CL$1:CL5)+1,"")</f>
        <v/>
      </c>
      <c r="CM6" s="6" t="str">
        <f>IF($W6=CM$4,MAX(CM$1:CM5)+1,"")</f>
        <v/>
      </c>
      <c r="CN6" s="6" t="str">
        <f>IF($W6=CN$4,MAX(CN$1:CN5)+1,"")</f>
        <v/>
      </c>
      <c r="CO6" s="6" t="str">
        <f>IF($W6=CO$4,MAX(CO$1:CO5)+1,"")</f>
        <v/>
      </c>
      <c r="CP6" s="6" t="str">
        <f>IF($W6=CP$4,MAX(CP$1:CP5)+1,"")</f>
        <v/>
      </c>
      <c r="CQ6" s="6" t="str">
        <f>IF($W6=CQ$4,MAX(CQ$1:CQ5)+1,"")</f>
        <v/>
      </c>
      <c r="CR6" s="6" t="str">
        <f>IF($W6=CR$4,MAX(CR$1:CR5)+1,"")</f>
        <v/>
      </c>
      <c r="CS6" s="6" t="str">
        <f>IF($W6=CS$4,MAX(CS$1:CS5)+1,"")</f>
        <v/>
      </c>
      <c r="CT6" s="5">
        <f t="shared" ref="CT6:CT69" si="4">SUM(AK6:CS6)</f>
        <v>2</v>
      </c>
      <c r="CU6" s="6" t="str">
        <f t="shared" ref="CU6:CU69" si="5">H6&amp;I6&amp;J6&amp;K6&amp;L6&amp;M6&amp;N6&amp;O6&amp;P6&amp;Q6&amp;R6&amp;S6&amp;T6</f>
        <v>1129701597467</v>
      </c>
      <c r="CV6" s="5" t="str">
        <f t="shared" ref="CV6:CV69" si="6">LEFT(F6,MIN(LEN(SUBSTITUTE(F6,CW6,""))))</f>
        <v>เด็กชาย</v>
      </c>
      <c r="CW6" s="5" t="str" cm="1">
        <f t="array" ref="CW6">RIGHT(F6,MIN(LEN(SUBSTITUTE(F6,รายชื่อนักเรียนแยกห้อง!$AD$5:$AD$8,""))))</f>
        <v xml:space="preserve">พัชรพล             </v>
      </c>
      <c r="CX6" s="6">
        <f t="shared" ref="CX6:CX69" si="7">IF(CV6="เด็กชาย",V6,IF(CV6="นาย",V6,""))</f>
        <v>0</v>
      </c>
      <c r="CY6" s="6" t="str">
        <f t="shared" ref="CY6:CY69" si="8">IF(CV6="เด็กหญิง",V6,IF(CV6="นางสาว",V6,""))</f>
        <v/>
      </c>
      <c r="CZ6" s="5" t="str">
        <f t="shared" ref="CZ6:CZ69" si="9">U6&amp;"-"&amp;CX6</f>
        <v>มัธยมศึกษาปีที่ 1/1-0</v>
      </c>
      <c r="DA6" s="5" t="str">
        <f t="shared" ref="DA6:DA69" si="10">U6&amp;"-"&amp;CY6</f>
        <v>มัธยมศึกษาปีที่ 1/1-</v>
      </c>
      <c r="DC6" s="6" t="str">
        <f>IF(DB6="วิทย์-คณิต (เตรียมวิศวะ)",MAX($DC$1:DC5)+1,"")</f>
        <v/>
      </c>
      <c r="DD6" s="6" t="str">
        <f>IF(DB6="วิทย์-คณิต (วิทยาศาสตร์สุขภาพ)",MAX($DD$1:DD5)+1,"")</f>
        <v/>
      </c>
      <c r="DE6" s="6" t="str">
        <f>IF(DB6="ศิลป์การจัดการธุรกิจการค้าสมัยใหม่",MAX($DE$1:DE5)+1,"")</f>
        <v/>
      </c>
      <c r="DF6" s="6" t="str">
        <f>IF(DB6="ศิลป์ภาษาจีนเพื่อธุรกิจ 4.0",MAX($DF$1:DF5)+1,"")</f>
        <v/>
      </c>
      <c r="DG6" s="6" t="str">
        <f>IF(DB6="ศิลป์ภาษาอังกฤษเพื่อการสื่อสารธุรกิจ",MAX($DG$1:DG5)+1,"")</f>
        <v/>
      </c>
      <c r="DH6" s="6" t="str">
        <f>IF(DB6="นวัตกรรมการจัดการเกษตร",MAX($DH$1:DH5)+1,"")</f>
        <v/>
      </c>
      <c r="DI6" s="5">
        <f t="shared" ref="DI6:DI69" si="11">SUM(DC6:DH6)</f>
        <v>0</v>
      </c>
      <c r="DJ6" s="5" t="str">
        <f t="shared" ref="DJ6:DJ69" si="12">U6&amp;"-"&amp;D6</f>
        <v>มัธยมศึกษาปีที่ 1/1-2</v>
      </c>
      <c r="DK6" s="5" t="str">
        <f t="shared" ref="DK6:DK69" si="13">DB6&amp;"-"&amp;DI6</f>
        <v>-0</v>
      </c>
      <c r="DL6" s="5" t="str">
        <f t="shared" ref="DL6:DL69" si="14">LEFT(U6,17)</f>
        <v>มัธยมศึกษาปีที่ 1</v>
      </c>
    </row>
    <row r="7" spans="1:117">
      <c r="A7" s="5" t="str">
        <f t="shared" si="0"/>
        <v>มัธยมศึกษาปีที่ 1/1-3</v>
      </c>
      <c r="B7" s="5" t="str">
        <f t="shared" si="1"/>
        <v>ช68103-1</v>
      </c>
      <c r="C7" s="5" t="str">
        <f t="shared" si="2"/>
        <v>-0</v>
      </c>
      <c r="D7" s="8">
        <v>3</v>
      </c>
      <c r="E7" s="9" t="s">
        <v>1549</v>
      </c>
      <c r="F7" s="3" t="s">
        <v>1550</v>
      </c>
      <c r="G7" s="3" t="s">
        <v>1551</v>
      </c>
      <c r="H7" s="68">
        <v>1</v>
      </c>
      <c r="I7" s="68">
        <v>7</v>
      </c>
      <c r="J7" s="68">
        <v>0</v>
      </c>
      <c r="K7" s="68">
        <v>9</v>
      </c>
      <c r="L7" s="68">
        <v>9</v>
      </c>
      <c r="M7" s="68">
        <v>0</v>
      </c>
      <c r="N7" s="68">
        <v>1</v>
      </c>
      <c r="O7" s="68">
        <v>9</v>
      </c>
      <c r="P7" s="68">
        <v>3</v>
      </c>
      <c r="Q7" s="68">
        <v>4</v>
      </c>
      <c r="R7" s="68">
        <v>3</v>
      </c>
      <c r="S7" s="68">
        <v>0</v>
      </c>
      <c r="T7" s="68">
        <v>5</v>
      </c>
      <c r="U7" s="11" t="s">
        <v>575</v>
      </c>
      <c r="W7" s="6" t="str">
        <f>IF(X7="","",IF(X7=รายชื่อชมรม!$B$3,รายชื่อชมรม!$A$3,IF(X7=รายชื่อชมรม!$B$4,รายชื่อชมรม!$A$4,IF(X7=รายชื่อชมรม!$B$5,รายชื่อชมรม!$A$5,IF(X7=รายชื่อชมรม!$B$6,รายชื่อชมรม!$A$6,IF(X7=รายชื่อชมรม!$B$7,รายชื่อชมรม!$A$7,IF(X7=รายชื่อชมรม!$B$8,รายชื่อชมรม!$A$8,IF(X7=รายชื่อชมรม!$B$9,รายชื่อชมรม!$A$9,IF(X7=รายชื่อชมรม!$B$10,รายชื่อชมรม!$A$10,IF(X7=รายชื่อชมรม!$B$11,รายชื่อชมรม!$A$11,IF(X7=รายชื่อชมรม!$B$12,รายชื่อชมรม!$A$12,"-")))))))))))</f>
        <v>ช68103</v>
      </c>
      <c r="X7" s="6" t="s">
        <v>2309</v>
      </c>
      <c r="Y7" s="6" t="str">
        <f>IF(W7=0,"",IF(W7="-","",IF(W7="","",VLOOKUP(W7,รายชื่อชมรม!$A$3:$F$83,3,FALSE))))</f>
        <v>นายวสันต์  แสงรัตนกูล</v>
      </c>
      <c r="Z7" s="6" t="str">
        <f>IF(Y7=$Z$4,MAX(Z$1:$Z6)+1,"")</f>
        <v/>
      </c>
      <c r="AA7" s="6" t="str">
        <f>IF($Y7=AA$4,MAX(AA$1:AA6)+1,"")</f>
        <v/>
      </c>
      <c r="AB7" s="6" t="str">
        <f>IF($Y7=AB$4,MAX(AB$1:AB6)+1,"")</f>
        <v/>
      </c>
      <c r="AC7" s="6" t="str">
        <f>IF($Y7=AC$4,MAX(AC$1:AC6)+1,"")</f>
        <v/>
      </c>
      <c r="AD7" s="6" t="str">
        <f>IF($Y7=AD$4,MAX(AD$1:AD6)+1,"")</f>
        <v/>
      </c>
      <c r="AE7" s="6" t="str">
        <f>IF($Y7=AE$4,MAX(AE$1:AE6)+1,"")</f>
        <v/>
      </c>
      <c r="AF7" s="6" t="str">
        <f>IF($Y7=AF$4,MAX(AF$1:AF6)+1,"")</f>
        <v/>
      </c>
      <c r="AG7" s="6" t="str">
        <f>IF($Y7=AG$4,MAX(AG$1:AG6)+1,"")</f>
        <v/>
      </c>
      <c r="AH7" s="6" t="str">
        <f>IF($Y7=AH$4,MAX(AH$1:AH6)+1,"")</f>
        <v/>
      </c>
      <c r="AI7" s="5">
        <f t="shared" si="3"/>
        <v>0</v>
      </c>
      <c r="AK7" s="6" t="str">
        <f>IF($W7=AK$4,MAX(AK$1:AK6)+1,"")</f>
        <v/>
      </c>
      <c r="AL7" s="6" t="str">
        <f>IF($W7=AL$4,MAX(AL$1:AL6)+1,"")</f>
        <v/>
      </c>
      <c r="AM7" s="6">
        <f>IF($W7=AM$4,MAX(AM$1:AM6)+1,"")</f>
        <v>1</v>
      </c>
      <c r="AN7" s="6" t="str">
        <f>IF($W7=AN$4,MAX(AN$1:AN6)+1,"")</f>
        <v/>
      </c>
      <c r="AO7" s="6" t="str">
        <f>IF($W7=AO$4,MAX(AO$1:AO6)+1,"")</f>
        <v/>
      </c>
      <c r="AP7" s="6" t="str">
        <f>IF($W7=AP$4,MAX(AP$1:AP6)+1,"")</f>
        <v/>
      </c>
      <c r="AQ7" s="6" t="str">
        <f>IF($W7=AQ$4,MAX(AQ$1:AQ6)+1,"")</f>
        <v/>
      </c>
      <c r="AR7" s="6" t="str">
        <f>IF($W7=AR$4,MAX(AR$1:AR6)+1,"")</f>
        <v/>
      </c>
      <c r="AS7" s="6" t="str">
        <f>IF($W7=AS$4,MAX(AS$1:AS6)+1,"")</f>
        <v/>
      </c>
      <c r="AT7" s="6" t="str">
        <f>IF($W7=AT$4,MAX(AT$1:AT6)+1,"")</f>
        <v/>
      </c>
      <c r="AU7" s="6" t="str">
        <f>IF($W7=AU$4,MAX(AU$1:AU6)+1,"")</f>
        <v/>
      </c>
      <c r="AV7" s="6" t="str">
        <f>IF($W7=AV$4,MAX(AV$1:AV6)+1,"")</f>
        <v/>
      </c>
      <c r="AW7" s="6" t="str">
        <f>IF($W7=AW$4,MAX(AW$1:AW6)+1,"")</f>
        <v/>
      </c>
      <c r="AX7" s="6" t="str">
        <f>IF($W7=AX$4,MAX(AX$1:AX6)+1,"")</f>
        <v/>
      </c>
      <c r="AY7" s="6" t="str">
        <f>IF($W7=AY$4,MAX(AY$1:AY6)+1,"")</f>
        <v/>
      </c>
      <c r="AZ7" s="6" t="str">
        <f>IF($W7=AZ$4,MAX(AZ$1:AZ6)+1,"")</f>
        <v/>
      </c>
      <c r="BA7" s="6" t="str">
        <f>IF($W7=BA$4,MAX(BA$1:BA6)+1,"")</f>
        <v/>
      </c>
      <c r="BB7" s="6" t="str">
        <f>IF($W7=BB$4,MAX(BB$1:BB6)+1,"")</f>
        <v/>
      </c>
      <c r="BC7" s="6" t="str">
        <f>IF($W7=BC$4,MAX(BC$1:BC6)+1,"")</f>
        <v/>
      </c>
      <c r="BD7" s="6" t="str">
        <f>IF($W7=BD$4,MAX(BD$1:BD6)+1,"")</f>
        <v/>
      </c>
      <c r="BE7" s="6" t="str">
        <f>IF($W7=BE$4,MAX(BE$1:BE6)+1,"")</f>
        <v/>
      </c>
      <c r="BF7" s="6" t="str">
        <f>IF($W7=BF$4,MAX(BF$1:BF6)+1,"")</f>
        <v/>
      </c>
      <c r="BG7" s="6" t="str">
        <f>IF($W7=BG$4,MAX(BG$1:BG6)+1,"")</f>
        <v/>
      </c>
      <c r="BH7" s="6" t="str">
        <f>IF($W7=BH$4,MAX(BH$1:BH6)+1,"")</f>
        <v/>
      </c>
      <c r="BI7" s="6" t="str">
        <f>IF($W7=BI$4,MAX(BI$1:BI6)+1,"")</f>
        <v/>
      </c>
      <c r="BJ7" s="6" t="str">
        <f>IF($W7=BJ$4,MAX(BJ$1:BJ6)+1,"")</f>
        <v/>
      </c>
      <c r="BK7" s="6" t="str">
        <f>IF($W7=BK$4,MAX(BK$1:BK6)+1,"")</f>
        <v/>
      </c>
      <c r="BL7" s="6" t="str">
        <f>IF($W7=BL$4,MAX(BL$1:BL6)+1,"")</f>
        <v/>
      </c>
      <c r="BM7" s="6" t="str">
        <f>IF($W7=BM$4,MAX(BM$1:BM6)+1,"")</f>
        <v/>
      </c>
      <c r="BN7" s="6" t="str">
        <f>IF($W7=BN$4,MAX(BN$1:BN6)+1,"")</f>
        <v/>
      </c>
      <c r="BO7" s="6" t="str">
        <f>IF($W7=BO$4,MAX(BO$1:BO6)+1,"")</f>
        <v/>
      </c>
      <c r="BP7" s="6" t="str">
        <f>IF($W7=BP$4,MAX(BP$1:BP6)+1,"")</f>
        <v/>
      </c>
      <c r="BQ7" s="6" t="str">
        <f>IF($W7=BQ$4,MAX(BQ$1:BQ6)+1,"")</f>
        <v/>
      </c>
      <c r="BR7" s="6" t="str">
        <f>IF($W7=BR$4,MAX(BR$1:BR6)+1,"")</f>
        <v/>
      </c>
      <c r="BS7" s="6" t="str">
        <f>IF($W7=BS$4,MAX(BS$1:BS6)+1,"")</f>
        <v/>
      </c>
      <c r="BT7" s="6" t="str">
        <f>IF($W7=BT$4,MAX(BT$1:BT6)+1,"")</f>
        <v/>
      </c>
      <c r="BU7" s="6" t="str">
        <f>IF($W7=BU$4,MAX(BU$1:BU6)+1,"")</f>
        <v/>
      </c>
      <c r="BV7" s="6" t="str">
        <f>IF($W7=BV$4,MAX(BV$1:BV6)+1,"")</f>
        <v/>
      </c>
      <c r="BW7" s="6" t="str">
        <f>IF($W7=BW$4,MAX(BW$1:BW6)+1,"")</f>
        <v/>
      </c>
      <c r="BX7" s="6" t="str">
        <f>IF($W7=BX$4,MAX(BX$1:BX6)+1,"")</f>
        <v/>
      </c>
      <c r="BY7" s="6" t="str">
        <f>IF($W7=BY$4,MAX(BY$1:BY6)+1,"")</f>
        <v/>
      </c>
      <c r="BZ7" s="6" t="str">
        <f>IF($W7=BZ$4,MAX(BZ$1:BZ6)+1,"")</f>
        <v/>
      </c>
      <c r="CA7" s="6" t="str">
        <f>IF($W7=CA$4,MAX(CA$1:CA6)+1,"")</f>
        <v/>
      </c>
      <c r="CB7" s="6" t="str">
        <f>IF($W7=CB$4,MAX(CB$1:CB6)+1,"")</f>
        <v/>
      </c>
      <c r="CC7" s="6" t="str">
        <f>IF($W7=CC$4,MAX(CC$1:CC6)+1,"")</f>
        <v/>
      </c>
      <c r="CD7" s="6" t="str">
        <f>IF($W7=CD$4,MAX(CD$1:CD6)+1,"")</f>
        <v/>
      </c>
      <c r="CE7" s="6" t="str">
        <f>IF($W7=CE$4,MAX(CE$1:CE6)+1,"")</f>
        <v/>
      </c>
      <c r="CF7" s="6" t="str">
        <f>IF($W7=CF$4,MAX(CF$1:CF6)+1,"")</f>
        <v/>
      </c>
      <c r="CG7" s="6" t="str">
        <f>IF($W7=CG$4,MAX(CG$1:CG6)+1,"")</f>
        <v/>
      </c>
      <c r="CH7" s="6" t="str">
        <f>IF($W7=CH$4,MAX(CH$1:CH6)+1,"")</f>
        <v/>
      </c>
      <c r="CI7" s="6" t="str">
        <f>IF($W7=CI$4,MAX(CI$1:CI6)+1,"")</f>
        <v/>
      </c>
      <c r="CJ7" s="6" t="str">
        <f>IF($W7=CJ$4,MAX(CJ$1:CJ6)+1,"")</f>
        <v/>
      </c>
      <c r="CK7" s="6" t="str">
        <f>IF($W7=CK$4,MAX(CK$1:CK6)+1,"")</f>
        <v/>
      </c>
      <c r="CL7" s="6" t="str">
        <f>IF($W7=CL$4,MAX(CL$1:CL6)+1,"")</f>
        <v/>
      </c>
      <c r="CM7" s="6" t="str">
        <f>IF($W7=CM$4,MAX(CM$1:CM6)+1,"")</f>
        <v/>
      </c>
      <c r="CN7" s="6" t="str">
        <f>IF($W7=CN$4,MAX(CN$1:CN6)+1,"")</f>
        <v/>
      </c>
      <c r="CO7" s="6" t="str">
        <f>IF($W7=CO$4,MAX(CO$1:CO6)+1,"")</f>
        <v/>
      </c>
      <c r="CP7" s="6" t="str">
        <f>IF($W7=CP$4,MAX(CP$1:CP6)+1,"")</f>
        <v/>
      </c>
      <c r="CQ7" s="6" t="str">
        <f>IF($W7=CQ$4,MAX(CQ$1:CQ6)+1,"")</f>
        <v/>
      </c>
      <c r="CR7" s="6" t="str">
        <f>IF($W7=CR$4,MAX(CR$1:CR6)+1,"")</f>
        <v/>
      </c>
      <c r="CS7" s="6" t="str">
        <f>IF($W7=CS$4,MAX(CS$1:CS6)+1,"")</f>
        <v/>
      </c>
      <c r="CT7" s="5">
        <f t="shared" si="4"/>
        <v>1</v>
      </c>
      <c r="CU7" s="6" t="str">
        <f t="shared" si="5"/>
        <v>1709901934305</v>
      </c>
      <c r="CV7" s="5" t="str">
        <f t="shared" si="6"/>
        <v>เด็กชาย</v>
      </c>
      <c r="CW7" s="5" t="str" cm="1">
        <f t="array" ref="CW7">RIGHT(F7,MIN(LEN(SUBSTITUTE(F7,รายชื่อนักเรียนแยกห้อง!$AD$5:$AD$8,""))))</f>
        <v xml:space="preserve">ปิติวัฒน์          </v>
      </c>
      <c r="CX7" s="6">
        <f t="shared" si="7"/>
        <v>0</v>
      </c>
      <c r="CY7" s="6" t="str">
        <f t="shared" si="8"/>
        <v/>
      </c>
      <c r="CZ7" s="5" t="str">
        <f t="shared" si="9"/>
        <v>มัธยมศึกษาปีที่ 1/1-0</v>
      </c>
      <c r="DA7" s="5" t="str">
        <f t="shared" si="10"/>
        <v>มัธยมศึกษาปีที่ 1/1-</v>
      </c>
      <c r="DC7" s="6" t="str">
        <f>IF(DB7="วิทย์-คณิต (เตรียมวิศวะ)",MAX($DC$1:DC6)+1,"")</f>
        <v/>
      </c>
      <c r="DD7" s="6" t="str">
        <f>IF(DB7="วิทย์-คณิต (วิทยาศาสตร์สุขภาพ)",MAX($DD$1:DD6)+1,"")</f>
        <v/>
      </c>
      <c r="DE7" s="6" t="str">
        <f>IF(DB7="ศิลป์การจัดการธุรกิจการค้าสมัยใหม่",MAX($DE$1:DE6)+1,"")</f>
        <v/>
      </c>
      <c r="DF7" s="6" t="str">
        <f>IF(DB7="ศิลป์ภาษาจีนเพื่อธุรกิจ 4.0",MAX($DF$1:DF6)+1,"")</f>
        <v/>
      </c>
      <c r="DG7" s="6" t="str">
        <f>IF(DB7="ศิลป์ภาษาอังกฤษเพื่อการสื่อสารธุรกิจ",MAX($DG$1:DG6)+1,"")</f>
        <v/>
      </c>
      <c r="DH7" s="6" t="str">
        <f>IF(DB7="นวัตกรรมการจัดการเกษตร",MAX($DH$1:DH6)+1,"")</f>
        <v/>
      </c>
      <c r="DI7" s="5">
        <f t="shared" si="11"/>
        <v>0</v>
      </c>
      <c r="DJ7" s="5" t="str">
        <f t="shared" si="12"/>
        <v>มัธยมศึกษาปีที่ 1/1-3</v>
      </c>
      <c r="DK7" s="5" t="str">
        <f t="shared" si="13"/>
        <v>-0</v>
      </c>
      <c r="DL7" s="5" t="str">
        <f t="shared" si="14"/>
        <v>มัธยมศึกษาปีที่ 1</v>
      </c>
    </row>
    <row r="8" spans="1:117">
      <c r="A8" s="5" t="str">
        <f t="shared" si="0"/>
        <v>มัธยมศึกษาปีที่ 1/1-4</v>
      </c>
      <c r="B8" s="5" t="str">
        <f t="shared" si="1"/>
        <v>ช68103-2</v>
      </c>
      <c r="C8" s="5" t="str">
        <f t="shared" si="2"/>
        <v>-0</v>
      </c>
      <c r="D8" s="8">
        <v>4</v>
      </c>
      <c r="E8" s="9" t="s">
        <v>1552</v>
      </c>
      <c r="F8" s="3" t="s">
        <v>1553</v>
      </c>
      <c r="G8" s="3" t="s">
        <v>1554</v>
      </c>
      <c r="H8" s="68">
        <v>1</v>
      </c>
      <c r="I8" s="68">
        <v>7</v>
      </c>
      <c r="J8" s="68">
        <v>0</v>
      </c>
      <c r="K8" s="68">
        <v>0</v>
      </c>
      <c r="L8" s="68">
        <v>4</v>
      </c>
      <c r="M8" s="68">
        <v>0</v>
      </c>
      <c r="N8" s="68">
        <v>1</v>
      </c>
      <c r="O8" s="68">
        <v>4</v>
      </c>
      <c r="P8" s="68">
        <v>4</v>
      </c>
      <c r="Q8" s="68">
        <v>8</v>
      </c>
      <c r="R8" s="68">
        <v>2</v>
      </c>
      <c r="S8" s="68">
        <v>8</v>
      </c>
      <c r="T8" s="68">
        <v>4</v>
      </c>
      <c r="U8" s="11" t="s">
        <v>575</v>
      </c>
      <c r="W8" s="6" t="str">
        <f>IF(X8="","",IF(X8=รายชื่อชมรม!$B$3,รายชื่อชมรม!$A$3,IF(X8=รายชื่อชมรม!$B$4,รายชื่อชมรม!$A$4,IF(X8=รายชื่อชมรม!$B$5,รายชื่อชมรม!$A$5,IF(X8=รายชื่อชมรม!$B$6,รายชื่อชมรม!$A$6,IF(X8=รายชื่อชมรม!$B$7,รายชื่อชมรม!$A$7,IF(X8=รายชื่อชมรม!$B$8,รายชื่อชมรม!$A$8,IF(X8=รายชื่อชมรม!$B$9,รายชื่อชมรม!$A$9,IF(X8=รายชื่อชมรม!$B$10,รายชื่อชมรม!$A$10,IF(X8=รายชื่อชมรม!$B$11,รายชื่อชมรม!$A$11,IF(X8=รายชื่อชมรม!$B$12,รายชื่อชมรม!$A$12,"-")))))))))))</f>
        <v>ช68103</v>
      </c>
      <c r="X8" s="6" t="s">
        <v>2309</v>
      </c>
      <c r="Y8" s="6" t="str">
        <f>IF(W8=0,"",IF(W8="-","",IF(W8="","",VLOOKUP(W8,รายชื่อชมรม!$A$3:$F$83,3,FALSE))))</f>
        <v>นายวสันต์  แสงรัตนกูล</v>
      </c>
      <c r="Z8" s="6" t="str">
        <f>IF(Y8=$Z$4,MAX(Z$1:$Z7)+1,"")</f>
        <v/>
      </c>
      <c r="AA8" s="6" t="str">
        <f>IF($Y8=AA$4,MAX(AA$1:AA7)+1,"")</f>
        <v/>
      </c>
      <c r="AB8" s="6" t="str">
        <f>IF($Y8=AB$4,MAX(AB$1:AB7)+1,"")</f>
        <v/>
      </c>
      <c r="AC8" s="6" t="str">
        <f>IF($Y8=AC$4,MAX(AC$1:AC7)+1,"")</f>
        <v/>
      </c>
      <c r="AD8" s="6" t="str">
        <f>IF($Y8=AD$4,MAX(AD$1:AD7)+1,"")</f>
        <v/>
      </c>
      <c r="AE8" s="6" t="str">
        <f>IF($Y8=AE$4,MAX(AE$1:AE7)+1,"")</f>
        <v/>
      </c>
      <c r="AF8" s="6" t="str">
        <f>IF($Y8=AF$4,MAX(AF$1:AF7)+1,"")</f>
        <v/>
      </c>
      <c r="AG8" s="6" t="str">
        <f>IF($Y8=AG$4,MAX(AG$1:AG7)+1,"")</f>
        <v/>
      </c>
      <c r="AH8" s="6" t="str">
        <f>IF($Y8=AH$4,MAX(AH$1:AH7)+1,"")</f>
        <v/>
      </c>
      <c r="AI8" s="5">
        <f t="shared" si="3"/>
        <v>0</v>
      </c>
      <c r="AK8" s="6" t="str">
        <f>IF($W8=AK$4,MAX(AK$1:AK7)+1,"")</f>
        <v/>
      </c>
      <c r="AL8" s="6" t="str">
        <f>IF($W8=AL$4,MAX(AL$1:AL7)+1,"")</f>
        <v/>
      </c>
      <c r="AM8" s="6">
        <f>IF($W8=AM$4,MAX(AM$1:AM7)+1,"")</f>
        <v>2</v>
      </c>
      <c r="AN8" s="6" t="str">
        <f>IF($W8=AN$4,MAX(AN$1:AN7)+1,"")</f>
        <v/>
      </c>
      <c r="AO8" s="6" t="str">
        <f>IF($W8=AO$4,MAX(AO$1:AO7)+1,"")</f>
        <v/>
      </c>
      <c r="AP8" s="6" t="str">
        <f>IF($W8=AP$4,MAX(AP$1:AP7)+1,"")</f>
        <v/>
      </c>
      <c r="AQ8" s="6" t="str">
        <f>IF($W8=AQ$4,MAX(AQ$1:AQ7)+1,"")</f>
        <v/>
      </c>
      <c r="AR8" s="6" t="str">
        <f>IF($W8=AR$4,MAX(AR$1:AR7)+1,"")</f>
        <v/>
      </c>
      <c r="AS8" s="6" t="str">
        <f>IF($W8=AS$4,MAX(AS$1:AS7)+1,"")</f>
        <v/>
      </c>
      <c r="AT8" s="6" t="str">
        <f>IF($W8=AT$4,MAX(AT$1:AT7)+1,"")</f>
        <v/>
      </c>
      <c r="AU8" s="6" t="str">
        <f>IF($W8=AU$4,MAX(AU$1:AU7)+1,"")</f>
        <v/>
      </c>
      <c r="AV8" s="6" t="str">
        <f>IF($W8=AV$4,MAX(AV$1:AV7)+1,"")</f>
        <v/>
      </c>
      <c r="AW8" s="6" t="str">
        <f>IF($W8=AW$4,MAX(AW$1:AW7)+1,"")</f>
        <v/>
      </c>
      <c r="AX8" s="6" t="str">
        <f>IF($W8=AX$4,MAX(AX$1:AX7)+1,"")</f>
        <v/>
      </c>
      <c r="AY8" s="6" t="str">
        <f>IF($W8=AY$4,MAX(AY$1:AY7)+1,"")</f>
        <v/>
      </c>
      <c r="AZ8" s="6" t="str">
        <f>IF($W8=AZ$4,MAX(AZ$1:AZ7)+1,"")</f>
        <v/>
      </c>
      <c r="BA8" s="6" t="str">
        <f>IF($W8=BA$4,MAX(BA$1:BA7)+1,"")</f>
        <v/>
      </c>
      <c r="BB8" s="6" t="str">
        <f>IF($W8=BB$4,MAX(BB$1:BB7)+1,"")</f>
        <v/>
      </c>
      <c r="BC8" s="6" t="str">
        <f>IF($W8=BC$4,MAX(BC$1:BC7)+1,"")</f>
        <v/>
      </c>
      <c r="BD8" s="6" t="str">
        <f>IF($W8=BD$4,MAX(BD$1:BD7)+1,"")</f>
        <v/>
      </c>
      <c r="BE8" s="6" t="str">
        <f>IF($W8=BE$4,MAX(BE$1:BE7)+1,"")</f>
        <v/>
      </c>
      <c r="BF8" s="6" t="str">
        <f>IF($W8=BF$4,MAX(BF$1:BF7)+1,"")</f>
        <v/>
      </c>
      <c r="BG8" s="6" t="str">
        <f>IF($W8=BG$4,MAX(BG$1:BG7)+1,"")</f>
        <v/>
      </c>
      <c r="BH8" s="6" t="str">
        <f>IF($W8=BH$4,MAX(BH$1:BH7)+1,"")</f>
        <v/>
      </c>
      <c r="BI8" s="6" t="str">
        <f>IF($W8=BI$4,MAX(BI$1:BI7)+1,"")</f>
        <v/>
      </c>
      <c r="BJ8" s="6" t="str">
        <f>IF($W8=BJ$4,MAX(BJ$1:BJ7)+1,"")</f>
        <v/>
      </c>
      <c r="BK8" s="6" t="str">
        <f>IF($W8=BK$4,MAX(BK$1:BK7)+1,"")</f>
        <v/>
      </c>
      <c r="BL8" s="6" t="str">
        <f>IF($W8=BL$4,MAX(BL$1:BL7)+1,"")</f>
        <v/>
      </c>
      <c r="BM8" s="6" t="str">
        <f>IF($W8=BM$4,MAX(BM$1:BM7)+1,"")</f>
        <v/>
      </c>
      <c r="BN8" s="6" t="str">
        <f>IF($W8=BN$4,MAX(BN$1:BN7)+1,"")</f>
        <v/>
      </c>
      <c r="BO8" s="6" t="str">
        <f>IF($W8=BO$4,MAX(BO$1:BO7)+1,"")</f>
        <v/>
      </c>
      <c r="BP8" s="6" t="str">
        <f>IF($W8=BP$4,MAX(BP$1:BP7)+1,"")</f>
        <v/>
      </c>
      <c r="BQ8" s="6" t="str">
        <f>IF($W8=BQ$4,MAX(BQ$1:BQ7)+1,"")</f>
        <v/>
      </c>
      <c r="BR8" s="6" t="str">
        <f>IF($W8=BR$4,MAX(BR$1:BR7)+1,"")</f>
        <v/>
      </c>
      <c r="BS8" s="6" t="str">
        <f>IF($W8=BS$4,MAX(BS$1:BS7)+1,"")</f>
        <v/>
      </c>
      <c r="BT8" s="6" t="str">
        <f>IF($W8=BT$4,MAX(BT$1:BT7)+1,"")</f>
        <v/>
      </c>
      <c r="BU8" s="6" t="str">
        <f>IF($W8=BU$4,MAX(BU$1:BU7)+1,"")</f>
        <v/>
      </c>
      <c r="BV8" s="6" t="str">
        <f>IF($W8=BV$4,MAX(BV$1:BV7)+1,"")</f>
        <v/>
      </c>
      <c r="BW8" s="6" t="str">
        <f>IF($W8=BW$4,MAX(BW$1:BW7)+1,"")</f>
        <v/>
      </c>
      <c r="BX8" s="6" t="str">
        <f>IF($W8=BX$4,MAX(BX$1:BX7)+1,"")</f>
        <v/>
      </c>
      <c r="BY8" s="6" t="str">
        <f>IF($W8=BY$4,MAX(BY$1:BY7)+1,"")</f>
        <v/>
      </c>
      <c r="BZ8" s="6" t="str">
        <f>IF($W8=BZ$4,MAX(BZ$1:BZ7)+1,"")</f>
        <v/>
      </c>
      <c r="CA8" s="6" t="str">
        <f>IF($W8=CA$4,MAX(CA$1:CA7)+1,"")</f>
        <v/>
      </c>
      <c r="CB8" s="6" t="str">
        <f>IF($W8=CB$4,MAX(CB$1:CB7)+1,"")</f>
        <v/>
      </c>
      <c r="CC8" s="6" t="str">
        <f>IF($W8=CC$4,MAX(CC$1:CC7)+1,"")</f>
        <v/>
      </c>
      <c r="CD8" s="6" t="str">
        <f>IF($W8=CD$4,MAX(CD$1:CD7)+1,"")</f>
        <v/>
      </c>
      <c r="CE8" s="6" t="str">
        <f>IF($W8=CE$4,MAX(CE$1:CE7)+1,"")</f>
        <v/>
      </c>
      <c r="CF8" s="6" t="str">
        <f>IF($W8=CF$4,MAX(CF$1:CF7)+1,"")</f>
        <v/>
      </c>
      <c r="CG8" s="6" t="str">
        <f>IF($W8=CG$4,MAX(CG$1:CG7)+1,"")</f>
        <v/>
      </c>
      <c r="CH8" s="6" t="str">
        <f>IF($W8=CH$4,MAX(CH$1:CH7)+1,"")</f>
        <v/>
      </c>
      <c r="CI8" s="6" t="str">
        <f>IF($W8=CI$4,MAX(CI$1:CI7)+1,"")</f>
        <v/>
      </c>
      <c r="CJ8" s="6" t="str">
        <f>IF($W8=CJ$4,MAX(CJ$1:CJ7)+1,"")</f>
        <v/>
      </c>
      <c r="CK8" s="6" t="str">
        <f>IF($W8=CK$4,MAX(CK$1:CK7)+1,"")</f>
        <v/>
      </c>
      <c r="CL8" s="6" t="str">
        <f>IF($W8=CL$4,MAX(CL$1:CL7)+1,"")</f>
        <v/>
      </c>
      <c r="CM8" s="6" t="str">
        <f>IF($W8=CM$4,MAX(CM$1:CM7)+1,"")</f>
        <v/>
      </c>
      <c r="CN8" s="6" t="str">
        <f>IF($W8=CN$4,MAX(CN$1:CN7)+1,"")</f>
        <v/>
      </c>
      <c r="CO8" s="6" t="str">
        <f>IF($W8=CO$4,MAX(CO$1:CO7)+1,"")</f>
        <v/>
      </c>
      <c r="CP8" s="6" t="str">
        <f>IF($W8=CP$4,MAX(CP$1:CP7)+1,"")</f>
        <v/>
      </c>
      <c r="CQ8" s="6" t="str">
        <f>IF($W8=CQ$4,MAX(CQ$1:CQ7)+1,"")</f>
        <v/>
      </c>
      <c r="CR8" s="6" t="str">
        <f>IF($W8=CR$4,MAX(CR$1:CR7)+1,"")</f>
        <v/>
      </c>
      <c r="CS8" s="6" t="str">
        <f>IF($W8=CS$4,MAX(CS$1:CS7)+1,"")</f>
        <v/>
      </c>
      <c r="CT8" s="5">
        <f t="shared" si="4"/>
        <v>2</v>
      </c>
      <c r="CU8" s="6" t="str">
        <f t="shared" si="5"/>
        <v>1700401448284</v>
      </c>
      <c r="CV8" s="5" t="str">
        <f t="shared" si="6"/>
        <v>เด็กชาย</v>
      </c>
      <c r="CW8" s="5" t="str" cm="1">
        <f t="array" ref="CW8">RIGHT(F8,MIN(LEN(SUBSTITUTE(F8,รายชื่อนักเรียนแยกห้อง!$AD$5:$AD$8,""))))</f>
        <v>บุญฤทธิ์</v>
      </c>
      <c r="CX8" s="6">
        <f t="shared" si="7"/>
        <v>0</v>
      </c>
      <c r="CY8" s="6" t="str">
        <f t="shared" si="8"/>
        <v/>
      </c>
      <c r="CZ8" s="5" t="str">
        <f t="shared" si="9"/>
        <v>มัธยมศึกษาปีที่ 1/1-0</v>
      </c>
      <c r="DA8" s="5" t="str">
        <f t="shared" si="10"/>
        <v>มัธยมศึกษาปีที่ 1/1-</v>
      </c>
      <c r="DC8" s="6" t="str">
        <f>IF(DB8="วิทย์-คณิต (เตรียมวิศวะ)",MAX($DC$1:DC7)+1,"")</f>
        <v/>
      </c>
      <c r="DD8" s="6" t="str">
        <f>IF(DB8="วิทย์-คณิต (วิทยาศาสตร์สุขภาพ)",MAX($DD$1:DD7)+1,"")</f>
        <v/>
      </c>
      <c r="DE8" s="6" t="str">
        <f>IF(DB8="ศิลป์การจัดการธุรกิจการค้าสมัยใหม่",MAX($DE$1:DE7)+1,"")</f>
        <v/>
      </c>
      <c r="DF8" s="6" t="str">
        <f>IF(DB8="ศิลป์ภาษาจีนเพื่อธุรกิจ 4.0",MAX($DF$1:DF7)+1,"")</f>
        <v/>
      </c>
      <c r="DG8" s="6" t="str">
        <f>IF(DB8="ศิลป์ภาษาอังกฤษเพื่อการสื่อสารธุรกิจ",MAX($DG$1:DG7)+1,"")</f>
        <v/>
      </c>
      <c r="DH8" s="6" t="str">
        <f>IF(DB8="นวัตกรรมการจัดการเกษตร",MAX($DH$1:DH7)+1,"")</f>
        <v/>
      </c>
      <c r="DI8" s="5">
        <f t="shared" si="11"/>
        <v>0</v>
      </c>
      <c r="DJ8" s="5" t="str">
        <f t="shared" si="12"/>
        <v>มัธยมศึกษาปีที่ 1/1-4</v>
      </c>
      <c r="DK8" s="5" t="str">
        <f t="shared" si="13"/>
        <v>-0</v>
      </c>
      <c r="DL8" s="5" t="str">
        <f t="shared" si="14"/>
        <v>มัธยมศึกษาปีที่ 1</v>
      </c>
    </row>
    <row r="9" spans="1:117">
      <c r="A9" s="5" t="str">
        <f t="shared" si="0"/>
        <v>มัธยมศึกษาปีที่ 1/1-5</v>
      </c>
      <c r="B9" s="5" t="str">
        <f t="shared" si="1"/>
        <v>ช68102-1</v>
      </c>
      <c r="C9" s="5" t="str">
        <f t="shared" si="2"/>
        <v>-0</v>
      </c>
      <c r="D9" s="8">
        <v>5</v>
      </c>
      <c r="E9" s="9" t="s">
        <v>1555</v>
      </c>
      <c r="F9" s="3" t="s">
        <v>1556</v>
      </c>
      <c r="G9" s="3" t="s">
        <v>1557</v>
      </c>
      <c r="H9" s="68">
        <v>1</v>
      </c>
      <c r="I9" s="68">
        <v>7</v>
      </c>
      <c r="J9" s="68">
        <v>0</v>
      </c>
      <c r="K9" s="68">
        <v>9</v>
      </c>
      <c r="L9" s="68">
        <v>9</v>
      </c>
      <c r="M9" s="68">
        <v>0</v>
      </c>
      <c r="N9" s="68">
        <v>1</v>
      </c>
      <c r="O9" s="68">
        <v>9</v>
      </c>
      <c r="P9" s="68">
        <v>7</v>
      </c>
      <c r="Q9" s="68">
        <v>0</v>
      </c>
      <c r="R9" s="68">
        <v>9</v>
      </c>
      <c r="S9" s="68">
        <v>9</v>
      </c>
      <c r="T9" s="68">
        <v>9</v>
      </c>
      <c r="U9" s="11" t="s">
        <v>575</v>
      </c>
      <c r="W9" s="6" t="str">
        <f>IF(X9="","",IF(X9=รายชื่อชมรม!$B$3,รายชื่อชมรม!$A$3,IF(X9=รายชื่อชมรม!$B$4,รายชื่อชมรม!$A$4,IF(X9=รายชื่อชมรม!$B$5,รายชื่อชมรม!$A$5,IF(X9=รายชื่อชมรม!$B$6,รายชื่อชมรม!$A$6,IF(X9=รายชื่อชมรม!$B$7,รายชื่อชมรม!$A$7,IF(X9=รายชื่อชมรม!$B$8,รายชื่อชมรม!$A$8,IF(X9=รายชื่อชมรม!$B$9,รายชื่อชมรม!$A$9,IF(X9=รายชื่อชมรม!$B$10,รายชื่อชมรม!$A$10,IF(X9=รายชื่อชมรม!$B$11,รายชื่อชมรม!$A$11,IF(X9=รายชื่อชมรม!$B$12,รายชื่อชมรม!$A$12,"-")))))))))))</f>
        <v>ช68102</v>
      </c>
      <c r="X9" s="6" t="s">
        <v>1398</v>
      </c>
      <c r="Y9" s="6" t="str">
        <f>IF(W9=0,"",IF(W9="-","",IF(W9="","",VLOOKUP(W9,รายชื่อชมรม!$A$3:$F$83,3,FALSE))))</f>
        <v>นายณฤริท  วิชรัจจ์</v>
      </c>
      <c r="Z9" s="6" t="str">
        <f>IF(Y9=$Z$4,MAX(Z$1:$Z8)+1,"")</f>
        <v/>
      </c>
      <c r="AA9" s="6" t="str">
        <f>IF($Y9=AA$4,MAX(AA$1:AA8)+1,"")</f>
        <v/>
      </c>
      <c r="AB9" s="6" t="str">
        <f>IF($Y9=AB$4,MAX(AB$1:AB8)+1,"")</f>
        <v/>
      </c>
      <c r="AC9" s="6" t="str">
        <f>IF($Y9=AC$4,MAX(AC$1:AC8)+1,"")</f>
        <v/>
      </c>
      <c r="AD9" s="6" t="str">
        <f>IF($Y9=AD$4,MAX(AD$1:AD8)+1,"")</f>
        <v/>
      </c>
      <c r="AE9" s="6" t="str">
        <f>IF($Y9=AE$4,MAX(AE$1:AE8)+1,"")</f>
        <v/>
      </c>
      <c r="AF9" s="6" t="str">
        <f>IF($Y9=AF$4,MAX(AF$1:AF8)+1,"")</f>
        <v/>
      </c>
      <c r="AG9" s="6" t="str">
        <f>IF($Y9=AG$4,MAX(AG$1:AG8)+1,"")</f>
        <v/>
      </c>
      <c r="AH9" s="6" t="str">
        <f>IF($Y9=AH$4,MAX(AH$1:AH8)+1,"")</f>
        <v/>
      </c>
      <c r="AI9" s="5">
        <f t="shared" si="3"/>
        <v>0</v>
      </c>
      <c r="AK9" s="6" t="str">
        <f>IF($W9=AK$4,MAX(AK$1:AK8)+1,"")</f>
        <v/>
      </c>
      <c r="AL9" s="6">
        <f>IF($W9=AL$4,MAX(AL$1:AL8)+1,"")</f>
        <v>1</v>
      </c>
      <c r="AM9" s="6" t="str">
        <f>IF($W9=AM$4,MAX(AM$1:AM8)+1,"")</f>
        <v/>
      </c>
      <c r="AN9" s="6" t="str">
        <f>IF($W9=AN$4,MAX(AN$1:AN8)+1,"")</f>
        <v/>
      </c>
      <c r="AO9" s="6" t="str">
        <f>IF($W9=AO$4,MAX(AO$1:AO8)+1,"")</f>
        <v/>
      </c>
      <c r="AP9" s="6" t="str">
        <f>IF($W9=AP$4,MAX(AP$1:AP8)+1,"")</f>
        <v/>
      </c>
      <c r="AQ9" s="6" t="str">
        <f>IF($W9=AQ$4,MAX(AQ$1:AQ8)+1,"")</f>
        <v/>
      </c>
      <c r="AR9" s="6" t="str">
        <f>IF($W9=AR$4,MAX(AR$1:AR8)+1,"")</f>
        <v/>
      </c>
      <c r="AS9" s="6" t="str">
        <f>IF($W9=AS$4,MAX(AS$1:AS8)+1,"")</f>
        <v/>
      </c>
      <c r="AT9" s="6" t="str">
        <f>IF($W9=AT$4,MAX(AT$1:AT8)+1,"")</f>
        <v/>
      </c>
      <c r="AU9" s="6" t="str">
        <f>IF($W9=AU$4,MAX(AU$1:AU8)+1,"")</f>
        <v/>
      </c>
      <c r="AV9" s="6" t="str">
        <f>IF($W9=AV$4,MAX(AV$1:AV8)+1,"")</f>
        <v/>
      </c>
      <c r="AW9" s="6" t="str">
        <f>IF($W9=AW$4,MAX(AW$1:AW8)+1,"")</f>
        <v/>
      </c>
      <c r="AX9" s="6" t="str">
        <f>IF($W9=AX$4,MAX(AX$1:AX8)+1,"")</f>
        <v/>
      </c>
      <c r="AY9" s="6" t="str">
        <f>IF($W9=AY$4,MAX(AY$1:AY8)+1,"")</f>
        <v/>
      </c>
      <c r="AZ9" s="6" t="str">
        <f>IF($W9=AZ$4,MAX(AZ$1:AZ8)+1,"")</f>
        <v/>
      </c>
      <c r="BA9" s="6" t="str">
        <f>IF($W9=BA$4,MAX(BA$1:BA8)+1,"")</f>
        <v/>
      </c>
      <c r="BB9" s="6" t="str">
        <f>IF($W9=BB$4,MAX(BB$1:BB8)+1,"")</f>
        <v/>
      </c>
      <c r="BC9" s="6" t="str">
        <f>IF($W9=BC$4,MAX(BC$1:BC8)+1,"")</f>
        <v/>
      </c>
      <c r="BD9" s="6" t="str">
        <f>IF($W9=BD$4,MAX(BD$1:BD8)+1,"")</f>
        <v/>
      </c>
      <c r="BE9" s="6" t="str">
        <f>IF($W9=BE$4,MAX(BE$1:BE8)+1,"")</f>
        <v/>
      </c>
      <c r="BF9" s="6" t="str">
        <f>IF($W9=BF$4,MAX(BF$1:BF8)+1,"")</f>
        <v/>
      </c>
      <c r="BG9" s="6" t="str">
        <f>IF($W9=BG$4,MAX(BG$1:BG8)+1,"")</f>
        <v/>
      </c>
      <c r="BH9" s="6" t="str">
        <f>IF($W9=BH$4,MAX(BH$1:BH8)+1,"")</f>
        <v/>
      </c>
      <c r="BI9" s="6" t="str">
        <f>IF($W9=BI$4,MAX(BI$1:BI8)+1,"")</f>
        <v/>
      </c>
      <c r="BJ9" s="6" t="str">
        <f>IF($W9=BJ$4,MAX(BJ$1:BJ8)+1,"")</f>
        <v/>
      </c>
      <c r="BK9" s="6" t="str">
        <f>IF($W9=BK$4,MAX(BK$1:BK8)+1,"")</f>
        <v/>
      </c>
      <c r="BL9" s="6" t="str">
        <f>IF($W9=BL$4,MAX(BL$1:BL8)+1,"")</f>
        <v/>
      </c>
      <c r="BM9" s="6" t="str">
        <f>IF($W9=BM$4,MAX(BM$1:BM8)+1,"")</f>
        <v/>
      </c>
      <c r="BN9" s="6" t="str">
        <f>IF($W9=BN$4,MAX(BN$1:BN8)+1,"")</f>
        <v/>
      </c>
      <c r="BO9" s="6" t="str">
        <f>IF($W9=BO$4,MAX(BO$1:BO8)+1,"")</f>
        <v/>
      </c>
      <c r="BP9" s="6" t="str">
        <f>IF($W9=BP$4,MAX(BP$1:BP8)+1,"")</f>
        <v/>
      </c>
      <c r="BQ9" s="6" t="str">
        <f>IF($W9=BQ$4,MAX(BQ$1:BQ8)+1,"")</f>
        <v/>
      </c>
      <c r="BR9" s="6" t="str">
        <f>IF($W9=BR$4,MAX(BR$1:BR8)+1,"")</f>
        <v/>
      </c>
      <c r="BS9" s="6" t="str">
        <f>IF($W9=BS$4,MAX(BS$1:BS8)+1,"")</f>
        <v/>
      </c>
      <c r="BT9" s="6" t="str">
        <f>IF($W9=BT$4,MAX(BT$1:BT8)+1,"")</f>
        <v/>
      </c>
      <c r="BU9" s="6" t="str">
        <f>IF($W9=BU$4,MAX(BU$1:BU8)+1,"")</f>
        <v/>
      </c>
      <c r="BV9" s="6" t="str">
        <f>IF($W9=BV$4,MAX(BV$1:BV8)+1,"")</f>
        <v/>
      </c>
      <c r="BW9" s="6" t="str">
        <f>IF($W9=BW$4,MAX(BW$1:BW8)+1,"")</f>
        <v/>
      </c>
      <c r="BX9" s="6" t="str">
        <f>IF($W9=BX$4,MAX(BX$1:BX8)+1,"")</f>
        <v/>
      </c>
      <c r="BY9" s="6" t="str">
        <f>IF($W9=BY$4,MAX(BY$1:BY8)+1,"")</f>
        <v/>
      </c>
      <c r="BZ9" s="6" t="str">
        <f>IF($W9=BZ$4,MAX(BZ$1:BZ8)+1,"")</f>
        <v/>
      </c>
      <c r="CA9" s="6" t="str">
        <f>IF($W9=CA$4,MAX(CA$1:CA8)+1,"")</f>
        <v/>
      </c>
      <c r="CB9" s="6" t="str">
        <f>IF($W9=CB$4,MAX(CB$1:CB8)+1,"")</f>
        <v/>
      </c>
      <c r="CC9" s="6" t="str">
        <f>IF($W9=CC$4,MAX(CC$1:CC8)+1,"")</f>
        <v/>
      </c>
      <c r="CD9" s="6" t="str">
        <f>IF($W9=CD$4,MAX(CD$1:CD8)+1,"")</f>
        <v/>
      </c>
      <c r="CE9" s="6" t="str">
        <f>IF($W9=CE$4,MAX(CE$1:CE8)+1,"")</f>
        <v/>
      </c>
      <c r="CF9" s="6" t="str">
        <f>IF($W9=CF$4,MAX(CF$1:CF8)+1,"")</f>
        <v/>
      </c>
      <c r="CG9" s="6" t="str">
        <f>IF($W9=CG$4,MAX(CG$1:CG8)+1,"")</f>
        <v/>
      </c>
      <c r="CH9" s="6" t="str">
        <f>IF($W9=CH$4,MAX(CH$1:CH8)+1,"")</f>
        <v/>
      </c>
      <c r="CI9" s="6" t="str">
        <f>IF($W9=CI$4,MAX(CI$1:CI8)+1,"")</f>
        <v/>
      </c>
      <c r="CJ9" s="6" t="str">
        <f>IF($W9=CJ$4,MAX(CJ$1:CJ8)+1,"")</f>
        <v/>
      </c>
      <c r="CK9" s="6" t="str">
        <f>IF($W9=CK$4,MAX(CK$1:CK8)+1,"")</f>
        <v/>
      </c>
      <c r="CL9" s="6" t="str">
        <f>IF($W9=CL$4,MAX(CL$1:CL8)+1,"")</f>
        <v/>
      </c>
      <c r="CM9" s="6" t="str">
        <f>IF($W9=CM$4,MAX(CM$1:CM8)+1,"")</f>
        <v/>
      </c>
      <c r="CN9" s="6" t="str">
        <f>IF($W9=CN$4,MAX(CN$1:CN8)+1,"")</f>
        <v/>
      </c>
      <c r="CO9" s="6" t="str">
        <f>IF($W9=CO$4,MAX(CO$1:CO8)+1,"")</f>
        <v/>
      </c>
      <c r="CP9" s="6" t="str">
        <f>IF($W9=CP$4,MAX(CP$1:CP8)+1,"")</f>
        <v/>
      </c>
      <c r="CQ9" s="6" t="str">
        <f>IF($W9=CQ$4,MAX(CQ$1:CQ8)+1,"")</f>
        <v/>
      </c>
      <c r="CR9" s="6" t="str">
        <f>IF($W9=CR$4,MAX(CR$1:CR8)+1,"")</f>
        <v/>
      </c>
      <c r="CS9" s="6" t="str">
        <f>IF($W9=CS$4,MAX(CS$1:CS8)+1,"")</f>
        <v/>
      </c>
      <c r="CT9" s="5">
        <f t="shared" si="4"/>
        <v>1</v>
      </c>
      <c r="CU9" s="6" t="str">
        <f t="shared" si="5"/>
        <v>1709901970999</v>
      </c>
      <c r="CV9" s="5" t="str">
        <f t="shared" si="6"/>
        <v>เด็กชาย</v>
      </c>
      <c r="CW9" s="5" t="str" cm="1">
        <f t="array" ref="CW9">RIGHT(F9,MIN(LEN(SUBSTITUTE(F9,รายชื่อนักเรียนแยกห้อง!$AD$5:$AD$8,""))))</f>
        <v>ณัฐวรรธน์</v>
      </c>
      <c r="CX9" s="6">
        <f t="shared" si="7"/>
        <v>0</v>
      </c>
      <c r="CY9" s="6" t="str">
        <f t="shared" si="8"/>
        <v/>
      </c>
      <c r="CZ9" s="5" t="str">
        <f t="shared" si="9"/>
        <v>มัธยมศึกษาปีที่ 1/1-0</v>
      </c>
      <c r="DA9" s="5" t="str">
        <f t="shared" si="10"/>
        <v>มัธยมศึกษาปีที่ 1/1-</v>
      </c>
      <c r="DC9" s="6" t="str">
        <f>IF(DB9="วิทย์-คณิต (เตรียมวิศวะ)",MAX($DC$1:DC8)+1,"")</f>
        <v/>
      </c>
      <c r="DD9" s="6" t="str">
        <f>IF(DB9="วิทย์-คณิต (วิทยาศาสตร์สุขภาพ)",MAX($DD$1:DD8)+1,"")</f>
        <v/>
      </c>
      <c r="DE9" s="6" t="str">
        <f>IF(DB9="ศิลป์การจัดการธุรกิจการค้าสมัยใหม่",MAX($DE$1:DE8)+1,"")</f>
        <v/>
      </c>
      <c r="DF9" s="6" t="str">
        <f>IF(DB9="ศิลป์ภาษาจีนเพื่อธุรกิจ 4.0",MAX($DF$1:DF8)+1,"")</f>
        <v/>
      </c>
      <c r="DG9" s="6" t="str">
        <f>IF(DB9="ศิลป์ภาษาอังกฤษเพื่อการสื่อสารธุรกิจ",MAX($DG$1:DG8)+1,"")</f>
        <v/>
      </c>
      <c r="DH9" s="6" t="str">
        <f>IF(DB9="นวัตกรรมการจัดการเกษตร",MAX($DH$1:DH8)+1,"")</f>
        <v/>
      </c>
      <c r="DI9" s="5">
        <f t="shared" si="11"/>
        <v>0</v>
      </c>
      <c r="DJ9" s="5" t="str">
        <f t="shared" si="12"/>
        <v>มัธยมศึกษาปีที่ 1/1-5</v>
      </c>
      <c r="DK9" s="5" t="str">
        <f t="shared" si="13"/>
        <v>-0</v>
      </c>
      <c r="DL9" s="5" t="str">
        <f t="shared" si="14"/>
        <v>มัธยมศึกษาปีที่ 1</v>
      </c>
    </row>
    <row r="10" spans="1:117">
      <c r="A10" s="5" t="str">
        <f t="shared" si="0"/>
        <v>มัธยมศึกษาปีที่ 1/1-6</v>
      </c>
      <c r="B10" s="5" t="str">
        <f t="shared" si="1"/>
        <v>ช68108-1</v>
      </c>
      <c r="C10" s="5" t="str">
        <f t="shared" si="2"/>
        <v>-0</v>
      </c>
      <c r="D10" s="8">
        <v>6</v>
      </c>
      <c r="E10" s="9" t="s">
        <v>1558</v>
      </c>
      <c r="F10" s="3" t="s">
        <v>1559</v>
      </c>
      <c r="G10" s="3" t="s">
        <v>1560</v>
      </c>
      <c r="H10" s="68">
        <v>1</v>
      </c>
      <c r="I10" s="68">
        <v>7</v>
      </c>
      <c r="J10" s="68">
        <v>4</v>
      </c>
      <c r="K10" s="68">
        <v>9</v>
      </c>
      <c r="L10" s="68">
        <v>8</v>
      </c>
      <c r="M10" s="68">
        <v>0</v>
      </c>
      <c r="N10" s="68">
        <v>0</v>
      </c>
      <c r="O10" s="68">
        <v>5</v>
      </c>
      <c r="P10" s="68">
        <v>7</v>
      </c>
      <c r="Q10" s="68">
        <v>9</v>
      </c>
      <c r="R10" s="68">
        <v>5</v>
      </c>
      <c r="S10" s="68">
        <v>6</v>
      </c>
      <c r="T10" s="68">
        <v>9</v>
      </c>
      <c r="U10" s="11" t="s">
        <v>575</v>
      </c>
      <c r="W10" s="6" t="str">
        <f>IF(X10="","",IF(X10=รายชื่อชมรม!$B$3,รายชื่อชมรม!$A$3,IF(X10=รายชื่อชมรม!$B$4,รายชื่อชมรม!$A$4,IF(X10=รายชื่อชมรม!$B$5,รายชื่อชมรม!$A$5,IF(X10=รายชื่อชมรม!$B$6,รายชื่อชมรม!$A$6,IF(X10=รายชื่อชมรม!$B$7,รายชื่อชมรม!$A$7,IF(X10=รายชื่อชมรม!$B$8,รายชื่อชมรม!$A$8,IF(X10=รายชื่อชมรม!$B$9,รายชื่อชมรม!$A$9,IF(X10=รายชื่อชมรม!$B$10,รายชื่อชมรม!$A$10,IF(X10=รายชื่อชมรม!$B$11,รายชื่อชมรม!$A$11,IF(X10=รายชื่อชมรม!$B$12,รายชื่อชมรม!$A$12,"-")))))))))))</f>
        <v>ช68108</v>
      </c>
      <c r="X10" s="6" t="s">
        <v>2320</v>
      </c>
      <c r="Y10" s="6" t="str">
        <f>IF(W10=0,"",IF(W10="-","",IF(W10="","",VLOOKUP(W10,รายชื่อชมรม!$A$3:$F$83,3,FALSE))))</f>
        <v>นางสาวอภิชยา  จิตรีเนื่อง</v>
      </c>
      <c r="Z10" s="6" t="str">
        <f>IF(Y10=$Z$4,MAX(Z$1:$Z9)+1,"")</f>
        <v/>
      </c>
      <c r="AA10" s="6" t="str">
        <f>IF($Y10=AA$4,MAX(AA$1:AA9)+1,"")</f>
        <v/>
      </c>
      <c r="AB10" s="6" t="str">
        <f>IF($Y10=AB$4,MAX(AB$1:AB9)+1,"")</f>
        <v/>
      </c>
      <c r="AC10" s="6" t="str">
        <f>IF($Y10=AC$4,MAX(AC$1:AC9)+1,"")</f>
        <v/>
      </c>
      <c r="AD10" s="6" t="str">
        <f>IF($Y10=AD$4,MAX(AD$1:AD9)+1,"")</f>
        <v/>
      </c>
      <c r="AE10" s="6" t="str">
        <f>IF($Y10=AE$4,MAX(AE$1:AE9)+1,"")</f>
        <v/>
      </c>
      <c r="AF10" s="6" t="str">
        <f>IF($Y10=AF$4,MAX(AF$1:AF9)+1,"")</f>
        <v/>
      </c>
      <c r="AG10" s="6" t="str">
        <f>IF($Y10=AG$4,MAX(AG$1:AG9)+1,"")</f>
        <v/>
      </c>
      <c r="AH10" s="6" t="str">
        <f>IF($Y10=AH$4,MAX(AH$1:AH9)+1,"")</f>
        <v/>
      </c>
      <c r="AI10" s="5">
        <f t="shared" si="3"/>
        <v>0</v>
      </c>
      <c r="AK10" s="6" t="str">
        <f>IF($W10=AK$4,MAX(AK$1:AK9)+1,"")</f>
        <v/>
      </c>
      <c r="AL10" s="6" t="str">
        <f>IF($W10=AL$4,MAX(AL$1:AL9)+1,"")</f>
        <v/>
      </c>
      <c r="AM10" s="6" t="str">
        <f>IF($W10=AM$4,MAX(AM$1:AM9)+1,"")</f>
        <v/>
      </c>
      <c r="AN10" s="6" t="str">
        <f>IF($W10=AN$4,MAX(AN$1:AN9)+1,"")</f>
        <v/>
      </c>
      <c r="AO10" s="6" t="str">
        <f>IF($W10=AO$4,MAX(AO$1:AO9)+1,"")</f>
        <v/>
      </c>
      <c r="AP10" s="6" t="str">
        <f>IF($W10=AP$4,MAX(AP$1:AP9)+1,"")</f>
        <v/>
      </c>
      <c r="AQ10" s="6" t="str">
        <f>IF($W10=AQ$4,MAX(AQ$1:AQ9)+1,"")</f>
        <v/>
      </c>
      <c r="AR10" s="6">
        <f>IF($W10=AR$4,MAX(AR$1:AR9)+1,"")</f>
        <v>1</v>
      </c>
      <c r="AS10" s="6" t="str">
        <f>IF($W10=AS$4,MAX(AS$1:AS9)+1,"")</f>
        <v/>
      </c>
      <c r="AT10" s="6" t="str">
        <f>IF($W10=AT$4,MAX(AT$1:AT9)+1,"")</f>
        <v/>
      </c>
      <c r="AU10" s="6" t="str">
        <f>IF($W10=AU$4,MAX(AU$1:AU9)+1,"")</f>
        <v/>
      </c>
      <c r="AV10" s="6" t="str">
        <f>IF($W10=AV$4,MAX(AV$1:AV9)+1,"")</f>
        <v/>
      </c>
      <c r="AW10" s="6" t="str">
        <f>IF($W10=AW$4,MAX(AW$1:AW9)+1,"")</f>
        <v/>
      </c>
      <c r="AX10" s="6" t="str">
        <f>IF($W10=AX$4,MAX(AX$1:AX9)+1,"")</f>
        <v/>
      </c>
      <c r="AY10" s="6" t="str">
        <f>IF($W10=AY$4,MAX(AY$1:AY9)+1,"")</f>
        <v/>
      </c>
      <c r="AZ10" s="6" t="str">
        <f>IF($W10=AZ$4,MAX(AZ$1:AZ9)+1,"")</f>
        <v/>
      </c>
      <c r="BA10" s="6" t="str">
        <f>IF($W10=BA$4,MAX(BA$1:BA9)+1,"")</f>
        <v/>
      </c>
      <c r="BB10" s="6" t="str">
        <f>IF($W10=BB$4,MAX(BB$1:BB9)+1,"")</f>
        <v/>
      </c>
      <c r="BC10" s="6" t="str">
        <f>IF($W10=BC$4,MAX(BC$1:BC9)+1,"")</f>
        <v/>
      </c>
      <c r="BD10" s="6" t="str">
        <f>IF($W10=BD$4,MAX(BD$1:BD9)+1,"")</f>
        <v/>
      </c>
      <c r="BE10" s="6" t="str">
        <f>IF($W10=BE$4,MAX(BE$1:BE9)+1,"")</f>
        <v/>
      </c>
      <c r="BF10" s="6" t="str">
        <f>IF($W10=BF$4,MAX(BF$1:BF9)+1,"")</f>
        <v/>
      </c>
      <c r="BG10" s="6" t="str">
        <f>IF($W10=BG$4,MAX(BG$1:BG9)+1,"")</f>
        <v/>
      </c>
      <c r="BH10" s="6" t="str">
        <f>IF($W10=BH$4,MAX(BH$1:BH9)+1,"")</f>
        <v/>
      </c>
      <c r="BI10" s="6" t="str">
        <f>IF($W10=BI$4,MAX(BI$1:BI9)+1,"")</f>
        <v/>
      </c>
      <c r="BJ10" s="6" t="str">
        <f>IF($W10=BJ$4,MAX(BJ$1:BJ9)+1,"")</f>
        <v/>
      </c>
      <c r="BK10" s="6" t="str">
        <f>IF($W10=BK$4,MAX(BK$1:BK9)+1,"")</f>
        <v/>
      </c>
      <c r="BL10" s="6" t="str">
        <f>IF($W10=BL$4,MAX(BL$1:BL9)+1,"")</f>
        <v/>
      </c>
      <c r="BM10" s="6" t="str">
        <f>IF($W10=BM$4,MAX(BM$1:BM9)+1,"")</f>
        <v/>
      </c>
      <c r="BN10" s="6" t="str">
        <f>IF($W10=BN$4,MAX(BN$1:BN9)+1,"")</f>
        <v/>
      </c>
      <c r="BO10" s="6" t="str">
        <f>IF($W10=BO$4,MAX(BO$1:BO9)+1,"")</f>
        <v/>
      </c>
      <c r="BP10" s="6" t="str">
        <f>IF($W10=BP$4,MAX(BP$1:BP9)+1,"")</f>
        <v/>
      </c>
      <c r="BQ10" s="6" t="str">
        <f>IF($W10=BQ$4,MAX(BQ$1:BQ9)+1,"")</f>
        <v/>
      </c>
      <c r="BR10" s="6" t="str">
        <f>IF($W10=BR$4,MAX(BR$1:BR9)+1,"")</f>
        <v/>
      </c>
      <c r="BS10" s="6" t="str">
        <f>IF($W10=BS$4,MAX(BS$1:BS9)+1,"")</f>
        <v/>
      </c>
      <c r="BT10" s="6" t="str">
        <f>IF($W10=BT$4,MAX(BT$1:BT9)+1,"")</f>
        <v/>
      </c>
      <c r="BU10" s="6" t="str">
        <f>IF($W10=BU$4,MAX(BU$1:BU9)+1,"")</f>
        <v/>
      </c>
      <c r="BV10" s="6" t="str">
        <f>IF($W10=BV$4,MAX(BV$1:BV9)+1,"")</f>
        <v/>
      </c>
      <c r="BW10" s="6" t="str">
        <f>IF($W10=BW$4,MAX(BW$1:BW9)+1,"")</f>
        <v/>
      </c>
      <c r="BX10" s="6" t="str">
        <f>IF($W10=BX$4,MAX(BX$1:BX9)+1,"")</f>
        <v/>
      </c>
      <c r="BY10" s="6" t="str">
        <f>IF($W10=BY$4,MAX(BY$1:BY9)+1,"")</f>
        <v/>
      </c>
      <c r="BZ10" s="6" t="str">
        <f>IF($W10=BZ$4,MAX(BZ$1:BZ9)+1,"")</f>
        <v/>
      </c>
      <c r="CA10" s="6" t="str">
        <f>IF($W10=CA$4,MAX(CA$1:CA9)+1,"")</f>
        <v/>
      </c>
      <c r="CB10" s="6" t="str">
        <f>IF($W10=CB$4,MAX(CB$1:CB9)+1,"")</f>
        <v/>
      </c>
      <c r="CC10" s="6" t="str">
        <f>IF($W10=CC$4,MAX(CC$1:CC9)+1,"")</f>
        <v/>
      </c>
      <c r="CD10" s="6" t="str">
        <f>IF($W10=CD$4,MAX(CD$1:CD9)+1,"")</f>
        <v/>
      </c>
      <c r="CE10" s="6" t="str">
        <f>IF($W10=CE$4,MAX(CE$1:CE9)+1,"")</f>
        <v/>
      </c>
      <c r="CF10" s="6" t="str">
        <f>IF($W10=CF$4,MAX(CF$1:CF9)+1,"")</f>
        <v/>
      </c>
      <c r="CG10" s="6" t="str">
        <f>IF($W10=CG$4,MAX(CG$1:CG9)+1,"")</f>
        <v/>
      </c>
      <c r="CH10" s="6" t="str">
        <f>IF($W10=CH$4,MAX(CH$1:CH9)+1,"")</f>
        <v/>
      </c>
      <c r="CI10" s="6" t="str">
        <f>IF($W10=CI$4,MAX(CI$1:CI9)+1,"")</f>
        <v/>
      </c>
      <c r="CJ10" s="6" t="str">
        <f>IF($W10=CJ$4,MAX(CJ$1:CJ9)+1,"")</f>
        <v/>
      </c>
      <c r="CK10" s="6" t="str">
        <f>IF($W10=CK$4,MAX(CK$1:CK9)+1,"")</f>
        <v/>
      </c>
      <c r="CL10" s="6" t="str">
        <f>IF($W10=CL$4,MAX(CL$1:CL9)+1,"")</f>
        <v/>
      </c>
      <c r="CM10" s="6" t="str">
        <f>IF($W10=CM$4,MAX(CM$1:CM9)+1,"")</f>
        <v/>
      </c>
      <c r="CN10" s="6" t="str">
        <f>IF($W10=CN$4,MAX(CN$1:CN9)+1,"")</f>
        <v/>
      </c>
      <c r="CO10" s="6" t="str">
        <f>IF($W10=CO$4,MAX(CO$1:CO9)+1,"")</f>
        <v/>
      </c>
      <c r="CP10" s="6" t="str">
        <f>IF($W10=CP$4,MAX(CP$1:CP9)+1,"")</f>
        <v/>
      </c>
      <c r="CQ10" s="6" t="str">
        <f>IF($W10=CQ$4,MAX(CQ$1:CQ9)+1,"")</f>
        <v/>
      </c>
      <c r="CR10" s="6" t="str">
        <f>IF($W10=CR$4,MAX(CR$1:CR9)+1,"")</f>
        <v/>
      </c>
      <c r="CS10" s="6" t="str">
        <f>IF($W10=CS$4,MAX(CS$1:CS9)+1,"")</f>
        <v/>
      </c>
      <c r="CT10" s="5">
        <f t="shared" si="4"/>
        <v>1</v>
      </c>
      <c r="CU10" s="6" t="str">
        <f t="shared" si="5"/>
        <v>1749800579569</v>
      </c>
      <c r="CV10" s="5" t="str">
        <f t="shared" si="6"/>
        <v>เด็กชาย</v>
      </c>
      <c r="CW10" s="5" t="str" cm="1">
        <f t="array" ref="CW10">RIGHT(F10,MIN(LEN(SUBSTITUTE(F10,รายชื่อนักเรียนแยกห้อง!$AD$5:$AD$8,""))))</f>
        <v>ปรัญญา</v>
      </c>
      <c r="CX10" s="6">
        <f t="shared" si="7"/>
        <v>0</v>
      </c>
      <c r="CY10" s="6" t="str">
        <f t="shared" si="8"/>
        <v/>
      </c>
      <c r="CZ10" s="5" t="str">
        <f t="shared" si="9"/>
        <v>มัธยมศึกษาปีที่ 1/1-0</v>
      </c>
      <c r="DA10" s="5" t="str">
        <f t="shared" si="10"/>
        <v>มัธยมศึกษาปีที่ 1/1-</v>
      </c>
      <c r="DC10" s="6" t="str">
        <f>IF(DB10="วิทย์-คณิต (เตรียมวิศวะ)",MAX($DC$1:DC9)+1,"")</f>
        <v/>
      </c>
      <c r="DD10" s="6" t="str">
        <f>IF(DB10="วิทย์-คณิต (วิทยาศาสตร์สุขภาพ)",MAX($DD$1:DD9)+1,"")</f>
        <v/>
      </c>
      <c r="DE10" s="6" t="str">
        <f>IF(DB10="ศิลป์การจัดการธุรกิจการค้าสมัยใหม่",MAX($DE$1:DE9)+1,"")</f>
        <v/>
      </c>
      <c r="DF10" s="6" t="str">
        <f>IF(DB10="ศิลป์ภาษาจีนเพื่อธุรกิจ 4.0",MAX($DF$1:DF9)+1,"")</f>
        <v/>
      </c>
      <c r="DG10" s="6" t="str">
        <f>IF(DB10="ศิลป์ภาษาอังกฤษเพื่อการสื่อสารธุรกิจ",MAX($DG$1:DG9)+1,"")</f>
        <v/>
      </c>
      <c r="DH10" s="6" t="str">
        <f>IF(DB10="นวัตกรรมการจัดการเกษตร",MAX($DH$1:DH9)+1,"")</f>
        <v/>
      </c>
      <c r="DI10" s="5">
        <f t="shared" si="11"/>
        <v>0</v>
      </c>
      <c r="DJ10" s="5" t="str">
        <f t="shared" si="12"/>
        <v>มัธยมศึกษาปีที่ 1/1-6</v>
      </c>
      <c r="DK10" s="5" t="str">
        <f t="shared" si="13"/>
        <v>-0</v>
      </c>
      <c r="DL10" s="5" t="str">
        <f t="shared" si="14"/>
        <v>มัธยมศึกษาปีที่ 1</v>
      </c>
    </row>
    <row r="11" spans="1:117">
      <c r="A11" s="5" t="str">
        <f t="shared" si="0"/>
        <v>มัธยมศึกษาปีที่ 1/1-7</v>
      </c>
      <c r="B11" s="5" t="str">
        <f t="shared" si="1"/>
        <v>ช68106-1</v>
      </c>
      <c r="C11" s="5" t="str">
        <f t="shared" si="2"/>
        <v>-0</v>
      </c>
      <c r="D11" s="8">
        <v>7</v>
      </c>
      <c r="E11" s="9" t="s">
        <v>1561</v>
      </c>
      <c r="F11" s="3" t="s">
        <v>1040</v>
      </c>
      <c r="G11" s="3" t="s">
        <v>1562</v>
      </c>
      <c r="H11" s="68">
        <v>1</v>
      </c>
      <c r="I11" s="68">
        <v>7</v>
      </c>
      <c r="J11" s="68">
        <v>6</v>
      </c>
      <c r="K11" s="68">
        <v>9</v>
      </c>
      <c r="L11" s="68">
        <v>3</v>
      </c>
      <c r="M11" s="68">
        <v>0</v>
      </c>
      <c r="N11" s="68">
        <v>0</v>
      </c>
      <c r="O11" s="68">
        <v>0</v>
      </c>
      <c r="P11" s="68">
        <v>5</v>
      </c>
      <c r="Q11" s="68">
        <v>8</v>
      </c>
      <c r="R11" s="68">
        <v>5</v>
      </c>
      <c r="S11" s="68">
        <v>4</v>
      </c>
      <c r="T11" s="68">
        <v>3</v>
      </c>
      <c r="U11" s="11" t="s">
        <v>575</v>
      </c>
      <c r="W11" s="6" t="str">
        <f>IF(X11="","",IF(X11=รายชื่อชมรม!$B$3,รายชื่อชมรม!$A$3,IF(X11=รายชื่อชมรม!$B$4,รายชื่อชมรม!$A$4,IF(X11=รายชื่อชมรม!$B$5,รายชื่อชมรม!$A$5,IF(X11=รายชื่อชมรม!$B$6,รายชื่อชมรม!$A$6,IF(X11=รายชื่อชมรม!$B$7,รายชื่อชมรม!$A$7,IF(X11=รายชื่อชมรม!$B$8,รายชื่อชมรม!$A$8,IF(X11=รายชื่อชมรม!$B$9,รายชื่อชมรม!$A$9,IF(X11=รายชื่อชมรม!$B$10,รายชื่อชมรม!$A$10,IF(X11=รายชื่อชมรม!$B$11,รายชื่อชมรม!$A$11,IF(X11=รายชื่อชมรม!$B$12,รายชื่อชมรม!$A$12,"-")))))))))))</f>
        <v>ช68106</v>
      </c>
      <c r="X11" s="6" t="s">
        <v>2308</v>
      </c>
      <c r="Y11" s="6" t="str">
        <f>IF(W11=0,"",IF(W11="-","",IF(W11="","",VLOOKUP(W11,รายชื่อชมรม!$A$3:$F$83,3,FALSE))))</f>
        <v>นายชัยวัฒน์  กตัญญตาพงษ์</v>
      </c>
      <c r="Z11" s="6" t="str">
        <f>IF(Y11=$Z$4,MAX(Z$1:$Z10)+1,"")</f>
        <v/>
      </c>
      <c r="AA11" s="6" t="str">
        <f>IF($Y11=AA$4,MAX(AA$1:AA10)+1,"")</f>
        <v/>
      </c>
      <c r="AB11" s="6" t="str">
        <f>IF($Y11=AB$4,MAX(AB$1:AB10)+1,"")</f>
        <v/>
      </c>
      <c r="AC11" s="6" t="str">
        <f>IF($Y11=AC$4,MAX(AC$1:AC10)+1,"")</f>
        <v/>
      </c>
      <c r="AD11" s="6" t="str">
        <f>IF($Y11=AD$4,MAX(AD$1:AD10)+1,"")</f>
        <v/>
      </c>
      <c r="AE11" s="6" t="str">
        <f>IF($Y11=AE$4,MAX(AE$1:AE10)+1,"")</f>
        <v/>
      </c>
      <c r="AF11" s="6" t="str">
        <f>IF($Y11=AF$4,MAX(AF$1:AF10)+1,"")</f>
        <v/>
      </c>
      <c r="AG11" s="6" t="str">
        <f>IF($Y11=AG$4,MAX(AG$1:AG10)+1,"")</f>
        <v/>
      </c>
      <c r="AH11" s="6" t="str">
        <f>IF($Y11=AH$4,MAX(AH$1:AH10)+1,"")</f>
        <v/>
      </c>
      <c r="AI11" s="5">
        <f t="shared" si="3"/>
        <v>0</v>
      </c>
      <c r="AK11" s="6" t="str">
        <f>IF($W11=AK$4,MAX(AK$1:AK10)+1,"")</f>
        <v/>
      </c>
      <c r="AL11" s="6" t="str">
        <f>IF($W11=AL$4,MAX(AL$1:AL10)+1,"")</f>
        <v/>
      </c>
      <c r="AM11" s="6" t="str">
        <f>IF($W11=AM$4,MAX(AM$1:AM10)+1,"")</f>
        <v/>
      </c>
      <c r="AN11" s="6" t="str">
        <f>IF($W11=AN$4,MAX(AN$1:AN10)+1,"")</f>
        <v/>
      </c>
      <c r="AO11" s="6" t="str">
        <f>IF($W11=AO$4,MAX(AO$1:AO10)+1,"")</f>
        <v/>
      </c>
      <c r="AP11" s="6">
        <f>IF($W11=AP$4,MAX(AP$1:AP10)+1,"")</f>
        <v>1</v>
      </c>
      <c r="AQ11" s="6" t="str">
        <f>IF($W11=AQ$4,MAX(AQ$1:AQ10)+1,"")</f>
        <v/>
      </c>
      <c r="AR11" s="6" t="str">
        <f>IF($W11=AR$4,MAX(AR$1:AR10)+1,"")</f>
        <v/>
      </c>
      <c r="AS11" s="6" t="str">
        <f>IF($W11=AS$4,MAX(AS$1:AS10)+1,"")</f>
        <v/>
      </c>
      <c r="AT11" s="6" t="str">
        <f>IF($W11=AT$4,MAX(AT$1:AT10)+1,"")</f>
        <v/>
      </c>
      <c r="AU11" s="6" t="str">
        <f>IF($W11=AU$4,MAX(AU$1:AU10)+1,"")</f>
        <v/>
      </c>
      <c r="AV11" s="6" t="str">
        <f>IF($W11=AV$4,MAX(AV$1:AV10)+1,"")</f>
        <v/>
      </c>
      <c r="AW11" s="6" t="str">
        <f>IF($W11=AW$4,MAX(AW$1:AW10)+1,"")</f>
        <v/>
      </c>
      <c r="AX11" s="6" t="str">
        <f>IF($W11=AX$4,MAX(AX$1:AX10)+1,"")</f>
        <v/>
      </c>
      <c r="AY11" s="6" t="str">
        <f>IF($W11=AY$4,MAX(AY$1:AY10)+1,"")</f>
        <v/>
      </c>
      <c r="AZ11" s="6" t="str">
        <f>IF($W11=AZ$4,MAX(AZ$1:AZ10)+1,"")</f>
        <v/>
      </c>
      <c r="BA11" s="6" t="str">
        <f>IF($W11=BA$4,MAX(BA$1:BA10)+1,"")</f>
        <v/>
      </c>
      <c r="BB11" s="6" t="str">
        <f>IF($W11=BB$4,MAX(BB$1:BB10)+1,"")</f>
        <v/>
      </c>
      <c r="BC11" s="6" t="str">
        <f>IF($W11=BC$4,MAX(BC$1:BC10)+1,"")</f>
        <v/>
      </c>
      <c r="BD11" s="6" t="str">
        <f>IF($W11=BD$4,MAX(BD$1:BD10)+1,"")</f>
        <v/>
      </c>
      <c r="BE11" s="6" t="str">
        <f>IF($W11=BE$4,MAX(BE$1:BE10)+1,"")</f>
        <v/>
      </c>
      <c r="BF11" s="6" t="str">
        <f>IF($W11=BF$4,MAX(BF$1:BF10)+1,"")</f>
        <v/>
      </c>
      <c r="BG11" s="6" t="str">
        <f>IF($W11=BG$4,MAX(BG$1:BG10)+1,"")</f>
        <v/>
      </c>
      <c r="BH11" s="6" t="str">
        <f>IF($W11=BH$4,MAX(BH$1:BH10)+1,"")</f>
        <v/>
      </c>
      <c r="BI11" s="6" t="str">
        <f>IF($W11=BI$4,MAX(BI$1:BI10)+1,"")</f>
        <v/>
      </c>
      <c r="BJ11" s="6" t="str">
        <f>IF($W11=BJ$4,MAX(BJ$1:BJ10)+1,"")</f>
        <v/>
      </c>
      <c r="BK11" s="6" t="str">
        <f>IF($W11=BK$4,MAX(BK$1:BK10)+1,"")</f>
        <v/>
      </c>
      <c r="BL11" s="6" t="str">
        <f>IF($W11=BL$4,MAX(BL$1:BL10)+1,"")</f>
        <v/>
      </c>
      <c r="BM11" s="6" t="str">
        <f>IF($W11=BM$4,MAX(BM$1:BM10)+1,"")</f>
        <v/>
      </c>
      <c r="BN11" s="6" t="str">
        <f>IF($W11=BN$4,MAX(BN$1:BN10)+1,"")</f>
        <v/>
      </c>
      <c r="BO11" s="6" t="str">
        <f>IF($W11=BO$4,MAX(BO$1:BO10)+1,"")</f>
        <v/>
      </c>
      <c r="BP11" s="6" t="str">
        <f>IF($W11=BP$4,MAX(BP$1:BP10)+1,"")</f>
        <v/>
      </c>
      <c r="BQ11" s="6" t="str">
        <f>IF($W11=BQ$4,MAX(BQ$1:BQ10)+1,"")</f>
        <v/>
      </c>
      <c r="BR11" s="6" t="str">
        <f>IF($W11=BR$4,MAX(BR$1:BR10)+1,"")</f>
        <v/>
      </c>
      <c r="BS11" s="6" t="str">
        <f>IF($W11=BS$4,MAX(BS$1:BS10)+1,"")</f>
        <v/>
      </c>
      <c r="BT11" s="6" t="str">
        <f>IF($W11=BT$4,MAX(BT$1:BT10)+1,"")</f>
        <v/>
      </c>
      <c r="BU11" s="6" t="str">
        <f>IF($W11=BU$4,MAX(BU$1:BU10)+1,"")</f>
        <v/>
      </c>
      <c r="BV11" s="6" t="str">
        <f>IF($W11=BV$4,MAX(BV$1:BV10)+1,"")</f>
        <v/>
      </c>
      <c r="BW11" s="6" t="str">
        <f>IF($W11=BW$4,MAX(BW$1:BW10)+1,"")</f>
        <v/>
      </c>
      <c r="BX11" s="6" t="str">
        <f>IF($W11=BX$4,MAX(BX$1:BX10)+1,"")</f>
        <v/>
      </c>
      <c r="BY11" s="6" t="str">
        <f>IF($W11=BY$4,MAX(BY$1:BY10)+1,"")</f>
        <v/>
      </c>
      <c r="BZ11" s="6" t="str">
        <f>IF($W11=BZ$4,MAX(BZ$1:BZ10)+1,"")</f>
        <v/>
      </c>
      <c r="CA11" s="6" t="str">
        <f>IF($W11=CA$4,MAX(CA$1:CA10)+1,"")</f>
        <v/>
      </c>
      <c r="CB11" s="6" t="str">
        <f>IF($W11=CB$4,MAX(CB$1:CB10)+1,"")</f>
        <v/>
      </c>
      <c r="CC11" s="6" t="str">
        <f>IF($W11=CC$4,MAX(CC$1:CC10)+1,"")</f>
        <v/>
      </c>
      <c r="CD11" s="6" t="str">
        <f>IF($W11=CD$4,MAX(CD$1:CD10)+1,"")</f>
        <v/>
      </c>
      <c r="CE11" s="6" t="str">
        <f>IF($W11=CE$4,MAX(CE$1:CE10)+1,"")</f>
        <v/>
      </c>
      <c r="CF11" s="6" t="str">
        <f>IF($W11=CF$4,MAX(CF$1:CF10)+1,"")</f>
        <v/>
      </c>
      <c r="CG11" s="6" t="str">
        <f>IF($W11=CG$4,MAX(CG$1:CG10)+1,"")</f>
        <v/>
      </c>
      <c r="CH11" s="6" t="str">
        <f>IF($W11=CH$4,MAX(CH$1:CH10)+1,"")</f>
        <v/>
      </c>
      <c r="CI11" s="6" t="str">
        <f>IF($W11=CI$4,MAX(CI$1:CI10)+1,"")</f>
        <v/>
      </c>
      <c r="CJ11" s="6" t="str">
        <f>IF($W11=CJ$4,MAX(CJ$1:CJ10)+1,"")</f>
        <v/>
      </c>
      <c r="CK11" s="6" t="str">
        <f>IF($W11=CK$4,MAX(CK$1:CK10)+1,"")</f>
        <v/>
      </c>
      <c r="CL11" s="6" t="str">
        <f>IF($W11=CL$4,MAX(CL$1:CL10)+1,"")</f>
        <v/>
      </c>
      <c r="CM11" s="6" t="str">
        <f>IF($W11=CM$4,MAX(CM$1:CM10)+1,"")</f>
        <v/>
      </c>
      <c r="CN11" s="6" t="str">
        <f>IF($W11=CN$4,MAX(CN$1:CN10)+1,"")</f>
        <v/>
      </c>
      <c r="CO11" s="6" t="str">
        <f>IF($W11=CO$4,MAX(CO$1:CO10)+1,"")</f>
        <v/>
      </c>
      <c r="CP11" s="6" t="str">
        <f>IF($W11=CP$4,MAX(CP$1:CP10)+1,"")</f>
        <v/>
      </c>
      <c r="CQ11" s="6" t="str">
        <f>IF($W11=CQ$4,MAX(CQ$1:CQ10)+1,"")</f>
        <v/>
      </c>
      <c r="CR11" s="6" t="str">
        <f>IF($W11=CR$4,MAX(CR$1:CR10)+1,"")</f>
        <v/>
      </c>
      <c r="CS11" s="6" t="str">
        <f>IF($W11=CS$4,MAX(CS$1:CS10)+1,"")</f>
        <v/>
      </c>
      <c r="CT11" s="5">
        <f t="shared" si="4"/>
        <v>1</v>
      </c>
      <c r="CU11" s="6" t="str">
        <f t="shared" si="5"/>
        <v>1769300058543</v>
      </c>
      <c r="CV11" s="5" t="str">
        <f t="shared" si="6"/>
        <v>เด็กชาย</v>
      </c>
      <c r="CW11" s="5" t="str" cm="1">
        <f t="array" ref="CW11">RIGHT(F11,MIN(LEN(SUBSTITUTE(F11,รายชื่อนักเรียนแยกห้อง!$AD$5:$AD$8,""))))</f>
        <v>ณัฐวัฒน์</v>
      </c>
      <c r="CX11" s="6">
        <f t="shared" si="7"/>
        <v>0</v>
      </c>
      <c r="CY11" s="6" t="str">
        <f t="shared" si="8"/>
        <v/>
      </c>
      <c r="CZ11" s="5" t="str">
        <f t="shared" si="9"/>
        <v>มัธยมศึกษาปีที่ 1/1-0</v>
      </c>
      <c r="DA11" s="5" t="str">
        <f t="shared" si="10"/>
        <v>มัธยมศึกษาปีที่ 1/1-</v>
      </c>
      <c r="DC11" s="6" t="str">
        <f>IF(DB11="วิทย์-คณิต (เตรียมวิศวะ)",MAX($DC$1:DC10)+1,"")</f>
        <v/>
      </c>
      <c r="DD11" s="6" t="str">
        <f>IF(DB11="วิทย์-คณิต (วิทยาศาสตร์สุขภาพ)",MAX($DD$1:DD10)+1,"")</f>
        <v/>
      </c>
      <c r="DE11" s="6" t="str">
        <f>IF(DB11="ศิลป์การจัดการธุรกิจการค้าสมัยใหม่",MAX($DE$1:DE10)+1,"")</f>
        <v/>
      </c>
      <c r="DF11" s="6" t="str">
        <f>IF(DB11="ศิลป์ภาษาจีนเพื่อธุรกิจ 4.0",MAX($DF$1:DF10)+1,"")</f>
        <v/>
      </c>
      <c r="DG11" s="6" t="str">
        <f>IF(DB11="ศิลป์ภาษาอังกฤษเพื่อการสื่อสารธุรกิจ",MAX($DG$1:DG10)+1,"")</f>
        <v/>
      </c>
      <c r="DH11" s="6" t="str">
        <f>IF(DB11="นวัตกรรมการจัดการเกษตร",MAX($DH$1:DH10)+1,"")</f>
        <v/>
      </c>
      <c r="DI11" s="5">
        <f t="shared" si="11"/>
        <v>0</v>
      </c>
      <c r="DJ11" s="5" t="str">
        <f t="shared" si="12"/>
        <v>มัธยมศึกษาปีที่ 1/1-7</v>
      </c>
      <c r="DK11" s="5" t="str">
        <f t="shared" si="13"/>
        <v>-0</v>
      </c>
      <c r="DL11" s="5" t="str">
        <f t="shared" si="14"/>
        <v>มัธยมศึกษาปีที่ 1</v>
      </c>
    </row>
    <row r="12" spans="1:117">
      <c r="A12" s="5" t="str">
        <f t="shared" si="0"/>
        <v>มัธยมศึกษาปีที่ 1/1-8</v>
      </c>
      <c r="B12" s="5" t="str">
        <f t="shared" si="1"/>
        <v>ช68104-1</v>
      </c>
      <c r="C12" s="5" t="str">
        <f t="shared" si="2"/>
        <v>-0</v>
      </c>
      <c r="D12" s="8">
        <v>8</v>
      </c>
      <c r="E12" s="9" t="s">
        <v>1563</v>
      </c>
      <c r="F12" s="3" t="s">
        <v>1564</v>
      </c>
      <c r="G12" s="3" t="s">
        <v>1565</v>
      </c>
      <c r="H12" s="68">
        <v>1</v>
      </c>
      <c r="I12" s="68">
        <v>5</v>
      </c>
      <c r="J12" s="68">
        <v>8</v>
      </c>
      <c r="K12" s="68">
        <v>9</v>
      </c>
      <c r="L12" s="68">
        <v>9</v>
      </c>
      <c r="M12" s="68">
        <v>0</v>
      </c>
      <c r="N12" s="68">
        <v>0</v>
      </c>
      <c r="O12" s="68">
        <v>2</v>
      </c>
      <c r="P12" s="68">
        <v>2</v>
      </c>
      <c r="Q12" s="68">
        <v>3</v>
      </c>
      <c r="R12" s="68">
        <v>9</v>
      </c>
      <c r="S12" s="68">
        <v>4</v>
      </c>
      <c r="T12" s="68">
        <v>6</v>
      </c>
      <c r="U12" s="11" t="s">
        <v>575</v>
      </c>
      <c r="W12" s="6" t="str">
        <f>IF(X12="","",IF(X12=รายชื่อชมรม!$B$3,รายชื่อชมรม!$A$3,IF(X12=รายชื่อชมรม!$B$4,รายชื่อชมรม!$A$4,IF(X12=รายชื่อชมรม!$B$5,รายชื่อชมรม!$A$5,IF(X12=รายชื่อชมรม!$B$6,รายชื่อชมรม!$A$6,IF(X12=รายชื่อชมรม!$B$7,รายชื่อชมรม!$A$7,IF(X12=รายชื่อชมรม!$B$8,รายชื่อชมรม!$A$8,IF(X12=รายชื่อชมรม!$B$9,รายชื่อชมรม!$A$9,IF(X12=รายชื่อชมรม!$B$10,รายชื่อชมรม!$A$10,IF(X12=รายชื่อชมรม!$B$11,รายชื่อชมรม!$A$11,IF(X12=รายชื่อชมรม!$B$12,รายชื่อชมรม!$A$12,"-")))))))))))</f>
        <v>ช68104</v>
      </c>
      <c r="X12" s="6" t="s">
        <v>2317</v>
      </c>
      <c r="Y12" s="6" t="str">
        <f>IF(W12=0,"",IF(W12="-","",IF(W12="","",VLOOKUP(W12,รายชื่อชมรม!$A$3:$F$83,3,FALSE))))</f>
        <v>สิบเอกชัยวัฒน์  เรืองไกรศิลป์</v>
      </c>
      <c r="Z12" s="6" t="str">
        <f>IF(Y12=$Z$4,MAX(Z$1:$Z11)+1,"")</f>
        <v/>
      </c>
      <c r="AA12" s="6" t="str">
        <f>IF($Y12=AA$4,MAX(AA$1:AA11)+1,"")</f>
        <v/>
      </c>
      <c r="AB12" s="6" t="str">
        <f>IF($Y12=AB$4,MAX(AB$1:AB11)+1,"")</f>
        <v/>
      </c>
      <c r="AC12" s="6" t="str">
        <f>IF($Y12=AC$4,MAX(AC$1:AC11)+1,"")</f>
        <v/>
      </c>
      <c r="AD12" s="6" t="str">
        <f>IF($Y12=AD$4,MAX(AD$1:AD11)+1,"")</f>
        <v/>
      </c>
      <c r="AE12" s="6" t="str">
        <f>IF($Y12=AE$4,MAX(AE$1:AE11)+1,"")</f>
        <v/>
      </c>
      <c r="AF12" s="6" t="str">
        <f>IF($Y12=AF$4,MAX(AF$1:AF11)+1,"")</f>
        <v/>
      </c>
      <c r="AG12" s="6" t="str">
        <f>IF($Y12=AG$4,MAX(AG$1:AG11)+1,"")</f>
        <v/>
      </c>
      <c r="AH12" s="6" t="str">
        <f>IF($Y12=AH$4,MAX(AH$1:AH11)+1,"")</f>
        <v/>
      </c>
      <c r="AI12" s="5">
        <f t="shared" si="3"/>
        <v>0</v>
      </c>
      <c r="AK12" s="6" t="str">
        <f>IF($W12=AK$4,MAX(AK$1:AK11)+1,"")</f>
        <v/>
      </c>
      <c r="AL12" s="6" t="str">
        <f>IF($W12=AL$4,MAX(AL$1:AL11)+1,"")</f>
        <v/>
      </c>
      <c r="AM12" s="6" t="str">
        <f>IF($W12=AM$4,MAX(AM$1:AM11)+1,"")</f>
        <v/>
      </c>
      <c r="AN12" s="6">
        <f>IF($W12=AN$4,MAX(AN$1:AN11)+1,"")</f>
        <v>1</v>
      </c>
      <c r="AO12" s="6" t="str">
        <f>IF($W12=AO$4,MAX(AO$1:AO11)+1,"")</f>
        <v/>
      </c>
      <c r="AP12" s="6" t="str">
        <f>IF($W12=AP$4,MAX(AP$1:AP11)+1,"")</f>
        <v/>
      </c>
      <c r="AQ12" s="6" t="str">
        <f>IF($W12=AQ$4,MAX(AQ$1:AQ11)+1,"")</f>
        <v/>
      </c>
      <c r="AR12" s="6" t="str">
        <f>IF($W12=AR$4,MAX(AR$1:AR11)+1,"")</f>
        <v/>
      </c>
      <c r="AS12" s="6" t="str">
        <f>IF($W12=AS$4,MAX(AS$1:AS11)+1,"")</f>
        <v/>
      </c>
      <c r="AT12" s="6" t="str">
        <f>IF($W12=AT$4,MAX(AT$1:AT11)+1,"")</f>
        <v/>
      </c>
      <c r="AU12" s="6" t="str">
        <f>IF($W12=AU$4,MAX(AU$1:AU11)+1,"")</f>
        <v/>
      </c>
      <c r="AV12" s="6" t="str">
        <f>IF($W12=AV$4,MAX(AV$1:AV11)+1,"")</f>
        <v/>
      </c>
      <c r="AW12" s="6" t="str">
        <f>IF($W12=AW$4,MAX(AW$1:AW11)+1,"")</f>
        <v/>
      </c>
      <c r="AX12" s="6" t="str">
        <f>IF($W12=AX$4,MAX(AX$1:AX11)+1,"")</f>
        <v/>
      </c>
      <c r="AY12" s="6" t="str">
        <f>IF($W12=AY$4,MAX(AY$1:AY11)+1,"")</f>
        <v/>
      </c>
      <c r="AZ12" s="6" t="str">
        <f>IF($W12=AZ$4,MAX(AZ$1:AZ11)+1,"")</f>
        <v/>
      </c>
      <c r="BA12" s="6" t="str">
        <f>IF($W12=BA$4,MAX(BA$1:BA11)+1,"")</f>
        <v/>
      </c>
      <c r="BB12" s="6" t="str">
        <f>IF($W12=BB$4,MAX(BB$1:BB11)+1,"")</f>
        <v/>
      </c>
      <c r="BC12" s="6" t="str">
        <f>IF($W12=BC$4,MAX(BC$1:BC11)+1,"")</f>
        <v/>
      </c>
      <c r="BD12" s="6" t="str">
        <f>IF($W12=BD$4,MAX(BD$1:BD11)+1,"")</f>
        <v/>
      </c>
      <c r="BE12" s="6" t="str">
        <f>IF($W12=BE$4,MAX(BE$1:BE11)+1,"")</f>
        <v/>
      </c>
      <c r="BF12" s="6" t="str">
        <f>IF($W12=BF$4,MAX(BF$1:BF11)+1,"")</f>
        <v/>
      </c>
      <c r="BG12" s="6" t="str">
        <f>IF($W12=BG$4,MAX(BG$1:BG11)+1,"")</f>
        <v/>
      </c>
      <c r="BH12" s="6" t="str">
        <f>IF($W12=BH$4,MAX(BH$1:BH11)+1,"")</f>
        <v/>
      </c>
      <c r="BI12" s="6" t="str">
        <f>IF($W12=BI$4,MAX(BI$1:BI11)+1,"")</f>
        <v/>
      </c>
      <c r="BJ12" s="6" t="str">
        <f>IF($W12=BJ$4,MAX(BJ$1:BJ11)+1,"")</f>
        <v/>
      </c>
      <c r="BK12" s="6" t="str">
        <f>IF($W12=BK$4,MAX(BK$1:BK11)+1,"")</f>
        <v/>
      </c>
      <c r="BL12" s="6" t="str">
        <f>IF($W12=BL$4,MAX(BL$1:BL11)+1,"")</f>
        <v/>
      </c>
      <c r="BM12" s="6" t="str">
        <f>IF($W12=BM$4,MAX(BM$1:BM11)+1,"")</f>
        <v/>
      </c>
      <c r="BN12" s="6" t="str">
        <f>IF($W12=BN$4,MAX(BN$1:BN11)+1,"")</f>
        <v/>
      </c>
      <c r="BO12" s="6" t="str">
        <f>IF($W12=BO$4,MAX(BO$1:BO11)+1,"")</f>
        <v/>
      </c>
      <c r="BP12" s="6" t="str">
        <f>IF($W12=BP$4,MAX(BP$1:BP11)+1,"")</f>
        <v/>
      </c>
      <c r="BQ12" s="6" t="str">
        <f>IF($W12=BQ$4,MAX(BQ$1:BQ11)+1,"")</f>
        <v/>
      </c>
      <c r="BR12" s="6" t="str">
        <f>IF($W12=BR$4,MAX(BR$1:BR11)+1,"")</f>
        <v/>
      </c>
      <c r="BS12" s="6" t="str">
        <f>IF($W12=BS$4,MAX(BS$1:BS11)+1,"")</f>
        <v/>
      </c>
      <c r="BT12" s="6" t="str">
        <f>IF($W12=BT$4,MAX(BT$1:BT11)+1,"")</f>
        <v/>
      </c>
      <c r="BU12" s="6" t="str">
        <f>IF($W12=BU$4,MAX(BU$1:BU11)+1,"")</f>
        <v/>
      </c>
      <c r="BV12" s="6" t="str">
        <f>IF($W12=BV$4,MAX(BV$1:BV11)+1,"")</f>
        <v/>
      </c>
      <c r="BW12" s="6" t="str">
        <f>IF($W12=BW$4,MAX(BW$1:BW11)+1,"")</f>
        <v/>
      </c>
      <c r="BX12" s="6" t="str">
        <f>IF($W12=BX$4,MAX(BX$1:BX11)+1,"")</f>
        <v/>
      </c>
      <c r="BY12" s="6" t="str">
        <f>IF($W12=BY$4,MAX(BY$1:BY11)+1,"")</f>
        <v/>
      </c>
      <c r="BZ12" s="6" t="str">
        <f>IF($W12=BZ$4,MAX(BZ$1:BZ11)+1,"")</f>
        <v/>
      </c>
      <c r="CA12" s="6" t="str">
        <f>IF($W12=CA$4,MAX(CA$1:CA11)+1,"")</f>
        <v/>
      </c>
      <c r="CB12" s="6" t="str">
        <f>IF($W12=CB$4,MAX(CB$1:CB11)+1,"")</f>
        <v/>
      </c>
      <c r="CC12" s="6" t="str">
        <f>IF($W12=CC$4,MAX(CC$1:CC11)+1,"")</f>
        <v/>
      </c>
      <c r="CD12" s="6" t="str">
        <f>IF($W12=CD$4,MAX(CD$1:CD11)+1,"")</f>
        <v/>
      </c>
      <c r="CE12" s="6" t="str">
        <f>IF($W12=CE$4,MAX(CE$1:CE11)+1,"")</f>
        <v/>
      </c>
      <c r="CF12" s="6" t="str">
        <f>IF($W12=CF$4,MAX(CF$1:CF11)+1,"")</f>
        <v/>
      </c>
      <c r="CG12" s="6" t="str">
        <f>IF($W12=CG$4,MAX(CG$1:CG11)+1,"")</f>
        <v/>
      </c>
      <c r="CH12" s="6" t="str">
        <f>IF($W12=CH$4,MAX(CH$1:CH11)+1,"")</f>
        <v/>
      </c>
      <c r="CI12" s="6" t="str">
        <f>IF($W12=CI$4,MAX(CI$1:CI11)+1,"")</f>
        <v/>
      </c>
      <c r="CJ12" s="6" t="str">
        <f>IF($W12=CJ$4,MAX(CJ$1:CJ11)+1,"")</f>
        <v/>
      </c>
      <c r="CK12" s="6" t="str">
        <f>IF($W12=CK$4,MAX(CK$1:CK11)+1,"")</f>
        <v/>
      </c>
      <c r="CL12" s="6" t="str">
        <f>IF($W12=CL$4,MAX(CL$1:CL11)+1,"")</f>
        <v/>
      </c>
      <c r="CM12" s="6" t="str">
        <f>IF($W12=CM$4,MAX(CM$1:CM11)+1,"")</f>
        <v/>
      </c>
      <c r="CN12" s="6" t="str">
        <f>IF($W12=CN$4,MAX(CN$1:CN11)+1,"")</f>
        <v/>
      </c>
      <c r="CO12" s="6" t="str">
        <f>IF($W12=CO$4,MAX(CO$1:CO11)+1,"")</f>
        <v/>
      </c>
      <c r="CP12" s="6" t="str">
        <f>IF($W12=CP$4,MAX(CP$1:CP11)+1,"")</f>
        <v/>
      </c>
      <c r="CQ12" s="6" t="str">
        <f>IF($W12=CQ$4,MAX(CQ$1:CQ11)+1,"")</f>
        <v/>
      </c>
      <c r="CR12" s="6" t="str">
        <f>IF($W12=CR$4,MAX(CR$1:CR11)+1,"")</f>
        <v/>
      </c>
      <c r="CS12" s="6" t="str">
        <f>IF($W12=CS$4,MAX(CS$1:CS11)+1,"")</f>
        <v/>
      </c>
      <c r="CT12" s="5">
        <f t="shared" si="4"/>
        <v>1</v>
      </c>
      <c r="CU12" s="6" t="str">
        <f t="shared" si="5"/>
        <v>1589900223946</v>
      </c>
      <c r="CV12" s="5" t="str">
        <f t="shared" si="6"/>
        <v>เด็กชาย</v>
      </c>
      <c r="CW12" s="5" t="str" cm="1">
        <f t="array" ref="CW12">RIGHT(F12,MIN(LEN(SUBSTITUTE(F12,รายชื่อนักเรียนแยกห้อง!$AD$5:$AD$8,""))))</f>
        <v>ณรงชัย</v>
      </c>
      <c r="CX12" s="6">
        <f t="shared" si="7"/>
        <v>0</v>
      </c>
      <c r="CY12" s="6" t="str">
        <f t="shared" si="8"/>
        <v/>
      </c>
      <c r="CZ12" s="5" t="str">
        <f t="shared" si="9"/>
        <v>มัธยมศึกษาปีที่ 1/1-0</v>
      </c>
      <c r="DA12" s="5" t="str">
        <f t="shared" si="10"/>
        <v>มัธยมศึกษาปีที่ 1/1-</v>
      </c>
      <c r="DC12" s="6" t="str">
        <f>IF(DB12="วิทย์-คณิต (เตรียมวิศวะ)",MAX($DC$1:DC11)+1,"")</f>
        <v/>
      </c>
      <c r="DD12" s="6" t="str">
        <f>IF(DB12="วิทย์-คณิต (วิทยาศาสตร์สุขภาพ)",MAX($DD$1:DD11)+1,"")</f>
        <v/>
      </c>
      <c r="DE12" s="6" t="str">
        <f>IF(DB12="ศิลป์การจัดการธุรกิจการค้าสมัยใหม่",MAX($DE$1:DE11)+1,"")</f>
        <v/>
      </c>
      <c r="DF12" s="6" t="str">
        <f>IF(DB12="ศิลป์ภาษาจีนเพื่อธุรกิจ 4.0",MAX($DF$1:DF11)+1,"")</f>
        <v/>
      </c>
      <c r="DG12" s="6" t="str">
        <f>IF(DB12="ศิลป์ภาษาอังกฤษเพื่อการสื่อสารธุรกิจ",MAX($DG$1:DG11)+1,"")</f>
        <v/>
      </c>
      <c r="DH12" s="6" t="str">
        <f>IF(DB12="นวัตกรรมการจัดการเกษตร",MAX($DH$1:DH11)+1,"")</f>
        <v/>
      </c>
      <c r="DI12" s="5">
        <f t="shared" si="11"/>
        <v>0</v>
      </c>
      <c r="DJ12" s="5" t="str">
        <f t="shared" si="12"/>
        <v>มัธยมศึกษาปีที่ 1/1-8</v>
      </c>
      <c r="DK12" s="5" t="str">
        <f t="shared" si="13"/>
        <v>-0</v>
      </c>
      <c r="DL12" s="5" t="str">
        <f t="shared" si="14"/>
        <v>มัธยมศึกษาปีที่ 1</v>
      </c>
    </row>
    <row r="13" spans="1:117">
      <c r="A13" s="5" t="str">
        <f t="shared" si="0"/>
        <v>มัธยมศึกษาปีที่ 1/1-9</v>
      </c>
      <c r="B13" s="5" t="str">
        <f t="shared" si="1"/>
        <v>ช68104-2</v>
      </c>
      <c r="C13" s="5" t="str">
        <f t="shared" si="2"/>
        <v>-0</v>
      </c>
      <c r="D13" s="8">
        <v>9</v>
      </c>
      <c r="E13" s="9" t="s">
        <v>1566</v>
      </c>
      <c r="F13" s="3" t="s">
        <v>1197</v>
      </c>
      <c r="G13" s="3" t="s">
        <v>1567</v>
      </c>
      <c r="H13" s="8">
        <v>1</v>
      </c>
      <c r="I13" s="8">
        <v>9</v>
      </c>
      <c r="J13" s="8">
        <v>2</v>
      </c>
      <c r="K13" s="8">
        <v>9</v>
      </c>
      <c r="L13" s="8">
        <v>9</v>
      </c>
      <c r="M13" s="8">
        <v>0</v>
      </c>
      <c r="N13" s="8">
        <v>1</v>
      </c>
      <c r="O13" s="8">
        <v>4</v>
      </c>
      <c r="P13" s="8">
        <v>5</v>
      </c>
      <c r="Q13" s="8">
        <v>3</v>
      </c>
      <c r="R13" s="8">
        <v>0</v>
      </c>
      <c r="S13" s="8">
        <v>7</v>
      </c>
      <c r="T13" s="8">
        <v>1</v>
      </c>
      <c r="U13" s="11" t="s">
        <v>575</v>
      </c>
      <c r="W13" s="6" t="str">
        <f>IF(X13="","",IF(X13=รายชื่อชมรม!$B$3,รายชื่อชมรม!$A$3,IF(X13=รายชื่อชมรม!$B$4,รายชื่อชมรม!$A$4,IF(X13=รายชื่อชมรม!$B$5,รายชื่อชมรม!$A$5,IF(X13=รายชื่อชมรม!$B$6,รายชื่อชมรม!$A$6,IF(X13=รายชื่อชมรม!$B$7,รายชื่อชมรม!$A$7,IF(X13=รายชื่อชมรม!$B$8,รายชื่อชมรม!$A$8,IF(X13=รายชื่อชมรม!$B$9,รายชื่อชมรม!$A$9,IF(X13=รายชื่อชมรม!$B$10,รายชื่อชมรม!$A$10,IF(X13=รายชื่อชมรม!$B$11,รายชื่อชมรม!$A$11,IF(X13=รายชื่อชมรม!$B$12,รายชื่อชมรม!$A$12,"-")))))))))))</f>
        <v>ช68104</v>
      </c>
      <c r="X13" s="6" t="s">
        <v>2317</v>
      </c>
      <c r="Y13" s="6" t="str">
        <f>IF(W13=0,"",IF(W13="-","",IF(W13="","",VLOOKUP(W13,รายชื่อชมรม!$A$3:$F$83,3,FALSE))))</f>
        <v>สิบเอกชัยวัฒน์  เรืองไกรศิลป์</v>
      </c>
      <c r="Z13" s="6" t="str">
        <f>IF(Y13=$Z$4,MAX(Z$1:$Z12)+1,"")</f>
        <v/>
      </c>
      <c r="AA13" s="6" t="str">
        <f>IF($Y13=AA$4,MAX(AA$1:AA12)+1,"")</f>
        <v/>
      </c>
      <c r="AB13" s="6" t="str">
        <f>IF($Y13=AB$4,MAX(AB$1:AB12)+1,"")</f>
        <v/>
      </c>
      <c r="AC13" s="6" t="str">
        <f>IF($Y13=AC$4,MAX(AC$1:AC12)+1,"")</f>
        <v/>
      </c>
      <c r="AD13" s="6" t="str">
        <f>IF($Y13=AD$4,MAX(AD$1:AD12)+1,"")</f>
        <v/>
      </c>
      <c r="AE13" s="6" t="str">
        <f>IF($Y13=AE$4,MAX(AE$1:AE12)+1,"")</f>
        <v/>
      </c>
      <c r="AF13" s="6" t="str">
        <f>IF($Y13=AF$4,MAX(AF$1:AF12)+1,"")</f>
        <v/>
      </c>
      <c r="AG13" s="6" t="str">
        <f>IF($Y13=AG$4,MAX(AG$1:AG12)+1,"")</f>
        <v/>
      </c>
      <c r="AH13" s="6" t="str">
        <f>IF($Y13=AH$4,MAX(AH$1:AH12)+1,"")</f>
        <v/>
      </c>
      <c r="AI13" s="5">
        <f t="shared" si="3"/>
        <v>0</v>
      </c>
      <c r="AK13" s="6" t="str">
        <f>IF($W13=AK$4,MAX(AK$1:AK12)+1,"")</f>
        <v/>
      </c>
      <c r="AL13" s="6" t="str">
        <f>IF($W13=AL$4,MAX(AL$1:AL12)+1,"")</f>
        <v/>
      </c>
      <c r="AM13" s="6" t="str">
        <f>IF($W13=AM$4,MAX(AM$1:AM12)+1,"")</f>
        <v/>
      </c>
      <c r="AN13" s="6">
        <f>IF($W13=AN$4,MAX(AN$1:AN12)+1,"")</f>
        <v>2</v>
      </c>
      <c r="AO13" s="6" t="str">
        <f>IF($W13=AO$4,MAX(AO$1:AO12)+1,"")</f>
        <v/>
      </c>
      <c r="AP13" s="6" t="str">
        <f>IF($W13=AP$4,MAX(AP$1:AP12)+1,"")</f>
        <v/>
      </c>
      <c r="AQ13" s="6" t="str">
        <f>IF($W13=AQ$4,MAX(AQ$1:AQ12)+1,"")</f>
        <v/>
      </c>
      <c r="AR13" s="6" t="str">
        <f>IF($W13=AR$4,MAX(AR$1:AR12)+1,"")</f>
        <v/>
      </c>
      <c r="AS13" s="6" t="str">
        <f>IF($W13=AS$4,MAX(AS$1:AS12)+1,"")</f>
        <v/>
      </c>
      <c r="AT13" s="6" t="str">
        <f>IF($W13=AT$4,MAX(AT$1:AT12)+1,"")</f>
        <v/>
      </c>
      <c r="AU13" s="6" t="str">
        <f>IF($W13=AU$4,MAX(AU$1:AU12)+1,"")</f>
        <v/>
      </c>
      <c r="AV13" s="6" t="str">
        <f>IF($W13=AV$4,MAX(AV$1:AV12)+1,"")</f>
        <v/>
      </c>
      <c r="AW13" s="6" t="str">
        <f>IF($W13=AW$4,MAX(AW$1:AW12)+1,"")</f>
        <v/>
      </c>
      <c r="AX13" s="6" t="str">
        <f>IF($W13=AX$4,MAX(AX$1:AX12)+1,"")</f>
        <v/>
      </c>
      <c r="AY13" s="6" t="str">
        <f>IF($W13=AY$4,MAX(AY$1:AY12)+1,"")</f>
        <v/>
      </c>
      <c r="AZ13" s="6" t="str">
        <f>IF($W13=AZ$4,MAX(AZ$1:AZ12)+1,"")</f>
        <v/>
      </c>
      <c r="BA13" s="6" t="str">
        <f>IF($W13=BA$4,MAX(BA$1:BA12)+1,"")</f>
        <v/>
      </c>
      <c r="BB13" s="6" t="str">
        <f>IF($W13=BB$4,MAX(BB$1:BB12)+1,"")</f>
        <v/>
      </c>
      <c r="BC13" s="6" t="str">
        <f>IF($W13=BC$4,MAX(BC$1:BC12)+1,"")</f>
        <v/>
      </c>
      <c r="BD13" s="6" t="str">
        <f>IF($W13=BD$4,MAX(BD$1:BD12)+1,"")</f>
        <v/>
      </c>
      <c r="BE13" s="6" t="str">
        <f>IF($W13=BE$4,MAX(BE$1:BE12)+1,"")</f>
        <v/>
      </c>
      <c r="BF13" s="6" t="str">
        <f>IF($W13=BF$4,MAX(BF$1:BF12)+1,"")</f>
        <v/>
      </c>
      <c r="BG13" s="6" t="str">
        <f>IF($W13=BG$4,MAX(BG$1:BG12)+1,"")</f>
        <v/>
      </c>
      <c r="BH13" s="6" t="str">
        <f>IF($W13=BH$4,MAX(BH$1:BH12)+1,"")</f>
        <v/>
      </c>
      <c r="BI13" s="6" t="str">
        <f>IF($W13=BI$4,MAX(BI$1:BI12)+1,"")</f>
        <v/>
      </c>
      <c r="BJ13" s="6" t="str">
        <f>IF($W13=BJ$4,MAX(BJ$1:BJ12)+1,"")</f>
        <v/>
      </c>
      <c r="BK13" s="6" t="str">
        <f>IF($W13=BK$4,MAX(BK$1:BK12)+1,"")</f>
        <v/>
      </c>
      <c r="BL13" s="6" t="str">
        <f>IF($W13=BL$4,MAX(BL$1:BL12)+1,"")</f>
        <v/>
      </c>
      <c r="BM13" s="6" t="str">
        <f>IF($W13=BM$4,MAX(BM$1:BM12)+1,"")</f>
        <v/>
      </c>
      <c r="BN13" s="6" t="str">
        <f>IF($W13=BN$4,MAX(BN$1:BN12)+1,"")</f>
        <v/>
      </c>
      <c r="BO13" s="6" t="str">
        <f>IF($W13=BO$4,MAX(BO$1:BO12)+1,"")</f>
        <v/>
      </c>
      <c r="BP13" s="6" t="str">
        <f>IF($W13=BP$4,MAX(BP$1:BP12)+1,"")</f>
        <v/>
      </c>
      <c r="BQ13" s="6" t="str">
        <f>IF($W13=BQ$4,MAX(BQ$1:BQ12)+1,"")</f>
        <v/>
      </c>
      <c r="BR13" s="6" t="str">
        <f>IF($W13=BR$4,MAX(BR$1:BR12)+1,"")</f>
        <v/>
      </c>
      <c r="BS13" s="6" t="str">
        <f>IF($W13=BS$4,MAX(BS$1:BS12)+1,"")</f>
        <v/>
      </c>
      <c r="BT13" s="6" t="str">
        <f>IF($W13=BT$4,MAX(BT$1:BT12)+1,"")</f>
        <v/>
      </c>
      <c r="BU13" s="6" t="str">
        <f>IF($W13=BU$4,MAX(BU$1:BU12)+1,"")</f>
        <v/>
      </c>
      <c r="BV13" s="6" t="str">
        <f>IF($W13=BV$4,MAX(BV$1:BV12)+1,"")</f>
        <v/>
      </c>
      <c r="BW13" s="6" t="str">
        <f>IF($W13=BW$4,MAX(BW$1:BW12)+1,"")</f>
        <v/>
      </c>
      <c r="BX13" s="6" t="str">
        <f>IF($W13=BX$4,MAX(BX$1:BX12)+1,"")</f>
        <v/>
      </c>
      <c r="BY13" s="6" t="str">
        <f>IF($W13=BY$4,MAX(BY$1:BY12)+1,"")</f>
        <v/>
      </c>
      <c r="BZ13" s="6" t="str">
        <f>IF($W13=BZ$4,MAX(BZ$1:BZ12)+1,"")</f>
        <v/>
      </c>
      <c r="CA13" s="6" t="str">
        <f>IF($W13=CA$4,MAX(CA$1:CA12)+1,"")</f>
        <v/>
      </c>
      <c r="CB13" s="6" t="str">
        <f>IF($W13=CB$4,MAX(CB$1:CB12)+1,"")</f>
        <v/>
      </c>
      <c r="CC13" s="6" t="str">
        <f>IF($W13=CC$4,MAX(CC$1:CC12)+1,"")</f>
        <v/>
      </c>
      <c r="CD13" s="6" t="str">
        <f>IF($W13=CD$4,MAX(CD$1:CD12)+1,"")</f>
        <v/>
      </c>
      <c r="CE13" s="6" t="str">
        <f>IF($W13=CE$4,MAX(CE$1:CE12)+1,"")</f>
        <v/>
      </c>
      <c r="CF13" s="6" t="str">
        <f>IF($W13=CF$4,MAX(CF$1:CF12)+1,"")</f>
        <v/>
      </c>
      <c r="CG13" s="6" t="str">
        <f>IF($W13=CG$4,MAX(CG$1:CG12)+1,"")</f>
        <v/>
      </c>
      <c r="CH13" s="6" t="str">
        <f>IF($W13=CH$4,MAX(CH$1:CH12)+1,"")</f>
        <v/>
      </c>
      <c r="CI13" s="6" t="str">
        <f>IF($W13=CI$4,MAX(CI$1:CI12)+1,"")</f>
        <v/>
      </c>
      <c r="CJ13" s="6" t="str">
        <f>IF($W13=CJ$4,MAX(CJ$1:CJ12)+1,"")</f>
        <v/>
      </c>
      <c r="CK13" s="6" t="str">
        <f>IF($W13=CK$4,MAX(CK$1:CK12)+1,"")</f>
        <v/>
      </c>
      <c r="CL13" s="6" t="str">
        <f>IF($W13=CL$4,MAX(CL$1:CL12)+1,"")</f>
        <v/>
      </c>
      <c r="CM13" s="6" t="str">
        <f>IF($W13=CM$4,MAX(CM$1:CM12)+1,"")</f>
        <v/>
      </c>
      <c r="CN13" s="6" t="str">
        <f>IF($W13=CN$4,MAX(CN$1:CN12)+1,"")</f>
        <v/>
      </c>
      <c r="CO13" s="6" t="str">
        <f>IF($W13=CO$4,MAX(CO$1:CO12)+1,"")</f>
        <v/>
      </c>
      <c r="CP13" s="6" t="str">
        <f>IF($W13=CP$4,MAX(CP$1:CP12)+1,"")</f>
        <v/>
      </c>
      <c r="CQ13" s="6" t="str">
        <f>IF($W13=CQ$4,MAX(CQ$1:CQ12)+1,"")</f>
        <v/>
      </c>
      <c r="CR13" s="6" t="str">
        <f>IF($W13=CR$4,MAX(CR$1:CR12)+1,"")</f>
        <v/>
      </c>
      <c r="CS13" s="6" t="str">
        <f>IF($W13=CS$4,MAX(CS$1:CS12)+1,"")</f>
        <v/>
      </c>
      <c r="CT13" s="5">
        <f t="shared" si="4"/>
        <v>2</v>
      </c>
      <c r="CU13" s="6" t="str">
        <f t="shared" si="5"/>
        <v>1929901453071</v>
      </c>
      <c r="CV13" s="5" t="str">
        <f t="shared" si="6"/>
        <v>เด็กชาย</v>
      </c>
      <c r="CW13" s="5" t="str" cm="1">
        <f t="array" ref="CW13">RIGHT(F13,MIN(LEN(SUBSTITUTE(F13,รายชื่อนักเรียนแยกห้อง!$AD$5:$AD$8,""))))</f>
        <v>พชร</v>
      </c>
      <c r="CX13" s="6">
        <f t="shared" si="7"/>
        <v>0</v>
      </c>
      <c r="CY13" s="6" t="str">
        <f t="shared" si="8"/>
        <v/>
      </c>
      <c r="CZ13" s="5" t="str">
        <f t="shared" si="9"/>
        <v>มัธยมศึกษาปีที่ 1/1-0</v>
      </c>
      <c r="DA13" s="5" t="str">
        <f t="shared" si="10"/>
        <v>มัธยมศึกษาปีที่ 1/1-</v>
      </c>
      <c r="DC13" s="6" t="str">
        <f>IF(DB13="วิทย์-คณิต (เตรียมวิศวะ)",MAX($DC$1:DC12)+1,"")</f>
        <v/>
      </c>
      <c r="DD13" s="6" t="str">
        <f>IF(DB13="วิทย์-คณิต (วิทยาศาสตร์สุขภาพ)",MAX($DD$1:DD12)+1,"")</f>
        <v/>
      </c>
      <c r="DE13" s="6" t="str">
        <f>IF(DB13="ศิลป์การจัดการธุรกิจการค้าสมัยใหม่",MAX($DE$1:DE12)+1,"")</f>
        <v/>
      </c>
      <c r="DF13" s="6" t="str">
        <f>IF(DB13="ศิลป์ภาษาจีนเพื่อธุรกิจ 4.0",MAX($DF$1:DF12)+1,"")</f>
        <v/>
      </c>
      <c r="DG13" s="6" t="str">
        <f>IF(DB13="ศิลป์ภาษาอังกฤษเพื่อการสื่อสารธุรกิจ",MAX($DG$1:DG12)+1,"")</f>
        <v/>
      </c>
      <c r="DH13" s="6" t="str">
        <f>IF(DB13="นวัตกรรมการจัดการเกษตร",MAX($DH$1:DH12)+1,"")</f>
        <v/>
      </c>
      <c r="DI13" s="5">
        <f t="shared" si="11"/>
        <v>0</v>
      </c>
      <c r="DJ13" s="5" t="str">
        <f t="shared" si="12"/>
        <v>มัธยมศึกษาปีที่ 1/1-9</v>
      </c>
      <c r="DK13" s="5" t="str">
        <f t="shared" si="13"/>
        <v>-0</v>
      </c>
      <c r="DL13" s="5" t="str">
        <f t="shared" si="14"/>
        <v>มัธยมศึกษาปีที่ 1</v>
      </c>
    </row>
    <row r="14" spans="1:117">
      <c r="A14" s="5" t="str">
        <f t="shared" si="0"/>
        <v>มัธยมศึกษาปีที่ 1/1-10</v>
      </c>
      <c r="B14" s="5" t="str">
        <f t="shared" si="1"/>
        <v>ช68102-2</v>
      </c>
      <c r="C14" s="5" t="str">
        <f t="shared" si="2"/>
        <v>-0</v>
      </c>
      <c r="D14" s="8">
        <v>10</v>
      </c>
      <c r="E14" s="9" t="s">
        <v>1568</v>
      </c>
      <c r="F14" s="3" t="s">
        <v>1569</v>
      </c>
      <c r="G14" s="3" t="s">
        <v>1570</v>
      </c>
      <c r="H14" s="68">
        <v>1</v>
      </c>
      <c r="I14" s="68">
        <v>7</v>
      </c>
      <c r="J14" s="68">
        <v>0</v>
      </c>
      <c r="K14" s="68">
        <v>0</v>
      </c>
      <c r="L14" s="68">
        <v>4</v>
      </c>
      <c r="M14" s="68">
        <v>0</v>
      </c>
      <c r="N14" s="68">
        <v>1</v>
      </c>
      <c r="O14" s="68">
        <v>4</v>
      </c>
      <c r="P14" s="68">
        <v>4</v>
      </c>
      <c r="Q14" s="68">
        <v>7</v>
      </c>
      <c r="R14" s="68">
        <v>3</v>
      </c>
      <c r="S14" s="68">
        <v>6</v>
      </c>
      <c r="T14" s="68">
        <v>9</v>
      </c>
      <c r="U14" s="11" t="s">
        <v>575</v>
      </c>
      <c r="W14" s="6" t="str">
        <f>IF(X14="","",IF(X14=รายชื่อชมรม!$B$3,รายชื่อชมรม!$A$3,IF(X14=รายชื่อชมรม!$B$4,รายชื่อชมรม!$A$4,IF(X14=รายชื่อชมรม!$B$5,รายชื่อชมรม!$A$5,IF(X14=รายชื่อชมรม!$B$6,รายชื่อชมรม!$A$6,IF(X14=รายชื่อชมรม!$B$7,รายชื่อชมรม!$A$7,IF(X14=รายชื่อชมรม!$B$8,รายชื่อชมรม!$A$8,IF(X14=รายชื่อชมรม!$B$9,รายชื่อชมรม!$A$9,IF(X14=รายชื่อชมรม!$B$10,รายชื่อชมรม!$A$10,IF(X14=รายชื่อชมรม!$B$11,รายชื่อชมรม!$A$11,IF(X14=รายชื่อชมรม!$B$12,รายชื่อชมรม!$A$12,"-")))))))))))</f>
        <v>ช68102</v>
      </c>
      <c r="X14" s="6" t="s">
        <v>1398</v>
      </c>
      <c r="Y14" s="6" t="str">
        <f>IF(W14=0,"",IF(W14="-","",IF(W14="","",VLOOKUP(W14,รายชื่อชมรม!$A$3:$F$83,3,FALSE))))</f>
        <v>นายณฤริท  วิชรัจจ์</v>
      </c>
      <c r="Z14" s="6" t="str">
        <f>IF(Y14=$Z$4,MAX(Z$1:$Z13)+1,"")</f>
        <v/>
      </c>
      <c r="AA14" s="6" t="str">
        <f>IF($Y14=AA$4,MAX(AA$1:AA13)+1,"")</f>
        <v/>
      </c>
      <c r="AB14" s="6" t="str">
        <f>IF($Y14=AB$4,MAX(AB$1:AB13)+1,"")</f>
        <v/>
      </c>
      <c r="AC14" s="6" t="str">
        <f>IF($Y14=AC$4,MAX(AC$1:AC13)+1,"")</f>
        <v/>
      </c>
      <c r="AD14" s="6" t="str">
        <f>IF($Y14=AD$4,MAX(AD$1:AD13)+1,"")</f>
        <v/>
      </c>
      <c r="AE14" s="6" t="str">
        <f>IF($Y14=AE$4,MAX(AE$1:AE13)+1,"")</f>
        <v/>
      </c>
      <c r="AF14" s="6" t="str">
        <f>IF($Y14=AF$4,MAX(AF$1:AF13)+1,"")</f>
        <v/>
      </c>
      <c r="AG14" s="6" t="str">
        <f>IF($Y14=AG$4,MAX(AG$1:AG13)+1,"")</f>
        <v/>
      </c>
      <c r="AH14" s="6" t="str">
        <f>IF($Y14=AH$4,MAX(AH$1:AH13)+1,"")</f>
        <v/>
      </c>
      <c r="AI14" s="5">
        <f t="shared" si="3"/>
        <v>0</v>
      </c>
      <c r="AK14" s="6" t="str">
        <f>IF($W14=AK$4,MAX(AK$1:AK13)+1,"")</f>
        <v/>
      </c>
      <c r="AL14" s="6">
        <f>IF($W14=AL$4,MAX(AL$1:AL13)+1,"")</f>
        <v>2</v>
      </c>
      <c r="AM14" s="6" t="str">
        <f>IF($W14=AM$4,MAX(AM$1:AM13)+1,"")</f>
        <v/>
      </c>
      <c r="AN14" s="6" t="str">
        <f>IF($W14=AN$4,MAX(AN$1:AN13)+1,"")</f>
        <v/>
      </c>
      <c r="AO14" s="6" t="str">
        <f>IF($W14=AO$4,MAX(AO$1:AO13)+1,"")</f>
        <v/>
      </c>
      <c r="AP14" s="6" t="str">
        <f>IF($W14=AP$4,MAX(AP$1:AP13)+1,"")</f>
        <v/>
      </c>
      <c r="AQ14" s="6" t="str">
        <f>IF($W14=AQ$4,MAX(AQ$1:AQ13)+1,"")</f>
        <v/>
      </c>
      <c r="AR14" s="6" t="str">
        <f>IF($W14=AR$4,MAX(AR$1:AR13)+1,"")</f>
        <v/>
      </c>
      <c r="AS14" s="6" t="str">
        <f>IF($W14=AS$4,MAX(AS$1:AS13)+1,"")</f>
        <v/>
      </c>
      <c r="AT14" s="6" t="str">
        <f>IF($W14=AT$4,MAX(AT$1:AT13)+1,"")</f>
        <v/>
      </c>
      <c r="AU14" s="6" t="str">
        <f>IF($W14=AU$4,MAX(AU$1:AU13)+1,"")</f>
        <v/>
      </c>
      <c r="AV14" s="6" t="str">
        <f>IF($W14=AV$4,MAX(AV$1:AV13)+1,"")</f>
        <v/>
      </c>
      <c r="AW14" s="6" t="str">
        <f>IF($W14=AW$4,MAX(AW$1:AW13)+1,"")</f>
        <v/>
      </c>
      <c r="AX14" s="6" t="str">
        <f>IF($W14=AX$4,MAX(AX$1:AX13)+1,"")</f>
        <v/>
      </c>
      <c r="AY14" s="6" t="str">
        <f>IF($W14=AY$4,MAX(AY$1:AY13)+1,"")</f>
        <v/>
      </c>
      <c r="AZ14" s="6" t="str">
        <f>IF($W14=AZ$4,MAX(AZ$1:AZ13)+1,"")</f>
        <v/>
      </c>
      <c r="BA14" s="6" t="str">
        <f>IF($W14=BA$4,MAX(BA$1:BA13)+1,"")</f>
        <v/>
      </c>
      <c r="BB14" s="6" t="str">
        <f>IF($W14=BB$4,MAX(BB$1:BB13)+1,"")</f>
        <v/>
      </c>
      <c r="BC14" s="6" t="str">
        <f>IF($W14=BC$4,MAX(BC$1:BC13)+1,"")</f>
        <v/>
      </c>
      <c r="BD14" s="6" t="str">
        <f>IF($W14=BD$4,MAX(BD$1:BD13)+1,"")</f>
        <v/>
      </c>
      <c r="BE14" s="6" t="str">
        <f>IF($W14=BE$4,MAX(BE$1:BE13)+1,"")</f>
        <v/>
      </c>
      <c r="BF14" s="6" t="str">
        <f>IF($W14=BF$4,MAX(BF$1:BF13)+1,"")</f>
        <v/>
      </c>
      <c r="BG14" s="6" t="str">
        <f>IF($W14=BG$4,MAX(BG$1:BG13)+1,"")</f>
        <v/>
      </c>
      <c r="BH14" s="6" t="str">
        <f>IF($W14=BH$4,MAX(BH$1:BH13)+1,"")</f>
        <v/>
      </c>
      <c r="BI14" s="6" t="str">
        <f>IF($W14=BI$4,MAX(BI$1:BI13)+1,"")</f>
        <v/>
      </c>
      <c r="BJ14" s="6" t="str">
        <f>IF($W14=BJ$4,MAX(BJ$1:BJ13)+1,"")</f>
        <v/>
      </c>
      <c r="BK14" s="6" t="str">
        <f>IF($W14=BK$4,MAX(BK$1:BK13)+1,"")</f>
        <v/>
      </c>
      <c r="BL14" s="6" t="str">
        <f>IF($W14=BL$4,MAX(BL$1:BL13)+1,"")</f>
        <v/>
      </c>
      <c r="BM14" s="6" t="str">
        <f>IF($W14=BM$4,MAX(BM$1:BM13)+1,"")</f>
        <v/>
      </c>
      <c r="BN14" s="6" t="str">
        <f>IF($W14=BN$4,MAX(BN$1:BN13)+1,"")</f>
        <v/>
      </c>
      <c r="BO14" s="6" t="str">
        <f>IF($W14=BO$4,MAX(BO$1:BO13)+1,"")</f>
        <v/>
      </c>
      <c r="BP14" s="6" t="str">
        <f>IF($W14=BP$4,MAX(BP$1:BP13)+1,"")</f>
        <v/>
      </c>
      <c r="BQ14" s="6" t="str">
        <f>IF($W14=BQ$4,MAX(BQ$1:BQ13)+1,"")</f>
        <v/>
      </c>
      <c r="BR14" s="6" t="str">
        <f>IF($W14=BR$4,MAX(BR$1:BR13)+1,"")</f>
        <v/>
      </c>
      <c r="BS14" s="6" t="str">
        <f>IF($W14=BS$4,MAX(BS$1:BS13)+1,"")</f>
        <v/>
      </c>
      <c r="BT14" s="6" t="str">
        <f>IF($W14=BT$4,MAX(BT$1:BT13)+1,"")</f>
        <v/>
      </c>
      <c r="BU14" s="6" t="str">
        <f>IF($W14=BU$4,MAX(BU$1:BU13)+1,"")</f>
        <v/>
      </c>
      <c r="BV14" s="6" t="str">
        <f>IF($W14=BV$4,MAX(BV$1:BV13)+1,"")</f>
        <v/>
      </c>
      <c r="BW14" s="6" t="str">
        <f>IF($W14=BW$4,MAX(BW$1:BW13)+1,"")</f>
        <v/>
      </c>
      <c r="BX14" s="6" t="str">
        <f>IF($W14=BX$4,MAX(BX$1:BX13)+1,"")</f>
        <v/>
      </c>
      <c r="BY14" s="6" t="str">
        <f>IF($W14=BY$4,MAX(BY$1:BY13)+1,"")</f>
        <v/>
      </c>
      <c r="BZ14" s="6" t="str">
        <f>IF($W14=BZ$4,MAX(BZ$1:BZ13)+1,"")</f>
        <v/>
      </c>
      <c r="CA14" s="6" t="str">
        <f>IF($W14=CA$4,MAX(CA$1:CA13)+1,"")</f>
        <v/>
      </c>
      <c r="CB14" s="6" t="str">
        <f>IF($W14=CB$4,MAX(CB$1:CB13)+1,"")</f>
        <v/>
      </c>
      <c r="CC14" s="6" t="str">
        <f>IF($W14=CC$4,MAX(CC$1:CC13)+1,"")</f>
        <v/>
      </c>
      <c r="CD14" s="6" t="str">
        <f>IF($W14=CD$4,MAX(CD$1:CD13)+1,"")</f>
        <v/>
      </c>
      <c r="CE14" s="6" t="str">
        <f>IF($W14=CE$4,MAX(CE$1:CE13)+1,"")</f>
        <v/>
      </c>
      <c r="CF14" s="6" t="str">
        <f>IF($W14=CF$4,MAX(CF$1:CF13)+1,"")</f>
        <v/>
      </c>
      <c r="CG14" s="6" t="str">
        <f>IF($W14=CG$4,MAX(CG$1:CG13)+1,"")</f>
        <v/>
      </c>
      <c r="CH14" s="6" t="str">
        <f>IF($W14=CH$4,MAX(CH$1:CH13)+1,"")</f>
        <v/>
      </c>
      <c r="CI14" s="6" t="str">
        <f>IF($W14=CI$4,MAX(CI$1:CI13)+1,"")</f>
        <v/>
      </c>
      <c r="CJ14" s="6" t="str">
        <f>IF($W14=CJ$4,MAX(CJ$1:CJ13)+1,"")</f>
        <v/>
      </c>
      <c r="CK14" s="6" t="str">
        <f>IF($W14=CK$4,MAX(CK$1:CK13)+1,"")</f>
        <v/>
      </c>
      <c r="CL14" s="6" t="str">
        <f>IF($W14=CL$4,MAX(CL$1:CL13)+1,"")</f>
        <v/>
      </c>
      <c r="CM14" s="6" t="str">
        <f>IF($W14=CM$4,MAX(CM$1:CM13)+1,"")</f>
        <v/>
      </c>
      <c r="CN14" s="6" t="str">
        <f>IF($W14=CN$4,MAX(CN$1:CN13)+1,"")</f>
        <v/>
      </c>
      <c r="CO14" s="6" t="str">
        <f>IF($W14=CO$4,MAX(CO$1:CO13)+1,"")</f>
        <v/>
      </c>
      <c r="CP14" s="6" t="str">
        <f>IF($W14=CP$4,MAX(CP$1:CP13)+1,"")</f>
        <v/>
      </c>
      <c r="CQ14" s="6" t="str">
        <f>IF($W14=CQ$4,MAX(CQ$1:CQ13)+1,"")</f>
        <v/>
      </c>
      <c r="CR14" s="6" t="str">
        <f>IF($W14=CR$4,MAX(CR$1:CR13)+1,"")</f>
        <v/>
      </c>
      <c r="CS14" s="6" t="str">
        <f>IF($W14=CS$4,MAX(CS$1:CS13)+1,"")</f>
        <v/>
      </c>
      <c r="CT14" s="5">
        <f t="shared" si="4"/>
        <v>2</v>
      </c>
      <c r="CU14" s="6" t="str">
        <f t="shared" si="5"/>
        <v>1700401447369</v>
      </c>
      <c r="CV14" s="5" t="str">
        <f t="shared" si="6"/>
        <v>เด็กชาย</v>
      </c>
      <c r="CW14" s="5" t="str" cm="1">
        <f t="array" ref="CW14">RIGHT(F14,MIN(LEN(SUBSTITUTE(F14,รายชื่อนักเรียนแยกห้อง!$AD$5:$AD$8,""))))</f>
        <v>ณัฐพัฒน์</v>
      </c>
      <c r="CX14" s="6">
        <f t="shared" si="7"/>
        <v>0</v>
      </c>
      <c r="CY14" s="6" t="str">
        <f t="shared" si="8"/>
        <v/>
      </c>
      <c r="CZ14" s="5" t="str">
        <f t="shared" si="9"/>
        <v>มัธยมศึกษาปีที่ 1/1-0</v>
      </c>
      <c r="DA14" s="5" t="str">
        <f t="shared" si="10"/>
        <v>มัธยมศึกษาปีที่ 1/1-</v>
      </c>
      <c r="DC14" s="6" t="str">
        <f>IF(DB14="วิทย์-คณิต (เตรียมวิศวะ)",MAX($DC$1:DC13)+1,"")</f>
        <v/>
      </c>
      <c r="DD14" s="6" t="str">
        <f>IF(DB14="วิทย์-คณิต (วิทยาศาสตร์สุขภาพ)",MAX($DD$1:DD13)+1,"")</f>
        <v/>
      </c>
      <c r="DE14" s="6" t="str">
        <f>IF(DB14="ศิลป์การจัดการธุรกิจการค้าสมัยใหม่",MAX($DE$1:DE13)+1,"")</f>
        <v/>
      </c>
      <c r="DF14" s="6" t="str">
        <f>IF(DB14="ศิลป์ภาษาจีนเพื่อธุรกิจ 4.0",MAX($DF$1:DF13)+1,"")</f>
        <v/>
      </c>
      <c r="DG14" s="6" t="str">
        <f>IF(DB14="ศิลป์ภาษาอังกฤษเพื่อการสื่อสารธุรกิจ",MAX($DG$1:DG13)+1,"")</f>
        <v/>
      </c>
      <c r="DH14" s="6" t="str">
        <f>IF(DB14="นวัตกรรมการจัดการเกษตร",MAX($DH$1:DH13)+1,"")</f>
        <v/>
      </c>
      <c r="DI14" s="5">
        <f t="shared" si="11"/>
        <v>0</v>
      </c>
      <c r="DJ14" s="5" t="str">
        <f t="shared" si="12"/>
        <v>มัธยมศึกษาปีที่ 1/1-10</v>
      </c>
      <c r="DK14" s="5" t="str">
        <f t="shared" si="13"/>
        <v>-0</v>
      </c>
      <c r="DL14" s="5" t="str">
        <f t="shared" si="14"/>
        <v>มัธยมศึกษาปีที่ 1</v>
      </c>
    </row>
    <row r="15" spans="1:117">
      <c r="A15" s="5" t="str">
        <f t="shared" si="0"/>
        <v>มัธยมศึกษาปีที่ 1/1-11</v>
      </c>
      <c r="B15" s="5" t="str">
        <f t="shared" si="1"/>
        <v>ช68104-3</v>
      </c>
      <c r="C15" s="5" t="str">
        <f t="shared" si="2"/>
        <v>-0</v>
      </c>
      <c r="D15" s="8">
        <v>11</v>
      </c>
      <c r="E15" s="9" t="s">
        <v>1571</v>
      </c>
      <c r="F15" s="3" t="s">
        <v>1572</v>
      </c>
      <c r="G15" s="3" t="s">
        <v>1573</v>
      </c>
      <c r="H15" s="68">
        <v>1</v>
      </c>
      <c r="I15" s="68">
        <v>1</v>
      </c>
      <c r="J15" s="68">
        <v>0</v>
      </c>
      <c r="K15" s="68">
        <v>2</v>
      </c>
      <c r="L15" s="68">
        <v>0</v>
      </c>
      <c r="M15" s="68">
        <v>0</v>
      </c>
      <c r="N15" s="68">
        <v>4</v>
      </c>
      <c r="O15" s="68">
        <v>3</v>
      </c>
      <c r="P15" s="68">
        <v>6</v>
      </c>
      <c r="Q15" s="68">
        <v>8</v>
      </c>
      <c r="R15" s="68">
        <v>8</v>
      </c>
      <c r="S15" s="68">
        <v>5</v>
      </c>
      <c r="T15" s="68">
        <v>1</v>
      </c>
      <c r="U15" s="11" t="s">
        <v>575</v>
      </c>
      <c r="W15" s="6" t="str">
        <f>IF(X15="","",IF(X15=รายชื่อชมรม!$B$3,รายชื่อชมรม!$A$3,IF(X15=รายชื่อชมรม!$B$4,รายชื่อชมรม!$A$4,IF(X15=รายชื่อชมรม!$B$5,รายชื่อชมรม!$A$5,IF(X15=รายชื่อชมรม!$B$6,รายชื่อชมรม!$A$6,IF(X15=รายชื่อชมรม!$B$7,รายชื่อชมรม!$A$7,IF(X15=รายชื่อชมรม!$B$8,รายชื่อชมรม!$A$8,IF(X15=รายชื่อชมรม!$B$9,รายชื่อชมรม!$A$9,IF(X15=รายชื่อชมรม!$B$10,รายชื่อชมรม!$A$10,IF(X15=รายชื่อชมรม!$B$11,รายชื่อชมรม!$A$11,IF(X15=รายชื่อชมรม!$B$12,รายชื่อชมรม!$A$12,"-")))))))))))</f>
        <v>ช68104</v>
      </c>
      <c r="X15" s="6" t="s">
        <v>2317</v>
      </c>
      <c r="Y15" s="6" t="str">
        <f>IF(W15=0,"",IF(W15="-","",IF(W15="","",VLOOKUP(W15,รายชื่อชมรม!$A$3:$F$83,3,FALSE))))</f>
        <v>สิบเอกชัยวัฒน์  เรืองไกรศิลป์</v>
      </c>
      <c r="Z15" s="6" t="str">
        <f>IF(Y15=$Z$4,MAX(Z$1:$Z14)+1,"")</f>
        <v/>
      </c>
      <c r="AA15" s="6" t="str">
        <f>IF($Y15=AA$4,MAX(AA$1:AA14)+1,"")</f>
        <v/>
      </c>
      <c r="AB15" s="6" t="str">
        <f>IF($Y15=AB$4,MAX(AB$1:AB14)+1,"")</f>
        <v/>
      </c>
      <c r="AC15" s="6" t="str">
        <f>IF($Y15=AC$4,MAX(AC$1:AC14)+1,"")</f>
        <v/>
      </c>
      <c r="AD15" s="6" t="str">
        <f>IF($Y15=AD$4,MAX(AD$1:AD14)+1,"")</f>
        <v/>
      </c>
      <c r="AE15" s="6" t="str">
        <f>IF($Y15=AE$4,MAX(AE$1:AE14)+1,"")</f>
        <v/>
      </c>
      <c r="AF15" s="6" t="str">
        <f>IF($Y15=AF$4,MAX(AF$1:AF14)+1,"")</f>
        <v/>
      </c>
      <c r="AG15" s="6" t="str">
        <f>IF($Y15=AG$4,MAX(AG$1:AG14)+1,"")</f>
        <v/>
      </c>
      <c r="AH15" s="6" t="str">
        <f>IF($Y15=AH$4,MAX(AH$1:AH14)+1,"")</f>
        <v/>
      </c>
      <c r="AI15" s="5">
        <f t="shared" si="3"/>
        <v>0</v>
      </c>
      <c r="AK15" s="6" t="str">
        <f>IF($W15=AK$4,MAX(AK$1:AK14)+1,"")</f>
        <v/>
      </c>
      <c r="AL15" s="6" t="str">
        <f>IF($W15=AL$4,MAX(AL$1:AL14)+1,"")</f>
        <v/>
      </c>
      <c r="AM15" s="6" t="str">
        <f>IF($W15=AM$4,MAX(AM$1:AM14)+1,"")</f>
        <v/>
      </c>
      <c r="AN15" s="6">
        <f>IF($W15=AN$4,MAX(AN$1:AN14)+1,"")</f>
        <v>3</v>
      </c>
      <c r="AO15" s="6" t="str">
        <f>IF($W15=AO$4,MAX(AO$1:AO14)+1,"")</f>
        <v/>
      </c>
      <c r="AP15" s="6" t="str">
        <f>IF($W15=AP$4,MAX(AP$1:AP14)+1,"")</f>
        <v/>
      </c>
      <c r="AQ15" s="6" t="str">
        <f>IF($W15=AQ$4,MAX(AQ$1:AQ14)+1,"")</f>
        <v/>
      </c>
      <c r="AR15" s="6" t="str">
        <f>IF($W15=AR$4,MAX(AR$1:AR14)+1,"")</f>
        <v/>
      </c>
      <c r="AS15" s="6" t="str">
        <f>IF($W15=AS$4,MAX(AS$1:AS14)+1,"")</f>
        <v/>
      </c>
      <c r="AT15" s="6" t="str">
        <f>IF($W15=AT$4,MAX(AT$1:AT14)+1,"")</f>
        <v/>
      </c>
      <c r="AU15" s="6" t="str">
        <f>IF($W15=AU$4,MAX(AU$1:AU14)+1,"")</f>
        <v/>
      </c>
      <c r="AV15" s="6" t="str">
        <f>IF($W15=AV$4,MAX(AV$1:AV14)+1,"")</f>
        <v/>
      </c>
      <c r="AW15" s="6" t="str">
        <f>IF($W15=AW$4,MAX(AW$1:AW14)+1,"")</f>
        <v/>
      </c>
      <c r="AX15" s="6" t="str">
        <f>IF($W15=AX$4,MAX(AX$1:AX14)+1,"")</f>
        <v/>
      </c>
      <c r="AY15" s="6" t="str">
        <f>IF($W15=AY$4,MAX(AY$1:AY14)+1,"")</f>
        <v/>
      </c>
      <c r="AZ15" s="6" t="str">
        <f>IF($W15=AZ$4,MAX(AZ$1:AZ14)+1,"")</f>
        <v/>
      </c>
      <c r="BA15" s="6" t="str">
        <f>IF($W15=BA$4,MAX(BA$1:BA14)+1,"")</f>
        <v/>
      </c>
      <c r="BB15" s="6" t="str">
        <f>IF($W15=BB$4,MAX(BB$1:BB14)+1,"")</f>
        <v/>
      </c>
      <c r="BC15" s="6" t="str">
        <f>IF($W15=BC$4,MAX(BC$1:BC14)+1,"")</f>
        <v/>
      </c>
      <c r="BD15" s="6" t="str">
        <f>IF($W15=BD$4,MAX(BD$1:BD14)+1,"")</f>
        <v/>
      </c>
      <c r="BE15" s="6" t="str">
        <f>IF($W15=BE$4,MAX(BE$1:BE14)+1,"")</f>
        <v/>
      </c>
      <c r="BF15" s="6" t="str">
        <f>IF($W15=BF$4,MAX(BF$1:BF14)+1,"")</f>
        <v/>
      </c>
      <c r="BG15" s="6" t="str">
        <f>IF($W15=BG$4,MAX(BG$1:BG14)+1,"")</f>
        <v/>
      </c>
      <c r="BH15" s="6" t="str">
        <f>IF($W15=BH$4,MAX(BH$1:BH14)+1,"")</f>
        <v/>
      </c>
      <c r="BI15" s="6" t="str">
        <f>IF($W15=BI$4,MAX(BI$1:BI14)+1,"")</f>
        <v/>
      </c>
      <c r="BJ15" s="6" t="str">
        <f>IF($W15=BJ$4,MAX(BJ$1:BJ14)+1,"")</f>
        <v/>
      </c>
      <c r="BK15" s="6" t="str">
        <f>IF($W15=BK$4,MAX(BK$1:BK14)+1,"")</f>
        <v/>
      </c>
      <c r="BL15" s="6" t="str">
        <f>IF($W15=BL$4,MAX(BL$1:BL14)+1,"")</f>
        <v/>
      </c>
      <c r="BM15" s="6" t="str">
        <f>IF($W15=BM$4,MAX(BM$1:BM14)+1,"")</f>
        <v/>
      </c>
      <c r="BN15" s="6" t="str">
        <f>IF($W15=BN$4,MAX(BN$1:BN14)+1,"")</f>
        <v/>
      </c>
      <c r="BO15" s="6" t="str">
        <f>IF($W15=BO$4,MAX(BO$1:BO14)+1,"")</f>
        <v/>
      </c>
      <c r="BP15" s="6" t="str">
        <f>IF($W15=BP$4,MAX(BP$1:BP14)+1,"")</f>
        <v/>
      </c>
      <c r="BQ15" s="6" t="str">
        <f>IF($W15=BQ$4,MAX(BQ$1:BQ14)+1,"")</f>
        <v/>
      </c>
      <c r="BR15" s="6" t="str">
        <f>IF($W15=BR$4,MAX(BR$1:BR14)+1,"")</f>
        <v/>
      </c>
      <c r="BS15" s="6" t="str">
        <f>IF($W15=BS$4,MAX(BS$1:BS14)+1,"")</f>
        <v/>
      </c>
      <c r="BT15" s="6" t="str">
        <f>IF($W15=BT$4,MAX(BT$1:BT14)+1,"")</f>
        <v/>
      </c>
      <c r="BU15" s="6" t="str">
        <f>IF($W15=BU$4,MAX(BU$1:BU14)+1,"")</f>
        <v/>
      </c>
      <c r="BV15" s="6" t="str">
        <f>IF($W15=BV$4,MAX(BV$1:BV14)+1,"")</f>
        <v/>
      </c>
      <c r="BW15" s="6" t="str">
        <f>IF($W15=BW$4,MAX(BW$1:BW14)+1,"")</f>
        <v/>
      </c>
      <c r="BX15" s="6" t="str">
        <f>IF($W15=BX$4,MAX(BX$1:BX14)+1,"")</f>
        <v/>
      </c>
      <c r="BY15" s="6" t="str">
        <f>IF($W15=BY$4,MAX(BY$1:BY14)+1,"")</f>
        <v/>
      </c>
      <c r="BZ15" s="6" t="str">
        <f>IF($W15=BZ$4,MAX(BZ$1:BZ14)+1,"")</f>
        <v/>
      </c>
      <c r="CA15" s="6" t="str">
        <f>IF($W15=CA$4,MAX(CA$1:CA14)+1,"")</f>
        <v/>
      </c>
      <c r="CB15" s="6" t="str">
        <f>IF($W15=CB$4,MAX(CB$1:CB14)+1,"")</f>
        <v/>
      </c>
      <c r="CC15" s="6" t="str">
        <f>IF($W15=CC$4,MAX(CC$1:CC14)+1,"")</f>
        <v/>
      </c>
      <c r="CD15" s="6" t="str">
        <f>IF($W15=CD$4,MAX(CD$1:CD14)+1,"")</f>
        <v/>
      </c>
      <c r="CE15" s="6" t="str">
        <f>IF($W15=CE$4,MAX(CE$1:CE14)+1,"")</f>
        <v/>
      </c>
      <c r="CF15" s="6" t="str">
        <f>IF($W15=CF$4,MAX(CF$1:CF14)+1,"")</f>
        <v/>
      </c>
      <c r="CG15" s="6" t="str">
        <f>IF($W15=CG$4,MAX(CG$1:CG14)+1,"")</f>
        <v/>
      </c>
      <c r="CH15" s="6" t="str">
        <f>IF($W15=CH$4,MAX(CH$1:CH14)+1,"")</f>
        <v/>
      </c>
      <c r="CI15" s="6" t="str">
        <f>IF($W15=CI$4,MAX(CI$1:CI14)+1,"")</f>
        <v/>
      </c>
      <c r="CJ15" s="6" t="str">
        <f>IF($W15=CJ$4,MAX(CJ$1:CJ14)+1,"")</f>
        <v/>
      </c>
      <c r="CK15" s="6" t="str">
        <f>IF($W15=CK$4,MAX(CK$1:CK14)+1,"")</f>
        <v/>
      </c>
      <c r="CL15" s="6" t="str">
        <f>IF($W15=CL$4,MAX(CL$1:CL14)+1,"")</f>
        <v/>
      </c>
      <c r="CM15" s="6" t="str">
        <f>IF($W15=CM$4,MAX(CM$1:CM14)+1,"")</f>
        <v/>
      </c>
      <c r="CN15" s="6" t="str">
        <f>IF($W15=CN$4,MAX(CN$1:CN14)+1,"")</f>
        <v/>
      </c>
      <c r="CO15" s="6" t="str">
        <f>IF($W15=CO$4,MAX(CO$1:CO14)+1,"")</f>
        <v/>
      </c>
      <c r="CP15" s="6" t="str">
        <f>IF($W15=CP$4,MAX(CP$1:CP14)+1,"")</f>
        <v/>
      </c>
      <c r="CQ15" s="6" t="str">
        <f>IF($W15=CQ$4,MAX(CQ$1:CQ14)+1,"")</f>
        <v/>
      </c>
      <c r="CR15" s="6" t="str">
        <f>IF($W15=CR$4,MAX(CR$1:CR14)+1,"")</f>
        <v/>
      </c>
      <c r="CS15" s="6" t="str">
        <f>IF($W15=CS$4,MAX(CS$1:CS14)+1,"")</f>
        <v/>
      </c>
      <c r="CT15" s="5">
        <f t="shared" si="4"/>
        <v>3</v>
      </c>
      <c r="CU15" s="6" t="str">
        <f t="shared" si="5"/>
        <v>1102004368851</v>
      </c>
      <c r="CV15" s="5" t="str">
        <f t="shared" si="6"/>
        <v>เด็กชาย</v>
      </c>
      <c r="CW15" s="5" t="str" cm="1">
        <f t="array" ref="CW15">RIGHT(F15,MIN(LEN(SUBSTITUTE(F15,รายชื่อนักเรียนแยกห้อง!$AD$5:$AD$8,""))))</f>
        <v>ปรัตถกร</v>
      </c>
      <c r="CX15" s="6">
        <f t="shared" si="7"/>
        <v>0</v>
      </c>
      <c r="CY15" s="6" t="str">
        <f t="shared" si="8"/>
        <v/>
      </c>
      <c r="CZ15" s="5" t="str">
        <f t="shared" si="9"/>
        <v>มัธยมศึกษาปีที่ 1/1-0</v>
      </c>
      <c r="DA15" s="5" t="str">
        <f t="shared" si="10"/>
        <v>มัธยมศึกษาปีที่ 1/1-</v>
      </c>
      <c r="DC15" s="6" t="str">
        <f>IF(DB15="วิทย์-คณิต (เตรียมวิศวะ)",MAX($DC$1:DC14)+1,"")</f>
        <v/>
      </c>
      <c r="DD15" s="6" t="str">
        <f>IF(DB15="วิทย์-คณิต (วิทยาศาสตร์สุขภาพ)",MAX($DD$1:DD14)+1,"")</f>
        <v/>
      </c>
      <c r="DE15" s="6" t="str">
        <f>IF(DB15="ศิลป์การจัดการธุรกิจการค้าสมัยใหม่",MAX($DE$1:DE14)+1,"")</f>
        <v/>
      </c>
      <c r="DF15" s="6" t="str">
        <f>IF(DB15="ศิลป์ภาษาจีนเพื่อธุรกิจ 4.0",MAX($DF$1:DF14)+1,"")</f>
        <v/>
      </c>
      <c r="DG15" s="6" t="str">
        <f>IF(DB15="ศิลป์ภาษาอังกฤษเพื่อการสื่อสารธุรกิจ",MAX($DG$1:DG14)+1,"")</f>
        <v/>
      </c>
      <c r="DH15" s="6" t="str">
        <f>IF(DB15="นวัตกรรมการจัดการเกษตร",MAX($DH$1:DH14)+1,"")</f>
        <v/>
      </c>
      <c r="DI15" s="5">
        <f t="shared" si="11"/>
        <v>0</v>
      </c>
      <c r="DJ15" s="5" t="str">
        <f t="shared" si="12"/>
        <v>มัธยมศึกษาปีที่ 1/1-11</v>
      </c>
      <c r="DK15" s="5" t="str">
        <f t="shared" si="13"/>
        <v>-0</v>
      </c>
      <c r="DL15" s="5" t="str">
        <f t="shared" si="14"/>
        <v>มัธยมศึกษาปีที่ 1</v>
      </c>
    </row>
    <row r="16" spans="1:117">
      <c r="A16" s="5" t="str">
        <f t="shared" si="0"/>
        <v>มัธยมศึกษาปีที่ 1/1-12</v>
      </c>
      <c r="B16" s="5" t="str">
        <f t="shared" si="1"/>
        <v>ช68104-4</v>
      </c>
      <c r="C16" s="5" t="str">
        <f t="shared" si="2"/>
        <v>-0</v>
      </c>
      <c r="D16" s="8">
        <v>12</v>
      </c>
      <c r="E16" s="9" t="s">
        <v>1574</v>
      </c>
      <c r="F16" s="3" t="s">
        <v>1575</v>
      </c>
      <c r="G16" s="3" t="s">
        <v>1576</v>
      </c>
      <c r="H16" s="68">
        <v>1</v>
      </c>
      <c r="I16" s="68">
        <v>1</v>
      </c>
      <c r="J16" s="68">
        <v>2</v>
      </c>
      <c r="K16" s="68">
        <v>9</v>
      </c>
      <c r="L16" s="68">
        <v>9</v>
      </c>
      <c r="M16" s="68">
        <v>0</v>
      </c>
      <c r="N16" s="68">
        <v>2</v>
      </c>
      <c r="O16" s="68">
        <v>3</v>
      </c>
      <c r="P16" s="68">
        <v>4</v>
      </c>
      <c r="Q16" s="68">
        <v>3</v>
      </c>
      <c r="R16" s="68">
        <v>4</v>
      </c>
      <c r="S16" s="68">
        <v>7</v>
      </c>
      <c r="T16" s="68">
        <v>1</v>
      </c>
      <c r="U16" s="11" t="s">
        <v>575</v>
      </c>
      <c r="W16" s="6" t="str">
        <f>IF(X16="","",IF(X16=รายชื่อชมรม!$B$3,รายชื่อชมรม!$A$3,IF(X16=รายชื่อชมรม!$B$4,รายชื่อชมรม!$A$4,IF(X16=รายชื่อชมรม!$B$5,รายชื่อชมรม!$A$5,IF(X16=รายชื่อชมรม!$B$6,รายชื่อชมรม!$A$6,IF(X16=รายชื่อชมรม!$B$7,รายชื่อชมรม!$A$7,IF(X16=รายชื่อชมรม!$B$8,รายชื่อชมรม!$A$8,IF(X16=รายชื่อชมรม!$B$9,รายชื่อชมรม!$A$9,IF(X16=รายชื่อชมรม!$B$10,รายชื่อชมรม!$A$10,IF(X16=รายชื่อชมรม!$B$11,รายชื่อชมรม!$A$11,IF(X16=รายชื่อชมรม!$B$12,รายชื่อชมรม!$A$12,"-")))))))))))</f>
        <v>ช68104</v>
      </c>
      <c r="X16" s="6" t="s">
        <v>2317</v>
      </c>
      <c r="Y16" s="6" t="str">
        <f>IF(W16=0,"",IF(W16="-","",IF(W16="","",VLOOKUP(W16,รายชื่อชมรม!$A$3:$F$83,3,FALSE))))</f>
        <v>สิบเอกชัยวัฒน์  เรืองไกรศิลป์</v>
      </c>
      <c r="Z16" s="6" t="str">
        <f>IF(Y16=$Z$4,MAX(Z$1:$Z15)+1,"")</f>
        <v/>
      </c>
      <c r="AA16" s="6" t="str">
        <f>IF($Y16=AA$4,MAX(AA$1:AA15)+1,"")</f>
        <v/>
      </c>
      <c r="AB16" s="6" t="str">
        <f>IF($Y16=AB$4,MAX(AB$1:AB15)+1,"")</f>
        <v/>
      </c>
      <c r="AC16" s="6" t="str">
        <f>IF($Y16=AC$4,MAX(AC$1:AC15)+1,"")</f>
        <v/>
      </c>
      <c r="AD16" s="6" t="str">
        <f>IF($Y16=AD$4,MAX(AD$1:AD15)+1,"")</f>
        <v/>
      </c>
      <c r="AE16" s="6" t="str">
        <f>IF($Y16=AE$4,MAX(AE$1:AE15)+1,"")</f>
        <v/>
      </c>
      <c r="AF16" s="6" t="str">
        <f>IF($Y16=AF$4,MAX(AF$1:AF15)+1,"")</f>
        <v/>
      </c>
      <c r="AG16" s="6" t="str">
        <f>IF($Y16=AG$4,MAX(AG$1:AG15)+1,"")</f>
        <v/>
      </c>
      <c r="AH16" s="6" t="str">
        <f>IF($Y16=AH$4,MAX(AH$1:AH15)+1,"")</f>
        <v/>
      </c>
      <c r="AI16" s="5">
        <f t="shared" si="3"/>
        <v>0</v>
      </c>
      <c r="AK16" s="6" t="str">
        <f>IF($W16=AK$4,MAX(AK$1:AK15)+1,"")</f>
        <v/>
      </c>
      <c r="AL16" s="6" t="str">
        <f>IF($W16=AL$4,MAX(AL$1:AL15)+1,"")</f>
        <v/>
      </c>
      <c r="AM16" s="6" t="str">
        <f>IF($W16=AM$4,MAX(AM$1:AM15)+1,"")</f>
        <v/>
      </c>
      <c r="AN16" s="6">
        <f>IF($W16=AN$4,MAX(AN$1:AN15)+1,"")</f>
        <v>4</v>
      </c>
      <c r="AO16" s="6" t="str">
        <f>IF($W16=AO$4,MAX(AO$1:AO15)+1,"")</f>
        <v/>
      </c>
      <c r="AP16" s="6" t="str">
        <f>IF($W16=AP$4,MAX(AP$1:AP15)+1,"")</f>
        <v/>
      </c>
      <c r="AQ16" s="6" t="str">
        <f>IF($W16=AQ$4,MAX(AQ$1:AQ15)+1,"")</f>
        <v/>
      </c>
      <c r="AR16" s="6" t="str">
        <f>IF($W16=AR$4,MAX(AR$1:AR15)+1,"")</f>
        <v/>
      </c>
      <c r="AS16" s="6" t="str">
        <f>IF($W16=AS$4,MAX(AS$1:AS15)+1,"")</f>
        <v/>
      </c>
      <c r="AT16" s="6" t="str">
        <f>IF($W16=AT$4,MAX(AT$1:AT15)+1,"")</f>
        <v/>
      </c>
      <c r="AU16" s="6" t="str">
        <f>IF($W16=AU$4,MAX(AU$1:AU15)+1,"")</f>
        <v/>
      </c>
      <c r="AV16" s="6" t="str">
        <f>IF($W16=AV$4,MAX(AV$1:AV15)+1,"")</f>
        <v/>
      </c>
      <c r="AW16" s="6" t="str">
        <f>IF($W16=AW$4,MAX(AW$1:AW15)+1,"")</f>
        <v/>
      </c>
      <c r="AX16" s="6" t="str">
        <f>IF($W16=AX$4,MAX(AX$1:AX15)+1,"")</f>
        <v/>
      </c>
      <c r="AY16" s="6" t="str">
        <f>IF($W16=AY$4,MAX(AY$1:AY15)+1,"")</f>
        <v/>
      </c>
      <c r="AZ16" s="6" t="str">
        <f>IF($W16=AZ$4,MAX(AZ$1:AZ15)+1,"")</f>
        <v/>
      </c>
      <c r="BA16" s="6" t="str">
        <f>IF($W16=BA$4,MAX(BA$1:BA15)+1,"")</f>
        <v/>
      </c>
      <c r="BB16" s="6" t="str">
        <f>IF($W16=BB$4,MAX(BB$1:BB15)+1,"")</f>
        <v/>
      </c>
      <c r="BC16" s="6" t="str">
        <f>IF($W16=BC$4,MAX(BC$1:BC15)+1,"")</f>
        <v/>
      </c>
      <c r="BD16" s="6" t="str">
        <f>IF($W16=BD$4,MAX(BD$1:BD15)+1,"")</f>
        <v/>
      </c>
      <c r="BE16" s="6" t="str">
        <f>IF($W16=BE$4,MAX(BE$1:BE15)+1,"")</f>
        <v/>
      </c>
      <c r="BF16" s="6" t="str">
        <f>IF($W16=BF$4,MAX(BF$1:BF15)+1,"")</f>
        <v/>
      </c>
      <c r="BG16" s="6" t="str">
        <f>IF($W16=BG$4,MAX(BG$1:BG15)+1,"")</f>
        <v/>
      </c>
      <c r="BH16" s="6" t="str">
        <f>IF($W16=BH$4,MAX(BH$1:BH15)+1,"")</f>
        <v/>
      </c>
      <c r="BI16" s="6" t="str">
        <f>IF($W16=BI$4,MAX(BI$1:BI15)+1,"")</f>
        <v/>
      </c>
      <c r="BJ16" s="6" t="str">
        <f>IF($W16=BJ$4,MAX(BJ$1:BJ15)+1,"")</f>
        <v/>
      </c>
      <c r="BK16" s="6" t="str">
        <f>IF($W16=BK$4,MAX(BK$1:BK15)+1,"")</f>
        <v/>
      </c>
      <c r="BL16" s="6" t="str">
        <f>IF($W16=BL$4,MAX(BL$1:BL15)+1,"")</f>
        <v/>
      </c>
      <c r="BM16" s="6" t="str">
        <f>IF($W16=BM$4,MAX(BM$1:BM15)+1,"")</f>
        <v/>
      </c>
      <c r="BN16" s="6" t="str">
        <f>IF($W16=BN$4,MAX(BN$1:BN15)+1,"")</f>
        <v/>
      </c>
      <c r="BO16" s="6" t="str">
        <f>IF($W16=BO$4,MAX(BO$1:BO15)+1,"")</f>
        <v/>
      </c>
      <c r="BP16" s="6" t="str">
        <f>IF($W16=BP$4,MAX(BP$1:BP15)+1,"")</f>
        <v/>
      </c>
      <c r="BQ16" s="6" t="str">
        <f>IF($W16=BQ$4,MAX(BQ$1:BQ15)+1,"")</f>
        <v/>
      </c>
      <c r="BR16" s="6" t="str">
        <f>IF($W16=BR$4,MAX(BR$1:BR15)+1,"")</f>
        <v/>
      </c>
      <c r="BS16" s="6" t="str">
        <f>IF($W16=BS$4,MAX(BS$1:BS15)+1,"")</f>
        <v/>
      </c>
      <c r="BT16" s="6" t="str">
        <f>IF($W16=BT$4,MAX(BT$1:BT15)+1,"")</f>
        <v/>
      </c>
      <c r="BU16" s="6" t="str">
        <f>IF($W16=BU$4,MAX(BU$1:BU15)+1,"")</f>
        <v/>
      </c>
      <c r="BV16" s="6" t="str">
        <f>IF($W16=BV$4,MAX(BV$1:BV15)+1,"")</f>
        <v/>
      </c>
      <c r="BW16" s="6" t="str">
        <f>IF($W16=BW$4,MAX(BW$1:BW15)+1,"")</f>
        <v/>
      </c>
      <c r="BX16" s="6" t="str">
        <f>IF($W16=BX$4,MAX(BX$1:BX15)+1,"")</f>
        <v/>
      </c>
      <c r="BY16" s="6" t="str">
        <f>IF($W16=BY$4,MAX(BY$1:BY15)+1,"")</f>
        <v/>
      </c>
      <c r="BZ16" s="6" t="str">
        <f>IF($W16=BZ$4,MAX(BZ$1:BZ15)+1,"")</f>
        <v/>
      </c>
      <c r="CA16" s="6" t="str">
        <f>IF($W16=CA$4,MAX(CA$1:CA15)+1,"")</f>
        <v/>
      </c>
      <c r="CB16" s="6" t="str">
        <f>IF($W16=CB$4,MAX(CB$1:CB15)+1,"")</f>
        <v/>
      </c>
      <c r="CC16" s="6" t="str">
        <f>IF($W16=CC$4,MAX(CC$1:CC15)+1,"")</f>
        <v/>
      </c>
      <c r="CD16" s="6" t="str">
        <f>IF($W16=CD$4,MAX(CD$1:CD15)+1,"")</f>
        <v/>
      </c>
      <c r="CE16" s="6" t="str">
        <f>IF($W16=CE$4,MAX(CE$1:CE15)+1,"")</f>
        <v/>
      </c>
      <c r="CF16" s="6" t="str">
        <f>IF($W16=CF$4,MAX(CF$1:CF15)+1,"")</f>
        <v/>
      </c>
      <c r="CG16" s="6" t="str">
        <f>IF($W16=CG$4,MAX(CG$1:CG15)+1,"")</f>
        <v/>
      </c>
      <c r="CH16" s="6" t="str">
        <f>IF($W16=CH$4,MAX(CH$1:CH15)+1,"")</f>
        <v/>
      </c>
      <c r="CI16" s="6" t="str">
        <f>IF($W16=CI$4,MAX(CI$1:CI15)+1,"")</f>
        <v/>
      </c>
      <c r="CJ16" s="6" t="str">
        <f>IF($W16=CJ$4,MAX(CJ$1:CJ15)+1,"")</f>
        <v/>
      </c>
      <c r="CK16" s="6" t="str">
        <f>IF($W16=CK$4,MAX(CK$1:CK15)+1,"")</f>
        <v/>
      </c>
      <c r="CL16" s="6" t="str">
        <f>IF($W16=CL$4,MAX(CL$1:CL15)+1,"")</f>
        <v/>
      </c>
      <c r="CM16" s="6" t="str">
        <f>IF($W16=CM$4,MAX(CM$1:CM15)+1,"")</f>
        <v/>
      </c>
      <c r="CN16" s="6" t="str">
        <f>IF($W16=CN$4,MAX(CN$1:CN15)+1,"")</f>
        <v/>
      </c>
      <c r="CO16" s="6" t="str">
        <f>IF($W16=CO$4,MAX(CO$1:CO15)+1,"")</f>
        <v/>
      </c>
      <c r="CP16" s="6" t="str">
        <f>IF($W16=CP$4,MAX(CP$1:CP15)+1,"")</f>
        <v/>
      </c>
      <c r="CQ16" s="6" t="str">
        <f>IF($W16=CQ$4,MAX(CQ$1:CQ15)+1,"")</f>
        <v/>
      </c>
      <c r="CR16" s="6" t="str">
        <f>IF($W16=CR$4,MAX(CR$1:CR15)+1,"")</f>
        <v/>
      </c>
      <c r="CS16" s="6" t="str">
        <f>IF($W16=CS$4,MAX(CS$1:CS15)+1,"")</f>
        <v/>
      </c>
      <c r="CT16" s="5">
        <f t="shared" si="4"/>
        <v>4</v>
      </c>
      <c r="CU16" s="6" t="str">
        <f t="shared" si="5"/>
        <v>1129902343471</v>
      </c>
      <c r="CV16" s="5" t="str">
        <f t="shared" si="6"/>
        <v>เด็กชาย</v>
      </c>
      <c r="CW16" s="5" t="str" cm="1">
        <f t="array" ref="CW16">RIGHT(F16,MIN(LEN(SUBSTITUTE(F16,รายชื่อนักเรียนแยกห้อง!$AD$5:$AD$8,""))))</f>
        <v xml:space="preserve">ก้องภพ  </v>
      </c>
      <c r="CX16" s="6">
        <f t="shared" si="7"/>
        <v>0</v>
      </c>
      <c r="CY16" s="6" t="str">
        <f t="shared" si="8"/>
        <v/>
      </c>
      <c r="CZ16" s="5" t="str">
        <f t="shared" si="9"/>
        <v>มัธยมศึกษาปีที่ 1/1-0</v>
      </c>
      <c r="DA16" s="5" t="str">
        <f t="shared" si="10"/>
        <v>มัธยมศึกษาปีที่ 1/1-</v>
      </c>
      <c r="DC16" s="6" t="str">
        <f>IF(DB16="วิทย์-คณิต (เตรียมวิศวะ)",MAX($DC$1:DC15)+1,"")</f>
        <v/>
      </c>
      <c r="DD16" s="6" t="str">
        <f>IF(DB16="วิทย์-คณิต (วิทยาศาสตร์สุขภาพ)",MAX($DD$1:DD15)+1,"")</f>
        <v/>
      </c>
      <c r="DE16" s="6" t="str">
        <f>IF(DB16="ศิลป์การจัดการธุรกิจการค้าสมัยใหม่",MAX($DE$1:DE15)+1,"")</f>
        <v/>
      </c>
      <c r="DF16" s="6" t="str">
        <f>IF(DB16="ศิลป์ภาษาจีนเพื่อธุรกิจ 4.0",MAX($DF$1:DF15)+1,"")</f>
        <v/>
      </c>
      <c r="DG16" s="6" t="str">
        <f>IF(DB16="ศิลป์ภาษาอังกฤษเพื่อการสื่อสารธุรกิจ",MAX($DG$1:DG15)+1,"")</f>
        <v/>
      </c>
      <c r="DH16" s="6" t="str">
        <f>IF(DB16="นวัตกรรมการจัดการเกษตร",MAX($DH$1:DH15)+1,"")</f>
        <v/>
      </c>
      <c r="DI16" s="5">
        <f t="shared" si="11"/>
        <v>0</v>
      </c>
      <c r="DJ16" s="5" t="str">
        <f t="shared" si="12"/>
        <v>มัธยมศึกษาปีที่ 1/1-12</v>
      </c>
      <c r="DK16" s="5" t="str">
        <f t="shared" si="13"/>
        <v>-0</v>
      </c>
      <c r="DL16" s="5" t="str">
        <f t="shared" si="14"/>
        <v>มัธยมศึกษาปีที่ 1</v>
      </c>
    </row>
    <row r="17" spans="1:116">
      <c r="A17" s="5" t="str">
        <f t="shared" si="0"/>
        <v>มัธยมศึกษาปีที่ 1/1-13</v>
      </c>
      <c r="B17" s="5" t="str">
        <f t="shared" si="1"/>
        <v>ช68103-3</v>
      </c>
      <c r="C17" s="5" t="str">
        <f t="shared" si="2"/>
        <v>-0</v>
      </c>
      <c r="D17" s="8">
        <v>13</v>
      </c>
      <c r="E17" s="9" t="s">
        <v>2339</v>
      </c>
      <c r="F17" s="3" t="s">
        <v>1579</v>
      </c>
      <c r="G17" s="3" t="s">
        <v>1580</v>
      </c>
      <c r="H17" s="68">
        <v>1</v>
      </c>
      <c r="I17" s="68">
        <v>6</v>
      </c>
      <c r="J17" s="68">
        <v>7</v>
      </c>
      <c r="K17" s="68">
        <v>0</v>
      </c>
      <c r="L17" s="68">
        <v>2</v>
      </c>
      <c r="M17" s="68">
        <v>0</v>
      </c>
      <c r="N17" s="68">
        <v>1</v>
      </c>
      <c r="O17" s="68">
        <v>3</v>
      </c>
      <c r="P17" s="68">
        <v>3</v>
      </c>
      <c r="Q17" s="68">
        <v>4</v>
      </c>
      <c r="R17" s="68">
        <v>9</v>
      </c>
      <c r="S17" s="68">
        <v>0</v>
      </c>
      <c r="T17" s="68">
        <v>1</v>
      </c>
      <c r="U17" s="11" t="s">
        <v>575</v>
      </c>
      <c r="W17" s="6" t="str">
        <f>IF(X17="","",IF(X17=รายชื่อชมรม!$B$3,รายชื่อชมรม!$A$3,IF(X17=รายชื่อชมรม!$B$4,รายชื่อชมรม!$A$4,IF(X17=รายชื่อชมรม!$B$5,รายชื่อชมรม!$A$5,IF(X17=รายชื่อชมรม!$B$6,รายชื่อชมรม!$A$6,IF(X17=รายชื่อชมรม!$B$7,รายชื่อชมรม!$A$7,IF(X17=รายชื่อชมรม!$B$8,รายชื่อชมรม!$A$8,IF(X17=รายชื่อชมรม!$B$9,รายชื่อชมรม!$A$9,IF(X17=รายชื่อชมรม!$B$10,รายชื่อชมรม!$A$10,IF(X17=รายชื่อชมรม!$B$11,รายชื่อชมรม!$A$11,IF(X17=รายชื่อชมรม!$B$12,รายชื่อชมรม!$A$12,"-")))))))))))</f>
        <v>ช68103</v>
      </c>
      <c r="X17" s="6" t="s">
        <v>2309</v>
      </c>
      <c r="Y17" s="6" t="str">
        <f>IF(W17=0,"",IF(W17="-","",IF(W17="","",VLOOKUP(W17,รายชื่อชมรม!$A$3:$F$83,3,FALSE))))</f>
        <v>นายวสันต์  แสงรัตนกูล</v>
      </c>
      <c r="Z17" s="6" t="str">
        <f>IF(Y17=$Z$4,MAX(Z$1:$Z16)+1,"")</f>
        <v/>
      </c>
      <c r="AA17" s="6" t="str">
        <f>IF($Y17=AA$4,MAX(AA$1:AA16)+1,"")</f>
        <v/>
      </c>
      <c r="AB17" s="6" t="str">
        <f>IF($Y17=AB$4,MAX(AB$1:AB16)+1,"")</f>
        <v/>
      </c>
      <c r="AC17" s="6" t="str">
        <f>IF($Y17=AC$4,MAX(AC$1:AC16)+1,"")</f>
        <v/>
      </c>
      <c r="AD17" s="6" t="str">
        <f>IF($Y17=AD$4,MAX(AD$1:AD16)+1,"")</f>
        <v/>
      </c>
      <c r="AE17" s="6" t="str">
        <f>IF($Y17=AE$4,MAX(AE$1:AE16)+1,"")</f>
        <v/>
      </c>
      <c r="AF17" s="6" t="str">
        <f>IF($Y17=AF$4,MAX(AF$1:AF16)+1,"")</f>
        <v/>
      </c>
      <c r="AG17" s="6" t="str">
        <f>IF($Y17=AG$4,MAX(AG$1:AG16)+1,"")</f>
        <v/>
      </c>
      <c r="AH17" s="6" t="str">
        <f>IF($Y17=AH$4,MAX(AH$1:AH16)+1,"")</f>
        <v/>
      </c>
      <c r="AI17" s="5">
        <f t="shared" si="3"/>
        <v>0</v>
      </c>
      <c r="AK17" s="6" t="str">
        <f>IF($W17=AK$4,MAX(AK$1:AK16)+1,"")</f>
        <v/>
      </c>
      <c r="AL17" s="6" t="str">
        <f>IF($W17=AL$4,MAX(AL$1:AL16)+1,"")</f>
        <v/>
      </c>
      <c r="AM17" s="6">
        <f>IF($W17=AM$4,MAX(AM$1:AM16)+1,"")</f>
        <v>3</v>
      </c>
      <c r="AN17" s="6" t="str">
        <f>IF($W17=AN$4,MAX(AN$1:AN16)+1,"")</f>
        <v/>
      </c>
      <c r="AO17" s="6" t="str">
        <f>IF($W17=AO$4,MAX(AO$1:AO16)+1,"")</f>
        <v/>
      </c>
      <c r="AP17" s="6" t="str">
        <f>IF($W17=AP$4,MAX(AP$1:AP16)+1,"")</f>
        <v/>
      </c>
      <c r="AQ17" s="6" t="str">
        <f>IF($W17=AQ$4,MAX(AQ$1:AQ16)+1,"")</f>
        <v/>
      </c>
      <c r="AR17" s="6" t="str">
        <f>IF($W17=AR$4,MAX(AR$1:AR16)+1,"")</f>
        <v/>
      </c>
      <c r="AS17" s="6" t="str">
        <f>IF($W17=AS$4,MAX(AS$1:AS16)+1,"")</f>
        <v/>
      </c>
      <c r="AT17" s="6" t="str">
        <f>IF($W17=AT$4,MAX(AT$1:AT16)+1,"")</f>
        <v/>
      </c>
      <c r="AU17" s="6" t="str">
        <f>IF($W17=AU$4,MAX(AU$1:AU16)+1,"")</f>
        <v/>
      </c>
      <c r="AV17" s="6" t="str">
        <f>IF($W17=AV$4,MAX(AV$1:AV16)+1,"")</f>
        <v/>
      </c>
      <c r="AW17" s="6" t="str">
        <f>IF($W17=AW$4,MAX(AW$1:AW16)+1,"")</f>
        <v/>
      </c>
      <c r="AX17" s="6" t="str">
        <f>IF($W17=AX$4,MAX(AX$1:AX16)+1,"")</f>
        <v/>
      </c>
      <c r="AY17" s="6" t="str">
        <f>IF($W17=AY$4,MAX(AY$1:AY16)+1,"")</f>
        <v/>
      </c>
      <c r="AZ17" s="6" t="str">
        <f>IF($W17=AZ$4,MAX(AZ$1:AZ16)+1,"")</f>
        <v/>
      </c>
      <c r="BA17" s="6" t="str">
        <f>IF($W17=BA$4,MAX(BA$1:BA16)+1,"")</f>
        <v/>
      </c>
      <c r="BB17" s="6" t="str">
        <f>IF($W17=BB$4,MAX(BB$1:BB16)+1,"")</f>
        <v/>
      </c>
      <c r="BC17" s="6" t="str">
        <f>IF($W17=BC$4,MAX(BC$1:BC16)+1,"")</f>
        <v/>
      </c>
      <c r="BD17" s="6" t="str">
        <f>IF($W17=BD$4,MAX(BD$1:BD16)+1,"")</f>
        <v/>
      </c>
      <c r="BE17" s="6" t="str">
        <f>IF($W17=BE$4,MAX(BE$1:BE16)+1,"")</f>
        <v/>
      </c>
      <c r="BF17" s="6" t="str">
        <f>IF($W17=BF$4,MAX(BF$1:BF16)+1,"")</f>
        <v/>
      </c>
      <c r="BG17" s="6" t="str">
        <f>IF($W17=BG$4,MAX(BG$1:BG16)+1,"")</f>
        <v/>
      </c>
      <c r="BH17" s="6" t="str">
        <f>IF($W17=BH$4,MAX(BH$1:BH16)+1,"")</f>
        <v/>
      </c>
      <c r="BI17" s="6" t="str">
        <f>IF($W17=BI$4,MAX(BI$1:BI16)+1,"")</f>
        <v/>
      </c>
      <c r="BJ17" s="6" t="str">
        <f>IF($W17=BJ$4,MAX(BJ$1:BJ16)+1,"")</f>
        <v/>
      </c>
      <c r="BK17" s="6" t="str">
        <f>IF($W17=BK$4,MAX(BK$1:BK16)+1,"")</f>
        <v/>
      </c>
      <c r="BL17" s="6" t="str">
        <f>IF($W17=BL$4,MAX(BL$1:BL16)+1,"")</f>
        <v/>
      </c>
      <c r="BM17" s="6" t="str">
        <f>IF($W17=BM$4,MAX(BM$1:BM16)+1,"")</f>
        <v/>
      </c>
      <c r="BN17" s="6" t="str">
        <f>IF($W17=BN$4,MAX(BN$1:BN16)+1,"")</f>
        <v/>
      </c>
      <c r="BO17" s="6" t="str">
        <f>IF($W17=BO$4,MAX(BO$1:BO16)+1,"")</f>
        <v/>
      </c>
      <c r="BP17" s="6" t="str">
        <f>IF($W17=BP$4,MAX(BP$1:BP16)+1,"")</f>
        <v/>
      </c>
      <c r="BQ17" s="6" t="str">
        <f>IF($W17=BQ$4,MAX(BQ$1:BQ16)+1,"")</f>
        <v/>
      </c>
      <c r="BR17" s="6" t="str">
        <f>IF($W17=BR$4,MAX(BR$1:BR16)+1,"")</f>
        <v/>
      </c>
      <c r="BS17" s="6" t="str">
        <f>IF($W17=BS$4,MAX(BS$1:BS16)+1,"")</f>
        <v/>
      </c>
      <c r="BT17" s="6" t="str">
        <f>IF($W17=BT$4,MAX(BT$1:BT16)+1,"")</f>
        <v/>
      </c>
      <c r="BU17" s="6" t="str">
        <f>IF($W17=BU$4,MAX(BU$1:BU16)+1,"")</f>
        <v/>
      </c>
      <c r="BV17" s="6" t="str">
        <f>IF($W17=BV$4,MAX(BV$1:BV16)+1,"")</f>
        <v/>
      </c>
      <c r="BW17" s="6" t="str">
        <f>IF($W17=BW$4,MAX(BW$1:BW16)+1,"")</f>
        <v/>
      </c>
      <c r="BX17" s="6" t="str">
        <f>IF($W17=BX$4,MAX(BX$1:BX16)+1,"")</f>
        <v/>
      </c>
      <c r="BY17" s="6" t="str">
        <f>IF($W17=BY$4,MAX(BY$1:BY16)+1,"")</f>
        <v/>
      </c>
      <c r="BZ17" s="6" t="str">
        <f>IF($W17=BZ$4,MAX(BZ$1:BZ16)+1,"")</f>
        <v/>
      </c>
      <c r="CA17" s="6" t="str">
        <f>IF($W17=CA$4,MAX(CA$1:CA16)+1,"")</f>
        <v/>
      </c>
      <c r="CB17" s="6" t="str">
        <f>IF($W17=CB$4,MAX(CB$1:CB16)+1,"")</f>
        <v/>
      </c>
      <c r="CC17" s="6" t="str">
        <f>IF($W17=CC$4,MAX(CC$1:CC16)+1,"")</f>
        <v/>
      </c>
      <c r="CD17" s="6" t="str">
        <f>IF($W17=CD$4,MAX(CD$1:CD16)+1,"")</f>
        <v/>
      </c>
      <c r="CE17" s="6" t="str">
        <f>IF($W17=CE$4,MAX(CE$1:CE16)+1,"")</f>
        <v/>
      </c>
      <c r="CF17" s="6" t="str">
        <f>IF($W17=CF$4,MAX(CF$1:CF16)+1,"")</f>
        <v/>
      </c>
      <c r="CG17" s="6" t="str">
        <f>IF($W17=CG$4,MAX(CG$1:CG16)+1,"")</f>
        <v/>
      </c>
      <c r="CH17" s="6" t="str">
        <f>IF($W17=CH$4,MAX(CH$1:CH16)+1,"")</f>
        <v/>
      </c>
      <c r="CI17" s="6" t="str">
        <f>IF($W17=CI$4,MAX(CI$1:CI16)+1,"")</f>
        <v/>
      </c>
      <c r="CJ17" s="6" t="str">
        <f>IF($W17=CJ$4,MAX(CJ$1:CJ16)+1,"")</f>
        <v/>
      </c>
      <c r="CK17" s="6" t="str">
        <f>IF($W17=CK$4,MAX(CK$1:CK16)+1,"")</f>
        <v/>
      </c>
      <c r="CL17" s="6" t="str">
        <f>IF($W17=CL$4,MAX(CL$1:CL16)+1,"")</f>
        <v/>
      </c>
      <c r="CM17" s="6" t="str">
        <f>IF($W17=CM$4,MAX(CM$1:CM16)+1,"")</f>
        <v/>
      </c>
      <c r="CN17" s="6" t="str">
        <f>IF($W17=CN$4,MAX(CN$1:CN16)+1,"")</f>
        <v/>
      </c>
      <c r="CO17" s="6" t="str">
        <f>IF($W17=CO$4,MAX(CO$1:CO16)+1,"")</f>
        <v/>
      </c>
      <c r="CP17" s="6" t="str">
        <f>IF($W17=CP$4,MAX(CP$1:CP16)+1,"")</f>
        <v/>
      </c>
      <c r="CQ17" s="6" t="str">
        <f>IF($W17=CQ$4,MAX(CQ$1:CQ16)+1,"")</f>
        <v/>
      </c>
      <c r="CR17" s="6" t="str">
        <f>IF($W17=CR$4,MAX(CR$1:CR16)+1,"")</f>
        <v/>
      </c>
      <c r="CS17" s="6" t="str">
        <f>IF($W17=CS$4,MAX(CS$1:CS16)+1,"")</f>
        <v/>
      </c>
      <c r="CT17" s="5">
        <f t="shared" si="4"/>
        <v>3</v>
      </c>
      <c r="CU17" s="6" t="str">
        <f t="shared" si="5"/>
        <v>1670201334901</v>
      </c>
      <c r="CV17" s="5" t="str">
        <f t="shared" si="6"/>
        <v>เด็กชาย</v>
      </c>
      <c r="CW17" s="5" t="str" cm="1">
        <f t="array" ref="CW17">RIGHT(F17,MIN(LEN(SUBSTITUTE(F17,รายชื่อนักเรียนแยกห้อง!$AD$5:$AD$8,""))))</f>
        <v>ฉัตริน</v>
      </c>
      <c r="CX17" s="6">
        <f t="shared" si="7"/>
        <v>0</v>
      </c>
      <c r="CY17" s="6" t="str">
        <f t="shared" si="8"/>
        <v/>
      </c>
      <c r="CZ17" s="5" t="str">
        <f t="shared" si="9"/>
        <v>มัธยมศึกษาปีที่ 1/1-0</v>
      </c>
      <c r="DA17" s="5" t="str">
        <f t="shared" si="10"/>
        <v>มัธยมศึกษาปีที่ 1/1-</v>
      </c>
      <c r="DC17" s="6" t="str">
        <f>IF(DB17="วิทย์-คณิต (เตรียมวิศวะ)",MAX($DC$1:DC16)+1,"")</f>
        <v/>
      </c>
      <c r="DD17" s="6" t="str">
        <f>IF(DB17="วิทย์-คณิต (วิทยาศาสตร์สุขภาพ)",MAX($DD$1:DD16)+1,"")</f>
        <v/>
      </c>
      <c r="DE17" s="6" t="str">
        <f>IF(DB17="ศิลป์การจัดการธุรกิจการค้าสมัยใหม่",MAX($DE$1:DE16)+1,"")</f>
        <v/>
      </c>
      <c r="DF17" s="6" t="str">
        <f>IF(DB17="ศิลป์ภาษาจีนเพื่อธุรกิจ 4.0",MAX($DF$1:DF16)+1,"")</f>
        <v/>
      </c>
      <c r="DG17" s="6" t="str">
        <f>IF(DB17="ศิลป์ภาษาอังกฤษเพื่อการสื่อสารธุรกิจ",MAX($DG$1:DG16)+1,"")</f>
        <v/>
      </c>
      <c r="DH17" s="6" t="str">
        <f>IF(DB17="นวัตกรรมการจัดการเกษตร",MAX($DH$1:DH16)+1,"")</f>
        <v/>
      </c>
      <c r="DI17" s="5">
        <f t="shared" si="11"/>
        <v>0</v>
      </c>
      <c r="DJ17" s="5" t="str">
        <f t="shared" si="12"/>
        <v>มัธยมศึกษาปีที่ 1/1-13</v>
      </c>
      <c r="DK17" s="5" t="str">
        <f t="shared" si="13"/>
        <v>-0</v>
      </c>
      <c r="DL17" s="5" t="str">
        <f t="shared" si="14"/>
        <v>มัธยมศึกษาปีที่ 1</v>
      </c>
    </row>
    <row r="18" spans="1:116">
      <c r="A18" s="5" t="str">
        <f t="shared" si="0"/>
        <v>มัธยมศึกษาปีที่ 1/1-14</v>
      </c>
      <c r="B18" s="5" t="str">
        <f t="shared" si="1"/>
        <v>ช68103-4</v>
      </c>
      <c r="C18" s="5" t="str">
        <f t="shared" si="2"/>
        <v>-0</v>
      </c>
      <c r="D18" s="8">
        <v>14</v>
      </c>
      <c r="E18" s="9" t="s">
        <v>1577</v>
      </c>
      <c r="F18" s="3" t="s">
        <v>1582</v>
      </c>
      <c r="G18" s="3" t="s">
        <v>1337</v>
      </c>
      <c r="H18" s="68">
        <v>1</v>
      </c>
      <c r="I18" s="68">
        <v>7</v>
      </c>
      <c r="J18" s="68">
        <v>0</v>
      </c>
      <c r="K18" s="68">
        <v>9</v>
      </c>
      <c r="L18" s="68">
        <v>9</v>
      </c>
      <c r="M18" s="68">
        <v>0</v>
      </c>
      <c r="N18" s="68">
        <v>1</v>
      </c>
      <c r="O18" s="68">
        <v>9</v>
      </c>
      <c r="P18" s="68">
        <v>8</v>
      </c>
      <c r="Q18" s="68">
        <v>0</v>
      </c>
      <c r="R18" s="68">
        <v>6</v>
      </c>
      <c r="S18" s="68">
        <v>8</v>
      </c>
      <c r="T18" s="68">
        <v>4</v>
      </c>
      <c r="U18" s="11" t="s">
        <v>575</v>
      </c>
      <c r="W18" s="6" t="str">
        <f>IF(X18="","",IF(X18=รายชื่อชมรม!$B$3,รายชื่อชมรม!$A$3,IF(X18=รายชื่อชมรม!$B$4,รายชื่อชมรม!$A$4,IF(X18=รายชื่อชมรม!$B$5,รายชื่อชมรม!$A$5,IF(X18=รายชื่อชมรม!$B$6,รายชื่อชมรม!$A$6,IF(X18=รายชื่อชมรม!$B$7,รายชื่อชมรม!$A$7,IF(X18=รายชื่อชมรม!$B$8,รายชื่อชมรม!$A$8,IF(X18=รายชื่อชมรม!$B$9,รายชื่อชมรม!$A$9,IF(X18=รายชื่อชมรม!$B$10,รายชื่อชมรม!$A$10,IF(X18=รายชื่อชมรม!$B$11,รายชื่อชมรม!$A$11,IF(X18=รายชื่อชมรม!$B$12,รายชื่อชมรม!$A$12,"-")))))))))))</f>
        <v>ช68103</v>
      </c>
      <c r="X18" s="6" t="s">
        <v>2309</v>
      </c>
      <c r="Y18" s="6" t="str">
        <f>IF(W18=0,"",IF(W18="-","",IF(W18="","",VLOOKUP(W18,รายชื่อชมรม!$A$3:$F$83,3,FALSE))))</f>
        <v>นายวสันต์  แสงรัตนกูล</v>
      </c>
      <c r="Z18" s="6" t="str">
        <f>IF(Y18=$Z$4,MAX(Z$1:$Z17)+1,"")</f>
        <v/>
      </c>
      <c r="AA18" s="6" t="str">
        <f>IF($Y18=AA$4,MAX(AA$1:AA17)+1,"")</f>
        <v/>
      </c>
      <c r="AB18" s="6" t="str">
        <f>IF($Y18=AB$4,MAX(AB$1:AB17)+1,"")</f>
        <v/>
      </c>
      <c r="AC18" s="6" t="str">
        <f>IF($Y18=AC$4,MAX(AC$1:AC17)+1,"")</f>
        <v/>
      </c>
      <c r="AD18" s="6" t="str">
        <f>IF($Y18=AD$4,MAX(AD$1:AD17)+1,"")</f>
        <v/>
      </c>
      <c r="AE18" s="6" t="str">
        <f>IF($Y18=AE$4,MAX(AE$1:AE17)+1,"")</f>
        <v/>
      </c>
      <c r="AF18" s="6" t="str">
        <f>IF($Y18=AF$4,MAX(AF$1:AF17)+1,"")</f>
        <v/>
      </c>
      <c r="AG18" s="6" t="str">
        <f>IF($Y18=AG$4,MAX(AG$1:AG17)+1,"")</f>
        <v/>
      </c>
      <c r="AH18" s="6" t="str">
        <f>IF($Y18=AH$4,MAX(AH$1:AH17)+1,"")</f>
        <v/>
      </c>
      <c r="AI18" s="5">
        <f t="shared" si="3"/>
        <v>0</v>
      </c>
      <c r="AK18" s="6" t="str">
        <f>IF($W18=AK$4,MAX(AK$1:AK17)+1,"")</f>
        <v/>
      </c>
      <c r="AL18" s="6" t="str">
        <f>IF($W18=AL$4,MAX(AL$1:AL17)+1,"")</f>
        <v/>
      </c>
      <c r="AM18" s="6">
        <f>IF($W18=AM$4,MAX(AM$1:AM17)+1,"")</f>
        <v>4</v>
      </c>
      <c r="AN18" s="6" t="str">
        <f>IF($W18=AN$4,MAX(AN$1:AN17)+1,"")</f>
        <v/>
      </c>
      <c r="AO18" s="6" t="str">
        <f>IF($W18=AO$4,MAX(AO$1:AO17)+1,"")</f>
        <v/>
      </c>
      <c r="AP18" s="6" t="str">
        <f>IF($W18=AP$4,MAX(AP$1:AP17)+1,"")</f>
        <v/>
      </c>
      <c r="AQ18" s="6" t="str">
        <f>IF($W18=AQ$4,MAX(AQ$1:AQ17)+1,"")</f>
        <v/>
      </c>
      <c r="AR18" s="6" t="str">
        <f>IF($W18=AR$4,MAX(AR$1:AR17)+1,"")</f>
        <v/>
      </c>
      <c r="AS18" s="6" t="str">
        <f>IF($W18=AS$4,MAX(AS$1:AS17)+1,"")</f>
        <v/>
      </c>
      <c r="AT18" s="6" t="str">
        <f>IF($W18=AT$4,MAX(AT$1:AT17)+1,"")</f>
        <v/>
      </c>
      <c r="AU18" s="6" t="str">
        <f>IF($W18=AU$4,MAX(AU$1:AU17)+1,"")</f>
        <v/>
      </c>
      <c r="AV18" s="6" t="str">
        <f>IF($W18=AV$4,MAX(AV$1:AV17)+1,"")</f>
        <v/>
      </c>
      <c r="AW18" s="6" t="str">
        <f>IF($W18=AW$4,MAX(AW$1:AW17)+1,"")</f>
        <v/>
      </c>
      <c r="AX18" s="6" t="str">
        <f>IF($W18=AX$4,MAX(AX$1:AX17)+1,"")</f>
        <v/>
      </c>
      <c r="AY18" s="6" t="str">
        <f>IF($W18=AY$4,MAX(AY$1:AY17)+1,"")</f>
        <v/>
      </c>
      <c r="AZ18" s="6" t="str">
        <f>IF($W18=AZ$4,MAX(AZ$1:AZ17)+1,"")</f>
        <v/>
      </c>
      <c r="BA18" s="6" t="str">
        <f>IF($W18=BA$4,MAX(BA$1:BA17)+1,"")</f>
        <v/>
      </c>
      <c r="BB18" s="6" t="str">
        <f>IF($W18=BB$4,MAX(BB$1:BB17)+1,"")</f>
        <v/>
      </c>
      <c r="BC18" s="6" t="str">
        <f>IF($W18=BC$4,MAX(BC$1:BC17)+1,"")</f>
        <v/>
      </c>
      <c r="BD18" s="6" t="str">
        <f>IF($W18=BD$4,MAX(BD$1:BD17)+1,"")</f>
        <v/>
      </c>
      <c r="BE18" s="6" t="str">
        <f>IF($W18=BE$4,MAX(BE$1:BE17)+1,"")</f>
        <v/>
      </c>
      <c r="BF18" s="6" t="str">
        <f>IF($W18=BF$4,MAX(BF$1:BF17)+1,"")</f>
        <v/>
      </c>
      <c r="BG18" s="6" t="str">
        <f>IF($W18=BG$4,MAX(BG$1:BG17)+1,"")</f>
        <v/>
      </c>
      <c r="BH18" s="6" t="str">
        <f>IF($W18=BH$4,MAX(BH$1:BH17)+1,"")</f>
        <v/>
      </c>
      <c r="BI18" s="6" t="str">
        <f>IF($W18=BI$4,MAX(BI$1:BI17)+1,"")</f>
        <v/>
      </c>
      <c r="BJ18" s="6" t="str">
        <f>IF($W18=BJ$4,MAX(BJ$1:BJ17)+1,"")</f>
        <v/>
      </c>
      <c r="BK18" s="6" t="str">
        <f>IF($W18=BK$4,MAX(BK$1:BK17)+1,"")</f>
        <v/>
      </c>
      <c r="BL18" s="6" t="str">
        <f>IF($W18=BL$4,MAX(BL$1:BL17)+1,"")</f>
        <v/>
      </c>
      <c r="BM18" s="6" t="str">
        <f>IF($W18=BM$4,MAX(BM$1:BM17)+1,"")</f>
        <v/>
      </c>
      <c r="BN18" s="6" t="str">
        <f>IF($W18=BN$4,MAX(BN$1:BN17)+1,"")</f>
        <v/>
      </c>
      <c r="BO18" s="6" t="str">
        <f>IF($W18=BO$4,MAX(BO$1:BO17)+1,"")</f>
        <v/>
      </c>
      <c r="BP18" s="6" t="str">
        <f>IF($W18=BP$4,MAX(BP$1:BP17)+1,"")</f>
        <v/>
      </c>
      <c r="BQ18" s="6" t="str">
        <f>IF($W18=BQ$4,MAX(BQ$1:BQ17)+1,"")</f>
        <v/>
      </c>
      <c r="BR18" s="6" t="str">
        <f>IF($W18=BR$4,MAX(BR$1:BR17)+1,"")</f>
        <v/>
      </c>
      <c r="BS18" s="6" t="str">
        <f>IF($W18=BS$4,MAX(BS$1:BS17)+1,"")</f>
        <v/>
      </c>
      <c r="BT18" s="6" t="str">
        <f>IF($W18=BT$4,MAX(BT$1:BT17)+1,"")</f>
        <v/>
      </c>
      <c r="BU18" s="6" t="str">
        <f>IF($W18=BU$4,MAX(BU$1:BU17)+1,"")</f>
        <v/>
      </c>
      <c r="BV18" s="6" t="str">
        <f>IF($W18=BV$4,MAX(BV$1:BV17)+1,"")</f>
        <v/>
      </c>
      <c r="BW18" s="6" t="str">
        <f>IF($W18=BW$4,MAX(BW$1:BW17)+1,"")</f>
        <v/>
      </c>
      <c r="BX18" s="6" t="str">
        <f>IF($W18=BX$4,MAX(BX$1:BX17)+1,"")</f>
        <v/>
      </c>
      <c r="BY18" s="6" t="str">
        <f>IF($W18=BY$4,MAX(BY$1:BY17)+1,"")</f>
        <v/>
      </c>
      <c r="BZ18" s="6" t="str">
        <f>IF($W18=BZ$4,MAX(BZ$1:BZ17)+1,"")</f>
        <v/>
      </c>
      <c r="CA18" s="6" t="str">
        <f>IF($W18=CA$4,MAX(CA$1:CA17)+1,"")</f>
        <v/>
      </c>
      <c r="CB18" s="6" t="str">
        <f>IF($W18=CB$4,MAX(CB$1:CB17)+1,"")</f>
        <v/>
      </c>
      <c r="CC18" s="6" t="str">
        <f>IF($W18=CC$4,MAX(CC$1:CC17)+1,"")</f>
        <v/>
      </c>
      <c r="CD18" s="6" t="str">
        <f>IF($W18=CD$4,MAX(CD$1:CD17)+1,"")</f>
        <v/>
      </c>
      <c r="CE18" s="6" t="str">
        <f>IF($W18=CE$4,MAX(CE$1:CE17)+1,"")</f>
        <v/>
      </c>
      <c r="CF18" s="6" t="str">
        <f>IF($W18=CF$4,MAX(CF$1:CF17)+1,"")</f>
        <v/>
      </c>
      <c r="CG18" s="6" t="str">
        <f>IF($W18=CG$4,MAX(CG$1:CG17)+1,"")</f>
        <v/>
      </c>
      <c r="CH18" s="6" t="str">
        <f>IF($W18=CH$4,MAX(CH$1:CH17)+1,"")</f>
        <v/>
      </c>
      <c r="CI18" s="6" t="str">
        <f>IF($W18=CI$4,MAX(CI$1:CI17)+1,"")</f>
        <v/>
      </c>
      <c r="CJ18" s="6" t="str">
        <f>IF($W18=CJ$4,MAX(CJ$1:CJ17)+1,"")</f>
        <v/>
      </c>
      <c r="CK18" s="6" t="str">
        <f>IF($W18=CK$4,MAX(CK$1:CK17)+1,"")</f>
        <v/>
      </c>
      <c r="CL18" s="6" t="str">
        <f>IF($W18=CL$4,MAX(CL$1:CL17)+1,"")</f>
        <v/>
      </c>
      <c r="CM18" s="6" t="str">
        <f>IF($W18=CM$4,MAX(CM$1:CM17)+1,"")</f>
        <v/>
      </c>
      <c r="CN18" s="6" t="str">
        <f>IF($W18=CN$4,MAX(CN$1:CN17)+1,"")</f>
        <v/>
      </c>
      <c r="CO18" s="6" t="str">
        <f>IF($W18=CO$4,MAX(CO$1:CO17)+1,"")</f>
        <v/>
      </c>
      <c r="CP18" s="6" t="str">
        <f>IF($W18=CP$4,MAX(CP$1:CP17)+1,"")</f>
        <v/>
      </c>
      <c r="CQ18" s="6" t="str">
        <f>IF($W18=CQ$4,MAX(CQ$1:CQ17)+1,"")</f>
        <v/>
      </c>
      <c r="CR18" s="6" t="str">
        <f>IF($W18=CR$4,MAX(CR$1:CR17)+1,"")</f>
        <v/>
      </c>
      <c r="CS18" s="6" t="str">
        <f>IF($W18=CS$4,MAX(CS$1:CS17)+1,"")</f>
        <v/>
      </c>
      <c r="CT18" s="5">
        <f t="shared" si="4"/>
        <v>4</v>
      </c>
      <c r="CU18" s="6" t="str">
        <f t="shared" si="5"/>
        <v>1709901980684</v>
      </c>
      <c r="CV18" s="5" t="str">
        <f t="shared" si="6"/>
        <v>เด็กชาย</v>
      </c>
      <c r="CW18" s="5" t="str" cm="1">
        <f t="array" ref="CW18">RIGHT(F18,MIN(LEN(SUBSTITUTE(F18,รายชื่อนักเรียนแยกห้อง!$AD$5:$AD$8,""))))</f>
        <v>วสพล</v>
      </c>
      <c r="CX18" s="6">
        <f t="shared" si="7"/>
        <v>0</v>
      </c>
      <c r="CY18" s="6" t="str">
        <f t="shared" si="8"/>
        <v/>
      </c>
      <c r="CZ18" s="5" t="str">
        <f t="shared" si="9"/>
        <v>มัธยมศึกษาปีที่ 1/1-0</v>
      </c>
      <c r="DA18" s="5" t="str">
        <f t="shared" si="10"/>
        <v>มัธยมศึกษาปีที่ 1/1-</v>
      </c>
      <c r="DC18" s="6" t="str">
        <f>IF(DB18="วิทย์-คณิต (เตรียมวิศวะ)",MAX($DC$1:DC17)+1,"")</f>
        <v/>
      </c>
      <c r="DD18" s="6" t="str">
        <f>IF(DB18="วิทย์-คณิต (วิทยาศาสตร์สุขภาพ)",MAX($DD$1:DD17)+1,"")</f>
        <v/>
      </c>
      <c r="DE18" s="6" t="str">
        <f>IF(DB18="ศิลป์การจัดการธุรกิจการค้าสมัยใหม่",MAX($DE$1:DE17)+1,"")</f>
        <v/>
      </c>
      <c r="DF18" s="6" t="str">
        <f>IF(DB18="ศิลป์ภาษาจีนเพื่อธุรกิจ 4.0",MAX($DF$1:DF17)+1,"")</f>
        <v/>
      </c>
      <c r="DG18" s="6" t="str">
        <f>IF(DB18="ศิลป์ภาษาอังกฤษเพื่อการสื่อสารธุรกิจ",MAX($DG$1:DG17)+1,"")</f>
        <v/>
      </c>
      <c r="DH18" s="6" t="str">
        <f>IF(DB18="นวัตกรรมการจัดการเกษตร",MAX($DH$1:DH17)+1,"")</f>
        <v/>
      </c>
      <c r="DI18" s="5">
        <f t="shared" si="11"/>
        <v>0</v>
      </c>
      <c r="DJ18" s="5" t="str">
        <f t="shared" si="12"/>
        <v>มัธยมศึกษาปีที่ 1/1-14</v>
      </c>
      <c r="DK18" s="5" t="str">
        <f t="shared" si="13"/>
        <v>-0</v>
      </c>
      <c r="DL18" s="5" t="str">
        <f t="shared" si="14"/>
        <v>มัธยมศึกษาปีที่ 1</v>
      </c>
    </row>
    <row r="19" spans="1:116">
      <c r="A19" s="5" t="str">
        <f t="shared" si="0"/>
        <v>มัธยมศึกษาปีที่ 1/1-15</v>
      </c>
      <c r="B19" s="5" t="str">
        <f t="shared" si="1"/>
        <v>ช68108-2</v>
      </c>
      <c r="C19" s="5" t="str">
        <f t="shared" si="2"/>
        <v>-0</v>
      </c>
      <c r="D19" s="8">
        <v>15</v>
      </c>
      <c r="E19" s="9" t="s">
        <v>1578</v>
      </c>
      <c r="F19" s="3" t="s">
        <v>1585</v>
      </c>
      <c r="G19" s="3" t="s">
        <v>1586</v>
      </c>
      <c r="H19" s="68">
        <v>1</v>
      </c>
      <c r="I19" s="68">
        <v>7</v>
      </c>
      <c r="J19" s="68">
        <v>0</v>
      </c>
      <c r="K19" s="68">
        <v>9</v>
      </c>
      <c r="L19" s="68">
        <v>9</v>
      </c>
      <c r="M19" s="68">
        <v>0</v>
      </c>
      <c r="N19" s="68">
        <v>1</v>
      </c>
      <c r="O19" s="68">
        <v>9</v>
      </c>
      <c r="P19" s="68">
        <v>4</v>
      </c>
      <c r="Q19" s="68">
        <v>2</v>
      </c>
      <c r="R19" s="68">
        <v>5</v>
      </c>
      <c r="S19" s="68">
        <v>5</v>
      </c>
      <c r="T19" s="68">
        <v>3</v>
      </c>
      <c r="U19" s="11" t="s">
        <v>575</v>
      </c>
      <c r="W19" s="6" t="str">
        <f>IF(X19="","",IF(X19=รายชื่อชมรม!$B$3,รายชื่อชมรม!$A$3,IF(X19=รายชื่อชมรม!$B$4,รายชื่อชมรม!$A$4,IF(X19=รายชื่อชมรม!$B$5,รายชื่อชมรม!$A$5,IF(X19=รายชื่อชมรม!$B$6,รายชื่อชมรม!$A$6,IF(X19=รายชื่อชมรม!$B$7,รายชื่อชมรม!$A$7,IF(X19=รายชื่อชมรม!$B$8,รายชื่อชมรม!$A$8,IF(X19=รายชื่อชมรม!$B$9,รายชื่อชมรม!$A$9,IF(X19=รายชื่อชมรม!$B$10,รายชื่อชมรม!$A$10,IF(X19=รายชื่อชมรม!$B$11,รายชื่อชมรม!$A$11,IF(X19=รายชื่อชมรม!$B$12,รายชื่อชมรม!$A$12,"-")))))))))))</f>
        <v>ช68108</v>
      </c>
      <c r="X19" s="6" t="s">
        <v>2320</v>
      </c>
      <c r="Y19" s="6" t="str">
        <f>IF(W19=0,"",IF(W19="-","",IF(W19="","",VLOOKUP(W19,รายชื่อชมรม!$A$3:$F$83,3,FALSE))))</f>
        <v>นางสาวอภิชยา  จิตรีเนื่อง</v>
      </c>
      <c r="Z19" s="6" t="str">
        <f>IF(Y19=$Z$4,MAX(Z$1:$Z18)+1,"")</f>
        <v/>
      </c>
      <c r="AA19" s="6" t="str">
        <f>IF($Y19=AA$4,MAX(AA$1:AA18)+1,"")</f>
        <v/>
      </c>
      <c r="AB19" s="6" t="str">
        <f>IF($Y19=AB$4,MAX(AB$1:AB18)+1,"")</f>
        <v/>
      </c>
      <c r="AC19" s="6" t="str">
        <f>IF($Y19=AC$4,MAX(AC$1:AC18)+1,"")</f>
        <v/>
      </c>
      <c r="AD19" s="6" t="str">
        <f>IF($Y19=AD$4,MAX(AD$1:AD18)+1,"")</f>
        <v/>
      </c>
      <c r="AE19" s="6" t="str">
        <f>IF($Y19=AE$4,MAX(AE$1:AE18)+1,"")</f>
        <v/>
      </c>
      <c r="AF19" s="6" t="str">
        <f>IF($Y19=AF$4,MAX(AF$1:AF18)+1,"")</f>
        <v/>
      </c>
      <c r="AG19" s="6" t="str">
        <f>IF($Y19=AG$4,MAX(AG$1:AG18)+1,"")</f>
        <v/>
      </c>
      <c r="AH19" s="6" t="str">
        <f>IF($Y19=AH$4,MAX(AH$1:AH18)+1,"")</f>
        <v/>
      </c>
      <c r="AI19" s="5">
        <f t="shared" si="3"/>
        <v>0</v>
      </c>
      <c r="AK19" s="6" t="str">
        <f>IF($W19=AK$4,MAX(AK$1:AK18)+1,"")</f>
        <v/>
      </c>
      <c r="AL19" s="6" t="str">
        <f>IF($W19=AL$4,MAX(AL$1:AL18)+1,"")</f>
        <v/>
      </c>
      <c r="AM19" s="6" t="str">
        <f>IF($W19=AM$4,MAX(AM$1:AM18)+1,"")</f>
        <v/>
      </c>
      <c r="AN19" s="6" t="str">
        <f>IF($W19=AN$4,MAX(AN$1:AN18)+1,"")</f>
        <v/>
      </c>
      <c r="AO19" s="6" t="str">
        <f>IF($W19=AO$4,MAX(AO$1:AO18)+1,"")</f>
        <v/>
      </c>
      <c r="AP19" s="6" t="str">
        <f>IF($W19=AP$4,MAX(AP$1:AP18)+1,"")</f>
        <v/>
      </c>
      <c r="AQ19" s="6" t="str">
        <f>IF($W19=AQ$4,MAX(AQ$1:AQ18)+1,"")</f>
        <v/>
      </c>
      <c r="AR19" s="6">
        <f>IF($W19=AR$4,MAX(AR$1:AR18)+1,"")</f>
        <v>2</v>
      </c>
      <c r="AS19" s="6" t="str">
        <f>IF($W19=AS$4,MAX(AS$1:AS18)+1,"")</f>
        <v/>
      </c>
      <c r="AT19" s="6" t="str">
        <f>IF($W19=AT$4,MAX(AT$1:AT18)+1,"")</f>
        <v/>
      </c>
      <c r="AU19" s="6" t="str">
        <f>IF($W19=AU$4,MAX(AU$1:AU18)+1,"")</f>
        <v/>
      </c>
      <c r="AV19" s="6" t="str">
        <f>IF($W19=AV$4,MAX(AV$1:AV18)+1,"")</f>
        <v/>
      </c>
      <c r="AW19" s="6" t="str">
        <f>IF($W19=AW$4,MAX(AW$1:AW18)+1,"")</f>
        <v/>
      </c>
      <c r="AX19" s="6" t="str">
        <f>IF($W19=AX$4,MAX(AX$1:AX18)+1,"")</f>
        <v/>
      </c>
      <c r="AY19" s="6" t="str">
        <f>IF($W19=AY$4,MAX(AY$1:AY18)+1,"")</f>
        <v/>
      </c>
      <c r="AZ19" s="6" t="str">
        <f>IF($W19=AZ$4,MAX(AZ$1:AZ18)+1,"")</f>
        <v/>
      </c>
      <c r="BA19" s="6" t="str">
        <f>IF($W19=BA$4,MAX(BA$1:BA18)+1,"")</f>
        <v/>
      </c>
      <c r="BB19" s="6" t="str">
        <f>IF($W19=BB$4,MAX(BB$1:BB18)+1,"")</f>
        <v/>
      </c>
      <c r="BC19" s="6" t="str">
        <f>IF($W19=BC$4,MAX(BC$1:BC18)+1,"")</f>
        <v/>
      </c>
      <c r="BD19" s="6" t="str">
        <f>IF($W19=BD$4,MAX(BD$1:BD18)+1,"")</f>
        <v/>
      </c>
      <c r="BE19" s="6" t="str">
        <f>IF($W19=BE$4,MAX(BE$1:BE18)+1,"")</f>
        <v/>
      </c>
      <c r="BF19" s="6" t="str">
        <f>IF($W19=BF$4,MAX(BF$1:BF18)+1,"")</f>
        <v/>
      </c>
      <c r="BG19" s="6" t="str">
        <f>IF($W19=BG$4,MAX(BG$1:BG18)+1,"")</f>
        <v/>
      </c>
      <c r="BH19" s="6" t="str">
        <f>IF($W19=BH$4,MAX(BH$1:BH18)+1,"")</f>
        <v/>
      </c>
      <c r="BI19" s="6" t="str">
        <f>IF($W19=BI$4,MAX(BI$1:BI18)+1,"")</f>
        <v/>
      </c>
      <c r="BJ19" s="6" t="str">
        <f>IF($W19=BJ$4,MAX(BJ$1:BJ18)+1,"")</f>
        <v/>
      </c>
      <c r="BK19" s="6" t="str">
        <f>IF($W19=BK$4,MAX(BK$1:BK18)+1,"")</f>
        <v/>
      </c>
      <c r="BL19" s="6" t="str">
        <f>IF($W19=BL$4,MAX(BL$1:BL18)+1,"")</f>
        <v/>
      </c>
      <c r="BM19" s="6" t="str">
        <f>IF($W19=BM$4,MAX(BM$1:BM18)+1,"")</f>
        <v/>
      </c>
      <c r="BN19" s="6" t="str">
        <f>IF($W19=BN$4,MAX(BN$1:BN18)+1,"")</f>
        <v/>
      </c>
      <c r="BO19" s="6" t="str">
        <f>IF($W19=BO$4,MAX(BO$1:BO18)+1,"")</f>
        <v/>
      </c>
      <c r="BP19" s="6" t="str">
        <f>IF($W19=BP$4,MAX(BP$1:BP18)+1,"")</f>
        <v/>
      </c>
      <c r="BQ19" s="6" t="str">
        <f>IF($W19=BQ$4,MAX(BQ$1:BQ18)+1,"")</f>
        <v/>
      </c>
      <c r="BR19" s="6" t="str">
        <f>IF($W19=BR$4,MAX(BR$1:BR18)+1,"")</f>
        <v/>
      </c>
      <c r="BS19" s="6" t="str">
        <f>IF($W19=BS$4,MAX(BS$1:BS18)+1,"")</f>
        <v/>
      </c>
      <c r="BT19" s="6" t="str">
        <f>IF($W19=BT$4,MAX(BT$1:BT18)+1,"")</f>
        <v/>
      </c>
      <c r="BU19" s="6" t="str">
        <f>IF($W19=BU$4,MAX(BU$1:BU18)+1,"")</f>
        <v/>
      </c>
      <c r="BV19" s="6" t="str">
        <f>IF($W19=BV$4,MAX(BV$1:BV18)+1,"")</f>
        <v/>
      </c>
      <c r="BW19" s="6" t="str">
        <f>IF($W19=BW$4,MAX(BW$1:BW18)+1,"")</f>
        <v/>
      </c>
      <c r="BX19" s="6" t="str">
        <f>IF($W19=BX$4,MAX(BX$1:BX18)+1,"")</f>
        <v/>
      </c>
      <c r="BY19" s="6" t="str">
        <f>IF($W19=BY$4,MAX(BY$1:BY18)+1,"")</f>
        <v/>
      </c>
      <c r="BZ19" s="6" t="str">
        <f>IF($W19=BZ$4,MAX(BZ$1:BZ18)+1,"")</f>
        <v/>
      </c>
      <c r="CA19" s="6" t="str">
        <f>IF($W19=CA$4,MAX(CA$1:CA18)+1,"")</f>
        <v/>
      </c>
      <c r="CB19" s="6" t="str">
        <f>IF($W19=CB$4,MAX(CB$1:CB18)+1,"")</f>
        <v/>
      </c>
      <c r="CC19" s="6" t="str">
        <f>IF($W19=CC$4,MAX(CC$1:CC18)+1,"")</f>
        <v/>
      </c>
      <c r="CD19" s="6" t="str">
        <f>IF($W19=CD$4,MAX(CD$1:CD18)+1,"")</f>
        <v/>
      </c>
      <c r="CE19" s="6" t="str">
        <f>IF($W19=CE$4,MAX(CE$1:CE18)+1,"")</f>
        <v/>
      </c>
      <c r="CF19" s="6" t="str">
        <f>IF($W19=CF$4,MAX(CF$1:CF18)+1,"")</f>
        <v/>
      </c>
      <c r="CG19" s="6" t="str">
        <f>IF($W19=CG$4,MAX(CG$1:CG18)+1,"")</f>
        <v/>
      </c>
      <c r="CH19" s="6" t="str">
        <f>IF($W19=CH$4,MAX(CH$1:CH18)+1,"")</f>
        <v/>
      </c>
      <c r="CI19" s="6" t="str">
        <f>IF($W19=CI$4,MAX(CI$1:CI18)+1,"")</f>
        <v/>
      </c>
      <c r="CJ19" s="6" t="str">
        <f>IF($W19=CJ$4,MAX(CJ$1:CJ18)+1,"")</f>
        <v/>
      </c>
      <c r="CK19" s="6" t="str">
        <f>IF($W19=CK$4,MAX(CK$1:CK18)+1,"")</f>
        <v/>
      </c>
      <c r="CL19" s="6" t="str">
        <f>IF($W19=CL$4,MAX(CL$1:CL18)+1,"")</f>
        <v/>
      </c>
      <c r="CM19" s="6" t="str">
        <f>IF($W19=CM$4,MAX(CM$1:CM18)+1,"")</f>
        <v/>
      </c>
      <c r="CN19" s="6" t="str">
        <f>IF($W19=CN$4,MAX(CN$1:CN18)+1,"")</f>
        <v/>
      </c>
      <c r="CO19" s="6" t="str">
        <f>IF($W19=CO$4,MAX(CO$1:CO18)+1,"")</f>
        <v/>
      </c>
      <c r="CP19" s="6" t="str">
        <f>IF($W19=CP$4,MAX(CP$1:CP18)+1,"")</f>
        <v/>
      </c>
      <c r="CQ19" s="6" t="str">
        <f>IF($W19=CQ$4,MAX(CQ$1:CQ18)+1,"")</f>
        <v/>
      </c>
      <c r="CR19" s="6" t="str">
        <f>IF($W19=CR$4,MAX(CR$1:CR18)+1,"")</f>
        <v/>
      </c>
      <c r="CS19" s="6" t="str">
        <f>IF($W19=CS$4,MAX(CS$1:CS18)+1,"")</f>
        <v/>
      </c>
      <c r="CT19" s="5">
        <f t="shared" si="4"/>
        <v>2</v>
      </c>
      <c r="CU19" s="6" t="str">
        <f t="shared" si="5"/>
        <v>1709901942553</v>
      </c>
      <c r="CV19" s="5" t="str">
        <f t="shared" si="6"/>
        <v>เด็กชาย</v>
      </c>
      <c r="CW19" s="5" t="str" cm="1">
        <f t="array" ref="CW19">RIGHT(F19,MIN(LEN(SUBSTITUTE(F19,รายชื่อนักเรียนแยกห้อง!$AD$5:$AD$8,""))))</f>
        <v>อัครชัย</v>
      </c>
      <c r="CX19" s="6">
        <f t="shared" si="7"/>
        <v>0</v>
      </c>
      <c r="CY19" s="6" t="str">
        <f t="shared" si="8"/>
        <v/>
      </c>
      <c r="CZ19" s="5" t="str">
        <f t="shared" si="9"/>
        <v>มัธยมศึกษาปีที่ 1/1-0</v>
      </c>
      <c r="DA19" s="5" t="str">
        <f t="shared" si="10"/>
        <v>มัธยมศึกษาปีที่ 1/1-</v>
      </c>
      <c r="DC19" s="6" t="str">
        <f>IF(DB19="วิทย์-คณิต (เตรียมวิศวะ)",MAX($DC$1:DC18)+1,"")</f>
        <v/>
      </c>
      <c r="DD19" s="6" t="str">
        <f>IF(DB19="วิทย์-คณิต (วิทยาศาสตร์สุขภาพ)",MAX($DD$1:DD18)+1,"")</f>
        <v/>
      </c>
      <c r="DE19" s="6" t="str">
        <f>IF(DB19="ศิลป์การจัดการธุรกิจการค้าสมัยใหม่",MAX($DE$1:DE18)+1,"")</f>
        <v/>
      </c>
      <c r="DF19" s="6" t="str">
        <f>IF(DB19="ศิลป์ภาษาจีนเพื่อธุรกิจ 4.0",MAX($DF$1:DF18)+1,"")</f>
        <v/>
      </c>
      <c r="DG19" s="6" t="str">
        <f>IF(DB19="ศิลป์ภาษาอังกฤษเพื่อการสื่อสารธุรกิจ",MAX($DG$1:DG18)+1,"")</f>
        <v/>
      </c>
      <c r="DH19" s="6" t="str">
        <f>IF(DB19="นวัตกรรมการจัดการเกษตร",MAX($DH$1:DH18)+1,"")</f>
        <v/>
      </c>
      <c r="DI19" s="5">
        <f t="shared" si="11"/>
        <v>0</v>
      </c>
      <c r="DJ19" s="5" t="str">
        <f t="shared" si="12"/>
        <v>มัธยมศึกษาปีที่ 1/1-15</v>
      </c>
      <c r="DK19" s="5" t="str">
        <f t="shared" si="13"/>
        <v>-0</v>
      </c>
      <c r="DL19" s="5" t="str">
        <f t="shared" si="14"/>
        <v>มัธยมศึกษาปีที่ 1</v>
      </c>
    </row>
    <row r="20" spans="1:116">
      <c r="A20" s="5" t="str">
        <f t="shared" si="0"/>
        <v>มัธยมศึกษาปีที่ 1/1-16</v>
      </c>
      <c r="B20" s="5" t="str">
        <f t="shared" si="1"/>
        <v>ช68104-5</v>
      </c>
      <c r="C20" s="5" t="str">
        <f t="shared" si="2"/>
        <v>-0</v>
      </c>
      <c r="D20" s="8">
        <v>16</v>
      </c>
      <c r="E20" s="9" t="s">
        <v>1581</v>
      </c>
      <c r="F20" s="3" t="s">
        <v>916</v>
      </c>
      <c r="G20" s="3" t="s">
        <v>1588</v>
      </c>
      <c r="H20" s="68">
        <v>1</v>
      </c>
      <c r="I20" s="68">
        <v>7</v>
      </c>
      <c r="J20" s="68">
        <v>7</v>
      </c>
      <c r="K20" s="68">
        <v>9</v>
      </c>
      <c r="L20" s="68">
        <v>8</v>
      </c>
      <c r="M20" s="68">
        <v>0</v>
      </c>
      <c r="N20" s="68">
        <v>0</v>
      </c>
      <c r="O20" s="68">
        <v>4</v>
      </c>
      <c r="P20" s="68">
        <v>2</v>
      </c>
      <c r="Q20" s="68">
        <v>6</v>
      </c>
      <c r="R20" s="68">
        <v>7</v>
      </c>
      <c r="S20" s="68">
        <v>1</v>
      </c>
      <c r="T20" s="68">
        <v>1</v>
      </c>
      <c r="U20" s="11" t="s">
        <v>575</v>
      </c>
      <c r="W20" s="6" t="str">
        <f>IF(X20="","",IF(X20=รายชื่อชมรม!$B$3,รายชื่อชมรม!$A$3,IF(X20=รายชื่อชมรม!$B$4,รายชื่อชมรม!$A$4,IF(X20=รายชื่อชมรม!$B$5,รายชื่อชมรม!$A$5,IF(X20=รายชื่อชมรม!$B$6,รายชื่อชมรม!$A$6,IF(X20=รายชื่อชมรม!$B$7,รายชื่อชมรม!$A$7,IF(X20=รายชื่อชมรม!$B$8,รายชื่อชมรม!$A$8,IF(X20=รายชื่อชมรม!$B$9,รายชื่อชมรม!$A$9,IF(X20=รายชื่อชมรม!$B$10,รายชื่อชมรม!$A$10,IF(X20=รายชื่อชมรม!$B$11,รายชื่อชมรม!$A$11,IF(X20=รายชื่อชมรม!$B$12,รายชื่อชมรม!$A$12,"-")))))))))))</f>
        <v>ช68104</v>
      </c>
      <c r="X20" s="6" t="s">
        <v>2317</v>
      </c>
      <c r="Y20" s="6" t="str">
        <f>IF(W20=0,"",IF(W20="-","",IF(W20="","",VLOOKUP(W20,รายชื่อชมรม!$A$3:$F$83,3,FALSE))))</f>
        <v>สิบเอกชัยวัฒน์  เรืองไกรศิลป์</v>
      </c>
      <c r="Z20" s="6" t="str">
        <f>IF(Y20=$Z$4,MAX(Z$1:$Z19)+1,"")</f>
        <v/>
      </c>
      <c r="AA20" s="6" t="str">
        <f>IF($Y20=AA$4,MAX(AA$1:AA19)+1,"")</f>
        <v/>
      </c>
      <c r="AB20" s="6" t="str">
        <f>IF($Y20=AB$4,MAX(AB$1:AB19)+1,"")</f>
        <v/>
      </c>
      <c r="AC20" s="6" t="str">
        <f>IF($Y20=AC$4,MAX(AC$1:AC19)+1,"")</f>
        <v/>
      </c>
      <c r="AD20" s="6" t="str">
        <f>IF($Y20=AD$4,MAX(AD$1:AD19)+1,"")</f>
        <v/>
      </c>
      <c r="AE20" s="6" t="str">
        <f>IF($Y20=AE$4,MAX(AE$1:AE19)+1,"")</f>
        <v/>
      </c>
      <c r="AF20" s="6" t="str">
        <f>IF($Y20=AF$4,MAX(AF$1:AF19)+1,"")</f>
        <v/>
      </c>
      <c r="AG20" s="6" t="str">
        <f>IF($Y20=AG$4,MAX(AG$1:AG19)+1,"")</f>
        <v/>
      </c>
      <c r="AH20" s="6" t="str">
        <f>IF($Y20=AH$4,MAX(AH$1:AH19)+1,"")</f>
        <v/>
      </c>
      <c r="AI20" s="5">
        <f t="shared" si="3"/>
        <v>0</v>
      </c>
      <c r="AK20" s="6" t="str">
        <f>IF($W20=AK$4,MAX(AK$1:AK19)+1,"")</f>
        <v/>
      </c>
      <c r="AL20" s="6" t="str">
        <f>IF($W20=AL$4,MAX(AL$1:AL19)+1,"")</f>
        <v/>
      </c>
      <c r="AM20" s="6" t="str">
        <f>IF($W20=AM$4,MAX(AM$1:AM19)+1,"")</f>
        <v/>
      </c>
      <c r="AN20" s="6">
        <f>IF($W20=AN$4,MAX(AN$1:AN19)+1,"")</f>
        <v>5</v>
      </c>
      <c r="AO20" s="6" t="str">
        <f>IF($W20=AO$4,MAX(AO$1:AO19)+1,"")</f>
        <v/>
      </c>
      <c r="AP20" s="6" t="str">
        <f>IF($W20=AP$4,MAX(AP$1:AP19)+1,"")</f>
        <v/>
      </c>
      <c r="AQ20" s="6" t="str">
        <f>IF($W20=AQ$4,MAX(AQ$1:AQ19)+1,"")</f>
        <v/>
      </c>
      <c r="AR20" s="6" t="str">
        <f>IF($W20=AR$4,MAX(AR$1:AR19)+1,"")</f>
        <v/>
      </c>
      <c r="AS20" s="6" t="str">
        <f>IF($W20=AS$4,MAX(AS$1:AS19)+1,"")</f>
        <v/>
      </c>
      <c r="AT20" s="6" t="str">
        <f>IF($W20=AT$4,MAX(AT$1:AT19)+1,"")</f>
        <v/>
      </c>
      <c r="AU20" s="6" t="str">
        <f>IF($W20=AU$4,MAX(AU$1:AU19)+1,"")</f>
        <v/>
      </c>
      <c r="AV20" s="6" t="str">
        <f>IF($W20=AV$4,MAX(AV$1:AV19)+1,"")</f>
        <v/>
      </c>
      <c r="AW20" s="6" t="str">
        <f>IF($W20=AW$4,MAX(AW$1:AW19)+1,"")</f>
        <v/>
      </c>
      <c r="AX20" s="6" t="str">
        <f>IF($W20=AX$4,MAX(AX$1:AX19)+1,"")</f>
        <v/>
      </c>
      <c r="AY20" s="6" t="str">
        <f>IF($W20=AY$4,MAX(AY$1:AY19)+1,"")</f>
        <v/>
      </c>
      <c r="AZ20" s="6" t="str">
        <f>IF($W20=AZ$4,MAX(AZ$1:AZ19)+1,"")</f>
        <v/>
      </c>
      <c r="BA20" s="6" t="str">
        <f>IF($W20=BA$4,MAX(BA$1:BA19)+1,"")</f>
        <v/>
      </c>
      <c r="BB20" s="6" t="str">
        <f>IF($W20=BB$4,MAX(BB$1:BB19)+1,"")</f>
        <v/>
      </c>
      <c r="BC20" s="6" t="str">
        <f>IF($W20=BC$4,MAX(BC$1:BC19)+1,"")</f>
        <v/>
      </c>
      <c r="BD20" s="6" t="str">
        <f>IF($W20=BD$4,MAX(BD$1:BD19)+1,"")</f>
        <v/>
      </c>
      <c r="BE20" s="6" t="str">
        <f>IF($W20=BE$4,MAX(BE$1:BE19)+1,"")</f>
        <v/>
      </c>
      <c r="BF20" s="6" t="str">
        <f>IF($W20=BF$4,MAX(BF$1:BF19)+1,"")</f>
        <v/>
      </c>
      <c r="BG20" s="6" t="str">
        <f>IF($W20=BG$4,MAX(BG$1:BG19)+1,"")</f>
        <v/>
      </c>
      <c r="BH20" s="6" t="str">
        <f>IF($W20=BH$4,MAX(BH$1:BH19)+1,"")</f>
        <v/>
      </c>
      <c r="BI20" s="6" t="str">
        <f>IF($W20=BI$4,MAX(BI$1:BI19)+1,"")</f>
        <v/>
      </c>
      <c r="BJ20" s="6" t="str">
        <f>IF($W20=BJ$4,MAX(BJ$1:BJ19)+1,"")</f>
        <v/>
      </c>
      <c r="BK20" s="6" t="str">
        <f>IF($W20=BK$4,MAX(BK$1:BK19)+1,"")</f>
        <v/>
      </c>
      <c r="BL20" s="6" t="str">
        <f>IF($W20=BL$4,MAX(BL$1:BL19)+1,"")</f>
        <v/>
      </c>
      <c r="BM20" s="6" t="str">
        <f>IF($W20=BM$4,MAX(BM$1:BM19)+1,"")</f>
        <v/>
      </c>
      <c r="BN20" s="6" t="str">
        <f>IF($W20=BN$4,MAX(BN$1:BN19)+1,"")</f>
        <v/>
      </c>
      <c r="BO20" s="6" t="str">
        <f>IF($W20=BO$4,MAX(BO$1:BO19)+1,"")</f>
        <v/>
      </c>
      <c r="BP20" s="6" t="str">
        <f>IF($W20=BP$4,MAX(BP$1:BP19)+1,"")</f>
        <v/>
      </c>
      <c r="BQ20" s="6" t="str">
        <f>IF($W20=BQ$4,MAX(BQ$1:BQ19)+1,"")</f>
        <v/>
      </c>
      <c r="BR20" s="6" t="str">
        <f>IF($W20=BR$4,MAX(BR$1:BR19)+1,"")</f>
        <v/>
      </c>
      <c r="BS20" s="6" t="str">
        <f>IF($W20=BS$4,MAX(BS$1:BS19)+1,"")</f>
        <v/>
      </c>
      <c r="BT20" s="6" t="str">
        <f>IF($W20=BT$4,MAX(BT$1:BT19)+1,"")</f>
        <v/>
      </c>
      <c r="BU20" s="6" t="str">
        <f>IF($W20=BU$4,MAX(BU$1:BU19)+1,"")</f>
        <v/>
      </c>
      <c r="BV20" s="6" t="str">
        <f>IF($W20=BV$4,MAX(BV$1:BV19)+1,"")</f>
        <v/>
      </c>
      <c r="BW20" s="6" t="str">
        <f>IF($W20=BW$4,MAX(BW$1:BW19)+1,"")</f>
        <v/>
      </c>
      <c r="BX20" s="6" t="str">
        <f>IF($W20=BX$4,MAX(BX$1:BX19)+1,"")</f>
        <v/>
      </c>
      <c r="BY20" s="6" t="str">
        <f>IF($W20=BY$4,MAX(BY$1:BY19)+1,"")</f>
        <v/>
      </c>
      <c r="BZ20" s="6" t="str">
        <f>IF($W20=BZ$4,MAX(BZ$1:BZ19)+1,"")</f>
        <v/>
      </c>
      <c r="CA20" s="6" t="str">
        <f>IF($W20=CA$4,MAX(CA$1:CA19)+1,"")</f>
        <v/>
      </c>
      <c r="CB20" s="6" t="str">
        <f>IF($W20=CB$4,MAX(CB$1:CB19)+1,"")</f>
        <v/>
      </c>
      <c r="CC20" s="6" t="str">
        <f>IF($W20=CC$4,MAX(CC$1:CC19)+1,"")</f>
        <v/>
      </c>
      <c r="CD20" s="6" t="str">
        <f>IF($W20=CD$4,MAX(CD$1:CD19)+1,"")</f>
        <v/>
      </c>
      <c r="CE20" s="6" t="str">
        <f>IF($W20=CE$4,MAX(CE$1:CE19)+1,"")</f>
        <v/>
      </c>
      <c r="CF20" s="6" t="str">
        <f>IF($W20=CF$4,MAX(CF$1:CF19)+1,"")</f>
        <v/>
      </c>
      <c r="CG20" s="6" t="str">
        <f>IF($W20=CG$4,MAX(CG$1:CG19)+1,"")</f>
        <v/>
      </c>
      <c r="CH20" s="6" t="str">
        <f>IF($W20=CH$4,MAX(CH$1:CH19)+1,"")</f>
        <v/>
      </c>
      <c r="CI20" s="6" t="str">
        <f>IF($W20=CI$4,MAX(CI$1:CI19)+1,"")</f>
        <v/>
      </c>
      <c r="CJ20" s="6" t="str">
        <f>IF($W20=CJ$4,MAX(CJ$1:CJ19)+1,"")</f>
        <v/>
      </c>
      <c r="CK20" s="6" t="str">
        <f>IF($W20=CK$4,MAX(CK$1:CK19)+1,"")</f>
        <v/>
      </c>
      <c r="CL20" s="6" t="str">
        <f>IF($W20=CL$4,MAX(CL$1:CL19)+1,"")</f>
        <v/>
      </c>
      <c r="CM20" s="6" t="str">
        <f>IF($W20=CM$4,MAX(CM$1:CM19)+1,"")</f>
        <v/>
      </c>
      <c r="CN20" s="6" t="str">
        <f>IF($W20=CN$4,MAX(CN$1:CN19)+1,"")</f>
        <v/>
      </c>
      <c r="CO20" s="6" t="str">
        <f>IF($W20=CO$4,MAX(CO$1:CO19)+1,"")</f>
        <v/>
      </c>
      <c r="CP20" s="6" t="str">
        <f>IF($W20=CP$4,MAX(CP$1:CP19)+1,"")</f>
        <v/>
      </c>
      <c r="CQ20" s="6" t="str">
        <f>IF($W20=CQ$4,MAX(CQ$1:CQ19)+1,"")</f>
        <v/>
      </c>
      <c r="CR20" s="6" t="str">
        <f>IF($W20=CR$4,MAX(CR$1:CR19)+1,"")</f>
        <v/>
      </c>
      <c r="CS20" s="6" t="str">
        <f>IF($W20=CS$4,MAX(CS$1:CS19)+1,"")</f>
        <v/>
      </c>
      <c r="CT20" s="5">
        <f t="shared" si="4"/>
        <v>5</v>
      </c>
      <c r="CU20" s="6" t="str">
        <f t="shared" si="5"/>
        <v>1779800426711</v>
      </c>
      <c r="CV20" s="5" t="str">
        <f t="shared" si="6"/>
        <v>เด็กชาย</v>
      </c>
      <c r="CW20" s="5" t="str" cm="1">
        <f t="array" ref="CW20">RIGHT(F20,MIN(LEN(SUBSTITUTE(F20,รายชื่อนักเรียนแยกห้อง!$AD$5:$AD$8,""))))</f>
        <v>คณิศร</v>
      </c>
      <c r="CX20" s="6">
        <f t="shared" si="7"/>
        <v>0</v>
      </c>
      <c r="CY20" s="6" t="str">
        <f t="shared" si="8"/>
        <v/>
      </c>
      <c r="CZ20" s="5" t="str">
        <f t="shared" si="9"/>
        <v>มัธยมศึกษาปีที่ 1/1-0</v>
      </c>
      <c r="DA20" s="5" t="str">
        <f t="shared" si="10"/>
        <v>มัธยมศึกษาปีที่ 1/1-</v>
      </c>
      <c r="DC20" s="6" t="str">
        <f>IF(DB20="วิทย์-คณิต (เตรียมวิศวะ)",MAX($DC$1:DC19)+1,"")</f>
        <v/>
      </c>
      <c r="DD20" s="6" t="str">
        <f>IF(DB20="วิทย์-คณิต (วิทยาศาสตร์สุขภาพ)",MAX($DD$1:DD19)+1,"")</f>
        <v/>
      </c>
      <c r="DE20" s="6" t="str">
        <f>IF(DB20="ศิลป์การจัดการธุรกิจการค้าสมัยใหม่",MAX($DE$1:DE19)+1,"")</f>
        <v/>
      </c>
      <c r="DF20" s="6" t="str">
        <f>IF(DB20="ศิลป์ภาษาจีนเพื่อธุรกิจ 4.0",MAX($DF$1:DF19)+1,"")</f>
        <v/>
      </c>
      <c r="DG20" s="6" t="str">
        <f>IF(DB20="ศิลป์ภาษาอังกฤษเพื่อการสื่อสารธุรกิจ",MAX($DG$1:DG19)+1,"")</f>
        <v/>
      </c>
      <c r="DH20" s="6" t="str">
        <f>IF(DB20="นวัตกรรมการจัดการเกษตร",MAX($DH$1:DH19)+1,"")</f>
        <v/>
      </c>
      <c r="DI20" s="5">
        <f t="shared" si="11"/>
        <v>0</v>
      </c>
      <c r="DJ20" s="5" t="str">
        <f t="shared" si="12"/>
        <v>มัธยมศึกษาปีที่ 1/1-16</v>
      </c>
      <c r="DK20" s="5" t="str">
        <f t="shared" si="13"/>
        <v>-0</v>
      </c>
      <c r="DL20" s="5" t="str">
        <f t="shared" si="14"/>
        <v>มัธยมศึกษาปีที่ 1</v>
      </c>
    </row>
    <row r="21" spans="1:116">
      <c r="A21" s="5" t="str">
        <f t="shared" si="0"/>
        <v>มัธยมศึกษาปีที่ 1/1-17</v>
      </c>
      <c r="B21" s="5" t="str">
        <f t="shared" si="1"/>
        <v>ช68108-3</v>
      </c>
      <c r="C21" s="5" t="str">
        <f t="shared" si="2"/>
        <v>-0</v>
      </c>
      <c r="D21" s="8">
        <v>17</v>
      </c>
      <c r="E21" s="9" t="s">
        <v>1583</v>
      </c>
      <c r="F21" s="3" t="s">
        <v>1590</v>
      </c>
      <c r="G21" s="3" t="s">
        <v>1591</v>
      </c>
      <c r="H21" s="68">
        <v>1</v>
      </c>
      <c r="I21" s="68">
        <v>7</v>
      </c>
      <c r="J21" s="68">
        <v>0</v>
      </c>
      <c r="K21" s="68">
        <v>9</v>
      </c>
      <c r="L21" s="68">
        <v>9</v>
      </c>
      <c r="M21" s="68">
        <v>0</v>
      </c>
      <c r="N21" s="68">
        <v>1</v>
      </c>
      <c r="O21" s="68">
        <v>9</v>
      </c>
      <c r="P21" s="68">
        <v>4</v>
      </c>
      <c r="Q21" s="68">
        <v>4</v>
      </c>
      <c r="R21" s="68">
        <v>1</v>
      </c>
      <c r="S21" s="68">
        <v>3</v>
      </c>
      <c r="T21" s="68">
        <v>1</v>
      </c>
      <c r="U21" s="11" t="s">
        <v>575</v>
      </c>
      <c r="W21" s="6" t="str">
        <f>IF(X21="","",IF(X21=รายชื่อชมรม!$B$3,รายชื่อชมรม!$A$3,IF(X21=รายชื่อชมรม!$B$4,รายชื่อชมรม!$A$4,IF(X21=รายชื่อชมรม!$B$5,รายชื่อชมรม!$A$5,IF(X21=รายชื่อชมรม!$B$6,รายชื่อชมรม!$A$6,IF(X21=รายชื่อชมรม!$B$7,รายชื่อชมรม!$A$7,IF(X21=รายชื่อชมรม!$B$8,รายชื่อชมรม!$A$8,IF(X21=รายชื่อชมรม!$B$9,รายชื่อชมรม!$A$9,IF(X21=รายชื่อชมรม!$B$10,รายชื่อชมรม!$A$10,IF(X21=รายชื่อชมรม!$B$11,รายชื่อชมรม!$A$11,IF(X21=รายชื่อชมรม!$B$12,รายชื่อชมรม!$A$12,"-")))))))))))</f>
        <v>ช68108</v>
      </c>
      <c r="X21" s="6" t="s">
        <v>2320</v>
      </c>
      <c r="Y21" s="6" t="str">
        <f>IF(W21=0,"",IF(W21="-","",IF(W21="","",VLOOKUP(W21,รายชื่อชมรม!$A$3:$F$83,3,FALSE))))</f>
        <v>นางสาวอภิชยา  จิตรีเนื่อง</v>
      </c>
      <c r="Z21" s="6" t="str">
        <f>IF(Y21=$Z$4,MAX(Z$1:$Z20)+1,"")</f>
        <v/>
      </c>
      <c r="AA21" s="6" t="str">
        <f>IF($Y21=AA$4,MAX(AA$1:AA20)+1,"")</f>
        <v/>
      </c>
      <c r="AB21" s="6" t="str">
        <f>IF($Y21=AB$4,MAX(AB$1:AB20)+1,"")</f>
        <v/>
      </c>
      <c r="AC21" s="6" t="str">
        <f>IF($Y21=AC$4,MAX(AC$1:AC20)+1,"")</f>
        <v/>
      </c>
      <c r="AD21" s="6" t="str">
        <f>IF($Y21=AD$4,MAX(AD$1:AD20)+1,"")</f>
        <v/>
      </c>
      <c r="AE21" s="6" t="str">
        <f>IF($Y21=AE$4,MAX(AE$1:AE20)+1,"")</f>
        <v/>
      </c>
      <c r="AF21" s="6" t="str">
        <f>IF($Y21=AF$4,MAX(AF$1:AF20)+1,"")</f>
        <v/>
      </c>
      <c r="AG21" s="6" t="str">
        <f>IF($Y21=AG$4,MAX(AG$1:AG20)+1,"")</f>
        <v/>
      </c>
      <c r="AH21" s="6" t="str">
        <f>IF($Y21=AH$4,MAX(AH$1:AH20)+1,"")</f>
        <v/>
      </c>
      <c r="AI21" s="5">
        <f t="shared" si="3"/>
        <v>0</v>
      </c>
      <c r="AK21" s="6" t="str">
        <f>IF($W21=AK$4,MAX(AK$1:AK20)+1,"")</f>
        <v/>
      </c>
      <c r="AL21" s="6" t="str">
        <f>IF($W21=AL$4,MAX(AL$1:AL20)+1,"")</f>
        <v/>
      </c>
      <c r="AM21" s="6" t="str">
        <f>IF($W21=AM$4,MAX(AM$1:AM20)+1,"")</f>
        <v/>
      </c>
      <c r="AN21" s="6" t="str">
        <f>IF($W21=AN$4,MAX(AN$1:AN20)+1,"")</f>
        <v/>
      </c>
      <c r="AO21" s="6" t="str">
        <f>IF($W21=AO$4,MAX(AO$1:AO20)+1,"")</f>
        <v/>
      </c>
      <c r="AP21" s="6" t="str">
        <f>IF($W21=AP$4,MAX(AP$1:AP20)+1,"")</f>
        <v/>
      </c>
      <c r="AQ21" s="6" t="str">
        <f>IF($W21=AQ$4,MAX(AQ$1:AQ20)+1,"")</f>
        <v/>
      </c>
      <c r="AR21" s="6">
        <f>IF($W21=AR$4,MAX(AR$1:AR20)+1,"")</f>
        <v>3</v>
      </c>
      <c r="AS21" s="6" t="str">
        <f>IF($W21=AS$4,MAX(AS$1:AS20)+1,"")</f>
        <v/>
      </c>
      <c r="AT21" s="6" t="str">
        <f>IF($W21=AT$4,MAX(AT$1:AT20)+1,"")</f>
        <v/>
      </c>
      <c r="AU21" s="6" t="str">
        <f>IF($W21=AU$4,MAX(AU$1:AU20)+1,"")</f>
        <v/>
      </c>
      <c r="AV21" s="6" t="str">
        <f>IF($W21=AV$4,MAX(AV$1:AV20)+1,"")</f>
        <v/>
      </c>
      <c r="AW21" s="6" t="str">
        <f>IF($W21=AW$4,MAX(AW$1:AW20)+1,"")</f>
        <v/>
      </c>
      <c r="AX21" s="6" t="str">
        <f>IF($W21=AX$4,MAX(AX$1:AX20)+1,"")</f>
        <v/>
      </c>
      <c r="AY21" s="6" t="str">
        <f>IF($W21=AY$4,MAX(AY$1:AY20)+1,"")</f>
        <v/>
      </c>
      <c r="AZ21" s="6" t="str">
        <f>IF($W21=AZ$4,MAX(AZ$1:AZ20)+1,"")</f>
        <v/>
      </c>
      <c r="BA21" s="6" t="str">
        <f>IF($W21=BA$4,MAX(BA$1:BA20)+1,"")</f>
        <v/>
      </c>
      <c r="BB21" s="6" t="str">
        <f>IF($W21=BB$4,MAX(BB$1:BB20)+1,"")</f>
        <v/>
      </c>
      <c r="BC21" s="6" t="str">
        <f>IF($W21=BC$4,MAX(BC$1:BC20)+1,"")</f>
        <v/>
      </c>
      <c r="BD21" s="6" t="str">
        <f>IF($W21=BD$4,MAX(BD$1:BD20)+1,"")</f>
        <v/>
      </c>
      <c r="BE21" s="6" t="str">
        <f>IF($W21=BE$4,MAX(BE$1:BE20)+1,"")</f>
        <v/>
      </c>
      <c r="BF21" s="6" t="str">
        <f>IF($W21=BF$4,MAX(BF$1:BF20)+1,"")</f>
        <v/>
      </c>
      <c r="BG21" s="6" t="str">
        <f>IF($W21=BG$4,MAX(BG$1:BG20)+1,"")</f>
        <v/>
      </c>
      <c r="BH21" s="6" t="str">
        <f>IF($W21=BH$4,MAX(BH$1:BH20)+1,"")</f>
        <v/>
      </c>
      <c r="BI21" s="6" t="str">
        <f>IF($W21=BI$4,MAX(BI$1:BI20)+1,"")</f>
        <v/>
      </c>
      <c r="BJ21" s="6" t="str">
        <f>IF($W21=BJ$4,MAX(BJ$1:BJ20)+1,"")</f>
        <v/>
      </c>
      <c r="BK21" s="6" t="str">
        <f>IF($W21=BK$4,MAX(BK$1:BK20)+1,"")</f>
        <v/>
      </c>
      <c r="BL21" s="6" t="str">
        <f>IF($W21=BL$4,MAX(BL$1:BL20)+1,"")</f>
        <v/>
      </c>
      <c r="BM21" s="6" t="str">
        <f>IF($W21=BM$4,MAX(BM$1:BM20)+1,"")</f>
        <v/>
      </c>
      <c r="BN21" s="6" t="str">
        <f>IF($W21=BN$4,MAX(BN$1:BN20)+1,"")</f>
        <v/>
      </c>
      <c r="BO21" s="6" t="str">
        <f>IF($W21=BO$4,MAX(BO$1:BO20)+1,"")</f>
        <v/>
      </c>
      <c r="BP21" s="6" t="str">
        <f>IF($W21=BP$4,MAX(BP$1:BP20)+1,"")</f>
        <v/>
      </c>
      <c r="BQ21" s="6" t="str">
        <f>IF($W21=BQ$4,MAX(BQ$1:BQ20)+1,"")</f>
        <v/>
      </c>
      <c r="BR21" s="6" t="str">
        <f>IF($W21=BR$4,MAX(BR$1:BR20)+1,"")</f>
        <v/>
      </c>
      <c r="BS21" s="6" t="str">
        <f>IF($W21=BS$4,MAX(BS$1:BS20)+1,"")</f>
        <v/>
      </c>
      <c r="BT21" s="6" t="str">
        <f>IF($W21=BT$4,MAX(BT$1:BT20)+1,"")</f>
        <v/>
      </c>
      <c r="BU21" s="6" t="str">
        <f>IF($W21=BU$4,MAX(BU$1:BU20)+1,"")</f>
        <v/>
      </c>
      <c r="BV21" s="6" t="str">
        <f>IF($W21=BV$4,MAX(BV$1:BV20)+1,"")</f>
        <v/>
      </c>
      <c r="BW21" s="6" t="str">
        <f>IF($W21=BW$4,MAX(BW$1:BW20)+1,"")</f>
        <v/>
      </c>
      <c r="BX21" s="6" t="str">
        <f>IF($W21=BX$4,MAX(BX$1:BX20)+1,"")</f>
        <v/>
      </c>
      <c r="BY21" s="6" t="str">
        <f>IF($W21=BY$4,MAX(BY$1:BY20)+1,"")</f>
        <v/>
      </c>
      <c r="BZ21" s="6" t="str">
        <f>IF($W21=BZ$4,MAX(BZ$1:BZ20)+1,"")</f>
        <v/>
      </c>
      <c r="CA21" s="6" t="str">
        <f>IF($W21=CA$4,MAX(CA$1:CA20)+1,"")</f>
        <v/>
      </c>
      <c r="CB21" s="6" t="str">
        <f>IF($W21=CB$4,MAX(CB$1:CB20)+1,"")</f>
        <v/>
      </c>
      <c r="CC21" s="6" t="str">
        <f>IF($W21=CC$4,MAX(CC$1:CC20)+1,"")</f>
        <v/>
      </c>
      <c r="CD21" s="6" t="str">
        <f>IF($W21=CD$4,MAX(CD$1:CD20)+1,"")</f>
        <v/>
      </c>
      <c r="CE21" s="6" t="str">
        <f>IF($W21=CE$4,MAX(CE$1:CE20)+1,"")</f>
        <v/>
      </c>
      <c r="CF21" s="6" t="str">
        <f>IF($W21=CF$4,MAX(CF$1:CF20)+1,"")</f>
        <v/>
      </c>
      <c r="CG21" s="6" t="str">
        <f>IF($W21=CG$4,MAX(CG$1:CG20)+1,"")</f>
        <v/>
      </c>
      <c r="CH21" s="6" t="str">
        <f>IF($W21=CH$4,MAX(CH$1:CH20)+1,"")</f>
        <v/>
      </c>
      <c r="CI21" s="6" t="str">
        <f>IF($W21=CI$4,MAX(CI$1:CI20)+1,"")</f>
        <v/>
      </c>
      <c r="CJ21" s="6" t="str">
        <f>IF($W21=CJ$4,MAX(CJ$1:CJ20)+1,"")</f>
        <v/>
      </c>
      <c r="CK21" s="6" t="str">
        <f>IF($W21=CK$4,MAX(CK$1:CK20)+1,"")</f>
        <v/>
      </c>
      <c r="CL21" s="6" t="str">
        <f>IF($W21=CL$4,MAX(CL$1:CL20)+1,"")</f>
        <v/>
      </c>
      <c r="CM21" s="6" t="str">
        <f>IF($W21=CM$4,MAX(CM$1:CM20)+1,"")</f>
        <v/>
      </c>
      <c r="CN21" s="6" t="str">
        <f>IF($W21=CN$4,MAX(CN$1:CN20)+1,"")</f>
        <v/>
      </c>
      <c r="CO21" s="6" t="str">
        <f>IF($W21=CO$4,MAX(CO$1:CO20)+1,"")</f>
        <v/>
      </c>
      <c r="CP21" s="6" t="str">
        <f>IF($W21=CP$4,MAX(CP$1:CP20)+1,"")</f>
        <v/>
      </c>
      <c r="CQ21" s="6" t="str">
        <f>IF($W21=CQ$4,MAX(CQ$1:CQ20)+1,"")</f>
        <v/>
      </c>
      <c r="CR21" s="6" t="str">
        <f>IF($W21=CR$4,MAX(CR$1:CR20)+1,"")</f>
        <v/>
      </c>
      <c r="CS21" s="6" t="str">
        <f>IF($W21=CS$4,MAX(CS$1:CS20)+1,"")</f>
        <v/>
      </c>
      <c r="CT21" s="5">
        <f t="shared" si="4"/>
        <v>3</v>
      </c>
      <c r="CU21" s="6" t="str">
        <f t="shared" si="5"/>
        <v>1709901944131</v>
      </c>
      <c r="CV21" s="5" t="str">
        <f t="shared" si="6"/>
        <v>เด็กชาย</v>
      </c>
      <c r="CW21" s="5" t="str" cm="1">
        <f t="array" ref="CW21">RIGHT(F21,MIN(LEN(SUBSTITUTE(F21,รายชื่อนักเรียนแยกห้อง!$AD$5:$AD$8,""))))</f>
        <v>รัชพล</v>
      </c>
      <c r="CX21" s="6">
        <f t="shared" si="7"/>
        <v>0</v>
      </c>
      <c r="CY21" s="6" t="str">
        <f t="shared" si="8"/>
        <v/>
      </c>
      <c r="CZ21" s="5" t="str">
        <f t="shared" si="9"/>
        <v>มัธยมศึกษาปีที่ 1/1-0</v>
      </c>
      <c r="DA21" s="5" t="str">
        <f t="shared" si="10"/>
        <v>มัธยมศึกษาปีที่ 1/1-</v>
      </c>
      <c r="DC21" s="6" t="str">
        <f>IF(DB21="วิทย์-คณิต (เตรียมวิศวะ)",MAX($DC$1:DC20)+1,"")</f>
        <v/>
      </c>
      <c r="DD21" s="6" t="str">
        <f>IF(DB21="วิทย์-คณิต (วิทยาศาสตร์สุขภาพ)",MAX($DD$1:DD20)+1,"")</f>
        <v/>
      </c>
      <c r="DE21" s="6" t="str">
        <f>IF(DB21="ศิลป์การจัดการธุรกิจการค้าสมัยใหม่",MAX($DE$1:DE20)+1,"")</f>
        <v/>
      </c>
      <c r="DF21" s="6" t="str">
        <f>IF(DB21="ศิลป์ภาษาจีนเพื่อธุรกิจ 4.0",MAX($DF$1:DF20)+1,"")</f>
        <v/>
      </c>
      <c r="DG21" s="6" t="str">
        <f>IF(DB21="ศิลป์ภาษาอังกฤษเพื่อการสื่อสารธุรกิจ",MAX($DG$1:DG20)+1,"")</f>
        <v/>
      </c>
      <c r="DH21" s="6" t="str">
        <f>IF(DB21="นวัตกรรมการจัดการเกษตร",MAX($DH$1:DH20)+1,"")</f>
        <v/>
      </c>
      <c r="DI21" s="5">
        <f t="shared" si="11"/>
        <v>0</v>
      </c>
      <c r="DJ21" s="5" t="str">
        <f t="shared" si="12"/>
        <v>มัธยมศึกษาปีที่ 1/1-17</v>
      </c>
      <c r="DK21" s="5" t="str">
        <f t="shared" si="13"/>
        <v>-0</v>
      </c>
      <c r="DL21" s="5" t="str">
        <f t="shared" si="14"/>
        <v>มัธยมศึกษาปีที่ 1</v>
      </c>
    </row>
    <row r="22" spans="1:116">
      <c r="A22" s="5" t="str">
        <f t="shared" si="0"/>
        <v>มัธยมศึกษาปีที่ 1/1-18</v>
      </c>
      <c r="B22" s="5" t="str">
        <f t="shared" si="1"/>
        <v>ช68101-1</v>
      </c>
      <c r="C22" s="5" t="str">
        <f t="shared" si="2"/>
        <v>-0</v>
      </c>
      <c r="D22" s="8">
        <v>18</v>
      </c>
      <c r="E22" s="9" t="s">
        <v>1584</v>
      </c>
      <c r="F22" s="3" t="s">
        <v>1593</v>
      </c>
      <c r="G22" s="3" t="s">
        <v>1594</v>
      </c>
      <c r="H22" s="68">
        <v>1</v>
      </c>
      <c r="I22" s="68">
        <v>7</v>
      </c>
      <c r="J22" s="68">
        <v>0</v>
      </c>
      <c r="K22" s="68">
        <v>9</v>
      </c>
      <c r="L22" s="68">
        <v>9</v>
      </c>
      <c r="M22" s="68">
        <v>0</v>
      </c>
      <c r="N22" s="68">
        <v>1</v>
      </c>
      <c r="O22" s="68">
        <v>9</v>
      </c>
      <c r="P22" s="68">
        <v>4</v>
      </c>
      <c r="Q22" s="68">
        <v>2</v>
      </c>
      <c r="R22" s="68">
        <v>4</v>
      </c>
      <c r="S22" s="68">
        <v>9</v>
      </c>
      <c r="T22" s="68">
        <v>9</v>
      </c>
      <c r="U22" s="11" t="s">
        <v>575</v>
      </c>
      <c r="W22" s="6" t="str">
        <f>IF(X22="","",IF(X22=รายชื่อชมรม!$B$3,รายชื่อชมรม!$A$3,IF(X22=รายชื่อชมรม!$B$4,รายชื่อชมรม!$A$4,IF(X22=รายชื่อชมรม!$B$5,รายชื่อชมรม!$A$5,IF(X22=รายชื่อชมรม!$B$6,รายชื่อชมรม!$A$6,IF(X22=รายชื่อชมรม!$B$7,รายชื่อชมรม!$A$7,IF(X22=รายชื่อชมรม!$B$8,รายชื่อชมรม!$A$8,IF(X22=รายชื่อชมรม!$B$9,รายชื่อชมรม!$A$9,IF(X22=รายชื่อชมรม!$B$10,รายชื่อชมรม!$A$10,IF(X22=รายชื่อชมรม!$B$11,รายชื่อชมรม!$A$11,IF(X22=รายชื่อชมรม!$B$12,รายชื่อชมรม!$A$12,"-")))))))))))</f>
        <v>ช68101</v>
      </c>
      <c r="X22" s="6" t="s">
        <v>2324</v>
      </c>
      <c r="Y22" s="6" t="str">
        <f>IF(W22=0,"",IF(W22="-","",IF(W22="","",VLOOKUP(W22,รายชื่อชมรม!$A$3:$F$83,3,FALSE))))</f>
        <v>นางสาวศิลป์ศุภา  คุสินธุ์</v>
      </c>
      <c r="Z22" s="6" t="str">
        <f>IF(Y22=$Z$4,MAX(Z$1:$Z21)+1,"")</f>
        <v/>
      </c>
      <c r="AA22" s="6" t="str">
        <f>IF($Y22=AA$4,MAX(AA$1:AA21)+1,"")</f>
        <v/>
      </c>
      <c r="AB22" s="6" t="str">
        <f>IF($Y22=AB$4,MAX(AB$1:AB21)+1,"")</f>
        <v/>
      </c>
      <c r="AC22" s="6" t="str">
        <f>IF($Y22=AC$4,MAX(AC$1:AC21)+1,"")</f>
        <v/>
      </c>
      <c r="AD22" s="6" t="str">
        <f>IF($Y22=AD$4,MAX(AD$1:AD21)+1,"")</f>
        <v/>
      </c>
      <c r="AE22" s="6" t="str">
        <f>IF($Y22=AE$4,MAX(AE$1:AE21)+1,"")</f>
        <v/>
      </c>
      <c r="AF22" s="6" t="str">
        <f>IF($Y22=AF$4,MAX(AF$1:AF21)+1,"")</f>
        <v/>
      </c>
      <c r="AG22" s="6" t="str">
        <f>IF($Y22=AG$4,MAX(AG$1:AG21)+1,"")</f>
        <v/>
      </c>
      <c r="AH22" s="6" t="str">
        <f>IF($Y22=AH$4,MAX(AH$1:AH21)+1,"")</f>
        <v/>
      </c>
      <c r="AI22" s="5">
        <f t="shared" si="3"/>
        <v>0</v>
      </c>
      <c r="AK22" s="6">
        <f>IF($W22=AK$4,MAX(AK$1:AK21)+1,"")</f>
        <v>1</v>
      </c>
      <c r="AL22" s="6" t="str">
        <f>IF($W22=AL$4,MAX(AL$1:AL21)+1,"")</f>
        <v/>
      </c>
      <c r="AM22" s="6" t="str">
        <f>IF($W22=AM$4,MAX(AM$1:AM21)+1,"")</f>
        <v/>
      </c>
      <c r="AN22" s="6" t="str">
        <f>IF($W22=AN$4,MAX(AN$1:AN21)+1,"")</f>
        <v/>
      </c>
      <c r="AO22" s="6" t="str">
        <f>IF($W22=AO$4,MAX(AO$1:AO21)+1,"")</f>
        <v/>
      </c>
      <c r="AP22" s="6" t="str">
        <f>IF($W22=AP$4,MAX(AP$1:AP21)+1,"")</f>
        <v/>
      </c>
      <c r="AQ22" s="6" t="str">
        <f>IF($W22=AQ$4,MAX(AQ$1:AQ21)+1,"")</f>
        <v/>
      </c>
      <c r="AR22" s="6" t="str">
        <f>IF($W22=AR$4,MAX(AR$1:AR21)+1,"")</f>
        <v/>
      </c>
      <c r="AS22" s="6" t="str">
        <f>IF($W22=AS$4,MAX(AS$1:AS21)+1,"")</f>
        <v/>
      </c>
      <c r="AT22" s="6" t="str">
        <f>IF($W22=AT$4,MAX(AT$1:AT21)+1,"")</f>
        <v/>
      </c>
      <c r="AU22" s="6" t="str">
        <f>IF($W22=AU$4,MAX(AU$1:AU21)+1,"")</f>
        <v/>
      </c>
      <c r="AV22" s="6" t="str">
        <f>IF($W22=AV$4,MAX(AV$1:AV21)+1,"")</f>
        <v/>
      </c>
      <c r="AW22" s="6" t="str">
        <f>IF($W22=AW$4,MAX(AW$1:AW21)+1,"")</f>
        <v/>
      </c>
      <c r="AX22" s="6" t="str">
        <f>IF($W22=AX$4,MAX(AX$1:AX21)+1,"")</f>
        <v/>
      </c>
      <c r="AY22" s="6" t="str">
        <f>IF($W22=AY$4,MAX(AY$1:AY21)+1,"")</f>
        <v/>
      </c>
      <c r="AZ22" s="6" t="str">
        <f>IF($W22=AZ$4,MAX(AZ$1:AZ21)+1,"")</f>
        <v/>
      </c>
      <c r="BA22" s="6" t="str">
        <f>IF($W22=BA$4,MAX(BA$1:BA21)+1,"")</f>
        <v/>
      </c>
      <c r="BB22" s="6" t="str">
        <f>IF($W22=BB$4,MAX(BB$1:BB21)+1,"")</f>
        <v/>
      </c>
      <c r="BC22" s="6" t="str">
        <f>IF($W22=BC$4,MAX(BC$1:BC21)+1,"")</f>
        <v/>
      </c>
      <c r="BD22" s="6" t="str">
        <f>IF($W22=BD$4,MAX(BD$1:BD21)+1,"")</f>
        <v/>
      </c>
      <c r="BE22" s="6" t="str">
        <f>IF($W22=BE$4,MAX(BE$1:BE21)+1,"")</f>
        <v/>
      </c>
      <c r="BF22" s="6" t="str">
        <f>IF($W22=BF$4,MAX(BF$1:BF21)+1,"")</f>
        <v/>
      </c>
      <c r="BG22" s="6" t="str">
        <f>IF($W22=BG$4,MAX(BG$1:BG21)+1,"")</f>
        <v/>
      </c>
      <c r="BH22" s="6" t="str">
        <f>IF($W22=BH$4,MAX(BH$1:BH21)+1,"")</f>
        <v/>
      </c>
      <c r="BI22" s="6" t="str">
        <f>IF($W22=BI$4,MAX(BI$1:BI21)+1,"")</f>
        <v/>
      </c>
      <c r="BJ22" s="6" t="str">
        <f>IF($W22=BJ$4,MAX(BJ$1:BJ21)+1,"")</f>
        <v/>
      </c>
      <c r="BK22" s="6" t="str">
        <f>IF($W22=BK$4,MAX(BK$1:BK21)+1,"")</f>
        <v/>
      </c>
      <c r="BL22" s="6" t="str">
        <f>IF($W22=BL$4,MAX(BL$1:BL21)+1,"")</f>
        <v/>
      </c>
      <c r="BM22" s="6" t="str">
        <f>IF($W22=BM$4,MAX(BM$1:BM21)+1,"")</f>
        <v/>
      </c>
      <c r="BN22" s="6" t="str">
        <f>IF($W22=BN$4,MAX(BN$1:BN21)+1,"")</f>
        <v/>
      </c>
      <c r="BO22" s="6" t="str">
        <f>IF($W22=BO$4,MAX(BO$1:BO21)+1,"")</f>
        <v/>
      </c>
      <c r="BP22" s="6" t="str">
        <f>IF($W22=BP$4,MAX(BP$1:BP21)+1,"")</f>
        <v/>
      </c>
      <c r="BQ22" s="6" t="str">
        <f>IF($W22=BQ$4,MAX(BQ$1:BQ21)+1,"")</f>
        <v/>
      </c>
      <c r="BR22" s="6" t="str">
        <f>IF($W22=BR$4,MAX(BR$1:BR21)+1,"")</f>
        <v/>
      </c>
      <c r="BS22" s="6" t="str">
        <f>IF($W22=BS$4,MAX(BS$1:BS21)+1,"")</f>
        <v/>
      </c>
      <c r="BT22" s="6" t="str">
        <f>IF($W22=BT$4,MAX(BT$1:BT21)+1,"")</f>
        <v/>
      </c>
      <c r="BU22" s="6" t="str">
        <f>IF($W22=BU$4,MAX(BU$1:BU21)+1,"")</f>
        <v/>
      </c>
      <c r="BV22" s="6" t="str">
        <f>IF($W22=BV$4,MAX(BV$1:BV21)+1,"")</f>
        <v/>
      </c>
      <c r="BW22" s="6" t="str">
        <f>IF($W22=BW$4,MAX(BW$1:BW21)+1,"")</f>
        <v/>
      </c>
      <c r="BX22" s="6" t="str">
        <f>IF($W22=BX$4,MAX(BX$1:BX21)+1,"")</f>
        <v/>
      </c>
      <c r="BY22" s="6" t="str">
        <f>IF($W22=BY$4,MAX(BY$1:BY21)+1,"")</f>
        <v/>
      </c>
      <c r="BZ22" s="6" t="str">
        <f>IF($W22=BZ$4,MAX(BZ$1:BZ21)+1,"")</f>
        <v/>
      </c>
      <c r="CA22" s="6" t="str">
        <f>IF($W22=CA$4,MAX(CA$1:CA21)+1,"")</f>
        <v/>
      </c>
      <c r="CB22" s="6" t="str">
        <f>IF($W22=CB$4,MAX(CB$1:CB21)+1,"")</f>
        <v/>
      </c>
      <c r="CC22" s="6" t="str">
        <f>IF($W22=CC$4,MAX(CC$1:CC21)+1,"")</f>
        <v/>
      </c>
      <c r="CD22" s="6" t="str">
        <f>IF($W22=CD$4,MAX(CD$1:CD21)+1,"")</f>
        <v/>
      </c>
      <c r="CE22" s="6" t="str">
        <f>IF($W22=CE$4,MAX(CE$1:CE21)+1,"")</f>
        <v/>
      </c>
      <c r="CF22" s="6" t="str">
        <f>IF($W22=CF$4,MAX(CF$1:CF21)+1,"")</f>
        <v/>
      </c>
      <c r="CG22" s="6" t="str">
        <f>IF($W22=CG$4,MAX(CG$1:CG21)+1,"")</f>
        <v/>
      </c>
      <c r="CH22" s="6" t="str">
        <f>IF($W22=CH$4,MAX(CH$1:CH21)+1,"")</f>
        <v/>
      </c>
      <c r="CI22" s="6" t="str">
        <f>IF($W22=CI$4,MAX(CI$1:CI21)+1,"")</f>
        <v/>
      </c>
      <c r="CJ22" s="6" t="str">
        <f>IF($W22=CJ$4,MAX(CJ$1:CJ21)+1,"")</f>
        <v/>
      </c>
      <c r="CK22" s="6" t="str">
        <f>IF($W22=CK$4,MAX(CK$1:CK21)+1,"")</f>
        <v/>
      </c>
      <c r="CL22" s="6" t="str">
        <f>IF($W22=CL$4,MAX(CL$1:CL21)+1,"")</f>
        <v/>
      </c>
      <c r="CM22" s="6" t="str">
        <f>IF($W22=CM$4,MAX(CM$1:CM21)+1,"")</f>
        <v/>
      </c>
      <c r="CN22" s="6" t="str">
        <f>IF($W22=CN$4,MAX(CN$1:CN21)+1,"")</f>
        <v/>
      </c>
      <c r="CO22" s="6" t="str">
        <f>IF($W22=CO$4,MAX(CO$1:CO21)+1,"")</f>
        <v/>
      </c>
      <c r="CP22" s="6" t="str">
        <f>IF($W22=CP$4,MAX(CP$1:CP21)+1,"")</f>
        <v/>
      </c>
      <c r="CQ22" s="6" t="str">
        <f>IF($W22=CQ$4,MAX(CQ$1:CQ21)+1,"")</f>
        <v/>
      </c>
      <c r="CR22" s="6" t="str">
        <f>IF($W22=CR$4,MAX(CR$1:CR21)+1,"")</f>
        <v/>
      </c>
      <c r="CS22" s="6" t="str">
        <f>IF($W22=CS$4,MAX(CS$1:CS21)+1,"")</f>
        <v/>
      </c>
      <c r="CT22" s="5">
        <f t="shared" si="4"/>
        <v>1</v>
      </c>
      <c r="CU22" s="6" t="str">
        <f t="shared" si="5"/>
        <v>1709901942499</v>
      </c>
      <c r="CV22" s="5" t="str">
        <f t="shared" si="6"/>
        <v>เด็กชาย</v>
      </c>
      <c r="CW22" s="5" t="str" cm="1">
        <f t="array" ref="CW22">RIGHT(F22,MIN(LEN(SUBSTITUTE(F22,รายชื่อนักเรียนแยกห้อง!$AD$5:$AD$8,""))))</f>
        <v>ศุภพณ</v>
      </c>
      <c r="CX22" s="6">
        <f t="shared" si="7"/>
        <v>0</v>
      </c>
      <c r="CY22" s="6" t="str">
        <f t="shared" si="8"/>
        <v/>
      </c>
      <c r="CZ22" s="5" t="str">
        <f t="shared" si="9"/>
        <v>มัธยมศึกษาปีที่ 1/1-0</v>
      </c>
      <c r="DA22" s="5" t="str">
        <f t="shared" si="10"/>
        <v>มัธยมศึกษาปีที่ 1/1-</v>
      </c>
      <c r="DC22" s="6" t="str">
        <f>IF(DB22="วิทย์-คณิต (เตรียมวิศวะ)",MAX($DC$1:DC21)+1,"")</f>
        <v/>
      </c>
      <c r="DD22" s="6" t="str">
        <f>IF(DB22="วิทย์-คณิต (วิทยาศาสตร์สุขภาพ)",MAX($DD$1:DD21)+1,"")</f>
        <v/>
      </c>
      <c r="DE22" s="6" t="str">
        <f>IF(DB22="ศิลป์การจัดการธุรกิจการค้าสมัยใหม่",MAX($DE$1:DE21)+1,"")</f>
        <v/>
      </c>
      <c r="DF22" s="6" t="str">
        <f>IF(DB22="ศิลป์ภาษาจีนเพื่อธุรกิจ 4.0",MAX($DF$1:DF21)+1,"")</f>
        <v/>
      </c>
      <c r="DG22" s="6" t="str">
        <f>IF(DB22="ศิลป์ภาษาอังกฤษเพื่อการสื่อสารธุรกิจ",MAX($DG$1:DG21)+1,"")</f>
        <v/>
      </c>
      <c r="DH22" s="6" t="str">
        <f>IF(DB22="นวัตกรรมการจัดการเกษตร",MAX($DH$1:DH21)+1,"")</f>
        <v/>
      </c>
      <c r="DI22" s="5">
        <f t="shared" si="11"/>
        <v>0</v>
      </c>
      <c r="DJ22" s="5" t="str">
        <f t="shared" si="12"/>
        <v>มัธยมศึกษาปีที่ 1/1-18</v>
      </c>
      <c r="DK22" s="5" t="str">
        <f t="shared" si="13"/>
        <v>-0</v>
      </c>
      <c r="DL22" s="5" t="str">
        <f t="shared" si="14"/>
        <v>มัธยมศึกษาปีที่ 1</v>
      </c>
    </row>
    <row r="23" spans="1:116">
      <c r="A23" s="5" t="str">
        <f t="shared" si="0"/>
        <v>มัธยมศึกษาปีที่ 1/1-19</v>
      </c>
      <c r="B23" s="5" t="str">
        <f t="shared" si="1"/>
        <v>ช68106-2</v>
      </c>
      <c r="C23" s="5" t="str">
        <f t="shared" si="2"/>
        <v>-0</v>
      </c>
      <c r="D23" s="8">
        <v>19</v>
      </c>
      <c r="E23" s="9" t="s">
        <v>1587</v>
      </c>
      <c r="F23" s="3" t="s">
        <v>1596</v>
      </c>
      <c r="G23" s="3" t="s">
        <v>1597</v>
      </c>
      <c r="H23" s="68">
        <v>1</v>
      </c>
      <c r="I23" s="68">
        <v>9</v>
      </c>
      <c r="J23" s="68">
        <v>5</v>
      </c>
      <c r="K23" s="68">
        <v>9</v>
      </c>
      <c r="L23" s="68">
        <v>9</v>
      </c>
      <c r="M23" s="68">
        <v>0</v>
      </c>
      <c r="N23" s="68">
        <v>1</v>
      </c>
      <c r="O23" s="68">
        <v>2</v>
      </c>
      <c r="P23" s="68">
        <v>7</v>
      </c>
      <c r="Q23" s="68">
        <v>0</v>
      </c>
      <c r="R23" s="68">
        <v>8</v>
      </c>
      <c r="S23" s="68">
        <v>1</v>
      </c>
      <c r="T23" s="68">
        <v>2</v>
      </c>
      <c r="U23" s="11" t="s">
        <v>575</v>
      </c>
      <c r="W23" s="6" t="str">
        <f>IF(X23="","",IF(X23=รายชื่อชมรม!$B$3,รายชื่อชมรม!$A$3,IF(X23=รายชื่อชมรม!$B$4,รายชื่อชมรม!$A$4,IF(X23=รายชื่อชมรม!$B$5,รายชื่อชมรม!$A$5,IF(X23=รายชื่อชมรม!$B$6,รายชื่อชมรม!$A$6,IF(X23=รายชื่อชมรม!$B$7,รายชื่อชมรม!$A$7,IF(X23=รายชื่อชมรม!$B$8,รายชื่อชมรม!$A$8,IF(X23=รายชื่อชมรม!$B$9,รายชื่อชมรม!$A$9,IF(X23=รายชื่อชมรม!$B$10,รายชื่อชมรม!$A$10,IF(X23=รายชื่อชมรม!$B$11,รายชื่อชมรม!$A$11,IF(X23=รายชื่อชมรม!$B$12,รายชื่อชมรม!$A$12,"-")))))))))))</f>
        <v>ช68106</v>
      </c>
      <c r="X23" s="6" t="s">
        <v>2308</v>
      </c>
      <c r="Y23" s="6" t="str">
        <f>IF(W23=0,"",IF(W23="-","",IF(W23="","",VLOOKUP(W23,รายชื่อชมรม!$A$3:$F$83,3,FALSE))))</f>
        <v>นายชัยวัฒน์  กตัญญตาพงษ์</v>
      </c>
      <c r="Z23" s="6" t="str">
        <f>IF(Y23=$Z$4,MAX(Z$1:$Z22)+1,"")</f>
        <v/>
      </c>
      <c r="AA23" s="6" t="str">
        <f>IF($Y23=AA$4,MAX(AA$1:AA22)+1,"")</f>
        <v/>
      </c>
      <c r="AB23" s="6" t="str">
        <f>IF($Y23=AB$4,MAX(AB$1:AB22)+1,"")</f>
        <v/>
      </c>
      <c r="AC23" s="6" t="str">
        <f>IF($Y23=AC$4,MAX(AC$1:AC22)+1,"")</f>
        <v/>
      </c>
      <c r="AD23" s="6" t="str">
        <f>IF($Y23=AD$4,MAX(AD$1:AD22)+1,"")</f>
        <v/>
      </c>
      <c r="AE23" s="6" t="str">
        <f>IF($Y23=AE$4,MAX(AE$1:AE22)+1,"")</f>
        <v/>
      </c>
      <c r="AF23" s="6" t="str">
        <f>IF($Y23=AF$4,MAX(AF$1:AF22)+1,"")</f>
        <v/>
      </c>
      <c r="AG23" s="6" t="str">
        <f>IF($Y23=AG$4,MAX(AG$1:AG22)+1,"")</f>
        <v/>
      </c>
      <c r="AH23" s="6" t="str">
        <f>IF($Y23=AH$4,MAX(AH$1:AH22)+1,"")</f>
        <v/>
      </c>
      <c r="AI23" s="5">
        <f t="shared" si="3"/>
        <v>0</v>
      </c>
      <c r="AK23" s="6" t="str">
        <f>IF($W23=AK$4,MAX(AK$1:AK22)+1,"")</f>
        <v/>
      </c>
      <c r="AL23" s="6" t="str">
        <f>IF($W23=AL$4,MAX(AL$1:AL22)+1,"")</f>
        <v/>
      </c>
      <c r="AM23" s="6" t="str">
        <f>IF($W23=AM$4,MAX(AM$1:AM22)+1,"")</f>
        <v/>
      </c>
      <c r="AN23" s="6" t="str">
        <f>IF($W23=AN$4,MAX(AN$1:AN22)+1,"")</f>
        <v/>
      </c>
      <c r="AO23" s="6" t="str">
        <f>IF($W23=AO$4,MAX(AO$1:AO22)+1,"")</f>
        <v/>
      </c>
      <c r="AP23" s="6">
        <f>IF($W23=AP$4,MAX(AP$1:AP22)+1,"")</f>
        <v>2</v>
      </c>
      <c r="AQ23" s="6" t="str">
        <f>IF($W23=AQ$4,MAX(AQ$1:AQ22)+1,"")</f>
        <v/>
      </c>
      <c r="AR23" s="6" t="str">
        <f>IF($W23=AR$4,MAX(AR$1:AR22)+1,"")</f>
        <v/>
      </c>
      <c r="AS23" s="6" t="str">
        <f>IF($W23=AS$4,MAX(AS$1:AS22)+1,"")</f>
        <v/>
      </c>
      <c r="AT23" s="6" t="str">
        <f>IF($W23=AT$4,MAX(AT$1:AT22)+1,"")</f>
        <v/>
      </c>
      <c r="AU23" s="6" t="str">
        <f>IF($W23=AU$4,MAX(AU$1:AU22)+1,"")</f>
        <v/>
      </c>
      <c r="AV23" s="6" t="str">
        <f>IF($W23=AV$4,MAX(AV$1:AV22)+1,"")</f>
        <v/>
      </c>
      <c r="AW23" s="6" t="str">
        <f>IF($W23=AW$4,MAX(AW$1:AW22)+1,"")</f>
        <v/>
      </c>
      <c r="AX23" s="6" t="str">
        <f>IF($W23=AX$4,MAX(AX$1:AX22)+1,"")</f>
        <v/>
      </c>
      <c r="AY23" s="6" t="str">
        <f>IF($W23=AY$4,MAX(AY$1:AY22)+1,"")</f>
        <v/>
      </c>
      <c r="AZ23" s="6" t="str">
        <f>IF($W23=AZ$4,MAX(AZ$1:AZ22)+1,"")</f>
        <v/>
      </c>
      <c r="BA23" s="6" t="str">
        <f>IF($W23=BA$4,MAX(BA$1:BA22)+1,"")</f>
        <v/>
      </c>
      <c r="BB23" s="6" t="str">
        <f>IF($W23=BB$4,MAX(BB$1:BB22)+1,"")</f>
        <v/>
      </c>
      <c r="BC23" s="6" t="str">
        <f>IF($W23=BC$4,MAX(BC$1:BC22)+1,"")</f>
        <v/>
      </c>
      <c r="BD23" s="6" t="str">
        <f>IF($W23=BD$4,MAX(BD$1:BD22)+1,"")</f>
        <v/>
      </c>
      <c r="BE23" s="6" t="str">
        <f>IF($W23=BE$4,MAX(BE$1:BE22)+1,"")</f>
        <v/>
      </c>
      <c r="BF23" s="6" t="str">
        <f>IF($W23=BF$4,MAX(BF$1:BF22)+1,"")</f>
        <v/>
      </c>
      <c r="BG23" s="6" t="str">
        <f>IF($W23=BG$4,MAX(BG$1:BG22)+1,"")</f>
        <v/>
      </c>
      <c r="BH23" s="6" t="str">
        <f>IF($W23=BH$4,MAX(BH$1:BH22)+1,"")</f>
        <v/>
      </c>
      <c r="BI23" s="6" t="str">
        <f>IF($W23=BI$4,MAX(BI$1:BI22)+1,"")</f>
        <v/>
      </c>
      <c r="BJ23" s="6" t="str">
        <f>IF($W23=BJ$4,MAX(BJ$1:BJ22)+1,"")</f>
        <v/>
      </c>
      <c r="BK23" s="6" t="str">
        <f>IF($W23=BK$4,MAX(BK$1:BK22)+1,"")</f>
        <v/>
      </c>
      <c r="BL23" s="6" t="str">
        <f>IF($W23=BL$4,MAX(BL$1:BL22)+1,"")</f>
        <v/>
      </c>
      <c r="BM23" s="6" t="str">
        <f>IF($W23=BM$4,MAX(BM$1:BM22)+1,"")</f>
        <v/>
      </c>
      <c r="BN23" s="6" t="str">
        <f>IF($W23=BN$4,MAX(BN$1:BN22)+1,"")</f>
        <v/>
      </c>
      <c r="BO23" s="6" t="str">
        <f>IF($W23=BO$4,MAX(BO$1:BO22)+1,"")</f>
        <v/>
      </c>
      <c r="BP23" s="6" t="str">
        <f>IF($W23=BP$4,MAX(BP$1:BP22)+1,"")</f>
        <v/>
      </c>
      <c r="BQ23" s="6" t="str">
        <f>IF($W23=BQ$4,MAX(BQ$1:BQ22)+1,"")</f>
        <v/>
      </c>
      <c r="BR23" s="6" t="str">
        <f>IF($W23=BR$4,MAX(BR$1:BR22)+1,"")</f>
        <v/>
      </c>
      <c r="BS23" s="6" t="str">
        <f>IF($W23=BS$4,MAX(BS$1:BS22)+1,"")</f>
        <v/>
      </c>
      <c r="BT23" s="6" t="str">
        <f>IF($W23=BT$4,MAX(BT$1:BT22)+1,"")</f>
        <v/>
      </c>
      <c r="BU23" s="6" t="str">
        <f>IF($W23=BU$4,MAX(BU$1:BU22)+1,"")</f>
        <v/>
      </c>
      <c r="BV23" s="6" t="str">
        <f>IF($W23=BV$4,MAX(BV$1:BV22)+1,"")</f>
        <v/>
      </c>
      <c r="BW23" s="6" t="str">
        <f>IF($W23=BW$4,MAX(BW$1:BW22)+1,"")</f>
        <v/>
      </c>
      <c r="BX23" s="6" t="str">
        <f>IF($W23=BX$4,MAX(BX$1:BX22)+1,"")</f>
        <v/>
      </c>
      <c r="BY23" s="6" t="str">
        <f>IF($W23=BY$4,MAX(BY$1:BY22)+1,"")</f>
        <v/>
      </c>
      <c r="BZ23" s="6" t="str">
        <f>IF($W23=BZ$4,MAX(BZ$1:BZ22)+1,"")</f>
        <v/>
      </c>
      <c r="CA23" s="6" t="str">
        <f>IF($W23=CA$4,MAX(CA$1:CA22)+1,"")</f>
        <v/>
      </c>
      <c r="CB23" s="6" t="str">
        <f>IF($W23=CB$4,MAX(CB$1:CB22)+1,"")</f>
        <v/>
      </c>
      <c r="CC23" s="6" t="str">
        <f>IF($W23=CC$4,MAX(CC$1:CC22)+1,"")</f>
        <v/>
      </c>
      <c r="CD23" s="6" t="str">
        <f>IF($W23=CD$4,MAX(CD$1:CD22)+1,"")</f>
        <v/>
      </c>
      <c r="CE23" s="6" t="str">
        <f>IF($W23=CE$4,MAX(CE$1:CE22)+1,"")</f>
        <v/>
      </c>
      <c r="CF23" s="6" t="str">
        <f>IF($W23=CF$4,MAX(CF$1:CF22)+1,"")</f>
        <v/>
      </c>
      <c r="CG23" s="6" t="str">
        <f>IF($W23=CG$4,MAX(CG$1:CG22)+1,"")</f>
        <v/>
      </c>
      <c r="CH23" s="6" t="str">
        <f>IF($W23=CH$4,MAX(CH$1:CH22)+1,"")</f>
        <v/>
      </c>
      <c r="CI23" s="6" t="str">
        <f>IF($W23=CI$4,MAX(CI$1:CI22)+1,"")</f>
        <v/>
      </c>
      <c r="CJ23" s="6" t="str">
        <f>IF($W23=CJ$4,MAX(CJ$1:CJ22)+1,"")</f>
        <v/>
      </c>
      <c r="CK23" s="6" t="str">
        <f>IF($W23=CK$4,MAX(CK$1:CK22)+1,"")</f>
        <v/>
      </c>
      <c r="CL23" s="6" t="str">
        <f>IF($W23=CL$4,MAX(CL$1:CL22)+1,"")</f>
        <v/>
      </c>
      <c r="CM23" s="6" t="str">
        <f>IF($W23=CM$4,MAX(CM$1:CM22)+1,"")</f>
        <v/>
      </c>
      <c r="CN23" s="6" t="str">
        <f>IF($W23=CN$4,MAX(CN$1:CN22)+1,"")</f>
        <v/>
      </c>
      <c r="CO23" s="6" t="str">
        <f>IF($W23=CO$4,MAX(CO$1:CO22)+1,"")</f>
        <v/>
      </c>
      <c r="CP23" s="6" t="str">
        <f>IF($W23=CP$4,MAX(CP$1:CP22)+1,"")</f>
        <v/>
      </c>
      <c r="CQ23" s="6" t="str">
        <f>IF($W23=CQ$4,MAX(CQ$1:CQ22)+1,"")</f>
        <v/>
      </c>
      <c r="CR23" s="6" t="str">
        <f>IF($W23=CR$4,MAX(CR$1:CR22)+1,"")</f>
        <v/>
      </c>
      <c r="CS23" s="6" t="str">
        <f>IF($W23=CS$4,MAX(CS$1:CS22)+1,"")</f>
        <v/>
      </c>
      <c r="CT23" s="5">
        <f t="shared" si="4"/>
        <v>2</v>
      </c>
      <c r="CU23" s="6" t="str">
        <f t="shared" si="5"/>
        <v>1959901270812</v>
      </c>
      <c r="CV23" s="5" t="str">
        <f t="shared" si="6"/>
        <v>เด็กชาย</v>
      </c>
      <c r="CW23" s="5" t="str" cm="1">
        <f t="array" ref="CW23">RIGHT(F23,MIN(LEN(SUBSTITUTE(F23,รายชื่อนักเรียนแยกห้อง!$AD$5:$AD$8,""))))</f>
        <v>ภูษิสท์</v>
      </c>
      <c r="CX23" s="6">
        <f t="shared" si="7"/>
        <v>0</v>
      </c>
      <c r="CY23" s="6" t="str">
        <f t="shared" si="8"/>
        <v/>
      </c>
      <c r="CZ23" s="5" t="str">
        <f t="shared" si="9"/>
        <v>มัธยมศึกษาปีที่ 1/1-0</v>
      </c>
      <c r="DA23" s="5" t="str">
        <f t="shared" si="10"/>
        <v>มัธยมศึกษาปีที่ 1/1-</v>
      </c>
      <c r="DC23" s="6" t="str">
        <f>IF(DB23="วิทย์-คณิต (เตรียมวิศวะ)",MAX($DC$1:DC22)+1,"")</f>
        <v/>
      </c>
      <c r="DD23" s="6" t="str">
        <f>IF(DB23="วิทย์-คณิต (วิทยาศาสตร์สุขภาพ)",MAX($DD$1:DD22)+1,"")</f>
        <v/>
      </c>
      <c r="DE23" s="6" t="str">
        <f>IF(DB23="ศิลป์การจัดการธุรกิจการค้าสมัยใหม่",MAX($DE$1:DE22)+1,"")</f>
        <v/>
      </c>
      <c r="DF23" s="6" t="str">
        <f>IF(DB23="ศิลป์ภาษาจีนเพื่อธุรกิจ 4.0",MAX($DF$1:DF22)+1,"")</f>
        <v/>
      </c>
      <c r="DG23" s="6" t="str">
        <f>IF(DB23="ศิลป์ภาษาอังกฤษเพื่อการสื่อสารธุรกิจ",MAX($DG$1:DG22)+1,"")</f>
        <v/>
      </c>
      <c r="DH23" s="6" t="str">
        <f>IF(DB23="นวัตกรรมการจัดการเกษตร",MAX($DH$1:DH22)+1,"")</f>
        <v/>
      </c>
      <c r="DI23" s="5">
        <f t="shared" si="11"/>
        <v>0</v>
      </c>
      <c r="DJ23" s="5" t="str">
        <f t="shared" si="12"/>
        <v>มัธยมศึกษาปีที่ 1/1-19</v>
      </c>
      <c r="DK23" s="5" t="str">
        <f t="shared" si="13"/>
        <v>-0</v>
      </c>
      <c r="DL23" s="5" t="str">
        <f t="shared" si="14"/>
        <v>มัธยมศึกษาปีที่ 1</v>
      </c>
    </row>
    <row r="24" spans="1:116">
      <c r="A24" s="5" t="str">
        <f t="shared" si="0"/>
        <v>มัธยมศึกษาปีที่ 1/1-20</v>
      </c>
      <c r="B24" s="5" t="str">
        <f t="shared" si="1"/>
        <v>ช68104-6</v>
      </c>
      <c r="C24" s="5" t="str">
        <f t="shared" si="2"/>
        <v>-0</v>
      </c>
      <c r="D24" s="8">
        <v>20</v>
      </c>
      <c r="E24" s="9" t="s">
        <v>1589</v>
      </c>
      <c r="F24" s="3" t="s">
        <v>1599</v>
      </c>
      <c r="G24" s="3" t="s">
        <v>1600</v>
      </c>
      <c r="H24" s="68">
        <v>1</v>
      </c>
      <c r="I24" s="68">
        <v>7</v>
      </c>
      <c r="J24" s="68">
        <v>5</v>
      </c>
      <c r="K24" s="68">
        <v>9</v>
      </c>
      <c r="L24" s="68">
        <v>9</v>
      </c>
      <c r="M24" s="68">
        <v>0</v>
      </c>
      <c r="N24" s="68">
        <v>0</v>
      </c>
      <c r="O24" s="68">
        <v>5</v>
      </c>
      <c r="P24" s="68">
        <v>6</v>
      </c>
      <c r="Q24" s="68">
        <v>9</v>
      </c>
      <c r="R24" s="68">
        <v>7</v>
      </c>
      <c r="S24" s="68">
        <v>0</v>
      </c>
      <c r="T24" s="68">
        <v>1</v>
      </c>
      <c r="U24" s="11" t="s">
        <v>575</v>
      </c>
      <c r="W24" s="6" t="str">
        <f>IF(X24="","",IF(X24=รายชื่อชมรม!$B$3,รายชื่อชมรม!$A$3,IF(X24=รายชื่อชมรม!$B$4,รายชื่อชมรม!$A$4,IF(X24=รายชื่อชมรม!$B$5,รายชื่อชมรม!$A$5,IF(X24=รายชื่อชมรม!$B$6,รายชื่อชมรม!$A$6,IF(X24=รายชื่อชมรม!$B$7,รายชื่อชมรม!$A$7,IF(X24=รายชื่อชมรม!$B$8,รายชื่อชมรม!$A$8,IF(X24=รายชื่อชมรม!$B$9,รายชื่อชมรม!$A$9,IF(X24=รายชื่อชมรม!$B$10,รายชื่อชมรม!$A$10,IF(X24=รายชื่อชมรม!$B$11,รายชื่อชมรม!$A$11,IF(X24=รายชื่อชมรม!$B$12,รายชื่อชมรม!$A$12,"-")))))))))))</f>
        <v>ช68104</v>
      </c>
      <c r="X24" s="6" t="s">
        <v>2317</v>
      </c>
      <c r="Y24" s="6" t="str">
        <f>IF(W24=0,"",IF(W24="-","",IF(W24="","",VLOOKUP(W24,รายชื่อชมรม!$A$3:$F$83,3,FALSE))))</f>
        <v>สิบเอกชัยวัฒน์  เรืองไกรศิลป์</v>
      </c>
      <c r="Z24" s="6" t="str">
        <f>IF(Y24=$Z$4,MAX(Z$1:$Z23)+1,"")</f>
        <v/>
      </c>
      <c r="AA24" s="6" t="str">
        <f>IF($Y24=AA$4,MAX(AA$1:AA23)+1,"")</f>
        <v/>
      </c>
      <c r="AB24" s="6" t="str">
        <f>IF($Y24=AB$4,MAX(AB$1:AB23)+1,"")</f>
        <v/>
      </c>
      <c r="AC24" s="6" t="str">
        <f>IF($Y24=AC$4,MAX(AC$1:AC23)+1,"")</f>
        <v/>
      </c>
      <c r="AD24" s="6" t="str">
        <f>IF($Y24=AD$4,MAX(AD$1:AD23)+1,"")</f>
        <v/>
      </c>
      <c r="AE24" s="6" t="str">
        <f>IF($Y24=AE$4,MAX(AE$1:AE23)+1,"")</f>
        <v/>
      </c>
      <c r="AF24" s="6" t="str">
        <f>IF($Y24=AF$4,MAX(AF$1:AF23)+1,"")</f>
        <v/>
      </c>
      <c r="AG24" s="6" t="str">
        <f>IF($Y24=AG$4,MAX(AG$1:AG23)+1,"")</f>
        <v/>
      </c>
      <c r="AH24" s="6" t="str">
        <f>IF($Y24=AH$4,MAX(AH$1:AH23)+1,"")</f>
        <v/>
      </c>
      <c r="AI24" s="5">
        <f t="shared" si="3"/>
        <v>0</v>
      </c>
      <c r="AK24" s="6" t="str">
        <f>IF($W24=AK$4,MAX(AK$1:AK23)+1,"")</f>
        <v/>
      </c>
      <c r="AL24" s="6" t="str">
        <f>IF($W24=AL$4,MAX(AL$1:AL23)+1,"")</f>
        <v/>
      </c>
      <c r="AM24" s="6" t="str">
        <f>IF($W24=AM$4,MAX(AM$1:AM23)+1,"")</f>
        <v/>
      </c>
      <c r="AN24" s="6">
        <f>IF($W24=AN$4,MAX(AN$1:AN23)+1,"")</f>
        <v>6</v>
      </c>
      <c r="AO24" s="6" t="str">
        <f>IF($W24=AO$4,MAX(AO$1:AO23)+1,"")</f>
        <v/>
      </c>
      <c r="AP24" s="6" t="str">
        <f>IF($W24=AP$4,MAX(AP$1:AP23)+1,"")</f>
        <v/>
      </c>
      <c r="AQ24" s="6" t="str">
        <f>IF($W24=AQ$4,MAX(AQ$1:AQ23)+1,"")</f>
        <v/>
      </c>
      <c r="AR24" s="6" t="str">
        <f>IF($W24=AR$4,MAX(AR$1:AR23)+1,"")</f>
        <v/>
      </c>
      <c r="AS24" s="6" t="str">
        <f>IF($W24=AS$4,MAX(AS$1:AS23)+1,"")</f>
        <v/>
      </c>
      <c r="AT24" s="6" t="str">
        <f>IF($W24=AT$4,MAX(AT$1:AT23)+1,"")</f>
        <v/>
      </c>
      <c r="AU24" s="6" t="str">
        <f>IF($W24=AU$4,MAX(AU$1:AU23)+1,"")</f>
        <v/>
      </c>
      <c r="AV24" s="6" t="str">
        <f>IF($W24=AV$4,MAX(AV$1:AV23)+1,"")</f>
        <v/>
      </c>
      <c r="AW24" s="6" t="str">
        <f>IF($W24=AW$4,MAX(AW$1:AW23)+1,"")</f>
        <v/>
      </c>
      <c r="AX24" s="6" t="str">
        <f>IF($W24=AX$4,MAX(AX$1:AX23)+1,"")</f>
        <v/>
      </c>
      <c r="AY24" s="6" t="str">
        <f>IF($W24=AY$4,MAX(AY$1:AY23)+1,"")</f>
        <v/>
      </c>
      <c r="AZ24" s="6" t="str">
        <f>IF($W24=AZ$4,MAX(AZ$1:AZ23)+1,"")</f>
        <v/>
      </c>
      <c r="BA24" s="6" t="str">
        <f>IF($W24=BA$4,MAX(BA$1:BA23)+1,"")</f>
        <v/>
      </c>
      <c r="BB24" s="6" t="str">
        <f>IF($W24=BB$4,MAX(BB$1:BB23)+1,"")</f>
        <v/>
      </c>
      <c r="BC24" s="6" t="str">
        <f>IF($W24=BC$4,MAX(BC$1:BC23)+1,"")</f>
        <v/>
      </c>
      <c r="BD24" s="6" t="str">
        <f>IF($W24=BD$4,MAX(BD$1:BD23)+1,"")</f>
        <v/>
      </c>
      <c r="BE24" s="6" t="str">
        <f>IF($W24=BE$4,MAX(BE$1:BE23)+1,"")</f>
        <v/>
      </c>
      <c r="BF24" s="6" t="str">
        <f>IF($W24=BF$4,MAX(BF$1:BF23)+1,"")</f>
        <v/>
      </c>
      <c r="BG24" s="6" t="str">
        <f>IF($W24=BG$4,MAX(BG$1:BG23)+1,"")</f>
        <v/>
      </c>
      <c r="BH24" s="6" t="str">
        <f>IF($W24=BH$4,MAX(BH$1:BH23)+1,"")</f>
        <v/>
      </c>
      <c r="BI24" s="6" t="str">
        <f>IF($W24=BI$4,MAX(BI$1:BI23)+1,"")</f>
        <v/>
      </c>
      <c r="BJ24" s="6" t="str">
        <f>IF($W24=BJ$4,MAX(BJ$1:BJ23)+1,"")</f>
        <v/>
      </c>
      <c r="BK24" s="6" t="str">
        <f>IF($W24=BK$4,MAX(BK$1:BK23)+1,"")</f>
        <v/>
      </c>
      <c r="BL24" s="6" t="str">
        <f>IF($W24=BL$4,MAX(BL$1:BL23)+1,"")</f>
        <v/>
      </c>
      <c r="BM24" s="6" t="str">
        <f>IF($W24=BM$4,MAX(BM$1:BM23)+1,"")</f>
        <v/>
      </c>
      <c r="BN24" s="6" t="str">
        <f>IF($W24=BN$4,MAX(BN$1:BN23)+1,"")</f>
        <v/>
      </c>
      <c r="BO24" s="6" t="str">
        <f>IF($W24=BO$4,MAX(BO$1:BO23)+1,"")</f>
        <v/>
      </c>
      <c r="BP24" s="6" t="str">
        <f>IF($W24=BP$4,MAX(BP$1:BP23)+1,"")</f>
        <v/>
      </c>
      <c r="BQ24" s="6" t="str">
        <f>IF($W24=BQ$4,MAX(BQ$1:BQ23)+1,"")</f>
        <v/>
      </c>
      <c r="BR24" s="6" t="str">
        <f>IF($W24=BR$4,MAX(BR$1:BR23)+1,"")</f>
        <v/>
      </c>
      <c r="BS24" s="6" t="str">
        <f>IF($W24=BS$4,MAX(BS$1:BS23)+1,"")</f>
        <v/>
      </c>
      <c r="BT24" s="6" t="str">
        <f>IF($W24=BT$4,MAX(BT$1:BT23)+1,"")</f>
        <v/>
      </c>
      <c r="BU24" s="6" t="str">
        <f>IF($W24=BU$4,MAX(BU$1:BU23)+1,"")</f>
        <v/>
      </c>
      <c r="BV24" s="6" t="str">
        <f>IF($W24=BV$4,MAX(BV$1:BV23)+1,"")</f>
        <v/>
      </c>
      <c r="BW24" s="6" t="str">
        <f>IF($W24=BW$4,MAX(BW$1:BW23)+1,"")</f>
        <v/>
      </c>
      <c r="BX24" s="6" t="str">
        <f>IF($W24=BX$4,MAX(BX$1:BX23)+1,"")</f>
        <v/>
      </c>
      <c r="BY24" s="6" t="str">
        <f>IF($W24=BY$4,MAX(BY$1:BY23)+1,"")</f>
        <v/>
      </c>
      <c r="BZ24" s="6" t="str">
        <f>IF($W24=BZ$4,MAX(BZ$1:BZ23)+1,"")</f>
        <v/>
      </c>
      <c r="CA24" s="6" t="str">
        <f>IF($W24=CA$4,MAX(CA$1:CA23)+1,"")</f>
        <v/>
      </c>
      <c r="CB24" s="6" t="str">
        <f>IF($W24=CB$4,MAX(CB$1:CB23)+1,"")</f>
        <v/>
      </c>
      <c r="CC24" s="6" t="str">
        <f>IF($W24=CC$4,MAX(CC$1:CC23)+1,"")</f>
        <v/>
      </c>
      <c r="CD24" s="6" t="str">
        <f>IF($W24=CD$4,MAX(CD$1:CD23)+1,"")</f>
        <v/>
      </c>
      <c r="CE24" s="6" t="str">
        <f>IF($W24=CE$4,MAX(CE$1:CE23)+1,"")</f>
        <v/>
      </c>
      <c r="CF24" s="6" t="str">
        <f>IF($W24=CF$4,MAX(CF$1:CF23)+1,"")</f>
        <v/>
      </c>
      <c r="CG24" s="6" t="str">
        <f>IF($W24=CG$4,MAX(CG$1:CG23)+1,"")</f>
        <v/>
      </c>
      <c r="CH24" s="6" t="str">
        <f>IF($W24=CH$4,MAX(CH$1:CH23)+1,"")</f>
        <v/>
      </c>
      <c r="CI24" s="6" t="str">
        <f>IF($W24=CI$4,MAX(CI$1:CI23)+1,"")</f>
        <v/>
      </c>
      <c r="CJ24" s="6" t="str">
        <f>IF($W24=CJ$4,MAX(CJ$1:CJ23)+1,"")</f>
        <v/>
      </c>
      <c r="CK24" s="6" t="str">
        <f>IF($W24=CK$4,MAX(CK$1:CK23)+1,"")</f>
        <v/>
      </c>
      <c r="CL24" s="6" t="str">
        <f>IF($W24=CL$4,MAX(CL$1:CL23)+1,"")</f>
        <v/>
      </c>
      <c r="CM24" s="6" t="str">
        <f>IF($W24=CM$4,MAX(CM$1:CM23)+1,"")</f>
        <v/>
      </c>
      <c r="CN24" s="6" t="str">
        <f>IF($W24=CN$4,MAX(CN$1:CN23)+1,"")</f>
        <v/>
      </c>
      <c r="CO24" s="6" t="str">
        <f>IF($W24=CO$4,MAX(CO$1:CO23)+1,"")</f>
        <v/>
      </c>
      <c r="CP24" s="6" t="str">
        <f>IF($W24=CP$4,MAX(CP$1:CP23)+1,"")</f>
        <v/>
      </c>
      <c r="CQ24" s="6" t="str">
        <f>IF($W24=CQ$4,MAX(CQ$1:CQ23)+1,"")</f>
        <v/>
      </c>
      <c r="CR24" s="6" t="str">
        <f>IF($W24=CR$4,MAX(CR$1:CR23)+1,"")</f>
        <v/>
      </c>
      <c r="CS24" s="6" t="str">
        <f>IF($W24=CS$4,MAX(CS$1:CS23)+1,"")</f>
        <v/>
      </c>
      <c r="CT24" s="5">
        <f t="shared" si="4"/>
        <v>6</v>
      </c>
      <c r="CU24" s="6" t="str">
        <f t="shared" si="5"/>
        <v>1759900569701</v>
      </c>
      <c r="CV24" s="5" t="str">
        <f t="shared" si="6"/>
        <v>เด็กชาย</v>
      </c>
      <c r="CW24" s="5" t="str" cm="1">
        <f t="array" ref="CW24">RIGHT(F24,MIN(LEN(SUBSTITUTE(F24,รายชื่อนักเรียนแยกห้อง!$AD$5:$AD$8,""))))</f>
        <v>ชนุตร์</v>
      </c>
      <c r="CX24" s="6">
        <f t="shared" si="7"/>
        <v>0</v>
      </c>
      <c r="CY24" s="6" t="str">
        <f t="shared" si="8"/>
        <v/>
      </c>
      <c r="CZ24" s="5" t="str">
        <f t="shared" si="9"/>
        <v>มัธยมศึกษาปีที่ 1/1-0</v>
      </c>
      <c r="DA24" s="5" t="str">
        <f t="shared" si="10"/>
        <v>มัธยมศึกษาปีที่ 1/1-</v>
      </c>
      <c r="DC24" s="6" t="str">
        <f>IF(DB24="วิทย์-คณิต (เตรียมวิศวะ)",MAX($DC$1:DC23)+1,"")</f>
        <v/>
      </c>
      <c r="DD24" s="6" t="str">
        <f>IF(DB24="วิทย์-คณิต (วิทยาศาสตร์สุขภาพ)",MAX($DD$1:DD23)+1,"")</f>
        <v/>
      </c>
      <c r="DE24" s="6" t="str">
        <f>IF(DB24="ศิลป์การจัดการธุรกิจการค้าสมัยใหม่",MAX($DE$1:DE23)+1,"")</f>
        <v/>
      </c>
      <c r="DF24" s="6" t="str">
        <f>IF(DB24="ศิลป์ภาษาจีนเพื่อธุรกิจ 4.0",MAX($DF$1:DF23)+1,"")</f>
        <v/>
      </c>
      <c r="DG24" s="6" t="str">
        <f>IF(DB24="ศิลป์ภาษาอังกฤษเพื่อการสื่อสารธุรกิจ",MAX($DG$1:DG23)+1,"")</f>
        <v/>
      </c>
      <c r="DH24" s="6" t="str">
        <f>IF(DB24="นวัตกรรมการจัดการเกษตร",MAX($DH$1:DH23)+1,"")</f>
        <v/>
      </c>
      <c r="DI24" s="5">
        <f t="shared" si="11"/>
        <v>0</v>
      </c>
      <c r="DJ24" s="5" t="str">
        <f t="shared" si="12"/>
        <v>มัธยมศึกษาปีที่ 1/1-20</v>
      </c>
      <c r="DK24" s="5" t="str">
        <f t="shared" si="13"/>
        <v>-0</v>
      </c>
      <c r="DL24" s="5" t="str">
        <f t="shared" si="14"/>
        <v>มัธยมศึกษาปีที่ 1</v>
      </c>
    </row>
    <row r="25" spans="1:116">
      <c r="A25" s="5" t="str">
        <f t="shared" si="0"/>
        <v>มัธยมศึกษาปีที่ 1/1-21</v>
      </c>
      <c r="B25" s="5" t="str">
        <f t="shared" si="1"/>
        <v>ช68108-4</v>
      </c>
      <c r="C25" s="5" t="str">
        <f t="shared" si="2"/>
        <v>-0</v>
      </c>
      <c r="D25" s="8">
        <v>21</v>
      </c>
      <c r="E25" s="9" t="s">
        <v>1592</v>
      </c>
      <c r="F25" s="3" t="s">
        <v>1602</v>
      </c>
      <c r="G25" s="3" t="s">
        <v>1603</v>
      </c>
      <c r="H25" s="68">
        <v>1</v>
      </c>
      <c r="I25" s="68">
        <v>7</v>
      </c>
      <c r="J25" s="68">
        <v>0</v>
      </c>
      <c r="K25" s="68">
        <v>9</v>
      </c>
      <c r="L25" s="68">
        <v>9</v>
      </c>
      <c r="M25" s="68">
        <v>0</v>
      </c>
      <c r="N25" s="68">
        <v>1</v>
      </c>
      <c r="O25" s="68">
        <v>9</v>
      </c>
      <c r="P25" s="68">
        <v>7</v>
      </c>
      <c r="Q25" s="68">
        <v>6</v>
      </c>
      <c r="R25" s="68">
        <v>5</v>
      </c>
      <c r="S25" s="68">
        <v>8</v>
      </c>
      <c r="T25" s="68">
        <v>0</v>
      </c>
      <c r="U25" s="11" t="s">
        <v>575</v>
      </c>
      <c r="W25" s="6" t="str">
        <f>IF(X25="","",IF(X25=รายชื่อชมรม!$B$3,รายชื่อชมรม!$A$3,IF(X25=รายชื่อชมรม!$B$4,รายชื่อชมรม!$A$4,IF(X25=รายชื่อชมรม!$B$5,รายชื่อชมรม!$A$5,IF(X25=รายชื่อชมรม!$B$6,รายชื่อชมรม!$A$6,IF(X25=รายชื่อชมรม!$B$7,รายชื่อชมรม!$A$7,IF(X25=รายชื่อชมรม!$B$8,รายชื่อชมรม!$A$8,IF(X25=รายชื่อชมรม!$B$9,รายชื่อชมรม!$A$9,IF(X25=รายชื่อชมรม!$B$10,รายชื่อชมรม!$A$10,IF(X25=รายชื่อชมรม!$B$11,รายชื่อชมรม!$A$11,IF(X25=รายชื่อชมรม!$B$12,รายชื่อชมรม!$A$12,"-")))))))))))</f>
        <v>ช68108</v>
      </c>
      <c r="X25" s="6" t="s">
        <v>2320</v>
      </c>
      <c r="Y25" s="6" t="str">
        <f>IF(W25=0,"",IF(W25="-","",IF(W25="","",VLOOKUP(W25,รายชื่อชมรม!$A$3:$F$83,3,FALSE))))</f>
        <v>นางสาวอภิชยา  จิตรีเนื่อง</v>
      </c>
      <c r="Z25" s="6" t="str">
        <f>IF(Y25=$Z$4,MAX(Z$1:$Z24)+1,"")</f>
        <v/>
      </c>
      <c r="AA25" s="6" t="str">
        <f>IF($Y25=AA$4,MAX(AA$1:AA24)+1,"")</f>
        <v/>
      </c>
      <c r="AB25" s="6" t="str">
        <f>IF($Y25=AB$4,MAX(AB$1:AB24)+1,"")</f>
        <v/>
      </c>
      <c r="AC25" s="6" t="str">
        <f>IF($Y25=AC$4,MAX(AC$1:AC24)+1,"")</f>
        <v/>
      </c>
      <c r="AD25" s="6" t="str">
        <f>IF($Y25=AD$4,MAX(AD$1:AD24)+1,"")</f>
        <v/>
      </c>
      <c r="AE25" s="6" t="str">
        <f>IF($Y25=AE$4,MAX(AE$1:AE24)+1,"")</f>
        <v/>
      </c>
      <c r="AF25" s="6" t="str">
        <f>IF($Y25=AF$4,MAX(AF$1:AF24)+1,"")</f>
        <v/>
      </c>
      <c r="AG25" s="6" t="str">
        <f>IF($Y25=AG$4,MAX(AG$1:AG24)+1,"")</f>
        <v/>
      </c>
      <c r="AH25" s="6" t="str">
        <f>IF($Y25=AH$4,MAX(AH$1:AH24)+1,"")</f>
        <v/>
      </c>
      <c r="AI25" s="5">
        <f t="shared" si="3"/>
        <v>0</v>
      </c>
      <c r="AK25" s="6" t="str">
        <f>IF($W25=AK$4,MAX(AK$1:AK24)+1,"")</f>
        <v/>
      </c>
      <c r="AL25" s="6" t="str">
        <f>IF($W25=AL$4,MAX(AL$1:AL24)+1,"")</f>
        <v/>
      </c>
      <c r="AM25" s="6" t="str">
        <f>IF($W25=AM$4,MAX(AM$1:AM24)+1,"")</f>
        <v/>
      </c>
      <c r="AN25" s="6" t="str">
        <f>IF($W25=AN$4,MAX(AN$1:AN24)+1,"")</f>
        <v/>
      </c>
      <c r="AO25" s="6" t="str">
        <f>IF($W25=AO$4,MAX(AO$1:AO24)+1,"")</f>
        <v/>
      </c>
      <c r="AP25" s="6" t="str">
        <f>IF($W25=AP$4,MAX(AP$1:AP24)+1,"")</f>
        <v/>
      </c>
      <c r="AQ25" s="6" t="str">
        <f>IF($W25=AQ$4,MAX(AQ$1:AQ24)+1,"")</f>
        <v/>
      </c>
      <c r="AR25" s="6">
        <f>IF($W25=AR$4,MAX(AR$1:AR24)+1,"")</f>
        <v>4</v>
      </c>
      <c r="AS25" s="6" t="str">
        <f>IF($W25=AS$4,MAX(AS$1:AS24)+1,"")</f>
        <v/>
      </c>
      <c r="AT25" s="6" t="str">
        <f>IF($W25=AT$4,MAX(AT$1:AT24)+1,"")</f>
        <v/>
      </c>
      <c r="AU25" s="6" t="str">
        <f>IF($W25=AU$4,MAX(AU$1:AU24)+1,"")</f>
        <v/>
      </c>
      <c r="AV25" s="6" t="str">
        <f>IF($W25=AV$4,MAX(AV$1:AV24)+1,"")</f>
        <v/>
      </c>
      <c r="AW25" s="6" t="str">
        <f>IF($W25=AW$4,MAX(AW$1:AW24)+1,"")</f>
        <v/>
      </c>
      <c r="AX25" s="6" t="str">
        <f>IF($W25=AX$4,MAX(AX$1:AX24)+1,"")</f>
        <v/>
      </c>
      <c r="AY25" s="6" t="str">
        <f>IF($W25=AY$4,MAX(AY$1:AY24)+1,"")</f>
        <v/>
      </c>
      <c r="AZ25" s="6" t="str">
        <f>IF($W25=AZ$4,MAX(AZ$1:AZ24)+1,"")</f>
        <v/>
      </c>
      <c r="BA25" s="6" t="str">
        <f>IF($W25=BA$4,MAX(BA$1:BA24)+1,"")</f>
        <v/>
      </c>
      <c r="BB25" s="6" t="str">
        <f>IF($W25=BB$4,MAX(BB$1:BB24)+1,"")</f>
        <v/>
      </c>
      <c r="BC25" s="6" t="str">
        <f>IF($W25=BC$4,MAX(BC$1:BC24)+1,"")</f>
        <v/>
      </c>
      <c r="BD25" s="6" t="str">
        <f>IF($W25=BD$4,MAX(BD$1:BD24)+1,"")</f>
        <v/>
      </c>
      <c r="BE25" s="6" t="str">
        <f>IF($W25=BE$4,MAX(BE$1:BE24)+1,"")</f>
        <v/>
      </c>
      <c r="BF25" s="6" t="str">
        <f>IF($W25=BF$4,MAX(BF$1:BF24)+1,"")</f>
        <v/>
      </c>
      <c r="BG25" s="6" t="str">
        <f>IF($W25=BG$4,MAX(BG$1:BG24)+1,"")</f>
        <v/>
      </c>
      <c r="BH25" s="6" t="str">
        <f>IF($W25=BH$4,MAX(BH$1:BH24)+1,"")</f>
        <v/>
      </c>
      <c r="BI25" s="6" t="str">
        <f>IF($W25=BI$4,MAX(BI$1:BI24)+1,"")</f>
        <v/>
      </c>
      <c r="BJ25" s="6" t="str">
        <f>IF($W25=BJ$4,MAX(BJ$1:BJ24)+1,"")</f>
        <v/>
      </c>
      <c r="BK25" s="6" t="str">
        <f>IF($W25=BK$4,MAX(BK$1:BK24)+1,"")</f>
        <v/>
      </c>
      <c r="BL25" s="6" t="str">
        <f>IF($W25=BL$4,MAX(BL$1:BL24)+1,"")</f>
        <v/>
      </c>
      <c r="BM25" s="6" t="str">
        <f>IF($W25=BM$4,MAX(BM$1:BM24)+1,"")</f>
        <v/>
      </c>
      <c r="BN25" s="6" t="str">
        <f>IF($W25=BN$4,MAX(BN$1:BN24)+1,"")</f>
        <v/>
      </c>
      <c r="BO25" s="6" t="str">
        <f>IF($W25=BO$4,MAX(BO$1:BO24)+1,"")</f>
        <v/>
      </c>
      <c r="BP25" s="6" t="str">
        <f>IF($W25=BP$4,MAX(BP$1:BP24)+1,"")</f>
        <v/>
      </c>
      <c r="BQ25" s="6" t="str">
        <f>IF($W25=BQ$4,MAX(BQ$1:BQ24)+1,"")</f>
        <v/>
      </c>
      <c r="BR25" s="6" t="str">
        <f>IF($W25=BR$4,MAX(BR$1:BR24)+1,"")</f>
        <v/>
      </c>
      <c r="BS25" s="6" t="str">
        <f>IF($W25=BS$4,MAX(BS$1:BS24)+1,"")</f>
        <v/>
      </c>
      <c r="BT25" s="6" t="str">
        <f>IF($W25=BT$4,MAX(BT$1:BT24)+1,"")</f>
        <v/>
      </c>
      <c r="BU25" s="6" t="str">
        <f>IF($W25=BU$4,MAX(BU$1:BU24)+1,"")</f>
        <v/>
      </c>
      <c r="BV25" s="6" t="str">
        <f>IF($W25=BV$4,MAX(BV$1:BV24)+1,"")</f>
        <v/>
      </c>
      <c r="BW25" s="6" t="str">
        <f>IF($W25=BW$4,MAX(BW$1:BW24)+1,"")</f>
        <v/>
      </c>
      <c r="BX25" s="6" t="str">
        <f>IF($W25=BX$4,MAX(BX$1:BX24)+1,"")</f>
        <v/>
      </c>
      <c r="BY25" s="6" t="str">
        <f>IF($W25=BY$4,MAX(BY$1:BY24)+1,"")</f>
        <v/>
      </c>
      <c r="BZ25" s="6" t="str">
        <f>IF($W25=BZ$4,MAX(BZ$1:BZ24)+1,"")</f>
        <v/>
      </c>
      <c r="CA25" s="6" t="str">
        <f>IF($W25=CA$4,MAX(CA$1:CA24)+1,"")</f>
        <v/>
      </c>
      <c r="CB25" s="6" t="str">
        <f>IF($W25=CB$4,MAX(CB$1:CB24)+1,"")</f>
        <v/>
      </c>
      <c r="CC25" s="6" t="str">
        <f>IF($W25=CC$4,MAX(CC$1:CC24)+1,"")</f>
        <v/>
      </c>
      <c r="CD25" s="6" t="str">
        <f>IF($W25=CD$4,MAX(CD$1:CD24)+1,"")</f>
        <v/>
      </c>
      <c r="CE25" s="6" t="str">
        <f>IF($W25=CE$4,MAX(CE$1:CE24)+1,"")</f>
        <v/>
      </c>
      <c r="CF25" s="6" t="str">
        <f>IF($W25=CF$4,MAX(CF$1:CF24)+1,"")</f>
        <v/>
      </c>
      <c r="CG25" s="6" t="str">
        <f>IF($W25=CG$4,MAX(CG$1:CG24)+1,"")</f>
        <v/>
      </c>
      <c r="CH25" s="6" t="str">
        <f>IF($W25=CH$4,MAX(CH$1:CH24)+1,"")</f>
        <v/>
      </c>
      <c r="CI25" s="6" t="str">
        <f>IF($W25=CI$4,MAX(CI$1:CI24)+1,"")</f>
        <v/>
      </c>
      <c r="CJ25" s="6" t="str">
        <f>IF($W25=CJ$4,MAX(CJ$1:CJ24)+1,"")</f>
        <v/>
      </c>
      <c r="CK25" s="6" t="str">
        <f>IF($W25=CK$4,MAX(CK$1:CK24)+1,"")</f>
        <v/>
      </c>
      <c r="CL25" s="6" t="str">
        <f>IF($W25=CL$4,MAX(CL$1:CL24)+1,"")</f>
        <v/>
      </c>
      <c r="CM25" s="6" t="str">
        <f>IF($W25=CM$4,MAX(CM$1:CM24)+1,"")</f>
        <v/>
      </c>
      <c r="CN25" s="6" t="str">
        <f>IF($W25=CN$4,MAX(CN$1:CN24)+1,"")</f>
        <v/>
      </c>
      <c r="CO25" s="6" t="str">
        <f>IF($W25=CO$4,MAX(CO$1:CO24)+1,"")</f>
        <v/>
      </c>
      <c r="CP25" s="6" t="str">
        <f>IF($W25=CP$4,MAX(CP$1:CP24)+1,"")</f>
        <v/>
      </c>
      <c r="CQ25" s="6" t="str">
        <f>IF($W25=CQ$4,MAX(CQ$1:CQ24)+1,"")</f>
        <v/>
      </c>
      <c r="CR25" s="6" t="str">
        <f>IF($W25=CR$4,MAX(CR$1:CR24)+1,"")</f>
        <v/>
      </c>
      <c r="CS25" s="6" t="str">
        <f>IF($W25=CS$4,MAX(CS$1:CS24)+1,"")</f>
        <v/>
      </c>
      <c r="CT25" s="5">
        <f t="shared" si="4"/>
        <v>4</v>
      </c>
      <c r="CU25" s="6" t="str">
        <f t="shared" si="5"/>
        <v>1709901976580</v>
      </c>
      <c r="CV25" s="5" t="str">
        <f t="shared" si="6"/>
        <v>เด็กชาย</v>
      </c>
      <c r="CW25" s="5" t="str" cm="1">
        <f t="array" ref="CW25">RIGHT(F25,MIN(LEN(SUBSTITUTE(F25,รายชื่อนักเรียนแยกห้อง!$AD$5:$AD$8,""))))</f>
        <v>ยศญ์ดนัย</v>
      </c>
      <c r="CX25" s="6">
        <f t="shared" si="7"/>
        <v>0</v>
      </c>
      <c r="CY25" s="6" t="str">
        <f t="shared" si="8"/>
        <v/>
      </c>
      <c r="CZ25" s="5" t="str">
        <f t="shared" si="9"/>
        <v>มัธยมศึกษาปีที่ 1/1-0</v>
      </c>
      <c r="DA25" s="5" t="str">
        <f t="shared" si="10"/>
        <v>มัธยมศึกษาปีที่ 1/1-</v>
      </c>
      <c r="DC25" s="6" t="str">
        <f>IF(DB25="วิทย์-คณิต (เตรียมวิศวะ)",MAX($DC$1:DC24)+1,"")</f>
        <v/>
      </c>
      <c r="DD25" s="6" t="str">
        <f>IF(DB25="วิทย์-คณิต (วิทยาศาสตร์สุขภาพ)",MAX($DD$1:DD24)+1,"")</f>
        <v/>
      </c>
      <c r="DE25" s="6" t="str">
        <f>IF(DB25="ศิลป์การจัดการธุรกิจการค้าสมัยใหม่",MAX($DE$1:DE24)+1,"")</f>
        <v/>
      </c>
      <c r="DF25" s="6" t="str">
        <f>IF(DB25="ศิลป์ภาษาจีนเพื่อธุรกิจ 4.0",MAX($DF$1:DF24)+1,"")</f>
        <v/>
      </c>
      <c r="DG25" s="6" t="str">
        <f>IF(DB25="ศิลป์ภาษาอังกฤษเพื่อการสื่อสารธุรกิจ",MAX($DG$1:DG24)+1,"")</f>
        <v/>
      </c>
      <c r="DH25" s="6" t="str">
        <f>IF(DB25="นวัตกรรมการจัดการเกษตร",MAX($DH$1:DH24)+1,"")</f>
        <v/>
      </c>
      <c r="DI25" s="5">
        <f t="shared" si="11"/>
        <v>0</v>
      </c>
      <c r="DJ25" s="5" t="str">
        <f t="shared" si="12"/>
        <v>มัธยมศึกษาปีที่ 1/1-21</v>
      </c>
      <c r="DK25" s="5" t="str">
        <f t="shared" si="13"/>
        <v>-0</v>
      </c>
      <c r="DL25" s="5" t="str">
        <f t="shared" si="14"/>
        <v>มัธยมศึกษาปีที่ 1</v>
      </c>
    </row>
    <row r="26" spans="1:116">
      <c r="A26" s="5" t="str">
        <f t="shared" si="0"/>
        <v>มัธยมศึกษาปีที่ 1/1-22</v>
      </c>
      <c r="B26" s="5" t="str">
        <f t="shared" si="1"/>
        <v>ช68102-3</v>
      </c>
      <c r="C26" s="5" t="str">
        <f t="shared" si="2"/>
        <v>-0</v>
      </c>
      <c r="D26" s="8">
        <v>22</v>
      </c>
      <c r="E26" s="9">
        <v>11107</v>
      </c>
      <c r="F26" s="3" t="s">
        <v>2371</v>
      </c>
      <c r="G26" s="3" t="s">
        <v>2372</v>
      </c>
      <c r="H26" s="68">
        <v>1</v>
      </c>
      <c r="I26" s="68">
        <v>7</v>
      </c>
      <c r="J26" s="68">
        <v>0</v>
      </c>
      <c r="K26" s="68">
        <v>9</v>
      </c>
      <c r="L26" s="68">
        <v>9</v>
      </c>
      <c r="M26" s="68">
        <v>0</v>
      </c>
      <c r="N26" s="68">
        <v>1</v>
      </c>
      <c r="O26" s="68">
        <v>9</v>
      </c>
      <c r="P26" s="68">
        <v>5</v>
      </c>
      <c r="Q26" s="68">
        <v>5</v>
      </c>
      <c r="R26" s="68">
        <v>2</v>
      </c>
      <c r="S26" s="68">
        <v>3</v>
      </c>
      <c r="T26" s="68">
        <v>0</v>
      </c>
      <c r="U26" s="11" t="s">
        <v>575</v>
      </c>
      <c r="W26" s="6" t="str">
        <f>IF(X26="","",IF(X26=รายชื่อชมรม!$B$3,รายชื่อชมรม!$A$3,IF(X26=รายชื่อชมรม!$B$4,รายชื่อชมรม!$A$4,IF(X26=รายชื่อชมรม!$B$5,รายชื่อชมรม!$A$5,IF(X26=รายชื่อชมรม!$B$6,รายชื่อชมรม!$A$6,IF(X26=รายชื่อชมรม!$B$7,รายชื่อชมรม!$A$7,IF(X26=รายชื่อชมรม!$B$8,รายชื่อชมรม!$A$8,IF(X26=รายชื่อชมรม!$B$9,รายชื่อชมรม!$A$9,IF(X26=รายชื่อชมรม!$B$10,รายชื่อชมรม!$A$10,IF(X26=รายชื่อชมรม!$B$11,รายชื่อชมรม!$A$11,IF(X26=รายชื่อชมรม!$B$12,รายชื่อชมรม!$A$12,"-")))))))))))</f>
        <v>ช68102</v>
      </c>
      <c r="X26" s="6" t="s">
        <v>1398</v>
      </c>
      <c r="Y26" s="6" t="str">
        <f>IF(W26=0,"",IF(W26="-","",IF(W26="","",VLOOKUP(W26,รายชื่อชมรม!$A$3:$F$83,3,FALSE))))</f>
        <v>นายณฤริท  วิชรัจจ์</v>
      </c>
      <c r="Z26" s="6" t="str">
        <f>IF(Y26=$Z$4,MAX(Z$1:$Z25)+1,"")</f>
        <v/>
      </c>
      <c r="AA26" s="6" t="str">
        <f>IF($Y26=AA$4,MAX(AA$1:AA25)+1,"")</f>
        <v/>
      </c>
      <c r="AB26" s="6" t="str">
        <f>IF($Y26=AB$4,MAX(AB$1:AB25)+1,"")</f>
        <v/>
      </c>
      <c r="AC26" s="6" t="str">
        <f>IF($Y26=AC$4,MAX(AC$1:AC25)+1,"")</f>
        <v/>
      </c>
      <c r="AD26" s="6" t="str">
        <f>IF($Y26=AD$4,MAX(AD$1:AD25)+1,"")</f>
        <v/>
      </c>
      <c r="AE26" s="6" t="str">
        <f>IF($Y26=AE$4,MAX(AE$1:AE25)+1,"")</f>
        <v/>
      </c>
      <c r="AF26" s="6" t="str">
        <f>IF($Y26=AF$4,MAX(AF$1:AF25)+1,"")</f>
        <v/>
      </c>
      <c r="AG26" s="6" t="str">
        <f>IF($Y26=AG$4,MAX(AG$1:AG25)+1,"")</f>
        <v/>
      </c>
      <c r="AH26" s="6" t="str">
        <f>IF($Y26=AH$4,MAX(AH$1:AH25)+1,"")</f>
        <v/>
      </c>
      <c r="AI26" s="5">
        <f t="shared" si="3"/>
        <v>0</v>
      </c>
      <c r="AK26" s="6" t="str">
        <f>IF($W26=AK$4,MAX(AK$1:AK25)+1,"")</f>
        <v/>
      </c>
      <c r="AL26" s="6">
        <f>IF($W26=AL$4,MAX(AL$1:AL25)+1,"")</f>
        <v>3</v>
      </c>
      <c r="AM26" s="6" t="str">
        <f>IF($W26=AM$4,MAX(AM$1:AM25)+1,"")</f>
        <v/>
      </c>
      <c r="AN26" s="6" t="str">
        <f>IF($W26=AN$4,MAX(AN$1:AN25)+1,"")</f>
        <v/>
      </c>
      <c r="AO26" s="6" t="str">
        <f>IF($W26=AO$4,MAX(AO$1:AO25)+1,"")</f>
        <v/>
      </c>
      <c r="AP26" s="6" t="str">
        <f>IF($W26=AP$4,MAX(AP$1:AP25)+1,"")</f>
        <v/>
      </c>
      <c r="AQ26" s="6" t="str">
        <f>IF($W26=AQ$4,MAX(AQ$1:AQ25)+1,"")</f>
        <v/>
      </c>
      <c r="AR26" s="6" t="str">
        <f>IF($W26=AR$4,MAX(AR$1:AR25)+1,"")</f>
        <v/>
      </c>
      <c r="AS26" s="6" t="str">
        <f>IF($W26=AS$4,MAX(AS$1:AS25)+1,"")</f>
        <v/>
      </c>
      <c r="AT26" s="6" t="str">
        <f>IF($W26=AT$4,MAX(AT$1:AT25)+1,"")</f>
        <v/>
      </c>
      <c r="AU26" s="6" t="str">
        <f>IF($W26=AU$4,MAX(AU$1:AU25)+1,"")</f>
        <v/>
      </c>
      <c r="AV26" s="6" t="str">
        <f>IF($W26=AV$4,MAX(AV$1:AV25)+1,"")</f>
        <v/>
      </c>
      <c r="AW26" s="6" t="str">
        <f>IF($W26=AW$4,MAX(AW$1:AW25)+1,"")</f>
        <v/>
      </c>
      <c r="AX26" s="6" t="str">
        <f>IF($W26=AX$4,MAX(AX$1:AX25)+1,"")</f>
        <v/>
      </c>
      <c r="AY26" s="6" t="str">
        <f>IF($W26=AY$4,MAX(AY$1:AY25)+1,"")</f>
        <v/>
      </c>
      <c r="AZ26" s="6" t="str">
        <f>IF($W26=AZ$4,MAX(AZ$1:AZ25)+1,"")</f>
        <v/>
      </c>
      <c r="BA26" s="6" t="str">
        <f>IF($W26=BA$4,MAX(BA$1:BA25)+1,"")</f>
        <v/>
      </c>
      <c r="BB26" s="6" t="str">
        <f>IF($W26=BB$4,MAX(BB$1:BB25)+1,"")</f>
        <v/>
      </c>
      <c r="BC26" s="6" t="str">
        <f>IF($W26=BC$4,MAX(BC$1:BC25)+1,"")</f>
        <v/>
      </c>
      <c r="BD26" s="6" t="str">
        <f>IF($W26=BD$4,MAX(BD$1:BD25)+1,"")</f>
        <v/>
      </c>
      <c r="BE26" s="6" t="str">
        <f>IF($W26=BE$4,MAX(BE$1:BE25)+1,"")</f>
        <v/>
      </c>
      <c r="BF26" s="6" t="str">
        <f>IF($W26=BF$4,MAX(BF$1:BF25)+1,"")</f>
        <v/>
      </c>
      <c r="BG26" s="6" t="str">
        <f>IF($W26=BG$4,MAX(BG$1:BG25)+1,"")</f>
        <v/>
      </c>
      <c r="BH26" s="6" t="str">
        <f>IF($W26=BH$4,MAX(BH$1:BH25)+1,"")</f>
        <v/>
      </c>
      <c r="BI26" s="6" t="str">
        <f>IF($W26=BI$4,MAX(BI$1:BI25)+1,"")</f>
        <v/>
      </c>
      <c r="BJ26" s="6" t="str">
        <f>IF($W26=BJ$4,MAX(BJ$1:BJ25)+1,"")</f>
        <v/>
      </c>
      <c r="BK26" s="6" t="str">
        <f>IF($W26=BK$4,MAX(BK$1:BK25)+1,"")</f>
        <v/>
      </c>
      <c r="BL26" s="6" t="str">
        <f>IF($W26=BL$4,MAX(BL$1:BL25)+1,"")</f>
        <v/>
      </c>
      <c r="BM26" s="6" t="str">
        <f>IF($W26=BM$4,MAX(BM$1:BM25)+1,"")</f>
        <v/>
      </c>
      <c r="BN26" s="6" t="str">
        <f>IF($W26=BN$4,MAX(BN$1:BN25)+1,"")</f>
        <v/>
      </c>
      <c r="BO26" s="6" t="str">
        <f>IF($W26=BO$4,MAX(BO$1:BO25)+1,"")</f>
        <v/>
      </c>
      <c r="BP26" s="6" t="str">
        <f>IF($W26=BP$4,MAX(BP$1:BP25)+1,"")</f>
        <v/>
      </c>
      <c r="BQ26" s="6" t="str">
        <f>IF($W26=BQ$4,MAX(BQ$1:BQ25)+1,"")</f>
        <v/>
      </c>
      <c r="BR26" s="6" t="str">
        <f>IF($W26=BR$4,MAX(BR$1:BR25)+1,"")</f>
        <v/>
      </c>
      <c r="BS26" s="6" t="str">
        <f>IF($W26=BS$4,MAX(BS$1:BS25)+1,"")</f>
        <v/>
      </c>
      <c r="BT26" s="6" t="str">
        <f>IF($W26=BT$4,MAX(BT$1:BT25)+1,"")</f>
        <v/>
      </c>
      <c r="BU26" s="6" t="str">
        <f>IF($W26=BU$4,MAX(BU$1:BU25)+1,"")</f>
        <v/>
      </c>
      <c r="BV26" s="6" t="str">
        <f>IF($W26=BV$4,MAX(BV$1:BV25)+1,"")</f>
        <v/>
      </c>
      <c r="BW26" s="6" t="str">
        <f>IF($W26=BW$4,MAX(BW$1:BW25)+1,"")</f>
        <v/>
      </c>
      <c r="BX26" s="6" t="str">
        <f>IF($W26=BX$4,MAX(BX$1:BX25)+1,"")</f>
        <v/>
      </c>
      <c r="BY26" s="6" t="str">
        <f>IF($W26=BY$4,MAX(BY$1:BY25)+1,"")</f>
        <v/>
      </c>
      <c r="BZ26" s="6" t="str">
        <f>IF($W26=BZ$4,MAX(BZ$1:BZ25)+1,"")</f>
        <v/>
      </c>
      <c r="CA26" s="6" t="str">
        <f>IF($W26=CA$4,MAX(CA$1:CA25)+1,"")</f>
        <v/>
      </c>
      <c r="CB26" s="6" t="str">
        <f>IF($W26=CB$4,MAX(CB$1:CB25)+1,"")</f>
        <v/>
      </c>
      <c r="CC26" s="6" t="str">
        <f>IF($W26=CC$4,MAX(CC$1:CC25)+1,"")</f>
        <v/>
      </c>
      <c r="CD26" s="6" t="str">
        <f>IF($W26=CD$4,MAX(CD$1:CD25)+1,"")</f>
        <v/>
      </c>
      <c r="CE26" s="6" t="str">
        <f>IF($W26=CE$4,MAX(CE$1:CE25)+1,"")</f>
        <v/>
      </c>
      <c r="CF26" s="6" t="str">
        <f>IF($W26=CF$4,MAX(CF$1:CF25)+1,"")</f>
        <v/>
      </c>
      <c r="CG26" s="6" t="str">
        <f>IF($W26=CG$4,MAX(CG$1:CG25)+1,"")</f>
        <v/>
      </c>
      <c r="CH26" s="6" t="str">
        <f>IF($W26=CH$4,MAX(CH$1:CH25)+1,"")</f>
        <v/>
      </c>
      <c r="CI26" s="6" t="str">
        <f>IF($W26=CI$4,MAX(CI$1:CI25)+1,"")</f>
        <v/>
      </c>
      <c r="CJ26" s="6" t="str">
        <f>IF($W26=CJ$4,MAX(CJ$1:CJ25)+1,"")</f>
        <v/>
      </c>
      <c r="CK26" s="6" t="str">
        <f>IF($W26=CK$4,MAX(CK$1:CK25)+1,"")</f>
        <v/>
      </c>
      <c r="CL26" s="6" t="str">
        <f>IF($W26=CL$4,MAX(CL$1:CL25)+1,"")</f>
        <v/>
      </c>
      <c r="CM26" s="6" t="str">
        <f>IF($W26=CM$4,MAX(CM$1:CM25)+1,"")</f>
        <v/>
      </c>
      <c r="CN26" s="6" t="str">
        <f>IF($W26=CN$4,MAX(CN$1:CN25)+1,"")</f>
        <v/>
      </c>
      <c r="CO26" s="6" t="str">
        <f>IF($W26=CO$4,MAX(CO$1:CO25)+1,"")</f>
        <v/>
      </c>
      <c r="CP26" s="6" t="str">
        <f>IF($W26=CP$4,MAX(CP$1:CP25)+1,"")</f>
        <v/>
      </c>
      <c r="CQ26" s="6" t="str">
        <f>IF($W26=CQ$4,MAX(CQ$1:CQ25)+1,"")</f>
        <v/>
      </c>
      <c r="CR26" s="6" t="str">
        <f>IF($W26=CR$4,MAX(CR$1:CR25)+1,"")</f>
        <v/>
      </c>
      <c r="CS26" s="6" t="str">
        <f>IF($W26=CS$4,MAX(CS$1:CS25)+1,"")</f>
        <v/>
      </c>
      <c r="CT26" s="5">
        <f t="shared" si="4"/>
        <v>3</v>
      </c>
      <c r="CU26" s="6" t="str">
        <f t="shared" si="5"/>
        <v>1709901955230</v>
      </c>
      <c r="CV26" s="5" t="str">
        <f t="shared" si="6"/>
        <v>เด็กชาย</v>
      </c>
      <c r="CW26" s="5" t="str" cm="1">
        <f t="array" ref="CW26">RIGHT(F26,MIN(LEN(SUBSTITUTE(F26,รายชื่อนักเรียนแยกห้อง!$AD$5:$AD$8,""))))</f>
        <v>วรินทร</v>
      </c>
      <c r="CX26" s="6">
        <f t="shared" si="7"/>
        <v>0</v>
      </c>
      <c r="CY26" s="6" t="str">
        <f t="shared" si="8"/>
        <v/>
      </c>
      <c r="CZ26" s="5" t="str">
        <f t="shared" si="9"/>
        <v>มัธยมศึกษาปีที่ 1/1-0</v>
      </c>
      <c r="DA26" s="5" t="str">
        <f t="shared" si="10"/>
        <v>มัธยมศึกษาปีที่ 1/1-</v>
      </c>
      <c r="DC26" s="6" t="str">
        <f>IF(DB26="วิทย์-คณิต (เตรียมวิศวะ)",MAX($DC$1:DC25)+1,"")</f>
        <v/>
      </c>
      <c r="DD26" s="6" t="str">
        <f>IF(DB26="วิทย์-คณิต (วิทยาศาสตร์สุขภาพ)",MAX($DD$1:DD25)+1,"")</f>
        <v/>
      </c>
      <c r="DE26" s="6" t="str">
        <f>IF(DB26="ศิลป์การจัดการธุรกิจการค้าสมัยใหม่",MAX($DE$1:DE25)+1,"")</f>
        <v/>
      </c>
      <c r="DF26" s="6" t="str">
        <f>IF(DB26="ศิลป์ภาษาจีนเพื่อธุรกิจ 4.0",MAX($DF$1:DF25)+1,"")</f>
        <v/>
      </c>
      <c r="DG26" s="6" t="str">
        <f>IF(DB26="ศิลป์ภาษาอังกฤษเพื่อการสื่อสารธุรกิจ",MAX($DG$1:DG25)+1,"")</f>
        <v/>
      </c>
      <c r="DH26" s="6" t="str">
        <f>IF(DB26="นวัตกรรมการจัดการเกษตร",MAX($DH$1:DH25)+1,"")</f>
        <v/>
      </c>
      <c r="DI26" s="5">
        <f t="shared" si="11"/>
        <v>0</v>
      </c>
      <c r="DJ26" s="5" t="str">
        <f t="shared" si="12"/>
        <v>มัธยมศึกษาปีที่ 1/1-22</v>
      </c>
      <c r="DK26" s="5" t="str">
        <f t="shared" si="13"/>
        <v>-0</v>
      </c>
      <c r="DL26" s="5" t="str">
        <f t="shared" si="14"/>
        <v>มัธยมศึกษาปีที่ 1</v>
      </c>
    </row>
    <row r="27" spans="1:116">
      <c r="A27" s="5" t="str">
        <f t="shared" si="0"/>
        <v>มัธยมศึกษาปีที่ 1/1-23</v>
      </c>
      <c r="B27" s="5" t="str">
        <f t="shared" si="1"/>
        <v>ช68108-5</v>
      </c>
      <c r="C27" s="5" t="str">
        <f t="shared" si="2"/>
        <v>-0</v>
      </c>
      <c r="D27" s="8">
        <v>23</v>
      </c>
      <c r="E27" s="9">
        <v>11108</v>
      </c>
      <c r="F27" s="3" t="s">
        <v>2091</v>
      </c>
      <c r="G27" s="3" t="s">
        <v>2373</v>
      </c>
      <c r="H27" s="68">
        <v>1</v>
      </c>
      <c r="I27" s="68">
        <v>7</v>
      </c>
      <c r="J27" s="68">
        <v>0</v>
      </c>
      <c r="K27" s="68">
        <v>0</v>
      </c>
      <c r="L27" s="68">
        <v>4</v>
      </c>
      <c r="M27" s="68">
        <v>0</v>
      </c>
      <c r="N27" s="68">
        <v>1</v>
      </c>
      <c r="O27" s="68">
        <v>4</v>
      </c>
      <c r="P27" s="68">
        <v>4</v>
      </c>
      <c r="Q27" s="68">
        <v>7</v>
      </c>
      <c r="R27" s="68">
        <v>2</v>
      </c>
      <c r="S27" s="68">
        <v>2</v>
      </c>
      <c r="T27" s="68">
        <v>9</v>
      </c>
      <c r="U27" s="11" t="s">
        <v>575</v>
      </c>
      <c r="W27" s="6" t="str">
        <f>IF(X27="","",IF(X27=รายชื่อชมรม!$B$3,รายชื่อชมรม!$A$3,IF(X27=รายชื่อชมรม!$B$4,รายชื่อชมรม!$A$4,IF(X27=รายชื่อชมรม!$B$5,รายชื่อชมรม!$A$5,IF(X27=รายชื่อชมรม!$B$6,รายชื่อชมรม!$A$6,IF(X27=รายชื่อชมรม!$B$7,รายชื่อชมรม!$A$7,IF(X27=รายชื่อชมรม!$B$8,รายชื่อชมรม!$A$8,IF(X27=รายชื่อชมรม!$B$9,รายชื่อชมรม!$A$9,IF(X27=รายชื่อชมรม!$B$10,รายชื่อชมรม!$A$10,IF(X27=รายชื่อชมรม!$B$11,รายชื่อชมรม!$A$11,IF(X27=รายชื่อชมรม!$B$12,รายชื่อชมรม!$A$12,"-")))))))))))</f>
        <v>ช68108</v>
      </c>
      <c r="X27" s="6" t="s">
        <v>2320</v>
      </c>
      <c r="Y27" s="6" t="str">
        <f>IF(W27=0,"",IF(W27="-","",IF(W27="","",VLOOKUP(W27,รายชื่อชมรม!$A$3:$F$83,3,FALSE))))</f>
        <v>นางสาวอภิชยา  จิตรีเนื่อง</v>
      </c>
      <c r="Z27" s="6" t="str">
        <f>IF(Y27=$Z$4,MAX(Z$1:$Z26)+1,"")</f>
        <v/>
      </c>
      <c r="AA27" s="6" t="str">
        <f>IF($Y27=AA$4,MAX(AA$1:AA26)+1,"")</f>
        <v/>
      </c>
      <c r="AB27" s="6" t="str">
        <f>IF($Y27=AB$4,MAX(AB$1:AB26)+1,"")</f>
        <v/>
      </c>
      <c r="AC27" s="6" t="str">
        <f>IF($Y27=AC$4,MAX(AC$1:AC26)+1,"")</f>
        <v/>
      </c>
      <c r="AD27" s="6" t="str">
        <f>IF($Y27=AD$4,MAX(AD$1:AD26)+1,"")</f>
        <v/>
      </c>
      <c r="AE27" s="6" t="str">
        <f>IF($Y27=AE$4,MAX(AE$1:AE26)+1,"")</f>
        <v/>
      </c>
      <c r="AF27" s="6" t="str">
        <f>IF($Y27=AF$4,MAX(AF$1:AF26)+1,"")</f>
        <v/>
      </c>
      <c r="AG27" s="6" t="str">
        <f>IF($Y27=AG$4,MAX(AG$1:AG26)+1,"")</f>
        <v/>
      </c>
      <c r="AH27" s="6" t="str">
        <f>IF($Y27=AH$4,MAX(AH$1:AH26)+1,"")</f>
        <v/>
      </c>
      <c r="AI27" s="5">
        <f t="shared" si="3"/>
        <v>0</v>
      </c>
      <c r="AK27" s="6" t="str">
        <f>IF($W27=AK$4,MAX(AK$1:AK26)+1,"")</f>
        <v/>
      </c>
      <c r="AL27" s="6" t="str">
        <f>IF($W27=AL$4,MAX(AL$1:AL26)+1,"")</f>
        <v/>
      </c>
      <c r="AM27" s="6" t="str">
        <f>IF($W27=AM$4,MAX(AM$1:AM26)+1,"")</f>
        <v/>
      </c>
      <c r="AN27" s="6" t="str">
        <f>IF($W27=AN$4,MAX(AN$1:AN26)+1,"")</f>
        <v/>
      </c>
      <c r="AO27" s="6" t="str">
        <f>IF($W27=AO$4,MAX(AO$1:AO26)+1,"")</f>
        <v/>
      </c>
      <c r="AP27" s="6" t="str">
        <f>IF($W27=AP$4,MAX(AP$1:AP26)+1,"")</f>
        <v/>
      </c>
      <c r="AQ27" s="6" t="str">
        <f>IF($W27=AQ$4,MAX(AQ$1:AQ26)+1,"")</f>
        <v/>
      </c>
      <c r="AR27" s="6">
        <f>IF($W27=AR$4,MAX(AR$1:AR26)+1,"")</f>
        <v>5</v>
      </c>
      <c r="AS27" s="6" t="str">
        <f>IF($W27=AS$4,MAX(AS$1:AS26)+1,"")</f>
        <v/>
      </c>
      <c r="AT27" s="6" t="str">
        <f>IF($W27=AT$4,MAX(AT$1:AT26)+1,"")</f>
        <v/>
      </c>
      <c r="AU27" s="6" t="str">
        <f>IF($W27=AU$4,MAX(AU$1:AU26)+1,"")</f>
        <v/>
      </c>
      <c r="AV27" s="6" t="str">
        <f>IF($W27=AV$4,MAX(AV$1:AV26)+1,"")</f>
        <v/>
      </c>
      <c r="AW27" s="6" t="str">
        <f>IF($W27=AW$4,MAX(AW$1:AW26)+1,"")</f>
        <v/>
      </c>
      <c r="AX27" s="6" t="str">
        <f>IF($W27=AX$4,MAX(AX$1:AX26)+1,"")</f>
        <v/>
      </c>
      <c r="AY27" s="6" t="str">
        <f>IF($W27=AY$4,MAX(AY$1:AY26)+1,"")</f>
        <v/>
      </c>
      <c r="AZ27" s="6" t="str">
        <f>IF($W27=AZ$4,MAX(AZ$1:AZ26)+1,"")</f>
        <v/>
      </c>
      <c r="BA27" s="6" t="str">
        <f>IF($W27=BA$4,MAX(BA$1:BA26)+1,"")</f>
        <v/>
      </c>
      <c r="BB27" s="6" t="str">
        <f>IF($W27=BB$4,MAX(BB$1:BB26)+1,"")</f>
        <v/>
      </c>
      <c r="BC27" s="6" t="str">
        <f>IF($W27=BC$4,MAX(BC$1:BC26)+1,"")</f>
        <v/>
      </c>
      <c r="BD27" s="6" t="str">
        <f>IF($W27=BD$4,MAX(BD$1:BD26)+1,"")</f>
        <v/>
      </c>
      <c r="BE27" s="6" t="str">
        <f>IF($W27=BE$4,MAX(BE$1:BE26)+1,"")</f>
        <v/>
      </c>
      <c r="BF27" s="6" t="str">
        <f>IF($W27=BF$4,MAX(BF$1:BF26)+1,"")</f>
        <v/>
      </c>
      <c r="BG27" s="6" t="str">
        <f>IF($W27=BG$4,MAX(BG$1:BG26)+1,"")</f>
        <v/>
      </c>
      <c r="BH27" s="6" t="str">
        <f>IF($W27=BH$4,MAX(BH$1:BH26)+1,"")</f>
        <v/>
      </c>
      <c r="BI27" s="6" t="str">
        <f>IF($W27=BI$4,MAX(BI$1:BI26)+1,"")</f>
        <v/>
      </c>
      <c r="BJ27" s="6" t="str">
        <f>IF($W27=BJ$4,MAX(BJ$1:BJ26)+1,"")</f>
        <v/>
      </c>
      <c r="BK27" s="6" t="str">
        <f>IF($W27=BK$4,MAX(BK$1:BK26)+1,"")</f>
        <v/>
      </c>
      <c r="BL27" s="6" t="str">
        <f>IF($W27=BL$4,MAX(BL$1:BL26)+1,"")</f>
        <v/>
      </c>
      <c r="BM27" s="6" t="str">
        <f>IF($W27=BM$4,MAX(BM$1:BM26)+1,"")</f>
        <v/>
      </c>
      <c r="BN27" s="6" t="str">
        <f>IF($W27=BN$4,MAX(BN$1:BN26)+1,"")</f>
        <v/>
      </c>
      <c r="BO27" s="6" t="str">
        <f>IF($W27=BO$4,MAX(BO$1:BO26)+1,"")</f>
        <v/>
      </c>
      <c r="BP27" s="6" t="str">
        <f>IF($W27=BP$4,MAX(BP$1:BP26)+1,"")</f>
        <v/>
      </c>
      <c r="BQ27" s="6" t="str">
        <f>IF($W27=BQ$4,MAX(BQ$1:BQ26)+1,"")</f>
        <v/>
      </c>
      <c r="BR27" s="6" t="str">
        <f>IF($W27=BR$4,MAX(BR$1:BR26)+1,"")</f>
        <v/>
      </c>
      <c r="BS27" s="6" t="str">
        <f>IF($W27=BS$4,MAX(BS$1:BS26)+1,"")</f>
        <v/>
      </c>
      <c r="BT27" s="6" t="str">
        <f>IF($W27=BT$4,MAX(BT$1:BT26)+1,"")</f>
        <v/>
      </c>
      <c r="BU27" s="6" t="str">
        <f>IF($W27=BU$4,MAX(BU$1:BU26)+1,"")</f>
        <v/>
      </c>
      <c r="BV27" s="6" t="str">
        <f>IF($W27=BV$4,MAX(BV$1:BV26)+1,"")</f>
        <v/>
      </c>
      <c r="BW27" s="6" t="str">
        <f>IF($W27=BW$4,MAX(BW$1:BW26)+1,"")</f>
        <v/>
      </c>
      <c r="BX27" s="6" t="str">
        <f>IF($W27=BX$4,MAX(BX$1:BX26)+1,"")</f>
        <v/>
      </c>
      <c r="BY27" s="6" t="str">
        <f>IF($W27=BY$4,MAX(BY$1:BY26)+1,"")</f>
        <v/>
      </c>
      <c r="BZ27" s="6" t="str">
        <f>IF($W27=BZ$4,MAX(BZ$1:BZ26)+1,"")</f>
        <v/>
      </c>
      <c r="CA27" s="6" t="str">
        <f>IF($W27=CA$4,MAX(CA$1:CA26)+1,"")</f>
        <v/>
      </c>
      <c r="CB27" s="6" t="str">
        <f>IF($W27=CB$4,MAX(CB$1:CB26)+1,"")</f>
        <v/>
      </c>
      <c r="CC27" s="6" t="str">
        <f>IF($W27=CC$4,MAX(CC$1:CC26)+1,"")</f>
        <v/>
      </c>
      <c r="CD27" s="6" t="str">
        <f>IF($W27=CD$4,MAX(CD$1:CD26)+1,"")</f>
        <v/>
      </c>
      <c r="CE27" s="6" t="str">
        <f>IF($W27=CE$4,MAX(CE$1:CE26)+1,"")</f>
        <v/>
      </c>
      <c r="CF27" s="6" t="str">
        <f>IF($W27=CF$4,MAX(CF$1:CF26)+1,"")</f>
        <v/>
      </c>
      <c r="CG27" s="6" t="str">
        <f>IF($W27=CG$4,MAX(CG$1:CG26)+1,"")</f>
        <v/>
      </c>
      <c r="CH27" s="6" t="str">
        <f>IF($W27=CH$4,MAX(CH$1:CH26)+1,"")</f>
        <v/>
      </c>
      <c r="CI27" s="6" t="str">
        <f>IF($W27=CI$4,MAX(CI$1:CI26)+1,"")</f>
        <v/>
      </c>
      <c r="CJ27" s="6" t="str">
        <f>IF($W27=CJ$4,MAX(CJ$1:CJ26)+1,"")</f>
        <v/>
      </c>
      <c r="CK27" s="6" t="str">
        <f>IF($W27=CK$4,MAX(CK$1:CK26)+1,"")</f>
        <v/>
      </c>
      <c r="CL27" s="6" t="str">
        <f>IF($W27=CL$4,MAX(CL$1:CL26)+1,"")</f>
        <v/>
      </c>
      <c r="CM27" s="6" t="str">
        <f>IF($W27=CM$4,MAX(CM$1:CM26)+1,"")</f>
        <v/>
      </c>
      <c r="CN27" s="6" t="str">
        <f>IF($W27=CN$4,MAX(CN$1:CN26)+1,"")</f>
        <v/>
      </c>
      <c r="CO27" s="6" t="str">
        <f>IF($W27=CO$4,MAX(CO$1:CO26)+1,"")</f>
        <v/>
      </c>
      <c r="CP27" s="6" t="str">
        <f>IF($W27=CP$4,MAX(CP$1:CP26)+1,"")</f>
        <v/>
      </c>
      <c r="CQ27" s="6" t="str">
        <f>IF($W27=CQ$4,MAX(CQ$1:CQ26)+1,"")</f>
        <v/>
      </c>
      <c r="CR27" s="6" t="str">
        <f>IF($W27=CR$4,MAX(CR$1:CR26)+1,"")</f>
        <v/>
      </c>
      <c r="CS27" s="6" t="str">
        <f>IF($W27=CS$4,MAX(CS$1:CS26)+1,"")</f>
        <v/>
      </c>
      <c r="CT27" s="5">
        <f t="shared" si="4"/>
        <v>5</v>
      </c>
      <c r="CU27" s="6" t="str">
        <f t="shared" si="5"/>
        <v>1700401447229</v>
      </c>
      <c r="CV27" s="5" t="str">
        <f t="shared" si="6"/>
        <v>เด็กชาย</v>
      </c>
      <c r="CW27" s="5" t="str" cm="1">
        <f t="array" ref="CW27">RIGHT(F27,MIN(LEN(SUBSTITUTE(F27,รายชื่อนักเรียนแยกห้อง!$AD$5:$AD$8,""))))</f>
        <v>กิตติธัช</v>
      </c>
      <c r="CX27" s="6">
        <f t="shared" si="7"/>
        <v>0</v>
      </c>
      <c r="CY27" s="6" t="str">
        <f t="shared" si="8"/>
        <v/>
      </c>
      <c r="CZ27" s="5" t="str">
        <f t="shared" si="9"/>
        <v>มัธยมศึกษาปีที่ 1/1-0</v>
      </c>
      <c r="DA27" s="5" t="str">
        <f t="shared" si="10"/>
        <v>มัธยมศึกษาปีที่ 1/1-</v>
      </c>
      <c r="DC27" s="6" t="str">
        <f>IF(DB27="วิทย์-คณิต (เตรียมวิศวะ)",MAX($DC$1:DC26)+1,"")</f>
        <v/>
      </c>
      <c r="DD27" s="6" t="str">
        <f>IF(DB27="วิทย์-คณิต (วิทยาศาสตร์สุขภาพ)",MAX($DD$1:DD26)+1,"")</f>
        <v/>
      </c>
      <c r="DE27" s="6" t="str">
        <f>IF(DB27="ศิลป์การจัดการธุรกิจการค้าสมัยใหม่",MAX($DE$1:DE26)+1,"")</f>
        <v/>
      </c>
      <c r="DF27" s="6" t="str">
        <f>IF(DB27="ศิลป์ภาษาจีนเพื่อธุรกิจ 4.0",MAX($DF$1:DF26)+1,"")</f>
        <v/>
      </c>
      <c r="DG27" s="6" t="str">
        <f>IF(DB27="ศิลป์ภาษาอังกฤษเพื่อการสื่อสารธุรกิจ",MAX($DG$1:DG26)+1,"")</f>
        <v/>
      </c>
      <c r="DH27" s="6" t="str">
        <f>IF(DB27="นวัตกรรมการจัดการเกษตร",MAX($DH$1:DH26)+1,"")</f>
        <v/>
      </c>
      <c r="DI27" s="5">
        <f t="shared" si="11"/>
        <v>0</v>
      </c>
      <c r="DJ27" s="5" t="str">
        <f t="shared" si="12"/>
        <v>มัธยมศึกษาปีที่ 1/1-23</v>
      </c>
      <c r="DK27" s="5" t="str">
        <f t="shared" si="13"/>
        <v>-0</v>
      </c>
      <c r="DL27" s="5" t="str">
        <f t="shared" si="14"/>
        <v>มัธยมศึกษาปีที่ 1</v>
      </c>
    </row>
    <row r="28" spans="1:116">
      <c r="A28" s="5" t="str">
        <f t="shared" si="0"/>
        <v>มัธยมศึกษาปีที่ 1/1-24</v>
      </c>
      <c r="B28" s="5" t="str">
        <f t="shared" si="1"/>
        <v>ช68108-6</v>
      </c>
      <c r="C28" s="5" t="str">
        <f t="shared" si="2"/>
        <v>-0</v>
      </c>
      <c r="D28" s="8">
        <v>24</v>
      </c>
      <c r="E28" s="9" t="s">
        <v>1604</v>
      </c>
      <c r="F28" s="3" t="s">
        <v>1605</v>
      </c>
      <c r="G28" s="3" t="s">
        <v>1606</v>
      </c>
      <c r="H28" s="68">
        <v>1</v>
      </c>
      <c r="I28" s="68">
        <v>7</v>
      </c>
      <c r="J28" s="68">
        <v>0</v>
      </c>
      <c r="K28" s="68">
        <v>9</v>
      </c>
      <c r="L28" s="68">
        <v>9</v>
      </c>
      <c r="M28" s="68">
        <v>0</v>
      </c>
      <c r="N28" s="68">
        <v>1</v>
      </c>
      <c r="O28" s="68">
        <v>9</v>
      </c>
      <c r="P28" s="68">
        <v>4</v>
      </c>
      <c r="Q28" s="68">
        <v>5</v>
      </c>
      <c r="R28" s="68">
        <v>6</v>
      </c>
      <c r="S28" s="68">
        <v>2</v>
      </c>
      <c r="T28" s="68">
        <v>5</v>
      </c>
      <c r="U28" s="11" t="s">
        <v>575</v>
      </c>
      <c r="W28" s="6" t="str">
        <f>IF(X28="","",IF(X28=รายชื่อชมรม!$B$3,รายชื่อชมรม!$A$3,IF(X28=รายชื่อชมรม!$B$4,รายชื่อชมรม!$A$4,IF(X28=รายชื่อชมรม!$B$5,รายชื่อชมรม!$A$5,IF(X28=รายชื่อชมรม!$B$6,รายชื่อชมรม!$A$6,IF(X28=รายชื่อชมรม!$B$7,รายชื่อชมรม!$A$7,IF(X28=รายชื่อชมรม!$B$8,รายชื่อชมรม!$A$8,IF(X28=รายชื่อชมรม!$B$9,รายชื่อชมรม!$A$9,IF(X28=รายชื่อชมรม!$B$10,รายชื่อชมรม!$A$10,IF(X28=รายชื่อชมรม!$B$11,รายชื่อชมรม!$A$11,IF(X28=รายชื่อชมรม!$B$12,รายชื่อชมรม!$A$12,"-")))))))))))</f>
        <v>ช68108</v>
      </c>
      <c r="X28" s="6" t="s">
        <v>2320</v>
      </c>
      <c r="Y28" s="6" t="str">
        <f>IF(W28=0,"",IF(W28="-","",IF(W28="","",VLOOKUP(W28,รายชื่อชมรม!$A$3:$F$83,3,FALSE))))</f>
        <v>นางสาวอภิชยา  จิตรีเนื่อง</v>
      </c>
      <c r="Z28" s="6" t="str">
        <f>IF(Y28=$Z$4,MAX(Z$1:$Z27)+1,"")</f>
        <v/>
      </c>
      <c r="AA28" s="6" t="str">
        <f>IF($Y28=AA$4,MAX(AA$1:AA27)+1,"")</f>
        <v/>
      </c>
      <c r="AB28" s="6" t="str">
        <f>IF($Y28=AB$4,MAX(AB$1:AB27)+1,"")</f>
        <v/>
      </c>
      <c r="AC28" s="6" t="str">
        <f>IF($Y28=AC$4,MAX(AC$1:AC27)+1,"")</f>
        <v/>
      </c>
      <c r="AD28" s="6" t="str">
        <f>IF($Y28=AD$4,MAX(AD$1:AD27)+1,"")</f>
        <v/>
      </c>
      <c r="AE28" s="6" t="str">
        <f>IF($Y28=AE$4,MAX(AE$1:AE27)+1,"")</f>
        <v/>
      </c>
      <c r="AF28" s="6" t="str">
        <f>IF($Y28=AF$4,MAX(AF$1:AF27)+1,"")</f>
        <v/>
      </c>
      <c r="AG28" s="6" t="str">
        <f>IF($Y28=AG$4,MAX(AG$1:AG27)+1,"")</f>
        <v/>
      </c>
      <c r="AH28" s="6" t="str">
        <f>IF($Y28=AH$4,MAX(AH$1:AH27)+1,"")</f>
        <v/>
      </c>
      <c r="AI28" s="5">
        <f t="shared" si="3"/>
        <v>0</v>
      </c>
      <c r="AK28" s="6" t="str">
        <f>IF($W28=AK$4,MAX(AK$1:AK27)+1,"")</f>
        <v/>
      </c>
      <c r="AL28" s="6" t="str">
        <f>IF($W28=AL$4,MAX(AL$1:AL27)+1,"")</f>
        <v/>
      </c>
      <c r="AM28" s="6" t="str">
        <f>IF($W28=AM$4,MAX(AM$1:AM27)+1,"")</f>
        <v/>
      </c>
      <c r="AN28" s="6" t="str">
        <f>IF($W28=AN$4,MAX(AN$1:AN27)+1,"")</f>
        <v/>
      </c>
      <c r="AO28" s="6" t="str">
        <f>IF($W28=AO$4,MAX(AO$1:AO27)+1,"")</f>
        <v/>
      </c>
      <c r="AP28" s="6" t="str">
        <f>IF($W28=AP$4,MAX(AP$1:AP27)+1,"")</f>
        <v/>
      </c>
      <c r="AQ28" s="6" t="str">
        <f>IF($W28=AQ$4,MAX(AQ$1:AQ27)+1,"")</f>
        <v/>
      </c>
      <c r="AR28" s="6">
        <f>IF($W28=AR$4,MAX(AR$1:AR27)+1,"")</f>
        <v>6</v>
      </c>
      <c r="AS28" s="6" t="str">
        <f>IF($W28=AS$4,MAX(AS$1:AS27)+1,"")</f>
        <v/>
      </c>
      <c r="AT28" s="6" t="str">
        <f>IF($W28=AT$4,MAX(AT$1:AT27)+1,"")</f>
        <v/>
      </c>
      <c r="AU28" s="6" t="str">
        <f>IF($W28=AU$4,MAX(AU$1:AU27)+1,"")</f>
        <v/>
      </c>
      <c r="AV28" s="6" t="str">
        <f>IF($W28=AV$4,MAX(AV$1:AV27)+1,"")</f>
        <v/>
      </c>
      <c r="AW28" s="6" t="str">
        <f>IF($W28=AW$4,MAX(AW$1:AW27)+1,"")</f>
        <v/>
      </c>
      <c r="AX28" s="6" t="str">
        <f>IF($W28=AX$4,MAX(AX$1:AX27)+1,"")</f>
        <v/>
      </c>
      <c r="AY28" s="6" t="str">
        <f>IF($W28=AY$4,MAX(AY$1:AY27)+1,"")</f>
        <v/>
      </c>
      <c r="AZ28" s="6" t="str">
        <f>IF($W28=AZ$4,MAX(AZ$1:AZ27)+1,"")</f>
        <v/>
      </c>
      <c r="BA28" s="6" t="str">
        <f>IF($W28=BA$4,MAX(BA$1:BA27)+1,"")</f>
        <v/>
      </c>
      <c r="BB28" s="6" t="str">
        <f>IF($W28=BB$4,MAX(BB$1:BB27)+1,"")</f>
        <v/>
      </c>
      <c r="BC28" s="6" t="str">
        <f>IF($W28=BC$4,MAX(BC$1:BC27)+1,"")</f>
        <v/>
      </c>
      <c r="BD28" s="6" t="str">
        <f>IF($W28=BD$4,MAX(BD$1:BD27)+1,"")</f>
        <v/>
      </c>
      <c r="BE28" s="6" t="str">
        <f>IF($W28=BE$4,MAX(BE$1:BE27)+1,"")</f>
        <v/>
      </c>
      <c r="BF28" s="6" t="str">
        <f>IF($W28=BF$4,MAX(BF$1:BF27)+1,"")</f>
        <v/>
      </c>
      <c r="BG28" s="6" t="str">
        <f>IF($W28=BG$4,MAX(BG$1:BG27)+1,"")</f>
        <v/>
      </c>
      <c r="BH28" s="6" t="str">
        <f>IF($W28=BH$4,MAX(BH$1:BH27)+1,"")</f>
        <v/>
      </c>
      <c r="BI28" s="6" t="str">
        <f>IF($W28=BI$4,MAX(BI$1:BI27)+1,"")</f>
        <v/>
      </c>
      <c r="BJ28" s="6" t="str">
        <f>IF($W28=BJ$4,MAX(BJ$1:BJ27)+1,"")</f>
        <v/>
      </c>
      <c r="BK28" s="6" t="str">
        <f>IF($W28=BK$4,MAX(BK$1:BK27)+1,"")</f>
        <v/>
      </c>
      <c r="BL28" s="6" t="str">
        <f>IF($W28=BL$4,MAX(BL$1:BL27)+1,"")</f>
        <v/>
      </c>
      <c r="BM28" s="6" t="str">
        <f>IF($W28=BM$4,MAX(BM$1:BM27)+1,"")</f>
        <v/>
      </c>
      <c r="BN28" s="6" t="str">
        <f>IF($W28=BN$4,MAX(BN$1:BN27)+1,"")</f>
        <v/>
      </c>
      <c r="BO28" s="6" t="str">
        <f>IF($W28=BO$4,MAX(BO$1:BO27)+1,"")</f>
        <v/>
      </c>
      <c r="BP28" s="6" t="str">
        <f>IF($W28=BP$4,MAX(BP$1:BP27)+1,"")</f>
        <v/>
      </c>
      <c r="BQ28" s="6" t="str">
        <f>IF($W28=BQ$4,MAX(BQ$1:BQ27)+1,"")</f>
        <v/>
      </c>
      <c r="BR28" s="6" t="str">
        <f>IF($W28=BR$4,MAX(BR$1:BR27)+1,"")</f>
        <v/>
      </c>
      <c r="BS28" s="6" t="str">
        <f>IF($W28=BS$4,MAX(BS$1:BS27)+1,"")</f>
        <v/>
      </c>
      <c r="BT28" s="6" t="str">
        <f>IF($W28=BT$4,MAX(BT$1:BT27)+1,"")</f>
        <v/>
      </c>
      <c r="BU28" s="6" t="str">
        <f>IF($W28=BU$4,MAX(BU$1:BU27)+1,"")</f>
        <v/>
      </c>
      <c r="BV28" s="6" t="str">
        <f>IF($W28=BV$4,MAX(BV$1:BV27)+1,"")</f>
        <v/>
      </c>
      <c r="BW28" s="6" t="str">
        <f>IF($W28=BW$4,MAX(BW$1:BW27)+1,"")</f>
        <v/>
      </c>
      <c r="BX28" s="6" t="str">
        <f>IF($W28=BX$4,MAX(BX$1:BX27)+1,"")</f>
        <v/>
      </c>
      <c r="BY28" s="6" t="str">
        <f>IF($W28=BY$4,MAX(BY$1:BY27)+1,"")</f>
        <v/>
      </c>
      <c r="BZ28" s="6" t="str">
        <f>IF($W28=BZ$4,MAX(BZ$1:BZ27)+1,"")</f>
        <v/>
      </c>
      <c r="CA28" s="6" t="str">
        <f>IF($W28=CA$4,MAX(CA$1:CA27)+1,"")</f>
        <v/>
      </c>
      <c r="CB28" s="6" t="str">
        <f>IF($W28=CB$4,MAX(CB$1:CB27)+1,"")</f>
        <v/>
      </c>
      <c r="CC28" s="6" t="str">
        <f>IF($W28=CC$4,MAX(CC$1:CC27)+1,"")</f>
        <v/>
      </c>
      <c r="CD28" s="6" t="str">
        <f>IF($W28=CD$4,MAX(CD$1:CD27)+1,"")</f>
        <v/>
      </c>
      <c r="CE28" s="6" t="str">
        <f>IF($W28=CE$4,MAX(CE$1:CE27)+1,"")</f>
        <v/>
      </c>
      <c r="CF28" s="6" t="str">
        <f>IF($W28=CF$4,MAX(CF$1:CF27)+1,"")</f>
        <v/>
      </c>
      <c r="CG28" s="6" t="str">
        <f>IF($W28=CG$4,MAX(CG$1:CG27)+1,"")</f>
        <v/>
      </c>
      <c r="CH28" s="6" t="str">
        <f>IF($W28=CH$4,MAX(CH$1:CH27)+1,"")</f>
        <v/>
      </c>
      <c r="CI28" s="6" t="str">
        <f>IF($W28=CI$4,MAX(CI$1:CI27)+1,"")</f>
        <v/>
      </c>
      <c r="CJ28" s="6" t="str">
        <f>IF($W28=CJ$4,MAX(CJ$1:CJ27)+1,"")</f>
        <v/>
      </c>
      <c r="CK28" s="6" t="str">
        <f>IF($W28=CK$4,MAX(CK$1:CK27)+1,"")</f>
        <v/>
      </c>
      <c r="CL28" s="6" t="str">
        <f>IF($W28=CL$4,MAX(CL$1:CL27)+1,"")</f>
        <v/>
      </c>
      <c r="CM28" s="6" t="str">
        <f>IF($W28=CM$4,MAX(CM$1:CM27)+1,"")</f>
        <v/>
      </c>
      <c r="CN28" s="6" t="str">
        <f>IF($W28=CN$4,MAX(CN$1:CN27)+1,"")</f>
        <v/>
      </c>
      <c r="CO28" s="6" t="str">
        <f>IF($W28=CO$4,MAX(CO$1:CO27)+1,"")</f>
        <v/>
      </c>
      <c r="CP28" s="6" t="str">
        <f>IF($W28=CP$4,MAX(CP$1:CP27)+1,"")</f>
        <v/>
      </c>
      <c r="CQ28" s="6" t="str">
        <f>IF($W28=CQ$4,MAX(CQ$1:CQ27)+1,"")</f>
        <v/>
      </c>
      <c r="CR28" s="6" t="str">
        <f>IF($W28=CR$4,MAX(CR$1:CR27)+1,"")</f>
        <v/>
      </c>
      <c r="CS28" s="6" t="str">
        <f>IF($W28=CS$4,MAX(CS$1:CS27)+1,"")</f>
        <v/>
      </c>
      <c r="CT28" s="5">
        <f t="shared" si="4"/>
        <v>6</v>
      </c>
      <c r="CU28" s="6" t="str">
        <f t="shared" si="5"/>
        <v>1709901945625</v>
      </c>
      <c r="CV28" s="5" t="str">
        <f t="shared" si="6"/>
        <v>เด็กหญิง</v>
      </c>
      <c r="CW28" s="5" t="str" cm="1">
        <f t="array" ref="CW28">RIGHT(F28,MIN(LEN(SUBSTITUTE(F28,รายชื่อนักเรียนแยกห้อง!$AD$5:$AD$8,""))))</f>
        <v xml:space="preserve">ปรีย์วรา           </v>
      </c>
      <c r="CX28" s="6" t="str">
        <f t="shared" si="7"/>
        <v/>
      </c>
      <c r="CY28" s="6">
        <f t="shared" si="8"/>
        <v>0</v>
      </c>
      <c r="CZ28" s="5" t="str">
        <f t="shared" si="9"/>
        <v>มัธยมศึกษาปีที่ 1/1-</v>
      </c>
      <c r="DA28" s="5" t="str">
        <f t="shared" si="10"/>
        <v>มัธยมศึกษาปีที่ 1/1-0</v>
      </c>
      <c r="DC28" s="6" t="str">
        <f>IF(DB28="วิทย์-คณิต (เตรียมวิศวะ)",MAX($DC$1:DC27)+1,"")</f>
        <v/>
      </c>
      <c r="DD28" s="6" t="str">
        <f>IF(DB28="วิทย์-คณิต (วิทยาศาสตร์สุขภาพ)",MAX($DD$1:DD27)+1,"")</f>
        <v/>
      </c>
      <c r="DE28" s="6" t="str">
        <f>IF(DB28="ศิลป์การจัดการธุรกิจการค้าสมัยใหม่",MAX($DE$1:DE27)+1,"")</f>
        <v/>
      </c>
      <c r="DF28" s="6" t="str">
        <f>IF(DB28="ศิลป์ภาษาจีนเพื่อธุรกิจ 4.0",MAX($DF$1:DF27)+1,"")</f>
        <v/>
      </c>
      <c r="DG28" s="6" t="str">
        <f>IF(DB28="ศิลป์ภาษาอังกฤษเพื่อการสื่อสารธุรกิจ",MAX($DG$1:DG27)+1,"")</f>
        <v/>
      </c>
      <c r="DH28" s="6" t="str">
        <f>IF(DB28="นวัตกรรมการจัดการเกษตร",MAX($DH$1:DH27)+1,"")</f>
        <v/>
      </c>
      <c r="DI28" s="5">
        <f t="shared" si="11"/>
        <v>0</v>
      </c>
      <c r="DJ28" s="5" t="str">
        <f t="shared" si="12"/>
        <v>มัธยมศึกษาปีที่ 1/1-24</v>
      </c>
      <c r="DK28" s="5" t="str">
        <f t="shared" si="13"/>
        <v>-0</v>
      </c>
      <c r="DL28" s="5" t="str">
        <f t="shared" si="14"/>
        <v>มัธยมศึกษาปีที่ 1</v>
      </c>
    </row>
    <row r="29" spans="1:116">
      <c r="A29" s="5" t="str">
        <f t="shared" si="0"/>
        <v>มัธยมศึกษาปีที่ 1/1-25</v>
      </c>
      <c r="B29" s="5" t="str">
        <f t="shared" si="1"/>
        <v>ช68101-2</v>
      </c>
      <c r="C29" s="5" t="str">
        <f t="shared" si="2"/>
        <v>-0</v>
      </c>
      <c r="D29" s="8">
        <v>25</v>
      </c>
      <c r="E29" s="9" t="s">
        <v>1607</v>
      </c>
      <c r="F29" s="3" t="s">
        <v>1608</v>
      </c>
      <c r="G29" s="3" t="s">
        <v>1609</v>
      </c>
      <c r="H29" s="68">
        <v>1</v>
      </c>
      <c r="I29" s="68">
        <v>7</v>
      </c>
      <c r="J29" s="68">
        <v>0</v>
      </c>
      <c r="K29" s="68">
        <v>9</v>
      </c>
      <c r="L29" s="68">
        <v>9</v>
      </c>
      <c r="M29" s="68">
        <v>0</v>
      </c>
      <c r="N29" s="68">
        <v>1</v>
      </c>
      <c r="O29" s="68">
        <v>9</v>
      </c>
      <c r="P29" s="68">
        <v>4</v>
      </c>
      <c r="Q29" s="68">
        <v>8</v>
      </c>
      <c r="R29" s="68">
        <v>6</v>
      </c>
      <c r="S29" s="68">
        <v>5</v>
      </c>
      <c r="T29" s="68">
        <v>9</v>
      </c>
      <c r="U29" s="11" t="s">
        <v>575</v>
      </c>
      <c r="W29" s="6" t="str">
        <f>IF(X29="","",IF(X29=รายชื่อชมรม!$B$3,รายชื่อชมรม!$A$3,IF(X29=รายชื่อชมรม!$B$4,รายชื่อชมรม!$A$4,IF(X29=รายชื่อชมรม!$B$5,รายชื่อชมรม!$A$5,IF(X29=รายชื่อชมรม!$B$6,รายชื่อชมรม!$A$6,IF(X29=รายชื่อชมรม!$B$7,รายชื่อชมรม!$A$7,IF(X29=รายชื่อชมรม!$B$8,รายชื่อชมรม!$A$8,IF(X29=รายชื่อชมรม!$B$9,รายชื่อชมรม!$A$9,IF(X29=รายชื่อชมรม!$B$10,รายชื่อชมรม!$A$10,IF(X29=รายชื่อชมรม!$B$11,รายชื่อชมรม!$A$11,IF(X29=รายชื่อชมรม!$B$12,รายชื่อชมรม!$A$12,"-")))))))))))</f>
        <v>ช68101</v>
      </c>
      <c r="X29" s="6" t="s">
        <v>2324</v>
      </c>
      <c r="Y29" s="6" t="str">
        <f>IF(W29=0,"",IF(W29="-","",IF(W29="","",VLOOKUP(W29,รายชื่อชมรม!$A$3:$F$83,3,FALSE))))</f>
        <v>นางสาวศิลป์ศุภา  คุสินธุ์</v>
      </c>
      <c r="Z29" s="6" t="str">
        <f>IF(Y29=$Z$4,MAX(Z$1:$Z28)+1,"")</f>
        <v/>
      </c>
      <c r="AA29" s="6" t="str">
        <f>IF($Y29=AA$4,MAX(AA$1:AA28)+1,"")</f>
        <v/>
      </c>
      <c r="AB29" s="6" t="str">
        <f>IF($Y29=AB$4,MAX(AB$1:AB28)+1,"")</f>
        <v/>
      </c>
      <c r="AC29" s="6" t="str">
        <f>IF($Y29=AC$4,MAX(AC$1:AC28)+1,"")</f>
        <v/>
      </c>
      <c r="AD29" s="6" t="str">
        <f>IF($Y29=AD$4,MAX(AD$1:AD28)+1,"")</f>
        <v/>
      </c>
      <c r="AE29" s="6" t="str">
        <f>IF($Y29=AE$4,MAX(AE$1:AE28)+1,"")</f>
        <v/>
      </c>
      <c r="AF29" s="6" t="str">
        <f>IF($Y29=AF$4,MAX(AF$1:AF28)+1,"")</f>
        <v/>
      </c>
      <c r="AG29" s="6" t="str">
        <f>IF($Y29=AG$4,MAX(AG$1:AG28)+1,"")</f>
        <v/>
      </c>
      <c r="AH29" s="6" t="str">
        <f>IF($Y29=AH$4,MAX(AH$1:AH28)+1,"")</f>
        <v/>
      </c>
      <c r="AI29" s="5">
        <f t="shared" si="3"/>
        <v>0</v>
      </c>
      <c r="AK29" s="6">
        <f>IF($W29=AK$4,MAX(AK$1:AK28)+1,"")</f>
        <v>2</v>
      </c>
      <c r="AL29" s="6" t="str">
        <f>IF($W29=AL$4,MAX(AL$1:AL28)+1,"")</f>
        <v/>
      </c>
      <c r="AM29" s="6" t="str">
        <f>IF($W29=AM$4,MAX(AM$1:AM28)+1,"")</f>
        <v/>
      </c>
      <c r="AN29" s="6" t="str">
        <f>IF($W29=AN$4,MAX(AN$1:AN28)+1,"")</f>
        <v/>
      </c>
      <c r="AO29" s="6" t="str">
        <f>IF($W29=AO$4,MAX(AO$1:AO28)+1,"")</f>
        <v/>
      </c>
      <c r="AP29" s="6" t="str">
        <f>IF($W29=AP$4,MAX(AP$1:AP28)+1,"")</f>
        <v/>
      </c>
      <c r="AQ29" s="6" t="str">
        <f>IF($W29=AQ$4,MAX(AQ$1:AQ28)+1,"")</f>
        <v/>
      </c>
      <c r="AR29" s="6" t="str">
        <f>IF($W29=AR$4,MAX(AR$1:AR28)+1,"")</f>
        <v/>
      </c>
      <c r="AS29" s="6" t="str">
        <f>IF($W29=AS$4,MAX(AS$1:AS28)+1,"")</f>
        <v/>
      </c>
      <c r="AT29" s="6" t="str">
        <f>IF($W29=AT$4,MAX(AT$1:AT28)+1,"")</f>
        <v/>
      </c>
      <c r="AU29" s="6" t="str">
        <f>IF($W29=AU$4,MAX(AU$1:AU28)+1,"")</f>
        <v/>
      </c>
      <c r="AV29" s="6" t="str">
        <f>IF($W29=AV$4,MAX(AV$1:AV28)+1,"")</f>
        <v/>
      </c>
      <c r="AW29" s="6" t="str">
        <f>IF($W29=AW$4,MAX(AW$1:AW28)+1,"")</f>
        <v/>
      </c>
      <c r="AX29" s="6" t="str">
        <f>IF($W29=AX$4,MAX(AX$1:AX28)+1,"")</f>
        <v/>
      </c>
      <c r="AY29" s="6" t="str">
        <f>IF($W29=AY$4,MAX(AY$1:AY28)+1,"")</f>
        <v/>
      </c>
      <c r="AZ29" s="6" t="str">
        <f>IF($W29=AZ$4,MAX(AZ$1:AZ28)+1,"")</f>
        <v/>
      </c>
      <c r="BA29" s="6" t="str">
        <f>IF($W29=BA$4,MAX(BA$1:BA28)+1,"")</f>
        <v/>
      </c>
      <c r="BB29" s="6" t="str">
        <f>IF($W29=BB$4,MAX(BB$1:BB28)+1,"")</f>
        <v/>
      </c>
      <c r="BC29" s="6" t="str">
        <f>IF($W29=BC$4,MAX(BC$1:BC28)+1,"")</f>
        <v/>
      </c>
      <c r="BD29" s="6" t="str">
        <f>IF($W29=BD$4,MAX(BD$1:BD28)+1,"")</f>
        <v/>
      </c>
      <c r="BE29" s="6" t="str">
        <f>IF($W29=BE$4,MAX(BE$1:BE28)+1,"")</f>
        <v/>
      </c>
      <c r="BF29" s="6" t="str">
        <f>IF($W29=BF$4,MAX(BF$1:BF28)+1,"")</f>
        <v/>
      </c>
      <c r="BG29" s="6" t="str">
        <f>IF($W29=BG$4,MAX(BG$1:BG28)+1,"")</f>
        <v/>
      </c>
      <c r="BH29" s="6" t="str">
        <f>IF($W29=BH$4,MAX(BH$1:BH28)+1,"")</f>
        <v/>
      </c>
      <c r="BI29" s="6" t="str">
        <f>IF($W29=BI$4,MAX(BI$1:BI28)+1,"")</f>
        <v/>
      </c>
      <c r="BJ29" s="6" t="str">
        <f>IF($W29=BJ$4,MAX(BJ$1:BJ28)+1,"")</f>
        <v/>
      </c>
      <c r="BK29" s="6" t="str">
        <f>IF($W29=BK$4,MAX(BK$1:BK28)+1,"")</f>
        <v/>
      </c>
      <c r="BL29" s="6" t="str">
        <f>IF($W29=BL$4,MAX(BL$1:BL28)+1,"")</f>
        <v/>
      </c>
      <c r="BM29" s="6" t="str">
        <f>IF($W29=BM$4,MAX(BM$1:BM28)+1,"")</f>
        <v/>
      </c>
      <c r="BN29" s="6" t="str">
        <f>IF($W29=BN$4,MAX(BN$1:BN28)+1,"")</f>
        <v/>
      </c>
      <c r="BO29" s="6" t="str">
        <f>IF($W29=BO$4,MAX(BO$1:BO28)+1,"")</f>
        <v/>
      </c>
      <c r="BP29" s="6" t="str">
        <f>IF($W29=BP$4,MAX(BP$1:BP28)+1,"")</f>
        <v/>
      </c>
      <c r="BQ29" s="6" t="str">
        <f>IF($W29=BQ$4,MAX(BQ$1:BQ28)+1,"")</f>
        <v/>
      </c>
      <c r="BR29" s="6" t="str">
        <f>IF($W29=BR$4,MAX(BR$1:BR28)+1,"")</f>
        <v/>
      </c>
      <c r="BS29" s="6" t="str">
        <f>IF($W29=BS$4,MAX(BS$1:BS28)+1,"")</f>
        <v/>
      </c>
      <c r="BT29" s="6" t="str">
        <f>IF($W29=BT$4,MAX(BT$1:BT28)+1,"")</f>
        <v/>
      </c>
      <c r="BU29" s="6" t="str">
        <f>IF($W29=BU$4,MAX(BU$1:BU28)+1,"")</f>
        <v/>
      </c>
      <c r="BV29" s="6" t="str">
        <f>IF($W29=BV$4,MAX(BV$1:BV28)+1,"")</f>
        <v/>
      </c>
      <c r="BW29" s="6" t="str">
        <f>IF($W29=BW$4,MAX(BW$1:BW28)+1,"")</f>
        <v/>
      </c>
      <c r="BX29" s="6" t="str">
        <f>IF($W29=BX$4,MAX(BX$1:BX28)+1,"")</f>
        <v/>
      </c>
      <c r="BY29" s="6" t="str">
        <f>IF($W29=BY$4,MAX(BY$1:BY28)+1,"")</f>
        <v/>
      </c>
      <c r="BZ29" s="6" t="str">
        <f>IF($W29=BZ$4,MAX(BZ$1:BZ28)+1,"")</f>
        <v/>
      </c>
      <c r="CA29" s="6" t="str">
        <f>IF($W29=CA$4,MAX(CA$1:CA28)+1,"")</f>
        <v/>
      </c>
      <c r="CB29" s="6" t="str">
        <f>IF($W29=CB$4,MAX(CB$1:CB28)+1,"")</f>
        <v/>
      </c>
      <c r="CC29" s="6" t="str">
        <f>IF($W29=CC$4,MAX(CC$1:CC28)+1,"")</f>
        <v/>
      </c>
      <c r="CD29" s="6" t="str">
        <f>IF($W29=CD$4,MAX(CD$1:CD28)+1,"")</f>
        <v/>
      </c>
      <c r="CE29" s="6" t="str">
        <f>IF($W29=CE$4,MAX(CE$1:CE28)+1,"")</f>
        <v/>
      </c>
      <c r="CF29" s="6" t="str">
        <f>IF($W29=CF$4,MAX(CF$1:CF28)+1,"")</f>
        <v/>
      </c>
      <c r="CG29" s="6" t="str">
        <f>IF($W29=CG$4,MAX(CG$1:CG28)+1,"")</f>
        <v/>
      </c>
      <c r="CH29" s="6" t="str">
        <f>IF($W29=CH$4,MAX(CH$1:CH28)+1,"")</f>
        <v/>
      </c>
      <c r="CI29" s="6" t="str">
        <f>IF($W29=CI$4,MAX(CI$1:CI28)+1,"")</f>
        <v/>
      </c>
      <c r="CJ29" s="6" t="str">
        <f>IF($W29=CJ$4,MAX(CJ$1:CJ28)+1,"")</f>
        <v/>
      </c>
      <c r="CK29" s="6" t="str">
        <f>IF($W29=CK$4,MAX(CK$1:CK28)+1,"")</f>
        <v/>
      </c>
      <c r="CL29" s="6" t="str">
        <f>IF($W29=CL$4,MAX(CL$1:CL28)+1,"")</f>
        <v/>
      </c>
      <c r="CM29" s="6" t="str">
        <f>IF($W29=CM$4,MAX(CM$1:CM28)+1,"")</f>
        <v/>
      </c>
      <c r="CN29" s="6" t="str">
        <f>IF($W29=CN$4,MAX(CN$1:CN28)+1,"")</f>
        <v/>
      </c>
      <c r="CO29" s="6" t="str">
        <f>IF($W29=CO$4,MAX(CO$1:CO28)+1,"")</f>
        <v/>
      </c>
      <c r="CP29" s="6" t="str">
        <f>IF($W29=CP$4,MAX(CP$1:CP28)+1,"")</f>
        <v/>
      </c>
      <c r="CQ29" s="6" t="str">
        <f>IF($W29=CQ$4,MAX(CQ$1:CQ28)+1,"")</f>
        <v/>
      </c>
      <c r="CR29" s="6" t="str">
        <f>IF($W29=CR$4,MAX(CR$1:CR28)+1,"")</f>
        <v/>
      </c>
      <c r="CS29" s="6" t="str">
        <f>IF($W29=CS$4,MAX(CS$1:CS28)+1,"")</f>
        <v/>
      </c>
      <c r="CT29" s="5">
        <f t="shared" si="4"/>
        <v>2</v>
      </c>
      <c r="CU29" s="6" t="str">
        <f t="shared" si="5"/>
        <v>1709901948659</v>
      </c>
      <c r="CV29" s="5" t="str">
        <f t="shared" si="6"/>
        <v>เด็กหญิง</v>
      </c>
      <c r="CW29" s="5" t="str" cm="1">
        <f t="array" ref="CW29">RIGHT(F29,MIN(LEN(SUBSTITUTE(F29,รายชื่อนักเรียนแยกห้อง!$AD$5:$AD$8,""))))</f>
        <v xml:space="preserve">เบญจภัทร         </v>
      </c>
      <c r="CX29" s="6" t="str">
        <f t="shared" si="7"/>
        <v/>
      </c>
      <c r="CY29" s="6">
        <f t="shared" si="8"/>
        <v>0</v>
      </c>
      <c r="CZ29" s="5" t="str">
        <f t="shared" si="9"/>
        <v>มัธยมศึกษาปีที่ 1/1-</v>
      </c>
      <c r="DA29" s="5" t="str">
        <f t="shared" si="10"/>
        <v>มัธยมศึกษาปีที่ 1/1-0</v>
      </c>
      <c r="DC29" s="6" t="str">
        <f>IF(DB29="วิทย์-คณิต (เตรียมวิศวะ)",MAX($DC$1:DC28)+1,"")</f>
        <v/>
      </c>
      <c r="DD29" s="6" t="str">
        <f>IF(DB29="วิทย์-คณิต (วิทยาศาสตร์สุขภาพ)",MAX($DD$1:DD28)+1,"")</f>
        <v/>
      </c>
      <c r="DE29" s="6" t="str">
        <f>IF(DB29="ศิลป์การจัดการธุรกิจการค้าสมัยใหม่",MAX($DE$1:DE28)+1,"")</f>
        <v/>
      </c>
      <c r="DF29" s="6" t="str">
        <f>IF(DB29="ศิลป์ภาษาจีนเพื่อธุรกิจ 4.0",MAX($DF$1:DF28)+1,"")</f>
        <v/>
      </c>
      <c r="DG29" s="6" t="str">
        <f>IF(DB29="ศิลป์ภาษาอังกฤษเพื่อการสื่อสารธุรกิจ",MAX($DG$1:DG28)+1,"")</f>
        <v/>
      </c>
      <c r="DH29" s="6" t="str">
        <f>IF(DB29="นวัตกรรมการจัดการเกษตร",MAX($DH$1:DH28)+1,"")</f>
        <v/>
      </c>
      <c r="DI29" s="5">
        <f t="shared" si="11"/>
        <v>0</v>
      </c>
      <c r="DJ29" s="5" t="str">
        <f t="shared" si="12"/>
        <v>มัธยมศึกษาปีที่ 1/1-25</v>
      </c>
      <c r="DK29" s="5" t="str">
        <f t="shared" si="13"/>
        <v>-0</v>
      </c>
      <c r="DL29" s="5" t="str">
        <f t="shared" si="14"/>
        <v>มัธยมศึกษาปีที่ 1</v>
      </c>
    </row>
    <row r="30" spans="1:116">
      <c r="A30" s="5" t="str">
        <f t="shared" si="0"/>
        <v>มัธยมศึกษาปีที่ 1/1-26</v>
      </c>
      <c r="B30" s="5" t="str">
        <f t="shared" si="1"/>
        <v>ช68108-7</v>
      </c>
      <c r="C30" s="5" t="str">
        <f t="shared" si="2"/>
        <v>-0</v>
      </c>
      <c r="D30" s="8">
        <v>26</v>
      </c>
      <c r="E30" s="9" t="s">
        <v>1610</v>
      </c>
      <c r="F30" s="3" t="s">
        <v>1611</v>
      </c>
      <c r="G30" s="3" t="s">
        <v>1327</v>
      </c>
      <c r="H30" s="11">
        <v>1</v>
      </c>
      <c r="I30" s="11">
        <v>7</v>
      </c>
      <c r="J30" s="11">
        <v>0</v>
      </c>
      <c r="K30" s="11">
        <v>9</v>
      </c>
      <c r="L30" s="11">
        <v>1</v>
      </c>
      <c r="M30" s="11">
        <v>0</v>
      </c>
      <c r="N30" s="11">
        <v>0</v>
      </c>
      <c r="O30" s="11">
        <v>0</v>
      </c>
      <c r="P30" s="11">
        <v>5</v>
      </c>
      <c r="Q30" s="11">
        <v>7</v>
      </c>
      <c r="R30" s="11">
        <v>3</v>
      </c>
      <c r="S30" s="11">
        <v>5</v>
      </c>
      <c r="T30" s="11">
        <v>7</v>
      </c>
      <c r="U30" s="11" t="s">
        <v>575</v>
      </c>
      <c r="W30" s="6" t="str">
        <f>IF(X30="","",IF(X30=รายชื่อชมรม!$B$3,รายชื่อชมรม!$A$3,IF(X30=รายชื่อชมรม!$B$4,รายชื่อชมรม!$A$4,IF(X30=รายชื่อชมรม!$B$5,รายชื่อชมรม!$A$5,IF(X30=รายชื่อชมรม!$B$6,รายชื่อชมรม!$A$6,IF(X30=รายชื่อชมรม!$B$7,รายชื่อชมรม!$A$7,IF(X30=รายชื่อชมรม!$B$8,รายชื่อชมรม!$A$8,IF(X30=รายชื่อชมรม!$B$9,รายชื่อชมรม!$A$9,IF(X30=รายชื่อชมรม!$B$10,รายชื่อชมรม!$A$10,IF(X30=รายชื่อชมรม!$B$11,รายชื่อชมรม!$A$11,IF(X30=รายชื่อชมรม!$B$12,รายชื่อชมรม!$A$12,"-")))))))))))</f>
        <v>ช68108</v>
      </c>
      <c r="X30" s="6" t="s">
        <v>2320</v>
      </c>
      <c r="Y30" s="6" t="str">
        <f>IF(W30=0,"",IF(W30="-","",IF(W30="","",VLOOKUP(W30,รายชื่อชมรม!$A$3:$F$83,3,FALSE))))</f>
        <v>นางสาวอภิชยา  จิตรีเนื่อง</v>
      </c>
      <c r="Z30" s="6" t="str">
        <f>IF(Y30=$Z$4,MAX(Z$1:$Z29)+1,"")</f>
        <v/>
      </c>
      <c r="AA30" s="6" t="str">
        <f>IF($Y30=AA$4,MAX(AA$1:AA29)+1,"")</f>
        <v/>
      </c>
      <c r="AB30" s="6" t="str">
        <f>IF($Y30=AB$4,MAX(AB$1:AB29)+1,"")</f>
        <v/>
      </c>
      <c r="AC30" s="6" t="str">
        <f>IF($Y30=AC$4,MAX(AC$1:AC29)+1,"")</f>
        <v/>
      </c>
      <c r="AD30" s="6" t="str">
        <f>IF($Y30=AD$4,MAX(AD$1:AD29)+1,"")</f>
        <v/>
      </c>
      <c r="AE30" s="6" t="str">
        <f>IF($Y30=AE$4,MAX(AE$1:AE29)+1,"")</f>
        <v/>
      </c>
      <c r="AF30" s="6" t="str">
        <f>IF($Y30=AF$4,MAX(AF$1:AF29)+1,"")</f>
        <v/>
      </c>
      <c r="AG30" s="6" t="str">
        <f>IF($Y30=AG$4,MAX(AG$1:AG29)+1,"")</f>
        <v/>
      </c>
      <c r="AH30" s="6" t="str">
        <f>IF($Y30=AH$4,MAX(AH$1:AH29)+1,"")</f>
        <v/>
      </c>
      <c r="AI30" s="5">
        <f t="shared" si="3"/>
        <v>0</v>
      </c>
      <c r="AK30" s="6" t="str">
        <f>IF($W30=AK$4,MAX(AK$1:AK29)+1,"")</f>
        <v/>
      </c>
      <c r="AL30" s="6" t="str">
        <f>IF($W30=AL$4,MAX(AL$1:AL29)+1,"")</f>
        <v/>
      </c>
      <c r="AM30" s="6" t="str">
        <f>IF($W30=AM$4,MAX(AM$1:AM29)+1,"")</f>
        <v/>
      </c>
      <c r="AN30" s="6" t="str">
        <f>IF($W30=AN$4,MAX(AN$1:AN29)+1,"")</f>
        <v/>
      </c>
      <c r="AO30" s="6" t="str">
        <f>IF($W30=AO$4,MAX(AO$1:AO29)+1,"")</f>
        <v/>
      </c>
      <c r="AP30" s="6" t="str">
        <f>IF($W30=AP$4,MAX(AP$1:AP29)+1,"")</f>
        <v/>
      </c>
      <c r="AQ30" s="6" t="str">
        <f>IF($W30=AQ$4,MAX(AQ$1:AQ29)+1,"")</f>
        <v/>
      </c>
      <c r="AR30" s="6">
        <f>IF($W30=AR$4,MAX(AR$1:AR29)+1,"")</f>
        <v>7</v>
      </c>
      <c r="AS30" s="6" t="str">
        <f>IF($W30=AS$4,MAX(AS$1:AS29)+1,"")</f>
        <v/>
      </c>
      <c r="AT30" s="6" t="str">
        <f>IF($W30=AT$4,MAX(AT$1:AT29)+1,"")</f>
        <v/>
      </c>
      <c r="AU30" s="6" t="str">
        <f>IF($W30=AU$4,MAX(AU$1:AU29)+1,"")</f>
        <v/>
      </c>
      <c r="AV30" s="6" t="str">
        <f>IF($W30=AV$4,MAX(AV$1:AV29)+1,"")</f>
        <v/>
      </c>
      <c r="AW30" s="6" t="str">
        <f>IF($W30=AW$4,MAX(AW$1:AW29)+1,"")</f>
        <v/>
      </c>
      <c r="AX30" s="6" t="str">
        <f>IF($W30=AX$4,MAX(AX$1:AX29)+1,"")</f>
        <v/>
      </c>
      <c r="AY30" s="6" t="str">
        <f>IF($W30=AY$4,MAX(AY$1:AY29)+1,"")</f>
        <v/>
      </c>
      <c r="AZ30" s="6" t="str">
        <f>IF($W30=AZ$4,MAX(AZ$1:AZ29)+1,"")</f>
        <v/>
      </c>
      <c r="BA30" s="6" t="str">
        <f>IF($W30=BA$4,MAX(BA$1:BA29)+1,"")</f>
        <v/>
      </c>
      <c r="BB30" s="6" t="str">
        <f>IF($W30=BB$4,MAX(BB$1:BB29)+1,"")</f>
        <v/>
      </c>
      <c r="BC30" s="6" t="str">
        <f>IF($W30=BC$4,MAX(BC$1:BC29)+1,"")</f>
        <v/>
      </c>
      <c r="BD30" s="6" t="str">
        <f>IF($W30=BD$4,MAX(BD$1:BD29)+1,"")</f>
        <v/>
      </c>
      <c r="BE30" s="6" t="str">
        <f>IF($W30=BE$4,MAX(BE$1:BE29)+1,"")</f>
        <v/>
      </c>
      <c r="BF30" s="6" t="str">
        <f>IF($W30=BF$4,MAX(BF$1:BF29)+1,"")</f>
        <v/>
      </c>
      <c r="BG30" s="6" t="str">
        <f>IF($W30=BG$4,MAX(BG$1:BG29)+1,"")</f>
        <v/>
      </c>
      <c r="BH30" s="6" t="str">
        <f>IF($W30=BH$4,MAX(BH$1:BH29)+1,"")</f>
        <v/>
      </c>
      <c r="BI30" s="6" t="str">
        <f>IF($W30=BI$4,MAX(BI$1:BI29)+1,"")</f>
        <v/>
      </c>
      <c r="BJ30" s="6" t="str">
        <f>IF($W30=BJ$4,MAX(BJ$1:BJ29)+1,"")</f>
        <v/>
      </c>
      <c r="BK30" s="6" t="str">
        <f>IF($W30=BK$4,MAX(BK$1:BK29)+1,"")</f>
        <v/>
      </c>
      <c r="BL30" s="6" t="str">
        <f>IF($W30=BL$4,MAX(BL$1:BL29)+1,"")</f>
        <v/>
      </c>
      <c r="BM30" s="6" t="str">
        <f>IF($W30=BM$4,MAX(BM$1:BM29)+1,"")</f>
        <v/>
      </c>
      <c r="BN30" s="6" t="str">
        <f>IF($W30=BN$4,MAX(BN$1:BN29)+1,"")</f>
        <v/>
      </c>
      <c r="BO30" s="6" t="str">
        <f>IF($W30=BO$4,MAX(BO$1:BO29)+1,"")</f>
        <v/>
      </c>
      <c r="BP30" s="6" t="str">
        <f>IF($W30=BP$4,MAX(BP$1:BP29)+1,"")</f>
        <v/>
      </c>
      <c r="BQ30" s="6" t="str">
        <f>IF($W30=BQ$4,MAX(BQ$1:BQ29)+1,"")</f>
        <v/>
      </c>
      <c r="BR30" s="6" t="str">
        <f>IF($W30=BR$4,MAX(BR$1:BR29)+1,"")</f>
        <v/>
      </c>
      <c r="BS30" s="6" t="str">
        <f>IF($W30=BS$4,MAX(BS$1:BS29)+1,"")</f>
        <v/>
      </c>
      <c r="BT30" s="6" t="str">
        <f>IF($W30=BT$4,MAX(BT$1:BT29)+1,"")</f>
        <v/>
      </c>
      <c r="BU30" s="6" t="str">
        <f>IF($W30=BU$4,MAX(BU$1:BU29)+1,"")</f>
        <v/>
      </c>
      <c r="BV30" s="6" t="str">
        <f>IF($W30=BV$4,MAX(BV$1:BV29)+1,"")</f>
        <v/>
      </c>
      <c r="BW30" s="6" t="str">
        <f>IF($W30=BW$4,MAX(BW$1:BW29)+1,"")</f>
        <v/>
      </c>
      <c r="BX30" s="6" t="str">
        <f>IF($W30=BX$4,MAX(BX$1:BX29)+1,"")</f>
        <v/>
      </c>
      <c r="BY30" s="6" t="str">
        <f>IF($W30=BY$4,MAX(BY$1:BY29)+1,"")</f>
        <v/>
      </c>
      <c r="BZ30" s="6" t="str">
        <f>IF($W30=BZ$4,MAX(BZ$1:BZ29)+1,"")</f>
        <v/>
      </c>
      <c r="CA30" s="6" t="str">
        <f>IF($W30=CA$4,MAX(CA$1:CA29)+1,"")</f>
        <v/>
      </c>
      <c r="CB30" s="6" t="str">
        <f>IF($W30=CB$4,MAX(CB$1:CB29)+1,"")</f>
        <v/>
      </c>
      <c r="CC30" s="6" t="str">
        <f>IF($W30=CC$4,MAX(CC$1:CC29)+1,"")</f>
        <v/>
      </c>
      <c r="CD30" s="6" t="str">
        <f>IF($W30=CD$4,MAX(CD$1:CD29)+1,"")</f>
        <v/>
      </c>
      <c r="CE30" s="6" t="str">
        <f>IF($W30=CE$4,MAX(CE$1:CE29)+1,"")</f>
        <v/>
      </c>
      <c r="CF30" s="6" t="str">
        <f>IF($W30=CF$4,MAX(CF$1:CF29)+1,"")</f>
        <v/>
      </c>
      <c r="CG30" s="6" t="str">
        <f>IF($W30=CG$4,MAX(CG$1:CG29)+1,"")</f>
        <v/>
      </c>
      <c r="CH30" s="6" t="str">
        <f>IF($W30=CH$4,MAX(CH$1:CH29)+1,"")</f>
        <v/>
      </c>
      <c r="CI30" s="6" t="str">
        <f>IF($W30=CI$4,MAX(CI$1:CI29)+1,"")</f>
        <v/>
      </c>
      <c r="CJ30" s="6" t="str">
        <f>IF($W30=CJ$4,MAX(CJ$1:CJ29)+1,"")</f>
        <v/>
      </c>
      <c r="CK30" s="6" t="str">
        <f>IF($W30=CK$4,MAX(CK$1:CK29)+1,"")</f>
        <v/>
      </c>
      <c r="CL30" s="6" t="str">
        <f>IF($W30=CL$4,MAX(CL$1:CL29)+1,"")</f>
        <v/>
      </c>
      <c r="CM30" s="6" t="str">
        <f>IF($W30=CM$4,MAX(CM$1:CM29)+1,"")</f>
        <v/>
      </c>
      <c r="CN30" s="6" t="str">
        <f>IF($W30=CN$4,MAX(CN$1:CN29)+1,"")</f>
        <v/>
      </c>
      <c r="CO30" s="6" t="str">
        <f>IF($W30=CO$4,MAX(CO$1:CO29)+1,"")</f>
        <v/>
      </c>
      <c r="CP30" s="6" t="str">
        <f>IF($W30=CP$4,MAX(CP$1:CP29)+1,"")</f>
        <v/>
      </c>
      <c r="CQ30" s="6" t="str">
        <f>IF($W30=CQ$4,MAX(CQ$1:CQ29)+1,"")</f>
        <v/>
      </c>
      <c r="CR30" s="6" t="str">
        <f>IF($W30=CR$4,MAX(CR$1:CR29)+1,"")</f>
        <v/>
      </c>
      <c r="CS30" s="6" t="str">
        <f>IF($W30=CS$4,MAX(CS$1:CS29)+1,"")</f>
        <v/>
      </c>
      <c r="CT30" s="5">
        <f t="shared" si="4"/>
        <v>7</v>
      </c>
      <c r="CU30" s="6" t="str">
        <f t="shared" si="5"/>
        <v>1709100057357</v>
      </c>
      <c r="CV30" s="5" t="str">
        <f t="shared" si="6"/>
        <v>เด็กหญิง</v>
      </c>
      <c r="CW30" s="5" t="str" cm="1">
        <f t="array" ref="CW30">RIGHT(F30,MIN(LEN(SUBSTITUTE(F30,รายชื่อนักเรียนแยกห้อง!$AD$5:$AD$8,""))))</f>
        <v>นันท์ชญาน์</v>
      </c>
      <c r="CX30" s="6" t="str">
        <f t="shared" si="7"/>
        <v/>
      </c>
      <c r="CY30" s="6">
        <f t="shared" si="8"/>
        <v>0</v>
      </c>
      <c r="CZ30" s="5" t="str">
        <f t="shared" si="9"/>
        <v>มัธยมศึกษาปีที่ 1/1-</v>
      </c>
      <c r="DA30" s="5" t="str">
        <f t="shared" si="10"/>
        <v>มัธยมศึกษาปีที่ 1/1-0</v>
      </c>
      <c r="DC30" s="6" t="str">
        <f>IF(DB30="วิทย์-คณิต (เตรียมวิศวะ)",MAX($DC$1:DC29)+1,"")</f>
        <v/>
      </c>
      <c r="DD30" s="6" t="str">
        <f>IF(DB30="วิทย์-คณิต (วิทยาศาสตร์สุขภาพ)",MAX($DD$1:DD29)+1,"")</f>
        <v/>
      </c>
      <c r="DE30" s="6" t="str">
        <f>IF(DB30="ศิลป์การจัดการธุรกิจการค้าสมัยใหม่",MAX($DE$1:DE29)+1,"")</f>
        <v/>
      </c>
      <c r="DF30" s="6" t="str">
        <f>IF(DB30="ศิลป์ภาษาจีนเพื่อธุรกิจ 4.0",MAX($DF$1:DF29)+1,"")</f>
        <v/>
      </c>
      <c r="DG30" s="6" t="str">
        <f>IF(DB30="ศิลป์ภาษาอังกฤษเพื่อการสื่อสารธุรกิจ",MAX($DG$1:DG29)+1,"")</f>
        <v/>
      </c>
      <c r="DH30" s="6" t="str">
        <f>IF(DB30="นวัตกรรมการจัดการเกษตร",MAX($DH$1:DH29)+1,"")</f>
        <v/>
      </c>
      <c r="DI30" s="5">
        <f t="shared" si="11"/>
        <v>0</v>
      </c>
      <c r="DJ30" s="5" t="str">
        <f t="shared" si="12"/>
        <v>มัธยมศึกษาปีที่ 1/1-26</v>
      </c>
      <c r="DK30" s="5" t="str">
        <f t="shared" si="13"/>
        <v>-0</v>
      </c>
      <c r="DL30" s="5" t="str">
        <f t="shared" si="14"/>
        <v>มัธยมศึกษาปีที่ 1</v>
      </c>
    </row>
    <row r="31" spans="1:116">
      <c r="A31" s="5" t="str">
        <f t="shared" si="0"/>
        <v>มัธยมศึกษาปีที่ 1/1-27</v>
      </c>
      <c r="B31" s="5" t="str">
        <f t="shared" si="1"/>
        <v>ช68108-8</v>
      </c>
      <c r="C31" s="5" t="str">
        <f t="shared" si="2"/>
        <v>-0</v>
      </c>
      <c r="D31" s="8">
        <v>27</v>
      </c>
      <c r="E31" s="9" t="s">
        <v>1612</v>
      </c>
      <c r="F31" s="3" t="s">
        <v>1613</v>
      </c>
      <c r="G31" s="3" t="s">
        <v>940</v>
      </c>
      <c r="H31" s="11">
        <v>1</v>
      </c>
      <c r="I31" s="11">
        <v>7</v>
      </c>
      <c r="J31" s="11">
        <v>0</v>
      </c>
      <c r="K31" s="11">
        <v>9</v>
      </c>
      <c r="L31" s="11">
        <v>9</v>
      </c>
      <c r="M31" s="11">
        <v>0</v>
      </c>
      <c r="N31" s="11">
        <v>1</v>
      </c>
      <c r="O31" s="11">
        <v>9</v>
      </c>
      <c r="P31" s="11">
        <v>6</v>
      </c>
      <c r="Q31" s="11">
        <v>4</v>
      </c>
      <c r="R31" s="11">
        <v>8</v>
      </c>
      <c r="S31" s="11">
        <v>3</v>
      </c>
      <c r="T31" s="11">
        <v>2</v>
      </c>
      <c r="U31" s="11" t="s">
        <v>575</v>
      </c>
      <c r="W31" s="6" t="str">
        <f>IF(X31="","",IF(X31=รายชื่อชมรม!$B$3,รายชื่อชมรม!$A$3,IF(X31=รายชื่อชมรม!$B$4,รายชื่อชมรม!$A$4,IF(X31=รายชื่อชมรม!$B$5,รายชื่อชมรม!$A$5,IF(X31=รายชื่อชมรม!$B$6,รายชื่อชมรม!$A$6,IF(X31=รายชื่อชมรม!$B$7,รายชื่อชมรม!$A$7,IF(X31=รายชื่อชมรม!$B$8,รายชื่อชมรม!$A$8,IF(X31=รายชื่อชมรม!$B$9,รายชื่อชมรม!$A$9,IF(X31=รายชื่อชมรม!$B$10,รายชื่อชมรม!$A$10,IF(X31=รายชื่อชมรม!$B$11,รายชื่อชมรม!$A$11,IF(X31=รายชื่อชมรม!$B$12,รายชื่อชมรม!$A$12,"-")))))))))))</f>
        <v>ช68108</v>
      </c>
      <c r="X31" s="6" t="s">
        <v>2320</v>
      </c>
      <c r="Y31" s="6" t="str">
        <f>IF(W31=0,"",IF(W31="-","",IF(W31="","",VLOOKUP(W31,รายชื่อชมรม!$A$3:$F$83,3,FALSE))))</f>
        <v>นางสาวอภิชยา  จิตรีเนื่อง</v>
      </c>
      <c r="Z31" s="6" t="str">
        <f>IF(Y31=$Z$4,MAX(Z$1:$Z30)+1,"")</f>
        <v/>
      </c>
      <c r="AA31" s="6" t="str">
        <f>IF($Y31=AA$4,MAX(AA$1:AA30)+1,"")</f>
        <v/>
      </c>
      <c r="AB31" s="6" t="str">
        <f>IF($Y31=AB$4,MAX(AB$1:AB30)+1,"")</f>
        <v/>
      </c>
      <c r="AC31" s="6" t="str">
        <f>IF($Y31=AC$4,MAX(AC$1:AC30)+1,"")</f>
        <v/>
      </c>
      <c r="AD31" s="6" t="str">
        <f>IF($Y31=AD$4,MAX(AD$1:AD30)+1,"")</f>
        <v/>
      </c>
      <c r="AE31" s="6" t="str">
        <f>IF($Y31=AE$4,MAX(AE$1:AE30)+1,"")</f>
        <v/>
      </c>
      <c r="AF31" s="6" t="str">
        <f>IF($Y31=AF$4,MAX(AF$1:AF30)+1,"")</f>
        <v/>
      </c>
      <c r="AG31" s="6" t="str">
        <f>IF($Y31=AG$4,MAX(AG$1:AG30)+1,"")</f>
        <v/>
      </c>
      <c r="AH31" s="6" t="str">
        <f>IF($Y31=AH$4,MAX(AH$1:AH30)+1,"")</f>
        <v/>
      </c>
      <c r="AI31" s="5">
        <f t="shared" si="3"/>
        <v>0</v>
      </c>
      <c r="AK31" s="6" t="str">
        <f>IF($W31=AK$4,MAX(AK$1:AK30)+1,"")</f>
        <v/>
      </c>
      <c r="AL31" s="6" t="str">
        <f>IF($W31=AL$4,MAX(AL$1:AL30)+1,"")</f>
        <v/>
      </c>
      <c r="AM31" s="6" t="str">
        <f>IF($W31=AM$4,MAX(AM$1:AM30)+1,"")</f>
        <v/>
      </c>
      <c r="AN31" s="6" t="str">
        <f>IF($W31=AN$4,MAX(AN$1:AN30)+1,"")</f>
        <v/>
      </c>
      <c r="AO31" s="6" t="str">
        <f>IF($W31=AO$4,MAX(AO$1:AO30)+1,"")</f>
        <v/>
      </c>
      <c r="AP31" s="6" t="str">
        <f>IF($W31=AP$4,MAX(AP$1:AP30)+1,"")</f>
        <v/>
      </c>
      <c r="AQ31" s="6" t="str">
        <f>IF($W31=AQ$4,MAX(AQ$1:AQ30)+1,"")</f>
        <v/>
      </c>
      <c r="AR31" s="6">
        <f>IF($W31=AR$4,MAX(AR$1:AR30)+1,"")</f>
        <v>8</v>
      </c>
      <c r="AS31" s="6" t="str">
        <f>IF($W31=AS$4,MAX(AS$1:AS30)+1,"")</f>
        <v/>
      </c>
      <c r="AT31" s="6" t="str">
        <f>IF($W31=AT$4,MAX(AT$1:AT30)+1,"")</f>
        <v/>
      </c>
      <c r="AU31" s="6" t="str">
        <f>IF($W31=AU$4,MAX(AU$1:AU30)+1,"")</f>
        <v/>
      </c>
      <c r="AV31" s="6" t="str">
        <f>IF($W31=AV$4,MAX(AV$1:AV30)+1,"")</f>
        <v/>
      </c>
      <c r="AW31" s="6" t="str">
        <f>IF($W31=AW$4,MAX(AW$1:AW30)+1,"")</f>
        <v/>
      </c>
      <c r="AX31" s="6" t="str">
        <f>IF($W31=AX$4,MAX(AX$1:AX30)+1,"")</f>
        <v/>
      </c>
      <c r="AY31" s="6" t="str">
        <f>IF($W31=AY$4,MAX(AY$1:AY30)+1,"")</f>
        <v/>
      </c>
      <c r="AZ31" s="6" t="str">
        <f>IF($W31=AZ$4,MAX(AZ$1:AZ30)+1,"")</f>
        <v/>
      </c>
      <c r="BA31" s="6" t="str">
        <f>IF($W31=BA$4,MAX(BA$1:BA30)+1,"")</f>
        <v/>
      </c>
      <c r="BB31" s="6" t="str">
        <f>IF($W31=BB$4,MAX(BB$1:BB30)+1,"")</f>
        <v/>
      </c>
      <c r="BC31" s="6" t="str">
        <f>IF($W31=BC$4,MAX(BC$1:BC30)+1,"")</f>
        <v/>
      </c>
      <c r="BD31" s="6" t="str">
        <f>IF($W31=BD$4,MAX(BD$1:BD30)+1,"")</f>
        <v/>
      </c>
      <c r="BE31" s="6" t="str">
        <f>IF($W31=BE$4,MAX(BE$1:BE30)+1,"")</f>
        <v/>
      </c>
      <c r="BF31" s="6" t="str">
        <f>IF($W31=BF$4,MAX(BF$1:BF30)+1,"")</f>
        <v/>
      </c>
      <c r="BG31" s="6" t="str">
        <f>IF($W31=BG$4,MAX(BG$1:BG30)+1,"")</f>
        <v/>
      </c>
      <c r="BH31" s="6" t="str">
        <f>IF($W31=BH$4,MAX(BH$1:BH30)+1,"")</f>
        <v/>
      </c>
      <c r="BI31" s="6" t="str">
        <f>IF($W31=BI$4,MAX(BI$1:BI30)+1,"")</f>
        <v/>
      </c>
      <c r="BJ31" s="6" t="str">
        <f>IF($W31=BJ$4,MAX(BJ$1:BJ30)+1,"")</f>
        <v/>
      </c>
      <c r="BK31" s="6" t="str">
        <f>IF($W31=BK$4,MAX(BK$1:BK30)+1,"")</f>
        <v/>
      </c>
      <c r="BL31" s="6" t="str">
        <f>IF($W31=BL$4,MAX(BL$1:BL30)+1,"")</f>
        <v/>
      </c>
      <c r="BM31" s="6" t="str">
        <f>IF($W31=BM$4,MAX(BM$1:BM30)+1,"")</f>
        <v/>
      </c>
      <c r="BN31" s="6" t="str">
        <f>IF($W31=BN$4,MAX(BN$1:BN30)+1,"")</f>
        <v/>
      </c>
      <c r="BO31" s="6" t="str">
        <f>IF($W31=BO$4,MAX(BO$1:BO30)+1,"")</f>
        <v/>
      </c>
      <c r="BP31" s="6" t="str">
        <f>IF($W31=BP$4,MAX(BP$1:BP30)+1,"")</f>
        <v/>
      </c>
      <c r="BQ31" s="6" t="str">
        <f>IF($W31=BQ$4,MAX(BQ$1:BQ30)+1,"")</f>
        <v/>
      </c>
      <c r="BR31" s="6" t="str">
        <f>IF($W31=BR$4,MAX(BR$1:BR30)+1,"")</f>
        <v/>
      </c>
      <c r="BS31" s="6" t="str">
        <f>IF($W31=BS$4,MAX(BS$1:BS30)+1,"")</f>
        <v/>
      </c>
      <c r="BT31" s="6" t="str">
        <f>IF($W31=BT$4,MAX(BT$1:BT30)+1,"")</f>
        <v/>
      </c>
      <c r="BU31" s="6" t="str">
        <f>IF($W31=BU$4,MAX(BU$1:BU30)+1,"")</f>
        <v/>
      </c>
      <c r="BV31" s="6" t="str">
        <f>IF($W31=BV$4,MAX(BV$1:BV30)+1,"")</f>
        <v/>
      </c>
      <c r="BW31" s="6" t="str">
        <f>IF($W31=BW$4,MAX(BW$1:BW30)+1,"")</f>
        <v/>
      </c>
      <c r="BX31" s="6" t="str">
        <f>IF($W31=BX$4,MAX(BX$1:BX30)+1,"")</f>
        <v/>
      </c>
      <c r="BY31" s="6" t="str">
        <f>IF($W31=BY$4,MAX(BY$1:BY30)+1,"")</f>
        <v/>
      </c>
      <c r="BZ31" s="6" t="str">
        <f>IF($W31=BZ$4,MAX(BZ$1:BZ30)+1,"")</f>
        <v/>
      </c>
      <c r="CA31" s="6" t="str">
        <f>IF($W31=CA$4,MAX(CA$1:CA30)+1,"")</f>
        <v/>
      </c>
      <c r="CB31" s="6" t="str">
        <f>IF($W31=CB$4,MAX(CB$1:CB30)+1,"")</f>
        <v/>
      </c>
      <c r="CC31" s="6" t="str">
        <f>IF($W31=CC$4,MAX(CC$1:CC30)+1,"")</f>
        <v/>
      </c>
      <c r="CD31" s="6" t="str">
        <f>IF($W31=CD$4,MAX(CD$1:CD30)+1,"")</f>
        <v/>
      </c>
      <c r="CE31" s="6" t="str">
        <f>IF($W31=CE$4,MAX(CE$1:CE30)+1,"")</f>
        <v/>
      </c>
      <c r="CF31" s="6" t="str">
        <f>IF($W31=CF$4,MAX(CF$1:CF30)+1,"")</f>
        <v/>
      </c>
      <c r="CG31" s="6" t="str">
        <f>IF($W31=CG$4,MAX(CG$1:CG30)+1,"")</f>
        <v/>
      </c>
      <c r="CH31" s="6" t="str">
        <f>IF($W31=CH$4,MAX(CH$1:CH30)+1,"")</f>
        <v/>
      </c>
      <c r="CI31" s="6" t="str">
        <f>IF($W31=CI$4,MAX(CI$1:CI30)+1,"")</f>
        <v/>
      </c>
      <c r="CJ31" s="6" t="str">
        <f>IF($W31=CJ$4,MAX(CJ$1:CJ30)+1,"")</f>
        <v/>
      </c>
      <c r="CK31" s="6" t="str">
        <f>IF($W31=CK$4,MAX(CK$1:CK30)+1,"")</f>
        <v/>
      </c>
      <c r="CL31" s="6" t="str">
        <f>IF($W31=CL$4,MAX(CL$1:CL30)+1,"")</f>
        <v/>
      </c>
      <c r="CM31" s="6" t="str">
        <f>IF($W31=CM$4,MAX(CM$1:CM30)+1,"")</f>
        <v/>
      </c>
      <c r="CN31" s="6" t="str">
        <f>IF($W31=CN$4,MAX(CN$1:CN30)+1,"")</f>
        <v/>
      </c>
      <c r="CO31" s="6" t="str">
        <f>IF($W31=CO$4,MAX(CO$1:CO30)+1,"")</f>
        <v/>
      </c>
      <c r="CP31" s="6" t="str">
        <f>IF($W31=CP$4,MAX(CP$1:CP30)+1,"")</f>
        <v/>
      </c>
      <c r="CQ31" s="6" t="str">
        <f>IF($W31=CQ$4,MAX(CQ$1:CQ30)+1,"")</f>
        <v/>
      </c>
      <c r="CR31" s="6" t="str">
        <f>IF($W31=CR$4,MAX(CR$1:CR30)+1,"")</f>
        <v/>
      </c>
      <c r="CS31" s="6" t="str">
        <f>IF($W31=CS$4,MAX(CS$1:CS30)+1,"")</f>
        <v/>
      </c>
      <c r="CT31" s="5">
        <f t="shared" si="4"/>
        <v>8</v>
      </c>
      <c r="CU31" s="6" t="str">
        <f t="shared" si="5"/>
        <v>1709901964832</v>
      </c>
      <c r="CV31" s="5" t="str">
        <f t="shared" si="6"/>
        <v>เด็กหญิง</v>
      </c>
      <c r="CW31" s="5" t="str" cm="1">
        <f t="array" ref="CW31">RIGHT(F31,MIN(LEN(SUBSTITUTE(F31,รายชื่อนักเรียนแยกห้อง!$AD$5:$AD$8,""))))</f>
        <v>วชิรญาณ์</v>
      </c>
      <c r="CX31" s="6" t="str">
        <f t="shared" si="7"/>
        <v/>
      </c>
      <c r="CY31" s="6">
        <f t="shared" si="8"/>
        <v>0</v>
      </c>
      <c r="CZ31" s="5" t="str">
        <f t="shared" si="9"/>
        <v>มัธยมศึกษาปีที่ 1/1-</v>
      </c>
      <c r="DA31" s="5" t="str">
        <f t="shared" si="10"/>
        <v>มัธยมศึกษาปีที่ 1/1-0</v>
      </c>
      <c r="DC31" s="6" t="str">
        <f>IF(DB31="วิทย์-คณิต (เตรียมวิศวะ)",MAX($DC$1:DC30)+1,"")</f>
        <v/>
      </c>
      <c r="DD31" s="6" t="str">
        <f>IF(DB31="วิทย์-คณิต (วิทยาศาสตร์สุขภาพ)",MAX($DD$1:DD30)+1,"")</f>
        <v/>
      </c>
      <c r="DE31" s="6" t="str">
        <f>IF(DB31="ศิลป์การจัดการธุรกิจการค้าสมัยใหม่",MAX($DE$1:DE30)+1,"")</f>
        <v/>
      </c>
      <c r="DF31" s="6" t="str">
        <f>IF(DB31="ศิลป์ภาษาจีนเพื่อธุรกิจ 4.0",MAX($DF$1:DF30)+1,"")</f>
        <v/>
      </c>
      <c r="DG31" s="6" t="str">
        <f>IF(DB31="ศิลป์ภาษาอังกฤษเพื่อการสื่อสารธุรกิจ",MAX($DG$1:DG30)+1,"")</f>
        <v/>
      </c>
      <c r="DH31" s="6" t="str">
        <f>IF(DB31="นวัตกรรมการจัดการเกษตร",MAX($DH$1:DH30)+1,"")</f>
        <v/>
      </c>
      <c r="DI31" s="5">
        <f t="shared" si="11"/>
        <v>0</v>
      </c>
      <c r="DJ31" s="5" t="str">
        <f t="shared" si="12"/>
        <v>มัธยมศึกษาปีที่ 1/1-27</v>
      </c>
      <c r="DK31" s="5" t="str">
        <f t="shared" si="13"/>
        <v>-0</v>
      </c>
      <c r="DL31" s="5" t="str">
        <f t="shared" si="14"/>
        <v>มัธยมศึกษาปีที่ 1</v>
      </c>
    </row>
    <row r="32" spans="1:116">
      <c r="A32" s="5" t="str">
        <f t="shared" si="0"/>
        <v>มัธยมศึกษาปีที่ 1/1-28</v>
      </c>
      <c r="B32" s="5" t="str">
        <f t="shared" si="1"/>
        <v>ช68108-9</v>
      </c>
      <c r="C32" s="5" t="str">
        <f t="shared" si="2"/>
        <v>-0</v>
      </c>
      <c r="D32" s="8">
        <v>28</v>
      </c>
      <c r="E32" s="9" t="s">
        <v>1614</v>
      </c>
      <c r="F32" s="3" t="s">
        <v>1615</v>
      </c>
      <c r="G32" s="3" t="s">
        <v>1072</v>
      </c>
      <c r="H32" s="11">
        <v>1</v>
      </c>
      <c r="I32" s="11">
        <v>7</v>
      </c>
      <c r="J32" s="11">
        <v>0</v>
      </c>
      <c r="K32" s="11">
        <v>9</v>
      </c>
      <c r="L32" s="11">
        <v>9</v>
      </c>
      <c r="M32" s="11">
        <v>0</v>
      </c>
      <c r="N32" s="11">
        <v>1</v>
      </c>
      <c r="O32" s="11">
        <v>9</v>
      </c>
      <c r="P32" s="11">
        <v>3</v>
      </c>
      <c r="Q32" s="11">
        <v>9</v>
      </c>
      <c r="R32" s="11">
        <v>3</v>
      </c>
      <c r="S32" s="11">
        <v>2</v>
      </c>
      <c r="T32" s="11">
        <v>3</v>
      </c>
      <c r="U32" s="11" t="s">
        <v>575</v>
      </c>
      <c r="W32" s="6" t="str">
        <f>IF(X32="","",IF(X32=รายชื่อชมรม!$B$3,รายชื่อชมรม!$A$3,IF(X32=รายชื่อชมรม!$B$4,รายชื่อชมรม!$A$4,IF(X32=รายชื่อชมรม!$B$5,รายชื่อชมรม!$A$5,IF(X32=รายชื่อชมรม!$B$6,รายชื่อชมรม!$A$6,IF(X32=รายชื่อชมรม!$B$7,รายชื่อชมรม!$A$7,IF(X32=รายชื่อชมรม!$B$8,รายชื่อชมรม!$A$8,IF(X32=รายชื่อชมรม!$B$9,รายชื่อชมรม!$A$9,IF(X32=รายชื่อชมรม!$B$10,รายชื่อชมรม!$A$10,IF(X32=รายชื่อชมรม!$B$11,รายชื่อชมรม!$A$11,IF(X32=รายชื่อชมรม!$B$12,รายชื่อชมรม!$A$12,"-")))))))))))</f>
        <v>ช68108</v>
      </c>
      <c r="X32" s="6" t="s">
        <v>2320</v>
      </c>
      <c r="Y32" s="6" t="str">
        <f>IF(W32=0,"",IF(W32="-","",IF(W32="","",VLOOKUP(W32,รายชื่อชมรม!$A$3:$F$83,3,FALSE))))</f>
        <v>นางสาวอภิชยา  จิตรีเนื่อง</v>
      </c>
      <c r="Z32" s="6" t="str">
        <f>IF(Y32=$Z$4,MAX(Z$1:$Z31)+1,"")</f>
        <v/>
      </c>
      <c r="AA32" s="6" t="str">
        <f>IF($Y32=AA$4,MAX(AA$1:AA31)+1,"")</f>
        <v/>
      </c>
      <c r="AB32" s="6" t="str">
        <f>IF($Y32=AB$4,MAX(AB$1:AB31)+1,"")</f>
        <v/>
      </c>
      <c r="AC32" s="6" t="str">
        <f>IF($Y32=AC$4,MAX(AC$1:AC31)+1,"")</f>
        <v/>
      </c>
      <c r="AD32" s="6" t="str">
        <f>IF($Y32=AD$4,MAX(AD$1:AD31)+1,"")</f>
        <v/>
      </c>
      <c r="AE32" s="6" t="str">
        <f>IF($Y32=AE$4,MAX(AE$1:AE31)+1,"")</f>
        <v/>
      </c>
      <c r="AF32" s="6" t="str">
        <f>IF($Y32=AF$4,MAX(AF$1:AF31)+1,"")</f>
        <v/>
      </c>
      <c r="AG32" s="6" t="str">
        <f>IF($Y32=AG$4,MAX(AG$1:AG31)+1,"")</f>
        <v/>
      </c>
      <c r="AH32" s="6" t="str">
        <f>IF($Y32=AH$4,MAX(AH$1:AH31)+1,"")</f>
        <v/>
      </c>
      <c r="AI32" s="5">
        <f t="shared" si="3"/>
        <v>0</v>
      </c>
      <c r="AK32" s="6" t="str">
        <f>IF($W32=AK$4,MAX(AK$1:AK31)+1,"")</f>
        <v/>
      </c>
      <c r="AL32" s="6" t="str">
        <f>IF($W32=AL$4,MAX(AL$1:AL31)+1,"")</f>
        <v/>
      </c>
      <c r="AM32" s="6" t="str">
        <f>IF($W32=AM$4,MAX(AM$1:AM31)+1,"")</f>
        <v/>
      </c>
      <c r="AN32" s="6" t="str">
        <f>IF($W32=AN$4,MAX(AN$1:AN31)+1,"")</f>
        <v/>
      </c>
      <c r="AO32" s="6" t="str">
        <f>IF($W32=AO$4,MAX(AO$1:AO31)+1,"")</f>
        <v/>
      </c>
      <c r="AP32" s="6" t="str">
        <f>IF($W32=AP$4,MAX(AP$1:AP31)+1,"")</f>
        <v/>
      </c>
      <c r="AQ32" s="6" t="str">
        <f>IF($W32=AQ$4,MAX(AQ$1:AQ31)+1,"")</f>
        <v/>
      </c>
      <c r="AR32" s="6">
        <f>IF($W32=AR$4,MAX(AR$1:AR31)+1,"")</f>
        <v>9</v>
      </c>
      <c r="AS32" s="6" t="str">
        <f>IF($W32=AS$4,MAX(AS$1:AS31)+1,"")</f>
        <v/>
      </c>
      <c r="AT32" s="6" t="str">
        <f>IF($W32=AT$4,MAX(AT$1:AT31)+1,"")</f>
        <v/>
      </c>
      <c r="AU32" s="6" t="str">
        <f>IF($W32=AU$4,MAX(AU$1:AU31)+1,"")</f>
        <v/>
      </c>
      <c r="AV32" s="6" t="str">
        <f>IF($W32=AV$4,MAX(AV$1:AV31)+1,"")</f>
        <v/>
      </c>
      <c r="AW32" s="6" t="str">
        <f>IF($W32=AW$4,MAX(AW$1:AW31)+1,"")</f>
        <v/>
      </c>
      <c r="AX32" s="6" t="str">
        <f>IF($W32=AX$4,MAX(AX$1:AX31)+1,"")</f>
        <v/>
      </c>
      <c r="AY32" s="6" t="str">
        <f>IF($W32=AY$4,MAX(AY$1:AY31)+1,"")</f>
        <v/>
      </c>
      <c r="AZ32" s="6" t="str">
        <f>IF($W32=AZ$4,MAX(AZ$1:AZ31)+1,"")</f>
        <v/>
      </c>
      <c r="BA32" s="6" t="str">
        <f>IF($W32=BA$4,MAX(BA$1:BA31)+1,"")</f>
        <v/>
      </c>
      <c r="BB32" s="6" t="str">
        <f>IF($W32=BB$4,MAX(BB$1:BB31)+1,"")</f>
        <v/>
      </c>
      <c r="BC32" s="6" t="str">
        <f>IF($W32=BC$4,MAX(BC$1:BC31)+1,"")</f>
        <v/>
      </c>
      <c r="BD32" s="6" t="str">
        <f>IF($W32=BD$4,MAX(BD$1:BD31)+1,"")</f>
        <v/>
      </c>
      <c r="BE32" s="6" t="str">
        <f>IF($W32=BE$4,MAX(BE$1:BE31)+1,"")</f>
        <v/>
      </c>
      <c r="BF32" s="6" t="str">
        <f>IF($W32=BF$4,MAX(BF$1:BF31)+1,"")</f>
        <v/>
      </c>
      <c r="BG32" s="6" t="str">
        <f>IF($W32=BG$4,MAX(BG$1:BG31)+1,"")</f>
        <v/>
      </c>
      <c r="BH32" s="6" t="str">
        <f>IF($W32=BH$4,MAX(BH$1:BH31)+1,"")</f>
        <v/>
      </c>
      <c r="BI32" s="6" t="str">
        <f>IF($W32=BI$4,MAX(BI$1:BI31)+1,"")</f>
        <v/>
      </c>
      <c r="BJ32" s="6" t="str">
        <f>IF($W32=BJ$4,MAX(BJ$1:BJ31)+1,"")</f>
        <v/>
      </c>
      <c r="BK32" s="6" t="str">
        <f>IF($W32=BK$4,MAX(BK$1:BK31)+1,"")</f>
        <v/>
      </c>
      <c r="BL32" s="6" t="str">
        <f>IF($W32=BL$4,MAX(BL$1:BL31)+1,"")</f>
        <v/>
      </c>
      <c r="BM32" s="6" t="str">
        <f>IF($W32=BM$4,MAX(BM$1:BM31)+1,"")</f>
        <v/>
      </c>
      <c r="BN32" s="6" t="str">
        <f>IF($W32=BN$4,MAX(BN$1:BN31)+1,"")</f>
        <v/>
      </c>
      <c r="BO32" s="6" t="str">
        <f>IF($W32=BO$4,MAX(BO$1:BO31)+1,"")</f>
        <v/>
      </c>
      <c r="BP32" s="6" t="str">
        <f>IF($W32=BP$4,MAX(BP$1:BP31)+1,"")</f>
        <v/>
      </c>
      <c r="BQ32" s="6" t="str">
        <f>IF($W32=BQ$4,MAX(BQ$1:BQ31)+1,"")</f>
        <v/>
      </c>
      <c r="BR32" s="6" t="str">
        <f>IF($W32=BR$4,MAX(BR$1:BR31)+1,"")</f>
        <v/>
      </c>
      <c r="BS32" s="6" t="str">
        <f>IF($W32=BS$4,MAX(BS$1:BS31)+1,"")</f>
        <v/>
      </c>
      <c r="BT32" s="6" t="str">
        <f>IF($W32=BT$4,MAX(BT$1:BT31)+1,"")</f>
        <v/>
      </c>
      <c r="BU32" s="6" t="str">
        <f>IF($W32=BU$4,MAX(BU$1:BU31)+1,"")</f>
        <v/>
      </c>
      <c r="BV32" s="6" t="str">
        <f>IF($W32=BV$4,MAX(BV$1:BV31)+1,"")</f>
        <v/>
      </c>
      <c r="BW32" s="6" t="str">
        <f>IF($W32=BW$4,MAX(BW$1:BW31)+1,"")</f>
        <v/>
      </c>
      <c r="BX32" s="6" t="str">
        <f>IF($W32=BX$4,MAX(BX$1:BX31)+1,"")</f>
        <v/>
      </c>
      <c r="BY32" s="6" t="str">
        <f>IF($W32=BY$4,MAX(BY$1:BY31)+1,"")</f>
        <v/>
      </c>
      <c r="BZ32" s="6" t="str">
        <f>IF($W32=BZ$4,MAX(BZ$1:BZ31)+1,"")</f>
        <v/>
      </c>
      <c r="CA32" s="6" t="str">
        <f>IF($W32=CA$4,MAX(CA$1:CA31)+1,"")</f>
        <v/>
      </c>
      <c r="CB32" s="6" t="str">
        <f>IF($W32=CB$4,MAX(CB$1:CB31)+1,"")</f>
        <v/>
      </c>
      <c r="CC32" s="6" t="str">
        <f>IF($W32=CC$4,MAX(CC$1:CC31)+1,"")</f>
        <v/>
      </c>
      <c r="CD32" s="6" t="str">
        <f>IF($W32=CD$4,MAX(CD$1:CD31)+1,"")</f>
        <v/>
      </c>
      <c r="CE32" s="6" t="str">
        <f>IF($W32=CE$4,MAX(CE$1:CE31)+1,"")</f>
        <v/>
      </c>
      <c r="CF32" s="6" t="str">
        <f>IF($W32=CF$4,MAX(CF$1:CF31)+1,"")</f>
        <v/>
      </c>
      <c r="CG32" s="6" t="str">
        <f>IF($W32=CG$4,MAX(CG$1:CG31)+1,"")</f>
        <v/>
      </c>
      <c r="CH32" s="6" t="str">
        <f>IF($W32=CH$4,MAX(CH$1:CH31)+1,"")</f>
        <v/>
      </c>
      <c r="CI32" s="6" t="str">
        <f>IF($W32=CI$4,MAX(CI$1:CI31)+1,"")</f>
        <v/>
      </c>
      <c r="CJ32" s="6" t="str">
        <f>IF($W32=CJ$4,MAX(CJ$1:CJ31)+1,"")</f>
        <v/>
      </c>
      <c r="CK32" s="6" t="str">
        <f>IF($W32=CK$4,MAX(CK$1:CK31)+1,"")</f>
        <v/>
      </c>
      <c r="CL32" s="6" t="str">
        <f>IF($W32=CL$4,MAX(CL$1:CL31)+1,"")</f>
        <v/>
      </c>
      <c r="CM32" s="6" t="str">
        <f>IF($W32=CM$4,MAX(CM$1:CM31)+1,"")</f>
        <v/>
      </c>
      <c r="CN32" s="6" t="str">
        <f>IF($W32=CN$4,MAX(CN$1:CN31)+1,"")</f>
        <v/>
      </c>
      <c r="CO32" s="6" t="str">
        <f>IF($W32=CO$4,MAX(CO$1:CO31)+1,"")</f>
        <v/>
      </c>
      <c r="CP32" s="6" t="str">
        <f>IF($W32=CP$4,MAX(CP$1:CP31)+1,"")</f>
        <v/>
      </c>
      <c r="CQ32" s="6" t="str">
        <f>IF($W32=CQ$4,MAX(CQ$1:CQ31)+1,"")</f>
        <v/>
      </c>
      <c r="CR32" s="6" t="str">
        <f>IF($W32=CR$4,MAX(CR$1:CR31)+1,"")</f>
        <v/>
      </c>
      <c r="CS32" s="6" t="str">
        <f>IF($W32=CS$4,MAX(CS$1:CS31)+1,"")</f>
        <v/>
      </c>
      <c r="CT32" s="5">
        <f t="shared" si="4"/>
        <v>9</v>
      </c>
      <c r="CU32" s="6" t="str">
        <f t="shared" si="5"/>
        <v>1709901939323</v>
      </c>
      <c r="CV32" s="5" t="str">
        <f t="shared" si="6"/>
        <v>เด็กหญิง</v>
      </c>
      <c r="CW32" s="5" t="str" cm="1">
        <f t="array" ref="CW32">RIGHT(F32,MIN(LEN(SUBSTITUTE(F32,รายชื่อนักเรียนแยกห้อง!$AD$5:$AD$8,""))))</f>
        <v xml:space="preserve">นลินทิพย์          </v>
      </c>
      <c r="CX32" s="6" t="str">
        <f t="shared" si="7"/>
        <v/>
      </c>
      <c r="CY32" s="6">
        <f t="shared" si="8"/>
        <v>0</v>
      </c>
      <c r="CZ32" s="5" t="str">
        <f t="shared" si="9"/>
        <v>มัธยมศึกษาปีที่ 1/1-</v>
      </c>
      <c r="DA32" s="5" t="str">
        <f t="shared" si="10"/>
        <v>มัธยมศึกษาปีที่ 1/1-0</v>
      </c>
      <c r="DC32" s="6" t="str">
        <f>IF(DB32="วิทย์-คณิต (เตรียมวิศวะ)",MAX($DC$1:DC31)+1,"")</f>
        <v/>
      </c>
      <c r="DD32" s="6" t="str">
        <f>IF(DB32="วิทย์-คณิต (วิทยาศาสตร์สุขภาพ)",MAX($DD$1:DD31)+1,"")</f>
        <v/>
      </c>
      <c r="DE32" s="6" t="str">
        <f>IF(DB32="ศิลป์การจัดการธุรกิจการค้าสมัยใหม่",MAX($DE$1:DE31)+1,"")</f>
        <v/>
      </c>
      <c r="DF32" s="6" t="str">
        <f>IF(DB32="ศิลป์ภาษาจีนเพื่อธุรกิจ 4.0",MAX($DF$1:DF31)+1,"")</f>
        <v/>
      </c>
      <c r="DG32" s="6" t="str">
        <f>IF(DB32="ศิลป์ภาษาอังกฤษเพื่อการสื่อสารธุรกิจ",MAX($DG$1:DG31)+1,"")</f>
        <v/>
      </c>
      <c r="DH32" s="6" t="str">
        <f>IF(DB32="นวัตกรรมการจัดการเกษตร",MAX($DH$1:DH31)+1,"")</f>
        <v/>
      </c>
      <c r="DI32" s="5">
        <f t="shared" si="11"/>
        <v>0</v>
      </c>
      <c r="DJ32" s="5" t="str">
        <f t="shared" si="12"/>
        <v>มัธยมศึกษาปีที่ 1/1-28</v>
      </c>
      <c r="DK32" s="5" t="str">
        <f t="shared" si="13"/>
        <v>-0</v>
      </c>
      <c r="DL32" s="5" t="str">
        <f t="shared" si="14"/>
        <v>มัธยมศึกษาปีที่ 1</v>
      </c>
    </row>
    <row r="33" spans="1:116">
      <c r="A33" s="5" t="str">
        <f t="shared" si="0"/>
        <v>มัธยมศึกษาปีที่ 1/1-29</v>
      </c>
      <c r="B33" s="5" t="str">
        <f t="shared" si="1"/>
        <v>ช68108-10</v>
      </c>
      <c r="C33" s="5" t="str">
        <f t="shared" si="2"/>
        <v>-0</v>
      </c>
      <c r="D33" s="8">
        <v>29</v>
      </c>
      <c r="E33" s="9" t="s">
        <v>1616</v>
      </c>
      <c r="F33" s="3" t="s">
        <v>1617</v>
      </c>
      <c r="G33" s="3" t="s">
        <v>1618</v>
      </c>
      <c r="H33" s="11">
        <v>1</v>
      </c>
      <c r="I33" s="11">
        <v>7</v>
      </c>
      <c r="J33" s="11">
        <v>0</v>
      </c>
      <c r="K33" s="11">
        <v>9</v>
      </c>
      <c r="L33" s="11">
        <v>9</v>
      </c>
      <c r="M33" s="11">
        <v>0</v>
      </c>
      <c r="N33" s="11">
        <v>1</v>
      </c>
      <c r="O33" s="11">
        <v>9</v>
      </c>
      <c r="P33" s="11">
        <v>6</v>
      </c>
      <c r="Q33" s="11">
        <v>8</v>
      </c>
      <c r="R33" s="11">
        <v>3</v>
      </c>
      <c r="S33" s="11">
        <v>8</v>
      </c>
      <c r="T33" s="11">
        <v>2</v>
      </c>
      <c r="U33" s="11" t="s">
        <v>575</v>
      </c>
      <c r="W33" s="6" t="str">
        <f>IF(X33="","",IF(X33=รายชื่อชมรม!$B$3,รายชื่อชมรม!$A$3,IF(X33=รายชื่อชมรม!$B$4,รายชื่อชมรม!$A$4,IF(X33=รายชื่อชมรม!$B$5,รายชื่อชมรม!$A$5,IF(X33=รายชื่อชมรม!$B$6,รายชื่อชมรม!$A$6,IF(X33=รายชื่อชมรม!$B$7,รายชื่อชมรม!$A$7,IF(X33=รายชื่อชมรม!$B$8,รายชื่อชมรม!$A$8,IF(X33=รายชื่อชมรม!$B$9,รายชื่อชมรม!$A$9,IF(X33=รายชื่อชมรม!$B$10,รายชื่อชมรม!$A$10,IF(X33=รายชื่อชมรม!$B$11,รายชื่อชมรม!$A$11,IF(X33=รายชื่อชมรม!$B$12,รายชื่อชมรม!$A$12,"-")))))))))))</f>
        <v>ช68108</v>
      </c>
      <c r="X33" s="6" t="s">
        <v>2320</v>
      </c>
      <c r="Y33" s="6" t="str">
        <f>IF(W33=0,"",IF(W33="-","",IF(W33="","",VLOOKUP(W33,รายชื่อชมรม!$A$3:$F$83,3,FALSE))))</f>
        <v>นางสาวอภิชยา  จิตรีเนื่อง</v>
      </c>
      <c r="Z33" s="6" t="str">
        <f>IF(Y33=$Z$4,MAX(Z$1:$Z32)+1,"")</f>
        <v/>
      </c>
      <c r="AA33" s="6" t="str">
        <f>IF($Y33=AA$4,MAX(AA$1:AA32)+1,"")</f>
        <v/>
      </c>
      <c r="AB33" s="6" t="str">
        <f>IF($Y33=AB$4,MAX(AB$1:AB32)+1,"")</f>
        <v/>
      </c>
      <c r="AC33" s="6" t="str">
        <f>IF($Y33=AC$4,MAX(AC$1:AC32)+1,"")</f>
        <v/>
      </c>
      <c r="AD33" s="6" t="str">
        <f>IF($Y33=AD$4,MAX(AD$1:AD32)+1,"")</f>
        <v/>
      </c>
      <c r="AE33" s="6" t="str">
        <f>IF($Y33=AE$4,MAX(AE$1:AE32)+1,"")</f>
        <v/>
      </c>
      <c r="AF33" s="6" t="str">
        <f>IF($Y33=AF$4,MAX(AF$1:AF32)+1,"")</f>
        <v/>
      </c>
      <c r="AG33" s="6" t="str">
        <f>IF($Y33=AG$4,MAX(AG$1:AG32)+1,"")</f>
        <v/>
      </c>
      <c r="AH33" s="6" t="str">
        <f>IF($Y33=AH$4,MAX(AH$1:AH32)+1,"")</f>
        <v/>
      </c>
      <c r="AI33" s="5">
        <f t="shared" si="3"/>
        <v>0</v>
      </c>
      <c r="AK33" s="6" t="str">
        <f>IF($W33=AK$4,MAX(AK$1:AK32)+1,"")</f>
        <v/>
      </c>
      <c r="AL33" s="6" t="str">
        <f>IF($W33=AL$4,MAX(AL$1:AL32)+1,"")</f>
        <v/>
      </c>
      <c r="AM33" s="6" t="str">
        <f>IF($W33=AM$4,MAX(AM$1:AM32)+1,"")</f>
        <v/>
      </c>
      <c r="AN33" s="6" t="str">
        <f>IF($W33=AN$4,MAX(AN$1:AN32)+1,"")</f>
        <v/>
      </c>
      <c r="AO33" s="6" t="str">
        <f>IF($W33=AO$4,MAX(AO$1:AO32)+1,"")</f>
        <v/>
      </c>
      <c r="AP33" s="6" t="str">
        <f>IF($W33=AP$4,MAX(AP$1:AP32)+1,"")</f>
        <v/>
      </c>
      <c r="AQ33" s="6" t="str">
        <f>IF($W33=AQ$4,MAX(AQ$1:AQ32)+1,"")</f>
        <v/>
      </c>
      <c r="AR33" s="6">
        <f>IF($W33=AR$4,MAX(AR$1:AR32)+1,"")</f>
        <v>10</v>
      </c>
      <c r="AS33" s="6" t="str">
        <f>IF($W33=AS$4,MAX(AS$1:AS32)+1,"")</f>
        <v/>
      </c>
      <c r="AT33" s="6" t="str">
        <f>IF($W33=AT$4,MAX(AT$1:AT32)+1,"")</f>
        <v/>
      </c>
      <c r="AU33" s="6" t="str">
        <f>IF($W33=AU$4,MAX(AU$1:AU32)+1,"")</f>
        <v/>
      </c>
      <c r="AV33" s="6" t="str">
        <f>IF($W33=AV$4,MAX(AV$1:AV32)+1,"")</f>
        <v/>
      </c>
      <c r="AW33" s="6" t="str">
        <f>IF($W33=AW$4,MAX(AW$1:AW32)+1,"")</f>
        <v/>
      </c>
      <c r="AX33" s="6" t="str">
        <f>IF($W33=AX$4,MAX(AX$1:AX32)+1,"")</f>
        <v/>
      </c>
      <c r="AY33" s="6" t="str">
        <f>IF($W33=AY$4,MAX(AY$1:AY32)+1,"")</f>
        <v/>
      </c>
      <c r="AZ33" s="6" t="str">
        <f>IF($W33=AZ$4,MAX(AZ$1:AZ32)+1,"")</f>
        <v/>
      </c>
      <c r="BA33" s="6" t="str">
        <f>IF($W33=BA$4,MAX(BA$1:BA32)+1,"")</f>
        <v/>
      </c>
      <c r="BB33" s="6" t="str">
        <f>IF($W33=BB$4,MAX(BB$1:BB32)+1,"")</f>
        <v/>
      </c>
      <c r="BC33" s="6" t="str">
        <f>IF($W33=BC$4,MAX(BC$1:BC32)+1,"")</f>
        <v/>
      </c>
      <c r="BD33" s="6" t="str">
        <f>IF($W33=BD$4,MAX(BD$1:BD32)+1,"")</f>
        <v/>
      </c>
      <c r="BE33" s="6" t="str">
        <f>IF($W33=BE$4,MAX(BE$1:BE32)+1,"")</f>
        <v/>
      </c>
      <c r="BF33" s="6" t="str">
        <f>IF($W33=BF$4,MAX(BF$1:BF32)+1,"")</f>
        <v/>
      </c>
      <c r="BG33" s="6" t="str">
        <f>IF($W33=BG$4,MAX(BG$1:BG32)+1,"")</f>
        <v/>
      </c>
      <c r="BH33" s="6" t="str">
        <f>IF($W33=BH$4,MAX(BH$1:BH32)+1,"")</f>
        <v/>
      </c>
      <c r="BI33" s="6" t="str">
        <f>IF($W33=BI$4,MAX(BI$1:BI32)+1,"")</f>
        <v/>
      </c>
      <c r="BJ33" s="6" t="str">
        <f>IF($W33=BJ$4,MAX(BJ$1:BJ32)+1,"")</f>
        <v/>
      </c>
      <c r="BK33" s="6" t="str">
        <f>IF($W33=BK$4,MAX(BK$1:BK32)+1,"")</f>
        <v/>
      </c>
      <c r="BL33" s="6" t="str">
        <f>IF($W33=BL$4,MAX(BL$1:BL32)+1,"")</f>
        <v/>
      </c>
      <c r="BM33" s="6" t="str">
        <f>IF($W33=BM$4,MAX(BM$1:BM32)+1,"")</f>
        <v/>
      </c>
      <c r="BN33" s="6" t="str">
        <f>IF($W33=BN$4,MAX(BN$1:BN32)+1,"")</f>
        <v/>
      </c>
      <c r="BO33" s="6" t="str">
        <f>IF($W33=BO$4,MAX(BO$1:BO32)+1,"")</f>
        <v/>
      </c>
      <c r="BP33" s="6" t="str">
        <f>IF($W33=BP$4,MAX(BP$1:BP32)+1,"")</f>
        <v/>
      </c>
      <c r="BQ33" s="6" t="str">
        <f>IF($W33=BQ$4,MAX(BQ$1:BQ32)+1,"")</f>
        <v/>
      </c>
      <c r="BR33" s="6" t="str">
        <f>IF($W33=BR$4,MAX(BR$1:BR32)+1,"")</f>
        <v/>
      </c>
      <c r="BS33" s="6" t="str">
        <f>IF($W33=BS$4,MAX(BS$1:BS32)+1,"")</f>
        <v/>
      </c>
      <c r="BT33" s="6" t="str">
        <f>IF($W33=BT$4,MAX(BT$1:BT32)+1,"")</f>
        <v/>
      </c>
      <c r="BU33" s="6" t="str">
        <f>IF($W33=BU$4,MAX(BU$1:BU32)+1,"")</f>
        <v/>
      </c>
      <c r="BV33" s="6" t="str">
        <f>IF($W33=BV$4,MAX(BV$1:BV32)+1,"")</f>
        <v/>
      </c>
      <c r="BW33" s="6" t="str">
        <f>IF($W33=BW$4,MAX(BW$1:BW32)+1,"")</f>
        <v/>
      </c>
      <c r="BX33" s="6" t="str">
        <f>IF($W33=BX$4,MAX(BX$1:BX32)+1,"")</f>
        <v/>
      </c>
      <c r="BY33" s="6" t="str">
        <f>IF($W33=BY$4,MAX(BY$1:BY32)+1,"")</f>
        <v/>
      </c>
      <c r="BZ33" s="6" t="str">
        <f>IF($W33=BZ$4,MAX(BZ$1:BZ32)+1,"")</f>
        <v/>
      </c>
      <c r="CA33" s="6" t="str">
        <f>IF($W33=CA$4,MAX(CA$1:CA32)+1,"")</f>
        <v/>
      </c>
      <c r="CB33" s="6" t="str">
        <f>IF($W33=CB$4,MAX(CB$1:CB32)+1,"")</f>
        <v/>
      </c>
      <c r="CC33" s="6" t="str">
        <f>IF($W33=CC$4,MAX(CC$1:CC32)+1,"")</f>
        <v/>
      </c>
      <c r="CD33" s="6" t="str">
        <f>IF($W33=CD$4,MAX(CD$1:CD32)+1,"")</f>
        <v/>
      </c>
      <c r="CE33" s="6" t="str">
        <f>IF($W33=CE$4,MAX(CE$1:CE32)+1,"")</f>
        <v/>
      </c>
      <c r="CF33" s="6" t="str">
        <f>IF($W33=CF$4,MAX(CF$1:CF32)+1,"")</f>
        <v/>
      </c>
      <c r="CG33" s="6" t="str">
        <f>IF($W33=CG$4,MAX(CG$1:CG32)+1,"")</f>
        <v/>
      </c>
      <c r="CH33" s="6" t="str">
        <f>IF($W33=CH$4,MAX(CH$1:CH32)+1,"")</f>
        <v/>
      </c>
      <c r="CI33" s="6" t="str">
        <f>IF($W33=CI$4,MAX(CI$1:CI32)+1,"")</f>
        <v/>
      </c>
      <c r="CJ33" s="6" t="str">
        <f>IF($W33=CJ$4,MAX(CJ$1:CJ32)+1,"")</f>
        <v/>
      </c>
      <c r="CK33" s="6" t="str">
        <f>IF($W33=CK$4,MAX(CK$1:CK32)+1,"")</f>
        <v/>
      </c>
      <c r="CL33" s="6" t="str">
        <f>IF($W33=CL$4,MAX(CL$1:CL32)+1,"")</f>
        <v/>
      </c>
      <c r="CM33" s="6" t="str">
        <f>IF($W33=CM$4,MAX(CM$1:CM32)+1,"")</f>
        <v/>
      </c>
      <c r="CN33" s="6" t="str">
        <f>IF($W33=CN$4,MAX(CN$1:CN32)+1,"")</f>
        <v/>
      </c>
      <c r="CO33" s="6" t="str">
        <f>IF($W33=CO$4,MAX(CO$1:CO32)+1,"")</f>
        <v/>
      </c>
      <c r="CP33" s="6" t="str">
        <f>IF($W33=CP$4,MAX(CP$1:CP32)+1,"")</f>
        <v/>
      </c>
      <c r="CQ33" s="6" t="str">
        <f>IF($W33=CQ$4,MAX(CQ$1:CQ32)+1,"")</f>
        <v/>
      </c>
      <c r="CR33" s="6" t="str">
        <f>IF($W33=CR$4,MAX(CR$1:CR32)+1,"")</f>
        <v/>
      </c>
      <c r="CS33" s="6" t="str">
        <f>IF($W33=CS$4,MAX(CS$1:CS32)+1,"")</f>
        <v/>
      </c>
      <c r="CT33" s="5">
        <f t="shared" si="4"/>
        <v>10</v>
      </c>
      <c r="CU33" s="6" t="str">
        <f t="shared" si="5"/>
        <v>1709901968382</v>
      </c>
      <c r="CV33" s="5" t="str">
        <f t="shared" si="6"/>
        <v>เด็กหญิง</v>
      </c>
      <c r="CW33" s="5" t="str" cm="1">
        <f t="array" ref="CW33">RIGHT(F33,MIN(LEN(SUBSTITUTE(F33,รายชื่อนักเรียนแยกห้อง!$AD$5:$AD$8,""))))</f>
        <v>พิชญา</v>
      </c>
      <c r="CX33" s="6" t="str">
        <f t="shared" si="7"/>
        <v/>
      </c>
      <c r="CY33" s="6">
        <f t="shared" si="8"/>
        <v>0</v>
      </c>
      <c r="CZ33" s="5" t="str">
        <f t="shared" si="9"/>
        <v>มัธยมศึกษาปีที่ 1/1-</v>
      </c>
      <c r="DA33" s="5" t="str">
        <f t="shared" si="10"/>
        <v>มัธยมศึกษาปีที่ 1/1-0</v>
      </c>
      <c r="DC33" s="6" t="str">
        <f>IF(DB33="วิทย์-คณิต (เตรียมวิศวะ)",MAX($DC$1:DC32)+1,"")</f>
        <v/>
      </c>
      <c r="DD33" s="6" t="str">
        <f>IF(DB33="วิทย์-คณิต (วิทยาศาสตร์สุขภาพ)",MAX($DD$1:DD32)+1,"")</f>
        <v/>
      </c>
      <c r="DE33" s="6" t="str">
        <f>IF(DB33="ศิลป์การจัดการธุรกิจการค้าสมัยใหม่",MAX($DE$1:DE32)+1,"")</f>
        <v/>
      </c>
      <c r="DF33" s="6" t="str">
        <f>IF(DB33="ศิลป์ภาษาจีนเพื่อธุรกิจ 4.0",MAX($DF$1:DF32)+1,"")</f>
        <v/>
      </c>
      <c r="DG33" s="6" t="str">
        <f>IF(DB33="ศิลป์ภาษาอังกฤษเพื่อการสื่อสารธุรกิจ",MAX($DG$1:DG32)+1,"")</f>
        <v/>
      </c>
      <c r="DH33" s="6" t="str">
        <f>IF(DB33="นวัตกรรมการจัดการเกษตร",MAX($DH$1:DH32)+1,"")</f>
        <v/>
      </c>
      <c r="DI33" s="5">
        <f t="shared" si="11"/>
        <v>0</v>
      </c>
      <c r="DJ33" s="5" t="str">
        <f t="shared" si="12"/>
        <v>มัธยมศึกษาปีที่ 1/1-29</v>
      </c>
      <c r="DK33" s="5" t="str">
        <f t="shared" si="13"/>
        <v>-0</v>
      </c>
      <c r="DL33" s="5" t="str">
        <f t="shared" si="14"/>
        <v>มัธยมศึกษาปีที่ 1</v>
      </c>
    </row>
    <row r="34" spans="1:116">
      <c r="A34" s="5" t="str">
        <f t="shared" si="0"/>
        <v>มัธยมศึกษาปีที่ 1/1-30</v>
      </c>
      <c r="B34" s="5" t="str">
        <f t="shared" si="1"/>
        <v>ช68108-11</v>
      </c>
      <c r="C34" s="5" t="str">
        <f t="shared" si="2"/>
        <v>-0</v>
      </c>
      <c r="D34" s="8">
        <v>30</v>
      </c>
      <c r="E34" s="9" t="s">
        <v>1619</v>
      </c>
      <c r="F34" s="3" t="s">
        <v>1620</v>
      </c>
      <c r="G34" s="3" t="s">
        <v>1621</v>
      </c>
      <c r="H34" s="11">
        <v>1</v>
      </c>
      <c r="I34" s="11">
        <v>7</v>
      </c>
      <c r="J34" s="11">
        <v>0</v>
      </c>
      <c r="K34" s="11">
        <v>9</v>
      </c>
      <c r="L34" s="11">
        <v>9</v>
      </c>
      <c r="M34" s="11">
        <v>0</v>
      </c>
      <c r="N34" s="11">
        <v>1</v>
      </c>
      <c r="O34" s="11">
        <v>9</v>
      </c>
      <c r="P34" s="11">
        <v>5</v>
      </c>
      <c r="Q34" s="11">
        <v>0</v>
      </c>
      <c r="R34" s="11">
        <v>4</v>
      </c>
      <c r="S34" s="11">
        <v>2</v>
      </c>
      <c r="T34" s="11">
        <v>4</v>
      </c>
      <c r="U34" s="11" t="s">
        <v>575</v>
      </c>
      <c r="W34" s="6" t="str">
        <f>IF(X34="","",IF(X34=รายชื่อชมรม!$B$3,รายชื่อชมรม!$A$3,IF(X34=รายชื่อชมรม!$B$4,รายชื่อชมรม!$A$4,IF(X34=รายชื่อชมรม!$B$5,รายชื่อชมรม!$A$5,IF(X34=รายชื่อชมรม!$B$6,รายชื่อชมรม!$A$6,IF(X34=รายชื่อชมรม!$B$7,รายชื่อชมรม!$A$7,IF(X34=รายชื่อชมรม!$B$8,รายชื่อชมรม!$A$8,IF(X34=รายชื่อชมรม!$B$9,รายชื่อชมรม!$A$9,IF(X34=รายชื่อชมรม!$B$10,รายชื่อชมรม!$A$10,IF(X34=รายชื่อชมรม!$B$11,รายชื่อชมรม!$A$11,IF(X34=รายชื่อชมรม!$B$12,รายชื่อชมรม!$A$12,"-")))))))))))</f>
        <v>ช68108</v>
      </c>
      <c r="X34" s="6" t="s">
        <v>2320</v>
      </c>
      <c r="Y34" s="6" t="str">
        <f>IF(W34=0,"",IF(W34="-","",IF(W34="","",VLOOKUP(W34,รายชื่อชมรม!$A$3:$F$83,3,FALSE))))</f>
        <v>นางสาวอภิชยา  จิตรีเนื่อง</v>
      </c>
      <c r="Z34" s="6" t="str">
        <f>IF(Y34=$Z$4,MAX(Z$1:$Z33)+1,"")</f>
        <v/>
      </c>
      <c r="AA34" s="6" t="str">
        <f>IF($Y34=AA$4,MAX(AA$1:AA33)+1,"")</f>
        <v/>
      </c>
      <c r="AB34" s="6" t="str">
        <f>IF($Y34=AB$4,MAX(AB$1:AB33)+1,"")</f>
        <v/>
      </c>
      <c r="AC34" s="6" t="str">
        <f>IF($Y34=AC$4,MAX(AC$1:AC33)+1,"")</f>
        <v/>
      </c>
      <c r="AD34" s="6" t="str">
        <f>IF($Y34=AD$4,MAX(AD$1:AD33)+1,"")</f>
        <v/>
      </c>
      <c r="AE34" s="6" t="str">
        <f>IF($Y34=AE$4,MAX(AE$1:AE33)+1,"")</f>
        <v/>
      </c>
      <c r="AF34" s="6" t="str">
        <f>IF($Y34=AF$4,MAX(AF$1:AF33)+1,"")</f>
        <v/>
      </c>
      <c r="AG34" s="6" t="str">
        <f>IF($Y34=AG$4,MAX(AG$1:AG33)+1,"")</f>
        <v/>
      </c>
      <c r="AH34" s="6" t="str">
        <f>IF($Y34=AH$4,MAX(AH$1:AH33)+1,"")</f>
        <v/>
      </c>
      <c r="AI34" s="5">
        <f t="shared" si="3"/>
        <v>0</v>
      </c>
      <c r="AK34" s="6" t="str">
        <f>IF($W34=AK$4,MAX(AK$1:AK33)+1,"")</f>
        <v/>
      </c>
      <c r="AL34" s="6" t="str">
        <f>IF($W34=AL$4,MAX(AL$1:AL33)+1,"")</f>
        <v/>
      </c>
      <c r="AM34" s="6" t="str">
        <f>IF($W34=AM$4,MAX(AM$1:AM33)+1,"")</f>
        <v/>
      </c>
      <c r="AN34" s="6" t="str">
        <f>IF($W34=AN$4,MAX(AN$1:AN33)+1,"")</f>
        <v/>
      </c>
      <c r="AO34" s="6" t="str">
        <f>IF($W34=AO$4,MAX(AO$1:AO33)+1,"")</f>
        <v/>
      </c>
      <c r="AP34" s="6" t="str">
        <f>IF($W34=AP$4,MAX(AP$1:AP33)+1,"")</f>
        <v/>
      </c>
      <c r="AQ34" s="6" t="str">
        <f>IF($W34=AQ$4,MAX(AQ$1:AQ33)+1,"")</f>
        <v/>
      </c>
      <c r="AR34" s="6">
        <f>IF($W34=AR$4,MAX(AR$1:AR33)+1,"")</f>
        <v>11</v>
      </c>
      <c r="AS34" s="6" t="str">
        <f>IF($W34=AS$4,MAX(AS$1:AS33)+1,"")</f>
        <v/>
      </c>
      <c r="AT34" s="6" t="str">
        <f>IF($W34=AT$4,MAX(AT$1:AT33)+1,"")</f>
        <v/>
      </c>
      <c r="AU34" s="6" t="str">
        <f>IF($W34=AU$4,MAX(AU$1:AU33)+1,"")</f>
        <v/>
      </c>
      <c r="AV34" s="6" t="str">
        <f>IF($W34=AV$4,MAX(AV$1:AV33)+1,"")</f>
        <v/>
      </c>
      <c r="AW34" s="6" t="str">
        <f>IF($W34=AW$4,MAX(AW$1:AW33)+1,"")</f>
        <v/>
      </c>
      <c r="AX34" s="6" t="str">
        <f>IF($W34=AX$4,MAX(AX$1:AX33)+1,"")</f>
        <v/>
      </c>
      <c r="AY34" s="6" t="str">
        <f>IF($W34=AY$4,MAX(AY$1:AY33)+1,"")</f>
        <v/>
      </c>
      <c r="AZ34" s="6" t="str">
        <f>IF($W34=AZ$4,MAX(AZ$1:AZ33)+1,"")</f>
        <v/>
      </c>
      <c r="BA34" s="6" t="str">
        <f>IF($W34=BA$4,MAX(BA$1:BA33)+1,"")</f>
        <v/>
      </c>
      <c r="BB34" s="6" t="str">
        <f>IF($W34=BB$4,MAX(BB$1:BB33)+1,"")</f>
        <v/>
      </c>
      <c r="BC34" s="6" t="str">
        <f>IF($W34=BC$4,MAX(BC$1:BC33)+1,"")</f>
        <v/>
      </c>
      <c r="BD34" s="6" t="str">
        <f>IF($W34=BD$4,MAX(BD$1:BD33)+1,"")</f>
        <v/>
      </c>
      <c r="BE34" s="6" t="str">
        <f>IF($W34=BE$4,MAX(BE$1:BE33)+1,"")</f>
        <v/>
      </c>
      <c r="BF34" s="6" t="str">
        <f>IF($W34=BF$4,MAX(BF$1:BF33)+1,"")</f>
        <v/>
      </c>
      <c r="BG34" s="6" t="str">
        <f>IF($W34=BG$4,MAX(BG$1:BG33)+1,"")</f>
        <v/>
      </c>
      <c r="BH34" s="6" t="str">
        <f>IF($W34=BH$4,MAX(BH$1:BH33)+1,"")</f>
        <v/>
      </c>
      <c r="BI34" s="6" t="str">
        <f>IF($W34=BI$4,MAX(BI$1:BI33)+1,"")</f>
        <v/>
      </c>
      <c r="BJ34" s="6" t="str">
        <f>IF($W34=BJ$4,MAX(BJ$1:BJ33)+1,"")</f>
        <v/>
      </c>
      <c r="BK34" s="6" t="str">
        <f>IF($W34=BK$4,MAX(BK$1:BK33)+1,"")</f>
        <v/>
      </c>
      <c r="BL34" s="6" t="str">
        <f>IF($W34=BL$4,MAX(BL$1:BL33)+1,"")</f>
        <v/>
      </c>
      <c r="BM34" s="6" t="str">
        <f>IF($W34=BM$4,MAX(BM$1:BM33)+1,"")</f>
        <v/>
      </c>
      <c r="BN34" s="6" t="str">
        <f>IF($W34=BN$4,MAX(BN$1:BN33)+1,"")</f>
        <v/>
      </c>
      <c r="BO34" s="6" t="str">
        <f>IF($W34=BO$4,MAX(BO$1:BO33)+1,"")</f>
        <v/>
      </c>
      <c r="BP34" s="6" t="str">
        <f>IF($W34=BP$4,MAX(BP$1:BP33)+1,"")</f>
        <v/>
      </c>
      <c r="BQ34" s="6" t="str">
        <f>IF($W34=BQ$4,MAX(BQ$1:BQ33)+1,"")</f>
        <v/>
      </c>
      <c r="BR34" s="6" t="str">
        <f>IF($W34=BR$4,MAX(BR$1:BR33)+1,"")</f>
        <v/>
      </c>
      <c r="BS34" s="6" t="str">
        <f>IF($W34=BS$4,MAX(BS$1:BS33)+1,"")</f>
        <v/>
      </c>
      <c r="BT34" s="6" t="str">
        <f>IF($W34=BT$4,MAX(BT$1:BT33)+1,"")</f>
        <v/>
      </c>
      <c r="BU34" s="6" t="str">
        <f>IF($W34=BU$4,MAX(BU$1:BU33)+1,"")</f>
        <v/>
      </c>
      <c r="BV34" s="6" t="str">
        <f>IF($W34=BV$4,MAX(BV$1:BV33)+1,"")</f>
        <v/>
      </c>
      <c r="BW34" s="6" t="str">
        <f>IF($W34=BW$4,MAX(BW$1:BW33)+1,"")</f>
        <v/>
      </c>
      <c r="BX34" s="6" t="str">
        <f>IF($W34=BX$4,MAX(BX$1:BX33)+1,"")</f>
        <v/>
      </c>
      <c r="BY34" s="6" t="str">
        <f>IF($W34=BY$4,MAX(BY$1:BY33)+1,"")</f>
        <v/>
      </c>
      <c r="BZ34" s="6" t="str">
        <f>IF($W34=BZ$4,MAX(BZ$1:BZ33)+1,"")</f>
        <v/>
      </c>
      <c r="CA34" s="6" t="str">
        <f>IF($W34=CA$4,MAX(CA$1:CA33)+1,"")</f>
        <v/>
      </c>
      <c r="CB34" s="6" t="str">
        <f>IF($W34=CB$4,MAX(CB$1:CB33)+1,"")</f>
        <v/>
      </c>
      <c r="CC34" s="6" t="str">
        <f>IF($W34=CC$4,MAX(CC$1:CC33)+1,"")</f>
        <v/>
      </c>
      <c r="CD34" s="6" t="str">
        <f>IF($W34=CD$4,MAX(CD$1:CD33)+1,"")</f>
        <v/>
      </c>
      <c r="CE34" s="6" t="str">
        <f>IF($W34=CE$4,MAX(CE$1:CE33)+1,"")</f>
        <v/>
      </c>
      <c r="CF34" s="6" t="str">
        <f>IF($W34=CF$4,MAX(CF$1:CF33)+1,"")</f>
        <v/>
      </c>
      <c r="CG34" s="6" t="str">
        <f>IF($W34=CG$4,MAX(CG$1:CG33)+1,"")</f>
        <v/>
      </c>
      <c r="CH34" s="6" t="str">
        <f>IF($W34=CH$4,MAX(CH$1:CH33)+1,"")</f>
        <v/>
      </c>
      <c r="CI34" s="6" t="str">
        <f>IF($W34=CI$4,MAX(CI$1:CI33)+1,"")</f>
        <v/>
      </c>
      <c r="CJ34" s="6" t="str">
        <f>IF($W34=CJ$4,MAX(CJ$1:CJ33)+1,"")</f>
        <v/>
      </c>
      <c r="CK34" s="6" t="str">
        <f>IF($W34=CK$4,MAX(CK$1:CK33)+1,"")</f>
        <v/>
      </c>
      <c r="CL34" s="6" t="str">
        <f>IF($W34=CL$4,MAX(CL$1:CL33)+1,"")</f>
        <v/>
      </c>
      <c r="CM34" s="6" t="str">
        <f>IF($W34=CM$4,MAX(CM$1:CM33)+1,"")</f>
        <v/>
      </c>
      <c r="CN34" s="6" t="str">
        <f>IF($W34=CN$4,MAX(CN$1:CN33)+1,"")</f>
        <v/>
      </c>
      <c r="CO34" s="6" t="str">
        <f>IF($W34=CO$4,MAX(CO$1:CO33)+1,"")</f>
        <v/>
      </c>
      <c r="CP34" s="6" t="str">
        <f>IF($W34=CP$4,MAX(CP$1:CP33)+1,"")</f>
        <v/>
      </c>
      <c r="CQ34" s="6" t="str">
        <f>IF($W34=CQ$4,MAX(CQ$1:CQ33)+1,"")</f>
        <v/>
      </c>
      <c r="CR34" s="6" t="str">
        <f>IF($W34=CR$4,MAX(CR$1:CR33)+1,"")</f>
        <v/>
      </c>
      <c r="CS34" s="6" t="str">
        <f>IF($W34=CS$4,MAX(CS$1:CS33)+1,"")</f>
        <v/>
      </c>
      <c r="CT34" s="5">
        <f t="shared" si="4"/>
        <v>11</v>
      </c>
      <c r="CU34" s="6" t="str">
        <f t="shared" si="5"/>
        <v>1709901950424</v>
      </c>
      <c r="CV34" s="5" t="str">
        <f t="shared" si="6"/>
        <v>เด็กหญิง</v>
      </c>
      <c r="CW34" s="5" t="str" cm="1">
        <f t="array" ref="CW34">RIGHT(F34,MIN(LEN(SUBSTITUTE(F34,รายชื่อนักเรียนแยกห้อง!$AD$5:$AD$8,""))))</f>
        <v>ทักษ์สุดา</v>
      </c>
      <c r="CX34" s="6" t="str">
        <f t="shared" si="7"/>
        <v/>
      </c>
      <c r="CY34" s="6">
        <f t="shared" si="8"/>
        <v>0</v>
      </c>
      <c r="CZ34" s="5" t="str">
        <f t="shared" si="9"/>
        <v>มัธยมศึกษาปีที่ 1/1-</v>
      </c>
      <c r="DA34" s="5" t="str">
        <f t="shared" si="10"/>
        <v>มัธยมศึกษาปีที่ 1/1-0</v>
      </c>
      <c r="DC34" s="6" t="str">
        <f>IF(DB34="วิทย์-คณิต (เตรียมวิศวะ)",MAX($DC$1:DC33)+1,"")</f>
        <v/>
      </c>
      <c r="DD34" s="6" t="str">
        <f>IF(DB34="วิทย์-คณิต (วิทยาศาสตร์สุขภาพ)",MAX($DD$1:DD33)+1,"")</f>
        <v/>
      </c>
      <c r="DE34" s="6" t="str">
        <f>IF(DB34="ศิลป์การจัดการธุรกิจการค้าสมัยใหม่",MAX($DE$1:DE33)+1,"")</f>
        <v/>
      </c>
      <c r="DF34" s="6" t="str">
        <f>IF(DB34="ศิลป์ภาษาจีนเพื่อธุรกิจ 4.0",MAX($DF$1:DF33)+1,"")</f>
        <v/>
      </c>
      <c r="DG34" s="6" t="str">
        <f>IF(DB34="ศิลป์ภาษาอังกฤษเพื่อการสื่อสารธุรกิจ",MAX($DG$1:DG33)+1,"")</f>
        <v/>
      </c>
      <c r="DH34" s="6" t="str">
        <f>IF(DB34="นวัตกรรมการจัดการเกษตร",MAX($DH$1:DH33)+1,"")</f>
        <v/>
      </c>
      <c r="DI34" s="5">
        <f t="shared" si="11"/>
        <v>0</v>
      </c>
      <c r="DJ34" s="5" t="str">
        <f t="shared" si="12"/>
        <v>มัธยมศึกษาปีที่ 1/1-30</v>
      </c>
      <c r="DK34" s="5" t="str">
        <f t="shared" si="13"/>
        <v>-0</v>
      </c>
      <c r="DL34" s="5" t="str">
        <f t="shared" si="14"/>
        <v>มัธยมศึกษาปีที่ 1</v>
      </c>
    </row>
    <row r="35" spans="1:116">
      <c r="A35" s="5" t="str">
        <f t="shared" si="0"/>
        <v>มัธยมศึกษาปีที่ 1/1-31</v>
      </c>
      <c r="B35" s="5" t="str">
        <f t="shared" si="1"/>
        <v>ช68107-1</v>
      </c>
      <c r="C35" s="5" t="str">
        <f t="shared" si="2"/>
        <v>-0</v>
      </c>
      <c r="D35" s="8">
        <v>31</v>
      </c>
      <c r="E35" s="9" t="s">
        <v>1622</v>
      </c>
      <c r="F35" s="3" t="s">
        <v>1623</v>
      </c>
      <c r="G35" s="3" t="s">
        <v>1624</v>
      </c>
      <c r="H35" s="11">
        <v>1</v>
      </c>
      <c r="I35" s="11">
        <v>7</v>
      </c>
      <c r="J35" s="11">
        <v>0</v>
      </c>
      <c r="K35" s="11">
        <v>9</v>
      </c>
      <c r="L35" s="11">
        <v>9</v>
      </c>
      <c r="M35" s="11">
        <v>0</v>
      </c>
      <c r="N35" s="11">
        <v>1</v>
      </c>
      <c r="O35" s="11">
        <v>9</v>
      </c>
      <c r="P35" s="11">
        <v>6</v>
      </c>
      <c r="Q35" s="11">
        <v>0</v>
      </c>
      <c r="R35" s="11">
        <v>2</v>
      </c>
      <c r="S35" s="11">
        <v>1</v>
      </c>
      <c r="T35" s="11">
        <v>7</v>
      </c>
      <c r="U35" s="11" t="s">
        <v>575</v>
      </c>
      <c r="W35" s="6" t="str">
        <f>IF(X35="","",IF(X35=รายชื่อชมรม!$B$3,รายชื่อชมรม!$A$3,IF(X35=รายชื่อชมรม!$B$4,รายชื่อชมรม!$A$4,IF(X35=รายชื่อชมรม!$B$5,รายชื่อชมรม!$A$5,IF(X35=รายชื่อชมรม!$B$6,รายชื่อชมรม!$A$6,IF(X35=รายชื่อชมรม!$B$7,รายชื่อชมรม!$A$7,IF(X35=รายชื่อชมรม!$B$8,รายชื่อชมรม!$A$8,IF(X35=รายชื่อชมรม!$B$9,รายชื่อชมรม!$A$9,IF(X35=รายชื่อชมรม!$B$10,รายชื่อชมรม!$A$10,IF(X35=รายชื่อชมรม!$B$11,รายชื่อชมรม!$A$11,IF(X35=รายชื่อชมรม!$B$12,รายชื่อชมรม!$A$12,"-")))))))))))</f>
        <v>ช68107</v>
      </c>
      <c r="X35" s="6" t="s">
        <v>2305</v>
      </c>
      <c r="Y35" s="6" t="str">
        <f>IF(W35=0,"",IF(W35="-","",IF(W35="","",VLOOKUP(W35,รายชื่อชมรม!$A$3:$F$83,3,FALSE))))</f>
        <v>นางโสจาริน  อินทรเรือง</v>
      </c>
      <c r="Z35" s="6" t="str">
        <f>IF(Y35=$Z$4,MAX(Z$1:$Z34)+1,"")</f>
        <v/>
      </c>
      <c r="AA35" s="6" t="str">
        <f>IF($Y35=AA$4,MAX(AA$1:AA34)+1,"")</f>
        <v/>
      </c>
      <c r="AB35" s="6" t="str">
        <f>IF($Y35=AB$4,MAX(AB$1:AB34)+1,"")</f>
        <v/>
      </c>
      <c r="AC35" s="6" t="str">
        <f>IF($Y35=AC$4,MAX(AC$1:AC34)+1,"")</f>
        <v/>
      </c>
      <c r="AD35" s="6" t="str">
        <f>IF($Y35=AD$4,MAX(AD$1:AD34)+1,"")</f>
        <v/>
      </c>
      <c r="AE35" s="6" t="str">
        <f>IF($Y35=AE$4,MAX(AE$1:AE34)+1,"")</f>
        <v/>
      </c>
      <c r="AF35" s="6" t="str">
        <f>IF($Y35=AF$4,MAX(AF$1:AF34)+1,"")</f>
        <v/>
      </c>
      <c r="AG35" s="6" t="str">
        <f>IF($Y35=AG$4,MAX(AG$1:AG34)+1,"")</f>
        <v/>
      </c>
      <c r="AH35" s="6" t="str">
        <f>IF($Y35=AH$4,MAX(AH$1:AH34)+1,"")</f>
        <v/>
      </c>
      <c r="AI35" s="5">
        <f t="shared" si="3"/>
        <v>0</v>
      </c>
      <c r="AK35" s="6" t="str">
        <f>IF($W35=AK$4,MAX(AK$1:AK34)+1,"")</f>
        <v/>
      </c>
      <c r="AL35" s="6" t="str">
        <f>IF($W35=AL$4,MAX(AL$1:AL34)+1,"")</f>
        <v/>
      </c>
      <c r="AM35" s="6" t="str">
        <f>IF($W35=AM$4,MAX(AM$1:AM34)+1,"")</f>
        <v/>
      </c>
      <c r="AN35" s="6" t="str">
        <f>IF($W35=AN$4,MAX(AN$1:AN34)+1,"")</f>
        <v/>
      </c>
      <c r="AO35" s="6" t="str">
        <f>IF($W35=AO$4,MAX(AO$1:AO34)+1,"")</f>
        <v/>
      </c>
      <c r="AP35" s="6" t="str">
        <f>IF($W35=AP$4,MAX(AP$1:AP34)+1,"")</f>
        <v/>
      </c>
      <c r="AQ35" s="6">
        <f>IF($W35=AQ$4,MAX(AQ$1:AQ34)+1,"")</f>
        <v>1</v>
      </c>
      <c r="AR35" s="6" t="str">
        <f>IF($W35=AR$4,MAX(AR$1:AR34)+1,"")</f>
        <v/>
      </c>
      <c r="AS35" s="6" t="str">
        <f>IF($W35=AS$4,MAX(AS$1:AS34)+1,"")</f>
        <v/>
      </c>
      <c r="AT35" s="6" t="str">
        <f>IF($W35=AT$4,MAX(AT$1:AT34)+1,"")</f>
        <v/>
      </c>
      <c r="AU35" s="6" t="str">
        <f>IF($W35=AU$4,MAX(AU$1:AU34)+1,"")</f>
        <v/>
      </c>
      <c r="AV35" s="6" t="str">
        <f>IF($W35=AV$4,MAX(AV$1:AV34)+1,"")</f>
        <v/>
      </c>
      <c r="AW35" s="6" t="str">
        <f>IF($W35=AW$4,MAX(AW$1:AW34)+1,"")</f>
        <v/>
      </c>
      <c r="AX35" s="6" t="str">
        <f>IF($W35=AX$4,MAX(AX$1:AX34)+1,"")</f>
        <v/>
      </c>
      <c r="AY35" s="6" t="str">
        <f>IF($W35=AY$4,MAX(AY$1:AY34)+1,"")</f>
        <v/>
      </c>
      <c r="AZ35" s="6" t="str">
        <f>IF($W35=AZ$4,MAX(AZ$1:AZ34)+1,"")</f>
        <v/>
      </c>
      <c r="BA35" s="6" t="str">
        <f>IF($W35=BA$4,MAX(BA$1:BA34)+1,"")</f>
        <v/>
      </c>
      <c r="BB35" s="6" t="str">
        <f>IF($W35=BB$4,MAX(BB$1:BB34)+1,"")</f>
        <v/>
      </c>
      <c r="BC35" s="6" t="str">
        <f>IF($W35=BC$4,MAX(BC$1:BC34)+1,"")</f>
        <v/>
      </c>
      <c r="BD35" s="6" t="str">
        <f>IF($W35=BD$4,MAX(BD$1:BD34)+1,"")</f>
        <v/>
      </c>
      <c r="BE35" s="6" t="str">
        <f>IF($W35=BE$4,MAX(BE$1:BE34)+1,"")</f>
        <v/>
      </c>
      <c r="BF35" s="6" t="str">
        <f>IF($W35=BF$4,MAX(BF$1:BF34)+1,"")</f>
        <v/>
      </c>
      <c r="BG35" s="6" t="str">
        <f>IF($W35=BG$4,MAX(BG$1:BG34)+1,"")</f>
        <v/>
      </c>
      <c r="BH35" s="6" t="str">
        <f>IF($W35=BH$4,MAX(BH$1:BH34)+1,"")</f>
        <v/>
      </c>
      <c r="BI35" s="6" t="str">
        <f>IF($W35=BI$4,MAX(BI$1:BI34)+1,"")</f>
        <v/>
      </c>
      <c r="BJ35" s="6" t="str">
        <f>IF($W35=BJ$4,MAX(BJ$1:BJ34)+1,"")</f>
        <v/>
      </c>
      <c r="BK35" s="6" t="str">
        <f>IF($W35=BK$4,MAX(BK$1:BK34)+1,"")</f>
        <v/>
      </c>
      <c r="BL35" s="6" t="str">
        <f>IF($W35=BL$4,MAX(BL$1:BL34)+1,"")</f>
        <v/>
      </c>
      <c r="BM35" s="6" t="str">
        <f>IF($W35=BM$4,MAX(BM$1:BM34)+1,"")</f>
        <v/>
      </c>
      <c r="BN35" s="6" t="str">
        <f>IF($W35=BN$4,MAX(BN$1:BN34)+1,"")</f>
        <v/>
      </c>
      <c r="BO35" s="6" t="str">
        <f>IF($W35=BO$4,MAX(BO$1:BO34)+1,"")</f>
        <v/>
      </c>
      <c r="BP35" s="6" t="str">
        <f>IF($W35=BP$4,MAX(BP$1:BP34)+1,"")</f>
        <v/>
      </c>
      <c r="BQ35" s="6" t="str">
        <f>IF($W35=BQ$4,MAX(BQ$1:BQ34)+1,"")</f>
        <v/>
      </c>
      <c r="BR35" s="6" t="str">
        <f>IF($W35=BR$4,MAX(BR$1:BR34)+1,"")</f>
        <v/>
      </c>
      <c r="BS35" s="6" t="str">
        <f>IF($W35=BS$4,MAX(BS$1:BS34)+1,"")</f>
        <v/>
      </c>
      <c r="BT35" s="6" t="str">
        <f>IF($W35=BT$4,MAX(BT$1:BT34)+1,"")</f>
        <v/>
      </c>
      <c r="BU35" s="6" t="str">
        <f>IF($W35=BU$4,MAX(BU$1:BU34)+1,"")</f>
        <v/>
      </c>
      <c r="BV35" s="6" t="str">
        <f>IF($W35=BV$4,MAX(BV$1:BV34)+1,"")</f>
        <v/>
      </c>
      <c r="BW35" s="6" t="str">
        <f>IF($W35=BW$4,MAX(BW$1:BW34)+1,"")</f>
        <v/>
      </c>
      <c r="BX35" s="6" t="str">
        <f>IF($W35=BX$4,MAX(BX$1:BX34)+1,"")</f>
        <v/>
      </c>
      <c r="BY35" s="6" t="str">
        <f>IF($W35=BY$4,MAX(BY$1:BY34)+1,"")</f>
        <v/>
      </c>
      <c r="BZ35" s="6" t="str">
        <f>IF($W35=BZ$4,MAX(BZ$1:BZ34)+1,"")</f>
        <v/>
      </c>
      <c r="CA35" s="6" t="str">
        <f>IF($W35=CA$4,MAX(CA$1:CA34)+1,"")</f>
        <v/>
      </c>
      <c r="CB35" s="6" t="str">
        <f>IF($W35=CB$4,MAX(CB$1:CB34)+1,"")</f>
        <v/>
      </c>
      <c r="CC35" s="6" t="str">
        <f>IF($W35=CC$4,MAX(CC$1:CC34)+1,"")</f>
        <v/>
      </c>
      <c r="CD35" s="6" t="str">
        <f>IF($W35=CD$4,MAX(CD$1:CD34)+1,"")</f>
        <v/>
      </c>
      <c r="CE35" s="6" t="str">
        <f>IF($W35=CE$4,MAX(CE$1:CE34)+1,"")</f>
        <v/>
      </c>
      <c r="CF35" s="6" t="str">
        <f>IF($W35=CF$4,MAX(CF$1:CF34)+1,"")</f>
        <v/>
      </c>
      <c r="CG35" s="6" t="str">
        <f>IF($W35=CG$4,MAX(CG$1:CG34)+1,"")</f>
        <v/>
      </c>
      <c r="CH35" s="6" t="str">
        <f>IF($W35=CH$4,MAX(CH$1:CH34)+1,"")</f>
        <v/>
      </c>
      <c r="CI35" s="6" t="str">
        <f>IF($W35=CI$4,MAX(CI$1:CI34)+1,"")</f>
        <v/>
      </c>
      <c r="CJ35" s="6" t="str">
        <f>IF($W35=CJ$4,MAX(CJ$1:CJ34)+1,"")</f>
        <v/>
      </c>
      <c r="CK35" s="6" t="str">
        <f>IF($W35=CK$4,MAX(CK$1:CK34)+1,"")</f>
        <v/>
      </c>
      <c r="CL35" s="6" t="str">
        <f>IF($W35=CL$4,MAX(CL$1:CL34)+1,"")</f>
        <v/>
      </c>
      <c r="CM35" s="6" t="str">
        <f>IF($W35=CM$4,MAX(CM$1:CM34)+1,"")</f>
        <v/>
      </c>
      <c r="CN35" s="6" t="str">
        <f>IF($W35=CN$4,MAX(CN$1:CN34)+1,"")</f>
        <v/>
      </c>
      <c r="CO35" s="6" t="str">
        <f>IF($W35=CO$4,MAX(CO$1:CO34)+1,"")</f>
        <v/>
      </c>
      <c r="CP35" s="6" t="str">
        <f>IF($W35=CP$4,MAX(CP$1:CP34)+1,"")</f>
        <v/>
      </c>
      <c r="CQ35" s="6" t="str">
        <f>IF($W35=CQ$4,MAX(CQ$1:CQ34)+1,"")</f>
        <v/>
      </c>
      <c r="CR35" s="6" t="str">
        <f>IF($W35=CR$4,MAX(CR$1:CR34)+1,"")</f>
        <v/>
      </c>
      <c r="CS35" s="6" t="str">
        <f>IF($W35=CS$4,MAX(CS$1:CS34)+1,"")</f>
        <v/>
      </c>
      <c r="CT35" s="5">
        <f t="shared" si="4"/>
        <v>1</v>
      </c>
      <c r="CU35" s="6" t="str">
        <f t="shared" si="5"/>
        <v>1709901960217</v>
      </c>
      <c r="CV35" s="5" t="str">
        <f t="shared" si="6"/>
        <v>เด็กหญิง</v>
      </c>
      <c r="CW35" s="5" t="str" cm="1">
        <f t="array" ref="CW35">RIGHT(F35,MIN(LEN(SUBSTITUTE(F35,รายชื่อนักเรียนแยกห้อง!$AD$5:$AD$8,""))))</f>
        <v>เกศร</v>
      </c>
      <c r="CX35" s="6" t="str">
        <f t="shared" si="7"/>
        <v/>
      </c>
      <c r="CY35" s="6">
        <f t="shared" si="8"/>
        <v>0</v>
      </c>
      <c r="CZ35" s="5" t="str">
        <f t="shared" si="9"/>
        <v>มัธยมศึกษาปีที่ 1/1-</v>
      </c>
      <c r="DA35" s="5" t="str">
        <f t="shared" si="10"/>
        <v>มัธยมศึกษาปีที่ 1/1-0</v>
      </c>
      <c r="DC35" s="6" t="str">
        <f>IF(DB35="วิทย์-คณิต (เตรียมวิศวะ)",MAX($DC$1:DC34)+1,"")</f>
        <v/>
      </c>
      <c r="DD35" s="6" t="str">
        <f>IF(DB35="วิทย์-คณิต (วิทยาศาสตร์สุขภาพ)",MAX($DD$1:DD34)+1,"")</f>
        <v/>
      </c>
      <c r="DE35" s="6" t="str">
        <f>IF(DB35="ศิลป์การจัดการธุรกิจการค้าสมัยใหม่",MAX($DE$1:DE34)+1,"")</f>
        <v/>
      </c>
      <c r="DF35" s="6" t="str">
        <f>IF(DB35="ศิลป์ภาษาจีนเพื่อธุรกิจ 4.0",MAX($DF$1:DF34)+1,"")</f>
        <v/>
      </c>
      <c r="DG35" s="6" t="str">
        <f>IF(DB35="ศิลป์ภาษาอังกฤษเพื่อการสื่อสารธุรกิจ",MAX($DG$1:DG34)+1,"")</f>
        <v/>
      </c>
      <c r="DH35" s="6" t="str">
        <f>IF(DB35="นวัตกรรมการจัดการเกษตร",MAX($DH$1:DH34)+1,"")</f>
        <v/>
      </c>
      <c r="DI35" s="5">
        <f t="shared" si="11"/>
        <v>0</v>
      </c>
      <c r="DJ35" s="5" t="str">
        <f t="shared" si="12"/>
        <v>มัธยมศึกษาปีที่ 1/1-31</v>
      </c>
      <c r="DK35" s="5" t="str">
        <f t="shared" si="13"/>
        <v>-0</v>
      </c>
      <c r="DL35" s="5" t="str">
        <f t="shared" si="14"/>
        <v>มัธยมศึกษาปีที่ 1</v>
      </c>
    </row>
    <row r="36" spans="1:116">
      <c r="A36" s="5" t="str">
        <f t="shared" si="0"/>
        <v>มัธยมศึกษาปีที่ 1/1-32</v>
      </c>
      <c r="B36" s="5" t="str">
        <f t="shared" si="1"/>
        <v>ช68107-2</v>
      </c>
      <c r="C36" s="5" t="str">
        <f t="shared" si="2"/>
        <v>-0</v>
      </c>
      <c r="D36" s="8">
        <v>32</v>
      </c>
      <c r="E36" s="9" t="s">
        <v>2374</v>
      </c>
      <c r="F36" s="3" t="s">
        <v>2375</v>
      </c>
      <c r="G36" s="3" t="s">
        <v>2376</v>
      </c>
      <c r="H36" s="11">
        <v>1</v>
      </c>
      <c r="I36" s="11">
        <v>7</v>
      </c>
      <c r="J36" s="11">
        <v>0</v>
      </c>
      <c r="K36" s="11">
        <v>9</v>
      </c>
      <c r="L36" s="11">
        <v>9</v>
      </c>
      <c r="M36" s="11">
        <v>0</v>
      </c>
      <c r="N36" s="11">
        <v>1</v>
      </c>
      <c r="O36" s="11">
        <v>9</v>
      </c>
      <c r="P36" s="11">
        <v>7</v>
      </c>
      <c r="Q36" s="11">
        <v>3</v>
      </c>
      <c r="R36" s="11">
        <v>8</v>
      </c>
      <c r="S36" s="11">
        <v>5</v>
      </c>
      <c r="T36" s="11">
        <v>8</v>
      </c>
      <c r="U36" s="11" t="s">
        <v>575</v>
      </c>
      <c r="W36" s="6" t="str">
        <f>IF(X36="","",IF(X36=รายชื่อชมรม!$B$3,รายชื่อชมรม!$A$3,IF(X36=รายชื่อชมรม!$B$4,รายชื่อชมรม!$A$4,IF(X36=รายชื่อชมรม!$B$5,รายชื่อชมรม!$A$5,IF(X36=รายชื่อชมรม!$B$6,รายชื่อชมรม!$A$6,IF(X36=รายชื่อชมรม!$B$7,รายชื่อชมรม!$A$7,IF(X36=รายชื่อชมรม!$B$8,รายชื่อชมรม!$A$8,IF(X36=รายชื่อชมรม!$B$9,รายชื่อชมรม!$A$9,IF(X36=รายชื่อชมรม!$B$10,รายชื่อชมรม!$A$10,IF(X36=รายชื่อชมรม!$B$11,รายชื่อชมรม!$A$11,IF(X36=รายชื่อชมรม!$B$12,รายชื่อชมรม!$A$12,"-")))))))))))</f>
        <v>ช68107</v>
      </c>
      <c r="X36" s="6" t="s">
        <v>2305</v>
      </c>
      <c r="Y36" s="6" t="str">
        <f>IF(W36=0,"",IF(W36="-","",IF(W36="","",VLOOKUP(W36,รายชื่อชมรม!$A$3:$F$83,3,FALSE))))</f>
        <v>นางโสจาริน  อินทรเรือง</v>
      </c>
      <c r="Z36" s="6" t="str">
        <f>IF(Y36=$Z$4,MAX(Z$1:$Z35)+1,"")</f>
        <v/>
      </c>
      <c r="AA36" s="6" t="str">
        <f>IF($Y36=AA$4,MAX(AA$1:AA35)+1,"")</f>
        <v/>
      </c>
      <c r="AB36" s="6" t="str">
        <f>IF($Y36=AB$4,MAX(AB$1:AB35)+1,"")</f>
        <v/>
      </c>
      <c r="AC36" s="6" t="str">
        <f>IF($Y36=AC$4,MAX(AC$1:AC35)+1,"")</f>
        <v/>
      </c>
      <c r="AD36" s="6" t="str">
        <f>IF($Y36=AD$4,MAX(AD$1:AD35)+1,"")</f>
        <v/>
      </c>
      <c r="AE36" s="6" t="str">
        <f>IF($Y36=AE$4,MAX(AE$1:AE35)+1,"")</f>
        <v/>
      </c>
      <c r="AF36" s="6" t="str">
        <f>IF($Y36=AF$4,MAX(AF$1:AF35)+1,"")</f>
        <v/>
      </c>
      <c r="AG36" s="6" t="str">
        <f>IF($Y36=AG$4,MAX(AG$1:AG35)+1,"")</f>
        <v/>
      </c>
      <c r="AH36" s="6" t="str">
        <f>IF($Y36=AH$4,MAX(AH$1:AH35)+1,"")</f>
        <v/>
      </c>
      <c r="AI36" s="5">
        <f t="shared" si="3"/>
        <v>0</v>
      </c>
      <c r="AK36" s="6" t="str">
        <f>IF($W36=AK$4,MAX(AK$1:AK35)+1,"")</f>
        <v/>
      </c>
      <c r="AL36" s="6" t="str">
        <f>IF($W36=AL$4,MAX(AL$1:AL35)+1,"")</f>
        <v/>
      </c>
      <c r="AM36" s="6" t="str">
        <f>IF($W36=AM$4,MAX(AM$1:AM35)+1,"")</f>
        <v/>
      </c>
      <c r="AN36" s="6" t="str">
        <f>IF($W36=AN$4,MAX(AN$1:AN35)+1,"")</f>
        <v/>
      </c>
      <c r="AO36" s="6" t="str">
        <f>IF($W36=AO$4,MAX(AO$1:AO35)+1,"")</f>
        <v/>
      </c>
      <c r="AP36" s="6" t="str">
        <f>IF($W36=AP$4,MAX(AP$1:AP35)+1,"")</f>
        <v/>
      </c>
      <c r="AQ36" s="6">
        <f>IF($W36=AQ$4,MAX(AQ$1:AQ35)+1,"")</f>
        <v>2</v>
      </c>
      <c r="AR36" s="6" t="str">
        <f>IF($W36=AR$4,MAX(AR$1:AR35)+1,"")</f>
        <v/>
      </c>
      <c r="AS36" s="6" t="str">
        <f>IF($W36=AS$4,MAX(AS$1:AS35)+1,"")</f>
        <v/>
      </c>
      <c r="AT36" s="6" t="str">
        <f>IF($W36=AT$4,MAX(AT$1:AT35)+1,"")</f>
        <v/>
      </c>
      <c r="AU36" s="6" t="str">
        <f>IF($W36=AU$4,MAX(AU$1:AU35)+1,"")</f>
        <v/>
      </c>
      <c r="AV36" s="6" t="str">
        <f>IF($W36=AV$4,MAX(AV$1:AV35)+1,"")</f>
        <v/>
      </c>
      <c r="AW36" s="6" t="str">
        <f>IF($W36=AW$4,MAX(AW$1:AW35)+1,"")</f>
        <v/>
      </c>
      <c r="AX36" s="6" t="str">
        <f>IF($W36=AX$4,MAX(AX$1:AX35)+1,"")</f>
        <v/>
      </c>
      <c r="AY36" s="6" t="str">
        <f>IF($W36=AY$4,MAX(AY$1:AY35)+1,"")</f>
        <v/>
      </c>
      <c r="AZ36" s="6" t="str">
        <f>IF($W36=AZ$4,MAX(AZ$1:AZ35)+1,"")</f>
        <v/>
      </c>
      <c r="BA36" s="6" t="str">
        <f>IF($W36=BA$4,MAX(BA$1:BA35)+1,"")</f>
        <v/>
      </c>
      <c r="BB36" s="6" t="str">
        <f>IF($W36=BB$4,MAX(BB$1:BB35)+1,"")</f>
        <v/>
      </c>
      <c r="BC36" s="6" t="str">
        <f>IF($W36=BC$4,MAX(BC$1:BC35)+1,"")</f>
        <v/>
      </c>
      <c r="BD36" s="6" t="str">
        <f>IF($W36=BD$4,MAX(BD$1:BD35)+1,"")</f>
        <v/>
      </c>
      <c r="BE36" s="6" t="str">
        <f>IF($W36=BE$4,MAX(BE$1:BE35)+1,"")</f>
        <v/>
      </c>
      <c r="BF36" s="6" t="str">
        <f>IF($W36=BF$4,MAX(BF$1:BF35)+1,"")</f>
        <v/>
      </c>
      <c r="BG36" s="6" t="str">
        <f>IF($W36=BG$4,MAX(BG$1:BG35)+1,"")</f>
        <v/>
      </c>
      <c r="BH36" s="6" t="str">
        <f>IF($W36=BH$4,MAX(BH$1:BH35)+1,"")</f>
        <v/>
      </c>
      <c r="BI36" s="6" t="str">
        <f>IF($W36=BI$4,MAX(BI$1:BI35)+1,"")</f>
        <v/>
      </c>
      <c r="BJ36" s="6" t="str">
        <f>IF($W36=BJ$4,MAX(BJ$1:BJ35)+1,"")</f>
        <v/>
      </c>
      <c r="BK36" s="6" t="str">
        <f>IF($W36=BK$4,MAX(BK$1:BK35)+1,"")</f>
        <v/>
      </c>
      <c r="BL36" s="6" t="str">
        <f>IF($W36=BL$4,MAX(BL$1:BL35)+1,"")</f>
        <v/>
      </c>
      <c r="BM36" s="6" t="str">
        <f>IF($W36=BM$4,MAX(BM$1:BM35)+1,"")</f>
        <v/>
      </c>
      <c r="BN36" s="6" t="str">
        <f>IF($W36=BN$4,MAX(BN$1:BN35)+1,"")</f>
        <v/>
      </c>
      <c r="BO36" s="6" t="str">
        <f>IF($W36=BO$4,MAX(BO$1:BO35)+1,"")</f>
        <v/>
      </c>
      <c r="BP36" s="6" t="str">
        <f>IF($W36=BP$4,MAX(BP$1:BP35)+1,"")</f>
        <v/>
      </c>
      <c r="BQ36" s="6" t="str">
        <f>IF($W36=BQ$4,MAX(BQ$1:BQ35)+1,"")</f>
        <v/>
      </c>
      <c r="BR36" s="6" t="str">
        <f>IF($W36=BR$4,MAX(BR$1:BR35)+1,"")</f>
        <v/>
      </c>
      <c r="BS36" s="6" t="str">
        <f>IF($W36=BS$4,MAX(BS$1:BS35)+1,"")</f>
        <v/>
      </c>
      <c r="BT36" s="6" t="str">
        <f>IF($W36=BT$4,MAX(BT$1:BT35)+1,"")</f>
        <v/>
      </c>
      <c r="BU36" s="6" t="str">
        <f>IF($W36=BU$4,MAX(BU$1:BU35)+1,"")</f>
        <v/>
      </c>
      <c r="BV36" s="6" t="str">
        <f>IF($W36=BV$4,MAX(BV$1:BV35)+1,"")</f>
        <v/>
      </c>
      <c r="BW36" s="6" t="str">
        <f>IF($W36=BW$4,MAX(BW$1:BW35)+1,"")</f>
        <v/>
      </c>
      <c r="BX36" s="6" t="str">
        <f>IF($W36=BX$4,MAX(BX$1:BX35)+1,"")</f>
        <v/>
      </c>
      <c r="BY36" s="6" t="str">
        <f>IF($W36=BY$4,MAX(BY$1:BY35)+1,"")</f>
        <v/>
      </c>
      <c r="BZ36" s="6" t="str">
        <f>IF($W36=BZ$4,MAX(BZ$1:BZ35)+1,"")</f>
        <v/>
      </c>
      <c r="CA36" s="6" t="str">
        <f>IF($W36=CA$4,MAX(CA$1:CA35)+1,"")</f>
        <v/>
      </c>
      <c r="CB36" s="6" t="str">
        <f>IF($W36=CB$4,MAX(CB$1:CB35)+1,"")</f>
        <v/>
      </c>
      <c r="CC36" s="6" t="str">
        <f>IF($W36=CC$4,MAX(CC$1:CC35)+1,"")</f>
        <v/>
      </c>
      <c r="CD36" s="6" t="str">
        <f>IF($W36=CD$4,MAX(CD$1:CD35)+1,"")</f>
        <v/>
      </c>
      <c r="CE36" s="6" t="str">
        <f>IF($W36=CE$4,MAX(CE$1:CE35)+1,"")</f>
        <v/>
      </c>
      <c r="CF36" s="6" t="str">
        <f>IF($W36=CF$4,MAX(CF$1:CF35)+1,"")</f>
        <v/>
      </c>
      <c r="CG36" s="6" t="str">
        <f>IF($W36=CG$4,MAX(CG$1:CG35)+1,"")</f>
        <v/>
      </c>
      <c r="CH36" s="6" t="str">
        <f>IF($W36=CH$4,MAX(CH$1:CH35)+1,"")</f>
        <v/>
      </c>
      <c r="CI36" s="6" t="str">
        <f>IF($W36=CI$4,MAX(CI$1:CI35)+1,"")</f>
        <v/>
      </c>
      <c r="CJ36" s="6" t="str">
        <f>IF($W36=CJ$4,MAX(CJ$1:CJ35)+1,"")</f>
        <v/>
      </c>
      <c r="CK36" s="6" t="str">
        <f>IF($W36=CK$4,MAX(CK$1:CK35)+1,"")</f>
        <v/>
      </c>
      <c r="CL36" s="6" t="str">
        <f>IF($W36=CL$4,MAX(CL$1:CL35)+1,"")</f>
        <v/>
      </c>
      <c r="CM36" s="6" t="str">
        <f>IF($W36=CM$4,MAX(CM$1:CM35)+1,"")</f>
        <v/>
      </c>
      <c r="CN36" s="6" t="str">
        <f>IF($W36=CN$4,MAX(CN$1:CN35)+1,"")</f>
        <v/>
      </c>
      <c r="CO36" s="6" t="str">
        <f>IF($W36=CO$4,MAX(CO$1:CO35)+1,"")</f>
        <v/>
      </c>
      <c r="CP36" s="6" t="str">
        <f>IF($W36=CP$4,MAX(CP$1:CP35)+1,"")</f>
        <v/>
      </c>
      <c r="CQ36" s="6" t="str">
        <f>IF($W36=CQ$4,MAX(CQ$1:CQ35)+1,"")</f>
        <v/>
      </c>
      <c r="CR36" s="6" t="str">
        <f>IF($W36=CR$4,MAX(CR$1:CR35)+1,"")</f>
        <v/>
      </c>
      <c r="CS36" s="6" t="str">
        <f>IF($W36=CS$4,MAX(CS$1:CS35)+1,"")</f>
        <v/>
      </c>
      <c r="CT36" s="5">
        <f t="shared" si="4"/>
        <v>2</v>
      </c>
      <c r="CU36" s="6" t="str">
        <f t="shared" si="5"/>
        <v>1709901973858</v>
      </c>
      <c r="CV36" s="5" t="str">
        <f t="shared" si="6"/>
        <v>เด็กหญิง</v>
      </c>
      <c r="CW36" s="5" t="str" cm="1">
        <f t="array" ref="CW36">RIGHT(F36,MIN(LEN(SUBSTITUTE(F36,รายชื่อนักเรียนแยกห้อง!$AD$5:$AD$8,""))))</f>
        <v>ปิ่นมณี</v>
      </c>
      <c r="CX36" s="6" t="str">
        <f t="shared" si="7"/>
        <v/>
      </c>
      <c r="CY36" s="6">
        <f t="shared" si="8"/>
        <v>0</v>
      </c>
      <c r="CZ36" s="5" t="str">
        <f t="shared" si="9"/>
        <v>มัธยมศึกษาปีที่ 1/1-</v>
      </c>
      <c r="DA36" s="5" t="str">
        <f t="shared" si="10"/>
        <v>มัธยมศึกษาปีที่ 1/1-0</v>
      </c>
      <c r="DC36" s="6" t="str">
        <f>IF(DB36="วิทย์-คณิต (เตรียมวิศวะ)",MAX($DC$1:DC35)+1,"")</f>
        <v/>
      </c>
      <c r="DD36" s="6" t="str">
        <f>IF(DB36="วิทย์-คณิต (วิทยาศาสตร์สุขภาพ)",MAX($DD$1:DD35)+1,"")</f>
        <v/>
      </c>
      <c r="DE36" s="6" t="str">
        <f>IF(DB36="ศิลป์การจัดการธุรกิจการค้าสมัยใหม่",MAX($DE$1:DE35)+1,"")</f>
        <v/>
      </c>
      <c r="DF36" s="6" t="str">
        <f>IF(DB36="ศิลป์ภาษาจีนเพื่อธุรกิจ 4.0",MAX($DF$1:DF35)+1,"")</f>
        <v/>
      </c>
      <c r="DG36" s="6" t="str">
        <f>IF(DB36="ศิลป์ภาษาอังกฤษเพื่อการสื่อสารธุรกิจ",MAX($DG$1:DG35)+1,"")</f>
        <v/>
      </c>
      <c r="DH36" s="6" t="str">
        <f>IF(DB36="นวัตกรรมการจัดการเกษตร",MAX($DH$1:DH35)+1,"")</f>
        <v/>
      </c>
      <c r="DI36" s="5">
        <f t="shared" si="11"/>
        <v>0</v>
      </c>
      <c r="DJ36" s="5" t="str">
        <f t="shared" si="12"/>
        <v>มัธยมศึกษาปีที่ 1/1-32</v>
      </c>
      <c r="DK36" s="5" t="str">
        <f t="shared" si="13"/>
        <v>-0</v>
      </c>
      <c r="DL36" s="5" t="str">
        <f t="shared" si="14"/>
        <v>มัธยมศึกษาปีที่ 1</v>
      </c>
    </row>
    <row r="37" spans="1:116">
      <c r="A37" s="5" t="str">
        <f t="shared" si="0"/>
        <v>มัธยมศึกษาปีที่ 1/1-33</v>
      </c>
      <c r="B37" s="5" t="str">
        <f t="shared" si="1"/>
        <v>ช68101-3</v>
      </c>
      <c r="C37" s="5" t="str">
        <f t="shared" si="2"/>
        <v>-0</v>
      </c>
      <c r="D37" s="8">
        <v>33</v>
      </c>
      <c r="E37" s="9" t="s">
        <v>1595</v>
      </c>
      <c r="F37" s="3" t="s">
        <v>1628</v>
      </c>
      <c r="G37" s="3" t="s">
        <v>347</v>
      </c>
      <c r="H37" s="11">
        <v>1</v>
      </c>
      <c r="I37" s="11">
        <v>3</v>
      </c>
      <c r="J37" s="11">
        <v>6</v>
      </c>
      <c r="K37" s="11">
        <v>9</v>
      </c>
      <c r="L37" s="11">
        <v>9</v>
      </c>
      <c r="M37" s="11">
        <v>0</v>
      </c>
      <c r="N37" s="11">
        <v>1</v>
      </c>
      <c r="O37" s="11">
        <v>0</v>
      </c>
      <c r="P37" s="11">
        <v>3</v>
      </c>
      <c r="Q37" s="11">
        <v>3</v>
      </c>
      <c r="R37" s="11">
        <v>4</v>
      </c>
      <c r="S37" s="11">
        <v>3</v>
      </c>
      <c r="T37" s="11">
        <v>3</v>
      </c>
      <c r="U37" s="11" t="s">
        <v>575</v>
      </c>
      <c r="W37" s="6" t="str">
        <f>IF(X37="","",IF(X37=รายชื่อชมรม!$B$3,รายชื่อชมรม!$A$3,IF(X37=รายชื่อชมรม!$B$4,รายชื่อชมรม!$A$4,IF(X37=รายชื่อชมรม!$B$5,รายชื่อชมรม!$A$5,IF(X37=รายชื่อชมรม!$B$6,รายชื่อชมรม!$A$6,IF(X37=รายชื่อชมรม!$B$7,รายชื่อชมรม!$A$7,IF(X37=รายชื่อชมรม!$B$8,รายชื่อชมรม!$A$8,IF(X37=รายชื่อชมรม!$B$9,รายชื่อชมรม!$A$9,IF(X37=รายชื่อชมรม!$B$10,รายชื่อชมรม!$A$10,IF(X37=รายชื่อชมรม!$B$11,รายชื่อชมรม!$A$11,IF(X37=รายชื่อชมรม!$B$12,รายชื่อชมรม!$A$12,"-")))))))))))</f>
        <v>ช68101</v>
      </c>
      <c r="X37" s="6" t="s">
        <v>2324</v>
      </c>
      <c r="Y37" s="6" t="str">
        <f>IF(W37=0,"",IF(W37="-","",IF(W37="","",VLOOKUP(W37,รายชื่อชมรม!$A$3:$F$83,3,FALSE))))</f>
        <v>นางสาวศิลป์ศุภา  คุสินธุ์</v>
      </c>
      <c r="Z37" s="6" t="str">
        <f>IF(Y37=$Z$4,MAX(Z$1:$Z36)+1,"")</f>
        <v/>
      </c>
      <c r="AA37" s="6" t="str">
        <f>IF($Y37=AA$4,MAX(AA$1:AA36)+1,"")</f>
        <v/>
      </c>
      <c r="AB37" s="6" t="str">
        <f>IF($Y37=AB$4,MAX(AB$1:AB36)+1,"")</f>
        <v/>
      </c>
      <c r="AC37" s="6" t="str">
        <f>IF($Y37=AC$4,MAX(AC$1:AC36)+1,"")</f>
        <v/>
      </c>
      <c r="AD37" s="6" t="str">
        <f>IF($Y37=AD$4,MAX(AD$1:AD36)+1,"")</f>
        <v/>
      </c>
      <c r="AE37" s="6" t="str">
        <f>IF($Y37=AE$4,MAX(AE$1:AE36)+1,"")</f>
        <v/>
      </c>
      <c r="AF37" s="6" t="str">
        <f>IF($Y37=AF$4,MAX(AF$1:AF36)+1,"")</f>
        <v/>
      </c>
      <c r="AG37" s="6" t="str">
        <f>IF($Y37=AG$4,MAX(AG$1:AG36)+1,"")</f>
        <v/>
      </c>
      <c r="AH37" s="6" t="str">
        <f>IF($Y37=AH$4,MAX(AH$1:AH36)+1,"")</f>
        <v/>
      </c>
      <c r="AI37" s="5">
        <f t="shared" si="3"/>
        <v>0</v>
      </c>
      <c r="AK37" s="6">
        <f>IF($W37=AK$4,MAX(AK$1:AK36)+1,"")</f>
        <v>3</v>
      </c>
      <c r="AL37" s="6" t="str">
        <f>IF($W37=AL$4,MAX(AL$1:AL36)+1,"")</f>
        <v/>
      </c>
      <c r="AM37" s="6" t="str">
        <f>IF($W37=AM$4,MAX(AM$1:AM36)+1,"")</f>
        <v/>
      </c>
      <c r="AN37" s="6" t="str">
        <f>IF($W37=AN$4,MAX(AN$1:AN36)+1,"")</f>
        <v/>
      </c>
      <c r="AO37" s="6" t="str">
        <f>IF($W37=AO$4,MAX(AO$1:AO36)+1,"")</f>
        <v/>
      </c>
      <c r="AP37" s="6" t="str">
        <f>IF($W37=AP$4,MAX(AP$1:AP36)+1,"")</f>
        <v/>
      </c>
      <c r="AQ37" s="6" t="str">
        <f>IF($W37=AQ$4,MAX(AQ$1:AQ36)+1,"")</f>
        <v/>
      </c>
      <c r="AR37" s="6" t="str">
        <f>IF($W37=AR$4,MAX(AR$1:AR36)+1,"")</f>
        <v/>
      </c>
      <c r="AS37" s="6" t="str">
        <f>IF($W37=AS$4,MAX(AS$1:AS36)+1,"")</f>
        <v/>
      </c>
      <c r="AT37" s="6" t="str">
        <f>IF($W37=AT$4,MAX(AT$1:AT36)+1,"")</f>
        <v/>
      </c>
      <c r="AU37" s="6" t="str">
        <f>IF($W37=AU$4,MAX(AU$1:AU36)+1,"")</f>
        <v/>
      </c>
      <c r="AV37" s="6" t="str">
        <f>IF($W37=AV$4,MAX(AV$1:AV36)+1,"")</f>
        <v/>
      </c>
      <c r="AW37" s="6" t="str">
        <f>IF($W37=AW$4,MAX(AW$1:AW36)+1,"")</f>
        <v/>
      </c>
      <c r="AX37" s="6" t="str">
        <f>IF($W37=AX$4,MAX(AX$1:AX36)+1,"")</f>
        <v/>
      </c>
      <c r="AY37" s="6" t="str">
        <f>IF($W37=AY$4,MAX(AY$1:AY36)+1,"")</f>
        <v/>
      </c>
      <c r="AZ37" s="6" t="str">
        <f>IF($W37=AZ$4,MAX(AZ$1:AZ36)+1,"")</f>
        <v/>
      </c>
      <c r="BA37" s="6" t="str">
        <f>IF($W37=BA$4,MAX(BA$1:BA36)+1,"")</f>
        <v/>
      </c>
      <c r="BB37" s="6" t="str">
        <f>IF($W37=BB$4,MAX(BB$1:BB36)+1,"")</f>
        <v/>
      </c>
      <c r="BC37" s="6" t="str">
        <f>IF($W37=BC$4,MAX(BC$1:BC36)+1,"")</f>
        <v/>
      </c>
      <c r="BD37" s="6" t="str">
        <f>IF($W37=BD$4,MAX(BD$1:BD36)+1,"")</f>
        <v/>
      </c>
      <c r="BE37" s="6" t="str">
        <f>IF($W37=BE$4,MAX(BE$1:BE36)+1,"")</f>
        <v/>
      </c>
      <c r="BF37" s="6" t="str">
        <f>IF($W37=BF$4,MAX(BF$1:BF36)+1,"")</f>
        <v/>
      </c>
      <c r="BG37" s="6" t="str">
        <f>IF($W37=BG$4,MAX(BG$1:BG36)+1,"")</f>
        <v/>
      </c>
      <c r="BH37" s="6" t="str">
        <f>IF($W37=BH$4,MAX(BH$1:BH36)+1,"")</f>
        <v/>
      </c>
      <c r="BI37" s="6" t="str">
        <f>IF($W37=BI$4,MAX(BI$1:BI36)+1,"")</f>
        <v/>
      </c>
      <c r="BJ37" s="6" t="str">
        <f>IF($W37=BJ$4,MAX(BJ$1:BJ36)+1,"")</f>
        <v/>
      </c>
      <c r="BK37" s="6" t="str">
        <f>IF($W37=BK$4,MAX(BK$1:BK36)+1,"")</f>
        <v/>
      </c>
      <c r="BL37" s="6" t="str">
        <f>IF($W37=BL$4,MAX(BL$1:BL36)+1,"")</f>
        <v/>
      </c>
      <c r="BM37" s="6" t="str">
        <f>IF($W37=BM$4,MAX(BM$1:BM36)+1,"")</f>
        <v/>
      </c>
      <c r="BN37" s="6" t="str">
        <f>IF($W37=BN$4,MAX(BN$1:BN36)+1,"")</f>
        <v/>
      </c>
      <c r="BO37" s="6" t="str">
        <f>IF($W37=BO$4,MAX(BO$1:BO36)+1,"")</f>
        <v/>
      </c>
      <c r="BP37" s="6" t="str">
        <f>IF($W37=BP$4,MAX(BP$1:BP36)+1,"")</f>
        <v/>
      </c>
      <c r="BQ37" s="6" t="str">
        <f>IF($W37=BQ$4,MAX(BQ$1:BQ36)+1,"")</f>
        <v/>
      </c>
      <c r="BR37" s="6" t="str">
        <f>IF($W37=BR$4,MAX(BR$1:BR36)+1,"")</f>
        <v/>
      </c>
      <c r="BS37" s="6" t="str">
        <f>IF($W37=BS$4,MAX(BS$1:BS36)+1,"")</f>
        <v/>
      </c>
      <c r="BT37" s="6" t="str">
        <f>IF($W37=BT$4,MAX(BT$1:BT36)+1,"")</f>
        <v/>
      </c>
      <c r="BU37" s="6" t="str">
        <f>IF($W37=BU$4,MAX(BU$1:BU36)+1,"")</f>
        <v/>
      </c>
      <c r="BV37" s="6" t="str">
        <f>IF($W37=BV$4,MAX(BV$1:BV36)+1,"")</f>
        <v/>
      </c>
      <c r="BW37" s="6" t="str">
        <f>IF($W37=BW$4,MAX(BW$1:BW36)+1,"")</f>
        <v/>
      </c>
      <c r="BX37" s="6" t="str">
        <f>IF($W37=BX$4,MAX(BX$1:BX36)+1,"")</f>
        <v/>
      </c>
      <c r="BY37" s="6" t="str">
        <f>IF($W37=BY$4,MAX(BY$1:BY36)+1,"")</f>
        <v/>
      </c>
      <c r="BZ37" s="6" t="str">
        <f>IF($W37=BZ$4,MAX(BZ$1:BZ36)+1,"")</f>
        <v/>
      </c>
      <c r="CA37" s="6" t="str">
        <f>IF($W37=CA$4,MAX(CA$1:CA36)+1,"")</f>
        <v/>
      </c>
      <c r="CB37" s="6" t="str">
        <f>IF($W37=CB$4,MAX(CB$1:CB36)+1,"")</f>
        <v/>
      </c>
      <c r="CC37" s="6" t="str">
        <f>IF($W37=CC$4,MAX(CC$1:CC36)+1,"")</f>
        <v/>
      </c>
      <c r="CD37" s="6" t="str">
        <f>IF($W37=CD$4,MAX(CD$1:CD36)+1,"")</f>
        <v/>
      </c>
      <c r="CE37" s="6" t="str">
        <f>IF($W37=CE$4,MAX(CE$1:CE36)+1,"")</f>
        <v/>
      </c>
      <c r="CF37" s="6" t="str">
        <f>IF($W37=CF$4,MAX(CF$1:CF36)+1,"")</f>
        <v/>
      </c>
      <c r="CG37" s="6" t="str">
        <f>IF($W37=CG$4,MAX(CG$1:CG36)+1,"")</f>
        <v/>
      </c>
      <c r="CH37" s="6" t="str">
        <f>IF($W37=CH$4,MAX(CH$1:CH36)+1,"")</f>
        <v/>
      </c>
      <c r="CI37" s="6" t="str">
        <f>IF($W37=CI$4,MAX(CI$1:CI36)+1,"")</f>
        <v/>
      </c>
      <c r="CJ37" s="6" t="str">
        <f>IF($W37=CJ$4,MAX(CJ$1:CJ36)+1,"")</f>
        <v/>
      </c>
      <c r="CK37" s="6" t="str">
        <f>IF($W37=CK$4,MAX(CK$1:CK36)+1,"")</f>
        <v/>
      </c>
      <c r="CL37" s="6" t="str">
        <f>IF($W37=CL$4,MAX(CL$1:CL36)+1,"")</f>
        <v/>
      </c>
      <c r="CM37" s="6" t="str">
        <f>IF($W37=CM$4,MAX(CM$1:CM36)+1,"")</f>
        <v/>
      </c>
      <c r="CN37" s="6" t="str">
        <f>IF($W37=CN$4,MAX(CN$1:CN36)+1,"")</f>
        <v/>
      </c>
      <c r="CO37" s="6" t="str">
        <f>IF($W37=CO$4,MAX(CO$1:CO36)+1,"")</f>
        <v/>
      </c>
      <c r="CP37" s="6" t="str">
        <f>IF($W37=CP$4,MAX(CP$1:CP36)+1,"")</f>
        <v/>
      </c>
      <c r="CQ37" s="6" t="str">
        <f>IF($W37=CQ$4,MAX(CQ$1:CQ36)+1,"")</f>
        <v/>
      </c>
      <c r="CR37" s="6" t="str">
        <f>IF($W37=CR$4,MAX(CR$1:CR36)+1,"")</f>
        <v/>
      </c>
      <c r="CS37" s="6" t="str">
        <f>IF($W37=CS$4,MAX(CS$1:CS36)+1,"")</f>
        <v/>
      </c>
      <c r="CT37" s="5">
        <f t="shared" si="4"/>
        <v>3</v>
      </c>
      <c r="CU37" s="6" t="str">
        <f t="shared" si="5"/>
        <v>1369901033433</v>
      </c>
      <c r="CV37" s="5" t="str">
        <f t="shared" si="6"/>
        <v>เด็กหญิง</v>
      </c>
      <c r="CW37" s="5" t="str" cm="1">
        <f t="array" ref="CW37">RIGHT(F37,MIN(LEN(SUBSTITUTE(F37,รายชื่อนักเรียนแยกห้อง!$AD$5:$AD$8,""))))</f>
        <v>ปาริชาติ</v>
      </c>
      <c r="CX37" s="6" t="str">
        <f t="shared" si="7"/>
        <v/>
      </c>
      <c r="CY37" s="6">
        <f t="shared" si="8"/>
        <v>0</v>
      </c>
      <c r="CZ37" s="5" t="str">
        <f t="shared" si="9"/>
        <v>มัธยมศึกษาปีที่ 1/1-</v>
      </c>
      <c r="DA37" s="5" t="str">
        <f t="shared" si="10"/>
        <v>มัธยมศึกษาปีที่ 1/1-0</v>
      </c>
      <c r="DC37" s="6" t="str">
        <f>IF(DB37="วิทย์-คณิต (เตรียมวิศวะ)",MAX($DC$1:DC36)+1,"")</f>
        <v/>
      </c>
      <c r="DD37" s="6" t="str">
        <f>IF(DB37="วิทย์-คณิต (วิทยาศาสตร์สุขภาพ)",MAX($DD$1:DD36)+1,"")</f>
        <v/>
      </c>
      <c r="DE37" s="6" t="str">
        <f>IF(DB37="ศิลป์การจัดการธุรกิจการค้าสมัยใหม่",MAX($DE$1:DE36)+1,"")</f>
        <v/>
      </c>
      <c r="DF37" s="6" t="str">
        <f>IF(DB37="ศิลป์ภาษาจีนเพื่อธุรกิจ 4.0",MAX($DF$1:DF36)+1,"")</f>
        <v/>
      </c>
      <c r="DG37" s="6" t="str">
        <f>IF(DB37="ศิลป์ภาษาอังกฤษเพื่อการสื่อสารธุรกิจ",MAX($DG$1:DG36)+1,"")</f>
        <v/>
      </c>
      <c r="DH37" s="6" t="str">
        <f>IF(DB37="นวัตกรรมการจัดการเกษตร",MAX($DH$1:DH36)+1,"")</f>
        <v/>
      </c>
      <c r="DI37" s="5">
        <f t="shared" si="11"/>
        <v>0</v>
      </c>
      <c r="DJ37" s="5" t="str">
        <f t="shared" si="12"/>
        <v>มัธยมศึกษาปีที่ 1/1-33</v>
      </c>
      <c r="DK37" s="5" t="str">
        <f t="shared" si="13"/>
        <v>-0</v>
      </c>
      <c r="DL37" s="5" t="str">
        <f t="shared" si="14"/>
        <v>มัธยมศึกษาปีที่ 1</v>
      </c>
    </row>
    <row r="38" spans="1:116">
      <c r="A38" s="5" t="str">
        <f t="shared" si="0"/>
        <v>มัธยมศึกษาปีที่ 1/1-34</v>
      </c>
      <c r="B38" s="5" t="str">
        <f t="shared" si="1"/>
        <v>ช68101-4</v>
      </c>
      <c r="C38" s="5" t="str">
        <f t="shared" si="2"/>
        <v>-0</v>
      </c>
      <c r="D38" s="8">
        <v>34</v>
      </c>
      <c r="E38" s="9" t="s">
        <v>1598</v>
      </c>
      <c r="F38" s="3" t="s">
        <v>1630</v>
      </c>
      <c r="G38" s="3" t="s">
        <v>1339</v>
      </c>
      <c r="H38" s="11">
        <v>1</v>
      </c>
      <c r="I38" s="11">
        <v>7</v>
      </c>
      <c r="J38" s="11">
        <v>0</v>
      </c>
      <c r="K38" s="11">
        <v>9</v>
      </c>
      <c r="L38" s="11">
        <v>9</v>
      </c>
      <c r="M38" s="11">
        <v>0</v>
      </c>
      <c r="N38" s="11">
        <v>1</v>
      </c>
      <c r="O38" s="11">
        <v>9</v>
      </c>
      <c r="P38" s="11">
        <v>7</v>
      </c>
      <c r="Q38" s="11">
        <v>8</v>
      </c>
      <c r="R38" s="11">
        <v>4</v>
      </c>
      <c r="S38" s="11">
        <v>9</v>
      </c>
      <c r="T38" s="11">
        <v>3</v>
      </c>
      <c r="U38" s="11" t="s">
        <v>575</v>
      </c>
      <c r="W38" s="6" t="str">
        <f>IF(X38="","",IF(X38=รายชื่อชมรม!$B$3,รายชื่อชมรม!$A$3,IF(X38=รายชื่อชมรม!$B$4,รายชื่อชมรม!$A$4,IF(X38=รายชื่อชมรม!$B$5,รายชื่อชมรม!$A$5,IF(X38=รายชื่อชมรม!$B$6,รายชื่อชมรม!$A$6,IF(X38=รายชื่อชมรม!$B$7,รายชื่อชมรม!$A$7,IF(X38=รายชื่อชมรม!$B$8,รายชื่อชมรม!$A$8,IF(X38=รายชื่อชมรม!$B$9,รายชื่อชมรม!$A$9,IF(X38=รายชื่อชมรม!$B$10,รายชื่อชมรม!$A$10,IF(X38=รายชื่อชมรม!$B$11,รายชื่อชมรม!$A$11,IF(X38=รายชื่อชมรม!$B$12,รายชื่อชมรม!$A$12,"-")))))))))))</f>
        <v>ช68101</v>
      </c>
      <c r="X38" s="6" t="s">
        <v>2324</v>
      </c>
      <c r="Y38" s="6" t="str">
        <f>IF(W38=0,"",IF(W38="-","",IF(W38="","",VLOOKUP(W38,รายชื่อชมรม!$A$3:$F$83,3,FALSE))))</f>
        <v>นางสาวศิลป์ศุภา  คุสินธุ์</v>
      </c>
      <c r="Z38" s="6" t="str">
        <f>IF(Y38=$Z$4,MAX(Z$1:$Z37)+1,"")</f>
        <v/>
      </c>
      <c r="AA38" s="6" t="str">
        <f>IF($Y38=AA$4,MAX(AA$1:AA37)+1,"")</f>
        <v/>
      </c>
      <c r="AB38" s="6" t="str">
        <f>IF($Y38=AB$4,MAX(AB$1:AB37)+1,"")</f>
        <v/>
      </c>
      <c r="AC38" s="6" t="str">
        <f>IF($Y38=AC$4,MAX(AC$1:AC37)+1,"")</f>
        <v/>
      </c>
      <c r="AD38" s="6" t="str">
        <f>IF($Y38=AD$4,MAX(AD$1:AD37)+1,"")</f>
        <v/>
      </c>
      <c r="AE38" s="6" t="str">
        <f>IF($Y38=AE$4,MAX(AE$1:AE37)+1,"")</f>
        <v/>
      </c>
      <c r="AF38" s="6" t="str">
        <f>IF($Y38=AF$4,MAX(AF$1:AF37)+1,"")</f>
        <v/>
      </c>
      <c r="AG38" s="6" t="str">
        <f>IF($Y38=AG$4,MAX(AG$1:AG37)+1,"")</f>
        <v/>
      </c>
      <c r="AH38" s="6" t="str">
        <f>IF($Y38=AH$4,MAX(AH$1:AH37)+1,"")</f>
        <v/>
      </c>
      <c r="AI38" s="5">
        <f t="shared" si="3"/>
        <v>0</v>
      </c>
      <c r="AK38" s="6">
        <f>IF($W38=AK$4,MAX(AK$1:AK37)+1,"")</f>
        <v>4</v>
      </c>
      <c r="AL38" s="6" t="str">
        <f>IF($W38=AL$4,MAX(AL$1:AL37)+1,"")</f>
        <v/>
      </c>
      <c r="AM38" s="6" t="str">
        <f>IF($W38=AM$4,MAX(AM$1:AM37)+1,"")</f>
        <v/>
      </c>
      <c r="AN38" s="6" t="str">
        <f>IF($W38=AN$4,MAX(AN$1:AN37)+1,"")</f>
        <v/>
      </c>
      <c r="AO38" s="6" t="str">
        <f>IF($W38=AO$4,MAX(AO$1:AO37)+1,"")</f>
        <v/>
      </c>
      <c r="AP38" s="6" t="str">
        <f>IF($W38=AP$4,MAX(AP$1:AP37)+1,"")</f>
        <v/>
      </c>
      <c r="AQ38" s="6" t="str">
        <f>IF($W38=AQ$4,MAX(AQ$1:AQ37)+1,"")</f>
        <v/>
      </c>
      <c r="AR38" s="6" t="str">
        <f>IF($W38=AR$4,MAX(AR$1:AR37)+1,"")</f>
        <v/>
      </c>
      <c r="AS38" s="6" t="str">
        <f>IF($W38=AS$4,MAX(AS$1:AS37)+1,"")</f>
        <v/>
      </c>
      <c r="AT38" s="6" t="str">
        <f>IF($W38=AT$4,MAX(AT$1:AT37)+1,"")</f>
        <v/>
      </c>
      <c r="AU38" s="6" t="str">
        <f>IF($W38=AU$4,MAX(AU$1:AU37)+1,"")</f>
        <v/>
      </c>
      <c r="AV38" s="6" t="str">
        <f>IF($W38=AV$4,MAX(AV$1:AV37)+1,"")</f>
        <v/>
      </c>
      <c r="AW38" s="6" t="str">
        <f>IF($W38=AW$4,MAX(AW$1:AW37)+1,"")</f>
        <v/>
      </c>
      <c r="AX38" s="6" t="str">
        <f>IF($W38=AX$4,MAX(AX$1:AX37)+1,"")</f>
        <v/>
      </c>
      <c r="AY38" s="6" t="str">
        <f>IF($W38=AY$4,MAX(AY$1:AY37)+1,"")</f>
        <v/>
      </c>
      <c r="AZ38" s="6" t="str">
        <f>IF($W38=AZ$4,MAX(AZ$1:AZ37)+1,"")</f>
        <v/>
      </c>
      <c r="BA38" s="6" t="str">
        <f>IF($W38=BA$4,MAX(BA$1:BA37)+1,"")</f>
        <v/>
      </c>
      <c r="BB38" s="6" t="str">
        <f>IF($W38=BB$4,MAX(BB$1:BB37)+1,"")</f>
        <v/>
      </c>
      <c r="BC38" s="6" t="str">
        <f>IF($W38=BC$4,MAX(BC$1:BC37)+1,"")</f>
        <v/>
      </c>
      <c r="BD38" s="6" t="str">
        <f>IF($W38=BD$4,MAX(BD$1:BD37)+1,"")</f>
        <v/>
      </c>
      <c r="BE38" s="6" t="str">
        <f>IF($W38=BE$4,MAX(BE$1:BE37)+1,"")</f>
        <v/>
      </c>
      <c r="BF38" s="6" t="str">
        <f>IF($W38=BF$4,MAX(BF$1:BF37)+1,"")</f>
        <v/>
      </c>
      <c r="BG38" s="6" t="str">
        <f>IF($W38=BG$4,MAX(BG$1:BG37)+1,"")</f>
        <v/>
      </c>
      <c r="BH38" s="6" t="str">
        <f>IF($W38=BH$4,MAX(BH$1:BH37)+1,"")</f>
        <v/>
      </c>
      <c r="BI38" s="6" t="str">
        <f>IF($W38=BI$4,MAX(BI$1:BI37)+1,"")</f>
        <v/>
      </c>
      <c r="BJ38" s="6" t="str">
        <f>IF($W38=BJ$4,MAX(BJ$1:BJ37)+1,"")</f>
        <v/>
      </c>
      <c r="BK38" s="6" t="str">
        <f>IF($W38=BK$4,MAX(BK$1:BK37)+1,"")</f>
        <v/>
      </c>
      <c r="BL38" s="6" t="str">
        <f>IF($W38=BL$4,MAX(BL$1:BL37)+1,"")</f>
        <v/>
      </c>
      <c r="BM38" s="6" t="str">
        <f>IF($W38=BM$4,MAX(BM$1:BM37)+1,"")</f>
        <v/>
      </c>
      <c r="BN38" s="6" t="str">
        <f>IF($W38=BN$4,MAX(BN$1:BN37)+1,"")</f>
        <v/>
      </c>
      <c r="BO38" s="6" t="str">
        <f>IF($W38=BO$4,MAX(BO$1:BO37)+1,"")</f>
        <v/>
      </c>
      <c r="BP38" s="6" t="str">
        <f>IF($W38=BP$4,MAX(BP$1:BP37)+1,"")</f>
        <v/>
      </c>
      <c r="BQ38" s="6" t="str">
        <f>IF($W38=BQ$4,MAX(BQ$1:BQ37)+1,"")</f>
        <v/>
      </c>
      <c r="BR38" s="6" t="str">
        <f>IF($W38=BR$4,MAX(BR$1:BR37)+1,"")</f>
        <v/>
      </c>
      <c r="BS38" s="6" t="str">
        <f>IF($W38=BS$4,MAX(BS$1:BS37)+1,"")</f>
        <v/>
      </c>
      <c r="BT38" s="6" t="str">
        <f>IF($W38=BT$4,MAX(BT$1:BT37)+1,"")</f>
        <v/>
      </c>
      <c r="BU38" s="6" t="str">
        <f>IF($W38=BU$4,MAX(BU$1:BU37)+1,"")</f>
        <v/>
      </c>
      <c r="BV38" s="6" t="str">
        <f>IF($W38=BV$4,MAX(BV$1:BV37)+1,"")</f>
        <v/>
      </c>
      <c r="BW38" s="6" t="str">
        <f>IF($W38=BW$4,MAX(BW$1:BW37)+1,"")</f>
        <v/>
      </c>
      <c r="BX38" s="6" t="str">
        <f>IF($W38=BX$4,MAX(BX$1:BX37)+1,"")</f>
        <v/>
      </c>
      <c r="BY38" s="6" t="str">
        <f>IF($W38=BY$4,MAX(BY$1:BY37)+1,"")</f>
        <v/>
      </c>
      <c r="BZ38" s="6" t="str">
        <f>IF($W38=BZ$4,MAX(BZ$1:BZ37)+1,"")</f>
        <v/>
      </c>
      <c r="CA38" s="6" t="str">
        <f>IF($W38=CA$4,MAX(CA$1:CA37)+1,"")</f>
        <v/>
      </c>
      <c r="CB38" s="6" t="str">
        <f>IF($W38=CB$4,MAX(CB$1:CB37)+1,"")</f>
        <v/>
      </c>
      <c r="CC38" s="6" t="str">
        <f>IF($W38=CC$4,MAX(CC$1:CC37)+1,"")</f>
        <v/>
      </c>
      <c r="CD38" s="6" t="str">
        <f>IF($W38=CD$4,MAX(CD$1:CD37)+1,"")</f>
        <v/>
      </c>
      <c r="CE38" s="6" t="str">
        <f>IF($W38=CE$4,MAX(CE$1:CE37)+1,"")</f>
        <v/>
      </c>
      <c r="CF38" s="6" t="str">
        <f>IF($W38=CF$4,MAX(CF$1:CF37)+1,"")</f>
        <v/>
      </c>
      <c r="CG38" s="6" t="str">
        <f>IF($W38=CG$4,MAX(CG$1:CG37)+1,"")</f>
        <v/>
      </c>
      <c r="CH38" s="6" t="str">
        <f>IF($W38=CH$4,MAX(CH$1:CH37)+1,"")</f>
        <v/>
      </c>
      <c r="CI38" s="6" t="str">
        <f>IF($W38=CI$4,MAX(CI$1:CI37)+1,"")</f>
        <v/>
      </c>
      <c r="CJ38" s="6" t="str">
        <f>IF($W38=CJ$4,MAX(CJ$1:CJ37)+1,"")</f>
        <v/>
      </c>
      <c r="CK38" s="6" t="str">
        <f>IF($W38=CK$4,MAX(CK$1:CK37)+1,"")</f>
        <v/>
      </c>
      <c r="CL38" s="6" t="str">
        <f>IF($W38=CL$4,MAX(CL$1:CL37)+1,"")</f>
        <v/>
      </c>
      <c r="CM38" s="6" t="str">
        <f>IF($W38=CM$4,MAX(CM$1:CM37)+1,"")</f>
        <v/>
      </c>
      <c r="CN38" s="6" t="str">
        <f>IF($W38=CN$4,MAX(CN$1:CN37)+1,"")</f>
        <v/>
      </c>
      <c r="CO38" s="6" t="str">
        <f>IF($W38=CO$4,MAX(CO$1:CO37)+1,"")</f>
        <v/>
      </c>
      <c r="CP38" s="6" t="str">
        <f>IF($W38=CP$4,MAX(CP$1:CP37)+1,"")</f>
        <v/>
      </c>
      <c r="CQ38" s="6" t="str">
        <f>IF($W38=CQ$4,MAX(CQ$1:CQ37)+1,"")</f>
        <v/>
      </c>
      <c r="CR38" s="6" t="str">
        <f>IF($W38=CR$4,MAX(CR$1:CR37)+1,"")</f>
        <v/>
      </c>
      <c r="CS38" s="6" t="str">
        <f>IF($W38=CS$4,MAX(CS$1:CS37)+1,"")</f>
        <v/>
      </c>
      <c r="CT38" s="5">
        <f t="shared" si="4"/>
        <v>4</v>
      </c>
      <c r="CU38" s="6" t="str">
        <f t="shared" si="5"/>
        <v>1709901978493</v>
      </c>
      <c r="CV38" s="5" t="str">
        <f t="shared" si="6"/>
        <v>เด็กหญิง</v>
      </c>
      <c r="CW38" s="5" t="str" cm="1">
        <f t="array" ref="CW38">RIGHT(F38,MIN(LEN(SUBSTITUTE(F38,รายชื่อนักเรียนแยกห้อง!$AD$5:$AD$8,""))))</f>
        <v>ปริชญา</v>
      </c>
      <c r="CX38" s="6" t="str">
        <f t="shared" si="7"/>
        <v/>
      </c>
      <c r="CY38" s="6">
        <f t="shared" si="8"/>
        <v>0</v>
      </c>
      <c r="CZ38" s="5" t="str">
        <f t="shared" si="9"/>
        <v>มัธยมศึกษาปีที่ 1/1-</v>
      </c>
      <c r="DA38" s="5" t="str">
        <f t="shared" si="10"/>
        <v>มัธยมศึกษาปีที่ 1/1-0</v>
      </c>
      <c r="DC38" s="6" t="str">
        <f>IF(DB38="วิทย์-คณิต (เตรียมวิศวะ)",MAX($DC$1:DC37)+1,"")</f>
        <v/>
      </c>
      <c r="DD38" s="6" t="str">
        <f>IF(DB38="วิทย์-คณิต (วิทยาศาสตร์สุขภาพ)",MAX($DD$1:DD37)+1,"")</f>
        <v/>
      </c>
      <c r="DE38" s="6" t="str">
        <f>IF(DB38="ศิลป์การจัดการธุรกิจการค้าสมัยใหม่",MAX($DE$1:DE37)+1,"")</f>
        <v/>
      </c>
      <c r="DF38" s="6" t="str">
        <f>IF(DB38="ศิลป์ภาษาจีนเพื่อธุรกิจ 4.0",MAX($DF$1:DF37)+1,"")</f>
        <v/>
      </c>
      <c r="DG38" s="6" t="str">
        <f>IF(DB38="ศิลป์ภาษาอังกฤษเพื่อการสื่อสารธุรกิจ",MAX($DG$1:DG37)+1,"")</f>
        <v/>
      </c>
      <c r="DH38" s="6" t="str">
        <f>IF(DB38="นวัตกรรมการจัดการเกษตร",MAX($DH$1:DH37)+1,"")</f>
        <v/>
      </c>
      <c r="DI38" s="5">
        <f t="shared" si="11"/>
        <v>0</v>
      </c>
      <c r="DJ38" s="5" t="str">
        <f t="shared" si="12"/>
        <v>มัธยมศึกษาปีที่ 1/1-34</v>
      </c>
      <c r="DK38" s="5" t="str">
        <f t="shared" si="13"/>
        <v>-0</v>
      </c>
      <c r="DL38" s="5" t="str">
        <f t="shared" si="14"/>
        <v>มัธยมศึกษาปีที่ 1</v>
      </c>
    </row>
    <row r="39" spans="1:116">
      <c r="A39" s="5" t="str">
        <f t="shared" si="0"/>
        <v>มัธยมศึกษาปีที่ 1/1-35</v>
      </c>
      <c r="B39" s="5" t="str">
        <f t="shared" si="1"/>
        <v>ช68108-12</v>
      </c>
      <c r="C39" s="5" t="str">
        <f t="shared" si="2"/>
        <v>-0</v>
      </c>
      <c r="D39" s="8">
        <v>35</v>
      </c>
      <c r="E39" s="9" t="s">
        <v>1601</v>
      </c>
      <c r="F39" s="3" t="s">
        <v>2340</v>
      </c>
      <c r="G39" s="3" t="s">
        <v>2341</v>
      </c>
      <c r="H39" s="11">
        <v>1</v>
      </c>
      <c r="I39" s="11">
        <v>7</v>
      </c>
      <c r="J39" s="11">
        <v>0</v>
      </c>
      <c r="K39" s="11">
        <v>9</v>
      </c>
      <c r="L39" s="11">
        <v>9</v>
      </c>
      <c r="M39" s="11">
        <v>0</v>
      </c>
      <c r="N39" s="11">
        <v>1</v>
      </c>
      <c r="O39" s="11">
        <v>9</v>
      </c>
      <c r="P39" s="11">
        <v>2</v>
      </c>
      <c r="Q39" s="11">
        <v>9</v>
      </c>
      <c r="R39" s="11">
        <v>5</v>
      </c>
      <c r="S39" s="11">
        <v>3</v>
      </c>
      <c r="T39" s="11">
        <v>1</v>
      </c>
      <c r="U39" s="11" t="s">
        <v>575</v>
      </c>
      <c r="W39" s="6" t="str">
        <f>IF(X39="","",IF(X39=รายชื่อชมรม!$B$3,รายชื่อชมรม!$A$3,IF(X39=รายชื่อชมรม!$B$4,รายชื่อชมรม!$A$4,IF(X39=รายชื่อชมรม!$B$5,รายชื่อชมรม!$A$5,IF(X39=รายชื่อชมรม!$B$6,รายชื่อชมรม!$A$6,IF(X39=รายชื่อชมรม!$B$7,รายชื่อชมรม!$A$7,IF(X39=รายชื่อชมรม!$B$8,รายชื่อชมรม!$A$8,IF(X39=รายชื่อชมรม!$B$9,รายชื่อชมรม!$A$9,IF(X39=รายชื่อชมรม!$B$10,รายชื่อชมรม!$A$10,IF(X39=รายชื่อชมรม!$B$11,รายชื่อชมรม!$A$11,IF(X39=รายชื่อชมรม!$B$12,รายชื่อชมรม!$A$12,"-")))))))))))</f>
        <v>ช68108</v>
      </c>
      <c r="X39" s="6" t="s">
        <v>2320</v>
      </c>
      <c r="Y39" s="6" t="str">
        <f>IF(W39=0,"",IF(W39="-","",IF(W39="","",VLOOKUP(W39,รายชื่อชมรม!$A$3:$F$83,3,FALSE))))</f>
        <v>นางสาวอภิชยา  จิตรีเนื่อง</v>
      </c>
      <c r="Z39" s="6" t="str">
        <f>IF(Y39=$Z$4,MAX(Z$1:$Z38)+1,"")</f>
        <v/>
      </c>
      <c r="AA39" s="6" t="str">
        <f>IF($Y39=AA$4,MAX(AA$1:AA38)+1,"")</f>
        <v/>
      </c>
      <c r="AB39" s="6" t="str">
        <f>IF($Y39=AB$4,MAX(AB$1:AB38)+1,"")</f>
        <v/>
      </c>
      <c r="AC39" s="6" t="str">
        <f>IF($Y39=AC$4,MAX(AC$1:AC38)+1,"")</f>
        <v/>
      </c>
      <c r="AD39" s="6" t="str">
        <f>IF($Y39=AD$4,MAX(AD$1:AD38)+1,"")</f>
        <v/>
      </c>
      <c r="AE39" s="6" t="str">
        <f>IF($Y39=AE$4,MAX(AE$1:AE38)+1,"")</f>
        <v/>
      </c>
      <c r="AF39" s="6" t="str">
        <f>IF($Y39=AF$4,MAX(AF$1:AF38)+1,"")</f>
        <v/>
      </c>
      <c r="AG39" s="6" t="str">
        <f>IF($Y39=AG$4,MAX(AG$1:AG38)+1,"")</f>
        <v/>
      </c>
      <c r="AH39" s="6" t="str">
        <f>IF($Y39=AH$4,MAX(AH$1:AH38)+1,"")</f>
        <v/>
      </c>
      <c r="AI39" s="5">
        <f t="shared" si="3"/>
        <v>0</v>
      </c>
      <c r="AK39" s="6" t="str">
        <f>IF($W39=AK$4,MAX(AK$1:AK38)+1,"")</f>
        <v/>
      </c>
      <c r="AL39" s="6" t="str">
        <f>IF($W39=AL$4,MAX(AL$1:AL38)+1,"")</f>
        <v/>
      </c>
      <c r="AM39" s="6" t="str">
        <f>IF($W39=AM$4,MAX(AM$1:AM38)+1,"")</f>
        <v/>
      </c>
      <c r="AN39" s="6" t="str">
        <f>IF($W39=AN$4,MAX(AN$1:AN38)+1,"")</f>
        <v/>
      </c>
      <c r="AO39" s="6" t="str">
        <f>IF($W39=AO$4,MAX(AO$1:AO38)+1,"")</f>
        <v/>
      </c>
      <c r="AP39" s="6" t="str">
        <f>IF($W39=AP$4,MAX(AP$1:AP38)+1,"")</f>
        <v/>
      </c>
      <c r="AQ39" s="6" t="str">
        <f>IF($W39=AQ$4,MAX(AQ$1:AQ38)+1,"")</f>
        <v/>
      </c>
      <c r="AR39" s="6">
        <f>IF($W39=AR$4,MAX(AR$1:AR38)+1,"")</f>
        <v>12</v>
      </c>
      <c r="AS39" s="6" t="str">
        <f>IF($W39=AS$4,MAX(AS$1:AS38)+1,"")</f>
        <v/>
      </c>
      <c r="AT39" s="6" t="str">
        <f>IF($W39=AT$4,MAX(AT$1:AT38)+1,"")</f>
        <v/>
      </c>
      <c r="AU39" s="6" t="str">
        <f>IF($W39=AU$4,MAX(AU$1:AU38)+1,"")</f>
        <v/>
      </c>
      <c r="AV39" s="6" t="str">
        <f>IF($W39=AV$4,MAX(AV$1:AV38)+1,"")</f>
        <v/>
      </c>
      <c r="AW39" s="6" t="str">
        <f>IF($W39=AW$4,MAX(AW$1:AW38)+1,"")</f>
        <v/>
      </c>
      <c r="AX39" s="6" t="str">
        <f>IF($W39=AX$4,MAX(AX$1:AX38)+1,"")</f>
        <v/>
      </c>
      <c r="AY39" s="6" t="str">
        <f>IF($W39=AY$4,MAX(AY$1:AY38)+1,"")</f>
        <v/>
      </c>
      <c r="AZ39" s="6" t="str">
        <f>IF($W39=AZ$4,MAX(AZ$1:AZ38)+1,"")</f>
        <v/>
      </c>
      <c r="BA39" s="6" t="str">
        <f>IF($W39=BA$4,MAX(BA$1:BA38)+1,"")</f>
        <v/>
      </c>
      <c r="BB39" s="6" t="str">
        <f>IF($W39=BB$4,MAX(BB$1:BB38)+1,"")</f>
        <v/>
      </c>
      <c r="BC39" s="6" t="str">
        <f>IF($W39=BC$4,MAX(BC$1:BC38)+1,"")</f>
        <v/>
      </c>
      <c r="BD39" s="6" t="str">
        <f>IF($W39=BD$4,MAX(BD$1:BD38)+1,"")</f>
        <v/>
      </c>
      <c r="BE39" s="6" t="str">
        <f>IF($W39=BE$4,MAX(BE$1:BE38)+1,"")</f>
        <v/>
      </c>
      <c r="BF39" s="6" t="str">
        <f>IF($W39=BF$4,MAX(BF$1:BF38)+1,"")</f>
        <v/>
      </c>
      <c r="BG39" s="6" t="str">
        <f>IF($W39=BG$4,MAX(BG$1:BG38)+1,"")</f>
        <v/>
      </c>
      <c r="BH39" s="6" t="str">
        <f>IF($W39=BH$4,MAX(BH$1:BH38)+1,"")</f>
        <v/>
      </c>
      <c r="BI39" s="6" t="str">
        <f>IF($W39=BI$4,MAX(BI$1:BI38)+1,"")</f>
        <v/>
      </c>
      <c r="BJ39" s="6" t="str">
        <f>IF($W39=BJ$4,MAX(BJ$1:BJ38)+1,"")</f>
        <v/>
      </c>
      <c r="BK39" s="6" t="str">
        <f>IF($W39=BK$4,MAX(BK$1:BK38)+1,"")</f>
        <v/>
      </c>
      <c r="BL39" s="6" t="str">
        <f>IF($W39=BL$4,MAX(BL$1:BL38)+1,"")</f>
        <v/>
      </c>
      <c r="BM39" s="6" t="str">
        <f>IF($W39=BM$4,MAX(BM$1:BM38)+1,"")</f>
        <v/>
      </c>
      <c r="BN39" s="6" t="str">
        <f>IF($W39=BN$4,MAX(BN$1:BN38)+1,"")</f>
        <v/>
      </c>
      <c r="BO39" s="6" t="str">
        <f>IF($W39=BO$4,MAX(BO$1:BO38)+1,"")</f>
        <v/>
      </c>
      <c r="BP39" s="6" t="str">
        <f>IF($W39=BP$4,MAX(BP$1:BP38)+1,"")</f>
        <v/>
      </c>
      <c r="BQ39" s="6" t="str">
        <f>IF($W39=BQ$4,MAX(BQ$1:BQ38)+1,"")</f>
        <v/>
      </c>
      <c r="BR39" s="6" t="str">
        <f>IF($W39=BR$4,MAX(BR$1:BR38)+1,"")</f>
        <v/>
      </c>
      <c r="BS39" s="6" t="str">
        <f>IF($W39=BS$4,MAX(BS$1:BS38)+1,"")</f>
        <v/>
      </c>
      <c r="BT39" s="6" t="str">
        <f>IF($W39=BT$4,MAX(BT$1:BT38)+1,"")</f>
        <v/>
      </c>
      <c r="BU39" s="6" t="str">
        <f>IF($W39=BU$4,MAX(BU$1:BU38)+1,"")</f>
        <v/>
      </c>
      <c r="BV39" s="6" t="str">
        <f>IF($W39=BV$4,MAX(BV$1:BV38)+1,"")</f>
        <v/>
      </c>
      <c r="BW39" s="6" t="str">
        <f>IF($W39=BW$4,MAX(BW$1:BW38)+1,"")</f>
        <v/>
      </c>
      <c r="BX39" s="6" t="str">
        <f>IF($W39=BX$4,MAX(BX$1:BX38)+1,"")</f>
        <v/>
      </c>
      <c r="BY39" s="6" t="str">
        <f>IF($W39=BY$4,MAX(BY$1:BY38)+1,"")</f>
        <v/>
      </c>
      <c r="BZ39" s="6" t="str">
        <f>IF($W39=BZ$4,MAX(BZ$1:BZ38)+1,"")</f>
        <v/>
      </c>
      <c r="CA39" s="6" t="str">
        <f>IF($W39=CA$4,MAX(CA$1:CA38)+1,"")</f>
        <v/>
      </c>
      <c r="CB39" s="6" t="str">
        <f>IF($W39=CB$4,MAX(CB$1:CB38)+1,"")</f>
        <v/>
      </c>
      <c r="CC39" s="6" t="str">
        <f>IF($W39=CC$4,MAX(CC$1:CC38)+1,"")</f>
        <v/>
      </c>
      <c r="CD39" s="6" t="str">
        <f>IF($W39=CD$4,MAX(CD$1:CD38)+1,"")</f>
        <v/>
      </c>
      <c r="CE39" s="6" t="str">
        <f>IF($W39=CE$4,MAX(CE$1:CE38)+1,"")</f>
        <v/>
      </c>
      <c r="CF39" s="6" t="str">
        <f>IF($W39=CF$4,MAX(CF$1:CF38)+1,"")</f>
        <v/>
      </c>
      <c r="CG39" s="6" t="str">
        <f>IF($W39=CG$4,MAX(CG$1:CG38)+1,"")</f>
        <v/>
      </c>
      <c r="CH39" s="6" t="str">
        <f>IF($W39=CH$4,MAX(CH$1:CH38)+1,"")</f>
        <v/>
      </c>
      <c r="CI39" s="6" t="str">
        <f>IF($W39=CI$4,MAX(CI$1:CI38)+1,"")</f>
        <v/>
      </c>
      <c r="CJ39" s="6" t="str">
        <f>IF($W39=CJ$4,MAX(CJ$1:CJ38)+1,"")</f>
        <v/>
      </c>
      <c r="CK39" s="6" t="str">
        <f>IF($W39=CK$4,MAX(CK$1:CK38)+1,"")</f>
        <v/>
      </c>
      <c r="CL39" s="6" t="str">
        <f>IF($W39=CL$4,MAX(CL$1:CL38)+1,"")</f>
        <v/>
      </c>
      <c r="CM39" s="6" t="str">
        <f>IF($W39=CM$4,MAX(CM$1:CM38)+1,"")</f>
        <v/>
      </c>
      <c r="CN39" s="6" t="str">
        <f>IF($W39=CN$4,MAX(CN$1:CN38)+1,"")</f>
        <v/>
      </c>
      <c r="CO39" s="6" t="str">
        <f>IF($W39=CO$4,MAX(CO$1:CO38)+1,"")</f>
        <v/>
      </c>
      <c r="CP39" s="6" t="str">
        <f>IF($W39=CP$4,MAX(CP$1:CP38)+1,"")</f>
        <v/>
      </c>
      <c r="CQ39" s="6" t="str">
        <f>IF($W39=CQ$4,MAX(CQ$1:CQ38)+1,"")</f>
        <v/>
      </c>
      <c r="CR39" s="6" t="str">
        <f>IF($W39=CR$4,MAX(CR$1:CR38)+1,"")</f>
        <v/>
      </c>
      <c r="CS39" s="6" t="str">
        <f>IF($W39=CS$4,MAX(CS$1:CS38)+1,"")</f>
        <v/>
      </c>
      <c r="CT39" s="5">
        <f t="shared" si="4"/>
        <v>12</v>
      </c>
      <c r="CU39" s="6" t="str">
        <f t="shared" si="5"/>
        <v>1709901929531</v>
      </c>
      <c r="CV39" s="5" t="str">
        <f t="shared" si="6"/>
        <v>เด็กหญิง</v>
      </c>
      <c r="CW39" s="5" t="str" cm="1">
        <f t="array" ref="CW39">RIGHT(F39,MIN(LEN(SUBSTITUTE(F39,รายชื่อนักเรียนแยกห้อง!$AD$5:$AD$8,""))))</f>
        <v>พิมพ์ชนก</v>
      </c>
      <c r="CX39" s="6" t="str">
        <f t="shared" si="7"/>
        <v/>
      </c>
      <c r="CY39" s="6">
        <f t="shared" si="8"/>
        <v>0</v>
      </c>
      <c r="CZ39" s="5" t="str">
        <f t="shared" si="9"/>
        <v>มัธยมศึกษาปีที่ 1/1-</v>
      </c>
      <c r="DA39" s="5" t="str">
        <f t="shared" si="10"/>
        <v>มัธยมศึกษาปีที่ 1/1-0</v>
      </c>
      <c r="DC39" s="6" t="str">
        <f>IF(DB39="วิทย์-คณิต (เตรียมวิศวะ)",MAX($DC$1:DC38)+1,"")</f>
        <v/>
      </c>
      <c r="DD39" s="6" t="str">
        <f>IF(DB39="วิทย์-คณิต (วิทยาศาสตร์สุขภาพ)",MAX($DD$1:DD38)+1,"")</f>
        <v/>
      </c>
      <c r="DE39" s="6" t="str">
        <f>IF(DB39="ศิลป์การจัดการธุรกิจการค้าสมัยใหม่",MAX($DE$1:DE38)+1,"")</f>
        <v/>
      </c>
      <c r="DF39" s="6" t="str">
        <f>IF(DB39="ศิลป์ภาษาจีนเพื่อธุรกิจ 4.0",MAX($DF$1:DF38)+1,"")</f>
        <v/>
      </c>
      <c r="DG39" s="6" t="str">
        <f>IF(DB39="ศิลป์ภาษาอังกฤษเพื่อการสื่อสารธุรกิจ",MAX($DG$1:DG38)+1,"")</f>
        <v/>
      </c>
      <c r="DH39" s="6" t="str">
        <f>IF(DB39="นวัตกรรมการจัดการเกษตร",MAX($DH$1:DH38)+1,"")</f>
        <v/>
      </c>
      <c r="DI39" s="5">
        <f t="shared" si="11"/>
        <v>0</v>
      </c>
      <c r="DJ39" s="5" t="str">
        <f t="shared" si="12"/>
        <v>มัธยมศึกษาปีที่ 1/1-35</v>
      </c>
      <c r="DK39" s="5" t="str">
        <f t="shared" si="13"/>
        <v>-0</v>
      </c>
      <c r="DL39" s="5" t="str">
        <f t="shared" si="14"/>
        <v>มัธยมศึกษาปีที่ 1</v>
      </c>
    </row>
    <row r="40" spans="1:116">
      <c r="A40" s="5" t="str">
        <f t="shared" si="0"/>
        <v>มัธยมศึกษาปีที่ 1/2-1</v>
      </c>
      <c r="B40" s="5" t="str">
        <f t="shared" si="1"/>
        <v>ช68106-3</v>
      </c>
      <c r="C40" s="5" t="str">
        <f t="shared" si="2"/>
        <v>-0</v>
      </c>
      <c r="D40" s="8">
        <v>1</v>
      </c>
      <c r="E40" s="9" t="s">
        <v>1631</v>
      </c>
      <c r="F40" s="3" t="s">
        <v>1632</v>
      </c>
      <c r="G40" s="3" t="s">
        <v>1633</v>
      </c>
      <c r="H40" s="11">
        <v>1</v>
      </c>
      <c r="I40" s="11">
        <v>7</v>
      </c>
      <c r="J40" s="11">
        <v>0</v>
      </c>
      <c r="K40" s="11">
        <v>9</v>
      </c>
      <c r="L40" s="11">
        <v>9</v>
      </c>
      <c r="M40" s="11">
        <v>0</v>
      </c>
      <c r="N40" s="11">
        <v>1</v>
      </c>
      <c r="O40" s="11">
        <v>9</v>
      </c>
      <c r="P40" s="11">
        <v>7</v>
      </c>
      <c r="Q40" s="11">
        <v>1</v>
      </c>
      <c r="R40" s="11">
        <v>2</v>
      </c>
      <c r="S40" s="11">
        <v>5</v>
      </c>
      <c r="T40" s="11">
        <v>1</v>
      </c>
      <c r="U40" s="11" t="s">
        <v>576</v>
      </c>
      <c r="W40" s="6" t="str">
        <f>IF(X40="","",IF(X40=รายชื่อชมรม!$B$3,รายชื่อชมรม!$A$3,IF(X40=รายชื่อชมรม!$B$4,รายชื่อชมรม!$A$4,IF(X40=รายชื่อชมรม!$B$5,รายชื่อชมรม!$A$5,IF(X40=รายชื่อชมรม!$B$6,รายชื่อชมรม!$A$6,IF(X40=รายชื่อชมรม!$B$7,รายชื่อชมรม!$A$7,IF(X40=รายชื่อชมรม!$B$8,รายชื่อชมรม!$A$8,IF(X40=รายชื่อชมรม!$B$9,รายชื่อชมรม!$A$9,IF(X40=รายชื่อชมรม!$B$10,รายชื่อชมรม!$A$10,IF(X40=รายชื่อชมรม!$B$11,รายชื่อชมรม!$A$11,IF(X40=รายชื่อชมรม!$B$12,รายชื่อชมรม!$A$12,"-")))))))))))</f>
        <v>ช68106</v>
      </c>
      <c r="X40" s="6" t="s">
        <v>2308</v>
      </c>
      <c r="Y40" s="6" t="str">
        <f>IF(W40=0,"",IF(W40="-","",IF(W40="","",VLOOKUP(W40,รายชื่อชมรม!$A$3:$F$83,3,FALSE))))</f>
        <v>นายชัยวัฒน์  กตัญญตาพงษ์</v>
      </c>
      <c r="Z40" s="6" t="str">
        <f>IF(Y40=$Z$4,MAX(Z$1:$Z39)+1,"")</f>
        <v/>
      </c>
      <c r="AA40" s="6" t="str">
        <f>IF($Y40=AA$4,MAX(AA$1:AA39)+1,"")</f>
        <v/>
      </c>
      <c r="AB40" s="6" t="str">
        <f>IF($Y40=AB$4,MAX(AB$1:AB39)+1,"")</f>
        <v/>
      </c>
      <c r="AC40" s="6" t="str">
        <f>IF($Y40=AC$4,MAX(AC$1:AC39)+1,"")</f>
        <v/>
      </c>
      <c r="AD40" s="6" t="str">
        <f>IF($Y40=AD$4,MAX(AD$1:AD39)+1,"")</f>
        <v/>
      </c>
      <c r="AE40" s="6" t="str">
        <f>IF($Y40=AE$4,MAX(AE$1:AE39)+1,"")</f>
        <v/>
      </c>
      <c r="AF40" s="6" t="str">
        <f>IF($Y40=AF$4,MAX(AF$1:AF39)+1,"")</f>
        <v/>
      </c>
      <c r="AG40" s="6" t="str">
        <f>IF($Y40=AG$4,MAX(AG$1:AG39)+1,"")</f>
        <v/>
      </c>
      <c r="AH40" s="6" t="str">
        <f>IF($Y40=AH$4,MAX(AH$1:AH39)+1,"")</f>
        <v/>
      </c>
      <c r="AI40" s="5">
        <f t="shared" si="3"/>
        <v>0</v>
      </c>
      <c r="AK40" s="6" t="str">
        <f>IF($W40=AK$4,MAX(AK$1:AK39)+1,"")</f>
        <v/>
      </c>
      <c r="AL40" s="6" t="str">
        <f>IF($W40=AL$4,MAX(AL$1:AL39)+1,"")</f>
        <v/>
      </c>
      <c r="AM40" s="6" t="str">
        <f>IF($W40=AM$4,MAX(AM$1:AM39)+1,"")</f>
        <v/>
      </c>
      <c r="AN40" s="6" t="str">
        <f>IF($W40=AN$4,MAX(AN$1:AN39)+1,"")</f>
        <v/>
      </c>
      <c r="AO40" s="6" t="str">
        <f>IF($W40=AO$4,MAX(AO$1:AO39)+1,"")</f>
        <v/>
      </c>
      <c r="AP40" s="6">
        <f>IF($W40=AP$4,MAX(AP$1:AP39)+1,"")</f>
        <v>3</v>
      </c>
      <c r="AQ40" s="6" t="str">
        <f>IF($W40=AQ$4,MAX(AQ$1:AQ39)+1,"")</f>
        <v/>
      </c>
      <c r="AR40" s="6" t="str">
        <f>IF($W40=AR$4,MAX(AR$1:AR39)+1,"")</f>
        <v/>
      </c>
      <c r="AS40" s="6" t="str">
        <f>IF($W40=AS$4,MAX(AS$1:AS39)+1,"")</f>
        <v/>
      </c>
      <c r="AT40" s="6" t="str">
        <f>IF($W40=AT$4,MAX(AT$1:AT39)+1,"")</f>
        <v/>
      </c>
      <c r="AU40" s="6" t="str">
        <f>IF($W40=AU$4,MAX(AU$1:AU39)+1,"")</f>
        <v/>
      </c>
      <c r="AV40" s="6" t="str">
        <f>IF($W40=AV$4,MAX(AV$1:AV39)+1,"")</f>
        <v/>
      </c>
      <c r="AW40" s="6" t="str">
        <f>IF($W40=AW$4,MAX(AW$1:AW39)+1,"")</f>
        <v/>
      </c>
      <c r="AX40" s="6" t="str">
        <f>IF($W40=AX$4,MAX(AX$1:AX39)+1,"")</f>
        <v/>
      </c>
      <c r="AY40" s="6" t="str">
        <f>IF($W40=AY$4,MAX(AY$1:AY39)+1,"")</f>
        <v/>
      </c>
      <c r="AZ40" s="6" t="str">
        <f>IF($W40=AZ$4,MAX(AZ$1:AZ39)+1,"")</f>
        <v/>
      </c>
      <c r="BA40" s="6" t="str">
        <f>IF($W40=BA$4,MAX(BA$1:BA39)+1,"")</f>
        <v/>
      </c>
      <c r="BB40" s="6" t="str">
        <f>IF($W40=BB$4,MAX(BB$1:BB39)+1,"")</f>
        <v/>
      </c>
      <c r="BC40" s="6" t="str">
        <f>IF($W40=BC$4,MAX(BC$1:BC39)+1,"")</f>
        <v/>
      </c>
      <c r="BD40" s="6" t="str">
        <f>IF($W40=BD$4,MAX(BD$1:BD39)+1,"")</f>
        <v/>
      </c>
      <c r="BE40" s="6" t="str">
        <f>IF($W40=BE$4,MAX(BE$1:BE39)+1,"")</f>
        <v/>
      </c>
      <c r="BF40" s="6" t="str">
        <f>IF($W40=BF$4,MAX(BF$1:BF39)+1,"")</f>
        <v/>
      </c>
      <c r="BG40" s="6" t="str">
        <f>IF($W40=BG$4,MAX(BG$1:BG39)+1,"")</f>
        <v/>
      </c>
      <c r="BH40" s="6" t="str">
        <f>IF($W40=BH$4,MAX(BH$1:BH39)+1,"")</f>
        <v/>
      </c>
      <c r="BI40" s="6" t="str">
        <f>IF($W40=BI$4,MAX(BI$1:BI39)+1,"")</f>
        <v/>
      </c>
      <c r="BJ40" s="6" t="str">
        <f>IF($W40=BJ$4,MAX(BJ$1:BJ39)+1,"")</f>
        <v/>
      </c>
      <c r="BK40" s="6" t="str">
        <f>IF($W40=BK$4,MAX(BK$1:BK39)+1,"")</f>
        <v/>
      </c>
      <c r="BL40" s="6" t="str">
        <f>IF($W40=BL$4,MAX(BL$1:BL39)+1,"")</f>
        <v/>
      </c>
      <c r="BM40" s="6" t="str">
        <f>IF($W40=BM$4,MAX(BM$1:BM39)+1,"")</f>
        <v/>
      </c>
      <c r="BN40" s="6" t="str">
        <f>IF($W40=BN$4,MAX(BN$1:BN39)+1,"")</f>
        <v/>
      </c>
      <c r="BO40" s="6" t="str">
        <f>IF($W40=BO$4,MAX(BO$1:BO39)+1,"")</f>
        <v/>
      </c>
      <c r="BP40" s="6" t="str">
        <f>IF($W40=BP$4,MAX(BP$1:BP39)+1,"")</f>
        <v/>
      </c>
      <c r="BQ40" s="6" t="str">
        <f>IF($W40=BQ$4,MAX(BQ$1:BQ39)+1,"")</f>
        <v/>
      </c>
      <c r="BR40" s="6" t="str">
        <f>IF($W40=BR$4,MAX(BR$1:BR39)+1,"")</f>
        <v/>
      </c>
      <c r="BS40" s="6" t="str">
        <f>IF($W40=BS$4,MAX(BS$1:BS39)+1,"")</f>
        <v/>
      </c>
      <c r="BT40" s="6" t="str">
        <f>IF($W40=BT$4,MAX(BT$1:BT39)+1,"")</f>
        <v/>
      </c>
      <c r="BU40" s="6" t="str">
        <f>IF($W40=BU$4,MAX(BU$1:BU39)+1,"")</f>
        <v/>
      </c>
      <c r="BV40" s="6" t="str">
        <f>IF($W40=BV$4,MAX(BV$1:BV39)+1,"")</f>
        <v/>
      </c>
      <c r="BW40" s="6" t="str">
        <f>IF($W40=BW$4,MAX(BW$1:BW39)+1,"")</f>
        <v/>
      </c>
      <c r="BX40" s="6" t="str">
        <f>IF($W40=BX$4,MAX(BX$1:BX39)+1,"")</f>
        <v/>
      </c>
      <c r="BY40" s="6" t="str">
        <f>IF($W40=BY$4,MAX(BY$1:BY39)+1,"")</f>
        <v/>
      </c>
      <c r="BZ40" s="6" t="str">
        <f>IF($W40=BZ$4,MAX(BZ$1:BZ39)+1,"")</f>
        <v/>
      </c>
      <c r="CA40" s="6" t="str">
        <f>IF($W40=CA$4,MAX(CA$1:CA39)+1,"")</f>
        <v/>
      </c>
      <c r="CB40" s="6" t="str">
        <f>IF($W40=CB$4,MAX(CB$1:CB39)+1,"")</f>
        <v/>
      </c>
      <c r="CC40" s="6" t="str">
        <f>IF($W40=CC$4,MAX(CC$1:CC39)+1,"")</f>
        <v/>
      </c>
      <c r="CD40" s="6" t="str">
        <f>IF($W40=CD$4,MAX(CD$1:CD39)+1,"")</f>
        <v/>
      </c>
      <c r="CE40" s="6" t="str">
        <f>IF($W40=CE$4,MAX(CE$1:CE39)+1,"")</f>
        <v/>
      </c>
      <c r="CF40" s="6" t="str">
        <f>IF($W40=CF$4,MAX(CF$1:CF39)+1,"")</f>
        <v/>
      </c>
      <c r="CG40" s="6" t="str">
        <f>IF($W40=CG$4,MAX(CG$1:CG39)+1,"")</f>
        <v/>
      </c>
      <c r="CH40" s="6" t="str">
        <f>IF($W40=CH$4,MAX(CH$1:CH39)+1,"")</f>
        <v/>
      </c>
      <c r="CI40" s="6" t="str">
        <f>IF($W40=CI$4,MAX(CI$1:CI39)+1,"")</f>
        <v/>
      </c>
      <c r="CJ40" s="6" t="str">
        <f>IF($W40=CJ$4,MAX(CJ$1:CJ39)+1,"")</f>
        <v/>
      </c>
      <c r="CK40" s="6" t="str">
        <f>IF($W40=CK$4,MAX(CK$1:CK39)+1,"")</f>
        <v/>
      </c>
      <c r="CL40" s="6" t="str">
        <f>IF($W40=CL$4,MAX(CL$1:CL39)+1,"")</f>
        <v/>
      </c>
      <c r="CM40" s="6" t="str">
        <f>IF($W40=CM$4,MAX(CM$1:CM39)+1,"")</f>
        <v/>
      </c>
      <c r="CN40" s="6" t="str">
        <f>IF($W40=CN$4,MAX(CN$1:CN39)+1,"")</f>
        <v/>
      </c>
      <c r="CO40" s="6" t="str">
        <f>IF($W40=CO$4,MAX(CO$1:CO39)+1,"")</f>
        <v/>
      </c>
      <c r="CP40" s="6" t="str">
        <f>IF($W40=CP$4,MAX(CP$1:CP39)+1,"")</f>
        <v/>
      </c>
      <c r="CQ40" s="6" t="str">
        <f>IF($W40=CQ$4,MAX(CQ$1:CQ39)+1,"")</f>
        <v/>
      </c>
      <c r="CR40" s="6" t="str">
        <f>IF($W40=CR$4,MAX(CR$1:CR39)+1,"")</f>
        <v/>
      </c>
      <c r="CS40" s="6" t="str">
        <f>IF($W40=CS$4,MAX(CS$1:CS39)+1,"")</f>
        <v/>
      </c>
      <c r="CT40" s="5">
        <f t="shared" si="4"/>
        <v>3</v>
      </c>
      <c r="CU40" s="6" t="str">
        <f t="shared" si="5"/>
        <v>1709901971251</v>
      </c>
      <c r="CV40" s="5" t="str">
        <f t="shared" si="6"/>
        <v>เด็กชาย</v>
      </c>
      <c r="CW40" s="5" t="str" cm="1">
        <f t="array" ref="CW40">RIGHT(F40,MIN(LEN(SUBSTITUTE(F40,รายชื่อนักเรียนแยกห้อง!$AD$5:$AD$8,""))))</f>
        <v xml:space="preserve">พัชรพล            </v>
      </c>
      <c r="CX40" s="6">
        <f t="shared" si="7"/>
        <v>0</v>
      </c>
      <c r="CY40" s="6" t="str">
        <f t="shared" si="8"/>
        <v/>
      </c>
      <c r="CZ40" s="5" t="str">
        <f t="shared" si="9"/>
        <v>มัธยมศึกษาปีที่ 1/2-0</v>
      </c>
      <c r="DA40" s="5" t="str">
        <f t="shared" si="10"/>
        <v>มัธยมศึกษาปีที่ 1/2-</v>
      </c>
      <c r="DC40" s="6" t="str">
        <f>IF(DB40="วิทย์-คณิต (เตรียมวิศวะ)",MAX($DC$1:DC39)+1,"")</f>
        <v/>
      </c>
      <c r="DD40" s="6" t="str">
        <f>IF(DB40="วิทย์-คณิต (วิทยาศาสตร์สุขภาพ)",MAX($DD$1:DD39)+1,"")</f>
        <v/>
      </c>
      <c r="DE40" s="6" t="str">
        <f>IF(DB40="ศิลป์การจัดการธุรกิจการค้าสมัยใหม่",MAX($DE$1:DE39)+1,"")</f>
        <v/>
      </c>
      <c r="DF40" s="6" t="str">
        <f>IF(DB40="ศิลป์ภาษาจีนเพื่อธุรกิจ 4.0",MAX($DF$1:DF39)+1,"")</f>
        <v/>
      </c>
      <c r="DG40" s="6" t="str">
        <f>IF(DB40="ศิลป์ภาษาอังกฤษเพื่อการสื่อสารธุรกิจ",MAX($DG$1:DG39)+1,"")</f>
        <v/>
      </c>
      <c r="DH40" s="6" t="str">
        <f>IF(DB40="นวัตกรรมการจัดการเกษตร",MAX($DH$1:DH39)+1,"")</f>
        <v/>
      </c>
      <c r="DI40" s="5">
        <f t="shared" si="11"/>
        <v>0</v>
      </c>
      <c r="DJ40" s="5" t="str">
        <f t="shared" si="12"/>
        <v>มัธยมศึกษาปีที่ 1/2-1</v>
      </c>
      <c r="DK40" s="5" t="str">
        <f t="shared" si="13"/>
        <v>-0</v>
      </c>
      <c r="DL40" s="5" t="str">
        <f t="shared" si="14"/>
        <v>มัธยมศึกษาปีที่ 1</v>
      </c>
    </row>
    <row r="41" spans="1:116">
      <c r="A41" s="5" t="str">
        <f t="shared" si="0"/>
        <v>มัธยมศึกษาปีที่ 1/2-2</v>
      </c>
      <c r="B41" s="5" t="str">
        <f t="shared" si="1"/>
        <v>ช68104-7</v>
      </c>
      <c r="C41" s="5" t="str">
        <f t="shared" si="2"/>
        <v>-0</v>
      </c>
      <c r="D41" s="8">
        <v>2</v>
      </c>
      <c r="E41" s="9" t="s">
        <v>1634</v>
      </c>
      <c r="F41" s="3" t="s">
        <v>1635</v>
      </c>
      <c r="G41" s="3" t="s">
        <v>1636</v>
      </c>
      <c r="H41" s="11">
        <v>1</v>
      </c>
      <c r="I41" s="11">
        <v>4</v>
      </c>
      <c r="J41" s="11">
        <v>0</v>
      </c>
      <c r="K41" s="11">
        <v>9</v>
      </c>
      <c r="L41" s="11">
        <v>9</v>
      </c>
      <c r="M41" s="11">
        <v>0</v>
      </c>
      <c r="N41" s="11">
        <v>4</v>
      </c>
      <c r="O41" s="11">
        <v>1</v>
      </c>
      <c r="P41" s="11">
        <v>8</v>
      </c>
      <c r="Q41" s="11">
        <v>5</v>
      </c>
      <c r="R41" s="11">
        <v>8</v>
      </c>
      <c r="S41" s="11">
        <v>1</v>
      </c>
      <c r="T41" s="11">
        <v>1</v>
      </c>
      <c r="U41" s="11" t="s">
        <v>576</v>
      </c>
      <c r="W41" s="6" t="str">
        <f>IF(X41="","",IF(X41=รายชื่อชมรม!$B$3,รายชื่อชมรม!$A$3,IF(X41=รายชื่อชมรม!$B$4,รายชื่อชมรม!$A$4,IF(X41=รายชื่อชมรม!$B$5,รายชื่อชมรม!$A$5,IF(X41=รายชื่อชมรม!$B$6,รายชื่อชมรม!$A$6,IF(X41=รายชื่อชมรม!$B$7,รายชื่อชมรม!$A$7,IF(X41=รายชื่อชมรม!$B$8,รายชื่อชมรม!$A$8,IF(X41=รายชื่อชมรม!$B$9,รายชื่อชมรม!$A$9,IF(X41=รายชื่อชมรม!$B$10,รายชื่อชมรม!$A$10,IF(X41=รายชื่อชมรม!$B$11,รายชื่อชมรม!$A$11,IF(X41=รายชื่อชมรม!$B$12,รายชื่อชมรม!$A$12,"-")))))))))))</f>
        <v>ช68104</v>
      </c>
      <c r="X41" s="6" t="s">
        <v>2317</v>
      </c>
      <c r="Y41" s="6" t="str">
        <f>IF(W41=0,"",IF(W41="-","",IF(W41="","",VLOOKUP(W41,รายชื่อชมรม!$A$3:$F$83,3,FALSE))))</f>
        <v>สิบเอกชัยวัฒน์  เรืองไกรศิลป์</v>
      </c>
      <c r="Z41" s="6" t="str">
        <f>IF(Y41=$Z$4,MAX(Z$1:$Z40)+1,"")</f>
        <v/>
      </c>
      <c r="AA41" s="6" t="str">
        <f>IF($Y41=AA$4,MAX(AA$1:AA40)+1,"")</f>
        <v/>
      </c>
      <c r="AB41" s="6" t="str">
        <f>IF($Y41=AB$4,MAX(AB$1:AB40)+1,"")</f>
        <v/>
      </c>
      <c r="AC41" s="6" t="str">
        <f>IF($Y41=AC$4,MAX(AC$1:AC40)+1,"")</f>
        <v/>
      </c>
      <c r="AD41" s="6" t="str">
        <f>IF($Y41=AD$4,MAX(AD$1:AD40)+1,"")</f>
        <v/>
      </c>
      <c r="AE41" s="6" t="str">
        <f>IF($Y41=AE$4,MAX(AE$1:AE40)+1,"")</f>
        <v/>
      </c>
      <c r="AF41" s="6" t="str">
        <f>IF($Y41=AF$4,MAX(AF$1:AF40)+1,"")</f>
        <v/>
      </c>
      <c r="AG41" s="6" t="str">
        <f>IF($Y41=AG$4,MAX(AG$1:AG40)+1,"")</f>
        <v/>
      </c>
      <c r="AH41" s="6" t="str">
        <f>IF($Y41=AH$4,MAX(AH$1:AH40)+1,"")</f>
        <v/>
      </c>
      <c r="AI41" s="5">
        <f t="shared" si="3"/>
        <v>0</v>
      </c>
      <c r="AK41" s="6" t="str">
        <f>IF($W41=AK$4,MAX(AK$1:AK40)+1,"")</f>
        <v/>
      </c>
      <c r="AL41" s="6" t="str">
        <f>IF($W41=AL$4,MAX(AL$1:AL40)+1,"")</f>
        <v/>
      </c>
      <c r="AM41" s="6" t="str">
        <f>IF($W41=AM$4,MAX(AM$1:AM40)+1,"")</f>
        <v/>
      </c>
      <c r="AN41" s="6">
        <f>IF($W41=AN$4,MAX(AN$1:AN40)+1,"")</f>
        <v>7</v>
      </c>
      <c r="AO41" s="6" t="str">
        <f>IF($W41=AO$4,MAX(AO$1:AO40)+1,"")</f>
        <v/>
      </c>
      <c r="AP41" s="6" t="str">
        <f>IF($W41=AP$4,MAX(AP$1:AP40)+1,"")</f>
        <v/>
      </c>
      <c r="AQ41" s="6" t="str">
        <f>IF($W41=AQ$4,MAX(AQ$1:AQ40)+1,"")</f>
        <v/>
      </c>
      <c r="AR41" s="6" t="str">
        <f>IF($W41=AR$4,MAX(AR$1:AR40)+1,"")</f>
        <v/>
      </c>
      <c r="AS41" s="6" t="str">
        <f>IF($W41=AS$4,MAX(AS$1:AS40)+1,"")</f>
        <v/>
      </c>
      <c r="AT41" s="6" t="str">
        <f>IF($W41=AT$4,MAX(AT$1:AT40)+1,"")</f>
        <v/>
      </c>
      <c r="AU41" s="6" t="str">
        <f>IF($W41=AU$4,MAX(AU$1:AU40)+1,"")</f>
        <v/>
      </c>
      <c r="AV41" s="6" t="str">
        <f>IF($W41=AV$4,MAX(AV$1:AV40)+1,"")</f>
        <v/>
      </c>
      <c r="AW41" s="6" t="str">
        <f>IF($W41=AW$4,MAX(AW$1:AW40)+1,"")</f>
        <v/>
      </c>
      <c r="AX41" s="6" t="str">
        <f>IF($W41=AX$4,MAX(AX$1:AX40)+1,"")</f>
        <v/>
      </c>
      <c r="AY41" s="6" t="str">
        <f>IF($W41=AY$4,MAX(AY$1:AY40)+1,"")</f>
        <v/>
      </c>
      <c r="AZ41" s="6" t="str">
        <f>IF($W41=AZ$4,MAX(AZ$1:AZ40)+1,"")</f>
        <v/>
      </c>
      <c r="BA41" s="6" t="str">
        <f>IF($W41=BA$4,MAX(BA$1:BA40)+1,"")</f>
        <v/>
      </c>
      <c r="BB41" s="6" t="str">
        <f>IF($W41=BB$4,MAX(BB$1:BB40)+1,"")</f>
        <v/>
      </c>
      <c r="BC41" s="6" t="str">
        <f>IF($W41=BC$4,MAX(BC$1:BC40)+1,"")</f>
        <v/>
      </c>
      <c r="BD41" s="6" t="str">
        <f>IF($W41=BD$4,MAX(BD$1:BD40)+1,"")</f>
        <v/>
      </c>
      <c r="BE41" s="6" t="str">
        <f>IF($W41=BE$4,MAX(BE$1:BE40)+1,"")</f>
        <v/>
      </c>
      <c r="BF41" s="6" t="str">
        <f>IF($W41=BF$4,MAX(BF$1:BF40)+1,"")</f>
        <v/>
      </c>
      <c r="BG41" s="6" t="str">
        <f>IF($W41=BG$4,MAX(BG$1:BG40)+1,"")</f>
        <v/>
      </c>
      <c r="BH41" s="6" t="str">
        <f>IF($W41=BH$4,MAX(BH$1:BH40)+1,"")</f>
        <v/>
      </c>
      <c r="BI41" s="6" t="str">
        <f>IF($W41=BI$4,MAX(BI$1:BI40)+1,"")</f>
        <v/>
      </c>
      <c r="BJ41" s="6" t="str">
        <f>IF($W41=BJ$4,MAX(BJ$1:BJ40)+1,"")</f>
        <v/>
      </c>
      <c r="BK41" s="6" t="str">
        <f>IF($W41=BK$4,MAX(BK$1:BK40)+1,"")</f>
        <v/>
      </c>
      <c r="BL41" s="6" t="str">
        <f>IF($W41=BL$4,MAX(BL$1:BL40)+1,"")</f>
        <v/>
      </c>
      <c r="BM41" s="6" t="str">
        <f>IF($W41=BM$4,MAX(BM$1:BM40)+1,"")</f>
        <v/>
      </c>
      <c r="BN41" s="6" t="str">
        <f>IF($W41=BN$4,MAX(BN$1:BN40)+1,"")</f>
        <v/>
      </c>
      <c r="BO41" s="6" t="str">
        <f>IF($W41=BO$4,MAX(BO$1:BO40)+1,"")</f>
        <v/>
      </c>
      <c r="BP41" s="6" t="str">
        <f>IF($W41=BP$4,MAX(BP$1:BP40)+1,"")</f>
        <v/>
      </c>
      <c r="BQ41" s="6" t="str">
        <f>IF($W41=BQ$4,MAX(BQ$1:BQ40)+1,"")</f>
        <v/>
      </c>
      <c r="BR41" s="6" t="str">
        <f>IF($W41=BR$4,MAX(BR$1:BR40)+1,"")</f>
        <v/>
      </c>
      <c r="BS41" s="6" t="str">
        <f>IF($W41=BS$4,MAX(BS$1:BS40)+1,"")</f>
        <v/>
      </c>
      <c r="BT41" s="6" t="str">
        <f>IF($W41=BT$4,MAX(BT$1:BT40)+1,"")</f>
        <v/>
      </c>
      <c r="BU41" s="6" t="str">
        <f>IF($W41=BU$4,MAX(BU$1:BU40)+1,"")</f>
        <v/>
      </c>
      <c r="BV41" s="6" t="str">
        <f>IF($W41=BV$4,MAX(BV$1:BV40)+1,"")</f>
        <v/>
      </c>
      <c r="BW41" s="6" t="str">
        <f>IF($W41=BW$4,MAX(BW$1:BW40)+1,"")</f>
        <v/>
      </c>
      <c r="BX41" s="6" t="str">
        <f>IF($W41=BX$4,MAX(BX$1:BX40)+1,"")</f>
        <v/>
      </c>
      <c r="BY41" s="6" t="str">
        <f>IF($W41=BY$4,MAX(BY$1:BY40)+1,"")</f>
        <v/>
      </c>
      <c r="BZ41" s="6" t="str">
        <f>IF($W41=BZ$4,MAX(BZ$1:BZ40)+1,"")</f>
        <v/>
      </c>
      <c r="CA41" s="6" t="str">
        <f>IF($W41=CA$4,MAX(CA$1:CA40)+1,"")</f>
        <v/>
      </c>
      <c r="CB41" s="6" t="str">
        <f>IF($W41=CB$4,MAX(CB$1:CB40)+1,"")</f>
        <v/>
      </c>
      <c r="CC41" s="6" t="str">
        <f>IF($W41=CC$4,MAX(CC$1:CC40)+1,"")</f>
        <v/>
      </c>
      <c r="CD41" s="6" t="str">
        <f>IF($W41=CD$4,MAX(CD$1:CD40)+1,"")</f>
        <v/>
      </c>
      <c r="CE41" s="6" t="str">
        <f>IF($W41=CE$4,MAX(CE$1:CE40)+1,"")</f>
        <v/>
      </c>
      <c r="CF41" s="6" t="str">
        <f>IF($W41=CF$4,MAX(CF$1:CF40)+1,"")</f>
        <v/>
      </c>
      <c r="CG41" s="6" t="str">
        <f>IF($W41=CG$4,MAX(CG$1:CG40)+1,"")</f>
        <v/>
      </c>
      <c r="CH41" s="6" t="str">
        <f>IF($W41=CH$4,MAX(CH$1:CH40)+1,"")</f>
        <v/>
      </c>
      <c r="CI41" s="6" t="str">
        <f>IF($W41=CI$4,MAX(CI$1:CI40)+1,"")</f>
        <v/>
      </c>
      <c r="CJ41" s="6" t="str">
        <f>IF($W41=CJ$4,MAX(CJ$1:CJ40)+1,"")</f>
        <v/>
      </c>
      <c r="CK41" s="6" t="str">
        <f>IF($W41=CK$4,MAX(CK$1:CK40)+1,"")</f>
        <v/>
      </c>
      <c r="CL41" s="6" t="str">
        <f>IF($W41=CL$4,MAX(CL$1:CL40)+1,"")</f>
        <v/>
      </c>
      <c r="CM41" s="6" t="str">
        <f>IF($W41=CM$4,MAX(CM$1:CM40)+1,"")</f>
        <v/>
      </c>
      <c r="CN41" s="6" t="str">
        <f>IF($W41=CN$4,MAX(CN$1:CN40)+1,"")</f>
        <v/>
      </c>
      <c r="CO41" s="6" t="str">
        <f>IF($W41=CO$4,MAX(CO$1:CO40)+1,"")</f>
        <v/>
      </c>
      <c r="CP41" s="6" t="str">
        <f>IF($W41=CP$4,MAX(CP$1:CP40)+1,"")</f>
        <v/>
      </c>
      <c r="CQ41" s="6" t="str">
        <f>IF($W41=CQ$4,MAX(CQ$1:CQ40)+1,"")</f>
        <v/>
      </c>
      <c r="CR41" s="6" t="str">
        <f>IF($W41=CR$4,MAX(CR$1:CR40)+1,"")</f>
        <v/>
      </c>
      <c r="CS41" s="6" t="str">
        <f>IF($W41=CS$4,MAX(CS$1:CS40)+1,"")</f>
        <v/>
      </c>
      <c r="CT41" s="5">
        <f t="shared" si="4"/>
        <v>7</v>
      </c>
      <c r="CU41" s="6" t="str">
        <f t="shared" si="5"/>
        <v>1409904185811</v>
      </c>
      <c r="CV41" s="5" t="str">
        <f t="shared" si="6"/>
        <v>เด็กชาย</v>
      </c>
      <c r="CW41" s="5" t="str" cm="1">
        <f t="array" ref="CW41">RIGHT(F41,MIN(LEN(SUBSTITUTE(F41,รายชื่อนักเรียนแยกห้อง!$AD$5:$AD$8,""))))</f>
        <v>อฐิศักดิ์</v>
      </c>
      <c r="CX41" s="6">
        <f t="shared" si="7"/>
        <v>0</v>
      </c>
      <c r="CY41" s="6" t="str">
        <f t="shared" si="8"/>
        <v/>
      </c>
      <c r="CZ41" s="5" t="str">
        <f t="shared" si="9"/>
        <v>มัธยมศึกษาปีที่ 1/2-0</v>
      </c>
      <c r="DA41" s="5" t="str">
        <f t="shared" si="10"/>
        <v>มัธยมศึกษาปีที่ 1/2-</v>
      </c>
      <c r="DC41" s="6" t="str">
        <f>IF(DB41="วิทย์-คณิต (เตรียมวิศวะ)",MAX($DC$1:DC40)+1,"")</f>
        <v/>
      </c>
      <c r="DD41" s="6" t="str">
        <f>IF(DB41="วิทย์-คณิต (วิทยาศาสตร์สุขภาพ)",MAX($DD$1:DD40)+1,"")</f>
        <v/>
      </c>
      <c r="DE41" s="6" t="str">
        <f>IF(DB41="ศิลป์การจัดการธุรกิจการค้าสมัยใหม่",MAX($DE$1:DE40)+1,"")</f>
        <v/>
      </c>
      <c r="DF41" s="6" t="str">
        <f>IF(DB41="ศิลป์ภาษาจีนเพื่อธุรกิจ 4.0",MAX($DF$1:DF40)+1,"")</f>
        <v/>
      </c>
      <c r="DG41" s="6" t="str">
        <f>IF(DB41="ศิลป์ภาษาอังกฤษเพื่อการสื่อสารธุรกิจ",MAX($DG$1:DG40)+1,"")</f>
        <v/>
      </c>
      <c r="DH41" s="6" t="str">
        <f>IF(DB41="นวัตกรรมการจัดการเกษตร",MAX($DH$1:DH40)+1,"")</f>
        <v/>
      </c>
      <c r="DI41" s="5">
        <f t="shared" si="11"/>
        <v>0</v>
      </c>
      <c r="DJ41" s="5" t="str">
        <f t="shared" si="12"/>
        <v>มัธยมศึกษาปีที่ 1/2-2</v>
      </c>
      <c r="DK41" s="5" t="str">
        <f t="shared" si="13"/>
        <v>-0</v>
      </c>
      <c r="DL41" s="5" t="str">
        <f t="shared" si="14"/>
        <v>มัธยมศึกษาปีที่ 1</v>
      </c>
    </row>
    <row r="42" spans="1:116">
      <c r="A42" s="5" t="str">
        <f t="shared" si="0"/>
        <v>มัธยมศึกษาปีที่ 1/2-3</v>
      </c>
      <c r="B42" s="5" t="str">
        <f t="shared" si="1"/>
        <v>ช68103-5</v>
      </c>
      <c r="C42" s="5" t="str">
        <f t="shared" si="2"/>
        <v>-0</v>
      </c>
      <c r="D42" s="8">
        <v>3</v>
      </c>
      <c r="E42" s="9" t="s">
        <v>1637</v>
      </c>
      <c r="F42" s="3" t="s">
        <v>1638</v>
      </c>
      <c r="G42" s="3" t="s">
        <v>1639</v>
      </c>
      <c r="H42" s="11">
        <v>1</v>
      </c>
      <c r="I42" s="11">
        <v>3</v>
      </c>
      <c r="J42" s="11">
        <v>0</v>
      </c>
      <c r="K42" s="11">
        <v>9</v>
      </c>
      <c r="L42" s="11">
        <v>9</v>
      </c>
      <c r="M42" s="11">
        <v>0</v>
      </c>
      <c r="N42" s="11">
        <v>4</v>
      </c>
      <c r="O42" s="11">
        <v>0</v>
      </c>
      <c r="P42" s="11">
        <v>2</v>
      </c>
      <c r="Q42" s="11">
        <v>7</v>
      </c>
      <c r="R42" s="11">
        <v>1</v>
      </c>
      <c r="S42" s="11">
        <v>8</v>
      </c>
      <c r="T42" s="11">
        <v>3</v>
      </c>
      <c r="U42" s="11" t="s">
        <v>576</v>
      </c>
      <c r="W42" s="6" t="str">
        <f>IF(X42="","",IF(X42=รายชื่อชมรม!$B$3,รายชื่อชมรม!$A$3,IF(X42=รายชื่อชมรม!$B$4,รายชื่อชมรม!$A$4,IF(X42=รายชื่อชมรม!$B$5,รายชื่อชมรม!$A$5,IF(X42=รายชื่อชมรม!$B$6,รายชื่อชมรม!$A$6,IF(X42=รายชื่อชมรม!$B$7,รายชื่อชมรม!$A$7,IF(X42=รายชื่อชมรม!$B$8,รายชื่อชมรม!$A$8,IF(X42=รายชื่อชมรม!$B$9,รายชื่อชมรม!$A$9,IF(X42=รายชื่อชมรม!$B$10,รายชื่อชมรม!$A$10,IF(X42=รายชื่อชมรม!$B$11,รายชื่อชมรม!$A$11,IF(X42=รายชื่อชมรม!$B$12,รายชื่อชมรม!$A$12,"-")))))))))))</f>
        <v>ช68103</v>
      </c>
      <c r="X42" s="6" t="s">
        <v>2309</v>
      </c>
      <c r="Y42" s="6" t="str">
        <f>IF(W42=0,"",IF(W42="-","",IF(W42="","",VLOOKUP(W42,รายชื่อชมรม!$A$3:$F$83,3,FALSE))))</f>
        <v>นายวสันต์  แสงรัตนกูล</v>
      </c>
      <c r="Z42" s="6" t="str">
        <f>IF(Y42=$Z$4,MAX(Z$1:$Z41)+1,"")</f>
        <v/>
      </c>
      <c r="AA42" s="6" t="str">
        <f>IF($Y42=AA$4,MAX(AA$1:AA41)+1,"")</f>
        <v/>
      </c>
      <c r="AB42" s="6" t="str">
        <f>IF($Y42=AB$4,MAX(AB$1:AB41)+1,"")</f>
        <v/>
      </c>
      <c r="AC42" s="6" t="str">
        <f>IF($Y42=AC$4,MAX(AC$1:AC41)+1,"")</f>
        <v/>
      </c>
      <c r="AD42" s="6" t="str">
        <f>IF($Y42=AD$4,MAX(AD$1:AD41)+1,"")</f>
        <v/>
      </c>
      <c r="AE42" s="6" t="str">
        <f>IF($Y42=AE$4,MAX(AE$1:AE41)+1,"")</f>
        <v/>
      </c>
      <c r="AF42" s="6" t="str">
        <f>IF($Y42=AF$4,MAX(AF$1:AF41)+1,"")</f>
        <v/>
      </c>
      <c r="AG42" s="6" t="str">
        <f>IF($Y42=AG$4,MAX(AG$1:AG41)+1,"")</f>
        <v/>
      </c>
      <c r="AH42" s="6" t="str">
        <f>IF($Y42=AH$4,MAX(AH$1:AH41)+1,"")</f>
        <v/>
      </c>
      <c r="AI42" s="5">
        <f t="shared" si="3"/>
        <v>0</v>
      </c>
      <c r="AK42" s="6" t="str">
        <f>IF($W42=AK$4,MAX(AK$1:AK41)+1,"")</f>
        <v/>
      </c>
      <c r="AL42" s="6" t="str">
        <f>IF($W42=AL$4,MAX(AL$1:AL41)+1,"")</f>
        <v/>
      </c>
      <c r="AM42" s="6">
        <f>IF($W42=AM$4,MAX(AM$1:AM41)+1,"")</f>
        <v>5</v>
      </c>
      <c r="AN42" s="6" t="str">
        <f>IF($W42=AN$4,MAX(AN$1:AN41)+1,"")</f>
        <v/>
      </c>
      <c r="AO42" s="6" t="str">
        <f>IF($W42=AO$4,MAX(AO$1:AO41)+1,"")</f>
        <v/>
      </c>
      <c r="AP42" s="6" t="str">
        <f>IF($W42=AP$4,MAX(AP$1:AP41)+1,"")</f>
        <v/>
      </c>
      <c r="AQ42" s="6" t="str">
        <f>IF($W42=AQ$4,MAX(AQ$1:AQ41)+1,"")</f>
        <v/>
      </c>
      <c r="AR42" s="6" t="str">
        <f>IF($W42=AR$4,MAX(AR$1:AR41)+1,"")</f>
        <v/>
      </c>
      <c r="AS42" s="6" t="str">
        <f>IF($W42=AS$4,MAX(AS$1:AS41)+1,"")</f>
        <v/>
      </c>
      <c r="AT42" s="6" t="str">
        <f>IF($W42=AT$4,MAX(AT$1:AT41)+1,"")</f>
        <v/>
      </c>
      <c r="AU42" s="6" t="str">
        <f>IF($W42=AU$4,MAX(AU$1:AU41)+1,"")</f>
        <v/>
      </c>
      <c r="AV42" s="6" t="str">
        <f>IF($W42=AV$4,MAX(AV$1:AV41)+1,"")</f>
        <v/>
      </c>
      <c r="AW42" s="6" t="str">
        <f>IF($W42=AW$4,MAX(AW$1:AW41)+1,"")</f>
        <v/>
      </c>
      <c r="AX42" s="6" t="str">
        <f>IF($W42=AX$4,MAX(AX$1:AX41)+1,"")</f>
        <v/>
      </c>
      <c r="AY42" s="6" t="str">
        <f>IF($W42=AY$4,MAX(AY$1:AY41)+1,"")</f>
        <v/>
      </c>
      <c r="AZ42" s="6" t="str">
        <f>IF($W42=AZ$4,MAX(AZ$1:AZ41)+1,"")</f>
        <v/>
      </c>
      <c r="BA42" s="6" t="str">
        <f>IF($W42=BA$4,MAX(BA$1:BA41)+1,"")</f>
        <v/>
      </c>
      <c r="BB42" s="6" t="str">
        <f>IF($W42=BB$4,MAX(BB$1:BB41)+1,"")</f>
        <v/>
      </c>
      <c r="BC42" s="6" t="str">
        <f>IF($W42=BC$4,MAX(BC$1:BC41)+1,"")</f>
        <v/>
      </c>
      <c r="BD42" s="6" t="str">
        <f>IF($W42=BD$4,MAX(BD$1:BD41)+1,"")</f>
        <v/>
      </c>
      <c r="BE42" s="6" t="str">
        <f>IF($W42=BE$4,MAX(BE$1:BE41)+1,"")</f>
        <v/>
      </c>
      <c r="BF42" s="6" t="str">
        <f>IF($W42=BF$4,MAX(BF$1:BF41)+1,"")</f>
        <v/>
      </c>
      <c r="BG42" s="6" t="str">
        <f>IF($W42=BG$4,MAX(BG$1:BG41)+1,"")</f>
        <v/>
      </c>
      <c r="BH42" s="6" t="str">
        <f>IF($W42=BH$4,MAX(BH$1:BH41)+1,"")</f>
        <v/>
      </c>
      <c r="BI42" s="6" t="str">
        <f>IF($W42=BI$4,MAX(BI$1:BI41)+1,"")</f>
        <v/>
      </c>
      <c r="BJ42" s="6" t="str">
        <f>IF($W42=BJ$4,MAX(BJ$1:BJ41)+1,"")</f>
        <v/>
      </c>
      <c r="BK42" s="6" t="str">
        <f>IF($W42=BK$4,MAX(BK$1:BK41)+1,"")</f>
        <v/>
      </c>
      <c r="BL42" s="6" t="str">
        <f>IF($W42=BL$4,MAX(BL$1:BL41)+1,"")</f>
        <v/>
      </c>
      <c r="BM42" s="6" t="str">
        <f>IF($W42=BM$4,MAX(BM$1:BM41)+1,"")</f>
        <v/>
      </c>
      <c r="BN42" s="6" t="str">
        <f>IF($W42=BN$4,MAX(BN$1:BN41)+1,"")</f>
        <v/>
      </c>
      <c r="BO42" s="6" t="str">
        <f>IF($W42=BO$4,MAX(BO$1:BO41)+1,"")</f>
        <v/>
      </c>
      <c r="BP42" s="6" t="str">
        <f>IF($W42=BP$4,MAX(BP$1:BP41)+1,"")</f>
        <v/>
      </c>
      <c r="BQ42" s="6" t="str">
        <f>IF($W42=BQ$4,MAX(BQ$1:BQ41)+1,"")</f>
        <v/>
      </c>
      <c r="BR42" s="6" t="str">
        <f>IF($W42=BR$4,MAX(BR$1:BR41)+1,"")</f>
        <v/>
      </c>
      <c r="BS42" s="6" t="str">
        <f>IF($W42=BS$4,MAX(BS$1:BS41)+1,"")</f>
        <v/>
      </c>
      <c r="BT42" s="6" t="str">
        <f>IF($W42=BT$4,MAX(BT$1:BT41)+1,"")</f>
        <v/>
      </c>
      <c r="BU42" s="6" t="str">
        <f>IF($W42=BU$4,MAX(BU$1:BU41)+1,"")</f>
        <v/>
      </c>
      <c r="BV42" s="6" t="str">
        <f>IF($W42=BV$4,MAX(BV$1:BV41)+1,"")</f>
        <v/>
      </c>
      <c r="BW42" s="6" t="str">
        <f>IF($W42=BW$4,MAX(BW$1:BW41)+1,"")</f>
        <v/>
      </c>
      <c r="BX42" s="6" t="str">
        <f>IF($W42=BX$4,MAX(BX$1:BX41)+1,"")</f>
        <v/>
      </c>
      <c r="BY42" s="6" t="str">
        <f>IF($W42=BY$4,MAX(BY$1:BY41)+1,"")</f>
        <v/>
      </c>
      <c r="BZ42" s="6" t="str">
        <f>IF($W42=BZ$4,MAX(BZ$1:BZ41)+1,"")</f>
        <v/>
      </c>
      <c r="CA42" s="6" t="str">
        <f>IF($W42=CA$4,MAX(CA$1:CA41)+1,"")</f>
        <v/>
      </c>
      <c r="CB42" s="6" t="str">
        <f>IF($W42=CB$4,MAX(CB$1:CB41)+1,"")</f>
        <v/>
      </c>
      <c r="CC42" s="6" t="str">
        <f>IF($W42=CC$4,MAX(CC$1:CC41)+1,"")</f>
        <v/>
      </c>
      <c r="CD42" s="6" t="str">
        <f>IF($W42=CD$4,MAX(CD$1:CD41)+1,"")</f>
        <v/>
      </c>
      <c r="CE42" s="6" t="str">
        <f>IF($W42=CE$4,MAX(CE$1:CE41)+1,"")</f>
        <v/>
      </c>
      <c r="CF42" s="6" t="str">
        <f>IF($W42=CF$4,MAX(CF$1:CF41)+1,"")</f>
        <v/>
      </c>
      <c r="CG42" s="6" t="str">
        <f>IF($W42=CG$4,MAX(CG$1:CG41)+1,"")</f>
        <v/>
      </c>
      <c r="CH42" s="6" t="str">
        <f>IF($W42=CH$4,MAX(CH$1:CH41)+1,"")</f>
        <v/>
      </c>
      <c r="CI42" s="6" t="str">
        <f>IF($W42=CI$4,MAX(CI$1:CI41)+1,"")</f>
        <v/>
      </c>
      <c r="CJ42" s="6" t="str">
        <f>IF($W42=CJ$4,MAX(CJ$1:CJ41)+1,"")</f>
        <v/>
      </c>
      <c r="CK42" s="6" t="str">
        <f>IF($W42=CK$4,MAX(CK$1:CK41)+1,"")</f>
        <v/>
      </c>
      <c r="CL42" s="6" t="str">
        <f>IF($W42=CL$4,MAX(CL$1:CL41)+1,"")</f>
        <v/>
      </c>
      <c r="CM42" s="6" t="str">
        <f>IF($W42=CM$4,MAX(CM$1:CM41)+1,"")</f>
        <v/>
      </c>
      <c r="CN42" s="6" t="str">
        <f>IF($W42=CN$4,MAX(CN$1:CN41)+1,"")</f>
        <v/>
      </c>
      <c r="CO42" s="6" t="str">
        <f>IF($W42=CO$4,MAX(CO$1:CO41)+1,"")</f>
        <v/>
      </c>
      <c r="CP42" s="6" t="str">
        <f>IF($W42=CP$4,MAX(CP$1:CP41)+1,"")</f>
        <v/>
      </c>
      <c r="CQ42" s="6" t="str">
        <f>IF($W42=CQ$4,MAX(CQ$1:CQ41)+1,"")</f>
        <v/>
      </c>
      <c r="CR42" s="6" t="str">
        <f>IF($W42=CR$4,MAX(CR$1:CR41)+1,"")</f>
        <v/>
      </c>
      <c r="CS42" s="6" t="str">
        <f>IF($W42=CS$4,MAX(CS$1:CS41)+1,"")</f>
        <v/>
      </c>
      <c r="CT42" s="5">
        <f t="shared" si="4"/>
        <v>5</v>
      </c>
      <c r="CU42" s="6" t="str">
        <f t="shared" si="5"/>
        <v>1309904027183</v>
      </c>
      <c r="CV42" s="5" t="str">
        <f t="shared" si="6"/>
        <v>เด็กชาย</v>
      </c>
      <c r="CW42" s="5" t="str" cm="1">
        <f t="array" ref="CW42">RIGHT(F42,MIN(LEN(SUBSTITUTE(F42,รายชื่อนักเรียนแยกห้อง!$AD$5:$AD$8,""))))</f>
        <v xml:space="preserve">ธาดา  </v>
      </c>
      <c r="CX42" s="6">
        <f t="shared" si="7"/>
        <v>0</v>
      </c>
      <c r="CY42" s="6" t="str">
        <f t="shared" si="8"/>
        <v/>
      </c>
      <c r="CZ42" s="5" t="str">
        <f t="shared" si="9"/>
        <v>มัธยมศึกษาปีที่ 1/2-0</v>
      </c>
      <c r="DA42" s="5" t="str">
        <f t="shared" si="10"/>
        <v>มัธยมศึกษาปีที่ 1/2-</v>
      </c>
      <c r="DC42" s="6" t="str">
        <f>IF(DB42="วิทย์-คณิต (เตรียมวิศวะ)",MAX($DC$1:DC41)+1,"")</f>
        <v/>
      </c>
      <c r="DD42" s="6" t="str">
        <f>IF(DB42="วิทย์-คณิต (วิทยาศาสตร์สุขภาพ)",MAX($DD$1:DD41)+1,"")</f>
        <v/>
      </c>
      <c r="DE42" s="6" t="str">
        <f>IF(DB42="ศิลป์การจัดการธุรกิจการค้าสมัยใหม่",MAX($DE$1:DE41)+1,"")</f>
        <v/>
      </c>
      <c r="DF42" s="6" t="str">
        <f>IF(DB42="ศิลป์ภาษาจีนเพื่อธุรกิจ 4.0",MAX($DF$1:DF41)+1,"")</f>
        <v/>
      </c>
      <c r="DG42" s="6" t="str">
        <f>IF(DB42="ศิลป์ภาษาอังกฤษเพื่อการสื่อสารธุรกิจ",MAX($DG$1:DG41)+1,"")</f>
        <v/>
      </c>
      <c r="DH42" s="6" t="str">
        <f>IF(DB42="นวัตกรรมการจัดการเกษตร",MAX($DH$1:DH41)+1,"")</f>
        <v/>
      </c>
      <c r="DI42" s="5">
        <f t="shared" si="11"/>
        <v>0</v>
      </c>
      <c r="DJ42" s="5" t="str">
        <f t="shared" si="12"/>
        <v>มัธยมศึกษาปีที่ 1/2-3</v>
      </c>
      <c r="DK42" s="5" t="str">
        <f t="shared" si="13"/>
        <v>-0</v>
      </c>
      <c r="DL42" s="5" t="str">
        <f t="shared" si="14"/>
        <v>มัธยมศึกษาปีที่ 1</v>
      </c>
    </row>
    <row r="43" spans="1:116">
      <c r="A43" s="5" t="str">
        <f t="shared" si="0"/>
        <v>มัธยมศึกษาปีที่ 1/2-4</v>
      </c>
      <c r="B43" s="5" t="str">
        <f t="shared" si="1"/>
        <v>ช68105-3</v>
      </c>
      <c r="C43" s="5" t="str">
        <f t="shared" si="2"/>
        <v>-0</v>
      </c>
      <c r="D43" s="8">
        <v>4</v>
      </c>
      <c r="E43" s="9" t="s">
        <v>1640</v>
      </c>
      <c r="F43" s="3" t="s">
        <v>1641</v>
      </c>
      <c r="G43" s="3" t="s">
        <v>1642</v>
      </c>
      <c r="H43" s="11">
        <v>1</v>
      </c>
      <c r="I43" s="11">
        <v>4</v>
      </c>
      <c r="J43" s="11">
        <v>0</v>
      </c>
      <c r="K43" s="11">
        <v>9</v>
      </c>
      <c r="L43" s="11">
        <v>9</v>
      </c>
      <c r="M43" s="11">
        <v>0</v>
      </c>
      <c r="N43" s="11">
        <v>4</v>
      </c>
      <c r="O43" s="11">
        <v>1</v>
      </c>
      <c r="P43" s="11">
        <v>4</v>
      </c>
      <c r="Q43" s="11">
        <v>3</v>
      </c>
      <c r="R43" s="11">
        <v>5</v>
      </c>
      <c r="S43" s="11">
        <v>6</v>
      </c>
      <c r="T43" s="11">
        <v>5</v>
      </c>
      <c r="U43" s="11" t="s">
        <v>576</v>
      </c>
      <c r="W43" s="6" t="str">
        <f>IF(X43="","",IF(X43=รายชื่อชมรม!$B$3,รายชื่อชมรม!$A$3,IF(X43=รายชื่อชมรม!$B$4,รายชื่อชมรม!$A$4,IF(X43=รายชื่อชมรม!$B$5,รายชื่อชมรม!$A$5,IF(X43=รายชื่อชมรม!$B$6,รายชื่อชมรม!$A$6,IF(X43=รายชื่อชมรม!$B$7,รายชื่อชมรม!$A$7,IF(X43=รายชื่อชมรม!$B$8,รายชื่อชมรม!$A$8,IF(X43=รายชื่อชมรม!$B$9,รายชื่อชมรม!$A$9,IF(X43=รายชื่อชมรม!$B$10,รายชื่อชมรม!$A$10,IF(X43=รายชื่อชมรม!$B$11,รายชื่อชมรม!$A$11,IF(X43=รายชื่อชมรม!$B$12,รายชื่อชมรม!$A$12,"-")))))))))))</f>
        <v>ช68105</v>
      </c>
      <c r="X43" s="6" t="s">
        <v>2306</v>
      </c>
      <c r="Y43" s="6" t="str">
        <f>IF(W43=0,"",IF(W43="-","",IF(W43="","",VLOOKUP(W43,รายชื่อชมรม!$A$3:$F$83,3,FALSE))))</f>
        <v>นางภัณฑิลา  โนนทะขาม</v>
      </c>
      <c r="Z43" s="6" t="str">
        <f>IF(Y43=$Z$4,MAX(Z$1:$Z42)+1,"")</f>
        <v/>
      </c>
      <c r="AA43" s="6" t="str">
        <f>IF($Y43=AA$4,MAX(AA$1:AA42)+1,"")</f>
        <v/>
      </c>
      <c r="AB43" s="6" t="str">
        <f>IF($Y43=AB$4,MAX(AB$1:AB42)+1,"")</f>
        <v/>
      </c>
      <c r="AC43" s="6" t="str">
        <f>IF($Y43=AC$4,MAX(AC$1:AC42)+1,"")</f>
        <v/>
      </c>
      <c r="AD43" s="6" t="str">
        <f>IF($Y43=AD$4,MAX(AD$1:AD42)+1,"")</f>
        <v/>
      </c>
      <c r="AE43" s="6" t="str">
        <f>IF($Y43=AE$4,MAX(AE$1:AE42)+1,"")</f>
        <v/>
      </c>
      <c r="AF43" s="6" t="str">
        <f>IF($Y43=AF$4,MAX(AF$1:AF42)+1,"")</f>
        <v/>
      </c>
      <c r="AG43" s="6" t="str">
        <f>IF($Y43=AG$4,MAX(AG$1:AG42)+1,"")</f>
        <v/>
      </c>
      <c r="AH43" s="6" t="str">
        <f>IF($Y43=AH$4,MAX(AH$1:AH42)+1,"")</f>
        <v/>
      </c>
      <c r="AI43" s="5">
        <f t="shared" si="3"/>
        <v>0</v>
      </c>
      <c r="AK43" s="6" t="str">
        <f>IF($W43=AK$4,MAX(AK$1:AK42)+1,"")</f>
        <v/>
      </c>
      <c r="AL43" s="6" t="str">
        <f>IF($W43=AL$4,MAX(AL$1:AL42)+1,"")</f>
        <v/>
      </c>
      <c r="AM43" s="6" t="str">
        <f>IF($W43=AM$4,MAX(AM$1:AM42)+1,"")</f>
        <v/>
      </c>
      <c r="AN43" s="6" t="str">
        <f>IF($W43=AN$4,MAX(AN$1:AN42)+1,"")</f>
        <v/>
      </c>
      <c r="AO43" s="6">
        <f>IF($W43=AO$4,MAX(AO$1:AO42)+1,"")</f>
        <v>3</v>
      </c>
      <c r="AP43" s="6" t="str">
        <f>IF($W43=AP$4,MAX(AP$1:AP42)+1,"")</f>
        <v/>
      </c>
      <c r="AQ43" s="6" t="str">
        <f>IF($W43=AQ$4,MAX(AQ$1:AQ42)+1,"")</f>
        <v/>
      </c>
      <c r="AR43" s="6" t="str">
        <f>IF($W43=AR$4,MAX(AR$1:AR42)+1,"")</f>
        <v/>
      </c>
      <c r="AS43" s="6" t="str">
        <f>IF($W43=AS$4,MAX(AS$1:AS42)+1,"")</f>
        <v/>
      </c>
      <c r="AT43" s="6" t="str">
        <f>IF($W43=AT$4,MAX(AT$1:AT42)+1,"")</f>
        <v/>
      </c>
      <c r="AU43" s="6" t="str">
        <f>IF($W43=AU$4,MAX(AU$1:AU42)+1,"")</f>
        <v/>
      </c>
      <c r="AV43" s="6" t="str">
        <f>IF($W43=AV$4,MAX(AV$1:AV42)+1,"")</f>
        <v/>
      </c>
      <c r="AW43" s="6" t="str">
        <f>IF($W43=AW$4,MAX(AW$1:AW42)+1,"")</f>
        <v/>
      </c>
      <c r="AX43" s="6" t="str">
        <f>IF($W43=AX$4,MAX(AX$1:AX42)+1,"")</f>
        <v/>
      </c>
      <c r="AY43" s="6" t="str">
        <f>IF($W43=AY$4,MAX(AY$1:AY42)+1,"")</f>
        <v/>
      </c>
      <c r="AZ43" s="6" t="str">
        <f>IF($W43=AZ$4,MAX(AZ$1:AZ42)+1,"")</f>
        <v/>
      </c>
      <c r="BA43" s="6" t="str">
        <f>IF($W43=BA$4,MAX(BA$1:BA42)+1,"")</f>
        <v/>
      </c>
      <c r="BB43" s="6" t="str">
        <f>IF($W43=BB$4,MAX(BB$1:BB42)+1,"")</f>
        <v/>
      </c>
      <c r="BC43" s="6" t="str">
        <f>IF($W43=BC$4,MAX(BC$1:BC42)+1,"")</f>
        <v/>
      </c>
      <c r="BD43" s="6" t="str">
        <f>IF($W43=BD$4,MAX(BD$1:BD42)+1,"")</f>
        <v/>
      </c>
      <c r="BE43" s="6" t="str">
        <f>IF($W43=BE$4,MAX(BE$1:BE42)+1,"")</f>
        <v/>
      </c>
      <c r="BF43" s="6" t="str">
        <f>IF($W43=BF$4,MAX(BF$1:BF42)+1,"")</f>
        <v/>
      </c>
      <c r="BG43" s="6" t="str">
        <f>IF($W43=BG$4,MAX(BG$1:BG42)+1,"")</f>
        <v/>
      </c>
      <c r="BH43" s="6" t="str">
        <f>IF($W43=BH$4,MAX(BH$1:BH42)+1,"")</f>
        <v/>
      </c>
      <c r="BI43" s="6" t="str">
        <f>IF($W43=BI$4,MAX(BI$1:BI42)+1,"")</f>
        <v/>
      </c>
      <c r="BJ43" s="6" t="str">
        <f>IF($W43=BJ$4,MAX(BJ$1:BJ42)+1,"")</f>
        <v/>
      </c>
      <c r="BK43" s="6" t="str">
        <f>IF($W43=BK$4,MAX(BK$1:BK42)+1,"")</f>
        <v/>
      </c>
      <c r="BL43" s="6" t="str">
        <f>IF($W43=BL$4,MAX(BL$1:BL42)+1,"")</f>
        <v/>
      </c>
      <c r="BM43" s="6" t="str">
        <f>IF($W43=BM$4,MAX(BM$1:BM42)+1,"")</f>
        <v/>
      </c>
      <c r="BN43" s="6" t="str">
        <f>IF($W43=BN$4,MAX(BN$1:BN42)+1,"")</f>
        <v/>
      </c>
      <c r="BO43" s="6" t="str">
        <f>IF($W43=BO$4,MAX(BO$1:BO42)+1,"")</f>
        <v/>
      </c>
      <c r="BP43" s="6" t="str">
        <f>IF($W43=BP$4,MAX(BP$1:BP42)+1,"")</f>
        <v/>
      </c>
      <c r="BQ43" s="6" t="str">
        <f>IF($W43=BQ$4,MAX(BQ$1:BQ42)+1,"")</f>
        <v/>
      </c>
      <c r="BR43" s="6" t="str">
        <f>IF($W43=BR$4,MAX(BR$1:BR42)+1,"")</f>
        <v/>
      </c>
      <c r="BS43" s="6" t="str">
        <f>IF($W43=BS$4,MAX(BS$1:BS42)+1,"")</f>
        <v/>
      </c>
      <c r="BT43" s="6" t="str">
        <f>IF($W43=BT$4,MAX(BT$1:BT42)+1,"")</f>
        <v/>
      </c>
      <c r="BU43" s="6" t="str">
        <f>IF($W43=BU$4,MAX(BU$1:BU42)+1,"")</f>
        <v/>
      </c>
      <c r="BV43" s="6" t="str">
        <f>IF($W43=BV$4,MAX(BV$1:BV42)+1,"")</f>
        <v/>
      </c>
      <c r="BW43" s="6" t="str">
        <f>IF($W43=BW$4,MAX(BW$1:BW42)+1,"")</f>
        <v/>
      </c>
      <c r="BX43" s="6" t="str">
        <f>IF($W43=BX$4,MAX(BX$1:BX42)+1,"")</f>
        <v/>
      </c>
      <c r="BY43" s="6" t="str">
        <f>IF($W43=BY$4,MAX(BY$1:BY42)+1,"")</f>
        <v/>
      </c>
      <c r="BZ43" s="6" t="str">
        <f>IF($W43=BZ$4,MAX(BZ$1:BZ42)+1,"")</f>
        <v/>
      </c>
      <c r="CA43" s="6" t="str">
        <f>IF($W43=CA$4,MAX(CA$1:CA42)+1,"")</f>
        <v/>
      </c>
      <c r="CB43" s="6" t="str">
        <f>IF($W43=CB$4,MAX(CB$1:CB42)+1,"")</f>
        <v/>
      </c>
      <c r="CC43" s="6" t="str">
        <f>IF($W43=CC$4,MAX(CC$1:CC42)+1,"")</f>
        <v/>
      </c>
      <c r="CD43" s="6" t="str">
        <f>IF($W43=CD$4,MAX(CD$1:CD42)+1,"")</f>
        <v/>
      </c>
      <c r="CE43" s="6" t="str">
        <f>IF($W43=CE$4,MAX(CE$1:CE42)+1,"")</f>
        <v/>
      </c>
      <c r="CF43" s="6" t="str">
        <f>IF($W43=CF$4,MAX(CF$1:CF42)+1,"")</f>
        <v/>
      </c>
      <c r="CG43" s="6" t="str">
        <f>IF($W43=CG$4,MAX(CG$1:CG42)+1,"")</f>
        <v/>
      </c>
      <c r="CH43" s="6" t="str">
        <f>IF($W43=CH$4,MAX(CH$1:CH42)+1,"")</f>
        <v/>
      </c>
      <c r="CI43" s="6" t="str">
        <f>IF($W43=CI$4,MAX(CI$1:CI42)+1,"")</f>
        <v/>
      </c>
      <c r="CJ43" s="6" t="str">
        <f>IF($W43=CJ$4,MAX(CJ$1:CJ42)+1,"")</f>
        <v/>
      </c>
      <c r="CK43" s="6" t="str">
        <f>IF($W43=CK$4,MAX(CK$1:CK42)+1,"")</f>
        <v/>
      </c>
      <c r="CL43" s="6" t="str">
        <f>IF($W43=CL$4,MAX(CL$1:CL42)+1,"")</f>
        <v/>
      </c>
      <c r="CM43" s="6" t="str">
        <f>IF($W43=CM$4,MAX(CM$1:CM42)+1,"")</f>
        <v/>
      </c>
      <c r="CN43" s="6" t="str">
        <f>IF($W43=CN$4,MAX(CN$1:CN42)+1,"")</f>
        <v/>
      </c>
      <c r="CO43" s="6" t="str">
        <f>IF($W43=CO$4,MAX(CO$1:CO42)+1,"")</f>
        <v/>
      </c>
      <c r="CP43" s="6" t="str">
        <f>IF($W43=CP$4,MAX(CP$1:CP42)+1,"")</f>
        <v/>
      </c>
      <c r="CQ43" s="6" t="str">
        <f>IF($W43=CQ$4,MAX(CQ$1:CQ42)+1,"")</f>
        <v/>
      </c>
      <c r="CR43" s="6" t="str">
        <f>IF($W43=CR$4,MAX(CR$1:CR42)+1,"")</f>
        <v/>
      </c>
      <c r="CS43" s="6" t="str">
        <f>IF($W43=CS$4,MAX(CS$1:CS42)+1,"")</f>
        <v/>
      </c>
      <c r="CT43" s="5">
        <f t="shared" si="4"/>
        <v>3</v>
      </c>
      <c r="CU43" s="6" t="str">
        <f t="shared" si="5"/>
        <v>1409904143565</v>
      </c>
      <c r="CV43" s="5" t="str">
        <f t="shared" si="6"/>
        <v>เด็กชาย</v>
      </c>
      <c r="CW43" s="5" t="str" cm="1">
        <f t="array" ref="CW43">RIGHT(F43,MIN(LEN(SUBSTITUTE(F43,รายชื่อนักเรียนแยกห้อง!$AD$5:$AD$8,""))))</f>
        <v>อดิชาติ</v>
      </c>
      <c r="CX43" s="6">
        <f t="shared" si="7"/>
        <v>0</v>
      </c>
      <c r="CY43" s="6" t="str">
        <f t="shared" si="8"/>
        <v/>
      </c>
      <c r="CZ43" s="5" t="str">
        <f t="shared" si="9"/>
        <v>มัธยมศึกษาปีที่ 1/2-0</v>
      </c>
      <c r="DA43" s="5" t="str">
        <f t="shared" si="10"/>
        <v>มัธยมศึกษาปีที่ 1/2-</v>
      </c>
      <c r="DC43" s="6" t="str">
        <f>IF(DB43="วิทย์-คณิต (เตรียมวิศวะ)",MAX($DC$1:DC42)+1,"")</f>
        <v/>
      </c>
      <c r="DD43" s="6" t="str">
        <f>IF(DB43="วิทย์-คณิต (วิทยาศาสตร์สุขภาพ)",MAX($DD$1:DD42)+1,"")</f>
        <v/>
      </c>
      <c r="DE43" s="6" t="str">
        <f>IF(DB43="ศิลป์การจัดการธุรกิจการค้าสมัยใหม่",MAX($DE$1:DE42)+1,"")</f>
        <v/>
      </c>
      <c r="DF43" s="6" t="str">
        <f>IF(DB43="ศิลป์ภาษาจีนเพื่อธุรกิจ 4.0",MAX($DF$1:DF42)+1,"")</f>
        <v/>
      </c>
      <c r="DG43" s="6" t="str">
        <f>IF(DB43="ศิลป์ภาษาอังกฤษเพื่อการสื่อสารธุรกิจ",MAX($DG$1:DG42)+1,"")</f>
        <v/>
      </c>
      <c r="DH43" s="6" t="str">
        <f>IF(DB43="นวัตกรรมการจัดการเกษตร",MAX($DH$1:DH42)+1,"")</f>
        <v/>
      </c>
      <c r="DI43" s="5">
        <f t="shared" si="11"/>
        <v>0</v>
      </c>
      <c r="DJ43" s="5" t="str">
        <f t="shared" si="12"/>
        <v>มัธยมศึกษาปีที่ 1/2-4</v>
      </c>
      <c r="DK43" s="5" t="str">
        <f t="shared" si="13"/>
        <v>-0</v>
      </c>
      <c r="DL43" s="5" t="str">
        <f t="shared" si="14"/>
        <v>มัธยมศึกษาปีที่ 1</v>
      </c>
    </row>
    <row r="44" spans="1:116">
      <c r="A44" s="5" t="str">
        <f t="shared" si="0"/>
        <v>มัธยมศึกษาปีที่ 1/2-5</v>
      </c>
      <c r="B44" s="5" t="str">
        <f t="shared" si="1"/>
        <v>ช68104-8</v>
      </c>
      <c r="C44" s="5" t="str">
        <f t="shared" si="2"/>
        <v>-0</v>
      </c>
      <c r="D44" s="8">
        <v>5</v>
      </c>
      <c r="E44" s="9" t="s">
        <v>1643</v>
      </c>
      <c r="F44" s="3" t="s">
        <v>1644</v>
      </c>
      <c r="G44" s="3" t="s">
        <v>1645</v>
      </c>
      <c r="H44" s="11">
        <v>1</v>
      </c>
      <c r="I44" s="11">
        <v>3</v>
      </c>
      <c r="J44" s="11">
        <v>8</v>
      </c>
      <c r="K44" s="11">
        <v>0</v>
      </c>
      <c r="L44" s="11">
        <v>1</v>
      </c>
      <c r="M44" s="11">
        <v>0</v>
      </c>
      <c r="N44" s="11">
        <v>0</v>
      </c>
      <c r="O44" s="11">
        <v>0</v>
      </c>
      <c r="P44" s="11">
        <v>3</v>
      </c>
      <c r="Q44" s="11">
        <v>9</v>
      </c>
      <c r="R44" s="11">
        <v>0</v>
      </c>
      <c r="S44" s="11">
        <v>8</v>
      </c>
      <c r="T44" s="11">
        <v>7</v>
      </c>
      <c r="U44" s="11" t="s">
        <v>576</v>
      </c>
      <c r="W44" s="6" t="str">
        <f>IF(X44="","",IF(X44=รายชื่อชมรม!$B$3,รายชื่อชมรม!$A$3,IF(X44=รายชื่อชมรม!$B$4,รายชื่อชมรม!$A$4,IF(X44=รายชื่อชมรม!$B$5,รายชื่อชมรม!$A$5,IF(X44=รายชื่อชมรม!$B$6,รายชื่อชมรม!$A$6,IF(X44=รายชื่อชมรม!$B$7,รายชื่อชมรม!$A$7,IF(X44=รายชื่อชมรม!$B$8,รายชื่อชมรม!$A$8,IF(X44=รายชื่อชมรม!$B$9,รายชื่อชมรม!$A$9,IF(X44=รายชื่อชมรม!$B$10,รายชื่อชมรม!$A$10,IF(X44=รายชื่อชมรม!$B$11,รายชื่อชมรม!$A$11,IF(X44=รายชื่อชมรม!$B$12,รายชื่อชมรม!$A$12,"-")))))))))))</f>
        <v>ช68104</v>
      </c>
      <c r="X44" s="6" t="s">
        <v>2317</v>
      </c>
      <c r="Y44" s="6" t="str">
        <f>IF(W44=0,"",IF(W44="-","",IF(W44="","",VLOOKUP(W44,รายชื่อชมรม!$A$3:$F$83,3,FALSE))))</f>
        <v>สิบเอกชัยวัฒน์  เรืองไกรศิลป์</v>
      </c>
      <c r="Z44" s="6" t="str">
        <f>IF(Y44=$Z$4,MAX(Z$1:$Z43)+1,"")</f>
        <v/>
      </c>
      <c r="AA44" s="6" t="str">
        <f>IF($Y44=AA$4,MAX(AA$1:AA43)+1,"")</f>
        <v/>
      </c>
      <c r="AB44" s="6" t="str">
        <f>IF($Y44=AB$4,MAX(AB$1:AB43)+1,"")</f>
        <v/>
      </c>
      <c r="AC44" s="6" t="str">
        <f>IF($Y44=AC$4,MAX(AC$1:AC43)+1,"")</f>
        <v/>
      </c>
      <c r="AD44" s="6" t="str">
        <f>IF($Y44=AD$4,MAX(AD$1:AD43)+1,"")</f>
        <v/>
      </c>
      <c r="AE44" s="6" t="str">
        <f>IF($Y44=AE$4,MAX(AE$1:AE43)+1,"")</f>
        <v/>
      </c>
      <c r="AF44" s="6" t="str">
        <f>IF($Y44=AF$4,MAX(AF$1:AF43)+1,"")</f>
        <v/>
      </c>
      <c r="AG44" s="6" t="str">
        <f>IF($Y44=AG$4,MAX(AG$1:AG43)+1,"")</f>
        <v/>
      </c>
      <c r="AH44" s="6" t="str">
        <f>IF($Y44=AH$4,MAX(AH$1:AH43)+1,"")</f>
        <v/>
      </c>
      <c r="AI44" s="5">
        <f t="shared" si="3"/>
        <v>0</v>
      </c>
      <c r="AK44" s="6" t="str">
        <f>IF($W44=AK$4,MAX(AK$1:AK43)+1,"")</f>
        <v/>
      </c>
      <c r="AL44" s="6" t="str">
        <f>IF($W44=AL$4,MAX(AL$1:AL43)+1,"")</f>
        <v/>
      </c>
      <c r="AM44" s="6" t="str">
        <f>IF($W44=AM$4,MAX(AM$1:AM43)+1,"")</f>
        <v/>
      </c>
      <c r="AN44" s="6">
        <f>IF($W44=AN$4,MAX(AN$1:AN43)+1,"")</f>
        <v>8</v>
      </c>
      <c r="AO44" s="6" t="str">
        <f>IF($W44=AO$4,MAX(AO$1:AO43)+1,"")</f>
        <v/>
      </c>
      <c r="AP44" s="6" t="str">
        <f>IF($W44=AP$4,MAX(AP$1:AP43)+1,"")</f>
        <v/>
      </c>
      <c r="AQ44" s="6" t="str">
        <f>IF($W44=AQ$4,MAX(AQ$1:AQ43)+1,"")</f>
        <v/>
      </c>
      <c r="AR44" s="6" t="str">
        <f>IF($W44=AR$4,MAX(AR$1:AR43)+1,"")</f>
        <v/>
      </c>
      <c r="AS44" s="6" t="str">
        <f>IF($W44=AS$4,MAX(AS$1:AS43)+1,"")</f>
        <v/>
      </c>
      <c r="AT44" s="6" t="str">
        <f>IF($W44=AT$4,MAX(AT$1:AT43)+1,"")</f>
        <v/>
      </c>
      <c r="AU44" s="6" t="str">
        <f>IF($W44=AU$4,MAX(AU$1:AU43)+1,"")</f>
        <v/>
      </c>
      <c r="AV44" s="6" t="str">
        <f>IF($W44=AV$4,MAX(AV$1:AV43)+1,"")</f>
        <v/>
      </c>
      <c r="AW44" s="6" t="str">
        <f>IF($W44=AW$4,MAX(AW$1:AW43)+1,"")</f>
        <v/>
      </c>
      <c r="AX44" s="6" t="str">
        <f>IF($W44=AX$4,MAX(AX$1:AX43)+1,"")</f>
        <v/>
      </c>
      <c r="AY44" s="6" t="str">
        <f>IF($W44=AY$4,MAX(AY$1:AY43)+1,"")</f>
        <v/>
      </c>
      <c r="AZ44" s="6" t="str">
        <f>IF($W44=AZ$4,MAX(AZ$1:AZ43)+1,"")</f>
        <v/>
      </c>
      <c r="BA44" s="6" t="str">
        <f>IF($W44=BA$4,MAX(BA$1:BA43)+1,"")</f>
        <v/>
      </c>
      <c r="BB44" s="6" t="str">
        <f>IF($W44=BB$4,MAX(BB$1:BB43)+1,"")</f>
        <v/>
      </c>
      <c r="BC44" s="6" t="str">
        <f>IF($W44=BC$4,MAX(BC$1:BC43)+1,"")</f>
        <v/>
      </c>
      <c r="BD44" s="6" t="str">
        <f>IF($W44=BD$4,MAX(BD$1:BD43)+1,"")</f>
        <v/>
      </c>
      <c r="BE44" s="6" t="str">
        <f>IF($W44=BE$4,MAX(BE$1:BE43)+1,"")</f>
        <v/>
      </c>
      <c r="BF44" s="6" t="str">
        <f>IF($W44=BF$4,MAX(BF$1:BF43)+1,"")</f>
        <v/>
      </c>
      <c r="BG44" s="6" t="str">
        <f>IF($W44=BG$4,MAX(BG$1:BG43)+1,"")</f>
        <v/>
      </c>
      <c r="BH44" s="6" t="str">
        <f>IF($W44=BH$4,MAX(BH$1:BH43)+1,"")</f>
        <v/>
      </c>
      <c r="BI44" s="6" t="str">
        <f>IF($W44=BI$4,MAX(BI$1:BI43)+1,"")</f>
        <v/>
      </c>
      <c r="BJ44" s="6" t="str">
        <f>IF($W44=BJ$4,MAX(BJ$1:BJ43)+1,"")</f>
        <v/>
      </c>
      <c r="BK44" s="6" t="str">
        <f>IF($W44=BK$4,MAX(BK$1:BK43)+1,"")</f>
        <v/>
      </c>
      <c r="BL44" s="6" t="str">
        <f>IF($W44=BL$4,MAX(BL$1:BL43)+1,"")</f>
        <v/>
      </c>
      <c r="BM44" s="6" t="str">
        <f>IF($W44=BM$4,MAX(BM$1:BM43)+1,"")</f>
        <v/>
      </c>
      <c r="BN44" s="6" t="str">
        <f>IF($W44=BN$4,MAX(BN$1:BN43)+1,"")</f>
        <v/>
      </c>
      <c r="BO44" s="6" t="str">
        <f>IF($W44=BO$4,MAX(BO$1:BO43)+1,"")</f>
        <v/>
      </c>
      <c r="BP44" s="6" t="str">
        <f>IF($W44=BP$4,MAX(BP$1:BP43)+1,"")</f>
        <v/>
      </c>
      <c r="BQ44" s="6" t="str">
        <f>IF($W44=BQ$4,MAX(BQ$1:BQ43)+1,"")</f>
        <v/>
      </c>
      <c r="BR44" s="6" t="str">
        <f>IF($W44=BR$4,MAX(BR$1:BR43)+1,"")</f>
        <v/>
      </c>
      <c r="BS44" s="6" t="str">
        <f>IF($W44=BS$4,MAX(BS$1:BS43)+1,"")</f>
        <v/>
      </c>
      <c r="BT44" s="6" t="str">
        <f>IF($W44=BT$4,MAX(BT$1:BT43)+1,"")</f>
        <v/>
      </c>
      <c r="BU44" s="6" t="str">
        <f>IF($W44=BU$4,MAX(BU$1:BU43)+1,"")</f>
        <v/>
      </c>
      <c r="BV44" s="6" t="str">
        <f>IF($W44=BV$4,MAX(BV$1:BV43)+1,"")</f>
        <v/>
      </c>
      <c r="BW44" s="6" t="str">
        <f>IF($W44=BW$4,MAX(BW$1:BW43)+1,"")</f>
        <v/>
      </c>
      <c r="BX44" s="6" t="str">
        <f>IF($W44=BX$4,MAX(BX$1:BX43)+1,"")</f>
        <v/>
      </c>
      <c r="BY44" s="6" t="str">
        <f>IF($W44=BY$4,MAX(BY$1:BY43)+1,"")</f>
        <v/>
      </c>
      <c r="BZ44" s="6" t="str">
        <f>IF($W44=BZ$4,MAX(BZ$1:BZ43)+1,"")</f>
        <v/>
      </c>
      <c r="CA44" s="6" t="str">
        <f>IF($W44=CA$4,MAX(CA$1:CA43)+1,"")</f>
        <v/>
      </c>
      <c r="CB44" s="6" t="str">
        <f>IF($W44=CB$4,MAX(CB$1:CB43)+1,"")</f>
        <v/>
      </c>
      <c r="CC44" s="6" t="str">
        <f>IF($W44=CC$4,MAX(CC$1:CC43)+1,"")</f>
        <v/>
      </c>
      <c r="CD44" s="6" t="str">
        <f>IF($W44=CD$4,MAX(CD$1:CD43)+1,"")</f>
        <v/>
      </c>
      <c r="CE44" s="6" t="str">
        <f>IF($W44=CE$4,MAX(CE$1:CE43)+1,"")</f>
        <v/>
      </c>
      <c r="CF44" s="6" t="str">
        <f>IF($W44=CF$4,MAX(CF$1:CF43)+1,"")</f>
        <v/>
      </c>
      <c r="CG44" s="6" t="str">
        <f>IF($W44=CG$4,MAX(CG$1:CG43)+1,"")</f>
        <v/>
      </c>
      <c r="CH44" s="6" t="str">
        <f>IF($W44=CH$4,MAX(CH$1:CH43)+1,"")</f>
        <v/>
      </c>
      <c r="CI44" s="6" t="str">
        <f>IF($W44=CI$4,MAX(CI$1:CI43)+1,"")</f>
        <v/>
      </c>
      <c r="CJ44" s="6" t="str">
        <f>IF($W44=CJ$4,MAX(CJ$1:CJ43)+1,"")</f>
        <v/>
      </c>
      <c r="CK44" s="6" t="str">
        <f>IF($W44=CK$4,MAX(CK$1:CK43)+1,"")</f>
        <v/>
      </c>
      <c r="CL44" s="6" t="str">
        <f>IF($W44=CL$4,MAX(CL$1:CL43)+1,"")</f>
        <v/>
      </c>
      <c r="CM44" s="6" t="str">
        <f>IF($W44=CM$4,MAX(CM$1:CM43)+1,"")</f>
        <v/>
      </c>
      <c r="CN44" s="6" t="str">
        <f>IF($W44=CN$4,MAX(CN$1:CN43)+1,"")</f>
        <v/>
      </c>
      <c r="CO44" s="6" t="str">
        <f>IF($W44=CO$4,MAX(CO$1:CO43)+1,"")</f>
        <v/>
      </c>
      <c r="CP44" s="6" t="str">
        <f>IF($W44=CP$4,MAX(CP$1:CP43)+1,"")</f>
        <v/>
      </c>
      <c r="CQ44" s="6" t="str">
        <f>IF($W44=CQ$4,MAX(CQ$1:CQ43)+1,"")</f>
        <v/>
      </c>
      <c r="CR44" s="6" t="str">
        <f>IF($W44=CR$4,MAX(CR$1:CR43)+1,"")</f>
        <v/>
      </c>
      <c r="CS44" s="6" t="str">
        <f>IF($W44=CS$4,MAX(CS$1:CS43)+1,"")</f>
        <v/>
      </c>
      <c r="CT44" s="5">
        <f t="shared" si="4"/>
        <v>8</v>
      </c>
      <c r="CU44" s="6" t="str">
        <f t="shared" si="5"/>
        <v>1380100039087</v>
      </c>
      <c r="CV44" s="5" t="str">
        <f t="shared" si="6"/>
        <v>เด็กชาย</v>
      </c>
      <c r="CW44" s="5" t="str" cm="1">
        <f t="array" ref="CW44">RIGHT(F44,MIN(LEN(SUBSTITUTE(F44,รายชื่อนักเรียนแยกห้อง!$AD$5:$AD$8,""))))</f>
        <v xml:space="preserve">พีรพงศ์  </v>
      </c>
      <c r="CX44" s="6">
        <f t="shared" si="7"/>
        <v>0</v>
      </c>
      <c r="CY44" s="6" t="str">
        <f t="shared" si="8"/>
        <v/>
      </c>
      <c r="CZ44" s="5" t="str">
        <f t="shared" si="9"/>
        <v>มัธยมศึกษาปีที่ 1/2-0</v>
      </c>
      <c r="DA44" s="5" t="str">
        <f t="shared" si="10"/>
        <v>มัธยมศึกษาปีที่ 1/2-</v>
      </c>
      <c r="DC44" s="6" t="str">
        <f>IF(DB44="วิทย์-คณิต (เตรียมวิศวะ)",MAX($DC$1:DC43)+1,"")</f>
        <v/>
      </c>
      <c r="DD44" s="6" t="str">
        <f>IF(DB44="วิทย์-คณิต (วิทยาศาสตร์สุขภาพ)",MAX($DD$1:DD43)+1,"")</f>
        <v/>
      </c>
      <c r="DE44" s="6" t="str">
        <f>IF(DB44="ศิลป์การจัดการธุรกิจการค้าสมัยใหม่",MAX($DE$1:DE43)+1,"")</f>
        <v/>
      </c>
      <c r="DF44" s="6" t="str">
        <f>IF(DB44="ศิลป์ภาษาจีนเพื่อธุรกิจ 4.0",MAX($DF$1:DF43)+1,"")</f>
        <v/>
      </c>
      <c r="DG44" s="6" t="str">
        <f>IF(DB44="ศิลป์ภาษาอังกฤษเพื่อการสื่อสารธุรกิจ",MAX($DG$1:DG43)+1,"")</f>
        <v/>
      </c>
      <c r="DH44" s="6" t="str">
        <f>IF(DB44="นวัตกรรมการจัดการเกษตร",MAX($DH$1:DH43)+1,"")</f>
        <v/>
      </c>
      <c r="DI44" s="5">
        <f t="shared" si="11"/>
        <v>0</v>
      </c>
      <c r="DJ44" s="5" t="str">
        <f t="shared" si="12"/>
        <v>มัธยมศึกษาปีที่ 1/2-5</v>
      </c>
      <c r="DK44" s="5" t="str">
        <f t="shared" si="13"/>
        <v>-0</v>
      </c>
      <c r="DL44" s="5" t="str">
        <f t="shared" si="14"/>
        <v>มัธยมศึกษาปีที่ 1</v>
      </c>
    </row>
    <row r="45" spans="1:116">
      <c r="A45" s="5" t="str">
        <f t="shared" si="0"/>
        <v>มัธยมศึกษาปีที่ 1/2-6</v>
      </c>
      <c r="B45" s="5" t="str">
        <f t="shared" si="1"/>
        <v>ช68104-9</v>
      </c>
      <c r="C45" s="5" t="str">
        <f t="shared" si="2"/>
        <v>-0</v>
      </c>
      <c r="D45" s="8">
        <v>6</v>
      </c>
      <c r="E45" s="9" t="s">
        <v>1646</v>
      </c>
      <c r="F45" s="3" t="s">
        <v>1647</v>
      </c>
      <c r="G45" s="3" t="s">
        <v>1648</v>
      </c>
      <c r="H45" s="11">
        <v>1</v>
      </c>
      <c r="I45" s="11">
        <v>1</v>
      </c>
      <c r="J45" s="11">
        <v>0</v>
      </c>
      <c r="K45" s="11">
        <v>0</v>
      </c>
      <c r="L45" s="11">
        <v>7</v>
      </c>
      <c r="M45" s="11">
        <v>0</v>
      </c>
      <c r="N45" s="11">
        <v>4</v>
      </c>
      <c r="O45" s="11">
        <v>3</v>
      </c>
      <c r="P45" s="11">
        <v>8</v>
      </c>
      <c r="Q45" s="11">
        <v>7</v>
      </c>
      <c r="R45" s="11">
        <v>3</v>
      </c>
      <c r="S45" s="11">
        <v>0</v>
      </c>
      <c r="T45" s="11">
        <v>9</v>
      </c>
      <c r="U45" s="11" t="s">
        <v>576</v>
      </c>
      <c r="W45" s="6" t="str">
        <f>IF(X45="","",IF(X45=รายชื่อชมรม!$B$3,รายชื่อชมรม!$A$3,IF(X45=รายชื่อชมรม!$B$4,รายชื่อชมรม!$A$4,IF(X45=รายชื่อชมรม!$B$5,รายชื่อชมรม!$A$5,IF(X45=รายชื่อชมรม!$B$6,รายชื่อชมรม!$A$6,IF(X45=รายชื่อชมรม!$B$7,รายชื่อชมรม!$A$7,IF(X45=รายชื่อชมรม!$B$8,รายชื่อชมรม!$A$8,IF(X45=รายชื่อชมรม!$B$9,รายชื่อชมรม!$A$9,IF(X45=รายชื่อชมรม!$B$10,รายชื่อชมรม!$A$10,IF(X45=รายชื่อชมรม!$B$11,รายชื่อชมรม!$A$11,IF(X45=รายชื่อชมรม!$B$12,รายชื่อชมรม!$A$12,"-")))))))))))</f>
        <v>ช68104</v>
      </c>
      <c r="X45" s="6" t="s">
        <v>2317</v>
      </c>
      <c r="Y45" s="6" t="str">
        <f>IF(W45=0,"",IF(W45="-","",IF(W45="","",VLOOKUP(W45,รายชื่อชมรม!$A$3:$F$83,3,FALSE))))</f>
        <v>สิบเอกชัยวัฒน์  เรืองไกรศิลป์</v>
      </c>
      <c r="Z45" s="6" t="str">
        <f>IF(Y45=$Z$4,MAX(Z$1:$Z44)+1,"")</f>
        <v/>
      </c>
      <c r="AA45" s="6" t="str">
        <f>IF($Y45=AA$4,MAX(AA$1:AA44)+1,"")</f>
        <v/>
      </c>
      <c r="AB45" s="6" t="str">
        <f>IF($Y45=AB$4,MAX(AB$1:AB44)+1,"")</f>
        <v/>
      </c>
      <c r="AC45" s="6" t="str">
        <f>IF($Y45=AC$4,MAX(AC$1:AC44)+1,"")</f>
        <v/>
      </c>
      <c r="AD45" s="6" t="str">
        <f>IF($Y45=AD$4,MAX(AD$1:AD44)+1,"")</f>
        <v/>
      </c>
      <c r="AE45" s="6" t="str">
        <f>IF($Y45=AE$4,MAX(AE$1:AE44)+1,"")</f>
        <v/>
      </c>
      <c r="AF45" s="6" t="str">
        <f>IF($Y45=AF$4,MAX(AF$1:AF44)+1,"")</f>
        <v/>
      </c>
      <c r="AG45" s="6" t="str">
        <f>IF($Y45=AG$4,MAX(AG$1:AG44)+1,"")</f>
        <v/>
      </c>
      <c r="AH45" s="6" t="str">
        <f>IF($Y45=AH$4,MAX(AH$1:AH44)+1,"")</f>
        <v/>
      </c>
      <c r="AI45" s="5">
        <f t="shared" si="3"/>
        <v>0</v>
      </c>
      <c r="AK45" s="6" t="str">
        <f>IF($W45=AK$4,MAX(AK$1:AK44)+1,"")</f>
        <v/>
      </c>
      <c r="AL45" s="6" t="str">
        <f>IF($W45=AL$4,MAX(AL$1:AL44)+1,"")</f>
        <v/>
      </c>
      <c r="AM45" s="6" t="str">
        <f>IF($W45=AM$4,MAX(AM$1:AM44)+1,"")</f>
        <v/>
      </c>
      <c r="AN45" s="6">
        <f>IF($W45=AN$4,MAX(AN$1:AN44)+1,"")</f>
        <v>9</v>
      </c>
      <c r="AO45" s="6" t="str">
        <f>IF($W45=AO$4,MAX(AO$1:AO44)+1,"")</f>
        <v/>
      </c>
      <c r="AP45" s="6" t="str">
        <f>IF($W45=AP$4,MAX(AP$1:AP44)+1,"")</f>
        <v/>
      </c>
      <c r="AQ45" s="6" t="str">
        <f>IF($W45=AQ$4,MAX(AQ$1:AQ44)+1,"")</f>
        <v/>
      </c>
      <c r="AR45" s="6" t="str">
        <f>IF($W45=AR$4,MAX(AR$1:AR44)+1,"")</f>
        <v/>
      </c>
      <c r="AS45" s="6" t="str">
        <f>IF($W45=AS$4,MAX(AS$1:AS44)+1,"")</f>
        <v/>
      </c>
      <c r="AT45" s="6" t="str">
        <f>IF($W45=AT$4,MAX(AT$1:AT44)+1,"")</f>
        <v/>
      </c>
      <c r="AU45" s="6" t="str">
        <f>IF($W45=AU$4,MAX(AU$1:AU44)+1,"")</f>
        <v/>
      </c>
      <c r="AV45" s="6" t="str">
        <f>IF($W45=AV$4,MAX(AV$1:AV44)+1,"")</f>
        <v/>
      </c>
      <c r="AW45" s="6" t="str">
        <f>IF($W45=AW$4,MAX(AW$1:AW44)+1,"")</f>
        <v/>
      </c>
      <c r="AX45" s="6" t="str">
        <f>IF($W45=AX$4,MAX(AX$1:AX44)+1,"")</f>
        <v/>
      </c>
      <c r="AY45" s="6" t="str">
        <f>IF($W45=AY$4,MAX(AY$1:AY44)+1,"")</f>
        <v/>
      </c>
      <c r="AZ45" s="6" t="str">
        <f>IF($W45=AZ$4,MAX(AZ$1:AZ44)+1,"")</f>
        <v/>
      </c>
      <c r="BA45" s="6" t="str">
        <f>IF($W45=BA$4,MAX(BA$1:BA44)+1,"")</f>
        <v/>
      </c>
      <c r="BB45" s="6" t="str">
        <f>IF($W45=BB$4,MAX(BB$1:BB44)+1,"")</f>
        <v/>
      </c>
      <c r="BC45" s="6" t="str">
        <f>IF($W45=BC$4,MAX(BC$1:BC44)+1,"")</f>
        <v/>
      </c>
      <c r="BD45" s="6" t="str">
        <f>IF($W45=BD$4,MAX(BD$1:BD44)+1,"")</f>
        <v/>
      </c>
      <c r="BE45" s="6" t="str">
        <f>IF($W45=BE$4,MAX(BE$1:BE44)+1,"")</f>
        <v/>
      </c>
      <c r="BF45" s="6" t="str">
        <f>IF($W45=BF$4,MAX(BF$1:BF44)+1,"")</f>
        <v/>
      </c>
      <c r="BG45" s="6" t="str">
        <f>IF($W45=BG$4,MAX(BG$1:BG44)+1,"")</f>
        <v/>
      </c>
      <c r="BH45" s="6" t="str">
        <f>IF($W45=BH$4,MAX(BH$1:BH44)+1,"")</f>
        <v/>
      </c>
      <c r="BI45" s="6" t="str">
        <f>IF($W45=BI$4,MAX(BI$1:BI44)+1,"")</f>
        <v/>
      </c>
      <c r="BJ45" s="6" t="str">
        <f>IF($W45=BJ$4,MAX(BJ$1:BJ44)+1,"")</f>
        <v/>
      </c>
      <c r="BK45" s="6" t="str">
        <f>IF($W45=BK$4,MAX(BK$1:BK44)+1,"")</f>
        <v/>
      </c>
      <c r="BL45" s="6" t="str">
        <f>IF($W45=BL$4,MAX(BL$1:BL44)+1,"")</f>
        <v/>
      </c>
      <c r="BM45" s="6" t="str">
        <f>IF($W45=BM$4,MAX(BM$1:BM44)+1,"")</f>
        <v/>
      </c>
      <c r="BN45" s="6" t="str">
        <f>IF($W45=BN$4,MAX(BN$1:BN44)+1,"")</f>
        <v/>
      </c>
      <c r="BO45" s="6" t="str">
        <f>IF($W45=BO$4,MAX(BO$1:BO44)+1,"")</f>
        <v/>
      </c>
      <c r="BP45" s="6" t="str">
        <f>IF($W45=BP$4,MAX(BP$1:BP44)+1,"")</f>
        <v/>
      </c>
      <c r="BQ45" s="6" t="str">
        <f>IF($W45=BQ$4,MAX(BQ$1:BQ44)+1,"")</f>
        <v/>
      </c>
      <c r="BR45" s="6" t="str">
        <f>IF($W45=BR$4,MAX(BR$1:BR44)+1,"")</f>
        <v/>
      </c>
      <c r="BS45" s="6" t="str">
        <f>IF($W45=BS$4,MAX(BS$1:BS44)+1,"")</f>
        <v/>
      </c>
      <c r="BT45" s="6" t="str">
        <f>IF($W45=BT$4,MAX(BT$1:BT44)+1,"")</f>
        <v/>
      </c>
      <c r="BU45" s="6" t="str">
        <f>IF($W45=BU$4,MAX(BU$1:BU44)+1,"")</f>
        <v/>
      </c>
      <c r="BV45" s="6" t="str">
        <f>IF($W45=BV$4,MAX(BV$1:BV44)+1,"")</f>
        <v/>
      </c>
      <c r="BW45" s="6" t="str">
        <f>IF($W45=BW$4,MAX(BW$1:BW44)+1,"")</f>
        <v/>
      </c>
      <c r="BX45" s="6" t="str">
        <f>IF($W45=BX$4,MAX(BX$1:BX44)+1,"")</f>
        <v/>
      </c>
      <c r="BY45" s="6" t="str">
        <f>IF($W45=BY$4,MAX(BY$1:BY44)+1,"")</f>
        <v/>
      </c>
      <c r="BZ45" s="6" t="str">
        <f>IF($W45=BZ$4,MAX(BZ$1:BZ44)+1,"")</f>
        <v/>
      </c>
      <c r="CA45" s="6" t="str">
        <f>IF($W45=CA$4,MAX(CA$1:CA44)+1,"")</f>
        <v/>
      </c>
      <c r="CB45" s="6" t="str">
        <f>IF($W45=CB$4,MAX(CB$1:CB44)+1,"")</f>
        <v/>
      </c>
      <c r="CC45" s="6" t="str">
        <f>IF($W45=CC$4,MAX(CC$1:CC44)+1,"")</f>
        <v/>
      </c>
      <c r="CD45" s="6" t="str">
        <f>IF($W45=CD$4,MAX(CD$1:CD44)+1,"")</f>
        <v/>
      </c>
      <c r="CE45" s="6" t="str">
        <f>IF($W45=CE$4,MAX(CE$1:CE44)+1,"")</f>
        <v/>
      </c>
      <c r="CF45" s="6" t="str">
        <f>IF($W45=CF$4,MAX(CF$1:CF44)+1,"")</f>
        <v/>
      </c>
      <c r="CG45" s="6" t="str">
        <f>IF($W45=CG$4,MAX(CG$1:CG44)+1,"")</f>
        <v/>
      </c>
      <c r="CH45" s="6" t="str">
        <f>IF($W45=CH$4,MAX(CH$1:CH44)+1,"")</f>
        <v/>
      </c>
      <c r="CI45" s="6" t="str">
        <f>IF($W45=CI$4,MAX(CI$1:CI44)+1,"")</f>
        <v/>
      </c>
      <c r="CJ45" s="6" t="str">
        <f>IF($W45=CJ$4,MAX(CJ$1:CJ44)+1,"")</f>
        <v/>
      </c>
      <c r="CK45" s="6" t="str">
        <f>IF($W45=CK$4,MAX(CK$1:CK44)+1,"")</f>
        <v/>
      </c>
      <c r="CL45" s="6" t="str">
        <f>IF($W45=CL$4,MAX(CL$1:CL44)+1,"")</f>
        <v/>
      </c>
      <c r="CM45" s="6" t="str">
        <f>IF($W45=CM$4,MAX(CM$1:CM44)+1,"")</f>
        <v/>
      </c>
      <c r="CN45" s="6" t="str">
        <f>IF($W45=CN$4,MAX(CN$1:CN44)+1,"")</f>
        <v/>
      </c>
      <c r="CO45" s="6" t="str">
        <f>IF($W45=CO$4,MAX(CO$1:CO44)+1,"")</f>
        <v/>
      </c>
      <c r="CP45" s="6" t="str">
        <f>IF($W45=CP$4,MAX(CP$1:CP44)+1,"")</f>
        <v/>
      </c>
      <c r="CQ45" s="6" t="str">
        <f>IF($W45=CQ$4,MAX(CQ$1:CQ44)+1,"")</f>
        <v/>
      </c>
      <c r="CR45" s="6" t="str">
        <f>IF($W45=CR$4,MAX(CR$1:CR44)+1,"")</f>
        <v/>
      </c>
      <c r="CS45" s="6" t="str">
        <f>IF($W45=CS$4,MAX(CS$1:CS44)+1,"")</f>
        <v/>
      </c>
      <c r="CT45" s="5">
        <f t="shared" si="4"/>
        <v>9</v>
      </c>
      <c r="CU45" s="6" t="str">
        <f t="shared" si="5"/>
        <v>1100704387309</v>
      </c>
      <c r="CV45" s="5" t="str">
        <f t="shared" si="6"/>
        <v>เด็กชาย</v>
      </c>
      <c r="CW45" s="5" t="str" cm="1">
        <f t="array" ref="CW45">RIGHT(F45,MIN(LEN(SUBSTITUTE(F45,รายชื่อนักเรียนแยกห้อง!$AD$5:$AD$8,""))))</f>
        <v xml:space="preserve">ณัฐพงษ์  </v>
      </c>
      <c r="CX45" s="6">
        <f t="shared" si="7"/>
        <v>0</v>
      </c>
      <c r="CY45" s="6" t="str">
        <f t="shared" si="8"/>
        <v/>
      </c>
      <c r="CZ45" s="5" t="str">
        <f t="shared" si="9"/>
        <v>มัธยมศึกษาปีที่ 1/2-0</v>
      </c>
      <c r="DA45" s="5" t="str">
        <f t="shared" si="10"/>
        <v>มัธยมศึกษาปีที่ 1/2-</v>
      </c>
      <c r="DC45" s="6" t="str">
        <f>IF(DB45="วิทย์-คณิต (เตรียมวิศวะ)",MAX($DC$1:DC44)+1,"")</f>
        <v/>
      </c>
      <c r="DD45" s="6" t="str">
        <f>IF(DB45="วิทย์-คณิต (วิทยาศาสตร์สุขภาพ)",MAX($DD$1:DD44)+1,"")</f>
        <v/>
      </c>
      <c r="DE45" s="6" t="str">
        <f>IF(DB45="ศิลป์การจัดการธุรกิจการค้าสมัยใหม่",MAX($DE$1:DE44)+1,"")</f>
        <v/>
      </c>
      <c r="DF45" s="6" t="str">
        <f>IF(DB45="ศิลป์ภาษาจีนเพื่อธุรกิจ 4.0",MAX($DF$1:DF44)+1,"")</f>
        <v/>
      </c>
      <c r="DG45" s="6" t="str">
        <f>IF(DB45="ศิลป์ภาษาอังกฤษเพื่อการสื่อสารธุรกิจ",MAX($DG$1:DG44)+1,"")</f>
        <v/>
      </c>
      <c r="DH45" s="6" t="str">
        <f>IF(DB45="นวัตกรรมการจัดการเกษตร",MAX($DH$1:DH44)+1,"")</f>
        <v/>
      </c>
      <c r="DI45" s="5">
        <f t="shared" si="11"/>
        <v>0</v>
      </c>
      <c r="DJ45" s="5" t="str">
        <f t="shared" si="12"/>
        <v>มัธยมศึกษาปีที่ 1/2-6</v>
      </c>
      <c r="DK45" s="5" t="str">
        <f t="shared" si="13"/>
        <v>-0</v>
      </c>
      <c r="DL45" s="5" t="str">
        <f t="shared" si="14"/>
        <v>มัธยมศึกษาปีที่ 1</v>
      </c>
    </row>
    <row r="46" spans="1:116">
      <c r="A46" s="5" t="str">
        <f t="shared" si="0"/>
        <v>มัธยมศึกษาปีที่ 1/2-7</v>
      </c>
      <c r="B46" s="5" t="str">
        <f t="shared" si="1"/>
        <v>ช68106-4</v>
      </c>
      <c r="C46" s="5" t="str">
        <f t="shared" si="2"/>
        <v>-0</v>
      </c>
      <c r="D46" s="8">
        <v>7</v>
      </c>
      <c r="E46" s="9" t="s">
        <v>1649</v>
      </c>
      <c r="F46" s="3" t="s">
        <v>1650</v>
      </c>
      <c r="G46" s="3" t="s">
        <v>1651</v>
      </c>
      <c r="H46" s="11">
        <v>1</v>
      </c>
      <c r="I46" s="11">
        <v>1</v>
      </c>
      <c r="J46" s="11">
        <v>0</v>
      </c>
      <c r="K46" s="11">
        <v>0</v>
      </c>
      <c r="L46" s="11">
        <v>7</v>
      </c>
      <c r="M46" s="11">
        <v>0</v>
      </c>
      <c r="N46" s="11">
        <v>4</v>
      </c>
      <c r="O46" s="11">
        <v>3</v>
      </c>
      <c r="P46" s="11">
        <v>8</v>
      </c>
      <c r="Q46" s="11">
        <v>6</v>
      </c>
      <c r="R46" s="11">
        <v>9</v>
      </c>
      <c r="S46" s="11">
        <v>9</v>
      </c>
      <c r="T46" s="11">
        <v>0</v>
      </c>
      <c r="U46" s="11" t="s">
        <v>576</v>
      </c>
      <c r="W46" s="6" t="str">
        <f>IF(X46="","",IF(X46=รายชื่อชมรม!$B$3,รายชื่อชมรม!$A$3,IF(X46=รายชื่อชมรม!$B$4,รายชื่อชมรม!$A$4,IF(X46=รายชื่อชมรม!$B$5,รายชื่อชมรม!$A$5,IF(X46=รายชื่อชมรม!$B$6,รายชื่อชมรม!$A$6,IF(X46=รายชื่อชมรม!$B$7,รายชื่อชมรม!$A$7,IF(X46=รายชื่อชมรม!$B$8,รายชื่อชมรม!$A$8,IF(X46=รายชื่อชมรม!$B$9,รายชื่อชมรม!$A$9,IF(X46=รายชื่อชมรม!$B$10,รายชื่อชมรม!$A$10,IF(X46=รายชื่อชมรม!$B$11,รายชื่อชมรม!$A$11,IF(X46=รายชื่อชมรม!$B$12,รายชื่อชมรม!$A$12,"-")))))))))))</f>
        <v>ช68106</v>
      </c>
      <c r="X46" s="6" t="s">
        <v>2308</v>
      </c>
      <c r="Y46" s="6" t="str">
        <f>IF(W46=0,"",IF(W46="-","",IF(W46="","",VLOOKUP(W46,รายชื่อชมรม!$A$3:$F$83,3,FALSE))))</f>
        <v>นายชัยวัฒน์  กตัญญตาพงษ์</v>
      </c>
      <c r="Z46" s="6" t="str">
        <f>IF(Y46=$Z$4,MAX(Z$1:$Z45)+1,"")</f>
        <v/>
      </c>
      <c r="AA46" s="6" t="str">
        <f>IF($Y46=AA$4,MAX(AA$1:AA45)+1,"")</f>
        <v/>
      </c>
      <c r="AB46" s="6" t="str">
        <f>IF($Y46=AB$4,MAX(AB$1:AB45)+1,"")</f>
        <v/>
      </c>
      <c r="AC46" s="6" t="str">
        <f>IF($Y46=AC$4,MAX(AC$1:AC45)+1,"")</f>
        <v/>
      </c>
      <c r="AD46" s="6" t="str">
        <f>IF($Y46=AD$4,MAX(AD$1:AD45)+1,"")</f>
        <v/>
      </c>
      <c r="AE46" s="6" t="str">
        <f>IF($Y46=AE$4,MAX(AE$1:AE45)+1,"")</f>
        <v/>
      </c>
      <c r="AF46" s="6" t="str">
        <f>IF($Y46=AF$4,MAX(AF$1:AF45)+1,"")</f>
        <v/>
      </c>
      <c r="AG46" s="6" t="str">
        <f>IF($Y46=AG$4,MAX(AG$1:AG45)+1,"")</f>
        <v/>
      </c>
      <c r="AH46" s="6" t="str">
        <f>IF($Y46=AH$4,MAX(AH$1:AH45)+1,"")</f>
        <v/>
      </c>
      <c r="AI46" s="5">
        <f t="shared" si="3"/>
        <v>0</v>
      </c>
      <c r="AK46" s="6" t="str">
        <f>IF($W46=AK$4,MAX(AK$1:AK45)+1,"")</f>
        <v/>
      </c>
      <c r="AL46" s="6" t="str">
        <f>IF($W46=AL$4,MAX(AL$1:AL45)+1,"")</f>
        <v/>
      </c>
      <c r="AM46" s="6" t="str">
        <f>IF($W46=AM$4,MAX(AM$1:AM45)+1,"")</f>
        <v/>
      </c>
      <c r="AN46" s="6" t="str">
        <f>IF($W46=AN$4,MAX(AN$1:AN45)+1,"")</f>
        <v/>
      </c>
      <c r="AO46" s="6" t="str">
        <f>IF($W46=AO$4,MAX(AO$1:AO45)+1,"")</f>
        <v/>
      </c>
      <c r="AP46" s="6">
        <f>IF($W46=AP$4,MAX(AP$1:AP45)+1,"")</f>
        <v>4</v>
      </c>
      <c r="AQ46" s="6" t="str">
        <f>IF($W46=AQ$4,MAX(AQ$1:AQ45)+1,"")</f>
        <v/>
      </c>
      <c r="AR46" s="6" t="str">
        <f>IF($W46=AR$4,MAX(AR$1:AR45)+1,"")</f>
        <v/>
      </c>
      <c r="AS46" s="6" t="str">
        <f>IF($W46=AS$4,MAX(AS$1:AS45)+1,"")</f>
        <v/>
      </c>
      <c r="AT46" s="6" t="str">
        <f>IF($W46=AT$4,MAX(AT$1:AT45)+1,"")</f>
        <v/>
      </c>
      <c r="AU46" s="6" t="str">
        <f>IF($W46=AU$4,MAX(AU$1:AU45)+1,"")</f>
        <v/>
      </c>
      <c r="AV46" s="6" t="str">
        <f>IF($W46=AV$4,MAX(AV$1:AV45)+1,"")</f>
        <v/>
      </c>
      <c r="AW46" s="6" t="str">
        <f>IF($W46=AW$4,MAX(AW$1:AW45)+1,"")</f>
        <v/>
      </c>
      <c r="AX46" s="6" t="str">
        <f>IF($W46=AX$4,MAX(AX$1:AX45)+1,"")</f>
        <v/>
      </c>
      <c r="AY46" s="6" t="str">
        <f>IF($W46=AY$4,MAX(AY$1:AY45)+1,"")</f>
        <v/>
      </c>
      <c r="AZ46" s="6" t="str">
        <f>IF($W46=AZ$4,MAX(AZ$1:AZ45)+1,"")</f>
        <v/>
      </c>
      <c r="BA46" s="6" t="str">
        <f>IF($W46=BA$4,MAX(BA$1:BA45)+1,"")</f>
        <v/>
      </c>
      <c r="BB46" s="6" t="str">
        <f>IF($W46=BB$4,MAX(BB$1:BB45)+1,"")</f>
        <v/>
      </c>
      <c r="BC46" s="6" t="str">
        <f>IF($W46=BC$4,MAX(BC$1:BC45)+1,"")</f>
        <v/>
      </c>
      <c r="BD46" s="6" t="str">
        <f>IF($W46=BD$4,MAX(BD$1:BD45)+1,"")</f>
        <v/>
      </c>
      <c r="BE46" s="6" t="str">
        <f>IF($W46=BE$4,MAX(BE$1:BE45)+1,"")</f>
        <v/>
      </c>
      <c r="BF46" s="6" t="str">
        <f>IF($W46=BF$4,MAX(BF$1:BF45)+1,"")</f>
        <v/>
      </c>
      <c r="BG46" s="6" t="str">
        <f>IF($W46=BG$4,MAX(BG$1:BG45)+1,"")</f>
        <v/>
      </c>
      <c r="BH46" s="6" t="str">
        <f>IF($W46=BH$4,MAX(BH$1:BH45)+1,"")</f>
        <v/>
      </c>
      <c r="BI46" s="6" t="str">
        <f>IF($W46=BI$4,MAX(BI$1:BI45)+1,"")</f>
        <v/>
      </c>
      <c r="BJ46" s="6" t="str">
        <f>IF($W46=BJ$4,MAX(BJ$1:BJ45)+1,"")</f>
        <v/>
      </c>
      <c r="BK46" s="6" t="str">
        <f>IF($W46=BK$4,MAX(BK$1:BK45)+1,"")</f>
        <v/>
      </c>
      <c r="BL46" s="6" t="str">
        <f>IF($W46=BL$4,MAX(BL$1:BL45)+1,"")</f>
        <v/>
      </c>
      <c r="BM46" s="6" t="str">
        <f>IF($W46=BM$4,MAX(BM$1:BM45)+1,"")</f>
        <v/>
      </c>
      <c r="BN46" s="6" t="str">
        <f>IF($W46=BN$4,MAX(BN$1:BN45)+1,"")</f>
        <v/>
      </c>
      <c r="BO46" s="6" t="str">
        <f>IF($W46=BO$4,MAX(BO$1:BO45)+1,"")</f>
        <v/>
      </c>
      <c r="BP46" s="6" t="str">
        <f>IF($W46=BP$4,MAX(BP$1:BP45)+1,"")</f>
        <v/>
      </c>
      <c r="BQ46" s="6" t="str">
        <f>IF($W46=BQ$4,MAX(BQ$1:BQ45)+1,"")</f>
        <v/>
      </c>
      <c r="BR46" s="6" t="str">
        <f>IF($W46=BR$4,MAX(BR$1:BR45)+1,"")</f>
        <v/>
      </c>
      <c r="BS46" s="6" t="str">
        <f>IF($W46=BS$4,MAX(BS$1:BS45)+1,"")</f>
        <v/>
      </c>
      <c r="BT46" s="6" t="str">
        <f>IF($W46=BT$4,MAX(BT$1:BT45)+1,"")</f>
        <v/>
      </c>
      <c r="BU46" s="6" t="str">
        <f>IF($W46=BU$4,MAX(BU$1:BU45)+1,"")</f>
        <v/>
      </c>
      <c r="BV46" s="6" t="str">
        <f>IF($W46=BV$4,MAX(BV$1:BV45)+1,"")</f>
        <v/>
      </c>
      <c r="BW46" s="6" t="str">
        <f>IF($W46=BW$4,MAX(BW$1:BW45)+1,"")</f>
        <v/>
      </c>
      <c r="BX46" s="6" t="str">
        <f>IF($W46=BX$4,MAX(BX$1:BX45)+1,"")</f>
        <v/>
      </c>
      <c r="BY46" s="6" t="str">
        <f>IF($W46=BY$4,MAX(BY$1:BY45)+1,"")</f>
        <v/>
      </c>
      <c r="BZ46" s="6" t="str">
        <f>IF($W46=BZ$4,MAX(BZ$1:BZ45)+1,"")</f>
        <v/>
      </c>
      <c r="CA46" s="6" t="str">
        <f>IF($W46=CA$4,MAX(CA$1:CA45)+1,"")</f>
        <v/>
      </c>
      <c r="CB46" s="6" t="str">
        <f>IF($W46=CB$4,MAX(CB$1:CB45)+1,"")</f>
        <v/>
      </c>
      <c r="CC46" s="6" t="str">
        <f>IF($W46=CC$4,MAX(CC$1:CC45)+1,"")</f>
        <v/>
      </c>
      <c r="CD46" s="6" t="str">
        <f>IF($W46=CD$4,MAX(CD$1:CD45)+1,"")</f>
        <v/>
      </c>
      <c r="CE46" s="6" t="str">
        <f>IF($W46=CE$4,MAX(CE$1:CE45)+1,"")</f>
        <v/>
      </c>
      <c r="CF46" s="6" t="str">
        <f>IF($W46=CF$4,MAX(CF$1:CF45)+1,"")</f>
        <v/>
      </c>
      <c r="CG46" s="6" t="str">
        <f>IF($W46=CG$4,MAX(CG$1:CG45)+1,"")</f>
        <v/>
      </c>
      <c r="CH46" s="6" t="str">
        <f>IF($W46=CH$4,MAX(CH$1:CH45)+1,"")</f>
        <v/>
      </c>
      <c r="CI46" s="6" t="str">
        <f>IF($W46=CI$4,MAX(CI$1:CI45)+1,"")</f>
        <v/>
      </c>
      <c r="CJ46" s="6" t="str">
        <f>IF($W46=CJ$4,MAX(CJ$1:CJ45)+1,"")</f>
        <v/>
      </c>
      <c r="CK46" s="6" t="str">
        <f>IF($W46=CK$4,MAX(CK$1:CK45)+1,"")</f>
        <v/>
      </c>
      <c r="CL46" s="6" t="str">
        <f>IF($W46=CL$4,MAX(CL$1:CL45)+1,"")</f>
        <v/>
      </c>
      <c r="CM46" s="6" t="str">
        <f>IF($W46=CM$4,MAX(CM$1:CM45)+1,"")</f>
        <v/>
      </c>
      <c r="CN46" s="6" t="str">
        <f>IF($W46=CN$4,MAX(CN$1:CN45)+1,"")</f>
        <v/>
      </c>
      <c r="CO46" s="6" t="str">
        <f>IF($W46=CO$4,MAX(CO$1:CO45)+1,"")</f>
        <v/>
      </c>
      <c r="CP46" s="6" t="str">
        <f>IF($W46=CP$4,MAX(CP$1:CP45)+1,"")</f>
        <v/>
      </c>
      <c r="CQ46" s="6" t="str">
        <f>IF($W46=CQ$4,MAX(CQ$1:CQ45)+1,"")</f>
        <v/>
      </c>
      <c r="CR46" s="6" t="str">
        <f>IF($W46=CR$4,MAX(CR$1:CR45)+1,"")</f>
        <v/>
      </c>
      <c r="CS46" s="6" t="str">
        <f>IF($W46=CS$4,MAX(CS$1:CS45)+1,"")</f>
        <v/>
      </c>
      <c r="CT46" s="5">
        <f t="shared" si="4"/>
        <v>4</v>
      </c>
      <c r="CU46" s="6" t="str">
        <f t="shared" si="5"/>
        <v>1100704386990</v>
      </c>
      <c r="CV46" s="5" t="str">
        <f t="shared" si="6"/>
        <v>เด็กชาย</v>
      </c>
      <c r="CW46" s="5" t="str" cm="1">
        <f t="array" ref="CW46">RIGHT(F46,MIN(LEN(SUBSTITUTE(F46,รายชื่อนักเรียนแยกห้อง!$AD$5:$AD$8,""))))</f>
        <v>ภคพงษ</v>
      </c>
      <c r="CX46" s="6">
        <f t="shared" si="7"/>
        <v>0</v>
      </c>
      <c r="CY46" s="6" t="str">
        <f t="shared" si="8"/>
        <v/>
      </c>
      <c r="CZ46" s="5" t="str">
        <f t="shared" si="9"/>
        <v>มัธยมศึกษาปีที่ 1/2-0</v>
      </c>
      <c r="DA46" s="5" t="str">
        <f t="shared" si="10"/>
        <v>มัธยมศึกษาปีที่ 1/2-</v>
      </c>
      <c r="DC46" s="6" t="str">
        <f>IF(DB46="วิทย์-คณิต (เตรียมวิศวะ)",MAX($DC$1:DC45)+1,"")</f>
        <v/>
      </c>
      <c r="DD46" s="6" t="str">
        <f>IF(DB46="วิทย์-คณิต (วิทยาศาสตร์สุขภาพ)",MAX($DD$1:DD45)+1,"")</f>
        <v/>
      </c>
      <c r="DE46" s="6" t="str">
        <f>IF(DB46="ศิลป์การจัดการธุรกิจการค้าสมัยใหม่",MAX($DE$1:DE45)+1,"")</f>
        <v/>
      </c>
      <c r="DF46" s="6" t="str">
        <f>IF(DB46="ศิลป์ภาษาจีนเพื่อธุรกิจ 4.0",MAX($DF$1:DF45)+1,"")</f>
        <v/>
      </c>
      <c r="DG46" s="6" t="str">
        <f>IF(DB46="ศิลป์ภาษาอังกฤษเพื่อการสื่อสารธุรกิจ",MAX($DG$1:DG45)+1,"")</f>
        <v/>
      </c>
      <c r="DH46" s="6" t="str">
        <f>IF(DB46="นวัตกรรมการจัดการเกษตร",MAX($DH$1:DH45)+1,"")</f>
        <v/>
      </c>
      <c r="DI46" s="5">
        <f t="shared" si="11"/>
        <v>0</v>
      </c>
      <c r="DJ46" s="5" t="str">
        <f t="shared" si="12"/>
        <v>มัธยมศึกษาปีที่ 1/2-7</v>
      </c>
      <c r="DK46" s="5" t="str">
        <f t="shared" si="13"/>
        <v>-0</v>
      </c>
      <c r="DL46" s="5" t="str">
        <f t="shared" si="14"/>
        <v>มัธยมศึกษาปีที่ 1</v>
      </c>
    </row>
    <row r="47" spans="1:116">
      <c r="A47" s="5" t="str">
        <f t="shared" si="0"/>
        <v>มัธยมศึกษาปีที่ 1/2-8</v>
      </c>
      <c r="B47" s="5" t="str">
        <f t="shared" si="1"/>
        <v>-0</v>
      </c>
      <c r="C47" s="5" t="str">
        <f t="shared" si="2"/>
        <v>-0</v>
      </c>
      <c r="D47" s="8">
        <v>8</v>
      </c>
      <c r="E47" s="9">
        <v>10600</v>
      </c>
      <c r="F47" s="3" t="s">
        <v>1652</v>
      </c>
      <c r="G47" s="3" t="s">
        <v>1653</v>
      </c>
      <c r="H47" s="11">
        <v>1</v>
      </c>
      <c r="I47" s="11">
        <v>8</v>
      </c>
      <c r="J47" s="11">
        <v>0</v>
      </c>
      <c r="K47" s="11">
        <v>9</v>
      </c>
      <c r="L47" s="11">
        <v>9</v>
      </c>
      <c r="M47" s="11">
        <v>0</v>
      </c>
      <c r="N47" s="11">
        <v>2</v>
      </c>
      <c r="O47" s="11">
        <v>7</v>
      </c>
      <c r="P47" s="11">
        <v>9</v>
      </c>
      <c r="Q47" s="11">
        <v>9</v>
      </c>
      <c r="R47" s="11">
        <v>0</v>
      </c>
      <c r="S47" s="11">
        <v>7</v>
      </c>
      <c r="T47" s="11">
        <v>9</v>
      </c>
      <c r="U47" s="11" t="s">
        <v>576</v>
      </c>
      <c r="W47" s="6" t="str">
        <f>IF(X47="","",IF(X47=รายชื่อชมรม!$B$3,รายชื่อชมรม!$A$3,IF(X47=รายชื่อชมรม!$B$4,รายชื่อชมรม!$A$4,IF(X47=รายชื่อชมรม!$B$5,รายชื่อชมรม!$A$5,IF(X47=รายชื่อชมรม!$B$6,รายชื่อชมรม!$A$6,IF(X47=รายชื่อชมรม!$B$7,รายชื่อชมรม!$A$7,IF(X47=รายชื่อชมรม!$B$8,รายชื่อชมรม!$A$8,IF(X47=รายชื่อชมรม!$B$9,รายชื่อชมรม!$A$9,IF(X47=รายชื่อชมรม!$B$10,รายชื่อชมรม!$A$10,IF(X47=รายชื่อชมรม!$B$11,รายชื่อชมรม!$A$11,IF(X47=รายชื่อชมรม!$B$12,รายชื่อชมรม!$A$12,"-")))))))))))</f>
        <v/>
      </c>
      <c r="Y47" s="6" t="str">
        <f>IF(W47=0,"",IF(W47="-","",IF(W47="","",VLOOKUP(W47,รายชื่อชมรม!$A$3:$F$83,3,FALSE))))</f>
        <v/>
      </c>
      <c r="Z47" s="6" t="str">
        <f>IF(Y47=$Z$4,MAX(Z$1:$Z46)+1,"")</f>
        <v/>
      </c>
      <c r="AA47" s="6" t="str">
        <f>IF($Y47=AA$4,MAX(AA$1:AA46)+1,"")</f>
        <v/>
      </c>
      <c r="AB47" s="6" t="str">
        <f>IF($Y47=AB$4,MAX(AB$1:AB46)+1,"")</f>
        <v/>
      </c>
      <c r="AC47" s="6" t="str">
        <f>IF($Y47=AC$4,MAX(AC$1:AC46)+1,"")</f>
        <v/>
      </c>
      <c r="AD47" s="6" t="str">
        <f>IF($Y47=AD$4,MAX(AD$1:AD46)+1,"")</f>
        <v/>
      </c>
      <c r="AE47" s="6" t="str">
        <f>IF($Y47=AE$4,MAX(AE$1:AE46)+1,"")</f>
        <v/>
      </c>
      <c r="AF47" s="6" t="str">
        <f>IF($Y47=AF$4,MAX(AF$1:AF46)+1,"")</f>
        <v/>
      </c>
      <c r="AG47" s="6" t="str">
        <f>IF($Y47=AG$4,MAX(AG$1:AG46)+1,"")</f>
        <v/>
      </c>
      <c r="AH47" s="6" t="str">
        <f>IF($Y47=AH$4,MAX(AH$1:AH46)+1,"")</f>
        <v/>
      </c>
      <c r="AI47" s="5">
        <f t="shared" si="3"/>
        <v>0</v>
      </c>
      <c r="AK47" s="6" t="str">
        <f>IF($W47=AK$4,MAX(AK$1:AK46)+1,"")</f>
        <v/>
      </c>
      <c r="AL47" s="6" t="str">
        <f>IF($W47=AL$4,MAX(AL$1:AL46)+1,"")</f>
        <v/>
      </c>
      <c r="AM47" s="6" t="str">
        <f>IF($W47=AM$4,MAX(AM$1:AM46)+1,"")</f>
        <v/>
      </c>
      <c r="AN47" s="6" t="str">
        <f>IF($W47=AN$4,MAX(AN$1:AN46)+1,"")</f>
        <v/>
      </c>
      <c r="AO47" s="6" t="str">
        <f>IF($W47=AO$4,MAX(AO$1:AO46)+1,"")</f>
        <v/>
      </c>
      <c r="AP47" s="6" t="str">
        <f>IF($W47=AP$4,MAX(AP$1:AP46)+1,"")</f>
        <v/>
      </c>
      <c r="AQ47" s="6" t="str">
        <f>IF($W47=AQ$4,MAX(AQ$1:AQ46)+1,"")</f>
        <v/>
      </c>
      <c r="AR47" s="6" t="str">
        <f>IF($W47=AR$4,MAX(AR$1:AR46)+1,"")</f>
        <v/>
      </c>
      <c r="AS47" s="6" t="str">
        <f>IF($W47=AS$4,MAX(AS$1:AS46)+1,"")</f>
        <v/>
      </c>
      <c r="AT47" s="6" t="str">
        <f>IF($W47=AT$4,MAX(AT$1:AT46)+1,"")</f>
        <v/>
      </c>
      <c r="AU47" s="6" t="str">
        <f>IF($W47=AU$4,MAX(AU$1:AU46)+1,"")</f>
        <v/>
      </c>
      <c r="AV47" s="6" t="str">
        <f>IF($W47=AV$4,MAX(AV$1:AV46)+1,"")</f>
        <v/>
      </c>
      <c r="AW47" s="6" t="str">
        <f>IF($W47=AW$4,MAX(AW$1:AW46)+1,"")</f>
        <v/>
      </c>
      <c r="AX47" s="6" t="str">
        <f>IF($W47=AX$4,MAX(AX$1:AX46)+1,"")</f>
        <v/>
      </c>
      <c r="AY47" s="6" t="str">
        <f>IF($W47=AY$4,MAX(AY$1:AY46)+1,"")</f>
        <v/>
      </c>
      <c r="AZ47" s="6" t="str">
        <f>IF($W47=AZ$4,MAX(AZ$1:AZ46)+1,"")</f>
        <v/>
      </c>
      <c r="BA47" s="6" t="str">
        <f>IF($W47=BA$4,MAX(BA$1:BA46)+1,"")</f>
        <v/>
      </c>
      <c r="BB47" s="6" t="str">
        <f>IF($W47=BB$4,MAX(BB$1:BB46)+1,"")</f>
        <v/>
      </c>
      <c r="BC47" s="6" t="str">
        <f>IF($W47=BC$4,MAX(BC$1:BC46)+1,"")</f>
        <v/>
      </c>
      <c r="BD47" s="6" t="str">
        <f>IF($W47=BD$4,MAX(BD$1:BD46)+1,"")</f>
        <v/>
      </c>
      <c r="BE47" s="6" t="str">
        <f>IF($W47=BE$4,MAX(BE$1:BE46)+1,"")</f>
        <v/>
      </c>
      <c r="BF47" s="6" t="str">
        <f>IF($W47=BF$4,MAX(BF$1:BF46)+1,"")</f>
        <v/>
      </c>
      <c r="BG47" s="6" t="str">
        <f>IF($W47=BG$4,MAX(BG$1:BG46)+1,"")</f>
        <v/>
      </c>
      <c r="BH47" s="6" t="str">
        <f>IF($W47=BH$4,MAX(BH$1:BH46)+1,"")</f>
        <v/>
      </c>
      <c r="BI47" s="6" t="str">
        <f>IF($W47=BI$4,MAX(BI$1:BI46)+1,"")</f>
        <v/>
      </c>
      <c r="BJ47" s="6" t="str">
        <f>IF($W47=BJ$4,MAX(BJ$1:BJ46)+1,"")</f>
        <v/>
      </c>
      <c r="BK47" s="6" t="str">
        <f>IF($W47=BK$4,MAX(BK$1:BK46)+1,"")</f>
        <v/>
      </c>
      <c r="BL47" s="6" t="str">
        <f>IF($W47=BL$4,MAX(BL$1:BL46)+1,"")</f>
        <v/>
      </c>
      <c r="BM47" s="6" t="str">
        <f>IF($W47=BM$4,MAX(BM$1:BM46)+1,"")</f>
        <v/>
      </c>
      <c r="BN47" s="6" t="str">
        <f>IF($W47=BN$4,MAX(BN$1:BN46)+1,"")</f>
        <v/>
      </c>
      <c r="BO47" s="6" t="str">
        <f>IF($W47=BO$4,MAX(BO$1:BO46)+1,"")</f>
        <v/>
      </c>
      <c r="BP47" s="6" t="str">
        <f>IF($W47=BP$4,MAX(BP$1:BP46)+1,"")</f>
        <v/>
      </c>
      <c r="BQ47" s="6" t="str">
        <f>IF($W47=BQ$4,MAX(BQ$1:BQ46)+1,"")</f>
        <v/>
      </c>
      <c r="BR47" s="6" t="str">
        <f>IF($W47=BR$4,MAX(BR$1:BR46)+1,"")</f>
        <v/>
      </c>
      <c r="BS47" s="6" t="str">
        <f>IF($W47=BS$4,MAX(BS$1:BS46)+1,"")</f>
        <v/>
      </c>
      <c r="BT47" s="6" t="str">
        <f>IF($W47=BT$4,MAX(BT$1:BT46)+1,"")</f>
        <v/>
      </c>
      <c r="BU47" s="6" t="str">
        <f>IF($W47=BU$4,MAX(BU$1:BU46)+1,"")</f>
        <v/>
      </c>
      <c r="BV47" s="6" t="str">
        <f>IF($W47=BV$4,MAX(BV$1:BV46)+1,"")</f>
        <v/>
      </c>
      <c r="BW47" s="6" t="str">
        <f>IF($W47=BW$4,MAX(BW$1:BW46)+1,"")</f>
        <v/>
      </c>
      <c r="BX47" s="6" t="str">
        <f>IF($W47=BX$4,MAX(BX$1:BX46)+1,"")</f>
        <v/>
      </c>
      <c r="BY47" s="6" t="str">
        <f>IF($W47=BY$4,MAX(BY$1:BY46)+1,"")</f>
        <v/>
      </c>
      <c r="BZ47" s="6" t="str">
        <f>IF($W47=BZ$4,MAX(BZ$1:BZ46)+1,"")</f>
        <v/>
      </c>
      <c r="CA47" s="6" t="str">
        <f>IF($W47=CA$4,MAX(CA$1:CA46)+1,"")</f>
        <v/>
      </c>
      <c r="CB47" s="6" t="str">
        <f>IF($W47=CB$4,MAX(CB$1:CB46)+1,"")</f>
        <v/>
      </c>
      <c r="CC47" s="6" t="str">
        <f>IF($W47=CC$4,MAX(CC$1:CC46)+1,"")</f>
        <v/>
      </c>
      <c r="CD47" s="6" t="str">
        <f>IF($W47=CD$4,MAX(CD$1:CD46)+1,"")</f>
        <v/>
      </c>
      <c r="CE47" s="6" t="str">
        <f>IF($W47=CE$4,MAX(CE$1:CE46)+1,"")</f>
        <v/>
      </c>
      <c r="CF47" s="6" t="str">
        <f>IF($W47=CF$4,MAX(CF$1:CF46)+1,"")</f>
        <v/>
      </c>
      <c r="CG47" s="6" t="str">
        <f>IF($W47=CG$4,MAX(CG$1:CG46)+1,"")</f>
        <v/>
      </c>
      <c r="CH47" s="6" t="str">
        <f>IF($W47=CH$4,MAX(CH$1:CH46)+1,"")</f>
        <v/>
      </c>
      <c r="CI47" s="6" t="str">
        <f>IF($W47=CI$4,MAX(CI$1:CI46)+1,"")</f>
        <v/>
      </c>
      <c r="CJ47" s="6" t="str">
        <f>IF($W47=CJ$4,MAX(CJ$1:CJ46)+1,"")</f>
        <v/>
      </c>
      <c r="CK47" s="6" t="str">
        <f>IF($W47=CK$4,MAX(CK$1:CK46)+1,"")</f>
        <v/>
      </c>
      <c r="CL47" s="6" t="str">
        <f>IF($W47=CL$4,MAX(CL$1:CL46)+1,"")</f>
        <v/>
      </c>
      <c r="CM47" s="6" t="str">
        <f>IF($W47=CM$4,MAX(CM$1:CM46)+1,"")</f>
        <v/>
      </c>
      <c r="CN47" s="6" t="str">
        <f>IF($W47=CN$4,MAX(CN$1:CN46)+1,"")</f>
        <v/>
      </c>
      <c r="CO47" s="6" t="str">
        <f>IF($W47=CO$4,MAX(CO$1:CO46)+1,"")</f>
        <v/>
      </c>
      <c r="CP47" s="6" t="str">
        <f>IF($W47=CP$4,MAX(CP$1:CP46)+1,"")</f>
        <v/>
      </c>
      <c r="CQ47" s="6" t="str">
        <f>IF($W47=CQ$4,MAX(CQ$1:CQ46)+1,"")</f>
        <v/>
      </c>
      <c r="CR47" s="6" t="str">
        <f>IF($W47=CR$4,MAX(CR$1:CR46)+1,"")</f>
        <v/>
      </c>
      <c r="CS47" s="6" t="str">
        <f>IF($W47=CS$4,MAX(CS$1:CS46)+1,"")</f>
        <v/>
      </c>
      <c r="CT47" s="5">
        <f t="shared" si="4"/>
        <v>0</v>
      </c>
      <c r="CU47" s="6" t="str">
        <f t="shared" si="5"/>
        <v>1809902799079</v>
      </c>
      <c r="CV47" s="5" t="str">
        <f t="shared" si="6"/>
        <v>เด็กชาย</v>
      </c>
      <c r="CW47" s="5" t="str" cm="1">
        <f t="array" ref="CW47">RIGHT(F47,MIN(LEN(SUBSTITUTE(F47,รายชื่อนักเรียนแยกห้อง!$AD$5:$AD$8,""))))</f>
        <v>จีรภัทร</v>
      </c>
      <c r="CX47" s="6">
        <f t="shared" si="7"/>
        <v>0</v>
      </c>
      <c r="CY47" s="6" t="str">
        <f t="shared" si="8"/>
        <v/>
      </c>
      <c r="CZ47" s="5" t="str">
        <f t="shared" si="9"/>
        <v>มัธยมศึกษาปีที่ 1/2-0</v>
      </c>
      <c r="DA47" s="5" t="str">
        <f t="shared" si="10"/>
        <v>มัธยมศึกษาปีที่ 1/2-</v>
      </c>
      <c r="DC47" s="6" t="str">
        <f>IF(DB47="วิทย์-คณิต (เตรียมวิศวะ)",MAX($DC$1:DC46)+1,"")</f>
        <v/>
      </c>
      <c r="DD47" s="6" t="str">
        <f>IF(DB47="วิทย์-คณิต (วิทยาศาสตร์สุขภาพ)",MAX($DD$1:DD46)+1,"")</f>
        <v/>
      </c>
      <c r="DE47" s="6" t="str">
        <f>IF(DB47="ศิลป์การจัดการธุรกิจการค้าสมัยใหม่",MAX($DE$1:DE46)+1,"")</f>
        <v/>
      </c>
      <c r="DF47" s="6" t="str">
        <f>IF(DB47="ศิลป์ภาษาจีนเพื่อธุรกิจ 4.0",MAX($DF$1:DF46)+1,"")</f>
        <v/>
      </c>
      <c r="DG47" s="6" t="str">
        <f>IF(DB47="ศิลป์ภาษาอังกฤษเพื่อการสื่อสารธุรกิจ",MAX($DG$1:DG46)+1,"")</f>
        <v/>
      </c>
      <c r="DH47" s="6" t="str">
        <f>IF(DB47="นวัตกรรมการจัดการเกษตร",MAX($DH$1:DH46)+1,"")</f>
        <v/>
      </c>
      <c r="DI47" s="5">
        <f t="shared" si="11"/>
        <v>0</v>
      </c>
      <c r="DJ47" s="5" t="str">
        <f t="shared" si="12"/>
        <v>มัธยมศึกษาปีที่ 1/2-8</v>
      </c>
      <c r="DK47" s="5" t="str">
        <f t="shared" si="13"/>
        <v>-0</v>
      </c>
      <c r="DL47" s="5" t="str">
        <f t="shared" si="14"/>
        <v>มัธยมศึกษาปีที่ 1</v>
      </c>
    </row>
    <row r="48" spans="1:116">
      <c r="A48" s="5" t="str">
        <f t="shared" si="0"/>
        <v>มัธยมศึกษาปีที่ 1/2-9</v>
      </c>
      <c r="B48" s="5" t="str">
        <f t="shared" si="1"/>
        <v>ช68104-10</v>
      </c>
      <c r="C48" s="5" t="str">
        <f t="shared" si="2"/>
        <v>-0</v>
      </c>
      <c r="D48" s="8">
        <v>9</v>
      </c>
      <c r="E48" s="9" t="s">
        <v>1654</v>
      </c>
      <c r="F48" s="3" t="s">
        <v>1655</v>
      </c>
      <c r="G48" s="3" t="s">
        <v>1656</v>
      </c>
      <c r="H48" s="11">
        <v>1</v>
      </c>
      <c r="I48" s="11">
        <v>7</v>
      </c>
      <c r="J48" s="11">
        <v>0</v>
      </c>
      <c r="K48" s="11">
        <v>9</v>
      </c>
      <c r="L48" s="11">
        <v>9</v>
      </c>
      <c r="M48" s="11">
        <v>0</v>
      </c>
      <c r="N48" s="11">
        <v>1</v>
      </c>
      <c r="O48" s="11">
        <v>9</v>
      </c>
      <c r="P48" s="11">
        <v>6</v>
      </c>
      <c r="Q48" s="11">
        <v>9</v>
      </c>
      <c r="R48" s="11">
        <v>3</v>
      </c>
      <c r="S48" s="11">
        <v>2</v>
      </c>
      <c r="T48" s="11">
        <v>0</v>
      </c>
      <c r="U48" s="11" t="s">
        <v>576</v>
      </c>
      <c r="W48" s="6" t="str">
        <f>IF(X48="","",IF(X48=รายชื่อชมรม!$B$3,รายชื่อชมรม!$A$3,IF(X48=รายชื่อชมรม!$B$4,รายชื่อชมรม!$A$4,IF(X48=รายชื่อชมรม!$B$5,รายชื่อชมรม!$A$5,IF(X48=รายชื่อชมรม!$B$6,รายชื่อชมรม!$A$6,IF(X48=รายชื่อชมรม!$B$7,รายชื่อชมรม!$A$7,IF(X48=รายชื่อชมรม!$B$8,รายชื่อชมรม!$A$8,IF(X48=รายชื่อชมรม!$B$9,รายชื่อชมรม!$A$9,IF(X48=รายชื่อชมรม!$B$10,รายชื่อชมรม!$A$10,IF(X48=รายชื่อชมรม!$B$11,รายชื่อชมรม!$A$11,IF(X48=รายชื่อชมรม!$B$12,รายชื่อชมรม!$A$12,"-")))))))))))</f>
        <v>ช68104</v>
      </c>
      <c r="X48" s="6" t="s">
        <v>2317</v>
      </c>
      <c r="Y48" s="6" t="str">
        <f>IF(W48=0,"",IF(W48="-","",IF(W48="","",VLOOKUP(W48,รายชื่อชมรม!$A$3:$F$83,3,FALSE))))</f>
        <v>สิบเอกชัยวัฒน์  เรืองไกรศิลป์</v>
      </c>
      <c r="Z48" s="6" t="str">
        <f>IF(Y48=$Z$4,MAX(Z$1:$Z47)+1,"")</f>
        <v/>
      </c>
      <c r="AA48" s="6" t="str">
        <f>IF($Y48=AA$4,MAX(AA$1:AA47)+1,"")</f>
        <v/>
      </c>
      <c r="AB48" s="6" t="str">
        <f>IF($Y48=AB$4,MAX(AB$1:AB47)+1,"")</f>
        <v/>
      </c>
      <c r="AC48" s="6" t="str">
        <f>IF($Y48=AC$4,MAX(AC$1:AC47)+1,"")</f>
        <v/>
      </c>
      <c r="AD48" s="6" t="str">
        <f>IF($Y48=AD$4,MAX(AD$1:AD47)+1,"")</f>
        <v/>
      </c>
      <c r="AE48" s="6" t="str">
        <f>IF($Y48=AE$4,MAX(AE$1:AE47)+1,"")</f>
        <v/>
      </c>
      <c r="AF48" s="6" t="str">
        <f>IF($Y48=AF$4,MAX(AF$1:AF47)+1,"")</f>
        <v/>
      </c>
      <c r="AG48" s="6" t="str">
        <f>IF($Y48=AG$4,MAX(AG$1:AG47)+1,"")</f>
        <v/>
      </c>
      <c r="AH48" s="6" t="str">
        <f>IF($Y48=AH$4,MAX(AH$1:AH47)+1,"")</f>
        <v/>
      </c>
      <c r="AI48" s="5">
        <f t="shared" si="3"/>
        <v>0</v>
      </c>
      <c r="AK48" s="6" t="str">
        <f>IF($W48=AK$4,MAX(AK$1:AK47)+1,"")</f>
        <v/>
      </c>
      <c r="AL48" s="6" t="str">
        <f>IF($W48=AL$4,MAX(AL$1:AL47)+1,"")</f>
        <v/>
      </c>
      <c r="AM48" s="6" t="str">
        <f>IF($W48=AM$4,MAX(AM$1:AM47)+1,"")</f>
        <v/>
      </c>
      <c r="AN48" s="6">
        <f>IF($W48=AN$4,MAX(AN$1:AN47)+1,"")</f>
        <v>10</v>
      </c>
      <c r="AO48" s="6" t="str">
        <f>IF($W48=AO$4,MAX(AO$1:AO47)+1,"")</f>
        <v/>
      </c>
      <c r="AP48" s="6" t="str">
        <f>IF($W48=AP$4,MAX(AP$1:AP47)+1,"")</f>
        <v/>
      </c>
      <c r="AQ48" s="6" t="str">
        <f>IF($W48=AQ$4,MAX(AQ$1:AQ47)+1,"")</f>
        <v/>
      </c>
      <c r="AR48" s="6" t="str">
        <f>IF($W48=AR$4,MAX(AR$1:AR47)+1,"")</f>
        <v/>
      </c>
      <c r="AS48" s="6" t="str">
        <f>IF($W48=AS$4,MAX(AS$1:AS47)+1,"")</f>
        <v/>
      </c>
      <c r="AT48" s="6" t="str">
        <f>IF($W48=AT$4,MAX(AT$1:AT47)+1,"")</f>
        <v/>
      </c>
      <c r="AU48" s="6" t="str">
        <f>IF($W48=AU$4,MAX(AU$1:AU47)+1,"")</f>
        <v/>
      </c>
      <c r="AV48" s="6" t="str">
        <f>IF($W48=AV$4,MAX(AV$1:AV47)+1,"")</f>
        <v/>
      </c>
      <c r="AW48" s="6" t="str">
        <f>IF($W48=AW$4,MAX(AW$1:AW47)+1,"")</f>
        <v/>
      </c>
      <c r="AX48" s="6" t="str">
        <f>IF($W48=AX$4,MAX(AX$1:AX47)+1,"")</f>
        <v/>
      </c>
      <c r="AY48" s="6" t="str">
        <f>IF($W48=AY$4,MAX(AY$1:AY47)+1,"")</f>
        <v/>
      </c>
      <c r="AZ48" s="6" t="str">
        <f>IF($W48=AZ$4,MAX(AZ$1:AZ47)+1,"")</f>
        <v/>
      </c>
      <c r="BA48" s="6" t="str">
        <f>IF($W48=BA$4,MAX(BA$1:BA47)+1,"")</f>
        <v/>
      </c>
      <c r="BB48" s="6" t="str">
        <f>IF($W48=BB$4,MAX(BB$1:BB47)+1,"")</f>
        <v/>
      </c>
      <c r="BC48" s="6" t="str">
        <f>IF($W48=BC$4,MAX(BC$1:BC47)+1,"")</f>
        <v/>
      </c>
      <c r="BD48" s="6" t="str">
        <f>IF($W48=BD$4,MAX(BD$1:BD47)+1,"")</f>
        <v/>
      </c>
      <c r="BE48" s="6" t="str">
        <f>IF($W48=BE$4,MAX(BE$1:BE47)+1,"")</f>
        <v/>
      </c>
      <c r="BF48" s="6" t="str">
        <f>IF($W48=BF$4,MAX(BF$1:BF47)+1,"")</f>
        <v/>
      </c>
      <c r="BG48" s="6" t="str">
        <f>IF($W48=BG$4,MAX(BG$1:BG47)+1,"")</f>
        <v/>
      </c>
      <c r="BH48" s="6" t="str">
        <f>IF($W48=BH$4,MAX(BH$1:BH47)+1,"")</f>
        <v/>
      </c>
      <c r="BI48" s="6" t="str">
        <f>IF($W48=BI$4,MAX(BI$1:BI47)+1,"")</f>
        <v/>
      </c>
      <c r="BJ48" s="6" t="str">
        <f>IF($W48=BJ$4,MAX(BJ$1:BJ47)+1,"")</f>
        <v/>
      </c>
      <c r="BK48" s="6" t="str">
        <f>IF($W48=BK$4,MAX(BK$1:BK47)+1,"")</f>
        <v/>
      </c>
      <c r="BL48" s="6" t="str">
        <f>IF($W48=BL$4,MAX(BL$1:BL47)+1,"")</f>
        <v/>
      </c>
      <c r="BM48" s="6" t="str">
        <f>IF($W48=BM$4,MAX(BM$1:BM47)+1,"")</f>
        <v/>
      </c>
      <c r="BN48" s="6" t="str">
        <f>IF($W48=BN$4,MAX(BN$1:BN47)+1,"")</f>
        <v/>
      </c>
      <c r="BO48" s="6" t="str">
        <f>IF($W48=BO$4,MAX(BO$1:BO47)+1,"")</f>
        <v/>
      </c>
      <c r="BP48" s="6" t="str">
        <f>IF($W48=BP$4,MAX(BP$1:BP47)+1,"")</f>
        <v/>
      </c>
      <c r="BQ48" s="6" t="str">
        <f>IF($W48=BQ$4,MAX(BQ$1:BQ47)+1,"")</f>
        <v/>
      </c>
      <c r="BR48" s="6" t="str">
        <f>IF($W48=BR$4,MAX(BR$1:BR47)+1,"")</f>
        <v/>
      </c>
      <c r="BS48" s="6" t="str">
        <f>IF($W48=BS$4,MAX(BS$1:BS47)+1,"")</f>
        <v/>
      </c>
      <c r="BT48" s="6" t="str">
        <f>IF($W48=BT$4,MAX(BT$1:BT47)+1,"")</f>
        <v/>
      </c>
      <c r="BU48" s="6" t="str">
        <f>IF($W48=BU$4,MAX(BU$1:BU47)+1,"")</f>
        <v/>
      </c>
      <c r="BV48" s="6" t="str">
        <f>IF($W48=BV$4,MAX(BV$1:BV47)+1,"")</f>
        <v/>
      </c>
      <c r="BW48" s="6" t="str">
        <f>IF($W48=BW$4,MAX(BW$1:BW47)+1,"")</f>
        <v/>
      </c>
      <c r="BX48" s="6" t="str">
        <f>IF($W48=BX$4,MAX(BX$1:BX47)+1,"")</f>
        <v/>
      </c>
      <c r="BY48" s="6" t="str">
        <f>IF($W48=BY$4,MAX(BY$1:BY47)+1,"")</f>
        <v/>
      </c>
      <c r="BZ48" s="6" t="str">
        <f>IF($W48=BZ$4,MAX(BZ$1:BZ47)+1,"")</f>
        <v/>
      </c>
      <c r="CA48" s="6" t="str">
        <f>IF($W48=CA$4,MAX(CA$1:CA47)+1,"")</f>
        <v/>
      </c>
      <c r="CB48" s="6" t="str">
        <f>IF($W48=CB$4,MAX(CB$1:CB47)+1,"")</f>
        <v/>
      </c>
      <c r="CC48" s="6" t="str">
        <f>IF($W48=CC$4,MAX(CC$1:CC47)+1,"")</f>
        <v/>
      </c>
      <c r="CD48" s="6" t="str">
        <f>IF($W48=CD$4,MAX(CD$1:CD47)+1,"")</f>
        <v/>
      </c>
      <c r="CE48" s="6" t="str">
        <f>IF($W48=CE$4,MAX(CE$1:CE47)+1,"")</f>
        <v/>
      </c>
      <c r="CF48" s="6" t="str">
        <f>IF($W48=CF$4,MAX(CF$1:CF47)+1,"")</f>
        <v/>
      </c>
      <c r="CG48" s="6" t="str">
        <f>IF($W48=CG$4,MAX(CG$1:CG47)+1,"")</f>
        <v/>
      </c>
      <c r="CH48" s="6" t="str">
        <f>IF($W48=CH$4,MAX(CH$1:CH47)+1,"")</f>
        <v/>
      </c>
      <c r="CI48" s="6" t="str">
        <f>IF($W48=CI$4,MAX(CI$1:CI47)+1,"")</f>
        <v/>
      </c>
      <c r="CJ48" s="6" t="str">
        <f>IF($W48=CJ$4,MAX(CJ$1:CJ47)+1,"")</f>
        <v/>
      </c>
      <c r="CK48" s="6" t="str">
        <f>IF($W48=CK$4,MAX(CK$1:CK47)+1,"")</f>
        <v/>
      </c>
      <c r="CL48" s="6" t="str">
        <f>IF($W48=CL$4,MAX(CL$1:CL47)+1,"")</f>
        <v/>
      </c>
      <c r="CM48" s="6" t="str">
        <f>IF($W48=CM$4,MAX(CM$1:CM47)+1,"")</f>
        <v/>
      </c>
      <c r="CN48" s="6" t="str">
        <f>IF($W48=CN$4,MAX(CN$1:CN47)+1,"")</f>
        <v/>
      </c>
      <c r="CO48" s="6" t="str">
        <f>IF($W48=CO$4,MAX(CO$1:CO47)+1,"")</f>
        <v/>
      </c>
      <c r="CP48" s="6" t="str">
        <f>IF($W48=CP$4,MAX(CP$1:CP47)+1,"")</f>
        <v/>
      </c>
      <c r="CQ48" s="6" t="str">
        <f>IF($W48=CQ$4,MAX(CQ$1:CQ47)+1,"")</f>
        <v/>
      </c>
      <c r="CR48" s="6" t="str">
        <f>IF($W48=CR$4,MAX(CR$1:CR47)+1,"")</f>
        <v/>
      </c>
      <c r="CS48" s="6" t="str">
        <f>IF($W48=CS$4,MAX(CS$1:CS47)+1,"")</f>
        <v/>
      </c>
      <c r="CT48" s="5">
        <f t="shared" si="4"/>
        <v>10</v>
      </c>
      <c r="CU48" s="6" t="str">
        <f t="shared" si="5"/>
        <v>1709901969320</v>
      </c>
      <c r="CV48" s="5" t="str">
        <f t="shared" si="6"/>
        <v>เด็กชาย</v>
      </c>
      <c r="CW48" s="5" t="str" cm="1">
        <f t="array" ref="CW48">RIGHT(F48,MIN(LEN(SUBSTITUTE(F48,รายชื่อนักเรียนแยกห้อง!$AD$5:$AD$8,""))))</f>
        <v xml:space="preserve">อิทธพล </v>
      </c>
      <c r="CX48" s="6">
        <f t="shared" si="7"/>
        <v>0</v>
      </c>
      <c r="CY48" s="6" t="str">
        <f t="shared" si="8"/>
        <v/>
      </c>
      <c r="CZ48" s="5" t="str">
        <f t="shared" si="9"/>
        <v>มัธยมศึกษาปีที่ 1/2-0</v>
      </c>
      <c r="DA48" s="5" t="str">
        <f t="shared" si="10"/>
        <v>มัธยมศึกษาปีที่ 1/2-</v>
      </c>
      <c r="DC48" s="6" t="str">
        <f>IF(DB48="วิทย์-คณิต (เตรียมวิศวะ)",MAX($DC$1:DC47)+1,"")</f>
        <v/>
      </c>
      <c r="DD48" s="6" t="str">
        <f>IF(DB48="วิทย์-คณิต (วิทยาศาสตร์สุขภาพ)",MAX($DD$1:DD47)+1,"")</f>
        <v/>
      </c>
      <c r="DE48" s="6" t="str">
        <f>IF(DB48="ศิลป์การจัดการธุรกิจการค้าสมัยใหม่",MAX($DE$1:DE47)+1,"")</f>
        <v/>
      </c>
      <c r="DF48" s="6" t="str">
        <f>IF(DB48="ศิลป์ภาษาจีนเพื่อธุรกิจ 4.0",MAX($DF$1:DF47)+1,"")</f>
        <v/>
      </c>
      <c r="DG48" s="6" t="str">
        <f>IF(DB48="ศิลป์ภาษาอังกฤษเพื่อการสื่อสารธุรกิจ",MAX($DG$1:DG47)+1,"")</f>
        <v/>
      </c>
      <c r="DH48" s="6" t="str">
        <f>IF(DB48="นวัตกรรมการจัดการเกษตร",MAX($DH$1:DH47)+1,"")</f>
        <v/>
      </c>
      <c r="DI48" s="5">
        <f t="shared" si="11"/>
        <v>0</v>
      </c>
      <c r="DJ48" s="5" t="str">
        <f t="shared" si="12"/>
        <v>มัธยมศึกษาปีที่ 1/2-9</v>
      </c>
      <c r="DK48" s="5" t="str">
        <f t="shared" si="13"/>
        <v>-0</v>
      </c>
      <c r="DL48" s="5" t="str">
        <f t="shared" si="14"/>
        <v>มัธยมศึกษาปีที่ 1</v>
      </c>
    </row>
    <row r="49" spans="1:116">
      <c r="A49" s="5" t="str">
        <f t="shared" si="0"/>
        <v>มัธยมศึกษาปีที่ 1/2-10</v>
      </c>
      <c r="B49" s="5" t="str">
        <f t="shared" si="1"/>
        <v>ช68104-11</v>
      </c>
      <c r="C49" s="5" t="str">
        <f t="shared" si="2"/>
        <v>-0</v>
      </c>
      <c r="D49" s="8">
        <v>10</v>
      </c>
      <c r="E49" s="9" t="s">
        <v>1657</v>
      </c>
      <c r="F49" s="3" t="s">
        <v>1658</v>
      </c>
      <c r="G49" s="3" t="s">
        <v>1659</v>
      </c>
      <c r="H49" s="11">
        <v>1</v>
      </c>
      <c r="I49" s="11">
        <v>7</v>
      </c>
      <c r="J49" s="11">
        <v>0</v>
      </c>
      <c r="K49" s="11">
        <v>0</v>
      </c>
      <c r="L49" s="11">
        <v>4</v>
      </c>
      <c r="M49" s="11">
        <v>0</v>
      </c>
      <c r="N49" s="11">
        <v>1</v>
      </c>
      <c r="O49" s="11">
        <v>4</v>
      </c>
      <c r="P49" s="11">
        <v>5</v>
      </c>
      <c r="Q49" s="11">
        <v>0</v>
      </c>
      <c r="R49" s="11">
        <v>3</v>
      </c>
      <c r="S49" s="11">
        <v>6</v>
      </c>
      <c r="T49" s="11">
        <v>0</v>
      </c>
      <c r="U49" s="11" t="s">
        <v>576</v>
      </c>
      <c r="W49" s="6" t="str">
        <f>IF(X49="","",IF(X49=รายชื่อชมรม!$B$3,รายชื่อชมรม!$A$3,IF(X49=รายชื่อชมรม!$B$4,รายชื่อชมรม!$A$4,IF(X49=รายชื่อชมรม!$B$5,รายชื่อชมรม!$A$5,IF(X49=รายชื่อชมรม!$B$6,รายชื่อชมรม!$A$6,IF(X49=รายชื่อชมรม!$B$7,รายชื่อชมรม!$A$7,IF(X49=รายชื่อชมรม!$B$8,รายชื่อชมรม!$A$8,IF(X49=รายชื่อชมรม!$B$9,รายชื่อชมรม!$A$9,IF(X49=รายชื่อชมรม!$B$10,รายชื่อชมรม!$A$10,IF(X49=รายชื่อชมรม!$B$11,รายชื่อชมรม!$A$11,IF(X49=รายชื่อชมรม!$B$12,รายชื่อชมรม!$A$12,"-")))))))))))</f>
        <v>ช68104</v>
      </c>
      <c r="X49" s="6" t="s">
        <v>2317</v>
      </c>
      <c r="Y49" s="6" t="str">
        <f>IF(W49=0,"",IF(W49="-","",IF(W49="","",VLOOKUP(W49,รายชื่อชมรม!$A$3:$F$83,3,FALSE))))</f>
        <v>สิบเอกชัยวัฒน์  เรืองไกรศิลป์</v>
      </c>
      <c r="Z49" s="6" t="str">
        <f>IF(Y49=$Z$4,MAX(Z$1:$Z48)+1,"")</f>
        <v/>
      </c>
      <c r="AA49" s="6" t="str">
        <f>IF($Y49=AA$4,MAX(AA$1:AA48)+1,"")</f>
        <v/>
      </c>
      <c r="AB49" s="6" t="str">
        <f>IF($Y49=AB$4,MAX(AB$1:AB48)+1,"")</f>
        <v/>
      </c>
      <c r="AC49" s="6" t="str">
        <f>IF($Y49=AC$4,MAX(AC$1:AC48)+1,"")</f>
        <v/>
      </c>
      <c r="AD49" s="6" t="str">
        <f>IF($Y49=AD$4,MAX(AD$1:AD48)+1,"")</f>
        <v/>
      </c>
      <c r="AE49" s="6" t="str">
        <f>IF($Y49=AE$4,MAX(AE$1:AE48)+1,"")</f>
        <v/>
      </c>
      <c r="AF49" s="6" t="str">
        <f>IF($Y49=AF$4,MAX(AF$1:AF48)+1,"")</f>
        <v/>
      </c>
      <c r="AG49" s="6" t="str">
        <f>IF($Y49=AG$4,MAX(AG$1:AG48)+1,"")</f>
        <v/>
      </c>
      <c r="AH49" s="6" t="str">
        <f>IF($Y49=AH$4,MAX(AH$1:AH48)+1,"")</f>
        <v/>
      </c>
      <c r="AI49" s="5">
        <f t="shared" si="3"/>
        <v>0</v>
      </c>
      <c r="AK49" s="6" t="str">
        <f>IF($W49=AK$4,MAX(AK$1:AK48)+1,"")</f>
        <v/>
      </c>
      <c r="AL49" s="6" t="str">
        <f>IF($W49=AL$4,MAX(AL$1:AL48)+1,"")</f>
        <v/>
      </c>
      <c r="AM49" s="6" t="str">
        <f>IF($W49=AM$4,MAX(AM$1:AM48)+1,"")</f>
        <v/>
      </c>
      <c r="AN49" s="6">
        <f>IF($W49=AN$4,MAX(AN$1:AN48)+1,"")</f>
        <v>11</v>
      </c>
      <c r="AO49" s="6" t="str">
        <f>IF($W49=AO$4,MAX(AO$1:AO48)+1,"")</f>
        <v/>
      </c>
      <c r="AP49" s="6" t="str">
        <f>IF($W49=AP$4,MAX(AP$1:AP48)+1,"")</f>
        <v/>
      </c>
      <c r="AQ49" s="6" t="str">
        <f>IF($W49=AQ$4,MAX(AQ$1:AQ48)+1,"")</f>
        <v/>
      </c>
      <c r="AR49" s="6" t="str">
        <f>IF($W49=AR$4,MAX(AR$1:AR48)+1,"")</f>
        <v/>
      </c>
      <c r="AS49" s="6" t="str">
        <f>IF($W49=AS$4,MAX(AS$1:AS48)+1,"")</f>
        <v/>
      </c>
      <c r="AT49" s="6" t="str">
        <f>IF($W49=AT$4,MAX(AT$1:AT48)+1,"")</f>
        <v/>
      </c>
      <c r="AU49" s="6" t="str">
        <f>IF($W49=AU$4,MAX(AU$1:AU48)+1,"")</f>
        <v/>
      </c>
      <c r="AV49" s="6" t="str">
        <f>IF($W49=AV$4,MAX(AV$1:AV48)+1,"")</f>
        <v/>
      </c>
      <c r="AW49" s="6" t="str">
        <f>IF($W49=AW$4,MAX(AW$1:AW48)+1,"")</f>
        <v/>
      </c>
      <c r="AX49" s="6" t="str">
        <f>IF($W49=AX$4,MAX(AX$1:AX48)+1,"")</f>
        <v/>
      </c>
      <c r="AY49" s="6" t="str">
        <f>IF($W49=AY$4,MAX(AY$1:AY48)+1,"")</f>
        <v/>
      </c>
      <c r="AZ49" s="6" t="str">
        <f>IF($W49=AZ$4,MAX(AZ$1:AZ48)+1,"")</f>
        <v/>
      </c>
      <c r="BA49" s="6" t="str">
        <f>IF($W49=BA$4,MAX(BA$1:BA48)+1,"")</f>
        <v/>
      </c>
      <c r="BB49" s="6" t="str">
        <f>IF($W49=BB$4,MAX(BB$1:BB48)+1,"")</f>
        <v/>
      </c>
      <c r="BC49" s="6" t="str">
        <f>IF($W49=BC$4,MAX(BC$1:BC48)+1,"")</f>
        <v/>
      </c>
      <c r="BD49" s="6" t="str">
        <f>IF($W49=BD$4,MAX(BD$1:BD48)+1,"")</f>
        <v/>
      </c>
      <c r="BE49" s="6" t="str">
        <f>IF($W49=BE$4,MAX(BE$1:BE48)+1,"")</f>
        <v/>
      </c>
      <c r="BF49" s="6" t="str">
        <f>IF($W49=BF$4,MAX(BF$1:BF48)+1,"")</f>
        <v/>
      </c>
      <c r="BG49" s="6" t="str">
        <f>IF($W49=BG$4,MAX(BG$1:BG48)+1,"")</f>
        <v/>
      </c>
      <c r="BH49" s="6" t="str">
        <f>IF($W49=BH$4,MAX(BH$1:BH48)+1,"")</f>
        <v/>
      </c>
      <c r="BI49" s="6" t="str">
        <f>IF($W49=BI$4,MAX(BI$1:BI48)+1,"")</f>
        <v/>
      </c>
      <c r="BJ49" s="6" t="str">
        <f>IF($W49=BJ$4,MAX(BJ$1:BJ48)+1,"")</f>
        <v/>
      </c>
      <c r="BK49" s="6" t="str">
        <f>IF($W49=BK$4,MAX(BK$1:BK48)+1,"")</f>
        <v/>
      </c>
      <c r="BL49" s="6" t="str">
        <f>IF($W49=BL$4,MAX(BL$1:BL48)+1,"")</f>
        <v/>
      </c>
      <c r="BM49" s="6" t="str">
        <f>IF($W49=BM$4,MAX(BM$1:BM48)+1,"")</f>
        <v/>
      </c>
      <c r="BN49" s="6" t="str">
        <f>IF($W49=BN$4,MAX(BN$1:BN48)+1,"")</f>
        <v/>
      </c>
      <c r="BO49" s="6" t="str">
        <f>IF($W49=BO$4,MAX(BO$1:BO48)+1,"")</f>
        <v/>
      </c>
      <c r="BP49" s="6" t="str">
        <f>IF($W49=BP$4,MAX(BP$1:BP48)+1,"")</f>
        <v/>
      </c>
      <c r="BQ49" s="6" t="str">
        <f>IF($W49=BQ$4,MAX(BQ$1:BQ48)+1,"")</f>
        <v/>
      </c>
      <c r="BR49" s="6" t="str">
        <f>IF($W49=BR$4,MAX(BR$1:BR48)+1,"")</f>
        <v/>
      </c>
      <c r="BS49" s="6" t="str">
        <f>IF($W49=BS$4,MAX(BS$1:BS48)+1,"")</f>
        <v/>
      </c>
      <c r="BT49" s="6" t="str">
        <f>IF($W49=BT$4,MAX(BT$1:BT48)+1,"")</f>
        <v/>
      </c>
      <c r="BU49" s="6" t="str">
        <f>IF($W49=BU$4,MAX(BU$1:BU48)+1,"")</f>
        <v/>
      </c>
      <c r="BV49" s="6" t="str">
        <f>IF($W49=BV$4,MAX(BV$1:BV48)+1,"")</f>
        <v/>
      </c>
      <c r="BW49" s="6" t="str">
        <f>IF($W49=BW$4,MAX(BW$1:BW48)+1,"")</f>
        <v/>
      </c>
      <c r="BX49" s="6" t="str">
        <f>IF($W49=BX$4,MAX(BX$1:BX48)+1,"")</f>
        <v/>
      </c>
      <c r="BY49" s="6" t="str">
        <f>IF($W49=BY$4,MAX(BY$1:BY48)+1,"")</f>
        <v/>
      </c>
      <c r="BZ49" s="6" t="str">
        <f>IF($W49=BZ$4,MAX(BZ$1:BZ48)+1,"")</f>
        <v/>
      </c>
      <c r="CA49" s="6" t="str">
        <f>IF($W49=CA$4,MAX(CA$1:CA48)+1,"")</f>
        <v/>
      </c>
      <c r="CB49" s="6" t="str">
        <f>IF($W49=CB$4,MAX(CB$1:CB48)+1,"")</f>
        <v/>
      </c>
      <c r="CC49" s="6" t="str">
        <f>IF($W49=CC$4,MAX(CC$1:CC48)+1,"")</f>
        <v/>
      </c>
      <c r="CD49" s="6" t="str">
        <f>IF($W49=CD$4,MAX(CD$1:CD48)+1,"")</f>
        <v/>
      </c>
      <c r="CE49" s="6" t="str">
        <f>IF($W49=CE$4,MAX(CE$1:CE48)+1,"")</f>
        <v/>
      </c>
      <c r="CF49" s="6" t="str">
        <f>IF($W49=CF$4,MAX(CF$1:CF48)+1,"")</f>
        <v/>
      </c>
      <c r="CG49" s="6" t="str">
        <f>IF($W49=CG$4,MAX(CG$1:CG48)+1,"")</f>
        <v/>
      </c>
      <c r="CH49" s="6" t="str">
        <f>IF($W49=CH$4,MAX(CH$1:CH48)+1,"")</f>
        <v/>
      </c>
      <c r="CI49" s="6" t="str">
        <f>IF($W49=CI$4,MAX(CI$1:CI48)+1,"")</f>
        <v/>
      </c>
      <c r="CJ49" s="6" t="str">
        <f>IF($W49=CJ$4,MAX(CJ$1:CJ48)+1,"")</f>
        <v/>
      </c>
      <c r="CK49" s="6" t="str">
        <f>IF($W49=CK$4,MAX(CK$1:CK48)+1,"")</f>
        <v/>
      </c>
      <c r="CL49" s="6" t="str">
        <f>IF($W49=CL$4,MAX(CL$1:CL48)+1,"")</f>
        <v/>
      </c>
      <c r="CM49" s="6" t="str">
        <f>IF($W49=CM$4,MAX(CM$1:CM48)+1,"")</f>
        <v/>
      </c>
      <c r="CN49" s="6" t="str">
        <f>IF($W49=CN$4,MAX(CN$1:CN48)+1,"")</f>
        <v/>
      </c>
      <c r="CO49" s="6" t="str">
        <f>IF($W49=CO$4,MAX(CO$1:CO48)+1,"")</f>
        <v/>
      </c>
      <c r="CP49" s="6" t="str">
        <f>IF($W49=CP$4,MAX(CP$1:CP48)+1,"")</f>
        <v/>
      </c>
      <c r="CQ49" s="6" t="str">
        <f>IF($W49=CQ$4,MAX(CQ$1:CQ48)+1,"")</f>
        <v/>
      </c>
      <c r="CR49" s="6" t="str">
        <f>IF($W49=CR$4,MAX(CR$1:CR48)+1,"")</f>
        <v/>
      </c>
      <c r="CS49" s="6" t="str">
        <f>IF($W49=CS$4,MAX(CS$1:CS48)+1,"")</f>
        <v/>
      </c>
      <c r="CT49" s="5">
        <f t="shared" si="4"/>
        <v>11</v>
      </c>
      <c r="CU49" s="6" t="str">
        <f t="shared" si="5"/>
        <v>1700401450360</v>
      </c>
      <c r="CV49" s="5" t="str">
        <f t="shared" si="6"/>
        <v>เด็กชาย</v>
      </c>
      <c r="CW49" s="5" t="str" cm="1">
        <f t="array" ref="CW49">RIGHT(F49,MIN(LEN(SUBSTITUTE(F49,รายชื่อนักเรียนแยกห้อง!$AD$5:$AD$8,""))))</f>
        <v>ธนันธร</v>
      </c>
      <c r="CX49" s="6">
        <f t="shared" si="7"/>
        <v>0</v>
      </c>
      <c r="CY49" s="6" t="str">
        <f t="shared" si="8"/>
        <v/>
      </c>
      <c r="CZ49" s="5" t="str">
        <f t="shared" si="9"/>
        <v>มัธยมศึกษาปีที่ 1/2-0</v>
      </c>
      <c r="DA49" s="5" t="str">
        <f t="shared" si="10"/>
        <v>มัธยมศึกษาปีที่ 1/2-</v>
      </c>
      <c r="DC49" s="6" t="str">
        <f>IF(DB49="วิทย์-คณิต (เตรียมวิศวะ)",MAX($DC$1:DC48)+1,"")</f>
        <v/>
      </c>
      <c r="DD49" s="6" t="str">
        <f>IF(DB49="วิทย์-คณิต (วิทยาศาสตร์สุขภาพ)",MAX($DD$1:DD48)+1,"")</f>
        <v/>
      </c>
      <c r="DE49" s="6" t="str">
        <f>IF(DB49="ศิลป์การจัดการธุรกิจการค้าสมัยใหม่",MAX($DE$1:DE48)+1,"")</f>
        <v/>
      </c>
      <c r="DF49" s="6" t="str">
        <f>IF(DB49="ศิลป์ภาษาจีนเพื่อธุรกิจ 4.0",MAX($DF$1:DF48)+1,"")</f>
        <v/>
      </c>
      <c r="DG49" s="6" t="str">
        <f>IF(DB49="ศิลป์ภาษาอังกฤษเพื่อการสื่อสารธุรกิจ",MAX($DG$1:DG48)+1,"")</f>
        <v/>
      </c>
      <c r="DH49" s="6" t="str">
        <f>IF(DB49="นวัตกรรมการจัดการเกษตร",MAX($DH$1:DH48)+1,"")</f>
        <v/>
      </c>
      <c r="DI49" s="5">
        <f t="shared" si="11"/>
        <v>0</v>
      </c>
      <c r="DJ49" s="5" t="str">
        <f t="shared" si="12"/>
        <v>มัธยมศึกษาปีที่ 1/2-10</v>
      </c>
      <c r="DK49" s="5" t="str">
        <f t="shared" si="13"/>
        <v>-0</v>
      </c>
      <c r="DL49" s="5" t="str">
        <f t="shared" si="14"/>
        <v>มัธยมศึกษาปีที่ 1</v>
      </c>
    </row>
    <row r="50" spans="1:116">
      <c r="A50" s="5" t="str">
        <f t="shared" si="0"/>
        <v>มัธยมศึกษาปีที่ 1/2-11</v>
      </c>
      <c r="B50" s="5" t="str">
        <f t="shared" si="1"/>
        <v>ช68105-4</v>
      </c>
      <c r="C50" s="5" t="str">
        <f t="shared" si="2"/>
        <v>-0</v>
      </c>
      <c r="D50" s="8">
        <v>11</v>
      </c>
      <c r="E50" s="9" t="s">
        <v>1660</v>
      </c>
      <c r="F50" s="3" t="s">
        <v>1661</v>
      </c>
      <c r="G50" s="3" t="s">
        <v>1662</v>
      </c>
      <c r="H50" s="11">
        <v>1</v>
      </c>
      <c r="I50" s="11">
        <v>7</v>
      </c>
      <c r="J50" s="11">
        <v>0</v>
      </c>
      <c r="K50" s="11">
        <v>9</v>
      </c>
      <c r="L50" s="11">
        <v>9</v>
      </c>
      <c r="M50" s="11">
        <v>0</v>
      </c>
      <c r="N50" s="11">
        <v>1</v>
      </c>
      <c r="O50" s="11">
        <v>9</v>
      </c>
      <c r="P50" s="11">
        <v>3</v>
      </c>
      <c r="Q50" s="11">
        <v>3</v>
      </c>
      <c r="R50" s="11">
        <v>0</v>
      </c>
      <c r="S50" s="11">
        <v>8</v>
      </c>
      <c r="T50" s="11">
        <v>2</v>
      </c>
      <c r="U50" s="11" t="s">
        <v>576</v>
      </c>
      <c r="W50" s="6" t="str">
        <f>IF(X50="","",IF(X50=รายชื่อชมรม!$B$3,รายชื่อชมรม!$A$3,IF(X50=รายชื่อชมรม!$B$4,รายชื่อชมรม!$A$4,IF(X50=รายชื่อชมรม!$B$5,รายชื่อชมรม!$A$5,IF(X50=รายชื่อชมรม!$B$6,รายชื่อชมรม!$A$6,IF(X50=รายชื่อชมรม!$B$7,รายชื่อชมรม!$A$7,IF(X50=รายชื่อชมรม!$B$8,รายชื่อชมรม!$A$8,IF(X50=รายชื่อชมรม!$B$9,รายชื่อชมรม!$A$9,IF(X50=รายชื่อชมรม!$B$10,รายชื่อชมรม!$A$10,IF(X50=รายชื่อชมรม!$B$11,รายชื่อชมรม!$A$11,IF(X50=รายชื่อชมรม!$B$12,รายชื่อชมรม!$A$12,"-")))))))))))</f>
        <v>ช68105</v>
      </c>
      <c r="X50" s="6" t="s">
        <v>2306</v>
      </c>
      <c r="Y50" s="6" t="str">
        <f>IF(W50=0,"",IF(W50="-","",IF(W50="","",VLOOKUP(W50,รายชื่อชมรม!$A$3:$F$83,3,FALSE))))</f>
        <v>นางภัณฑิลา  โนนทะขาม</v>
      </c>
      <c r="Z50" s="6" t="str">
        <f>IF(Y50=$Z$4,MAX(Z$1:$Z49)+1,"")</f>
        <v/>
      </c>
      <c r="AA50" s="6" t="str">
        <f>IF($Y50=AA$4,MAX(AA$1:AA49)+1,"")</f>
        <v/>
      </c>
      <c r="AB50" s="6" t="str">
        <f>IF($Y50=AB$4,MAX(AB$1:AB49)+1,"")</f>
        <v/>
      </c>
      <c r="AC50" s="6" t="str">
        <f>IF($Y50=AC$4,MAX(AC$1:AC49)+1,"")</f>
        <v/>
      </c>
      <c r="AD50" s="6" t="str">
        <f>IF($Y50=AD$4,MAX(AD$1:AD49)+1,"")</f>
        <v/>
      </c>
      <c r="AE50" s="6" t="str">
        <f>IF($Y50=AE$4,MAX(AE$1:AE49)+1,"")</f>
        <v/>
      </c>
      <c r="AF50" s="6" t="str">
        <f>IF($Y50=AF$4,MAX(AF$1:AF49)+1,"")</f>
        <v/>
      </c>
      <c r="AG50" s="6" t="str">
        <f>IF($Y50=AG$4,MAX(AG$1:AG49)+1,"")</f>
        <v/>
      </c>
      <c r="AH50" s="6" t="str">
        <f>IF($Y50=AH$4,MAX(AH$1:AH49)+1,"")</f>
        <v/>
      </c>
      <c r="AI50" s="5">
        <f t="shared" si="3"/>
        <v>0</v>
      </c>
      <c r="AK50" s="6" t="str">
        <f>IF($W50=AK$4,MAX(AK$1:AK49)+1,"")</f>
        <v/>
      </c>
      <c r="AL50" s="6" t="str">
        <f>IF($W50=AL$4,MAX(AL$1:AL49)+1,"")</f>
        <v/>
      </c>
      <c r="AM50" s="6" t="str">
        <f>IF($W50=AM$4,MAX(AM$1:AM49)+1,"")</f>
        <v/>
      </c>
      <c r="AN50" s="6" t="str">
        <f>IF($W50=AN$4,MAX(AN$1:AN49)+1,"")</f>
        <v/>
      </c>
      <c r="AO50" s="6">
        <f>IF($W50=AO$4,MAX(AO$1:AO49)+1,"")</f>
        <v>4</v>
      </c>
      <c r="AP50" s="6" t="str">
        <f>IF($W50=AP$4,MAX(AP$1:AP49)+1,"")</f>
        <v/>
      </c>
      <c r="AQ50" s="6" t="str">
        <f>IF($W50=AQ$4,MAX(AQ$1:AQ49)+1,"")</f>
        <v/>
      </c>
      <c r="AR50" s="6" t="str">
        <f>IF($W50=AR$4,MAX(AR$1:AR49)+1,"")</f>
        <v/>
      </c>
      <c r="AS50" s="6" t="str">
        <f>IF($W50=AS$4,MAX(AS$1:AS49)+1,"")</f>
        <v/>
      </c>
      <c r="AT50" s="6" t="str">
        <f>IF($W50=AT$4,MAX(AT$1:AT49)+1,"")</f>
        <v/>
      </c>
      <c r="AU50" s="6" t="str">
        <f>IF($W50=AU$4,MAX(AU$1:AU49)+1,"")</f>
        <v/>
      </c>
      <c r="AV50" s="6" t="str">
        <f>IF($W50=AV$4,MAX(AV$1:AV49)+1,"")</f>
        <v/>
      </c>
      <c r="AW50" s="6" t="str">
        <f>IF($W50=AW$4,MAX(AW$1:AW49)+1,"")</f>
        <v/>
      </c>
      <c r="AX50" s="6" t="str">
        <f>IF($W50=AX$4,MAX(AX$1:AX49)+1,"")</f>
        <v/>
      </c>
      <c r="AY50" s="6" t="str">
        <f>IF($W50=AY$4,MAX(AY$1:AY49)+1,"")</f>
        <v/>
      </c>
      <c r="AZ50" s="6" t="str">
        <f>IF($W50=AZ$4,MAX(AZ$1:AZ49)+1,"")</f>
        <v/>
      </c>
      <c r="BA50" s="6" t="str">
        <f>IF($W50=BA$4,MAX(BA$1:BA49)+1,"")</f>
        <v/>
      </c>
      <c r="BB50" s="6" t="str">
        <f>IF($W50=BB$4,MAX(BB$1:BB49)+1,"")</f>
        <v/>
      </c>
      <c r="BC50" s="6" t="str">
        <f>IF($W50=BC$4,MAX(BC$1:BC49)+1,"")</f>
        <v/>
      </c>
      <c r="BD50" s="6" t="str">
        <f>IF($W50=BD$4,MAX(BD$1:BD49)+1,"")</f>
        <v/>
      </c>
      <c r="BE50" s="6" t="str">
        <f>IF($W50=BE$4,MAX(BE$1:BE49)+1,"")</f>
        <v/>
      </c>
      <c r="BF50" s="6" t="str">
        <f>IF($W50=BF$4,MAX(BF$1:BF49)+1,"")</f>
        <v/>
      </c>
      <c r="BG50" s="6" t="str">
        <f>IF($W50=BG$4,MAX(BG$1:BG49)+1,"")</f>
        <v/>
      </c>
      <c r="BH50" s="6" t="str">
        <f>IF($W50=BH$4,MAX(BH$1:BH49)+1,"")</f>
        <v/>
      </c>
      <c r="BI50" s="6" t="str">
        <f>IF($W50=BI$4,MAX(BI$1:BI49)+1,"")</f>
        <v/>
      </c>
      <c r="BJ50" s="6" t="str">
        <f>IF($W50=BJ$4,MAX(BJ$1:BJ49)+1,"")</f>
        <v/>
      </c>
      <c r="BK50" s="6" t="str">
        <f>IF($W50=BK$4,MAX(BK$1:BK49)+1,"")</f>
        <v/>
      </c>
      <c r="BL50" s="6" t="str">
        <f>IF($W50=BL$4,MAX(BL$1:BL49)+1,"")</f>
        <v/>
      </c>
      <c r="BM50" s="6" t="str">
        <f>IF($W50=BM$4,MAX(BM$1:BM49)+1,"")</f>
        <v/>
      </c>
      <c r="BN50" s="6" t="str">
        <f>IF($W50=BN$4,MAX(BN$1:BN49)+1,"")</f>
        <v/>
      </c>
      <c r="BO50" s="6" t="str">
        <f>IF($W50=BO$4,MAX(BO$1:BO49)+1,"")</f>
        <v/>
      </c>
      <c r="BP50" s="6" t="str">
        <f>IF($W50=BP$4,MAX(BP$1:BP49)+1,"")</f>
        <v/>
      </c>
      <c r="BQ50" s="6" t="str">
        <f>IF($W50=BQ$4,MAX(BQ$1:BQ49)+1,"")</f>
        <v/>
      </c>
      <c r="BR50" s="6" t="str">
        <f>IF($W50=BR$4,MAX(BR$1:BR49)+1,"")</f>
        <v/>
      </c>
      <c r="BS50" s="6" t="str">
        <f>IF($W50=BS$4,MAX(BS$1:BS49)+1,"")</f>
        <v/>
      </c>
      <c r="BT50" s="6" t="str">
        <f>IF($W50=BT$4,MAX(BT$1:BT49)+1,"")</f>
        <v/>
      </c>
      <c r="BU50" s="6" t="str">
        <f>IF($W50=BU$4,MAX(BU$1:BU49)+1,"")</f>
        <v/>
      </c>
      <c r="BV50" s="6" t="str">
        <f>IF($W50=BV$4,MAX(BV$1:BV49)+1,"")</f>
        <v/>
      </c>
      <c r="BW50" s="6" t="str">
        <f>IF($W50=BW$4,MAX(BW$1:BW49)+1,"")</f>
        <v/>
      </c>
      <c r="BX50" s="6" t="str">
        <f>IF($W50=BX$4,MAX(BX$1:BX49)+1,"")</f>
        <v/>
      </c>
      <c r="BY50" s="6" t="str">
        <f>IF($W50=BY$4,MAX(BY$1:BY49)+1,"")</f>
        <v/>
      </c>
      <c r="BZ50" s="6" t="str">
        <f>IF($W50=BZ$4,MAX(BZ$1:BZ49)+1,"")</f>
        <v/>
      </c>
      <c r="CA50" s="6" t="str">
        <f>IF($W50=CA$4,MAX(CA$1:CA49)+1,"")</f>
        <v/>
      </c>
      <c r="CB50" s="6" t="str">
        <f>IF($W50=CB$4,MAX(CB$1:CB49)+1,"")</f>
        <v/>
      </c>
      <c r="CC50" s="6" t="str">
        <f>IF($W50=CC$4,MAX(CC$1:CC49)+1,"")</f>
        <v/>
      </c>
      <c r="CD50" s="6" t="str">
        <f>IF($W50=CD$4,MAX(CD$1:CD49)+1,"")</f>
        <v/>
      </c>
      <c r="CE50" s="6" t="str">
        <f>IF($W50=CE$4,MAX(CE$1:CE49)+1,"")</f>
        <v/>
      </c>
      <c r="CF50" s="6" t="str">
        <f>IF($W50=CF$4,MAX(CF$1:CF49)+1,"")</f>
        <v/>
      </c>
      <c r="CG50" s="6" t="str">
        <f>IF($W50=CG$4,MAX(CG$1:CG49)+1,"")</f>
        <v/>
      </c>
      <c r="CH50" s="6" t="str">
        <f>IF($W50=CH$4,MAX(CH$1:CH49)+1,"")</f>
        <v/>
      </c>
      <c r="CI50" s="6" t="str">
        <f>IF($W50=CI$4,MAX(CI$1:CI49)+1,"")</f>
        <v/>
      </c>
      <c r="CJ50" s="6" t="str">
        <f>IF($W50=CJ$4,MAX(CJ$1:CJ49)+1,"")</f>
        <v/>
      </c>
      <c r="CK50" s="6" t="str">
        <f>IF($W50=CK$4,MAX(CK$1:CK49)+1,"")</f>
        <v/>
      </c>
      <c r="CL50" s="6" t="str">
        <f>IF($W50=CL$4,MAX(CL$1:CL49)+1,"")</f>
        <v/>
      </c>
      <c r="CM50" s="6" t="str">
        <f>IF($W50=CM$4,MAX(CM$1:CM49)+1,"")</f>
        <v/>
      </c>
      <c r="CN50" s="6" t="str">
        <f>IF($W50=CN$4,MAX(CN$1:CN49)+1,"")</f>
        <v/>
      </c>
      <c r="CO50" s="6" t="str">
        <f>IF($W50=CO$4,MAX(CO$1:CO49)+1,"")</f>
        <v/>
      </c>
      <c r="CP50" s="6" t="str">
        <f>IF($W50=CP$4,MAX(CP$1:CP49)+1,"")</f>
        <v/>
      </c>
      <c r="CQ50" s="6" t="str">
        <f>IF($W50=CQ$4,MAX(CQ$1:CQ49)+1,"")</f>
        <v/>
      </c>
      <c r="CR50" s="6" t="str">
        <f>IF($W50=CR$4,MAX(CR$1:CR49)+1,"")</f>
        <v/>
      </c>
      <c r="CS50" s="6" t="str">
        <f>IF($W50=CS$4,MAX(CS$1:CS49)+1,"")</f>
        <v/>
      </c>
      <c r="CT50" s="5">
        <f t="shared" si="4"/>
        <v>4</v>
      </c>
      <c r="CU50" s="6" t="str">
        <f t="shared" si="5"/>
        <v>1709901933082</v>
      </c>
      <c r="CV50" s="5" t="str">
        <f t="shared" si="6"/>
        <v>เด็กชาย</v>
      </c>
      <c r="CW50" s="5" t="str" cm="1">
        <f t="array" ref="CW50">RIGHT(F50,MIN(LEN(SUBSTITUTE(F50,รายชื่อนักเรียนแยกห้อง!$AD$5:$AD$8,""))))</f>
        <v>พลภูมิ</v>
      </c>
      <c r="CX50" s="6">
        <f t="shared" si="7"/>
        <v>0</v>
      </c>
      <c r="CY50" s="6" t="str">
        <f t="shared" si="8"/>
        <v/>
      </c>
      <c r="CZ50" s="5" t="str">
        <f t="shared" si="9"/>
        <v>มัธยมศึกษาปีที่ 1/2-0</v>
      </c>
      <c r="DA50" s="5" t="str">
        <f t="shared" si="10"/>
        <v>มัธยมศึกษาปีที่ 1/2-</v>
      </c>
      <c r="DC50" s="6" t="str">
        <f>IF(DB50="วิทย์-คณิต (เตรียมวิศวะ)",MAX($DC$1:DC49)+1,"")</f>
        <v/>
      </c>
      <c r="DD50" s="6" t="str">
        <f>IF(DB50="วิทย์-คณิต (วิทยาศาสตร์สุขภาพ)",MAX($DD$1:DD49)+1,"")</f>
        <v/>
      </c>
      <c r="DE50" s="6" t="str">
        <f>IF(DB50="ศิลป์การจัดการธุรกิจการค้าสมัยใหม่",MAX($DE$1:DE49)+1,"")</f>
        <v/>
      </c>
      <c r="DF50" s="6" t="str">
        <f>IF(DB50="ศิลป์ภาษาจีนเพื่อธุรกิจ 4.0",MAX($DF$1:DF49)+1,"")</f>
        <v/>
      </c>
      <c r="DG50" s="6" t="str">
        <f>IF(DB50="ศิลป์ภาษาอังกฤษเพื่อการสื่อสารธุรกิจ",MAX($DG$1:DG49)+1,"")</f>
        <v/>
      </c>
      <c r="DH50" s="6" t="str">
        <f>IF(DB50="นวัตกรรมการจัดการเกษตร",MAX($DH$1:DH49)+1,"")</f>
        <v/>
      </c>
      <c r="DI50" s="5">
        <f t="shared" si="11"/>
        <v>0</v>
      </c>
      <c r="DJ50" s="5" t="str">
        <f t="shared" si="12"/>
        <v>มัธยมศึกษาปีที่ 1/2-11</v>
      </c>
      <c r="DK50" s="5" t="str">
        <f t="shared" si="13"/>
        <v>-0</v>
      </c>
      <c r="DL50" s="5" t="str">
        <f t="shared" si="14"/>
        <v>มัธยมศึกษาปีที่ 1</v>
      </c>
    </row>
    <row r="51" spans="1:116">
      <c r="A51" s="5" t="str">
        <f t="shared" si="0"/>
        <v>มัธยมศึกษาปีที่ 1/2-12</v>
      </c>
      <c r="B51" s="5" t="str">
        <f t="shared" si="1"/>
        <v>ช68105-5</v>
      </c>
      <c r="C51" s="5" t="str">
        <f t="shared" si="2"/>
        <v>-0</v>
      </c>
      <c r="D51" s="8">
        <v>12</v>
      </c>
      <c r="E51" s="9" t="s">
        <v>1663</v>
      </c>
      <c r="F51" s="3" t="s">
        <v>1664</v>
      </c>
      <c r="G51" s="3" t="s">
        <v>1665</v>
      </c>
      <c r="H51" s="11">
        <v>1</v>
      </c>
      <c r="I51" s="11">
        <v>7</v>
      </c>
      <c r="J51" s="11">
        <v>0</v>
      </c>
      <c r="K51" s="11">
        <v>9</v>
      </c>
      <c r="L51" s="11">
        <v>9</v>
      </c>
      <c r="M51" s="11">
        <v>0</v>
      </c>
      <c r="N51" s="11">
        <v>1</v>
      </c>
      <c r="O51" s="11">
        <v>9</v>
      </c>
      <c r="P51" s="11">
        <v>7</v>
      </c>
      <c r="Q51" s="11">
        <v>9</v>
      </c>
      <c r="R51" s="11">
        <v>5</v>
      </c>
      <c r="S51" s="11">
        <v>4</v>
      </c>
      <c r="T51" s="11">
        <v>6</v>
      </c>
      <c r="U51" s="11" t="s">
        <v>576</v>
      </c>
      <c r="W51" s="6" t="str">
        <f>IF(X51="","",IF(X51=รายชื่อชมรม!$B$3,รายชื่อชมรม!$A$3,IF(X51=รายชื่อชมรม!$B$4,รายชื่อชมรม!$A$4,IF(X51=รายชื่อชมรม!$B$5,รายชื่อชมรม!$A$5,IF(X51=รายชื่อชมรม!$B$6,รายชื่อชมรม!$A$6,IF(X51=รายชื่อชมรม!$B$7,รายชื่อชมรม!$A$7,IF(X51=รายชื่อชมรม!$B$8,รายชื่อชมรม!$A$8,IF(X51=รายชื่อชมรม!$B$9,รายชื่อชมรม!$A$9,IF(X51=รายชื่อชมรม!$B$10,รายชื่อชมรม!$A$10,IF(X51=รายชื่อชมรม!$B$11,รายชื่อชมรม!$A$11,IF(X51=รายชื่อชมรม!$B$12,รายชื่อชมรม!$A$12,"-")))))))))))</f>
        <v>ช68105</v>
      </c>
      <c r="X51" s="6" t="s">
        <v>2306</v>
      </c>
      <c r="Y51" s="6" t="str">
        <f>IF(W51=0,"",IF(W51="-","",IF(W51="","",VLOOKUP(W51,รายชื่อชมรม!$A$3:$F$83,3,FALSE))))</f>
        <v>นางภัณฑิลา  โนนทะขาม</v>
      </c>
      <c r="Z51" s="6" t="str">
        <f>IF(Y51=$Z$4,MAX(Z$1:$Z50)+1,"")</f>
        <v/>
      </c>
      <c r="AA51" s="6" t="str">
        <f>IF($Y51=AA$4,MAX(AA$1:AA50)+1,"")</f>
        <v/>
      </c>
      <c r="AB51" s="6" t="str">
        <f>IF($Y51=AB$4,MAX(AB$1:AB50)+1,"")</f>
        <v/>
      </c>
      <c r="AC51" s="6" t="str">
        <f>IF($Y51=AC$4,MAX(AC$1:AC50)+1,"")</f>
        <v/>
      </c>
      <c r="AD51" s="6" t="str">
        <f>IF($Y51=AD$4,MAX(AD$1:AD50)+1,"")</f>
        <v/>
      </c>
      <c r="AE51" s="6" t="str">
        <f>IF($Y51=AE$4,MAX(AE$1:AE50)+1,"")</f>
        <v/>
      </c>
      <c r="AF51" s="6" t="str">
        <f>IF($Y51=AF$4,MAX(AF$1:AF50)+1,"")</f>
        <v/>
      </c>
      <c r="AG51" s="6" t="str">
        <f>IF($Y51=AG$4,MAX(AG$1:AG50)+1,"")</f>
        <v/>
      </c>
      <c r="AH51" s="6" t="str">
        <f>IF($Y51=AH$4,MAX(AH$1:AH50)+1,"")</f>
        <v/>
      </c>
      <c r="AI51" s="5">
        <f t="shared" si="3"/>
        <v>0</v>
      </c>
      <c r="AK51" s="6" t="str">
        <f>IF($W51=AK$4,MAX(AK$1:AK50)+1,"")</f>
        <v/>
      </c>
      <c r="AL51" s="6" t="str">
        <f>IF($W51=AL$4,MAX(AL$1:AL50)+1,"")</f>
        <v/>
      </c>
      <c r="AM51" s="6" t="str">
        <f>IF($W51=AM$4,MAX(AM$1:AM50)+1,"")</f>
        <v/>
      </c>
      <c r="AN51" s="6" t="str">
        <f>IF($W51=AN$4,MAX(AN$1:AN50)+1,"")</f>
        <v/>
      </c>
      <c r="AO51" s="6">
        <f>IF($W51=AO$4,MAX(AO$1:AO50)+1,"")</f>
        <v>5</v>
      </c>
      <c r="AP51" s="6" t="str">
        <f>IF($W51=AP$4,MAX(AP$1:AP50)+1,"")</f>
        <v/>
      </c>
      <c r="AQ51" s="6" t="str">
        <f>IF($W51=AQ$4,MAX(AQ$1:AQ50)+1,"")</f>
        <v/>
      </c>
      <c r="AR51" s="6" t="str">
        <f>IF($W51=AR$4,MAX(AR$1:AR50)+1,"")</f>
        <v/>
      </c>
      <c r="AS51" s="6" t="str">
        <f>IF($W51=AS$4,MAX(AS$1:AS50)+1,"")</f>
        <v/>
      </c>
      <c r="AT51" s="6" t="str">
        <f>IF($W51=AT$4,MAX(AT$1:AT50)+1,"")</f>
        <v/>
      </c>
      <c r="AU51" s="6" t="str">
        <f>IF($W51=AU$4,MAX(AU$1:AU50)+1,"")</f>
        <v/>
      </c>
      <c r="AV51" s="6" t="str">
        <f>IF($W51=AV$4,MAX(AV$1:AV50)+1,"")</f>
        <v/>
      </c>
      <c r="AW51" s="6" t="str">
        <f>IF($W51=AW$4,MAX(AW$1:AW50)+1,"")</f>
        <v/>
      </c>
      <c r="AX51" s="6" t="str">
        <f>IF($W51=AX$4,MAX(AX$1:AX50)+1,"")</f>
        <v/>
      </c>
      <c r="AY51" s="6" t="str">
        <f>IF($W51=AY$4,MAX(AY$1:AY50)+1,"")</f>
        <v/>
      </c>
      <c r="AZ51" s="6" t="str">
        <f>IF($W51=AZ$4,MAX(AZ$1:AZ50)+1,"")</f>
        <v/>
      </c>
      <c r="BA51" s="6" t="str">
        <f>IF($W51=BA$4,MAX(BA$1:BA50)+1,"")</f>
        <v/>
      </c>
      <c r="BB51" s="6" t="str">
        <f>IF($W51=BB$4,MAX(BB$1:BB50)+1,"")</f>
        <v/>
      </c>
      <c r="BC51" s="6" t="str">
        <f>IF($W51=BC$4,MAX(BC$1:BC50)+1,"")</f>
        <v/>
      </c>
      <c r="BD51" s="6" t="str">
        <f>IF($W51=BD$4,MAX(BD$1:BD50)+1,"")</f>
        <v/>
      </c>
      <c r="BE51" s="6" t="str">
        <f>IF($W51=BE$4,MAX(BE$1:BE50)+1,"")</f>
        <v/>
      </c>
      <c r="BF51" s="6" t="str">
        <f>IF($W51=BF$4,MAX(BF$1:BF50)+1,"")</f>
        <v/>
      </c>
      <c r="BG51" s="6" t="str">
        <f>IF($W51=BG$4,MAX(BG$1:BG50)+1,"")</f>
        <v/>
      </c>
      <c r="BH51" s="6" t="str">
        <f>IF($W51=BH$4,MAX(BH$1:BH50)+1,"")</f>
        <v/>
      </c>
      <c r="BI51" s="6" t="str">
        <f>IF($W51=BI$4,MAX(BI$1:BI50)+1,"")</f>
        <v/>
      </c>
      <c r="BJ51" s="6" t="str">
        <f>IF($W51=BJ$4,MAX(BJ$1:BJ50)+1,"")</f>
        <v/>
      </c>
      <c r="BK51" s="6" t="str">
        <f>IF($W51=BK$4,MAX(BK$1:BK50)+1,"")</f>
        <v/>
      </c>
      <c r="BL51" s="6" t="str">
        <f>IF($W51=BL$4,MAX(BL$1:BL50)+1,"")</f>
        <v/>
      </c>
      <c r="BM51" s="6" t="str">
        <f>IF($W51=BM$4,MAX(BM$1:BM50)+1,"")</f>
        <v/>
      </c>
      <c r="BN51" s="6" t="str">
        <f>IF($W51=BN$4,MAX(BN$1:BN50)+1,"")</f>
        <v/>
      </c>
      <c r="BO51" s="6" t="str">
        <f>IF($W51=BO$4,MAX(BO$1:BO50)+1,"")</f>
        <v/>
      </c>
      <c r="BP51" s="6" t="str">
        <f>IF($W51=BP$4,MAX(BP$1:BP50)+1,"")</f>
        <v/>
      </c>
      <c r="BQ51" s="6" t="str">
        <f>IF($W51=BQ$4,MAX(BQ$1:BQ50)+1,"")</f>
        <v/>
      </c>
      <c r="BR51" s="6" t="str">
        <f>IF($W51=BR$4,MAX(BR$1:BR50)+1,"")</f>
        <v/>
      </c>
      <c r="BS51" s="6" t="str">
        <f>IF($W51=BS$4,MAX(BS$1:BS50)+1,"")</f>
        <v/>
      </c>
      <c r="BT51" s="6" t="str">
        <f>IF($W51=BT$4,MAX(BT$1:BT50)+1,"")</f>
        <v/>
      </c>
      <c r="BU51" s="6" t="str">
        <f>IF($W51=BU$4,MAX(BU$1:BU50)+1,"")</f>
        <v/>
      </c>
      <c r="BV51" s="6" t="str">
        <f>IF($W51=BV$4,MAX(BV$1:BV50)+1,"")</f>
        <v/>
      </c>
      <c r="BW51" s="6" t="str">
        <f>IF($W51=BW$4,MAX(BW$1:BW50)+1,"")</f>
        <v/>
      </c>
      <c r="BX51" s="6" t="str">
        <f>IF($W51=BX$4,MAX(BX$1:BX50)+1,"")</f>
        <v/>
      </c>
      <c r="BY51" s="6" t="str">
        <f>IF($W51=BY$4,MAX(BY$1:BY50)+1,"")</f>
        <v/>
      </c>
      <c r="BZ51" s="6" t="str">
        <f>IF($W51=BZ$4,MAX(BZ$1:BZ50)+1,"")</f>
        <v/>
      </c>
      <c r="CA51" s="6" t="str">
        <f>IF($W51=CA$4,MAX(CA$1:CA50)+1,"")</f>
        <v/>
      </c>
      <c r="CB51" s="6" t="str">
        <f>IF($W51=CB$4,MAX(CB$1:CB50)+1,"")</f>
        <v/>
      </c>
      <c r="CC51" s="6" t="str">
        <f>IF($W51=CC$4,MAX(CC$1:CC50)+1,"")</f>
        <v/>
      </c>
      <c r="CD51" s="6" t="str">
        <f>IF($W51=CD$4,MAX(CD$1:CD50)+1,"")</f>
        <v/>
      </c>
      <c r="CE51" s="6" t="str">
        <f>IF($W51=CE$4,MAX(CE$1:CE50)+1,"")</f>
        <v/>
      </c>
      <c r="CF51" s="6" t="str">
        <f>IF($W51=CF$4,MAX(CF$1:CF50)+1,"")</f>
        <v/>
      </c>
      <c r="CG51" s="6" t="str">
        <f>IF($W51=CG$4,MAX(CG$1:CG50)+1,"")</f>
        <v/>
      </c>
      <c r="CH51" s="6" t="str">
        <f>IF($W51=CH$4,MAX(CH$1:CH50)+1,"")</f>
        <v/>
      </c>
      <c r="CI51" s="6" t="str">
        <f>IF($W51=CI$4,MAX(CI$1:CI50)+1,"")</f>
        <v/>
      </c>
      <c r="CJ51" s="6" t="str">
        <f>IF($W51=CJ$4,MAX(CJ$1:CJ50)+1,"")</f>
        <v/>
      </c>
      <c r="CK51" s="6" t="str">
        <f>IF($W51=CK$4,MAX(CK$1:CK50)+1,"")</f>
        <v/>
      </c>
      <c r="CL51" s="6" t="str">
        <f>IF($W51=CL$4,MAX(CL$1:CL50)+1,"")</f>
        <v/>
      </c>
      <c r="CM51" s="6" t="str">
        <f>IF($W51=CM$4,MAX(CM$1:CM50)+1,"")</f>
        <v/>
      </c>
      <c r="CN51" s="6" t="str">
        <f>IF($W51=CN$4,MAX(CN$1:CN50)+1,"")</f>
        <v/>
      </c>
      <c r="CO51" s="6" t="str">
        <f>IF($W51=CO$4,MAX(CO$1:CO50)+1,"")</f>
        <v/>
      </c>
      <c r="CP51" s="6" t="str">
        <f>IF($W51=CP$4,MAX(CP$1:CP50)+1,"")</f>
        <v/>
      </c>
      <c r="CQ51" s="6" t="str">
        <f>IF($W51=CQ$4,MAX(CQ$1:CQ50)+1,"")</f>
        <v/>
      </c>
      <c r="CR51" s="6" t="str">
        <f>IF($W51=CR$4,MAX(CR$1:CR50)+1,"")</f>
        <v/>
      </c>
      <c r="CS51" s="6" t="str">
        <f>IF($W51=CS$4,MAX(CS$1:CS50)+1,"")</f>
        <v/>
      </c>
      <c r="CT51" s="5">
        <f t="shared" si="4"/>
        <v>5</v>
      </c>
      <c r="CU51" s="6" t="str">
        <f t="shared" si="5"/>
        <v>1709901979546</v>
      </c>
      <c r="CV51" s="5" t="str">
        <f t="shared" si="6"/>
        <v>เด็กชาย</v>
      </c>
      <c r="CW51" s="5" t="str" cm="1">
        <f t="array" ref="CW51">RIGHT(F51,MIN(LEN(SUBSTITUTE(F51,รายชื่อนักเรียนแยกห้อง!$AD$5:$AD$8,""))))</f>
        <v>นภัทร</v>
      </c>
      <c r="CX51" s="6">
        <f t="shared" si="7"/>
        <v>0</v>
      </c>
      <c r="CY51" s="6" t="str">
        <f t="shared" si="8"/>
        <v/>
      </c>
      <c r="CZ51" s="5" t="str">
        <f t="shared" si="9"/>
        <v>มัธยมศึกษาปีที่ 1/2-0</v>
      </c>
      <c r="DA51" s="5" t="str">
        <f t="shared" si="10"/>
        <v>มัธยมศึกษาปีที่ 1/2-</v>
      </c>
      <c r="DC51" s="6" t="str">
        <f>IF(DB51="วิทย์-คณิต (เตรียมวิศวะ)",MAX($DC$1:DC50)+1,"")</f>
        <v/>
      </c>
      <c r="DD51" s="6" t="str">
        <f>IF(DB51="วิทย์-คณิต (วิทยาศาสตร์สุขภาพ)",MAX($DD$1:DD50)+1,"")</f>
        <v/>
      </c>
      <c r="DE51" s="6" t="str">
        <f>IF(DB51="ศิลป์การจัดการธุรกิจการค้าสมัยใหม่",MAX($DE$1:DE50)+1,"")</f>
        <v/>
      </c>
      <c r="DF51" s="6" t="str">
        <f>IF(DB51="ศิลป์ภาษาจีนเพื่อธุรกิจ 4.0",MAX($DF$1:DF50)+1,"")</f>
        <v/>
      </c>
      <c r="DG51" s="6" t="str">
        <f>IF(DB51="ศิลป์ภาษาอังกฤษเพื่อการสื่อสารธุรกิจ",MAX($DG$1:DG50)+1,"")</f>
        <v/>
      </c>
      <c r="DH51" s="6" t="str">
        <f>IF(DB51="นวัตกรรมการจัดการเกษตร",MAX($DH$1:DH50)+1,"")</f>
        <v/>
      </c>
      <c r="DI51" s="5">
        <f t="shared" si="11"/>
        <v>0</v>
      </c>
      <c r="DJ51" s="5" t="str">
        <f t="shared" si="12"/>
        <v>มัธยมศึกษาปีที่ 1/2-12</v>
      </c>
      <c r="DK51" s="5" t="str">
        <f t="shared" si="13"/>
        <v>-0</v>
      </c>
      <c r="DL51" s="5" t="str">
        <f t="shared" si="14"/>
        <v>มัธยมศึกษาปีที่ 1</v>
      </c>
    </row>
    <row r="52" spans="1:116">
      <c r="A52" s="5" t="str">
        <f t="shared" si="0"/>
        <v>มัธยมศึกษาปีที่ 1/2-13</v>
      </c>
      <c r="B52" s="5" t="str">
        <f t="shared" si="1"/>
        <v>ช68106-5</v>
      </c>
      <c r="C52" s="5" t="str">
        <f t="shared" si="2"/>
        <v>-0</v>
      </c>
      <c r="D52" s="8">
        <v>13</v>
      </c>
      <c r="E52" s="9" t="s">
        <v>1625</v>
      </c>
      <c r="F52" s="3" t="s">
        <v>1667</v>
      </c>
      <c r="G52" s="3" t="s">
        <v>1187</v>
      </c>
      <c r="H52" s="11">
        <v>1</v>
      </c>
      <c r="I52" s="11">
        <v>7</v>
      </c>
      <c r="J52" s="11">
        <v>0</v>
      </c>
      <c r="K52" s="11">
        <v>9</v>
      </c>
      <c r="L52" s="11">
        <v>9</v>
      </c>
      <c r="M52" s="11">
        <v>0</v>
      </c>
      <c r="N52" s="11">
        <v>1</v>
      </c>
      <c r="O52" s="11">
        <v>9</v>
      </c>
      <c r="P52" s="11">
        <v>6</v>
      </c>
      <c r="Q52" s="11">
        <v>6</v>
      </c>
      <c r="R52" s="11">
        <v>5</v>
      </c>
      <c r="S52" s="11">
        <v>3</v>
      </c>
      <c r="T52" s="11">
        <v>3</v>
      </c>
      <c r="U52" s="11" t="s">
        <v>576</v>
      </c>
      <c r="W52" s="6" t="str">
        <f>IF(X52="","",IF(X52=รายชื่อชมรม!$B$3,รายชื่อชมรม!$A$3,IF(X52=รายชื่อชมรม!$B$4,รายชื่อชมรม!$A$4,IF(X52=รายชื่อชมรม!$B$5,รายชื่อชมรม!$A$5,IF(X52=รายชื่อชมรม!$B$6,รายชื่อชมรม!$A$6,IF(X52=รายชื่อชมรม!$B$7,รายชื่อชมรม!$A$7,IF(X52=รายชื่อชมรม!$B$8,รายชื่อชมรม!$A$8,IF(X52=รายชื่อชมรม!$B$9,รายชื่อชมรม!$A$9,IF(X52=รายชื่อชมรม!$B$10,รายชื่อชมรม!$A$10,IF(X52=รายชื่อชมรม!$B$11,รายชื่อชมรม!$A$11,IF(X52=รายชื่อชมรม!$B$12,รายชื่อชมรม!$A$12,"-")))))))))))</f>
        <v>ช68106</v>
      </c>
      <c r="X52" s="6" t="s">
        <v>2308</v>
      </c>
      <c r="Y52" s="6" t="str">
        <f>IF(W52=0,"",IF(W52="-","",IF(W52="","",VLOOKUP(W52,รายชื่อชมรม!$A$3:$F$83,3,FALSE))))</f>
        <v>นายชัยวัฒน์  กตัญญตาพงษ์</v>
      </c>
      <c r="Z52" s="6" t="str">
        <f>IF(Y52=$Z$4,MAX(Z$1:$Z51)+1,"")</f>
        <v/>
      </c>
      <c r="AA52" s="6" t="str">
        <f>IF($Y52=AA$4,MAX(AA$1:AA51)+1,"")</f>
        <v/>
      </c>
      <c r="AB52" s="6" t="str">
        <f>IF($Y52=AB$4,MAX(AB$1:AB51)+1,"")</f>
        <v/>
      </c>
      <c r="AC52" s="6" t="str">
        <f>IF($Y52=AC$4,MAX(AC$1:AC51)+1,"")</f>
        <v/>
      </c>
      <c r="AD52" s="6" t="str">
        <f>IF($Y52=AD$4,MAX(AD$1:AD51)+1,"")</f>
        <v/>
      </c>
      <c r="AE52" s="6" t="str">
        <f>IF($Y52=AE$4,MAX(AE$1:AE51)+1,"")</f>
        <v/>
      </c>
      <c r="AF52" s="6" t="str">
        <f>IF($Y52=AF$4,MAX(AF$1:AF51)+1,"")</f>
        <v/>
      </c>
      <c r="AG52" s="6" t="str">
        <f>IF($Y52=AG$4,MAX(AG$1:AG51)+1,"")</f>
        <v/>
      </c>
      <c r="AH52" s="6" t="str">
        <f>IF($Y52=AH$4,MAX(AH$1:AH51)+1,"")</f>
        <v/>
      </c>
      <c r="AI52" s="5">
        <f t="shared" si="3"/>
        <v>0</v>
      </c>
      <c r="AK52" s="6" t="str">
        <f>IF($W52=AK$4,MAX(AK$1:AK51)+1,"")</f>
        <v/>
      </c>
      <c r="AL52" s="6" t="str">
        <f>IF($W52=AL$4,MAX(AL$1:AL51)+1,"")</f>
        <v/>
      </c>
      <c r="AM52" s="6" t="str">
        <f>IF($W52=AM$4,MAX(AM$1:AM51)+1,"")</f>
        <v/>
      </c>
      <c r="AN52" s="6" t="str">
        <f>IF($W52=AN$4,MAX(AN$1:AN51)+1,"")</f>
        <v/>
      </c>
      <c r="AO52" s="6" t="str">
        <f>IF($W52=AO$4,MAX(AO$1:AO51)+1,"")</f>
        <v/>
      </c>
      <c r="AP52" s="6">
        <f>IF($W52=AP$4,MAX(AP$1:AP51)+1,"")</f>
        <v>5</v>
      </c>
      <c r="AQ52" s="6" t="str">
        <f>IF($W52=AQ$4,MAX(AQ$1:AQ51)+1,"")</f>
        <v/>
      </c>
      <c r="AR52" s="6" t="str">
        <f>IF($W52=AR$4,MAX(AR$1:AR51)+1,"")</f>
        <v/>
      </c>
      <c r="AS52" s="6" t="str">
        <f>IF($W52=AS$4,MAX(AS$1:AS51)+1,"")</f>
        <v/>
      </c>
      <c r="AT52" s="6" t="str">
        <f>IF($W52=AT$4,MAX(AT$1:AT51)+1,"")</f>
        <v/>
      </c>
      <c r="AU52" s="6" t="str">
        <f>IF($W52=AU$4,MAX(AU$1:AU51)+1,"")</f>
        <v/>
      </c>
      <c r="AV52" s="6" t="str">
        <f>IF($W52=AV$4,MAX(AV$1:AV51)+1,"")</f>
        <v/>
      </c>
      <c r="AW52" s="6" t="str">
        <f>IF($W52=AW$4,MAX(AW$1:AW51)+1,"")</f>
        <v/>
      </c>
      <c r="AX52" s="6" t="str">
        <f>IF($W52=AX$4,MAX(AX$1:AX51)+1,"")</f>
        <v/>
      </c>
      <c r="AY52" s="6" t="str">
        <f>IF($W52=AY$4,MAX(AY$1:AY51)+1,"")</f>
        <v/>
      </c>
      <c r="AZ52" s="6" t="str">
        <f>IF($W52=AZ$4,MAX(AZ$1:AZ51)+1,"")</f>
        <v/>
      </c>
      <c r="BA52" s="6" t="str">
        <f>IF($W52=BA$4,MAX(BA$1:BA51)+1,"")</f>
        <v/>
      </c>
      <c r="BB52" s="6" t="str">
        <f>IF($W52=BB$4,MAX(BB$1:BB51)+1,"")</f>
        <v/>
      </c>
      <c r="BC52" s="6" t="str">
        <f>IF($W52=BC$4,MAX(BC$1:BC51)+1,"")</f>
        <v/>
      </c>
      <c r="BD52" s="6" t="str">
        <f>IF($W52=BD$4,MAX(BD$1:BD51)+1,"")</f>
        <v/>
      </c>
      <c r="BE52" s="6" t="str">
        <f>IF($W52=BE$4,MAX(BE$1:BE51)+1,"")</f>
        <v/>
      </c>
      <c r="BF52" s="6" t="str">
        <f>IF($W52=BF$4,MAX(BF$1:BF51)+1,"")</f>
        <v/>
      </c>
      <c r="BG52" s="6" t="str">
        <f>IF($W52=BG$4,MAX(BG$1:BG51)+1,"")</f>
        <v/>
      </c>
      <c r="BH52" s="6" t="str">
        <f>IF($W52=BH$4,MAX(BH$1:BH51)+1,"")</f>
        <v/>
      </c>
      <c r="BI52" s="6" t="str">
        <f>IF($W52=BI$4,MAX(BI$1:BI51)+1,"")</f>
        <v/>
      </c>
      <c r="BJ52" s="6" t="str">
        <f>IF($W52=BJ$4,MAX(BJ$1:BJ51)+1,"")</f>
        <v/>
      </c>
      <c r="BK52" s="6" t="str">
        <f>IF($W52=BK$4,MAX(BK$1:BK51)+1,"")</f>
        <v/>
      </c>
      <c r="BL52" s="6" t="str">
        <f>IF($W52=BL$4,MAX(BL$1:BL51)+1,"")</f>
        <v/>
      </c>
      <c r="BM52" s="6" t="str">
        <f>IF($W52=BM$4,MAX(BM$1:BM51)+1,"")</f>
        <v/>
      </c>
      <c r="BN52" s="6" t="str">
        <f>IF($W52=BN$4,MAX(BN$1:BN51)+1,"")</f>
        <v/>
      </c>
      <c r="BO52" s="6" t="str">
        <f>IF($W52=BO$4,MAX(BO$1:BO51)+1,"")</f>
        <v/>
      </c>
      <c r="BP52" s="6" t="str">
        <f>IF($W52=BP$4,MAX(BP$1:BP51)+1,"")</f>
        <v/>
      </c>
      <c r="BQ52" s="6" t="str">
        <f>IF($W52=BQ$4,MAX(BQ$1:BQ51)+1,"")</f>
        <v/>
      </c>
      <c r="BR52" s="6" t="str">
        <f>IF($W52=BR$4,MAX(BR$1:BR51)+1,"")</f>
        <v/>
      </c>
      <c r="BS52" s="6" t="str">
        <f>IF($W52=BS$4,MAX(BS$1:BS51)+1,"")</f>
        <v/>
      </c>
      <c r="BT52" s="6" t="str">
        <f>IF($W52=BT$4,MAX(BT$1:BT51)+1,"")</f>
        <v/>
      </c>
      <c r="BU52" s="6" t="str">
        <f>IF($W52=BU$4,MAX(BU$1:BU51)+1,"")</f>
        <v/>
      </c>
      <c r="BV52" s="6" t="str">
        <f>IF($W52=BV$4,MAX(BV$1:BV51)+1,"")</f>
        <v/>
      </c>
      <c r="BW52" s="6" t="str">
        <f>IF($W52=BW$4,MAX(BW$1:BW51)+1,"")</f>
        <v/>
      </c>
      <c r="BX52" s="6" t="str">
        <f>IF($W52=BX$4,MAX(BX$1:BX51)+1,"")</f>
        <v/>
      </c>
      <c r="BY52" s="6" t="str">
        <f>IF($W52=BY$4,MAX(BY$1:BY51)+1,"")</f>
        <v/>
      </c>
      <c r="BZ52" s="6" t="str">
        <f>IF($W52=BZ$4,MAX(BZ$1:BZ51)+1,"")</f>
        <v/>
      </c>
      <c r="CA52" s="6" t="str">
        <f>IF($W52=CA$4,MAX(CA$1:CA51)+1,"")</f>
        <v/>
      </c>
      <c r="CB52" s="6" t="str">
        <f>IF($W52=CB$4,MAX(CB$1:CB51)+1,"")</f>
        <v/>
      </c>
      <c r="CC52" s="6" t="str">
        <f>IF($W52=CC$4,MAX(CC$1:CC51)+1,"")</f>
        <v/>
      </c>
      <c r="CD52" s="6" t="str">
        <f>IF($W52=CD$4,MAX(CD$1:CD51)+1,"")</f>
        <v/>
      </c>
      <c r="CE52" s="6" t="str">
        <f>IF($W52=CE$4,MAX(CE$1:CE51)+1,"")</f>
        <v/>
      </c>
      <c r="CF52" s="6" t="str">
        <f>IF($W52=CF$4,MAX(CF$1:CF51)+1,"")</f>
        <v/>
      </c>
      <c r="CG52" s="6" t="str">
        <f>IF($W52=CG$4,MAX(CG$1:CG51)+1,"")</f>
        <v/>
      </c>
      <c r="CH52" s="6" t="str">
        <f>IF($W52=CH$4,MAX(CH$1:CH51)+1,"")</f>
        <v/>
      </c>
      <c r="CI52" s="6" t="str">
        <f>IF($W52=CI$4,MAX(CI$1:CI51)+1,"")</f>
        <v/>
      </c>
      <c r="CJ52" s="6" t="str">
        <f>IF($W52=CJ$4,MAX(CJ$1:CJ51)+1,"")</f>
        <v/>
      </c>
      <c r="CK52" s="6" t="str">
        <f>IF($W52=CK$4,MAX(CK$1:CK51)+1,"")</f>
        <v/>
      </c>
      <c r="CL52" s="6" t="str">
        <f>IF($W52=CL$4,MAX(CL$1:CL51)+1,"")</f>
        <v/>
      </c>
      <c r="CM52" s="6" t="str">
        <f>IF($W52=CM$4,MAX(CM$1:CM51)+1,"")</f>
        <v/>
      </c>
      <c r="CN52" s="6" t="str">
        <f>IF($W52=CN$4,MAX(CN$1:CN51)+1,"")</f>
        <v/>
      </c>
      <c r="CO52" s="6" t="str">
        <f>IF($W52=CO$4,MAX(CO$1:CO51)+1,"")</f>
        <v/>
      </c>
      <c r="CP52" s="6" t="str">
        <f>IF($W52=CP$4,MAX(CP$1:CP51)+1,"")</f>
        <v/>
      </c>
      <c r="CQ52" s="6" t="str">
        <f>IF($W52=CQ$4,MAX(CQ$1:CQ51)+1,"")</f>
        <v/>
      </c>
      <c r="CR52" s="6" t="str">
        <f>IF($W52=CR$4,MAX(CR$1:CR51)+1,"")</f>
        <v/>
      </c>
      <c r="CS52" s="6" t="str">
        <f>IF($W52=CS$4,MAX(CS$1:CS51)+1,"")</f>
        <v/>
      </c>
      <c r="CT52" s="5">
        <f t="shared" si="4"/>
        <v>5</v>
      </c>
      <c r="CU52" s="6" t="str">
        <f t="shared" si="5"/>
        <v>1709901966533</v>
      </c>
      <c r="CV52" s="5" t="str">
        <f t="shared" si="6"/>
        <v>เด็กชาย</v>
      </c>
      <c r="CW52" s="5" t="str" cm="1">
        <f t="array" ref="CW52">RIGHT(F52,MIN(LEN(SUBSTITUTE(F52,รายชื่อนักเรียนแยกห้อง!$AD$5:$AD$8,""))))</f>
        <v>วุฒิการ</v>
      </c>
      <c r="CX52" s="6">
        <f t="shared" si="7"/>
        <v>0</v>
      </c>
      <c r="CY52" s="6" t="str">
        <f t="shared" si="8"/>
        <v/>
      </c>
      <c r="CZ52" s="5" t="str">
        <f t="shared" si="9"/>
        <v>มัธยมศึกษาปีที่ 1/2-0</v>
      </c>
      <c r="DA52" s="5" t="str">
        <f t="shared" si="10"/>
        <v>มัธยมศึกษาปีที่ 1/2-</v>
      </c>
      <c r="DC52" s="6" t="str">
        <f>IF(DB52="วิทย์-คณิต (เตรียมวิศวะ)",MAX($DC$1:DC51)+1,"")</f>
        <v/>
      </c>
      <c r="DD52" s="6" t="str">
        <f>IF(DB52="วิทย์-คณิต (วิทยาศาสตร์สุขภาพ)",MAX($DD$1:DD51)+1,"")</f>
        <v/>
      </c>
      <c r="DE52" s="6" t="str">
        <f>IF(DB52="ศิลป์การจัดการธุรกิจการค้าสมัยใหม่",MAX($DE$1:DE51)+1,"")</f>
        <v/>
      </c>
      <c r="DF52" s="6" t="str">
        <f>IF(DB52="ศิลป์ภาษาจีนเพื่อธุรกิจ 4.0",MAX($DF$1:DF51)+1,"")</f>
        <v/>
      </c>
      <c r="DG52" s="6" t="str">
        <f>IF(DB52="ศิลป์ภาษาอังกฤษเพื่อการสื่อสารธุรกิจ",MAX($DG$1:DG51)+1,"")</f>
        <v/>
      </c>
      <c r="DH52" s="6" t="str">
        <f>IF(DB52="นวัตกรรมการจัดการเกษตร",MAX($DH$1:DH51)+1,"")</f>
        <v/>
      </c>
      <c r="DI52" s="5">
        <f t="shared" si="11"/>
        <v>0</v>
      </c>
      <c r="DJ52" s="5" t="str">
        <f t="shared" si="12"/>
        <v>มัธยมศึกษาปีที่ 1/2-13</v>
      </c>
      <c r="DK52" s="5" t="str">
        <f t="shared" si="13"/>
        <v>-0</v>
      </c>
      <c r="DL52" s="5" t="str">
        <f t="shared" si="14"/>
        <v>มัธยมศึกษาปีที่ 1</v>
      </c>
    </row>
    <row r="53" spans="1:116">
      <c r="A53" s="5" t="str">
        <f t="shared" si="0"/>
        <v>มัธยมศึกษาปีที่ 1/2-14</v>
      </c>
      <c r="B53" s="5" t="str">
        <f t="shared" si="1"/>
        <v>-0</v>
      </c>
      <c r="C53" s="5" t="str">
        <f t="shared" si="2"/>
        <v>-0</v>
      </c>
      <c r="D53" s="8">
        <v>14</v>
      </c>
      <c r="E53" s="9" t="s">
        <v>1626</v>
      </c>
      <c r="F53" s="3" t="s">
        <v>1669</v>
      </c>
      <c r="G53" s="3" t="s">
        <v>793</v>
      </c>
      <c r="H53" s="11">
        <v>1</v>
      </c>
      <c r="I53" s="11">
        <v>7</v>
      </c>
      <c r="J53" s="11">
        <v>0</v>
      </c>
      <c r="K53" s="11">
        <v>9</v>
      </c>
      <c r="L53" s="11">
        <v>9</v>
      </c>
      <c r="M53" s="11">
        <v>0</v>
      </c>
      <c r="N53" s="11">
        <v>1</v>
      </c>
      <c r="O53" s="11">
        <v>9</v>
      </c>
      <c r="P53" s="11">
        <v>7</v>
      </c>
      <c r="Q53" s="11">
        <v>1</v>
      </c>
      <c r="R53" s="11">
        <v>8</v>
      </c>
      <c r="S53" s="11">
        <v>1</v>
      </c>
      <c r="T53" s="11">
        <v>2</v>
      </c>
      <c r="U53" s="11" t="s">
        <v>576</v>
      </c>
      <c r="W53" s="6" t="str">
        <f>IF(X53="","",IF(X53=รายชื่อชมรม!$B$3,รายชื่อชมรม!$A$3,IF(X53=รายชื่อชมรม!$B$4,รายชื่อชมรม!$A$4,IF(X53=รายชื่อชมรม!$B$5,รายชื่อชมรม!$A$5,IF(X53=รายชื่อชมรม!$B$6,รายชื่อชมรม!$A$6,IF(X53=รายชื่อชมรม!$B$7,รายชื่อชมรม!$A$7,IF(X53=รายชื่อชมรม!$B$8,รายชื่อชมรม!$A$8,IF(X53=รายชื่อชมรม!$B$9,รายชื่อชมรม!$A$9,IF(X53=รายชื่อชมรม!$B$10,รายชื่อชมรม!$A$10,IF(X53=รายชื่อชมรม!$B$11,รายชื่อชมรม!$A$11,IF(X53=รายชื่อชมรม!$B$12,รายชื่อชมรม!$A$12,"-")))))))))))</f>
        <v/>
      </c>
      <c r="Y53" s="6" t="str">
        <f>IF(W53=0,"",IF(W53="-","",IF(W53="","",VLOOKUP(W53,รายชื่อชมรม!$A$3:$F$83,3,FALSE))))</f>
        <v/>
      </c>
      <c r="Z53" s="6" t="str">
        <f>IF(Y53=$Z$4,MAX(Z$1:$Z52)+1,"")</f>
        <v/>
      </c>
      <c r="AA53" s="6" t="str">
        <f>IF($Y53=AA$4,MAX(AA$1:AA52)+1,"")</f>
        <v/>
      </c>
      <c r="AB53" s="6" t="str">
        <f>IF($Y53=AB$4,MAX(AB$1:AB52)+1,"")</f>
        <v/>
      </c>
      <c r="AC53" s="6" t="str">
        <f>IF($Y53=AC$4,MAX(AC$1:AC52)+1,"")</f>
        <v/>
      </c>
      <c r="AD53" s="6" t="str">
        <f>IF($Y53=AD$4,MAX(AD$1:AD52)+1,"")</f>
        <v/>
      </c>
      <c r="AE53" s="6" t="str">
        <f>IF($Y53=AE$4,MAX(AE$1:AE52)+1,"")</f>
        <v/>
      </c>
      <c r="AF53" s="6" t="str">
        <f>IF($Y53=AF$4,MAX(AF$1:AF52)+1,"")</f>
        <v/>
      </c>
      <c r="AG53" s="6" t="str">
        <f>IF($Y53=AG$4,MAX(AG$1:AG52)+1,"")</f>
        <v/>
      </c>
      <c r="AH53" s="6" t="str">
        <f>IF($Y53=AH$4,MAX(AH$1:AH52)+1,"")</f>
        <v/>
      </c>
      <c r="AI53" s="5">
        <f t="shared" si="3"/>
        <v>0</v>
      </c>
      <c r="AK53" s="6" t="str">
        <f>IF($W53=AK$4,MAX(AK$1:AK52)+1,"")</f>
        <v/>
      </c>
      <c r="AL53" s="6" t="str">
        <f>IF($W53=AL$4,MAX(AL$1:AL52)+1,"")</f>
        <v/>
      </c>
      <c r="AM53" s="6" t="str">
        <f>IF($W53=AM$4,MAX(AM$1:AM52)+1,"")</f>
        <v/>
      </c>
      <c r="AN53" s="6" t="str">
        <f>IF($W53=AN$4,MAX(AN$1:AN52)+1,"")</f>
        <v/>
      </c>
      <c r="AO53" s="6" t="str">
        <f>IF($W53=AO$4,MAX(AO$1:AO52)+1,"")</f>
        <v/>
      </c>
      <c r="AP53" s="6" t="str">
        <f>IF($W53=AP$4,MAX(AP$1:AP52)+1,"")</f>
        <v/>
      </c>
      <c r="AQ53" s="6" t="str">
        <f>IF($W53=AQ$4,MAX(AQ$1:AQ52)+1,"")</f>
        <v/>
      </c>
      <c r="AR53" s="6" t="str">
        <f>IF($W53=AR$4,MAX(AR$1:AR52)+1,"")</f>
        <v/>
      </c>
      <c r="AS53" s="6" t="str">
        <f>IF($W53=AS$4,MAX(AS$1:AS52)+1,"")</f>
        <v/>
      </c>
      <c r="AT53" s="6" t="str">
        <f>IF($W53=AT$4,MAX(AT$1:AT52)+1,"")</f>
        <v/>
      </c>
      <c r="AU53" s="6" t="str">
        <f>IF($W53=AU$4,MAX(AU$1:AU52)+1,"")</f>
        <v/>
      </c>
      <c r="AV53" s="6" t="str">
        <f>IF($W53=AV$4,MAX(AV$1:AV52)+1,"")</f>
        <v/>
      </c>
      <c r="AW53" s="6" t="str">
        <f>IF($W53=AW$4,MAX(AW$1:AW52)+1,"")</f>
        <v/>
      </c>
      <c r="AX53" s="6" t="str">
        <f>IF($W53=AX$4,MAX(AX$1:AX52)+1,"")</f>
        <v/>
      </c>
      <c r="AY53" s="6" t="str">
        <f>IF($W53=AY$4,MAX(AY$1:AY52)+1,"")</f>
        <v/>
      </c>
      <c r="AZ53" s="6" t="str">
        <f>IF($W53=AZ$4,MAX(AZ$1:AZ52)+1,"")</f>
        <v/>
      </c>
      <c r="BA53" s="6" t="str">
        <f>IF($W53=BA$4,MAX(BA$1:BA52)+1,"")</f>
        <v/>
      </c>
      <c r="BB53" s="6" t="str">
        <f>IF($W53=BB$4,MAX(BB$1:BB52)+1,"")</f>
        <v/>
      </c>
      <c r="BC53" s="6" t="str">
        <f>IF($W53=BC$4,MAX(BC$1:BC52)+1,"")</f>
        <v/>
      </c>
      <c r="BD53" s="6" t="str">
        <f>IF($W53=BD$4,MAX(BD$1:BD52)+1,"")</f>
        <v/>
      </c>
      <c r="BE53" s="6" t="str">
        <f>IF($W53=BE$4,MAX(BE$1:BE52)+1,"")</f>
        <v/>
      </c>
      <c r="BF53" s="6" t="str">
        <f>IF($W53=BF$4,MAX(BF$1:BF52)+1,"")</f>
        <v/>
      </c>
      <c r="BG53" s="6" t="str">
        <f>IF($W53=BG$4,MAX(BG$1:BG52)+1,"")</f>
        <v/>
      </c>
      <c r="BH53" s="6" t="str">
        <f>IF($W53=BH$4,MAX(BH$1:BH52)+1,"")</f>
        <v/>
      </c>
      <c r="BI53" s="6" t="str">
        <f>IF($W53=BI$4,MAX(BI$1:BI52)+1,"")</f>
        <v/>
      </c>
      <c r="BJ53" s="6" t="str">
        <f>IF($W53=BJ$4,MAX(BJ$1:BJ52)+1,"")</f>
        <v/>
      </c>
      <c r="BK53" s="6" t="str">
        <f>IF($W53=BK$4,MAX(BK$1:BK52)+1,"")</f>
        <v/>
      </c>
      <c r="BL53" s="6" t="str">
        <f>IF($W53=BL$4,MAX(BL$1:BL52)+1,"")</f>
        <v/>
      </c>
      <c r="BM53" s="6" t="str">
        <f>IF($W53=BM$4,MAX(BM$1:BM52)+1,"")</f>
        <v/>
      </c>
      <c r="BN53" s="6" t="str">
        <f>IF($W53=BN$4,MAX(BN$1:BN52)+1,"")</f>
        <v/>
      </c>
      <c r="BO53" s="6" t="str">
        <f>IF($W53=BO$4,MAX(BO$1:BO52)+1,"")</f>
        <v/>
      </c>
      <c r="BP53" s="6" t="str">
        <f>IF($W53=BP$4,MAX(BP$1:BP52)+1,"")</f>
        <v/>
      </c>
      <c r="BQ53" s="6" t="str">
        <f>IF($W53=BQ$4,MAX(BQ$1:BQ52)+1,"")</f>
        <v/>
      </c>
      <c r="BR53" s="6" t="str">
        <f>IF($W53=BR$4,MAX(BR$1:BR52)+1,"")</f>
        <v/>
      </c>
      <c r="BS53" s="6" t="str">
        <f>IF($W53=BS$4,MAX(BS$1:BS52)+1,"")</f>
        <v/>
      </c>
      <c r="BT53" s="6" t="str">
        <f>IF($W53=BT$4,MAX(BT$1:BT52)+1,"")</f>
        <v/>
      </c>
      <c r="BU53" s="6" t="str">
        <f>IF($W53=BU$4,MAX(BU$1:BU52)+1,"")</f>
        <v/>
      </c>
      <c r="BV53" s="6" t="str">
        <f>IF($W53=BV$4,MAX(BV$1:BV52)+1,"")</f>
        <v/>
      </c>
      <c r="BW53" s="6" t="str">
        <f>IF($W53=BW$4,MAX(BW$1:BW52)+1,"")</f>
        <v/>
      </c>
      <c r="BX53" s="6" t="str">
        <f>IF($W53=BX$4,MAX(BX$1:BX52)+1,"")</f>
        <v/>
      </c>
      <c r="BY53" s="6" t="str">
        <f>IF($W53=BY$4,MAX(BY$1:BY52)+1,"")</f>
        <v/>
      </c>
      <c r="BZ53" s="6" t="str">
        <f>IF($W53=BZ$4,MAX(BZ$1:BZ52)+1,"")</f>
        <v/>
      </c>
      <c r="CA53" s="6" t="str">
        <f>IF($W53=CA$4,MAX(CA$1:CA52)+1,"")</f>
        <v/>
      </c>
      <c r="CB53" s="6" t="str">
        <f>IF($W53=CB$4,MAX(CB$1:CB52)+1,"")</f>
        <v/>
      </c>
      <c r="CC53" s="6" t="str">
        <f>IF($W53=CC$4,MAX(CC$1:CC52)+1,"")</f>
        <v/>
      </c>
      <c r="CD53" s="6" t="str">
        <f>IF($W53=CD$4,MAX(CD$1:CD52)+1,"")</f>
        <v/>
      </c>
      <c r="CE53" s="6" t="str">
        <f>IF($W53=CE$4,MAX(CE$1:CE52)+1,"")</f>
        <v/>
      </c>
      <c r="CF53" s="6" t="str">
        <f>IF($W53=CF$4,MAX(CF$1:CF52)+1,"")</f>
        <v/>
      </c>
      <c r="CG53" s="6" t="str">
        <f>IF($W53=CG$4,MAX(CG$1:CG52)+1,"")</f>
        <v/>
      </c>
      <c r="CH53" s="6" t="str">
        <f>IF($W53=CH$4,MAX(CH$1:CH52)+1,"")</f>
        <v/>
      </c>
      <c r="CI53" s="6" t="str">
        <f>IF($W53=CI$4,MAX(CI$1:CI52)+1,"")</f>
        <v/>
      </c>
      <c r="CJ53" s="6" t="str">
        <f>IF($W53=CJ$4,MAX(CJ$1:CJ52)+1,"")</f>
        <v/>
      </c>
      <c r="CK53" s="6" t="str">
        <f>IF($W53=CK$4,MAX(CK$1:CK52)+1,"")</f>
        <v/>
      </c>
      <c r="CL53" s="6" t="str">
        <f>IF($W53=CL$4,MAX(CL$1:CL52)+1,"")</f>
        <v/>
      </c>
      <c r="CM53" s="6" t="str">
        <f>IF($W53=CM$4,MAX(CM$1:CM52)+1,"")</f>
        <v/>
      </c>
      <c r="CN53" s="6" t="str">
        <f>IF($W53=CN$4,MAX(CN$1:CN52)+1,"")</f>
        <v/>
      </c>
      <c r="CO53" s="6" t="str">
        <f>IF($W53=CO$4,MAX(CO$1:CO52)+1,"")</f>
        <v/>
      </c>
      <c r="CP53" s="6" t="str">
        <f>IF($W53=CP$4,MAX(CP$1:CP52)+1,"")</f>
        <v/>
      </c>
      <c r="CQ53" s="6" t="str">
        <f>IF($W53=CQ$4,MAX(CQ$1:CQ52)+1,"")</f>
        <v/>
      </c>
      <c r="CR53" s="6" t="str">
        <f>IF($W53=CR$4,MAX(CR$1:CR52)+1,"")</f>
        <v/>
      </c>
      <c r="CS53" s="6" t="str">
        <f>IF($W53=CS$4,MAX(CS$1:CS52)+1,"")</f>
        <v/>
      </c>
      <c r="CT53" s="5">
        <f t="shared" si="4"/>
        <v>0</v>
      </c>
      <c r="CU53" s="6" t="str">
        <f t="shared" si="5"/>
        <v>1709901971812</v>
      </c>
      <c r="CV53" s="5" t="str">
        <f t="shared" si="6"/>
        <v>เด็กชาย</v>
      </c>
      <c r="CW53" s="5" t="str" cm="1">
        <f t="array" ref="CW53">RIGHT(F53,MIN(LEN(SUBSTITUTE(F53,รายชื่อนักเรียนแยกห้อง!$AD$5:$AD$8,""))))</f>
        <v>ภูมิปพจน์</v>
      </c>
      <c r="CX53" s="6">
        <f t="shared" si="7"/>
        <v>0</v>
      </c>
      <c r="CY53" s="6" t="str">
        <f t="shared" si="8"/>
        <v/>
      </c>
      <c r="CZ53" s="5" t="str">
        <f t="shared" si="9"/>
        <v>มัธยมศึกษาปีที่ 1/2-0</v>
      </c>
      <c r="DA53" s="5" t="str">
        <f t="shared" si="10"/>
        <v>มัธยมศึกษาปีที่ 1/2-</v>
      </c>
      <c r="DC53" s="6" t="str">
        <f>IF(DB53="วิทย์-คณิต (เตรียมวิศวะ)",MAX($DC$1:DC52)+1,"")</f>
        <v/>
      </c>
      <c r="DD53" s="6" t="str">
        <f>IF(DB53="วิทย์-คณิต (วิทยาศาสตร์สุขภาพ)",MAX($DD$1:DD52)+1,"")</f>
        <v/>
      </c>
      <c r="DE53" s="6" t="str">
        <f>IF(DB53="ศิลป์การจัดการธุรกิจการค้าสมัยใหม่",MAX($DE$1:DE52)+1,"")</f>
        <v/>
      </c>
      <c r="DF53" s="6" t="str">
        <f>IF(DB53="ศิลป์ภาษาจีนเพื่อธุรกิจ 4.0",MAX($DF$1:DF52)+1,"")</f>
        <v/>
      </c>
      <c r="DG53" s="6" t="str">
        <f>IF(DB53="ศิลป์ภาษาอังกฤษเพื่อการสื่อสารธุรกิจ",MAX($DG$1:DG52)+1,"")</f>
        <v/>
      </c>
      <c r="DH53" s="6" t="str">
        <f>IF(DB53="นวัตกรรมการจัดการเกษตร",MAX($DH$1:DH52)+1,"")</f>
        <v/>
      </c>
      <c r="DI53" s="5">
        <f t="shared" si="11"/>
        <v>0</v>
      </c>
      <c r="DJ53" s="5" t="str">
        <f t="shared" si="12"/>
        <v>มัธยมศึกษาปีที่ 1/2-14</v>
      </c>
      <c r="DK53" s="5" t="str">
        <f t="shared" si="13"/>
        <v>-0</v>
      </c>
      <c r="DL53" s="5" t="str">
        <f t="shared" si="14"/>
        <v>มัธยมศึกษาปีที่ 1</v>
      </c>
    </row>
    <row r="54" spans="1:116">
      <c r="A54" s="5" t="str">
        <f t="shared" si="0"/>
        <v>มัธยมศึกษาปีที่ 1/2-15</v>
      </c>
      <c r="B54" s="5" t="str">
        <f t="shared" si="1"/>
        <v>ช68101-5</v>
      </c>
      <c r="C54" s="5" t="str">
        <f t="shared" si="2"/>
        <v>-0</v>
      </c>
      <c r="D54" s="8">
        <v>15</v>
      </c>
      <c r="E54" s="9" t="s">
        <v>1627</v>
      </c>
      <c r="F54" s="3" t="s">
        <v>1037</v>
      </c>
      <c r="G54" s="3" t="s">
        <v>1671</v>
      </c>
      <c r="H54" s="11">
        <v>1</v>
      </c>
      <c r="I54" s="11">
        <v>7</v>
      </c>
      <c r="J54" s="11">
        <v>0</v>
      </c>
      <c r="K54" s="11">
        <v>9</v>
      </c>
      <c r="L54" s="11">
        <v>9</v>
      </c>
      <c r="M54" s="11">
        <v>0</v>
      </c>
      <c r="N54" s="11">
        <v>1</v>
      </c>
      <c r="O54" s="11">
        <v>9</v>
      </c>
      <c r="P54" s="11">
        <v>6</v>
      </c>
      <c r="Q54" s="11">
        <v>6</v>
      </c>
      <c r="R54" s="11">
        <v>3</v>
      </c>
      <c r="S54" s="11">
        <v>6</v>
      </c>
      <c r="T54" s="11">
        <v>3</v>
      </c>
      <c r="U54" s="11" t="s">
        <v>576</v>
      </c>
      <c r="W54" s="6" t="str">
        <f>IF(X54="","",IF(X54=รายชื่อชมรม!$B$3,รายชื่อชมรม!$A$3,IF(X54=รายชื่อชมรม!$B$4,รายชื่อชมรม!$A$4,IF(X54=รายชื่อชมรม!$B$5,รายชื่อชมรม!$A$5,IF(X54=รายชื่อชมรม!$B$6,รายชื่อชมรม!$A$6,IF(X54=รายชื่อชมรม!$B$7,รายชื่อชมรม!$A$7,IF(X54=รายชื่อชมรม!$B$8,รายชื่อชมรม!$A$8,IF(X54=รายชื่อชมรม!$B$9,รายชื่อชมรม!$A$9,IF(X54=รายชื่อชมรม!$B$10,รายชื่อชมรม!$A$10,IF(X54=รายชื่อชมรม!$B$11,รายชื่อชมรม!$A$11,IF(X54=รายชื่อชมรม!$B$12,รายชื่อชมรม!$A$12,"-")))))))))))</f>
        <v>ช68101</v>
      </c>
      <c r="X54" s="6" t="s">
        <v>2324</v>
      </c>
      <c r="Y54" s="6" t="str">
        <f>IF(W54=0,"",IF(W54="-","",IF(W54="","",VLOOKUP(W54,รายชื่อชมรม!$A$3:$F$83,3,FALSE))))</f>
        <v>นางสาวศิลป์ศุภา  คุสินธุ์</v>
      </c>
      <c r="Z54" s="6" t="str">
        <f>IF(Y54=$Z$4,MAX(Z$1:$Z53)+1,"")</f>
        <v/>
      </c>
      <c r="AA54" s="6" t="str">
        <f>IF($Y54=AA$4,MAX(AA$1:AA53)+1,"")</f>
        <v/>
      </c>
      <c r="AB54" s="6" t="str">
        <f>IF($Y54=AB$4,MAX(AB$1:AB53)+1,"")</f>
        <v/>
      </c>
      <c r="AC54" s="6" t="str">
        <f>IF($Y54=AC$4,MAX(AC$1:AC53)+1,"")</f>
        <v/>
      </c>
      <c r="AD54" s="6" t="str">
        <f>IF($Y54=AD$4,MAX(AD$1:AD53)+1,"")</f>
        <v/>
      </c>
      <c r="AE54" s="6" t="str">
        <f>IF($Y54=AE$4,MAX(AE$1:AE53)+1,"")</f>
        <v/>
      </c>
      <c r="AF54" s="6" t="str">
        <f>IF($Y54=AF$4,MAX(AF$1:AF53)+1,"")</f>
        <v/>
      </c>
      <c r="AG54" s="6" t="str">
        <f>IF($Y54=AG$4,MAX(AG$1:AG53)+1,"")</f>
        <v/>
      </c>
      <c r="AH54" s="6" t="str">
        <f>IF($Y54=AH$4,MAX(AH$1:AH53)+1,"")</f>
        <v/>
      </c>
      <c r="AI54" s="5">
        <f t="shared" si="3"/>
        <v>0</v>
      </c>
      <c r="AK54" s="6">
        <f>IF($W54=AK$4,MAX(AK$1:AK53)+1,"")</f>
        <v>5</v>
      </c>
      <c r="AL54" s="6" t="str">
        <f>IF($W54=AL$4,MAX(AL$1:AL53)+1,"")</f>
        <v/>
      </c>
      <c r="AM54" s="6" t="str">
        <f>IF($W54=AM$4,MAX(AM$1:AM53)+1,"")</f>
        <v/>
      </c>
      <c r="AN54" s="6" t="str">
        <f>IF($W54=AN$4,MAX(AN$1:AN53)+1,"")</f>
        <v/>
      </c>
      <c r="AO54" s="6" t="str">
        <f>IF($W54=AO$4,MAX(AO$1:AO53)+1,"")</f>
        <v/>
      </c>
      <c r="AP54" s="6" t="str">
        <f>IF($W54=AP$4,MAX(AP$1:AP53)+1,"")</f>
        <v/>
      </c>
      <c r="AQ54" s="6" t="str">
        <f>IF($W54=AQ$4,MAX(AQ$1:AQ53)+1,"")</f>
        <v/>
      </c>
      <c r="AR54" s="6" t="str">
        <f>IF($W54=AR$4,MAX(AR$1:AR53)+1,"")</f>
        <v/>
      </c>
      <c r="AS54" s="6" t="str">
        <f>IF($W54=AS$4,MAX(AS$1:AS53)+1,"")</f>
        <v/>
      </c>
      <c r="AT54" s="6" t="str">
        <f>IF($W54=AT$4,MAX(AT$1:AT53)+1,"")</f>
        <v/>
      </c>
      <c r="AU54" s="6" t="str">
        <f>IF($W54=AU$4,MAX(AU$1:AU53)+1,"")</f>
        <v/>
      </c>
      <c r="AV54" s="6" t="str">
        <f>IF($W54=AV$4,MAX(AV$1:AV53)+1,"")</f>
        <v/>
      </c>
      <c r="AW54" s="6" t="str">
        <f>IF($W54=AW$4,MAX(AW$1:AW53)+1,"")</f>
        <v/>
      </c>
      <c r="AX54" s="6" t="str">
        <f>IF($W54=AX$4,MAX(AX$1:AX53)+1,"")</f>
        <v/>
      </c>
      <c r="AY54" s="6" t="str">
        <f>IF($W54=AY$4,MAX(AY$1:AY53)+1,"")</f>
        <v/>
      </c>
      <c r="AZ54" s="6" t="str">
        <f>IF($W54=AZ$4,MAX(AZ$1:AZ53)+1,"")</f>
        <v/>
      </c>
      <c r="BA54" s="6" t="str">
        <f>IF($W54=BA$4,MAX(BA$1:BA53)+1,"")</f>
        <v/>
      </c>
      <c r="BB54" s="6" t="str">
        <f>IF($W54=BB$4,MAX(BB$1:BB53)+1,"")</f>
        <v/>
      </c>
      <c r="BC54" s="6" t="str">
        <f>IF($W54=BC$4,MAX(BC$1:BC53)+1,"")</f>
        <v/>
      </c>
      <c r="BD54" s="6" t="str">
        <f>IF($W54=BD$4,MAX(BD$1:BD53)+1,"")</f>
        <v/>
      </c>
      <c r="BE54" s="6" t="str">
        <f>IF($W54=BE$4,MAX(BE$1:BE53)+1,"")</f>
        <v/>
      </c>
      <c r="BF54" s="6" t="str">
        <f>IF($W54=BF$4,MAX(BF$1:BF53)+1,"")</f>
        <v/>
      </c>
      <c r="BG54" s="6" t="str">
        <f>IF($W54=BG$4,MAX(BG$1:BG53)+1,"")</f>
        <v/>
      </c>
      <c r="BH54" s="6" t="str">
        <f>IF($W54=BH$4,MAX(BH$1:BH53)+1,"")</f>
        <v/>
      </c>
      <c r="BI54" s="6" t="str">
        <f>IF($W54=BI$4,MAX(BI$1:BI53)+1,"")</f>
        <v/>
      </c>
      <c r="BJ54" s="6" t="str">
        <f>IF($W54=BJ$4,MAX(BJ$1:BJ53)+1,"")</f>
        <v/>
      </c>
      <c r="BK54" s="6" t="str">
        <f>IF($W54=BK$4,MAX(BK$1:BK53)+1,"")</f>
        <v/>
      </c>
      <c r="BL54" s="6" t="str">
        <f>IF($W54=BL$4,MAX(BL$1:BL53)+1,"")</f>
        <v/>
      </c>
      <c r="BM54" s="6" t="str">
        <f>IF($W54=BM$4,MAX(BM$1:BM53)+1,"")</f>
        <v/>
      </c>
      <c r="BN54" s="6" t="str">
        <f>IF($W54=BN$4,MAX(BN$1:BN53)+1,"")</f>
        <v/>
      </c>
      <c r="BO54" s="6" t="str">
        <f>IF($W54=BO$4,MAX(BO$1:BO53)+1,"")</f>
        <v/>
      </c>
      <c r="BP54" s="6" t="str">
        <f>IF($W54=BP$4,MAX(BP$1:BP53)+1,"")</f>
        <v/>
      </c>
      <c r="BQ54" s="6" t="str">
        <f>IF($W54=BQ$4,MAX(BQ$1:BQ53)+1,"")</f>
        <v/>
      </c>
      <c r="BR54" s="6" t="str">
        <f>IF($W54=BR$4,MAX(BR$1:BR53)+1,"")</f>
        <v/>
      </c>
      <c r="BS54" s="6" t="str">
        <f>IF($W54=BS$4,MAX(BS$1:BS53)+1,"")</f>
        <v/>
      </c>
      <c r="BT54" s="6" t="str">
        <f>IF($W54=BT$4,MAX(BT$1:BT53)+1,"")</f>
        <v/>
      </c>
      <c r="BU54" s="6" t="str">
        <f>IF($W54=BU$4,MAX(BU$1:BU53)+1,"")</f>
        <v/>
      </c>
      <c r="BV54" s="6" t="str">
        <f>IF($W54=BV$4,MAX(BV$1:BV53)+1,"")</f>
        <v/>
      </c>
      <c r="BW54" s="6" t="str">
        <f>IF($W54=BW$4,MAX(BW$1:BW53)+1,"")</f>
        <v/>
      </c>
      <c r="BX54" s="6" t="str">
        <f>IF($W54=BX$4,MAX(BX$1:BX53)+1,"")</f>
        <v/>
      </c>
      <c r="BY54" s="6" t="str">
        <f>IF($W54=BY$4,MAX(BY$1:BY53)+1,"")</f>
        <v/>
      </c>
      <c r="BZ54" s="6" t="str">
        <f>IF($W54=BZ$4,MAX(BZ$1:BZ53)+1,"")</f>
        <v/>
      </c>
      <c r="CA54" s="6" t="str">
        <f>IF($W54=CA$4,MAX(CA$1:CA53)+1,"")</f>
        <v/>
      </c>
      <c r="CB54" s="6" t="str">
        <f>IF($W54=CB$4,MAX(CB$1:CB53)+1,"")</f>
        <v/>
      </c>
      <c r="CC54" s="6" t="str">
        <f>IF($W54=CC$4,MAX(CC$1:CC53)+1,"")</f>
        <v/>
      </c>
      <c r="CD54" s="6" t="str">
        <f>IF($W54=CD$4,MAX(CD$1:CD53)+1,"")</f>
        <v/>
      </c>
      <c r="CE54" s="6" t="str">
        <f>IF($W54=CE$4,MAX(CE$1:CE53)+1,"")</f>
        <v/>
      </c>
      <c r="CF54" s="6" t="str">
        <f>IF($W54=CF$4,MAX(CF$1:CF53)+1,"")</f>
        <v/>
      </c>
      <c r="CG54" s="6" t="str">
        <f>IF($W54=CG$4,MAX(CG$1:CG53)+1,"")</f>
        <v/>
      </c>
      <c r="CH54" s="6" t="str">
        <f>IF($W54=CH$4,MAX(CH$1:CH53)+1,"")</f>
        <v/>
      </c>
      <c r="CI54" s="6" t="str">
        <f>IF($W54=CI$4,MAX(CI$1:CI53)+1,"")</f>
        <v/>
      </c>
      <c r="CJ54" s="6" t="str">
        <f>IF($W54=CJ$4,MAX(CJ$1:CJ53)+1,"")</f>
        <v/>
      </c>
      <c r="CK54" s="6" t="str">
        <f>IF($W54=CK$4,MAX(CK$1:CK53)+1,"")</f>
        <v/>
      </c>
      <c r="CL54" s="6" t="str">
        <f>IF($W54=CL$4,MAX(CL$1:CL53)+1,"")</f>
        <v/>
      </c>
      <c r="CM54" s="6" t="str">
        <f>IF($W54=CM$4,MAX(CM$1:CM53)+1,"")</f>
        <v/>
      </c>
      <c r="CN54" s="6" t="str">
        <f>IF($W54=CN$4,MAX(CN$1:CN53)+1,"")</f>
        <v/>
      </c>
      <c r="CO54" s="6" t="str">
        <f>IF($W54=CO$4,MAX(CO$1:CO53)+1,"")</f>
        <v/>
      </c>
      <c r="CP54" s="6" t="str">
        <f>IF($W54=CP$4,MAX(CP$1:CP53)+1,"")</f>
        <v/>
      </c>
      <c r="CQ54" s="6" t="str">
        <f>IF($W54=CQ$4,MAX(CQ$1:CQ53)+1,"")</f>
        <v/>
      </c>
      <c r="CR54" s="6" t="str">
        <f>IF($W54=CR$4,MAX(CR$1:CR53)+1,"")</f>
        <v/>
      </c>
      <c r="CS54" s="6" t="str">
        <f>IF($W54=CS$4,MAX(CS$1:CS53)+1,"")</f>
        <v/>
      </c>
      <c r="CT54" s="5">
        <f t="shared" si="4"/>
        <v>5</v>
      </c>
      <c r="CU54" s="6" t="str">
        <f t="shared" si="5"/>
        <v>1709901966363</v>
      </c>
      <c r="CV54" s="5" t="str">
        <f t="shared" si="6"/>
        <v>เด็กชาย</v>
      </c>
      <c r="CW54" s="5" t="str" cm="1">
        <f t="array" ref="CW54">RIGHT(F54,MIN(LEN(SUBSTITUTE(F54,รายชื่อนักเรียนแยกห้อง!$AD$5:$AD$8,""))))</f>
        <v>พีรวิชญ์</v>
      </c>
      <c r="CX54" s="6">
        <f t="shared" si="7"/>
        <v>0</v>
      </c>
      <c r="CY54" s="6" t="str">
        <f t="shared" si="8"/>
        <v/>
      </c>
      <c r="CZ54" s="5" t="str">
        <f t="shared" si="9"/>
        <v>มัธยมศึกษาปีที่ 1/2-0</v>
      </c>
      <c r="DA54" s="5" t="str">
        <f t="shared" si="10"/>
        <v>มัธยมศึกษาปีที่ 1/2-</v>
      </c>
      <c r="DC54" s="6" t="str">
        <f>IF(DB54="วิทย์-คณิต (เตรียมวิศวะ)",MAX($DC$1:DC53)+1,"")</f>
        <v/>
      </c>
      <c r="DD54" s="6" t="str">
        <f>IF(DB54="วิทย์-คณิต (วิทยาศาสตร์สุขภาพ)",MAX($DD$1:DD53)+1,"")</f>
        <v/>
      </c>
      <c r="DE54" s="6" t="str">
        <f>IF(DB54="ศิลป์การจัดการธุรกิจการค้าสมัยใหม่",MAX($DE$1:DE53)+1,"")</f>
        <v/>
      </c>
      <c r="DF54" s="6" t="str">
        <f>IF(DB54="ศิลป์ภาษาจีนเพื่อธุรกิจ 4.0",MAX($DF$1:DF53)+1,"")</f>
        <v/>
      </c>
      <c r="DG54" s="6" t="str">
        <f>IF(DB54="ศิลป์ภาษาอังกฤษเพื่อการสื่อสารธุรกิจ",MAX($DG$1:DG53)+1,"")</f>
        <v/>
      </c>
      <c r="DH54" s="6" t="str">
        <f>IF(DB54="นวัตกรรมการจัดการเกษตร",MAX($DH$1:DH53)+1,"")</f>
        <v/>
      </c>
      <c r="DI54" s="5">
        <f t="shared" si="11"/>
        <v>0</v>
      </c>
      <c r="DJ54" s="5" t="str">
        <f t="shared" si="12"/>
        <v>มัธยมศึกษาปีที่ 1/2-15</v>
      </c>
      <c r="DK54" s="5" t="str">
        <f t="shared" si="13"/>
        <v>-0</v>
      </c>
      <c r="DL54" s="5" t="str">
        <f t="shared" si="14"/>
        <v>มัธยมศึกษาปีที่ 1</v>
      </c>
    </row>
    <row r="55" spans="1:116">
      <c r="A55" s="5" t="str">
        <f t="shared" si="0"/>
        <v>มัธยมศึกษาปีที่ 1/2-16</v>
      </c>
      <c r="B55" s="5" t="str">
        <f t="shared" si="1"/>
        <v>ช68106-6</v>
      </c>
      <c r="C55" s="5" t="str">
        <f t="shared" si="2"/>
        <v>-0</v>
      </c>
      <c r="D55" s="8">
        <v>16</v>
      </c>
      <c r="E55" s="9" t="s">
        <v>1629</v>
      </c>
      <c r="F55" s="3" t="s">
        <v>1673</v>
      </c>
      <c r="G55" s="3" t="s">
        <v>1674</v>
      </c>
      <c r="H55" s="11">
        <v>1</v>
      </c>
      <c r="I55" s="11">
        <v>8</v>
      </c>
      <c r="J55" s="11">
        <v>5</v>
      </c>
      <c r="K55" s="11">
        <v>9</v>
      </c>
      <c r="L55" s="11">
        <v>9</v>
      </c>
      <c r="M55" s="11">
        <v>0</v>
      </c>
      <c r="N55" s="11">
        <v>0</v>
      </c>
      <c r="O55" s="11">
        <v>4</v>
      </c>
      <c r="P55" s="11">
        <v>3</v>
      </c>
      <c r="Q55" s="11">
        <v>0</v>
      </c>
      <c r="R55" s="11">
        <v>5</v>
      </c>
      <c r="S55" s="11">
        <v>4</v>
      </c>
      <c r="T55" s="11">
        <v>0</v>
      </c>
      <c r="U55" s="11" t="s">
        <v>576</v>
      </c>
      <c r="W55" s="6" t="str">
        <f>IF(X55="","",IF(X55=รายชื่อชมรม!$B$3,รายชื่อชมรม!$A$3,IF(X55=รายชื่อชมรม!$B$4,รายชื่อชมรม!$A$4,IF(X55=รายชื่อชมรม!$B$5,รายชื่อชมรม!$A$5,IF(X55=รายชื่อชมรม!$B$6,รายชื่อชมรม!$A$6,IF(X55=รายชื่อชมรม!$B$7,รายชื่อชมรม!$A$7,IF(X55=รายชื่อชมรม!$B$8,รายชื่อชมรม!$A$8,IF(X55=รายชื่อชมรม!$B$9,รายชื่อชมรม!$A$9,IF(X55=รายชื่อชมรม!$B$10,รายชื่อชมรม!$A$10,IF(X55=รายชื่อชมรม!$B$11,รายชื่อชมรม!$A$11,IF(X55=รายชื่อชมรม!$B$12,รายชื่อชมรม!$A$12,"-")))))))))))</f>
        <v>ช68106</v>
      </c>
      <c r="X55" s="6" t="s">
        <v>2308</v>
      </c>
      <c r="Y55" s="6" t="str">
        <f>IF(W55=0,"",IF(W55="-","",IF(W55="","",VLOOKUP(W55,รายชื่อชมรม!$A$3:$F$83,3,FALSE))))</f>
        <v>นายชัยวัฒน์  กตัญญตาพงษ์</v>
      </c>
      <c r="Z55" s="6" t="str">
        <f>IF(Y55=$Z$4,MAX(Z$1:$Z54)+1,"")</f>
        <v/>
      </c>
      <c r="AA55" s="6" t="str">
        <f>IF($Y55=AA$4,MAX(AA$1:AA54)+1,"")</f>
        <v/>
      </c>
      <c r="AB55" s="6" t="str">
        <f>IF($Y55=AB$4,MAX(AB$1:AB54)+1,"")</f>
        <v/>
      </c>
      <c r="AC55" s="6" t="str">
        <f>IF($Y55=AC$4,MAX(AC$1:AC54)+1,"")</f>
        <v/>
      </c>
      <c r="AD55" s="6" t="str">
        <f>IF($Y55=AD$4,MAX(AD$1:AD54)+1,"")</f>
        <v/>
      </c>
      <c r="AE55" s="6" t="str">
        <f>IF($Y55=AE$4,MAX(AE$1:AE54)+1,"")</f>
        <v/>
      </c>
      <c r="AF55" s="6" t="str">
        <f>IF($Y55=AF$4,MAX(AF$1:AF54)+1,"")</f>
        <v/>
      </c>
      <c r="AG55" s="6" t="str">
        <f>IF($Y55=AG$4,MAX(AG$1:AG54)+1,"")</f>
        <v/>
      </c>
      <c r="AH55" s="6" t="str">
        <f>IF($Y55=AH$4,MAX(AH$1:AH54)+1,"")</f>
        <v/>
      </c>
      <c r="AI55" s="5">
        <f t="shared" si="3"/>
        <v>0</v>
      </c>
      <c r="AK55" s="6" t="str">
        <f>IF($W55=AK$4,MAX(AK$1:AK54)+1,"")</f>
        <v/>
      </c>
      <c r="AL55" s="6" t="str">
        <f>IF($W55=AL$4,MAX(AL$1:AL54)+1,"")</f>
        <v/>
      </c>
      <c r="AM55" s="6" t="str">
        <f>IF($W55=AM$4,MAX(AM$1:AM54)+1,"")</f>
        <v/>
      </c>
      <c r="AN55" s="6" t="str">
        <f>IF($W55=AN$4,MAX(AN$1:AN54)+1,"")</f>
        <v/>
      </c>
      <c r="AO55" s="6" t="str">
        <f>IF($W55=AO$4,MAX(AO$1:AO54)+1,"")</f>
        <v/>
      </c>
      <c r="AP55" s="6">
        <f>IF($W55=AP$4,MAX(AP$1:AP54)+1,"")</f>
        <v>6</v>
      </c>
      <c r="AQ55" s="6" t="str">
        <f>IF($W55=AQ$4,MAX(AQ$1:AQ54)+1,"")</f>
        <v/>
      </c>
      <c r="AR55" s="6" t="str">
        <f>IF($W55=AR$4,MAX(AR$1:AR54)+1,"")</f>
        <v/>
      </c>
      <c r="AS55" s="6" t="str">
        <f>IF($W55=AS$4,MAX(AS$1:AS54)+1,"")</f>
        <v/>
      </c>
      <c r="AT55" s="6" t="str">
        <f>IF($W55=AT$4,MAX(AT$1:AT54)+1,"")</f>
        <v/>
      </c>
      <c r="AU55" s="6" t="str">
        <f>IF($W55=AU$4,MAX(AU$1:AU54)+1,"")</f>
        <v/>
      </c>
      <c r="AV55" s="6" t="str">
        <f>IF($W55=AV$4,MAX(AV$1:AV54)+1,"")</f>
        <v/>
      </c>
      <c r="AW55" s="6" t="str">
        <f>IF($W55=AW$4,MAX(AW$1:AW54)+1,"")</f>
        <v/>
      </c>
      <c r="AX55" s="6" t="str">
        <f>IF($W55=AX$4,MAX(AX$1:AX54)+1,"")</f>
        <v/>
      </c>
      <c r="AY55" s="6" t="str">
        <f>IF($W55=AY$4,MAX(AY$1:AY54)+1,"")</f>
        <v/>
      </c>
      <c r="AZ55" s="6" t="str">
        <f>IF($W55=AZ$4,MAX(AZ$1:AZ54)+1,"")</f>
        <v/>
      </c>
      <c r="BA55" s="6" t="str">
        <f>IF($W55=BA$4,MAX(BA$1:BA54)+1,"")</f>
        <v/>
      </c>
      <c r="BB55" s="6" t="str">
        <f>IF($W55=BB$4,MAX(BB$1:BB54)+1,"")</f>
        <v/>
      </c>
      <c r="BC55" s="6" t="str">
        <f>IF($W55=BC$4,MAX(BC$1:BC54)+1,"")</f>
        <v/>
      </c>
      <c r="BD55" s="6" t="str">
        <f>IF($W55=BD$4,MAX(BD$1:BD54)+1,"")</f>
        <v/>
      </c>
      <c r="BE55" s="6" t="str">
        <f>IF($W55=BE$4,MAX(BE$1:BE54)+1,"")</f>
        <v/>
      </c>
      <c r="BF55" s="6" t="str">
        <f>IF($W55=BF$4,MAX(BF$1:BF54)+1,"")</f>
        <v/>
      </c>
      <c r="BG55" s="6" t="str">
        <f>IF($W55=BG$4,MAX(BG$1:BG54)+1,"")</f>
        <v/>
      </c>
      <c r="BH55" s="6" t="str">
        <f>IF($W55=BH$4,MAX(BH$1:BH54)+1,"")</f>
        <v/>
      </c>
      <c r="BI55" s="6" t="str">
        <f>IF($W55=BI$4,MAX(BI$1:BI54)+1,"")</f>
        <v/>
      </c>
      <c r="BJ55" s="6" t="str">
        <f>IF($W55=BJ$4,MAX(BJ$1:BJ54)+1,"")</f>
        <v/>
      </c>
      <c r="BK55" s="6" t="str">
        <f>IF($W55=BK$4,MAX(BK$1:BK54)+1,"")</f>
        <v/>
      </c>
      <c r="BL55" s="6" t="str">
        <f>IF($W55=BL$4,MAX(BL$1:BL54)+1,"")</f>
        <v/>
      </c>
      <c r="BM55" s="6" t="str">
        <f>IF($W55=BM$4,MAX(BM$1:BM54)+1,"")</f>
        <v/>
      </c>
      <c r="BN55" s="6" t="str">
        <f>IF($W55=BN$4,MAX(BN$1:BN54)+1,"")</f>
        <v/>
      </c>
      <c r="BO55" s="6" t="str">
        <f>IF($W55=BO$4,MAX(BO$1:BO54)+1,"")</f>
        <v/>
      </c>
      <c r="BP55" s="6" t="str">
        <f>IF($W55=BP$4,MAX(BP$1:BP54)+1,"")</f>
        <v/>
      </c>
      <c r="BQ55" s="6" t="str">
        <f>IF($W55=BQ$4,MAX(BQ$1:BQ54)+1,"")</f>
        <v/>
      </c>
      <c r="BR55" s="6" t="str">
        <f>IF($W55=BR$4,MAX(BR$1:BR54)+1,"")</f>
        <v/>
      </c>
      <c r="BS55" s="6" t="str">
        <f>IF($W55=BS$4,MAX(BS$1:BS54)+1,"")</f>
        <v/>
      </c>
      <c r="BT55" s="6" t="str">
        <f>IF($W55=BT$4,MAX(BT$1:BT54)+1,"")</f>
        <v/>
      </c>
      <c r="BU55" s="6" t="str">
        <f>IF($W55=BU$4,MAX(BU$1:BU54)+1,"")</f>
        <v/>
      </c>
      <c r="BV55" s="6" t="str">
        <f>IF($W55=BV$4,MAX(BV$1:BV54)+1,"")</f>
        <v/>
      </c>
      <c r="BW55" s="6" t="str">
        <f>IF($W55=BW$4,MAX(BW$1:BW54)+1,"")</f>
        <v/>
      </c>
      <c r="BX55" s="6" t="str">
        <f>IF($W55=BX$4,MAX(BX$1:BX54)+1,"")</f>
        <v/>
      </c>
      <c r="BY55" s="6" t="str">
        <f>IF($W55=BY$4,MAX(BY$1:BY54)+1,"")</f>
        <v/>
      </c>
      <c r="BZ55" s="6" t="str">
        <f>IF($W55=BZ$4,MAX(BZ$1:BZ54)+1,"")</f>
        <v/>
      </c>
      <c r="CA55" s="6" t="str">
        <f>IF($W55=CA$4,MAX(CA$1:CA54)+1,"")</f>
        <v/>
      </c>
      <c r="CB55" s="6" t="str">
        <f>IF($W55=CB$4,MAX(CB$1:CB54)+1,"")</f>
        <v/>
      </c>
      <c r="CC55" s="6" t="str">
        <f>IF($W55=CC$4,MAX(CC$1:CC54)+1,"")</f>
        <v/>
      </c>
      <c r="CD55" s="6" t="str">
        <f>IF($W55=CD$4,MAX(CD$1:CD54)+1,"")</f>
        <v/>
      </c>
      <c r="CE55" s="6" t="str">
        <f>IF($W55=CE$4,MAX(CE$1:CE54)+1,"")</f>
        <v/>
      </c>
      <c r="CF55" s="6" t="str">
        <f>IF($W55=CF$4,MAX(CF$1:CF54)+1,"")</f>
        <v/>
      </c>
      <c r="CG55" s="6" t="str">
        <f>IF($W55=CG$4,MAX(CG$1:CG54)+1,"")</f>
        <v/>
      </c>
      <c r="CH55" s="6" t="str">
        <f>IF($W55=CH$4,MAX(CH$1:CH54)+1,"")</f>
        <v/>
      </c>
      <c r="CI55" s="6" t="str">
        <f>IF($W55=CI$4,MAX(CI$1:CI54)+1,"")</f>
        <v/>
      </c>
      <c r="CJ55" s="6" t="str">
        <f>IF($W55=CJ$4,MAX(CJ$1:CJ54)+1,"")</f>
        <v/>
      </c>
      <c r="CK55" s="6" t="str">
        <f>IF($W55=CK$4,MAX(CK$1:CK54)+1,"")</f>
        <v/>
      </c>
      <c r="CL55" s="6" t="str">
        <f>IF($W55=CL$4,MAX(CL$1:CL54)+1,"")</f>
        <v/>
      </c>
      <c r="CM55" s="6" t="str">
        <f>IF($W55=CM$4,MAX(CM$1:CM54)+1,"")</f>
        <v/>
      </c>
      <c r="CN55" s="6" t="str">
        <f>IF($W55=CN$4,MAX(CN$1:CN54)+1,"")</f>
        <v/>
      </c>
      <c r="CO55" s="6" t="str">
        <f>IF($W55=CO$4,MAX(CO$1:CO54)+1,"")</f>
        <v/>
      </c>
      <c r="CP55" s="6" t="str">
        <f>IF($W55=CP$4,MAX(CP$1:CP54)+1,"")</f>
        <v/>
      </c>
      <c r="CQ55" s="6" t="str">
        <f>IF($W55=CQ$4,MAX(CQ$1:CQ54)+1,"")</f>
        <v/>
      </c>
      <c r="CR55" s="6" t="str">
        <f>IF($W55=CR$4,MAX(CR$1:CR54)+1,"")</f>
        <v/>
      </c>
      <c r="CS55" s="6" t="str">
        <f>IF($W55=CS$4,MAX(CS$1:CS54)+1,"")</f>
        <v/>
      </c>
      <c r="CT55" s="5">
        <f t="shared" si="4"/>
        <v>6</v>
      </c>
      <c r="CU55" s="6" t="str">
        <f t="shared" si="5"/>
        <v>1859900430540</v>
      </c>
      <c r="CV55" s="5" t="str">
        <f t="shared" si="6"/>
        <v>เด็กชาย</v>
      </c>
      <c r="CW55" s="5" t="str" cm="1">
        <f t="array" ref="CW55">RIGHT(F55,MIN(LEN(SUBSTITUTE(F55,รายชื่อนักเรียนแยกห้อง!$AD$5:$AD$8,""))))</f>
        <v>แทนคุณ</v>
      </c>
      <c r="CX55" s="6">
        <f t="shared" si="7"/>
        <v>0</v>
      </c>
      <c r="CY55" s="6" t="str">
        <f t="shared" si="8"/>
        <v/>
      </c>
      <c r="CZ55" s="5" t="str">
        <f t="shared" si="9"/>
        <v>มัธยมศึกษาปีที่ 1/2-0</v>
      </c>
      <c r="DA55" s="5" t="str">
        <f t="shared" si="10"/>
        <v>มัธยมศึกษาปีที่ 1/2-</v>
      </c>
      <c r="DC55" s="6" t="str">
        <f>IF(DB55="วิทย์-คณิต (เตรียมวิศวะ)",MAX($DC$1:DC54)+1,"")</f>
        <v/>
      </c>
      <c r="DD55" s="6" t="str">
        <f>IF(DB55="วิทย์-คณิต (วิทยาศาสตร์สุขภาพ)",MAX($DD$1:DD54)+1,"")</f>
        <v/>
      </c>
      <c r="DE55" s="6" t="str">
        <f>IF(DB55="ศิลป์การจัดการธุรกิจการค้าสมัยใหม่",MAX($DE$1:DE54)+1,"")</f>
        <v/>
      </c>
      <c r="DF55" s="6" t="str">
        <f>IF(DB55="ศิลป์ภาษาจีนเพื่อธุรกิจ 4.0",MAX($DF$1:DF54)+1,"")</f>
        <v/>
      </c>
      <c r="DG55" s="6" t="str">
        <f>IF(DB55="ศิลป์ภาษาอังกฤษเพื่อการสื่อสารธุรกิจ",MAX($DG$1:DG54)+1,"")</f>
        <v/>
      </c>
      <c r="DH55" s="6" t="str">
        <f>IF(DB55="นวัตกรรมการจัดการเกษตร",MAX($DH$1:DH54)+1,"")</f>
        <v/>
      </c>
      <c r="DI55" s="5">
        <f t="shared" si="11"/>
        <v>0</v>
      </c>
      <c r="DJ55" s="5" t="str">
        <f t="shared" si="12"/>
        <v>มัธยมศึกษาปีที่ 1/2-16</v>
      </c>
      <c r="DK55" s="5" t="str">
        <f t="shared" si="13"/>
        <v>-0</v>
      </c>
      <c r="DL55" s="5" t="str">
        <f t="shared" si="14"/>
        <v>มัธยมศึกษาปีที่ 1</v>
      </c>
    </row>
    <row r="56" spans="1:116">
      <c r="A56" s="5" t="str">
        <f t="shared" si="0"/>
        <v>มัธยมศึกษาปีที่ 1/2-17</v>
      </c>
      <c r="B56" s="5" t="str">
        <f t="shared" si="1"/>
        <v>ช68104-12</v>
      </c>
      <c r="C56" s="5" t="str">
        <f t="shared" si="2"/>
        <v>-0</v>
      </c>
      <c r="D56" s="8">
        <v>17</v>
      </c>
      <c r="E56" s="9" t="s">
        <v>2342</v>
      </c>
      <c r="F56" s="3" t="s">
        <v>1676</v>
      </c>
      <c r="G56" s="3" t="s">
        <v>1727</v>
      </c>
      <c r="H56" s="11">
        <v>1</v>
      </c>
      <c r="I56" s="11">
        <v>7</v>
      </c>
      <c r="J56" s="11">
        <v>0</v>
      </c>
      <c r="K56" s="11">
        <v>9</v>
      </c>
      <c r="L56" s="11">
        <v>9</v>
      </c>
      <c r="M56" s="11">
        <v>0</v>
      </c>
      <c r="N56" s="11">
        <v>1</v>
      </c>
      <c r="O56" s="11">
        <v>9</v>
      </c>
      <c r="P56" s="11">
        <v>5</v>
      </c>
      <c r="Q56" s="11">
        <v>1</v>
      </c>
      <c r="R56" s="11">
        <v>1</v>
      </c>
      <c r="S56" s="11">
        <v>3</v>
      </c>
      <c r="T56" s="11">
        <v>7</v>
      </c>
      <c r="U56" s="11" t="s">
        <v>576</v>
      </c>
      <c r="W56" s="6" t="str">
        <f>IF(X56="","",IF(X56=รายชื่อชมรม!$B$3,รายชื่อชมรม!$A$3,IF(X56=รายชื่อชมรม!$B$4,รายชื่อชมรม!$A$4,IF(X56=รายชื่อชมรม!$B$5,รายชื่อชมรม!$A$5,IF(X56=รายชื่อชมรม!$B$6,รายชื่อชมรม!$A$6,IF(X56=รายชื่อชมรม!$B$7,รายชื่อชมรม!$A$7,IF(X56=รายชื่อชมรม!$B$8,รายชื่อชมรม!$A$8,IF(X56=รายชื่อชมรม!$B$9,รายชื่อชมรม!$A$9,IF(X56=รายชื่อชมรม!$B$10,รายชื่อชมรม!$A$10,IF(X56=รายชื่อชมรม!$B$11,รายชื่อชมรม!$A$11,IF(X56=รายชื่อชมรม!$B$12,รายชื่อชมรม!$A$12,"-")))))))))))</f>
        <v>ช68104</v>
      </c>
      <c r="X56" s="6" t="s">
        <v>2317</v>
      </c>
      <c r="Y56" s="6" t="str">
        <f>IF(W56=0,"",IF(W56="-","",IF(W56="","",VLOOKUP(W56,รายชื่อชมรม!$A$3:$F$83,3,FALSE))))</f>
        <v>สิบเอกชัยวัฒน์  เรืองไกรศิลป์</v>
      </c>
      <c r="Z56" s="6" t="str">
        <f>IF(Y56=$Z$4,MAX(Z$1:$Z55)+1,"")</f>
        <v/>
      </c>
      <c r="AA56" s="6" t="str">
        <f>IF($Y56=AA$4,MAX(AA$1:AA55)+1,"")</f>
        <v/>
      </c>
      <c r="AB56" s="6" t="str">
        <f>IF($Y56=AB$4,MAX(AB$1:AB55)+1,"")</f>
        <v/>
      </c>
      <c r="AC56" s="6" t="str">
        <f>IF($Y56=AC$4,MAX(AC$1:AC55)+1,"")</f>
        <v/>
      </c>
      <c r="AD56" s="6" t="str">
        <f>IF($Y56=AD$4,MAX(AD$1:AD55)+1,"")</f>
        <v/>
      </c>
      <c r="AE56" s="6" t="str">
        <f>IF($Y56=AE$4,MAX(AE$1:AE55)+1,"")</f>
        <v/>
      </c>
      <c r="AF56" s="6" t="str">
        <f>IF($Y56=AF$4,MAX(AF$1:AF55)+1,"")</f>
        <v/>
      </c>
      <c r="AG56" s="6" t="str">
        <f>IF($Y56=AG$4,MAX(AG$1:AG55)+1,"")</f>
        <v/>
      </c>
      <c r="AH56" s="6" t="str">
        <f>IF($Y56=AH$4,MAX(AH$1:AH55)+1,"")</f>
        <v/>
      </c>
      <c r="AI56" s="5">
        <f t="shared" si="3"/>
        <v>0</v>
      </c>
      <c r="AK56" s="6" t="str">
        <f>IF($W56=AK$4,MAX(AK$1:AK55)+1,"")</f>
        <v/>
      </c>
      <c r="AL56" s="6" t="str">
        <f>IF($W56=AL$4,MAX(AL$1:AL55)+1,"")</f>
        <v/>
      </c>
      <c r="AM56" s="6" t="str">
        <f>IF($W56=AM$4,MAX(AM$1:AM55)+1,"")</f>
        <v/>
      </c>
      <c r="AN56" s="6">
        <f>IF($W56=AN$4,MAX(AN$1:AN55)+1,"")</f>
        <v>12</v>
      </c>
      <c r="AO56" s="6" t="str">
        <f>IF($W56=AO$4,MAX(AO$1:AO55)+1,"")</f>
        <v/>
      </c>
      <c r="AP56" s="6" t="str">
        <f>IF($W56=AP$4,MAX(AP$1:AP55)+1,"")</f>
        <v/>
      </c>
      <c r="AQ56" s="6" t="str">
        <f>IF($W56=AQ$4,MAX(AQ$1:AQ55)+1,"")</f>
        <v/>
      </c>
      <c r="AR56" s="6" t="str">
        <f>IF($W56=AR$4,MAX(AR$1:AR55)+1,"")</f>
        <v/>
      </c>
      <c r="AS56" s="6" t="str">
        <f>IF($W56=AS$4,MAX(AS$1:AS55)+1,"")</f>
        <v/>
      </c>
      <c r="AT56" s="6" t="str">
        <f>IF($W56=AT$4,MAX(AT$1:AT55)+1,"")</f>
        <v/>
      </c>
      <c r="AU56" s="6" t="str">
        <f>IF($W56=AU$4,MAX(AU$1:AU55)+1,"")</f>
        <v/>
      </c>
      <c r="AV56" s="6" t="str">
        <f>IF($W56=AV$4,MAX(AV$1:AV55)+1,"")</f>
        <v/>
      </c>
      <c r="AW56" s="6" t="str">
        <f>IF($W56=AW$4,MAX(AW$1:AW55)+1,"")</f>
        <v/>
      </c>
      <c r="AX56" s="6" t="str">
        <f>IF($W56=AX$4,MAX(AX$1:AX55)+1,"")</f>
        <v/>
      </c>
      <c r="AY56" s="6" t="str">
        <f>IF($W56=AY$4,MAX(AY$1:AY55)+1,"")</f>
        <v/>
      </c>
      <c r="AZ56" s="6" t="str">
        <f>IF($W56=AZ$4,MAX(AZ$1:AZ55)+1,"")</f>
        <v/>
      </c>
      <c r="BA56" s="6" t="str">
        <f>IF($W56=BA$4,MAX(BA$1:BA55)+1,"")</f>
        <v/>
      </c>
      <c r="BB56" s="6" t="str">
        <f>IF($W56=BB$4,MAX(BB$1:BB55)+1,"")</f>
        <v/>
      </c>
      <c r="BC56" s="6" t="str">
        <f>IF($W56=BC$4,MAX(BC$1:BC55)+1,"")</f>
        <v/>
      </c>
      <c r="BD56" s="6" t="str">
        <f>IF($W56=BD$4,MAX(BD$1:BD55)+1,"")</f>
        <v/>
      </c>
      <c r="BE56" s="6" t="str">
        <f>IF($W56=BE$4,MAX(BE$1:BE55)+1,"")</f>
        <v/>
      </c>
      <c r="BF56" s="6" t="str">
        <f>IF($W56=BF$4,MAX(BF$1:BF55)+1,"")</f>
        <v/>
      </c>
      <c r="BG56" s="6" t="str">
        <f>IF($W56=BG$4,MAX(BG$1:BG55)+1,"")</f>
        <v/>
      </c>
      <c r="BH56" s="6" t="str">
        <f>IF($W56=BH$4,MAX(BH$1:BH55)+1,"")</f>
        <v/>
      </c>
      <c r="BI56" s="6" t="str">
        <f>IF($W56=BI$4,MAX(BI$1:BI55)+1,"")</f>
        <v/>
      </c>
      <c r="BJ56" s="6" t="str">
        <f>IF($W56=BJ$4,MAX(BJ$1:BJ55)+1,"")</f>
        <v/>
      </c>
      <c r="BK56" s="6" t="str">
        <f>IF($W56=BK$4,MAX(BK$1:BK55)+1,"")</f>
        <v/>
      </c>
      <c r="BL56" s="6" t="str">
        <f>IF($W56=BL$4,MAX(BL$1:BL55)+1,"")</f>
        <v/>
      </c>
      <c r="BM56" s="6" t="str">
        <f>IF($W56=BM$4,MAX(BM$1:BM55)+1,"")</f>
        <v/>
      </c>
      <c r="BN56" s="6" t="str">
        <f>IF($W56=BN$4,MAX(BN$1:BN55)+1,"")</f>
        <v/>
      </c>
      <c r="BO56" s="6" t="str">
        <f>IF($W56=BO$4,MAX(BO$1:BO55)+1,"")</f>
        <v/>
      </c>
      <c r="BP56" s="6" t="str">
        <f>IF($W56=BP$4,MAX(BP$1:BP55)+1,"")</f>
        <v/>
      </c>
      <c r="BQ56" s="6" t="str">
        <f>IF($W56=BQ$4,MAX(BQ$1:BQ55)+1,"")</f>
        <v/>
      </c>
      <c r="BR56" s="6" t="str">
        <f>IF($W56=BR$4,MAX(BR$1:BR55)+1,"")</f>
        <v/>
      </c>
      <c r="BS56" s="6" t="str">
        <f>IF($W56=BS$4,MAX(BS$1:BS55)+1,"")</f>
        <v/>
      </c>
      <c r="BT56" s="6" t="str">
        <f>IF($W56=BT$4,MAX(BT$1:BT55)+1,"")</f>
        <v/>
      </c>
      <c r="BU56" s="6" t="str">
        <f>IF($W56=BU$4,MAX(BU$1:BU55)+1,"")</f>
        <v/>
      </c>
      <c r="BV56" s="6" t="str">
        <f>IF($W56=BV$4,MAX(BV$1:BV55)+1,"")</f>
        <v/>
      </c>
      <c r="BW56" s="6" t="str">
        <f>IF($W56=BW$4,MAX(BW$1:BW55)+1,"")</f>
        <v/>
      </c>
      <c r="BX56" s="6" t="str">
        <f>IF($W56=BX$4,MAX(BX$1:BX55)+1,"")</f>
        <v/>
      </c>
      <c r="BY56" s="6" t="str">
        <f>IF($W56=BY$4,MAX(BY$1:BY55)+1,"")</f>
        <v/>
      </c>
      <c r="BZ56" s="6" t="str">
        <f>IF($W56=BZ$4,MAX(BZ$1:BZ55)+1,"")</f>
        <v/>
      </c>
      <c r="CA56" s="6" t="str">
        <f>IF($W56=CA$4,MAX(CA$1:CA55)+1,"")</f>
        <v/>
      </c>
      <c r="CB56" s="6" t="str">
        <f>IF($W56=CB$4,MAX(CB$1:CB55)+1,"")</f>
        <v/>
      </c>
      <c r="CC56" s="6" t="str">
        <f>IF($W56=CC$4,MAX(CC$1:CC55)+1,"")</f>
        <v/>
      </c>
      <c r="CD56" s="6" t="str">
        <f>IF($W56=CD$4,MAX(CD$1:CD55)+1,"")</f>
        <v/>
      </c>
      <c r="CE56" s="6" t="str">
        <f>IF($W56=CE$4,MAX(CE$1:CE55)+1,"")</f>
        <v/>
      </c>
      <c r="CF56" s="6" t="str">
        <f>IF($W56=CF$4,MAX(CF$1:CF55)+1,"")</f>
        <v/>
      </c>
      <c r="CG56" s="6" t="str">
        <f>IF($W56=CG$4,MAX(CG$1:CG55)+1,"")</f>
        <v/>
      </c>
      <c r="CH56" s="6" t="str">
        <f>IF($W56=CH$4,MAX(CH$1:CH55)+1,"")</f>
        <v/>
      </c>
      <c r="CI56" s="6" t="str">
        <f>IF($W56=CI$4,MAX(CI$1:CI55)+1,"")</f>
        <v/>
      </c>
      <c r="CJ56" s="6" t="str">
        <f>IF($W56=CJ$4,MAX(CJ$1:CJ55)+1,"")</f>
        <v/>
      </c>
      <c r="CK56" s="6" t="str">
        <f>IF($W56=CK$4,MAX(CK$1:CK55)+1,"")</f>
        <v/>
      </c>
      <c r="CL56" s="6" t="str">
        <f>IF($W56=CL$4,MAX(CL$1:CL55)+1,"")</f>
        <v/>
      </c>
      <c r="CM56" s="6" t="str">
        <f>IF($W56=CM$4,MAX(CM$1:CM55)+1,"")</f>
        <v/>
      </c>
      <c r="CN56" s="6" t="str">
        <f>IF($W56=CN$4,MAX(CN$1:CN55)+1,"")</f>
        <v/>
      </c>
      <c r="CO56" s="6" t="str">
        <f>IF($W56=CO$4,MAX(CO$1:CO55)+1,"")</f>
        <v/>
      </c>
      <c r="CP56" s="6" t="str">
        <f>IF($W56=CP$4,MAX(CP$1:CP55)+1,"")</f>
        <v/>
      </c>
      <c r="CQ56" s="6" t="str">
        <f>IF($W56=CQ$4,MAX(CQ$1:CQ55)+1,"")</f>
        <v/>
      </c>
      <c r="CR56" s="6" t="str">
        <f>IF($W56=CR$4,MAX(CR$1:CR55)+1,"")</f>
        <v/>
      </c>
      <c r="CS56" s="6" t="str">
        <f>IF($W56=CS$4,MAX(CS$1:CS55)+1,"")</f>
        <v/>
      </c>
      <c r="CT56" s="5">
        <f t="shared" si="4"/>
        <v>12</v>
      </c>
      <c r="CU56" s="6" t="str">
        <f t="shared" si="5"/>
        <v>1709901951137</v>
      </c>
      <c r="CV56" s="5" t="str">
        <f t="shared" si="6"/>
        <v>เด็กชาย</v>
      </c>
      <c r="CW56" s="5" t="str" cm="1">
        <f t="array" ref="CW56">RIGHT(F56,MIN(LEN(SUBSTITUTE(F56,รายชื่อนักเรียนแยกห้อง!$AD$5:$AD$8,""))))</f>
        <v xml:space="preserve">ภัคพงษ์ </v>
      </c>
      <c r="CX56" s="6">
        <f t="shared" si="7"/>
        <v>0</v>
      </c>
      <c r="CY56" s="6" t="str">
        <f t="shared" si="8"/>
        <v/>
      </c>
      <c r="CZ56" s="5" t="str">
        <f t="shared" si="9"/>
        <v>มัธยมศึกษาปีที่ 1/2-0</v>
      </c>
      <c r="DA56" s="5" t="str">
        <f t="shared" si="10"/>
        <v>มัธยมศึกษาปีที่ 1/2-</v>
      </c>
      <c r="DC56" s="6" t="str">
        <f>IF(DB56="วิทย์-คณิต (เตรียมวิศวะ)",MAX($DC$1:DC55)+1,"")</f>
        <v/>
      </c>
      <c r="DD56" s="6" t="str">
        <f>IF(DB56="วิทย์-คณิต (วิทยาศาสตร์สุขภาพ)",MAX($DD$1:DD55)+1,"")</f>
        <v/>
      </c>
      <c r="DE56" s="6" t="str">
        <f>IF(DB56="ศิลป์การจัดการธุรกิจการค้าสมัยใหม่",MAX($DE$1:DE55)+1,"")</f>
        <v/>
      </c>
      <c r="DF56" s="6" t="str">
        <f>IF(DB56="ศิลป์ภาษาจีนเพื่อธุรกิจ 4.0",MAX($DF$1:DF55)+1,"")</f>
        <v/>
      </c>
      <c r="DG56" s="6" t="str">
        <f>IF(DB56="ศิลป์ภาษาอังกฤษเพื่อการสื่อสารธุรกิจ",MAX($DG$1:DG55)+1,"")</f>
        <v/>
      </c>
      <c r="DH56" s="6" t="str">
        <f>IF(DB56="นวัตกรรมการจัดการเกษตร",MAX($DH$1:DH55)+1,"")</f>
        <v/>
      </c>
      <c r="DI56" s="5">
        <f t="shared" si="11"/>
        <v>0</v>
      </c>
      <c r="DJ56" s="5" t="str">
        <f t="shared" si="12"/>
        <v>มัธยมศึกษาปีที่ 1/2-17</v>
      </c>
      <c r="DK56" s="5" t="str">
        <f t="shared" si="13"/>
        <v>-0</v>
      </c>
      <c r="DL56" s="5" t="str">
        <f t="shared" si="14"/>
        <v>มัธยมศึกษาปีที่ 1</v>
      </c>
    </row>
    <row r="57" spans="1:116">
      <c r="A57" s="5" t="str">
        <f t="shared" si="0"/>
        <v>มัธยมศึกษาปีที่ 1/2-18</v>
      </c>
      <c r="B57" s="5" t="str">
        <f t="shared" si="1"/>
        <v>ช68104-13</v>
      </c>
      <c r="C57" s="5" t="str">
        <f t="shared" si="2"/>
        <v>-0</v>
      </c>
      <c r="D57" s="8">
        <v>18</v>
      </c>
      <c r="E57" s="9" t="s">
        <v>1666</v>
      </c>
      <c r="F57" s="3" t="s">
        <v>2343</v>
      </c>
      <c r="G57" s="3" t="s">
        <v>1728</v>
      </c>
      <c r="H57" s="11">
        <v>1</v>
      </c>
      <c r="I57" s="11">
        <v>7</v>
      </c>
      <c r="J57" s="11">
        <v>0</v>
      </c>
      <c r="K57" s="11">
        <v>9</v>
      </c>
      <c r="L57" s="11">
        <v>9</v>
      </c>
      <c r="M57" s="11">
        <v>0</v>
      </c>
      <c r="N57" s="11">
        <v>1</v>
      </c>
      <c r="O57" s="11">
        <v>9</v>
      </c>
      <c r="P57" s="11">
        <v>5</v>
      </c>
      <c r="Q57" s="11">
        <v>4</v>
      </c>
      <c r="R57" s="11">
        <v>8</v>
      </c>
      <c r="S57" s="11">
        <v>4</v>
      </c>
      <c r="T57" s="11">
        <v>5</v>
      </c>
      <c r="U57" s="11" t="s">
        <v>576</v>
      </c>
      <c r="W57" s="6" t="str">
        <f>IF(X57="","",IF(X57=รายชื่อชมรม!$B$3,รายชื่อชมรม!$A$3,IF(X57=รายชื่อชมรม!$B$4,รายชื่อชมรม!$A$4,IF(X57=รายชื่อชมรม!$B$5,รายชื่อชมรม!$A$5,IF(X57=รายชื่อชมรม!$B$6,รายชื่อชมรม!$A$6,IF(X57=รายชื่อชมรม!$B$7,รายชื่อชมรม!$A$7,IF(X57=รายชื่อชมรม!$B$8,รายชื่อชมรม!$A$8,IF(X57=รายชื่อชมรม!$B$9,รายชื่อชมรม!$A$9,IF(X57=รายชื่อชมรม!$B$10,รายชื่อชมรม!$A$10,IF(X57=รายชื่อชมรม!$B$11,รายชื่อชมรม!$A$11,IF(X57=รายชื่อชมรม!$B$12,รายชื่อชมรม!$A$12,"-")))))))))))</f>
        <v>ช68104</v>
      </c>
      <c r="X57" s="6" t="s">
        <v>2317</v>
      </c>
      <c r="Y57" s="6" t="str">
        <f>IF(W57=0,"",IF(W57="-","",IF(W57="","",VLOOKUP(W57,รายชื่อชมรม!$A$3:$F$83,3,FALSE))))</f>
        <v>สิบเอกชัยวัฒน์  เรืองไกรศิลป์</v>
      </c>
      <c r="Z57" s="6" t="str">
        <f>IF(Y57=$Z$4,MAX(Z$1:$Z56)+1,"")</f>
        <v/>
      </c>
      <c r="AA57" s="6" t="str">
        <f>IF($Y57=AA$4,MAX(AA$1:AA56)+1,"")</f>
        <v/>
      </c>
      <c r="AB57" s="6" t="str">
        <f>IF($Y57=AB$4,MAX(AB$1:AB56)+1,"")</f>
        <v/>
      </c>
      <c r="AC57" s="6" t="str">
        <f>IF($Y57=AC$4,MAX(AC$1:AC56)+1,"")</f>
        <v/>
      </c>
      <c r="AD57" s="6" t="str">
        <f>IF($Y57=AD$4,MAX(AD$1:AD56)+1,"")</f>
        <v/>
      </c>
      <c r="AE57" s="6" t="str">
        <f>IF($Y57=AE$4,MAX(AE$1:AE56)+1,"")</f>
        <v/>
      </c>
      <c r="AF57" s="6" t="str">
        <f>IF($Y57=AF$4,MAX(AF$1:AF56)+1,"")</f>
        <v/>
      </c>
      <c r="AG57" s="6" t="str">
        <f>IF($Y57=AG$4,MAX(AG$1:AG56)+1,"")</f>
        <v/>
      </c>
      <c r="AH57" s="6" t="str">
        <f>IF($Y57=AH$4,MAX(AH$1:AH56)+1,"")</f>
        <v/>
      </c>
      <c r="AI57" s="5">
        <f t="shared" si="3"/>
        <v>0</v>
      </c>
      <c r="AK57" s="6" t="str">
        <f>IF($W57=AK$4,MAX(AK$1:AK56)+1,"")</f>
        <v/>
      </c>
      <c r="AL57" s="6" t="str">
        <f>IF($W57=AL$4,MAX(AL$1:AL56)+1,"")</f>
        <v/>
      </c>
      <c r="AM57" s="6" t="str">
        <f>IF($W57=AM$4,MAX(AM$1:AM56)+1,"")</f>
        <v/>
      </c>
      <c r="AN57" s="6">
        <f>IF($W57=AN$4,MAX(AN$1:AN56)+1,"")</f>
        <v>13</v>
      </c>
      <c r="AO57" s="6" t="str">
        <f>IF($W57=AO$4,MAX(AO$1:AO56)+1,"")</f>
        <v/>
      </c>
      <c r="AP57" s="6" t="str">
        <f>IF($W57=AP$4,MAX(AP$1:AP56)+1,"")</f>
        <v/>
      </c>
      <c r="AQ57" s="6" t="str">
        <f>IF($W57=AQ$4,MAX(AQ$1:AQ56)+1,"")</f>
        <v/>
      </c>
      <c r="AR57" s="6" t="str">
        <f>IF($W57=AR$4,MAX(AR$1:AR56)+1,"")</f>
        <v/>
      </c>
      <c r="AS57" s="6" t="str">
        <f>IF($W57=AS$4,MAX(AS$1:AS56)+1,"")</f>
        <v/>
      </c>
      <c r="AT57" s="6" t="str">
        <f>IF($W57=AT$4,MAX(AT$1:AT56)+1,"")</f>
        <v/>
      </c>
      <c r="AU57" s="6" t="str">
        <f>IF($W57=AU$4,MAX(AU$1:AU56)+1,"")</f>
        <v/>
      </c>
      <c r="AV57" s="6" t="str">
        <f>IF($W57=AV$4,MAX(AV$1:AV56)+1,"")</f>
        <v/>
      </c>
      <c r="AW57" s="6" t="str">
        <f>IF($W57=AW$4,MAX(AW$1:AW56)+1,"")</f>
        <v/>
      </c>
      <c r="AX57" s="6" t="str">
        <f>IF($W57=AX$4,MAX(AX$1:AX56)+1,"")</f>
        <v/>
      </c>
      <c r="AY57" s="6" t="str">
        <f>IF($W57=AY$4,MAX(AY$1:AY56)+1,"")</f>
        <v/>
      </c>
      <c r="AZ57" s="6" t="str">
        <f>IF($W57=AZ$4,MAX(AZ$1:AZ56)+1,"")</f>
        <v/>
      </c>
      <c r="BA57" s="6" t="str">
        <f>IF($W57=BA$4,MAX(BA$1:BA56)+1,"")</f>
        <v/>
      </c>
      <c r="BB57" s="6" t="str">
        <f>IF($W57=BB$4,MAX(BB$1:BB56)+1,"")</f>
        <v/>
      </c>
      <c r="BC57" s="6" t="str">
        <f>IF($W57=BC$4,MAX(BC$1:BC56)+1,"")</f>
        <v/>
      </c>
      <c r="BD57" s="6" t="str">
        <f>IF($W57=BD$4,MAX(BD$1:BD56)+1,"")</f>
        <v/>
      </c>
      <c r="BE57" s="6" t="str">
        <f>IF($W57=BE$4,MAX(BE$1:BE56)+1,"")</f>
        <v/>
      </c>
      <c r="BF57" s="6" t="str">
        <f>IF($W57=BF$4,MAX(BF$1:BF56)+1,"")</f>
        <v/>
      </c>
      <c r="BG57" s="6" t="str">
        <f>IF($W57=BG$4,MAX(BG$1:BG56)+1,"")</f>
        <v/>
      </c>
      <c r="BH57" s="6" t="str">
        <f>IF($W57=BH$4,MAX(BH$1:BH56)+1,"")</f>
        <v/>
      </c>
      <c r="BI57" s="6" t="str">
        <f>IF($W57=BI$4,MAX(BI$1:BI56)+1,"")</f>
        <v/>
      </c>
      <c r="BJ57" s="6" t="str">
        <f>IF($W57=BJ$4,MAX(BJ$1:BJ56)+1,"")</f>
        <v/>
      </c>
      <c r="BK57" s="6" t="str">
        <f>IF($W57=BK$4,MAX(BK$1:BK56)+1,"")</f>
        <v/>
      </c>
      <c r="BL57" s="6" t="str">
        <f>IF($W57=BL$4,MAX(BL$1:BL56)+1,"")</f>
        <v/>
      </c>
      <c r="BM57" s="6" t="str">
        <f>IF($W57=BM$4,MAX(BM$1:BM56)+1,"")</f>
        <v/>
      </c>
      <c r="BN57" s="6" t="str">
        <f>IF($W57=BN$4,MAX(BN$1:BN56)+1,"")</f>
        <v/>
      </c>
      <c r="BO57" s="6" t="str">
        <f>IF($W57=BO$4,MAX(BO$1:BO56)+1,"")</f>
        <v/>
      </c>
      <c r="BP57" s="6" t="str">
        <f>IF($W57=BP$4,MAX(BP$1:BP56)+1,"")</f>
        <v/>
      </c>
      <c r="BQ57" s="6" t="str">
        <f>IF($W57=BQ$4,MAX(BQ$1:BQ56)+1,"")</f>
        <v/>
      </c>
      <c r="BR57" s="6" t="str">
        <f>IF($W57=BR$4,MAX(BR$1:BR56)+1,"")</f>
        <v/>
      </c>
      <c r="BS57" s="6" t="str">
        <f>IF($W57=BS$4,MAX(BS$1:BS56)+1,"")</f>
        <v/>
      </c>
      <c r="BT57" s="6" t="str">
        <f>IF($W57=BT$4,MAX(BT$1:BT56)+1,"")</f>
        <v/>
      </c>
      <c r="BU57" s="6" t="str">
        <f>IF($W57=BU$4,MAX(BU$1:BU56)+1,"")</f>
        <v/>
      </c>
      <c r="BV57" s="6" t="str">
        <f>IF($W57=BV$4,MAX(BV$1:BV56)+1,"")</f>
        <v/>
      </c>
      <c r="BW57" s="6" t="str">
        <f>IF($W57=BW$4,MAX(BW$1:BW56)+1,"")</f>
        <v/>
      </c>
      <c r="BX57" s="6" t="str">
        <f>IF($W57=BX$4,MAX(BX$1:BX56)+1,"")</f>
        <v/>
      </c>
      <c r="BY57" s="6" t="str">
        <f>IF($W57=BY$4,MAX(BY$1:BY56)+1,"")</f>
        <v/>
      </c>
      <c r="BZ57" s="6" t="str">
        <f>IF($W57=BZ$4,MAX(BZ$1:BZ56)+1,"")</f>
        <v/>
      </c>
      <c r="CA57" s="6" t="str">
        <f>IF($W57=CA$4,MAX(CA$1:CA56)+1,"")</f>
        <v/>
      </c>
      <c r="CB57" s="6" t="str">
        <f>IF($W57=CB$4,MAX(CB$1:CB56)+1,"")</f>
        <v/>
      </c>
      <c r="CC57" s="6" t="str">
        <f>IF($W57=CC$4,MAX(CC$1:CC56)+1,"")</f>
        <v/>
      </c>
      <c r="CD57" s="6" t="str">
        <f>IF($W57=CD$4,MAX(CD$1:CD56)+1,"")</f>
        <v/>
      </c>
      <c r="CE57" s="6" t="str">
        <f>IF($W57=CE$4,MAX(CE$1:CE56)+1,"")</f>
        <v/>
      </c>
      <c r="CF57" s="6" t="str">
        <f>IF($W57=CF$4,MAX(CF$1:CF56)+1,"")</f>
        <v/>
      </c>
      <c r="CG57" s="6" t="str">
        <f>IF($W57=CG$4,MAX(CG$1:CG56)+1,"")</f>
        <v/>
      </c>
      <c r="CH57" s="6" t="str">
        <f>IF($W57=CH$4,MAX(CH$1:CH56)+1,"")</f>
        <v/>
      </c>
      <c r="CI57" s="6" t="str">
        <f>IF($W57=CI$4,MAX(CI$1:CI56)+1,"")</f>
        <v/>
      </c>
      <c r="CJ57" s="6" t="str">
        <f>IF($W57=CJ$4,MAX(CJ$1:CJ56)+1,"")</f>
        <v/>
      </c>
      <c r="CK57" s="6" t="str">
        <f>IF($W57=CK$4,MAX(CK$1:CK56)+1,"")</f>
        <v/>
      </c>
      <c r="CL57" s="6" t="str">
        <f>IF($W57=CL$4,MAX(CL$1:CL56)+1,"")</f>
        <v/>
      </c>
      <c r="CM57" s="6" t="str">
        <f>IF($W57=CM$4,MAX(CM$1:CM56)+1,"")</f>
        <v/>
      </c>
      <c r="CN57" s="6" t="str">
        <f>IF($W57=CN$4,MAX(CN$1:CN56)+1,"")</f>
        <v/>
      </c>
      <c r="CO57" s="6" t="str">
        <f>IF($W57=CO$4,MAX(CO$1:CO56)+1,"")</f>
        <v/>
      </c>
      <c r="CP57" s="6" t="str">
        <f>IF($W57=CP$4,MAX(CP$1:CP56)+1,"")</f>
        <v/>
      </c>
      <c r="CQ57" s="6" t="str">
        <f>IF($W57=CQ$4,MAX(CQ$1:CQ56)+1,"")</f>
        <v/>
      </c>
      <c r="CR57" s="6" t="str">
        <f>IF($W57=CR$4,MAX(CR$1:CR56)+1,"")</f>
        <v/>
      </c>
      <c r="CS57" s="6" t="str">
        <f>IF($W57=CS$4,MAX(CS$1:CS56)+1,"")</f>
        <v/>
      </c>
      <c r="CT57" s="5">
        <f t="shared" si="4"/>
        <v>13</v>
      </c>
      <c r="CU57" s="6" t="str">
        <f t="shared" si="5"/>
        <v>1709901954845</v>
      </c>
      <c r="CV57" s="5" t="str">
        <f t="shared" si="6"/>
        <v>เด็กชาย</v>
      </c>
      <c r="CW57" s="5" t="str" cm="1">
        <f t="array" ref="CW57">RIGHT(F57,MIN(LEN(SUBSTITUTE(F57,รายชื่อนักเรียนแยกห้อง!$AD$5:$AD$8,""))))</f>
        <v>นพคูณ</v>
      </c>
      <c r="CX57" s="6">
        <f t="shared" si="7"/>
        <v>0</v>
      </c>
      <c r="CY57" s="6" t="str">
        <f t="shared" si="8"/>
        <v/>
      </c>
      <c r="CZ57" s="5" t="str">
        <f t="shared" si="9"/>
        <v>มัธยมศึกษาปีที่ 1/2-0</v>
      </c>
      <c r="DA57" s="5" t="str">
        <f t="shared" si="10"/>
        <v>มัธยมศึกษาปีที่ 1/2-</v>
      </c>
      <c r="DC57" s="6" t="str">
        <f>IF(DB57="วิทย์-คณิต (เตรียมวิศวะ)",MAX($DC$1:DC56)+1,"")</f>
        <v/>
      </c>
      <c r="DD57" s="6" t="str">
        <f>IF(DB57="วิทย์-คณิต (วิทยาศาสตร์สุขภาพ)",MAX($DD$1:DD56)+1,"")</f>
        <v/>
      </c>
      <c r="DE57" s="6" t="str">
        <f>IF(DB57="ศิลป์การจัดการธุรกิจการค้าสมัยใหม่",MAX($DE$1:DE56)+1,"")</f>
        <v/>
      </c>
      <c r="DF57" s="6" t="str">
        <f>IF(DB57="ศิลป์ภาษาจีนเพื่อธุรกิจ 4.0",MAX($DF$1:DF56)+1,"")</f>
        <v/>
      </c>
      <c r="DG57" s="6" t="str">
        <f>IF(DB57="ศิลป์ภาษาอังกฤษเพื่อการสื่อสารธุรกิจ",MAX($DG$1:DG56)+1,"")</f>
        <v/>
      </c>
      <c r="DH57" s="6" t="str">
        <f>IF(DB57="นวัตกรรมการจัดการเกษตร",MAX($DH$1:DH56)+1,"")</f>
        <v/>
      </c>
      <c r="DI57" s="5">
        <f t="shared" si="11"/>
        <v>0</v>
      </c>
      <c r="DJ57" s="5" t="str">
        <f t="shared" si="12"/>
        <v>มัธยมศึกษาปีที่ 1/2-18</v>
      </c>
      <c r="DK57" s="5" t="str">
        <f t="shared" si="13"/>
        <v>-0</v>
      </c>
      <c r="DL57" s="5" t="str">
        <f t="shared" si="14"/>
        <v>มัธยมศึกษาปีที่ 1</v>
      </c>
    </row>
    <row r="58" spans="1:116">
      <c r="A58" s="5" t="str">
        <f t="shared" si="0"/>
        <v>มัธยมศึกษาปีที่ 1/2-19</v>
      </c>
      <c r="B58" s="5" t="str">
        <f t="shared" si="1"/>
        <v>ช68104-14</v>
      </c>
      <c r="C58" s="5" t="str">
        <f t="shared" si="2"/>
        <v>-0</v>
      </c>
      <c r="D58" s="8">
        <v>19</v>
      </c>
      <c r="E58" s="9" t="s">
        <v>1668</v>
      </c>
      <c r="F58" s="3" t="s">
        <v>680</v>
      </c>
      <c r="G58" s="3" t="s">
        <v>1729</v>
      </c>
      <c r="H58" s="11">
        <v>1</v>
      </c>
      <c r="I58" s="11">
        <v>7</v>
      </c>
      <c r="J58" s="11">
        <v>0</v>
      </c>
      <c r="K58" s="11">
        <v>0</v>
      </c>
      <c r="L58" s="11">
        <v>4</v>
      </c>
      <c r="M58" s="11">
        <v>0</v>
      </c>
      <c r="N58" s="11">
        <v>1</v>
      </c>
      <c r="O58" s="11">
        <v>4</v>
      </c>
      <c r="P58" s="11">
        <v>4</v>
      </c>
      <c r="Q58" s="11">
        <v>9</v>
      </c>
      <c r="R58" s="11">
        <v>2</v>
      </c>
      <c r="S58" s="11">
        <v>5</v>
      </c>
      <c r="T58" s="11">
        <v>6</v>
      </c>
      <c r="U58" s="11" t="s">
        <v>576</v>
      </c>
      <c r="W58" s="6" t="str">
        <f>IF(X58="","",IF(X58=รายชื่อชมรม!$B$3,รายชื่อชมรม!$A$3,IF(X58=รายชื่อชมรม!$B$4,รายชื่อชมรม!$A$4,IF(X58=รายชื่อชมรม!$B$5,รายชื่อชมรม!$A$5,IF(X58=รายชื่อชมรม!$B$6,รายชื่อชมรม!$A$6,IF(X58=รายชื่อชมรม!$B$7,รายชื่อชมรม!$A$7,IF(X58=รายชื่อชมรม!$B$8,รายชื่อชมรม!$A$8,IF(X58=รายชื่อชมรม!$B$9,รายชื่อชมรม!$A$9,IF(X58=รายชื่อชมรม!$B$10,รายชื่อชมรม!$A$10,IF(X58=รายชื่อชมรม!$B$11,รายชื่อชมรม!$A$11,IF(X58=รายชื่อชมรม!$B$12,รายชื่อชมรม!$A$12,"-")))))))))))</f>
        <v>ช68104</v>
      </c>
      <c r="X58" s="6" t="s">
        <v>2317</v>
      </c>
      <c r="Y58" s="6" t="str">
        <f>IF(W58=0,"",IF(W58="-","",IF(W58="","",VLOOKUP(W58,รายชื่อชมรม!$A$3:$F$83,3,FALSE))))</f>
        <v>สิบเอกชัยวัฒน์  เรืองไกรศิลป์</v>
      </c>
      <c r="Z58" s="6" t="str">
        <f>IF(Y58=$Z$4,MAX(Z$1:$Z57)+1,"")</f>
        <v/>
      </c>
      <c r="AA58" s="6" t="str">
        <f>IF($Y58=AA$4,MAX(AA$1:AA57)+1,"")</f>
        <v/>
      </c>
      <c r="AB58" s="6" t="str">
        <f>IF($Y58=AB$4,MAX(AB$1:AB57)+1,"")</f>
        <v/>
      </c>
      <c r="AC58" s="6" t="str">
        <f>IF($Y58=AC$4,MAX(AC$1:AC57)+1,"")</f>
        <v/>
      </c>
      <c r="AD58" s="6" t="str">
        <f>IF($Y58=AD$4,MAX(AD$1:AD57)+1,"")</f>
        <v/>
      </c>
      <c r="AE58" s="6" t="str">
        <f>IF($Y58=AE$4,MAX(AE$1:AE57)+1,"")</f>
        <v/>
      </c>
      <c r="AF58" s="6" t="str">
        <f>IF($Y58=AF$4,MAX(AF$1:AF57)+1,"")</f>
        <v/>
      </c>
      <c r="AG58" s="6" t="str">
        <f>IF($Y58=AG$4,MAX(AG$1:AG57)+1,"")</f>
        <v/>
      </c>
      <c r="AH58" s="6" t="str">
        <f>IF($Y58=AH$4,MAX(AH$1:AH57)+1,"")</f>
        <v/>
      </c>
      <c r="AI58" s="5">
        <f t="shared" si="3"/>
        <v>0</v>
      </c>
      <c r="AK58" s="6" t="str">
        <f>IF($W58=AK$4,MAX(AK$1:AK57)+1,"")</f>
        <v/>
      </c>
      <c r="AL58" s="6" t="str">
        <f>IF($W58=AL$4,MAX(AL$1:AL57)+1,"")</f>
        <v/>
      </c>
      <c r="AM58" s="6" t="str">
        <f>IF($W58=AM$4,MAX(AM$1:AM57)+1,"")</f>
        <v/>
      </c>
      <c r="AN58" s="6">
        <f>IF($W58=AN$4,MAX(AN$1:AN57)+1,"")</f>
        <v>14</v>
      </c>
      <c r="AO58" s="6" t="str">
        <f>IF($W58=AO$4,MAX(AO$1:AO57)+1,"")</f>
        <v/>
      </c>
      <c r="AP58" s="6" t="str">
        <f>IF($W58=AP$4,MAX(AP$1:AP57)+1,"")</f>
        <v/>
      </c>
      <c r="AQ58" s="6" t="str">
        <f>IF($W58=AQ$4,MAX(AQ$1:AQ57)+1,"")</f>
        <v/>
      </c>
      <c r="AR58" s="6" t="str">
        <f>IF($W58=AR$4,MAX(AR$1:AR57)+1,"")</f>
        <v/>
      </c>
      <c r="AS58" s="6" t="str">
        <f>IF($W58=AS$4,MAX(AS$1:AS57)+1,"")</f>
        <v/>
      </c>
      <c r="AT58" s="6" t="str">
        <f>IF($W58=AT$4,MAX(AT$1:AT57)+1,"")</f>
        <v/>
      </c>
      <c r="AU58" s="6" t="str">
        <f>IF($W58=AU$4,MAX(AU$1:AU57)+1,"")</f>
        <v/>
      </c>
      <c r="AV58" s="6" t="str">
        <f>IF($W58=AV$4,MAX(AV$1:AV57)+1,"")</f>
        <v/>
      </c>
      <c r="AW58" s="6" t="str">
        <f>IF($W58=AW$4,MAX(AW$1:AW57)+1,"")</f>
        <v/>
      </c>
      <c r="AX58" s="6" t="str">
        <f>IF($W58=AX$4,MAX(AX$1:AX57)+1,"")</f>
        <v/>
      </c>
      <c r="AY58" s="6" t="str">
        <f>IF($W58=AY$4,MAX(AY$1:AY57)+1,"")</f>
        <v/>
      </c>
      <c r="AZ58" s="6" t="str">
        <f>IF($W58=AZ$4,MAX(AZ$1:AZ57)+1,"")</f>
        <v/>
      </c>
      <c r="BA58" s="6" t="str">
        <f>IF($W58=BA$4,MAX(BA$1:BA57)+1,"")</f>
        <v/>
      </c>
      <c r="BB58" s="6" t="str">
        <f>IF($W58=BB$4,MAX(BB$1:BB57)+1,"")</f>
        <v/>
      </c>
      <c r="BC58" s="6" t="str">
        <f>IF($W58=BC$4,MAX(BC$1:BC57)+1,"")</f>
        <v/>
      </c>
      <c r="BD58" s="6" t="str">
        <f>IF($W58=BD$4,MAX(BD$1:BD57)+1,"")</f>
        <v/>
      </c>
      <c r="BE58" s="6" t="str">
        <f>IF($W58=BE$4,MAX(BE$1:BE57)+1,"")</f>
        <v/>
      </c>
      <c r="BF58" s="6" t="str">
        <f>IF($W58=BF$4,MAX(BF$1:BF57)+1,"")</f>
        <v/>
      </c>
      <c r="BG58" s="6" t="str">
        <f>IF($W58=BG$4,MAX(BG$1:BG57)+1,"")</f>
        <v/>
      </c>
      <c r="BH58" s="6" t="str">
        <f>IF($W58=BH$4,MAX(BH$1:BH57)+1,"")</f>
        <v/>
      </c>
      <c r="BI58" s="6" t="str">
        <f>IF($W58=BI$4,MAX(BI$1:BI57)+1,"")</f>
        <v/>
      </c>
      <c r="BJ58" s="6" t="str">
        <f>IF($W58=BJ$4,MAX(BJ$1:BJ57)+1,"")</f>
        <v/>
      </c>
      <c r="BK58" s="6" t="str">
        <f>IF($W58=BK$4,MAX(BK$1:BK57)+1,"")</f>
        <v/>
      </c>
      <c r="BL58" s="6" t="str">
        <f>IF($W58=BL$4,MAX(BL$1:BL57)+1,"")</f>
        <v/>
      </c>
      <c r="BM58" s="6" t="str">
        <f>IF($W58=BM$4,MAX(BM$1:BM57)+1,"")</f>
        <v/>
      </c>
      <c r="BN58" s="6" t="str">
        <f>IF($W58=BN$4,MAX(BN$1:BN57)+1,"")</f>
        <v/>
      </c>
      <c r="BO58" s="6" t="str">
        <f>IF($W58=BO$4,MAX(BO$1:BO57)+1,"")</f>
        <v/>
      </c>
      <c r="BP58" s="6" t="str">
        <f>IF($W58=BP$4,MAX(BP$1:BP57)+1,"")</f>
        <v/>
      </c>
      <c r="BQ58" s="6" t="str">
        <f>IF($W58=BQ$4,MAX(BQ$1:BQ57)+1,"")</f>
        <v/>
      </c>
      <c r="BR58" s="6" t="str">
        <f>IF($W58=BR$4,MAX(BR$1:BR57)+1,"")</f>
        <v/>
      </c>
      <c r="BS58" s="6" t="str">
        <f>IF($W58=BS$4,MAX(BS$1:BS57)+1,"")</f>
        <v/>
      </c>
      <c r="BT58" s="6" t="str">
        <f>IF($W58=BT$4,MAX(BT$1:BT57)+1,"")</f>
        <v/>
      </c>
      <c r="BU58" s="6" t="str">
        <f>IF($W58=BU$4,MAX(BU$1:BU57)+1,"")</f>
        <v/>
      </c>
      <c r="BV58" s="6" t="str">
        <f>IF($W58=BV$4,MAX(BV$1:BV57)+1,"")</f>
        <v/>
      </c>
      <c r="BW58" s="6" t="str">
        <f>IF($W58=BW$4,MAX(BW$1:BW57)+1,"")</f>
        <v/>
      </c>
      <c r="BX58" s="6" t="str">
        <f>IF($W58=BX$4,MAX(BX$1:BX57)+1,"")</f>
        <v/>
      </c>
      <c r="BY58" s="6" t="str">
        <f>IF($W58=BY$4,MAX(BY$1:BY57)+1,"")</f>
        <v/>
      </c>
      <c r="BZ58" s="6" t="str">
        <f>IF($W58=BZ$4,MAX(BZ$1:BZ57)+1,"")</f>
        <v/>
      </c>
      <c r="CA58" s="6" t="str">
        <f>IF($W58=CA$4,MAX(CA$1:CA57)+1,"")</f>
        <v/>
      </c>
      <c r="CB58" s="6" t="str">
        <f>IF($W58=CB$4,MAX(CB$1:CB57)+1,"")</f>
        <v/>
      </c>
      <c r="CC58" s="6" t="str">
        <f>IF($W58=CC$4,MAX(CC$1:CC57)+1,"")</f>
        <v/>
      </c>
      <c r="CD58" s="6" t="str">
        <f>IF($W58=CD$4,MAX(CD$1:CD57)+1,"")</f>
        <v/>
      </c>
      <c r="CE58" s="6" t="str">
        <f>IF($W58=CE$4,MAX(CE$1:CE57)+1,"")</f>
        <v/>
      </c>
      <c r="CF58" s="6" t="str">
        <f>IF($W58=CF$4,MAX(CF$1:CF57)+1,"")</f>
        <v/>
      </c>
      <c r="CG58" s="6" t="str">
        <f>IF($W58=CG$4,MAX(CG$1:CG57)+1,"")</f>
        <v/>
      </c>
      <c r="CH58" s="6" t="str">
        <f>IF($W58=CH$4,MAX(CH$1:CH57)+1,"")</f>
        <v/>
      </c>
      <c r="CI58" s="6" t="str">
        <f>IF($W58=CI$4,MAX(CI$1:CI57)+1,"")</f>
        <v/>
      </c>
      <c r="CJ58" s="6" t="str">
        <f>IF($W58=CJ$4,MAX(CJ$1:CJ57)+1,"")</f>
        <v/>
      </c>
      <c r="CK58" s="6" t="str">
        <f>IF($W58=CK$4,MAX(CK$1:CK57)+1,"")</f>
        <v/>
      </c>
      <c r="CL58" s="6" t="str">
        <f>IF($W58=CL$4,MAX(CL$1:CL57)+1,"")</f>
        <v/>
      </c>
      <c r="CM58" s="6" t="str">
        <f>IF($W58=CM$4,MAX(CM$1:CM57)+1,"")</f>
        <v/>
      </c>
      <c r="CN58" s="6" t="str">
        <f>IF($W58=CN$4,MAX(CN$1:CN57)+1,"")</f>
        <v/>
      </c>
      <c r="CO58" s="6" t="str">
        <f>IF($W58=CO$4,MAX(CO$1:CO57)+1,"")</f>
        <v/>
      </c>
      <c r="CP58" s="6" t="str">
        <f>IF($W58=CP$4,MAX(CP$1:CP57)+1,"")</f>
        <v/>
      </c>
      <c r="CQ58" s="6" t="str">
        <f>IF($W58=CQ$4,MAX(CQ$1:CQ57)+1,"")</f>
        <v/>
      </c>
      <c r="CR58" s="6" t="str">
        <f>IF($W58=CR$4,MAX(CR$1:CR57)+1,"")</f>
        <v/>
      </c>
      <c r="CS58" s="6" t="str">
        <f>IF($W58=CS$4,MAX(CS$1:CS57)+1,"")</f>
        <v/>
      </c>
      <c r="CT58" s="5">
        <f t="shared" si="4"/>
        <v>14</v>
      </c>
      <c r="CU58" s="6" t="str">
        <f t="shared" si="5"/>
        <v>1700401449256</v>
      </c>
      <c r="CV58" s="5" t="str">
        <f t="shared" si="6"/>
        <v>เด็กชาย</v>
      </c>
      <c r="CW58" s="5" t="str" cm="1">
        <f t="array" ref="CW58">RIGHT(F58,MIN(LEN(SUBSTITUTE(F58,รายชื่อนักเรียนแยกห้อง!$AD$5:$AD$8,""))))</f>
        <v>ธนวัฒน์</v>
      </c>
      <c r="CX58" s="6">
        <f t="shared" si="7"/>
        <v>0</v>
      </c>
      <c r="CY58" s="6" t="str">
        <f t="shared" si="8"/>
        <v/>
      </c>
      <c r="CZ58" s="5" t="str">
        <f t="shared" si="9"/>
        <v>มัธยมศึกษาปีที่ 1/2-0</v>
      </c>
      <c r="DA58" s="5" t="str">
        <f t="shared" si="10"/>
        <v>มัธยมศึกษาปีที่ 1/2-</v>
      </c>
      <c r="DC58" s="6" t="str">
        <f>IF(DB58="วิทย์-คณิต (เตรียมวิศวะ)",MAX($DC$1:DC57)+1,"")</f>
        <v/>
      </c>
      <c r="DD58" s="6" t="str">
        <f>IF(DB58="วิทย์-คณิต (วิทยาศาสตร์สุขภาพ)",MAX($DD$1:DD57)+1,"")</f>
        <v/>
      </c>
      <c r="DE58" s="6" t="str">
        <f>IF(DB58="ศิลป์การจัดการธุรกิจการค้าสมัยใหม่",MAX($DE$1:DE57)+1,"")</f>
        <v/>
      </c>
      <c r="DF58" s="6" t="str">
        <f>IF(DB58="ศิลป์ภาษาจีนเพื่อธุรกิจ 4.0",MAX($DF$1:DF57)+1,"")</f>
        <v/>
      </c>
      <c r="DG58" s="6" t="str">
        <f>IF(DB58="ศิลป์ภาษาอังกฤษเพื่อการสื่อสารธุรกิจ",MAX($DG$1:DG57)+1,"")</f>
        <v/>
      </c>
      <c r="DH58" s="6" t="str">
        <f>IF(DB58="นวัตกรรมการจัดการเกษตร",MAX($DH$1:DH57)+1,"")</f>
        <v/>
      </c>
      <c r="DI58" s="5">
        <f t="shared" si="11"/>
        <v>0</v>
      </c>
      <c r="DJ58" s="5" t="str">
        <f t="shared" si="12"/>
        <v>มัธยมศึกษาปีที่ 1/2-19</v>
      </c>
      <c r="DK58" s="5" t="str">
        <f t="shared" si="13"/>
        <v>-0</v>
      </c>
      <c r="DL58" s="5" t="str">
        <f t="shared" si="14"/>
        <v>มัธยมศึกษาปีที่ 1</v>
      </c>
    </row>
    <row r="59" spans="1:116">
      <c r="A59" s="5" t="str">
        <f t="shared" si="0"/>
        <v>มัธยมศึกษาปีที่ 1/2-20</v>
      </c>
      <c r="B59" s="5" t="str">
        <f t="shared" si="1"/>
        <v>ช68107-3</v>
      </c>
      <c r="C59" s="5" t="str">
        <f t="shared" si="2"/>
        <v>-0</v>
      </c>
      <c r="D59" s="8">
        <v>20</v>
      </c>
      <c r="E59" s="9" t="s">
        <v>1679</v>
      </c>
      <c r="F59" s="3" t="s">
        <v>1680</v>
      </c>
      <c r="G59" s="3" t="s">
        <v>1681</v>
      </c>
      <c r="H59" s="11">
        <v>1</v>
      </c>
      <c r="I59" s="11">
        <v>7</v>
      </c>
      <c r="J59" s="11">
        <v>0</v>
      </c>
      <c r="K59" s="11">
        <v>9</v>
      </c>
      <c r="L59" s="11">
        <v>9</v>
      </c>
      <c r="M59" s="11">
        <v>0</v>
      </c>
      <c r="N59" s="11">
        <v>1</v>
      </c>
      <c r="O59" s="11">
        <v>9</v>
      </c>
      <c r="P59" s="11">
        <v>5</v>
      </c>
      <c r="Q59" s="11">
        <v>8</v>
      </c>
      <c r="R59" s="11">
        <v>8</v>
      </c>
      <c r="S59" s="11">
        <v>3</v>
      </c>
      <c r="T59" s="11">
        <v>2</v>
      </c>
      <c r="U59" s="11" t="s">
        <v>576</v>
      </c>
      <c r="W59" s="6" t="str">
        <f>IF(X59="","",IF(X59=รายชื่อชมรม!$B$3,รายชื่อชมรม!$A$3,IF(X59=รายชื่อชมรม!$B$4,รายชื่อชมรม!$A$4,IF(X59=รายชื่อชมรม!$B$5,รายชื่อชมรม!$A$5,IF(X59=รายชื่อชมรม!$B$6,รายชื่อชมรม!$A$6,IF(X59=รายชื่อชมรม!$B$7,รายชื่อชมรม!$A$7,IF(X59=รายชื่อชมรม!$B$8,รายชื่อชมรม!$A$8,IF(X59=รายชื่อชมรม!$B$9,รายชื่อชมรม!$A$9,IF(X59=รายชื่อชมรม!$B$10,รายชื่อชมรม!$A$10,IF(X59=รายชื่อชมรม!$B$11,รายชื่อชมรม!$A$11,IF(X59=รายชื่อชมรม!$B$12,รายชื่อชมรม!$A$12,"-")))))))))))</f>
        <v>ช68107</v>
      </c>
      <c r="X59" s="6" t="s">
        <v>2305</v>
      </c>
      <c r="Y59" s="6" t="str">
        <f>IF(W59=0,"",IF(W59="-","",IF(W59="","",VLOOKUP(W59,รายชื่อชมรม!$A$3:$F$83,3,FALSE))))</f>
        <v>นางโสจาริน  อินทรเรือง</v>
      </c>
      <c r="Z59" s="6" t="str">
        <f>IF(Y59=$Z$4,MAX(Z$1:$Z58)+1,"")</f>
        <v/>
      </c>
      <c r="AA59" s="6" t="str">
        <f>IF($Y59=AA$4,MAX(AA$1:AA58)+1,"")</f>
        <v/>
      </c>
      <c r="AB59" s="6" t="str">
        <f>IF($Y59=AB$4,MAX(AB$1:AB58)+1,"")</f>
        <v/>
      </c>
      <c r="AC59" s="6" t="str">
        <f>IF($Y59=AC$4,MAX(AC$1:AC58)+1,"")</f>
        <v/>
      </c>
      <c r="AD59" s="6" t="str">
        <f>IF($Y59=AD$4,MAX(AD$1:AD58)+1,"")</f>
        <v/>
      </c>
      <c r="AE59" s="6" t="str">
        <f>IF($Y59=AE$4,MAX(AE$1:AE58)+1,"")</f>
        <v/>
      </c>
      <c r="AF59" s="6" t="str">
        <f>IF($Y59=AF$4,MAX(AF$1:AF58)+1,"")</f>
        <v/>
      </c>
      <c r="AG59" s="6" t="str">
        <f>IF($Y59=AG$4,MAX(AG$1:AG58)+1,"")</f>
        <v/>
      </c>
      <c r="AH59" s="6" t="str">
        <f>IF($Y59=AH$4,MAX(AH$1:AH58)+1,"")</f>
        <v/>
      </c>
      <c r="AI59" s="5">
        <f t="shared" si="3"/>
        <v>0</v>
      </c>
      <c r="AK59" s="6" t="str">
        <f>IF($W59=AK$4,MAX(AK$1:AK58)+1,"")</f>
        <v/>
      </c>
      <c r="AL59" s="6" t="str">
        <f>IF($W59=AL$4,MAX(AL$1:AL58)+1,"")</f>
        <v/>
      </c>
      <c r="AM59" s="6" t="str">
        <f>IF($W59=AM$4,MAX(AM$1:AM58)+1,"")</f>
        <v/>
      </c>
      <c r="AN59" s="6" t="str">
        <f>IF($W59=AN$4,MAX(AN$1:AN58)+1,"")</f>
        <v/>
      </c>
      <c r="AO59" s="6" t="str">
        <f>IF($W59=AO$4,MAX(AO$1:AO58)+1,"")</f>
        <v/>
      </c>
      <c r="AP59" s="6" t="str">
        <f>IF($W59=AP$4,MAX(AP$1:AP58)+1,"")</f>
        <v/>
      </c>
      <c r="AQ59" s="6">
        <f>IF($W59=AQ$4,MAX(AQ$1:AQ58)+1,"")</f>
        <v>3</v>
      </c>
      <c r="AR59" s="6" t="str">
        <f>IF($W59=AR$4,MAX(AR$1:AR58)+1,"")</f>
        <v/>
      </c>
      <c r="AS59" s="6" t="str">
        <f>IF($W59=AS$4,MAX(AS$1:AS58)+1,"")</f>
        <v/>
      </c>
      <c r="AT59" s="6" t="str">
        <f>IF($W59=AT$4,MAX(AT$1:AT58)+1,"")</f>
        <v/>
      </c>
      <c r="AU59" s="6" t="str">
        <f>IF($W59=AU$4,MAX(AU$1:AU58)+1,"")</f>
        <v/>
      </c>
      <c r="AV59" s="6" t="str">
        <f>IF($W59=AV$4,MAX(AV$1:AV58)+1,"")</f>
        <v/>
      </c>
      <c r="AW59" s="6" t="str">
        <f>IF($W59=AW$4,MAX(AW$1:AW58)+1,"")</f>
        <v/>
      </c>
      <c r="AX59" s="6" t="str">
        <f>IF($W59=AX$4,MAX(AX$1:AX58)+1,"")</f>
        <v/>
      </c>
      <c r="AY59" s="6" t="str">
        <f>IF($W59=AY$4,MAX(AY$1:AY58)+1,"")</f>
        <v/>
      </c>
      <c r="AZ59" s="6" t="str">
        <f>IF($W59=AZ$4,MAX(AZ$1:AZ58)+1,"")</f>
        <v/>
      </c>
      <c r="BA59" s="6" t="str">
        <f>IF($W59=BA$4,MAX(BA$1:BA58)+1,"")</f>
        <v/>
      </c>
      <c r="BB59" s="6" t="str">
        <f>IF($W59=BB$4,MAX(BB$1:BB58)+1,"")</f>
        <v/>
      </c>
      <c r="BC59" s="6" t="str">
        <f>IF($W59=BC$4,MAX(BC$1:BC58)+1,"")</f>
        <v/>
      </c>
      <c r="BD59" s="6" t="str">
        <f>IF($W59=BD$4,MAX(BD$1:BD58)+1,"")</f>
        <v/>
      </c>
      <c r="BE59" s="6" t="str">
        <f>IF($W59=BE$4,MAX(BE$1:BE58)+1,"")</f>
        <v/>
      </c>
      <c r="BF59" s="6" t="str">
        <f>IF($W59=BF$4,MAX(BF$1:BF58)+1,"")</f>
        <v/>
      </c>
      <c r="BG59" s="6" t="str">
        <f>IF($W59=BG$4,MAX(BG$1:BG58)+1,"")</f>
        <v/>
      </c>
      <c r="BH59" s="6" t="str">
        <f>IF($W59=BH$4,MAX(BH$1:BH58)+1,"")</f>
        <v/>
      </c>
      <c r="BI59" s="6" t="str">
        <f>IF($W59=BI$4,MAX(BI$1:BI58)+1,"")</f>
        <v/>
      </c>
      <c r="BJ59" s="6" t="str">
        <f>IF($W59=BJ$4,MAX(BJ$1:BJ58)+1,"")</f>
        <v/>
      </c>
      <c r="BK59" s="6" t="str">
        <f>IF($W59=BK$4,MAX(BK$1:BK58)+1,"")</f>
        <v/>
      </c>
      <c r="BL59" s="6" t="str">
        <f>IF($W59=BL$4,MAX(BL$1:BL58)+1,"")</f>
        <v/>
      </c>
      <c r="BM59" s="6" t="str">
        <f>IF($W59=BM$4,MAX(BM$1:BM58)+1,"")</f>
        <v/>
      </c>
      <c r="BN59" s="6" t="str">
        <f>IF($W59=BN$4,MAX(BN$1:BN58)+1,"")</f>
        <v/>
      </c>
      <c r="BO59" s="6" t="str">
        <f>IF($W59=BO$4,MAX(BO$1:BO58)+1,"")</f>
        <v/>
      </c>
      <c r="BP59" s="6" t="str">
        <f>IF($W59=BP$4,MAX(BP$1:BP58)+1,"")</f>
        <v/>
      </c>
      <c r="BQ59" s="6" t="str">
        <f>IF($W59=BQ$4,MAX(BQ$1:BQ58)+1,"")</f>
        <v/>
      </c>
      <c r="BR59" s="6" t="str">
        <f>IF($W59=BR$4,MAX(BR$1:BR58)+1,"")</f>
        <v/>
      </c>
      <c r="BS59" s="6" t="str">
        <f>IF($W59=BS$4,MAX(BS$1:BS58)+1,"")</f>
        <v/>
      </c>
      <c r="BT59" s="6" t="str">
        <f>IF($W59=BT$4,MAX(BT$1:BT58)+1,"")</f>
        <v/>
      </c>
      <c r="BU59" s="6" t="str">
        <f>IF($W59=BU$4,MAX(BU$1:BU58)+1,"")</f>
        <v/>
      </c>
      <c r="BV59" s="6" t="str">
        <f>IF($W59=BV$4,MAX(BV$1:BV58)+1,"")</f>
        <v/>
      </c>
      <c r="BW59" s="6" t="str">
        <f>IF($W59=BW$4,MAX(BW$1:BW58)+1,"")</f>
        <v/>
      </c>
      <c r="BX59" s="6" t="str">
        <f>IF($W59=BX$4,MAX(BX$1:BX58)+1,"")</f>
        <v/>
      </c>
      <c r="BY59" s="6" t="str">
        <f>IF($W59=BY$4,MAX(BY$1:BY58)+1,"")</f>
        <v/>
      </c>
      <c r="BZ59" s="6" t="str">
        <f>IF($W59=BZ$4,MAX(BZ$1:BZ58)+1,"")</f>
        <v/>
      </c>
      <c r="CA59" s="6" t="str">
        <f>IF($W59=CA$4,MAX(CA$1:CA58)+1,"")</f>
        <v/>
      </c>
      <c r="CB59" s="6" t="str">
        <f>IF($W59=CB$4,MAX(CB$1:CB58)+1,"")</f>
        <v/>
      </c>
      <c r="CC59" s="6" t="str">
        <f>IF($W59=CC$4,MAX(CC$1:CC58)+1,"")</f>
        <v/>
      </c>
      <c r="CD59" s="6" t="str">
        <f>IF($W59=CD$4,MAX(CD$1:CD58)+1,"")</f>
        <v/>
      </c>
      <c r="CE59" s="6" t="str">
        <f>IF($W59=CE$4,MAX(CE$1:CE58)+1,"")</f>
        <v/>
      </c>
      <c r="CF59" s="6" t="str">
        <f>IF($W59=CF$4,MAX(CF$1:CF58)+1,"")</f>
        <v/>
      </c>
      <c r="CG59" s="6" t="str">
        <f>IF($W59=CG$4,MAX(CG$1:CG58)+1,"")</f>
        <v/>
      </c>
      <c r="CH59" s="6" t="str">
        <f>IF($W59=CH$4,MAX(CH$1:CH58)+1,"")</f>
        <v/>
      </c>
      <c r="CI59" s="6" t="str">
        <f>IF($W59=CI$4,MAX(CI$1:CI58)+1,"")</f>
        <v/>
      </c>
      <c r="CJ59" s="6" t="str">
        <f>IF($W59=CJ$4,MAX(CJ$1:CJ58)+1,"")</f>
        <v/>
      </c>
      <c r="CK59" s="6" t="str">
        <f>IF($W59=CK$4,MAX(CK$1:CK58)+1,"")</f>
        <v/>
      </c>
      <c r="CL59" s="6" t="str">
        <f>IF($W59=CL$4,MAX(CL$1:CL58)+1,"")</f>
        <v/>
      </c>
      <c r="CM59" s="6" t="str">
        <f>IF($W59=CM$4,MAX(CM$1:CM58)+1,"")</f>
        <v/>
      </c>
      <c r="CN59" s="6" t="str">
        <f>IF($W59=CN$4,MAX(CN$1:CN58)+1,"")</f>
        <v/>
      </c>
      <c r="CO59" s="6" t="str">
        <f>IF($W59=CO$4,MAX(CO$1:CO58)+1,"")</f>
        <v/>
      </c>
      <c r="CP59" s="6" t="str">
        <f>IF($W59=CP$4,MAX(CP$1:CP58)+1,"")</f>
        <v/>
      </c>
      <c r="CQ59" s="6" t="str">
        <f>IF($W59=CQ$4,MAX(CQ$1:CQ58)+1,"")</f>
        <v/>
      </c>
      <c r="CR59" s="6" t="str">
        <f>IF($W59=CR$4,MAX(CR$1:CR58)+1,"")</f>
        <v/>
      </c>
      <c r="CS59" s="6" t="str">
        <f>IF($W59=CS$4,MAX(CS$1:CS58)+1,"")</f>
        <v/>
      </c>
      <c r="CT59" s="5">
        <f t="shared" si="4"/>
        <v>3</v>
      </c>
      <c r="CU59" s="6" t="str">
        <f t="shared" si="5"/>
        <v>1709901958832</v>
      </c>
      <c r="CV59" s="5" t="str">
        <f t="shared" si="6"/>
        <v>เด็กหญิง</v>
      </c>
      <c r="CW59" s="5" t="str" cm="1">
        <f t="array" ref="CW59">RIGHT(F59,MIN(LEN(SUBSTITUTE(F59,รายชื่อนักเรียนแยกห้อง!$AD$5:$AD$8,""))))</f>
        <v xml:space="preserve">ธันวดี            </v>
      </c>
      <c r="CX59" s="6" t="str">
        <f t="shared" si="7"/>
        <v/>
      </c>
      <c r="CY59" s="6">
        <f t="shared" si="8"/>
        <v>0</v>
      </c>
      <c r="CZ59" s="5" t="str">
        <f t="shared" si="9"/>
        <v>มัธยมศึกษาปีที่ 1/2-</v>
      </c>
      <c r="DA59" s="5" t="str">
        <f t="shared" si="10"/>
        <v>มัธยมศึกษาปีที่ 1/2-0</v>
      </c>
      <c r="DC59" s="6" t="str">
        <f>IF(DB59="วิทย์-คณิต (เตรียมวิศวะ)",MAX($DC$1:DC58)+1,"")</f>
        <v/>
      </c>
      <c r="DD59" s="6" t="str">
        <f>IF(DB59="วิทย์-คณิต (วิทยาศาสตร์สุขภาพ)",MAX($DD$1:DD58)+1,"")</f>
        <v/>
      </c>
      <c r="DE59" s="6" t="str">
        <f>IF(DB59="ศิลป์การจัดการธุรกิจการค้าสมัยใหม่",MAX($DE$1:DE58)+1,"")</f>
        <v/>
      </c>
      <c r="DF59" s="6" t="str">
        <f>IF(DB59="ศิลป์ภาษาจีนเพื่อธุรกิจ 4.0",MAX($DF$1:DF58)+1,"")</f>
        <v/>
      </c>
      <c r="DG59" s="6" t="str">
        <f>IF(DB59="ศิลป์ภาษาอังกฤษเพื่อการสื่อสารธุรกิจ",MAX($DG$1:DG58)+1,"")</f>
        <v/>
      </c>
      <c r="DH59" s="6" t="str">
        <f>IF(DB59="นวัตกรรมการจัดการเกษตร",MAX($DH$1:DH58)+1,"")</f>
        <v/>
      </c>
      <c r="DI59" s="5">
        <f t="shared" si="11"/>
        <v>0</v>
      </c>
      <c r="DJ59" s="5" t="str">
        <f t="shared" si="12"/>
        <v>มัธยมศึกษาปีที่ 1/2-20</v>
      </c>
      <c r="DK59" s="5" t="str">
        <f t="shared" si="13"/>
        <v>-0</v>
      </c>
      <c r="DL59" s="5" t="str">
        <f t="shared" si="14"/>
        <v>มัธยมศึกษาปีที่ 1</v>
      </c>
    </row>
    <row r="60" spans="1:116">
      <c r="A60" s="5" t="str">
        <f t="shared" si="0"/>
        <v>มัธยมศึกษาปีที่ 1/2-21</v>
      </c>
      <c r="B60" s="5" t="str">
        <f t="shared" si="1"/>
        <v>ช68102-4</v>
      </c>
      <c r="C60" s="5" t="str">
        <f t="shared" si="2"/>
        <v>-0</v>
      </c>
      <c r="D60" s="8">
        <v>21</v>
      </c>
      <c r="E60" s="9" t="s">
        <v>1682</v>
      </c>
      <c r="F60" s="3" t="s">
        <v>1683</v>
      </c>
      <c r="G60" s="3" t="s">
        <v>1684</v>
      </c>
      <c r="H60" s="11">
        <v>1</v>
      </c>
      <c r="I60" s="11">
        <v>7</v>
      </c>
      <c r="J60" s="11">
        <v>0</v>
      </c>
      <c r="K60" s="11">
        <v>9</v>
      </c>
      <c r="L60" s="11">
        <v>9</v>
      </c>
      <c r="M60" s="11">
        <v>0</v>
      </c>
      <c r="N60" s="11">
        <v>1</v>
      </c>
      <c r="O60" s="11">
        <v>9</v>
      </c>
      <c r="P60" s="11">
        <v>5</v>
      </c>
      <c r="Q60" s="11">
        <v>0</v>
      </c>
      <c r="R60" s="11">
        <v>3</v>
      </c>
      <c r="S60" s="11">
        <v>9</v>
      </c>
      <c r="T60" s="11">
        <v>4</v>
      </c>
      <c r="U60" s="11" t="s">
        <v>576</v>
      </c>
      <c r="W60" s="6" t="str">
        <f>IF(X60="","",IF(X60=รายชื่อชมรม!$B$3,รายชื่อชมรม!$A$3,IF(X60=รายชื่อชมรม!$B$4,รายชื่อชมรม!$A$4,IF(X60=รายชื่อชมรม!$B$5,รายชื่อชมรม!$A$5,IF(X60=รายชื่อชมรม!$B$6,รายชื่อชมรม!$A$6,IF(X60=รายชื่อชมรม!$B$7,รายชื่อชมรม!$A$7,IF(X60=รายชื่อชมรม!$B$8,รายชื่อชมรม!$A$8,IF(X60=รายชื่อชมรม!$B$9,รายชื่อชมรม!$A$9,IF(X60=รายชื่อชมรม!$B$10,รายชื่อชมรม!$A$10,IF(X60=รายชื่อชมรม!$B$11,รายชื่อชมรม!$A$11,IF(X60=รายชื่อชมรม!$B$12,รายชื่อชมรม!$A$12,"-")))))))))))</f>
        <v>ช68102</v>
      </c>
      <c r="X60" s="6" t="s">
        <v>1398</v>
      </c>
      <c r="Y60" s="6" t="str">
        <f>IF(W60=0,"",IF(W60="-","",IF(W60="","",VLOOKUP(W60,รายชื่อชมรม!$A$3:$F$83,3,FALSE))))</f>
        <v>นายณฤริท  วิชรัจจ์</v>
      </c>
      <c r="Z60" s="6" t="str">
        <f>IF(Y60=$Z$4,MAX(Z$1:$Z59)+1,"")</f>
        <v/>
      </c>
      <c r="AA60" s="6" t="str">
        <f>IF($Y60=AA$4,MAX(AA$1:AA59)+1,"")</f>
        <v/>
      </c>
      <c r="AB60" s="6" t="str">
        <f>IF($Y60=AB$4,MAX(AB$1:AB59)+1,"")</f>
        <v/>
      </c>
      <c r="AC60" s="6" t="str">
        <f>IF($Y60=AC$4,MAX(AC$1:AC59)+1,"")</f>
        <v/>
      </c>
      <c r="AD60" s="6" t="str">
        <f>IF($Y60=AD$4,MAX(AD$1:AD59)+1,"")</f>
        <v/>
      </c>
      <c r="AE60" s="6" t="str">
        <f>IF($Y60=AE$4,MAX(AE$1:AE59)+1,"")</f>
        <v/>
      </c>
      <c r="AF60" s="6" t="str">
        <f>IF($Y60=AF$4,MAX(AF$1:AF59)+1,"")</f>
        <v/>
      </c>
      <c r="AG60" s="6" t="str">
        <f>IF($Y60=AG$4,MAX(AG$1:AG59)+1,"")</f>
        <v/>
      </c>
      <c r="AH60" s="6" t="str">
        <f>IF($Y60=AH$4,MAX(AH$1:AH59)+1,"")</f>
        <v/>
      </c>
      <c r="AI60" s="5">
        <f t="shared" si="3"/>
        <v>0</v>
      </c>
      <c r="AK60" s="6" t="str">
        <f>IF($W60=AK$4,MAX(AK$1:AK59)+1,"")</f>
        <v/>
      </c>
      <c r="AL60" s="6">
        <f>IF($W60=AL$4,MAX(AL$1:AL59)+1,"")</f>
        <v>4</v>
      </c>
      <c r="AM60" s="6" t="str">
        <f>IF($W60=AM$4,MAX(AM$1:AM59)+1,"")</f>
        <v/>
      </c>
      <c r="AN60" s="6" t="str">
        <f>IF($W60=AN$4,MAX(AN$1:AN59)+1,"")</f>
        <v/>
      </c>
      <c r="AO60" s="6" t="str">
        <f>IF($W60=AO$4,MAX(AO$1:AO59)+1,"")</f>
        <v/>
      </c>
      <c r="AP60" s="6" t="str">
        <f>IF($W60=AP$4,MAX(AP$1:AP59)+1,"")</f>
        <v/>
      </c>
      <c r="AQ60" s="6" t="str">
        <f>IF($W60=AQ$4,MAX(AQ$1:AQ59)+1,"")</f>
        <v/>
      </c>
      <c r="AR60" s="6" t="str">
        <f>IF($W60=AR$4,MAX(AR$1:AR59)+1,"")</f>
        <v/>
      </c>
      <c r="AS60" s="6" t="str">
        <f>IF($W60=AS$4,MAX(AS$1:AS59)+1,"")</f>
        <v/>
      </c>
      <c r="AT60" s="6" t="str">
        <f>IF($W60=AT$4,MAX(AT$1:AT59)+1,"")</f>
        <v/>
      </c>
      <c r="AU60" s="6" t="str">
        <f>IF($W60=AU$4,MAX(AU$1:AU59)+1,"")</f>
        <v/>
      </c>
      <c r="AV60" s="6" t="str">
        <f>IF($W60=AV$4,MAX(AV$1:AV59)+1,"")</f>
        <v/>
      </c>
      <c r="AW60" s="6" t="str">
        <f>IF($W60=AW$4,MAX(AW$1:AW59)+1,"")</f>
        <v/>
      </c>
      <c r="AX60" s="6" t="str">
        <f>IF($W60=AX$4,MAX(AX$1:AX59)+1,"")</f>
        <v/>
      </c>
      <c r="AY60" s="6" t="str">
        <f>IF($W60=AY$4,MAX(AY$1:AY59)+1,"")</f>
        <v/>
      </c>
      <c r="AZ60" s="6" t="str">
        <f>IF($W60=AZ$4,MAX(AZ$1:AZ59)+1,"")</f>
        <v/>
      </c>
      <c r="BA60" s="6" t="str">
        <f>IF($W60=BA$4,MAX(BA$1:BA59)+1,"")</f>
        <v/>
      </c>
      <c r="BB60" s="6" t="str">
        <f>IF($W60=BB$4,MAX(BB$1:BB59)+1,"")</f>
        <v/>
      </c>
      <c r="BC60" s="6" t="str">
        <f>IF($W60=BC$4,MAX(BC$1:BC59)+1,"")</f>
        <v/>
      </c>
      <c r="BD60" s="6" t="str">
        <f>IF($W60=BD$4,MAX(BD$1:BD59)+1,"")</f>
        <v/>
      </c>
      <c r="BE60" s="6" t="str">
        <f>IF($W60=BE$4,MAX(BE$1:BE59)+1,"")</f>
        <v/>
      </c>
      <c r="BF60" s="6" t="str">
        <f>IF($W60=BF$4,MAX(BF$1:BF59)+1,"")</f>
        <v/>
      </c>
      <c r="BG60" s="6" t="str">
        <f>IF($W60=BG$4,MAX(BG$1:BG59)+1,"")</f>
        <v/>
      </c>
      <c r="BH60" s="6" t="str">
        <f>IF($W60=BH$4,MAX(BH$1:BH59)+1,"")</f>
        <v/>
      </c>
      <c r="BI60" s="6" t="str">
        <f>IF($W60=BI$4,MAX(BI$1:BI59)+1,"")</f>
        <v/>
      </c>
      <c r="BJ60" s="6" t="str">
        <f>IF($W60=BJ$4,MAX(BJ$1:BJ59)+1,"")</f>
        <v/>
      </c>
      <c r="BK60" s="6" t="str">
        <f>IF($W60=BK$4,MAX(BK$1:BK59)+1,"")</f>
        <v/>
      </c>
      <c r="BL60" s="6" t="str">
        <f>IF($W60=BL$4,MAX(BL$1:BL59)+1,"")</f>
        <v/>
      </c>
      <c r="BM60" s="6" t="str">
        <f>IF($W60=BM$4,MAX(BM$1:BM59)+1,"")</f>
        <v/>
      </c>
      <c r="BN60" s="6" t="str">
        <f>IF($W60=BN$4,MAX(BN$1:BN59)+1,"")</f>
        <v/>
      </c>
      <c r="BO60" s="6" t="str">
        <f>IF($W60=BO$4,MAX(BO$1:BO59)+1,"")</f>
        <v/>
      </c>
      <c r="BP60" s="6" t="str">
        <f>IF($W60=BP$4,MAX(BP$1:BP59)+1,"")</f>
        <v/>
      </c>
      <c r="BQ60" s="6" t="str">
        <f>IF($W60=BQ$4,MAX(BQ$1:BQ59)+1,"")</f>
        <v/>
      </c>
      <c r="BR60" s="6" t="str">
        <f>IF($W60=BR$4,MAX(BR$1:BR59)+1,"")</f>
        <v/>
      </c>
      <c r="BS60" s="6" t="str">
        <f>IF($W60=BS$4,MAX(BS$1:BS59)+1,"")</f>
        <v/>
      </c>
      <c r="BT60" s="6" t="str">
        <f>IF($W60=BT$4,MAX(BT$1:BT59)+1,"")</f>
        <v/>
      </c>
      <c r="BU60" s="6" t="str">
        <f>IF($W60=BU$4,MAX(BU$1:BU59)+1,"")</f>
        <v/>
      </c>
      <c r="BV60" s="6" t="str">
        <f>IF($W60=BV$4,MAX(BV$1:BV59)+1,"")</f>
        <v/>
      </c>
      <c r="BW60" s="6" t="str">
        <f>IF($W60=BW$4,MAX(BW$1:BW59)+1,"")</f>
        <v/>
      </c>
      <c r="BX60" s="6" t="str">
        <f>IF($W60=BX$4,MAX(BX$1:BX59)+1,"")</f>
        <v/>
      </c>
      <c r="BY60" s="6" t="str">
        <f>IF($W60=BY$4,MAX(BY$1:BY59)+1,"")</f>
        <v/>
      </c>
      <c r="BZ60" s="6" t="str">
        <f>IF($W60=BZ$4,MAX(BZ$1:BZ59)+1,"")</f>
        <v/>
      </c>
      <c r="CA60" s="6" t="str">
        <f>IF($W60=CA$4,MAX(CA$1:CA59)+1,"")</f>
        <v/>
      </c>
      <c r="CB60" s="6" t="str">
        <f>IF($W60=CB$4,MAX(CB$1:CB59)+1,"")</f>
        <v/>
      </c>
      <c r="CC60" s="6" t="str">
        <f>IF($W60=CC$4,MAX(CC$1:CC59)+1,"")</f>
        <v/>
      </c>
      <c r="CD60" s="6" t="str">
        <f>IF($W60=CD$4,MAX(CD$1:CD59)+1,"")</f>
        <v/>
      </c>
      <c r="CE60" s="6" t="str">
        <f>IF($W60=CE$4,MAX(CE$1:CE59)+1,"")</f>
        <v/>
      </c>
      <c r="CF60" s="6" t="str">
        <f>IF($W60=CF$4,MAX(CF$1:CF59)+1,"")</f>
        <v/>
      </c>
      <c r="CG60" s="6" t="str">
        <f>IF($W60=CG$4,MAX(CG$1:CG59)+1,"")</f>
        <v/>
      </c>
      <c r="CH60" s="6" t="str">
        <f>IF($W60=CH$4,MAX(CH$1:CH59)+1,"")</f>
        <v/>
      </c>
      <c r="CI60" s="6" t="str">
        <f>IF($W60=CI$4,MAX(CI$1:CI59)+1,"")</f>
        <v/>
      </c>
      <c r="CJ60" s="6" t="str">
        <f>IF($W60=CJ$4,MAX(CJ$1:CJ59)+1,"")</f>
        <v/>
      </c>
      <c r="CK60" s="6" t="str">
        <f>IF($W60=CK$4,MAX(CK$1:CK59)+1,"")</f>
        <v/>
      </c>
      <c r="CL60" s="6" t="str">
        <f>IF($W60=CL$4,MAX(CL$1:CL59)+1,"")</f>
        <v/>
      </c>
      <c r="CM60" s="6" t="str">
        <f>IF($W60=CM$4,MAX(CM$1:CM59)+1,"")</f>
        <v/>
      </c>
      <c r="CN60" s="6" t="str">
        <f>IF($W60=CN$4,MAX(CN$1:CN59)+1,"")</f>
        <v/>
      </c>
      <c r="CO60" s="6" t="str">
        <f>IF($W60=CO$4,MAX(CO$1:CO59)+1,"")</f>
        <v/>
      </c>
      <c r="CP60" s="6" t="str">
        <f>IF($W60=CP$4,MAX(CP$1:CP59)+1,"")</f>
        <v/>
      </c>
      <c r="CQ60" s="6" t="str">
        <f>IF($W60=CQ$4,MAX(CQ$1:CQ59)+1,"")</f>
        <v/>
      </c>
      <c r="CR60" s="6" t="str">
        <f>IF($W60=CR$4,MAX(CR$1:CR59)+1,"")</f>
        <v/>
      </c>
      <c r="CS60" s="6" t="str">
        <f>IF($W60=CS$4,MAX(CS$1:CS59)+1,"")</f>
        <v/>
      </c>
      <c r="CT60" s="5">
        <f t="shared" si="4"/>
        <v>4</v>
      </c>
      <c r="CU60" s="6" t="str">
        <f t="shared" si="5"/>
        <v>1709901950394</v>
      </c>
      <c r="CV60" s="5" t="str">
        <f t="shared" si="6"/>
        <v>เด็กหญิง</v>
      </c>
      <c r="CW60" s="5" t="str" cm="1">
        <f t="array" ref="CW60">RIGHT(F60,MIN(LEN(SUBSTITUTE(F60,รายชื่อนักเรียนแยกห้อง!$AD$5:$AD$8,""))))</f>
        <v>ประวีย์ธิดา</v>
      </c>
      <c r="CX60" s="6" t="str">
        <f t="shared" si="7"/>
        <v/>
      </c>
      <c r="CY60" s="6">
        <f t="shared" si="8"/>
        <v>0</v>
      </c>
      <c r="CZ60" s="5" t="str">
        <f t="shared" si="9"/>
        <v>มัธยมศึกษาปีที่ 1/2-</v>
      </c>
      <c r="DA60" s="5" t="str">
        <f t="shared" si="10"/>
        <v>มัธยมศึกษาปีที่ 1/2-0</v>
      </c>
      <c r="DC60" s="6" t="str">
        <f>IF(DB60="วิทย์-คณิต (เตรียมวิศวะ)",MAX($DC$1:DC59)+1,"")</f>
        <v/>
      </c>
      <c r="DD60" s="6" t="str">
        <f>IF(DB60="วิทย์-คณิต (วิทยาศาสตร์สุขภาพ)",MAX($DD$1:DD59)+1,"")</f>
        <v/>
      </c>
      <c r="DE60" s="6" t="str">
        <f>IF(DB60="ศิลป์การจัดการธุรกิจการค้าสมัยใหม่",MAX($DE$1:DE59)+1,"")</f>
        <v/>
      </c>
      <c r="DF60" s="6" t="str">
        <f>IF(DB60="ศิลป์ภาษาจีนเพื่อธุรกิจ 4.0",MAX($DF$1:DF59)+1,"")</f>
        <v/>
      </c>
      <c r="DG60" s="6" t="str">
        <f>IF(DB60="ศิลป์ภาษาอังกฤษเพื่อการสื่อสารธุรกิจ",MAX($DG$1:DG59)+1,"")</f>
        <v/>
      </c>
      <c r="DH60" s="6" t="str">
        <f>IF(DB60="นวัตกรรมการจัดการเกษตร",MAX($DH$1:DH59)+1,"")</f>
        <v/>
      </c>
      <c r="DI60" s="5">
        <f t="shared" si="11"/>
        <v>0</v>
      </c>
      <c r="DJ60" s="5" t="str">
        <f t="shared" si="12"/>
        <v>มัธยมศึกษาปีที่ 1/2-21</v>
      </c>
      <c r="DK60" s="5" t="str">
        <f t="shared" si="13"/>
        <v>-0</v>
      </c>
      <c r="DL60" s="5" t="str">
        <f t="shared" si="14"/>
        <v>มัธยมศึกษาปีที่ 1</v>
      </c>
    </row>
    <row r="61" spans="1:116">
      <c r="A61" s="5" t="str">
        <f t="shared" si="0"/>
        <v>มัธยมศึกษาปีที่ 1/2-22</v>
      </c>
      <c r="B61" s="5" t="str">
        <f t="shared" si="1"/>
        <v>ช68106-7</v>
      </c>
      <c r="C61" s="5" t="str">
        <f t="shared" si="2"/>
        <v>-0</v>
      </c>
      <c r="D61" s="8">
        <v>22</v>
      </c>
      <c r="E61" s="9" t="s">
        <v>1685</v>
      </c>
      <c r="F61" s="3" t="s">
        <v>1686</v>
      </c>
      <c r="G61" s="3" t="s">
        <v>1687</v>
      </c>
      <c r="H61" s="11">
        <v>1</v>
      </c>
      <c r="I61" s="11">
        <v>7</v>
      </c>
      <c r="J61" s="11">
        <v>0</v>
      </c>
      <c r="K61" s="11">
        <v>9</v>
      </c>
      <c r="L61" s="11">
        <v>9</v>
      </c>
      <c r="M61" s="11">
        <v>0</v>
      </c>
      <c r="N61" s="11">
        <v>1</v>
      </c>
      <c r="O61" s="11">
        <v>9</v>
      </c>
      <c r="P61" s="11">
        <v>5</v>
      </c>
      <c r="Q61" s="11">
        <v>5</v>
      </c>
      <c r="R61" s="11">
        <v>8</v>
      </c>
      <c r="S61" s="11">
        <v>7</v>
      </c>
      <c r="T61" s="11">
        <v>6</v>
      </c>
      <c r="U61" s="11" t="s">
        <v>576</v>
      </c>
      <c r="W61" s="6" t="str">
        <f>IF(X61="","",IF(X61=รายชื่อชมรม!$B$3,รายชื่อชมรม!$A$3,IF(X61=รายชื่อชมรม!$B$4,รายชื่อชมรม!$A$4,IF(X61=รายชื่อชมรม!$B$5,รายชื่อชมรม!$A$5,IF(X61=รายชื่อชมรม!$B$6,รายชื่อชมรม!$A$6,IF(X61=รายชื่อชมรม!$B$7,รายชื่อชมรม!$A$7,IF(X61=รายชื่อชมรม!$B$8,รายชื่อชมรม!$A$8,IF(X61=รายชื่อชมรม!$B$9,รายชื่อชมรม!$A$9,IF(X61=รายชื่อชมรม!$B$10,รายชื่อชมรม!$A$10,IF(X61=รายชื่อชมรม!$B$11,รายชื่อชมรม!$A$11,IF(X61=รายชื่อชมรม!$B$12,รายชื่อชมรม!$A$12,"-")))))))))))</f>
        <v>ช68106</v>
      </c>
      <c r="X61" s="6" t="s">
        <v>2308</v>
      </c>
      <c r="Y61" s="6" t="str">
        <f>IF(W61=0,"",IF(W61="-","",IF(W61="","",VLOOKUP(W61,รายชื่อชมรม!$A$3:$F$83,3,FALSE))))</f>
        <v>นายชัยวัฒน์  กตัญญตาพงษ์</v>
      </c>
      <c r="Z61" s="6" t="str">
        <f>IF(Y61=$Z$4,MAX(Z$1:$Z60)+1,"")</f>
        <v/>
      </c>
      <c r="AA61" s="6" t="str">
        <f>IF($Y61=AA$4,MAX(AA$1:AA60)+1,"")</f>
        <v/>
      </c>
      <c r="AB61" s="6" t="str">
        <f>IF($Y61=AB$4,MAX(AB$1:AB60)+1,"")</f>
        <v/>
      </c>
      <c r="AC61" s="6" t="str">
        <f>IF($Y61=AC$4,MAX(AC$1:AC60)+1,"")</f>
        <v/>
      </c>
      <c r="AD61" s="6" t="str">
        <f>IF($Y61=AD$4,MAX(AD$1:AD60)+1,"")</f>
        <v/>
      </c>
      <c r="AE61" s="6" t="str">
        <f>IF($Y61=AE$4,MAX(AE$1:AE60)+1,"")</f>
        <v/>
      </c>
      <c r="AF61" s="6" t="str">
        <f>IF($Y61=AF$4,MAX(AF$1:AF60)+1,"")</f>
        <v/>
      </c>
      <c r="AG61" s="6" t="str">
        <f>IF($Y61=AG$4,MAX(AG$1:AG60)+1,"")</f>
        <v/>
      </c>
      <c r="AH61" s="6" t="str">
        <f>IF($Y61=AH$4,MAX(AH$1:AH60)+1,"")</f>
        <v/>
      </c>
      <c r="AI61" s="5">
        <f t="shared" si="3"/>
        <v>0</v>
      </c>
      <c r="AK61" s="6" t="str">
        <f>IF($W61=AK$4,MAX(AK$1:AK60)+1,"")</f>
        <v/>
      </c>
      <c r="AL61" s="6" t="str">
        <f>IF($W61=AL$4,MAX(AL$1:AL60)+1,"")</f>
        <v/>
      </c>
      <c r="AM61" s="6" t="str">
        <f>IF($W61=AM$4,MAX(AM$1:AM60)+1,"")</f>
        <v/>
      </c>
      <c r="AN61" s="6" t="str">
        <f>IF($W61=AN$4,MAX(AN$1:AN60)+1,"")</f>
        <v/>
      </c>
      <c r="AO61" s="6" t="str">
        <f>IF($W61=AO$4,MAX(AO$1:AO60)+1,"")</f>
        <v/>
      </c>
      <c r="AP61" s="6">
        <f>IF($W61=AP$4,MAX(AP$1:AP60)+1,"")</f>
        <v>7</v>
      </c>
      <c r="AQ61" s="6" t="str">
        <f>IF($W61=AQ$4,MAX(AQ$1:AQ60)+1,"")</f>
        <v/>
      </c>
      <c r="AR61" s="6" t="str">
        <f>IF($W61=AR$4,MAX(AR$1:AR60)+1,"")</f>
        <v/>
      </c>
      <c r="AS61" s="6" t="str">
        <f>IF($W61=AS$4,MAX(AS$1:AS60)+1,"")</f>
        <v/>
      </c>
      <c r="AT61" s="6" t="str">
        <f>IF($W61=AT$4,MAX(AT$1:AT60)+1,"")</f>
        <v/>
      </c>
      <c r="AU61" s="6" t="str">
        <f>IF($W61=AU$4,MAX(AU$1:AU60)+1,"")</f>
        <v/>
      </c>
      <c r="AV61" s="6" t="str">
        <f>IF($W61=AV$4,MAX(AV$1:AV60)+1,"")</f>
        <v/>
      </c>
      <c r="AW61" s="6" t="str">
        <f>IF($W61=AW$4,MAX(AW$1:AW60)+1,"")</f>
        <v/>
      </c>
      <c r="AX61" s="6" t="str">
        <f>IF($W61=AX$4,MAX(AX$1:AX60)+1,"")</f>
        <v/>
      </c>
      <c r="AY61" s="6" t="str">
        <f>IF($W61=AY$4,MAX(AY$1:AY60)+1,"")</f>
        <v/>
      </c>
      <c r="AZ61" s="6" t="str">
        <f>IF($W61=AZ$4,MAX(AZ$1:AZ60)+1,"")</f>
        <v/>
      </c>
      <c r="BA61" s="6" t="str">
        <f>IF($W61=BA$4,MAX(BA$1:BA60)+1,"")</f>
        <v/>
      </c>
      <c r="BB61" s="6" t="str">
        <f>IF($W61=BB$4,MAX(BB$1:BB60)+1,"")</f>
        <v/>
      </c>
      <c r="BC61" s="6" t="str">
        <f>IF($W61=BC$4,MAX(BC$1:BC60)+1,"")</f>
        <v/>
      </c>
      <c r="BD61" s="6" t="str">
        <f>IF($W61=BD$4,MAX(BD$1:BD60)+1,"")</f>
        <v/>
      </c>
      <c r="BE61" s="6" t="str">
        <f>IF($W61=BE$4,MAX(BE$1:BE60)+1,"")</f>
        <v/>
      </c>
      <c r="BF61" s="6" t="str">
        <f>IF($W61=BF$4,MAX(BF$1:BF60)+1,"")</f>
        <v/>
      </c>
      <c r="BG61" s="6" t="str">
        <f>IF($W61=BG$4,MAX(BG$1:BG60)+1,"")</f>
        <v/>
      </c>
      <c r="BH61" s="6" t="str">
        <f>IF($W61=BH$4,MAX(BH$1:BH60)+1,"")</f>
        <v/>
      </c>
      <c r="BI61" s="6" t="str">
        <f>IF($W61=BI$4,MAX(BI$1:BI60)+1,"")</f>
        <v/>
      </c>
      <c r="BJ61" s="6" t="str">
        <f>IF($W61=BJ$4,MAX(BJ$1:BJ60)+1,"")</f>
        <v/>
      </c>
      <c r="BK61" s="6" t="str">
        <f>IF($W61=BK$4,MAX(BK$1:BK60)+1,"")</f>
        <v/>
      </c>
      <c r="BL61" s="6" t="str">
        <f>IF($W61=BL$4,MAX(BL$1:BL60)+1,"")</f>
        <v/>
      </c>
      <c r="BM61" s="6" t="str">
        <f>IF($W61=BM$4,MAX(BM$1:BM60)+1,"")</f>
        <v/>
      </c>
      <c r="BN61" s="6" t="str">
        <f>IF($W61=BN$4,MAX(BN$1:BN60)+1,"")</f>
        <v/>
      </c>
      <c r="BO61" s="6" t="str">
        <f>IF($W61=BO$4,MAX(BO$1:BO60)+1,"")</f>
        <v/>
      </c>
      <c r="BP61" s="6" t="str">
        <f>IF($W61=BP$4,MAX(BP$1:BP60)+1,"")</f>
        <v/>
      </c>
      <c r="BQ61" s="6" t="str">
        <f>IF($W61=BQ$4,MAX(BQ$1:BQ60)+1,"")</f>
        <v/>
      </c>
      <c r="BR61" s="6" t="str">
        <f>IF($W61=BR$4,MAX(BR$1:BR60)+1,"")</f>
        <v/>
      </c>
      <c r="BS61" s="6" t="str">
        <f>IF($W61=BS$4,MAX(BS$1:BS60)+1,"")</f>
        <v/>
      </c>
      <c r="BT61" s="6" t="str">
        <f>IF($W61=BT$4,MAX(BT$1:BT60)+1,"")</f>
        <v/>
      </c>
      <c r="BU61" s="6" t="str">
        <f>IF($W61=BU$4,MAX(BU$1:BU60)+1,"")</f>
        <v/>
      </c>
      <c r="BV61" s="6" t="str">
        <f>IF($W61=BV$4,MAX(BV$1:BV60)+1,"")</f>
        <v/>
      </c>
      <c r="BW61" s="6" t="str">
        <f>IF($W61=BW$4,MAX(BW$1:BW60)+1,"")</f>
        <v/>
      </c>
      <c r="BX61" s="6" t="str">
        <f>IF($W61=BX$4,MAX(BX$1:BX60)+1,"")</f>
        <v/>
      </c>
      <c r="BY61" s="6" t="str">
        <f>IF($W61=BY$4,MAX(BY$1:BY60)+1,"")</f>
        <v/>
      </c>
      <c r="BZ61" s="6" t="str">
        <f>IF($W61=BZ$4,MAX(BZ$1:BZ60)+1,"")</f>
        <v/>
      </c>
      <c r="CA61" s="6" t="str">
        <f>IF($W61=CA$4,MAX(CA$1:CA60)+1,"")</f>
        <v/>
      </c>
      <c r="CB61" s="6" t="str">
        <f>IF($W61=CB$4,MAX(CB$1:CB60)+1,"")</f>
        <v/>
      </c>
      <c r="CC61" s="6" t="str">
        <f>IF($W61=CC$4,MAX(CC$1:CC60)+1,"")</f>
        <v/>
      </c>
      <c r="CD61" s="6" t="str">
        <f>IF($W61=CD$4,MAX(CD$1:CD60)+1,"")</f>
        <v/>
      </c>
      <c r="CE61" s="6" t="str">
        <f>IF($W61=CE$4,MAX(CE$1:CE60)+1,"")</f>
        <v/>
      </c>
      <c r="CF61" s="6" t="str">
        <f>IF($W61=CF$4,MAX(CF$1:CF60)+1,"")</f>
        <v/>
      </c>
      <c r="CG61" s="6" t="str">
        <f>IF($W61=CG$4,MAX(CG$1:CG60)+1,"")</f>
        <v/>
      </c>
      <c r="CH61" s="6" t="str">
        <f>IF($W61=CH$4,MAX(CH$1:CH60)+1,"")</f>
        <v/>
      </c>
      <c r="CI61" s="6" t="str">
        <f>IF($W61=CI$4,MAX(CI$1:CI60)+1,"")</f>
        <v/>
      </c>
      <c r="CJ61" s="6" t="str">
        <f>IF($W61=CJ$4,MAX(CJ$1:CJ60)+1,"")</f>
        <v/>
      </c>
      <c r="CK61" s="6" t="str">
        <f>IF($W61=CK$4,MAX(CK$1:CK60)+1,"")</f>
        <v/>
      </c>
      <c r="CL61" s="6" t="str">
        <f>IF($W61=CL$4,MAX(CL$1:CL60)+1,"")</f>
        <v/>
      </c>
      <c r="CM61" s="6" t="str">
        <f>IF($W61=CM$4,MAX(CM$1:CM60)+1,"")</f>
        <v/>
      </c>
      <c r="CN61" s="6" t="str">
        <f>IF($W61=CN$4,MAX(CN$1:CN60)+1,"")</f>
        <v/>
      </c>
      <c r="CO61" s="6" t="str">
        <f>IF($W61=CO$4,MAX(CO$1:CO60)+1,"")</f>
        <v/>
      </c>
      <c r="CP61" s="6" t="str">
        <f>IF($W61=CP$4,MAX(CP$1:CP60)+1,"")</f>
        <v/>
      </c>
      <c r="CQ61" s="6" t="str">
        <f>IF($W61=CQ$4,MAX(CQ$1:CQ60)+1,"")</f>
        <v/>
      </c>
      <c r="CR61" s="6" t="str">
        <f>IF($W61=CR$4,MAX(CR$1:CR60)+1,"")</f>
        <v/>
      </c>
      <c r="CS61" s="6" t="str">
        <f>IF($W61=CS$4,MAX(CS$1:CS60)+1,"")</f>
        <v/>
      </c>
      <c r="CT61" s="5">
        <f t="shared" si="4"/>
        <v>7</v>
      </c>
      <c r="CU61" s="6" t="str">
        <f t="shared" si="5"/>
        <v>1709901955876</v>
      </c>
      <c r="CV61" s="5" t="str">
        <f t="shared" si="6"/>
        <v>เด็กหญิง</v>
      </c>
      <c r="CW61" s="5" t="str" cm="1">
        <f t="array" ref="CW61">RIGHT(F61,MIN(LEN(SUBSTITUTE(F61,รายชื่อนักเรียนแยกห้อง!$AD$5:$AD$8,""))))</f>
        <v>จีรดา</v>
      </c>
      <c r="CX61" s="6" t="str">
        <f t="shared" si="7"/>
        <v/>
      </c>
      <c r="CY61" s="6">
        <f t="shared" si="8"/>
        <v>0</v>
      </c>
      <c r="CZ61" s="5" t="str">
        <f t="shared" si="9"/>
        <v>มัธยมศึกษาปีที่ 1/2-</v>
      </c>
      <c r="DA61" s="5" t="str">
        <f t="shared" si="10"/>
        <v>มัธยมศึกษาปีที่ 1/2-0</v>
      </c>
      <c r="DC61" s="6" t="str">
        <f>IF(DB61="วิทย์-คณิต (เตรียมวิศวะ)",MAX($DC$1:DC60)+1,"")</f>
        <v/>
      </c>
      <c r="DD61" s="6" t="str">
        <f>IF(DB61="วิทย์-คณิต (วิทยาศาสตร์สุขภาพ)",MAX($DD$1:DD60)+1,"")</f>
        <v/>
      </c>
      <c r="DE61" s="6" t="str">
        <f>IF(DB61="ศิลป์การจัดการธุรกิจการค้าสมัยใหม่",MAX($DE$1:DE60)+1,"")</f>
        <v/>
      </c>
      <c r="DF61" s="6" t="str">
        <f>IF(DB61="ศิลป์ภาษาจีนเพื่อธุรกิจ 4.0",MAX($DF$1:DF60)+1,"")</f>
        <v/>
      </c>
      <c r="DG61" s="6" t="str">
        <f>IF(DB61="ศิลป์ภาษาอังกฤษเพื่อการสื่อสารธุรกิจ",MAX($DG$1:DG60)+1,"")</f>
        <v/>
      </c>
      <c r="DH61" s="6" t="str">
        <f>IF(DB61="นวัตกรรมการจัดการเกษตร",MAX($DH$1:DH60)+1,"")</f>
        <v/>
      </c>
      <c r="DI61" s="5">
        <f t="shared" si="11"/>
        <v>0</v>
      </c>
      <c r="DJ61" s="5" t="str">
        <f t="shared" si="12"/>
        <v>มัธยมศึกษาปีที่ 1/2-22</v>
      </c>
      <c r="DK61" s="5" t="str">
        <f t="shared" si="13"/>
        <v>-0</v>
      </c>
      <c r="DL61" s="5" t="str">
        <f t="shared" si="14"/>
        <v>มัธยมศึกษาปีที่ 1</v>
      </c>
    </row>
    <row r="62" spans="1:116">
      <c r="A62" s="5" t="str">
        <f t="shared" si="0"/>
        <v>มัธยมศึกษาปีที่ 1/2-23</v>
      </c>
      <c r="B62" s="5" t="str">
        <f t="shared" si="1"/>
        <v>ช68107-4</v>
      </c>
      <c r="C62" s="5" t="str">
        <f t="shared" si="2"/>
        <v>-0</v>
      </c>
      <c r="D62" s="8">
        <v>23</v>
      </c>
      <c r="E62" s="9" t="s">
        <v>1688</v>
      </c>
      <c r="F62" s="3" t="s">
        <v>1689</v>
      </c>
      <c r="G62" s="3" t="s">
        <v>419</v>
      </c>
      <c r="H62" s="11">
        <v>1</v>
      </c>
      <c r="I62" s="11">
        <v>7</v>
      </c>
      <c r="J62" s="11">
        <v>0</v>
      </c>
      <c r="K62" s="11">
        <v>9</v>
      </c>
      <c r="L62" s="11">
        <v>9</v>
      </c>
      <c r="M62" s="11">
        <v>0</v>
      </c>
      <c r="N62" s="11">
        <v>1</v>
      </c>
      <c r="O62" s="11">
        <v>9</v>
      </c>
      <c r="P62" s="11">
        <v>4</v>
      </c>
      <c r="Q62" s="11">
        <v>4</v>
      </c>
      <c r="R62" s="11">
        <v>6</v>
      </c>
      <c r="S62" s="11">
        <v>7</v>
      </c>
      <c r="T62" s="11">
        <v>0</v>
      </c>
      <c r="U62" s="11" t="s">
        <v>576</v>
      </c>
      <c r="W62" s="6" t="str">
        <f>IF(X62="","",IF(X62=รายชื่อชมรม!$B$3,รายชื่อชมรม!$A$3,IF(X62=รายชื่อชมรม!$B$4,รายชื่อชมรม!$A$4,IF(X62=รายชื่อชมรม!$B$5,รายชื่อชมรม!$A$5,IF(X62=รายชื่อชมรม!$B$6,รายชื่อชมรม!$A$6,IF(X62=รายชื่อชมรม!$B$7,รายชื่อชมรม!$A$7,IF(X62=รายชื่อชมรม!$B$8,รายชื่อชมรม!$A$8,IF(X62=รายชื่อชมรม!$B$9,รายชื่อชมรม!$A$9,IF(X62=รายชื่อชมรม!$B$10,รายชื่อชมรม!$A$10,IF(X62=รายชื่อชมรม!$B$11,รายชื่อชมรม!$A$11,IF(X62=รายชื่อชมรม!$B$12,รายชื่อชมรม!$A$12,"-")))))))))))</f>
        <v>ช68107</v>
      </c>
      <c r="X62" s="6" t="s">
        <v>2305</v>
      </c>
      <c r="Y62" s="6" t="str">
        <f>IF(W62=0,"",IF(W62="-","",IF(W62="","",VLOOKUP(W62,รายชื่อชมรม!$A$3:$F$83,3,FALSE))))</f>
        <v>นางโสจาริน  อินทรเรือง</v>
      </c>
      <c r="Z62" s="6" t="str">
        <f>IF(Y62=$Z$4,MAX(Z$1:$Z61)+1,"")</f>
        <v/>
      </c>
      <c r="AA62" s="6" t="str">
        <f>IF($Y62=AA$4,MAX(AA$1:AA61)+1,"")</f>
        <v/>
      </c>
      <c r="AB62" s="6" t="str">
        <f>IF($Y62=AB$4,MAX(AB$1:AB61)+1,"")</f>
        <v/>
      </c>
      <c r="AC62" s="6" t="str">
        <f>IF($Y62=AC$4,MAX(AC$1:AC61)+1,"")</f>
        <v/>
      </c>
      <c r="AD62" s="6" t="str">
        <f>IF($Y62=AD$4,MAX(AD$1:AD61)+1,"")</f>
        <v/>
      </c>
      <c r="AE62" s="6" t="str">
        <f>IF($Y62=AE$4,MAX(AE$1:AE61)+1,"")</f>
        <v/>
      </c>
      <c r="AF62" s="6" t="str">
        <f>IF($Y62=AF$4,MAX(AF$1:AF61)+1,"")</f>
        <v/>
      </c>
      <c r="AG62" s="6" t="str">
        <f>IF($Y62=AG$4,MAX(AG$1:AG61)+1,"")</f>
        <v/>
      </c>
      <c r="AH62" s="6" t="str">
        <f>IF($Y62=AH$4,MAX(AH$1:AH61)+1,"")</f>
        <v/>
      </c>
      <c r="AI62" s="5">
        <f t="shared" si="3"/>
        <v>0</v>
      </c>
      <c r="AK62" s="6" t="str">
        <f>IF($W62=AK$4,MAX(AK$1:AK61)+1,"")</f>
        <v/>
      </c>
      <c r="AL62" s="6" t="str">
        <f>IF($W62=AL$4,MAX(AL$1:AL61)+1,"")</f>
        <v/>
      </c>
      <c r="AM62" s="6" t="str">
        <f>IF($W62=AM$4,MAX(AM$1:AM61)+1,"")</f>
        <v/>
      </c>
      <c r="AN62" s="6" t="str">
        <f>IF($W62=AN$4,MAX(AN$1:AN61)+1,"")</f>
        <v/>
      </c>
      <c r="AO62" s="6" t="str">
        <f>IF($W62=AO$4,MAX(AO$1:AO61)+1,"")</f>
        <v/>
      </c>
      <c r="AP62" s="6" t="str">
        <f>IF($W62=AP$4,MAX(AP$1:AP61)+1,"")</f>
        <v/>
      </c>
      <c r="AQ62" s="6">
        <f>IF($W62=AQ$4,MAX(AQ$1:AQ61)+1,"")</f>
        <v>4</v>
      </c>
      <c r="AR62" s="6" t="str">
        <f>IF($W62=AR$4,MAX(AR$1:AR61)+1,"")</f>
        <v/>
      </c>
      <c r="AS62" s="6" t="str">
        <f>IF($W62=AS$4,MAX(AS$1:AS61)+1,"")</f>
        <v/>
      </c>
      <c r="AT62" s="6" t="str">
        <f>IF($W62=AT$4,MAX(AT$1:AT61)+1,"")</f>
        <v/>
      </c>
      <c r="AU62" s="6" t="str">
        <f>IF($W62=AU$4,MAX(AU$1:AU61)+1,"")</f>
        <v/>
      </c>
      <c r="AV62" s="6" t="str">
        <f>IF($W62=AV$4,MAX(AV$1:AV61)+1,"")</f>
        <v/>
      </c>
      <c r="AW62" s="6" t="str">
        <f>IF($W62=AW$4,MAX(AW$1:AW61)+1,"")</f>
        <v/>
      </c>
      <c r="AX62" s="6" t="str">
        <f>IF($W62=AX$4,MAX(AX$1:AX61)+1,"")</f>
        <v/>
      </c>
      <c r="AY62" s="6" t="str">
        <f>IF($W62=AY$4,MAX(AY$1:AY61)+1,"")</f>
        <v/>
      </c>
      <c r="AZ62" s="6" t="str">
        <f>IF($W62=AZ$4,MAX(AZ$1:AZ61)+1,"")</f>
        <v/>
      </c>
      <c r="BA62" s="6" t="str">
        <f>IF($W62=BA$4,MAX(BA$1:BA61)+1,"")</f>
        <v/>
      </c>
      <c r="BB62" s="6" t="str">
        <f>IF($W62=BB$4,MAX(BB$1:BB61)+1,"")</f>
        <v/>
      </c>
      <c r="BC62" s="6" t="str">
        <f>IF($W62=BC$4,MAX(BC$1:BC61)+1,"")</f>
        <v/>
      </c>
      <c r="BD62" s="6" t="str">
        <f>IF($W62=BD$4,MAX(BD$1:BD61)+1,"")</f>
        <v/>
      </c>
      <c r="BE62" s="6" t="str">
        <f>IF($W62=BE$4,MAX(BE$1:BE61)+1,"")</f>
        <v/>
      </c>
      <c r="BF62" s="6" t="str">
        <f>IF($W62=BF$4,MAX(BF$1:BF61)+1,"")</f>
        <v/>
      </c>
      <c r="BG62" s="6" t="str">
        <f>IF($W62=BG$4,MAX(BG$1:BG61)+1,"")</f>
        <v/>
      </c>
      <c r="BH62" s="6" t="str">
        <f>IF($W62=BH$4,MAX(BH$1:BH61)+1,"")</f>
        <v/>
      </c>
      <c r="BI62" s="6" t="str">
        <f>IF($W62=BI$4,MAX(BI$1:BI61)+1,"")</f>
        <v/>
      </c>
      <c r="BJ62" s="6" t="str">
        <f>IF($W62=BJ$4,MAX(BJ$1:BJ61)+1,"")</f>
        <v/>
      </c>
      <c r="BK62" s="6" t="str">
        <f>IF($W62=BK$4,MAX(BK$1:BK61)+1,"")</f>
        <v/>
      </c>
      <c r="BL62" s="6" t="str">
        <f>IF($W62=BL$4,MAX(BL$1:BL61)+1,"")</f>
        <v/>
      </c>
      <c r="BM62" s="6" t="str">
        <f>IF($W62=BM$4,MAX(BM$1:BM61)+1,"")</f>
        <v/>
      </c>
      <c r="BN62" s="6" t="str">
        <f>IF($W62=BN$4,MAX(BN$1:BN61)+1,"")</f>
        <v/>
      </c>
      <c r="BO62" s="6" t="str">
        <f>IF($W62=BO$4,MAX(BO$1:BO61)+1,"")</f>
        <v/>
      </c>
      <c r="BP62" s="6" t="str">
        <f>IF($W62=BP$4,MAX(BP$1:BP61)+1,"")</f>
        <v/>
      </c>
      <c r="BQ62" s="6" t="str">
        <f>IF($W62=BQ$4,MAX(BQ$1:BQ61)+1,"")</f>
        <v/>
      </c>
      <c r="BR62" s="6" t="str">
        <f>IF($W62=BR$4,MAX(BR$1:BR61)+1,"")</f>
        <v/>
      </c>
      <c r="BS62" s="6" t="str">
        <f>IF($W62=BS$4,MAX(BS$1:BS61)+1,"")</f>
        <v/>
      </c>
      <c r="BT62" s="6" t="str">
        <f>IF($W62=BT$4,MAX(BT$1:BT61)+1,"")</f>
        <v/>
      </c>
      <c r="BU62" s="6" t="str">
        <f>IF($W62=BU$4,MAX(BU$1:BU61)+1,"")</f>
        <v/>
      </c>
      <c r="BV62" s="6" t="str">
        <f>IF($W62=BV$4,MAX(BV$1:BV61)+1,"")</f>
        <v/>
      </c>
      <c r="BW62" s="6" t="str">
        <f>IF($W62=BW$4,MAX(BW$1:BW61)+1,"")</f>
        <v/>
      </c>
      <c r="BX62" s="6" t="str">
        <f>IF($W62=BX$4,MAX(BX$1:BX61)+1,"")</f>
        <v/>
      </c>
      <c r="BY62" s="6" t="str">
        <f>IF($W62=BY$4,MAX(BY$1:BY61)+1,"")</f>
        <v/>
      </c>
      <c r="BZ62" s="6" t="str">
        <f>IF($W62=BZ$4,MAX(BZ$1:BZ61)+1,"")</f>
        <v/>
      </c>
      <c r="CA62" s="6" t="str">
        <f>IF($W62=CA$4,MAX(CA$1:CA61)+1,"")</f>
        <v/>
      </c>
      <c r="CB62" s="6" t="str">
        <f>IF($W62=CB$4,MAX(CB$1:CB61)+1,"")</f>
        <v/>
      </c>
      <c r="CC62" s="6" t="str">
        <f>IF($W62=CC$4,MAX(CC$1:CC61)+1,"")</f>
        <v/>
      </c>
      <c r="CD62" s="6" t="str">
        <f>IF($W62=CD$4,MAX(CD$1:CD61)+1,"")</f>
        <v/>
      </c>
      <c r="CE62" s="6" t="str">
        <f>IF($W62=CE$4,MAX(CE$1:CE61)+1,"")</f>
        <v/>
      </c>
      <c r="CF62" s="6" t="str">
        <f>IF($W62=CF$4,MAX(CF$1:CF61)+1,"")</f>
        <v/>
      </c>
      <c r="CG62" s="6" t="str">
        <f>IF($W62=CG$4,MAX(CG$1:CG61)+1,"")</f>
        <v/>
      </c>
      <c r="CH62" s="6" t="str">
        <f>IF($W62=CH$4,MAX(CH$1:CH61)+1,"")</f>
        <v/>
      </c>
      <c r="CI62" s="6" t="str">
        <f>IF($W62=CI$4,MAX(CI$1:CI61)+1,"")</f>
        <v/>
      </c>
      <c r="CJ62" s="6" t="str">
        <f>IF($W62=CJ$4,MAX(CJ$1:CJ61)+1,"")</f>
        <v/>
      </c>
      <c r="CK62" s="6" t="str">
        <f>IF($W62=CK$4,MAX(CK$1:CK61)+1,"")</f>
        <v/>
      </c>
      <c r="CL62" s="6" t="str">
        <f>IF($W62=CL$4,MAX(CL$1:CL61)+1,"")</f>
        <v/>
      </c>
      <c r="CM62" s="6" t="str">
        <f>IF($W62=CM$4,MAX(CM$1:CM61)+1,"")</f>
        <v/>
      </c>
      <c r="CN62" s="6" t="str">
        <f>IF($W62=CN$4,MAX(CN$1:CN61)+1,"")</f>
        <v/>
      </c>
      <c r="CO62" s="6" t="str">
        <f>IF($W62=CO$4,MAX(CO$1:CO61)+1,"")</f>
        <v/>
      </c>
      <c r="CP62" s="6" t="str">
        <f>IF($W62=CP$4,MAX(CP$1:CP61)+1,"")</f>
        <v/>
      </c>
      <c r="CQ62" s="6" t="str">
        <f>IF($W62=CQ$4,MAX(CQ$1:CQ61)+1,"")</f>
        <v/>
      </c>
      <c r="CR62" s="6" t="str">
        <f>IF($W62=CR$4,MAX(CR$1:CR61)+1,"")</f>
        <v/>
      </c>
      <c r="CS62" s="6" t="str">
        <f>IF($W62=CS$4,MAX(CS$1:CS61)+1,"")</f>
        <v/>
      </c>
      <c r="CT62" s="5">
        <f t="shared" si="4"/>
        <v>4</v>
      </c>
      <c r="CU62" s="6" t="str">
        <f t="shared" si="5"/>
        <v>1709901944670</v>
      </c>
      <c r="CV62" s="5" t="str">
        <f t="shared" si="6"/>
        <v>เด็กหญิง</v>
      </c>
      <c r="CW62" s="5" t="str" cm="1">
        <f t="array" ref="CW62">RIGHT(F62,MIN(LEN(SUBSTITUTE(F62,รายชื่อนักเรียนแยกห้อง!$AD$5:$AD$8,""))))</f>
        <v>นันทกร</v>
      </c>
      <c r="CX62" s="6" t="str">
        <f t="shared" si="7"/>
        <v/>
      </c>
      <c r="CY62" s="6">
        <f t="shared" si="8"/>
        <v>0</v>
      </c>
      <c r="CZ62" s="5" t="str">
        <f t="shared" si="9"/>
        <v>มัธยมศึกษาปีที่ 1/2-</v>
      </c>
      <c r="DA62" s="5" t="str">
        <f t="shared" si="10"/>
        <v>มัธยมศึกษาปีที่ 1/2-0</v>
      </c>
      <c r="DC62" s="6" t="str">
        <f>IF(DB62="วิทย์-คณิต (เตรียมวิศวะ)",MAX($DC$1:DC61)+1,"")</f>
        <v/>
      </c>
      <c r="DD62" s="6" t="str">
        <f>IF(DB62="วิทย์-คณิต (วิทยาศาสตร์สุขภาพ)",MAX($DD$1:DD61)+1,"")</f>
        <v/>
      </c>
      <c r="DE62" s="6" t="str">
        <f>IF(DB62="ศิลป์การจัดการธุรกิจการค้าสมัยใหม่",MAX($DE$1:DE61)+1,"")</f>
        <v/>
      </c>
      <c r="DF62" s="6" t="str">
        <f>IF(DB62="ศิลป์ภาษาจีนเพื่อธุรกิจ 4.0",MAX($DF$1:DF61)+1,"")</f>
        <v/>
      </c>
      <c r="DG62" s="6" t="str">
        <f>IF(DB62="ศิลป์ภาษาอังกฤษเพื่อการสื่อสารธุรกิจ",MAX($DG$1:DG61)+1,"")</f>
        <v/>
      </c>
      <c r="DH62" s="6" t="str">
        <f>IF(DB62="นวัตกรรมการจัดการเกษตร",MAX($DH$1:DH61)+1,"")</f>
        <v/>
      </c>
      <c r="DI62" s="5">
        <f t="shared" si="11"/>
        <v>0</v>
      </c>
      <c r="DJ62" s="5" t="str">
        <f t="shared" si="12"/>
        <v>มัธยมศึกษาปีที่ 1/2-23</v>
      </c>
      <c r="DK62" s="5" t="str">
        <f t="shared" si="13"/>
        <v>-0</v>
      </c>
      <c r="DL62" s="5" t="str">
        <f t="shared" si="14"/>
        <v>มัธยมศึกษาปีที่ 1</v>
      </c>
    </row>
    <row r="63" spans="1:116">
      <c r="A63" s="5" t="str">
        <f t="shared" si="0"/>
        <v>มัธยมศึกษาปีที่ 1/2-24</v>
      </c>
      <c r="B63" s="5" t="str">
        <f t="shared" si="1"/>
        <v>ช68108-13</v>
      </c>
      <c r="C63" s="5" t="str">
        <f t="shared" si="2"/>
        <v>-0</v>
      </c>
      <c r="D63" s="8">
        <v>24</v>
      </c>
      <c r="E63" s="9" t="s">
        <v>1690</v>
      </c>
      <c r="F63" s="3" t="s">
        <v>1691</v>
      </c>
      <c r="G63" s="3" t="s">
        <v>1554</v>
      </c>
      <c r="H63" s="11">
        <v>1</v>
      </c>
      <c r="I63" s="11">
        <v>2</v>
      </c>
      <c r="J63" s="11">
        <v>1</v>
      </c>
      <c r="K63" s="11">
        <v>9</v>
      </c>
      <c r="L63" s="11">
        <v>8</v>
      </c>
      <c r="M63" s="11">
        <v>0</v>
      </c>
      <c r="N63" s="11">
        <v>0</v>
      </c>
      <c r="O63" s="11">
        <v>5</v>
      </c>
      <c r="P63" s="11">
        <v>5</v>
      </c>
      <c r="Q63" s="11">
        <v>4</v>
      </c>
      <c r="R63" s="11">
        <v>1</v>
      </c>
      <c r="S63" s="11">
        <v>9</v>
      </c>
      <c r="T63" s="11">
        <v>6</v>
      </c>
      <c r="U63" s="11" t="s">
        <v>576</v>
      </c>
      <c r="W63" s="6" t="str">
        <f>IF(X63="","",IF(X63=รายชื่อชมรม!$B$3,รายชื่อชมรม!$A$3,IF(X63=รายชื่อชมรม!$B$4,รายชื่อชมรม!$A$4,IF(X63=รายชื่อชมรม!$B$5,รายชื่อชมรม!$A$5,IF(X63=รายชื่อชมรม!$B$6,รายชื่อชมรม!$A$6,IF(X63=รายชื่อชมรม!$B$7,รายชื่อชมรม!$A$7,IF(X63=รายชื่อชมรม!$B$8,รายชื่อชมรม!$A$8,IF(X63=รายชื่อชมรม!$B$9,รายชื่อชมรม!$A$9,IF(X63=รายชื่อชมรม!$B$10,รายชื่อชมรม!$A$10,IF(X63=รายชื่อชมรม!$B$11,รายชื่อชมรม!$A$11,IF(X63=รายชื่อชมรม!$B$12,รายชื่อชมรม!$A$12,"-")))))))))))</f>
        <v>ช68108</v>
      </c>
      <c r="X63" s="6" t="s">
        <v>2320</v>
      </c>
      <c r="Y63" s="6" t="str">
        <f>IF(W63=0,"",IF(W63="-","",IF(W63="","",VLOOKUP(W63,รายชื่อชมรม!$A$3:$F$83,3,FALSE))))</f>
        <v>นางสาวอภิชยา  จิตรีเนื่อง</v>
      </c>
      <c r="Z63" s="6" t="str">
        <f>IF(Y63=$Z$4,MAX(Z$1:$Z62)+1,"")</f>
        <v/>
      </c>
      <c r="AA63" s="6" t="str">
        <f>IF($Y63=AA$4,MAX(AA$1:AA62)+1,"")</f>
        <v/>
      </c>
      <c r="AB63" s="6" t="str">
        <f>IF($Y63=AB$4,MAX(AB$1:AB62)+1,"")</f>
        <v/>
      </c>
      <c r="AC63" s="6" t="str">
        <f>IF($Y63=AC$4,MAX(AC$1:AC62)+1,"")</f>
        <v/>
      </c>
      <c r="AD63" s="6" t="str">
        <f>IF($Y63=AD$4,MAX(AD$1:AD62)+1,"")</f>
        <v/>
      </c>
      <c r="AE63" s="6" t="str">
        <f>IF($Y63=AE$4,MAX(AE$1:AE62)+1,"")</f>
        <v/>
      </c>
      <c r="AF63" s="6" t="str">
        <f>IF($Y63=AF$4,MAX(AF$1:AF62)+1,"")</f>
        <v/>
      </c>
      <c r="AG63" s="6" t="str">
        <f>IF($Y63=AG$4,MAX(AG$1:AG62)+1,"")</f>
        <v/>
      </c>
      <c r="AH63" s="6" t="str">
        <f>IF($Y63=AH$4,MAX(AH$1:AH62)+1,"")</f>
        <v/>
      </c>
      <c r="AI63" s="5">
        <f t="shared" si="3"/>
        <v>0</v>
      </c>
      <c r="AK63" s="6" t="str">
        <f>IF($W63=AK$4,MAX(AK$1:AK62)+1,"")</f>
        <v/>
      </c>
      <c r="AL63" s="6" t="str">
        <f>IF($W63=AL$4,MAX(AL$1:AL62)+1,"")</f>
        <v/>
      </c>
      <c r="AM63" s="6" t="str">
        <f>IF($W63=AM$4,MAX(AM$1:AM62)+1,"")</f>
        <v/>
      </c>
      <c r="AN63" s="6" t="str">
        <f>IF($W63=AN$4,MAX(AN$1:AN62)+1,"")</f>
        <v/>
      </c>
      <c r="AO63" s="6" t="str">
        <f>IF($W63=AO$4,MAX(AO$1:AO62)+1,"")</f>
        <v/>
      </c>
      <c r="AP63" s="6" t="str">
        <f>IF($W63=AP$4,MAX(AP$1:AP62)+1,"")</f>
        <v/>
      </c>
      <c r="AQ63" s="6" t="str">
        <f>IF($W63=AQ$4,MAX(AQ$1:AQ62)+1,"")</f>
        <v/>
      </c>
      <c r="AR63" s="6">
        <f>IF($W63=AR$4,MAX(AR$1:AR62)+1,"")</f>
        <v>13</v>
      </c>
      <c r="AS63" s="6" t="str">
        <f>IF($W63=AS$4,MAX(AS$1:AS62)+1,"")</f>
        <v/>
      </c>
      <c r="AT63" s="6" t="str">
        <f>IF($W63=AT$4,MAX(AT$1:AT62)+1,"")</f>
        <v/>
      </c>
      <c r="AU63" s="6" t="str">
        <f>IF($W63=AU$4,MAX(AU$1:AU62)+1,"")</f>
        <v/>
      </c>
      <c r="AV63" s="6" t="str">
        <f>IF($W63=AV$4,MAX(AV$1:AV62)+1,"")</f>
        <v/>
      </c>
      <c r="AW63" s="6" t="str">
        <f>IF($W63=AW$4,MAX(AW$1:AW62)+1,"")</f>
        <v/>
      </c>
      <c r="AX63" s="6" t="str">
        <f>IF($W63=AX$4,MAX(AX$1:AX62)+1,"")</f>
        <v/>
      </c>
      <c r="AY63" s="6" t="str">
        <f>IF($W63=AY$4,MAX(AY$1:AY62)+1,"")</f>
        <v/>
      </c>
      <c r="AZ63" s="6" t="str">
        <f>IF($W63=AZ$4,MAX(AZ$1:AZ62)+1,"")</f>
        <v/>
      </c>
      <c r="BA63" s="6" t="str">
        <f>IF($W63=BA$4,MAX(BA$1:BA62)+1,"")</f>
        <v/>
      </c>
      <c r="BB63" s="6" t="str">
        <f>IF($W63=BB$4,MAX(BB$1:BB62)+1,"")</f>
        <v/>
      </c>
      <c r="BC63" s="6" t="str">
        <f>IF($W63=BC$4,MAX(BC$1:BC62)+1,"")</f>
        <v/>
      </c>
      <c r="BD63" s="6" t="str">
        <f>IF($W63=BD$4,MAX(BD$1:BD62)+1,"")</f>
        <v/>
      </c>
      <c r="BE63" s="6" t="str">
        <f>IF($W63=BE$4,MAX(BE$1:BE62)+1,"")</f>
        <v/>
      </c>
      <c r="BF63" s="6" t="str">
        <f>IF($W63=BF$4,MAX(BF$1:BF62)+1,"")</f>
        <v/>
      </c>
      <c r="BG63" s="6" t="str">
        <f>IF($W63=BG$4,MAX(BG$1:BG62)+1,"")</f>
        <v/>
      </c>
      <c r="BH63" s="6" t="str">
        <f>IF($W63=BH$4,MAX(BH$1:BH62)+1,"")</f>
        <v/>
      </c>
      <c r="BI63" s="6" t="str">
        <f>IF($W63=BI$4,MAX(BI$1:BI62)+1,"")</f>
        <v/>
      </c>
      <c r="BJ63" s="6" t="str">
        <f>IF($W63=BJ$4,MAX(BJ$1:BJ62)+1,"")</f>
        <v/>
      </c>
      <c r="BK63" s="6" t="str">
        <f>IF($W63=BK$4,MAX(BK$1:BK62)+1,"")</f>
        <v/>
      </c>
      <c r="BL63" s="6" t="str">
        <f>IF($W63=BL$4,MAX(BL$1:BL62)+1,"")</f>
        <v/>
      </c>
      <c r="BM63" s="6" t="str">
        <f>IF($W63=BM$4,MAX(BM$1:BM62)+1,"")</f>
        <v/>
      </c>
      <c r="BN63" s="6" t="str">
        <f>IF($W63=BN$4,MAX(BN$1:BN62)+1,"")</f>
        <v/>
      </c>
      <c r="BO63" s="6" t="str">
        <f>IF($W63=BO$4,MAX(BO$1:BO62)+1,"")</f>
        <v/>
      </c>
      <c r="BP63" s="6" t="str">
        <f>IF($W63=BP$4,MAX(BP$1:BP62)+1,"")</f>
        <v/>
      </c>
      <c r="BQ63" s="6" t="str">
        <f>IF($W63=BQ$4,MAX(BQ$1:BQ62)+1,"")</f>
        <v/>
      </c>
      <c r="BR63" s="6" t="str">
        <f>IF($W63=BR$4,MAX(BR$1:BR62)+1,"")</f>
        <v/>
      </c>
      <c r="BS63" s="6" t="str">
        <f>IF($W63=BS$4,MAX(BS$1:BS62)+1,"")</f>
        <v/>
      </c>
      <c r="BT63" s="6" t="str">
        <f>IF($W63=BT$4,MAX(BT$1:BT62)+1,"")</f>
        <v/>
      </c>
      <c r="BU63" s="6" t="str">
        <f>IF($W63=BU$4,MAX(BU$1:BU62)+1,"")</f>
        <v/>
      </c>
      <c r="BV63" s="6" t="str">
        <f>IF($W63=BV$4,MAX(BV$1:BV62)+1,"")</f>
        <v/>
      </c>
      <c r="BW63" s="6" t="str">
        <f>IF($W63=BW$4,MAX(BW$1:BW62)+1,"")</f>
        <v/>
      </c>
      <c r="BX63" s="6" t="str">
        <f>IF($W63=BX$4,MAX(BX$1:BX62)+1,"")</f>
        <v/>
      </c>
      <c r="BY63" s="6" t="str">
        <f>IF($W63=BY$4,MAX(BY$1:BY62)+1,"")</f>
        <v/>
      </c>
      <c r="BZ63" s="6" t="str">
        <f>IF($W63=BZ$4,MAX(BZ$1:BZ62)+1,"")</f>
        <v/>
      </c>
      <c r="CA63" s="6" t="str">
        <f>IF($W63=CA$4,MAX(CA$1:CA62)+1,"")</f>
        <v/>
      </c>
      <c r="CB63" s="6" t="str">
        <f>IF($W63=CB$4,MAX(CB$1:CB62)+1,"")</f>
        <v/>
      </c>
      <c r="CC63" s="6" t="str">
        <f>IF($W63=CC$4,MAX(CC$1:CC62)+1,"")</f>
        <v/>
      </c>
      <c r="CD63" s="6" t="str">
        <f>IF($W63=CD$4,MAX(CD$1:CD62)+1,"")</f>
        <v/>
      </c>
      <c r="CE63" s="6" t="str">
        <f>IF($W63=CE$4,MAX(CE$1:CE62)+1,"")</f>
        <v/>
      </c>
      <c r="CF63" s="6" t="str">
        <f>IF($W63=CF$4,MAX(CF$1:CF62)+1,"")</f>
        <v/>
      </c>
      <c r="CG63" s="6" t="str">
        <f>IF($W63=CG$4,MAX(CG$1:CG62)+1,"")</f>
        <v/>
      </c>
      <c r="CH63" s="6" t="str">
        <f>IF($W63=CH$4,MAX(CH$1:CH62)+1,"")</f>
        <v/>
      </c>
      <c r="CI63" s="6" t="str">
        <f>IF($W63=CI$4,MAX(CI$1:CI62)+1,"")</f>
        <v/>
      </c>
      <c r="CJ63" s="6" t="str">
        <f>IF($W63=CJ$4,MAX(CJ$1:CJ62)+1,"")</f>
        <v/>
      </c>
      <c r="CK63" s="6" t="str">
        <f>IF($W63=CK$4,MAX(CK$1:CK62)+1,"")</f>
        <v/>
      </c>
      <c r="CL63" s="6" t="str">
        <f>IF($W63=CL$4,MAX(CL$1:CL62)+1,"")</f>
        <v/>
      </c>
      <c r="CM63" s="6" t="str">
        <f>IF($W63=CM$4,MAX(CM$1:CM62)+1,"")</f>
        <v/>
      </c>
      <c r="CN63" s="6" t="str">
        <f>IF($W63=CN$4,MAX(CN$1:CN62)+1,"")</f>
        <v/>
      </c>
      <c r="CO63" s="6" t="str">
        <f>IF($W63=CO$4,MAX(CO$1:CO62)+1,"")</f>
        <v/>
      </c>
      <c r="CP63" s="6" t="str">
        <f>IF($W63=CP$4,MAX(CP$1:CP62)+1,"")</f>
        <v/>
      </c>
      <c r="CQ63" s="6" t="str">
        <f>IF($W63=CQ$4,MAX(CQ$1:CQ62)+1,"")</f>
        <v/>
      </c>
      <c r="CR63" s="6" t="str">
        <f>IF($W63=CR$4,MAX(CR$1:CR62)+1,"")</f>
        <v/>
      </c>
      <c r="CS63" s="6" t="str">
        <f>IF($W63=CS$4,MAX(CS$1:CS62)+1,"")</f>
        <v/>
      </c>
      <c r="CT63" s="5">
        <f t="shared" si="4"/>
        <v>13</v>
      </c>
      <c r="CU63" s="6" t="str">
        <f t="shared" si="5"/>
        <v>1219800554196</v>
      </c>
      <c r="CV63" s="5" t="str">
        <f t="shared" si="6"/>
        <v>เด็กหญิง</v>
      </c>
      <c r="CW63" s="5" t="str" cm="1">
        <f t="array" ref="CW63">RIGHT(F63,MIN(LEN(SUBSTITUTE(F63,รายชื่อนักเรียนแยกห้อง!$AD$5:$AD$8,""))))</f>
        <v>ปุญญาภา</v>
      </c>
      <c r="CX63" s="6" t="str">
        <f t="shared" si="7"/>
        <v/>
      </c>
      <c r="CY63" s="6">
        <f t="shared" si="8"/>
        <v>0</v>
      </c>
      <c r="CZ63" s="5" t="str">
        <f t="shared" si="9"/>
        <v>มัธยมศึกษาปีที่ 1/2-</v>
      </c>
      <c r="DA63" s="5" t="str">
        <f t="shared" si="10"/>
        <v>มัธยมศึกษาปีที่ 1/2-0</v>
      </c>
      <c r="DC63" s="6" t="str">
        <f>IF(DB63="วิทย์-คณิต (เตรียมวิศวะ)",MAX($DC$1:DC62)+1,"")</f>
        <v/>
      </c>
      <c r="DD63" s="6" t="str">
        <f>IF(DB63="วิทย์-คณิต (วิทยาศาสตร์สุขภาพ)",MAX($DD$1:DD62)+1,"")</f>
        <v/>
      </c>
      <c r="DE63" s="6" t="str">
        <f>IF(DB63="ศิลป์การจัดการธุรกิจการค้าสมัยใหม่",MAX($DE$1:DE62)+1,"")</f>
        <v/>
      </c>
      <c r="DF63" s="6" t="str">
        <f>IF(DB63="ศิลป์ภาษาจีนเพื่อธุรกิจ 4.0",MAX($DF$1:DF62)+1,"")</f>
        <v/>
      </c>
      <c r="DG63" s="6" t="str">
        <f>IF(DB63="ศิลป์ภาษาอังกฤษเพื่อการสื่อสารธุรกิจ",MAX($DG$1:DG62)+1,"")</f>
        <v/>
      </c>
      <c r="DH63" s="6" t="str">
        <f>IF(DB63="นวัตกรรมการจัดการเกษตร",MAX($DH$1:DH62)+1,"")</f>
        <v/>
      </c>
      <c r="DI63" s="5">
        <f t="shared" si="11"/>
        <v>0</v>
      </c>
      <c r="DJ63" s="5" t="str">
        <f t="shared" si="12"/>
        <v>มัธยมศึกษาปีที่ 1/2-24</v>
      </c>
      <c r="DK63" s="5" t="str">
        <f t="shared" si="13"/>
        <v>-0</v>
      </c>
      <c r="DL63" s="5" t="str">
        <f t="shared" si="14"/>
        <v>มัธยมศึกษาปีที่ 1</v>
      </c>
    </row>
    <row r="64" spans="1:116">
      <c r="A64" s="5" t="str">
        <f t="shared" si="0"/>
        <v>มัธยมศึกษาปีที่ 1/2-25</v>
      </c>
      <c r="B64" s="5" t="str">
        <f t="shared" si="1"/>
        <v>ช68107-5</v>
      </c>
      <c r="C64" s="5" t="str">
        <f t="shared" si="2"/>
        <v>-0</v>
      </c>
      <c r="D64" s="8">
        <v>25</v>
      </c>
      <c r="E64" s="9" t="s">
        <v>1692</v>
      </c>
      <c r="F64" s="3" t="s">
        <v>1693</v>
      </c>
      <c r="G64" s="3" t="s">
        <v>1694</v>
      </c>
      <c r="H64" s="11">
        <v>1</v>
      </c>
      <c r="I64" s="11">
        <v>7</v>
      </c>
      <c r="J64" s="11">
        <v>0</v>
      </c>
      <c r="K64" s="11">
        <v>0</v>
      </c>
      <c r="L64" s="11">
        <v>4</v>
      </c>
      <c r="M64" s="11">
        <v>0</v>
      </c>
      <c r="N64" s="11">
        <v>1</v>
      </c>
      <c r="O64" s="11">
        <v>4</v>
      </c>
      <c r="P64" s="11">
        <v>3</v>
      </c>
      <c r="Q64" s="11">
        <v>7</v>
      </c>
      <c r="R64" s="11">
        <v>5</v>
      </c>
      <c r="S64" s="11">
        <v>4</v>
      </c>
      <c r="T64" s="11">
        <v>1</v>
      </c>
      <c r="U64" s="11" t="s">
        <v>576</v>
      </c>
      <c r="W64" s="6" t="str">
        <f>IF(X64="","",IF(X64=รายชื่อชมรม!$B$3,รายชื่อชมรม!$A$3,IF(X64=รายชื่อชมรม!$B$4,รายชื่อชมรม!$A$4,IF(X64=รายชื่อชมรม!$B$5,รายชื่อชมรม!$A$5,IF(X64=รายชื่อชมรม!$B$6,รายชื่อชมรม!$A$6,IF(X64=รายชื่อชมรม!$B$7,รายชื่อชมรม!$A$7,IF(X64=รายชื่อชมรม!$B$8,รายชื่อชมรม!$A$8,IF(X64=รายชื่อชมรม!$B$9,รายชื่อชมรม!$A$9,IF(X64=รายชื่อชมรม!$B$10,รายชื่อชมรม!$A$10,IF(X64=รายชื่อชมรม!$B$11,รายชื่อชมรม!$A$11,IF(X64=รายชื่อชมรม!$B$12,รายชื่อชมรม!$A$12,"-")))))))))))</f>
        <v>ช68107</v>
      </c>
      <c r="X64" s="6" t="s">
        <v>2305</v>
      </c>
      <c r="Y64" s="6" t="str">
        <f>IF(W64=0,"",IF(W64="-","",IF(W64="","",VLOOKUP(W64,รายชื่อชมรม!$A$3:$F$83,3,FALSE))))</f>
        <v>นางโสจาริน  อินทรเรือง</v>
      </c>
      <c r="Z64" s="6" t="str">
        <f>IF(Y64=$Z$4,MAX(Z$1:$Z63)+1,"")</f>
        <v/>
      </c>
      <c r="AA64" s="6" t="str">
        <f>IF($Y64=AA$4,MAX(AA$1:AA63)+1,"")</f>
        <v/>
      </c>
      <c r="AB64" s="6" t="str">
        <f>IF($Y64=AB$4,MAX(AB$1:AB63)+1,"")</f>
        <v/>
      </c>
      <c r="AC64" s="6" t="str">
        <f>IF($Y64=AC$4,MAX(AC$1:AC63)+1,"")</f>
        <v/>
      </c>
      <c r="AD64" s="6" t="str">
        <f>IF($Y64=AD$4,MAX(AD$1:AD63)+1,"")</f>
        <v/>
      </c>
      <c r="AE64" s="6" t="str">
        <f>IF($Y64=AE$4,MAX(AE$1:AE63)+1,"")</f>
        <v/>
      </c>
      <c r="AF64" s="6" t="str">
        <f>IF($Y64=AF$4,MAX(AF$1:AF63)+1,"")</f>
        <v/>
      </c>
      <c r="AG64" s="6" t="str">
        <f>IF($Y64=AG$4,MAX(AG$1:AG63)+1,"")</f>
        <v/>
      </c>
      <c r="AH64" s="6" t="str">
        <f>IF($Y64=AH$4,MAX(AH$1:AH63)+1,"")</f>
        <v/>
      </c>
      <c r="AI64" s="5">
        <f t="shared" si="3"/>
        <v>0</v>
      </c>
      <c r="AK64" s="6" t="str">
        <f>IF($W64=AK$4,MAX(AK$1:AK63)+1,"")</f>
        <v/>
      </c>
      <c r="AL64" s="6" t="str">
        <f>IF($W64=AL$4,MAX(AL$1:AL63)+1,"")</f>
        <v/>
      </c>
      <c r="AM64" s="6" t="str">
        <f>IF($W64=AM$4,MAX(AM$1:AM63)+1,"")</f>
        <v/>
      </c>
      <c r="AN64" s="6" t="str">
        <f>IF($W64=AN$4,MAX(AN$1:AN63)+1,"")</f>
        <v/>
      </c>
      <c r="AO64" s="6" t="str">
        <f>IF($W64=AO$4,MAX(AO$1:AO63)+1,"")</f>
        <v/>
      </c>
      <c r="AP64" s="6" t="str">
        <f>IF($W64=AP$4,MAX(AP$1:AP63)+1,"")</f>
        <v/>
      </c>
      <c r="AQ64" s="6">
        <f>IF($W64=AQ$4,MAX(AQ$1:AQ63)+1,"")</f>
        <v>5</v>
      </c>
      <c r="AR64" s="6" t="str">
        <f>IF($W64=AR$4,MAX(AR$1:AR63)+1,"")</f>
        <v/>
      </c>
      <c r="AS64" s="6" t="str">
        <f>IF($W64=AS$4,MAX(AS$1:AS63)+1,"")</f>
        <v/>
      </c>
      <c r="AT64" s="6" t="str">
        <f>IF($W64=AT$4,MAX(AT$1:AT63)+1,"")</f>
        <v/>
      </c>
      <c r="AU64" s="6" t="str">
        <f>IF($W64=AU$4,MAX(AU$1:AU63)+1,"")</f>
        <v/>
      </c>
      <c r="AV64" s="6" t="str">
        <f>IF($W64=AV$4,MAX(AV$1:AV63)+1,"")</f>
        <v/>
      </c>
      <c r="AW64" s="6" t="str">
        <f>IF($W64=AW$4,MAX(AW$1:AW63)+1,"")</f>
        <v/>
      </c>
      <c r="AX64" s="6" t="str">
        <f>IF($W64=AX$4,MAX(AX$1:AX63)+1,"")</f>
        <v/>
      </c>
      <c r="AY64" s="6" t="str">
        <f>IF($W64=AY$4,MAX(AY$1:AY63)+1,"")</f>
        <v/>
      </c>
      <c r="AZ64" s="6" t="str">
        <f>IF($W64=AZ$4,MAX(AZ$1:AZ63)+1,"")</f>
        <v/>
      </c>
      <c r="BA64" s="6" t="str">
        <f>IF($W64=BA$4,MAX(BA$1:BA63)+1,"")</f>
        <v/>
      </c>
      <c r="BB64" s="6" t="str">
        <f>IF($W64=BB$4,MAX(BB$1:BB63)+1,"")</f>
        <v/>
      </c>
      <c r="BC64" s="6" t="str">
        <f>IF($W64=BC$4,MAX(BC$1:BC63)+1,"")</f>
        <v/>
      </c>
      <c r="BD64" s="6" t="str">
        <f>IF($W64=BD$4,MAX(BD$1:BD63)+1,"")</f>
        <v/>
      </c>
      <c r="BE64" s="6" t="str">
        <f>IF($W64=BE$4,MAX(BE$1:BE63)+1,"")</f>
        <v/>
      </c>
      <c r="BF64" s="6" t="str">
        <f>IF($W64=BF$4,MAX(BF$1:BF63)+1,"")</f>
        <v/>
      </c>
      <c r="BG64" s="6" t="str">
        <f>IF($W64=BG$4,MAX(BG$1:BG63)+1,"")</f>
        <v/>
      </c>
      <c r="BH64" s="6" t="str">
        <f>IF($W64=BH$4,MAX(BH$1:BH63)+1,"")</f>
        <v/>
      </c>
      <c r="BI64" s="6" t="str">
        <f>IF($W64=BI$4,MAX(BI$1:BI63)+1,"")</f>
        <v/>
      </c>
      <c r="BJ64" s="6" t="str">
        <f>IF($W64=BJ$4,MAX(BJ$1:BJ63)+1,"")</f>
        <v/>
      </c>
      <c r="BK64" s="6" t="str">
        <f>IF($W64=BK$4,MAX(BK$1:BK63)+1,"")</f>
        <v/>
      </c>
      <c r="BL64" s="6" t="str">
        <f>IF($W64=BL$4,MAX(BL$1:BL63)+1,"")</f>
        <v/>
      </c>
      <c r="BM64" s="6" t="str">
        <f>IF($W64=BM$4,MAX(BM$1:BM63)+1,"")</f>
        <v/>
      </c>
      <c r="BN64" s="6" t="str">
        <f>IF($W64=BN$4,MAX(BN$1:BN63)+1,"")</f>
        <v/>
      </c>
      <c r="BO64" s="6" t="str">
        <f>IF($W64=BO$4,MAX(BO$1:BO63)+1,"")</f>
        <v/>
      </c>
      <c r="BP64" s="6" t="str">
        <f>IF($W64=BP$4,MAX(BP$1:BP63)+1,"")</f>
        <v/>
      </c>
      <c r="BQ64" s="6" t="str">
        <f>IF($W64=BQ$4,MAX(BQ$1:BQ63)+1,"")</f>
        <v/>
      </c>
      <c r="BR64" s="6" t="str">
        <f>IF($W64=BR$4,MAX(BR$1:BR63)+1,"")</f>
        <v/>
      </c>
      <c r="BS64" s="6" t="str">
        <f>IF($W64=BS$4,MAX(BS$1:BS63)+1,"")</f>
        <v/>
      </c>
      <c r="BT64" s="6" t="str">
        <f>IF($W64=BT$4,MAX(BT$1:BT63)+1,"")</f>
        <v/>
      </c>
      <c r="BU64" s="6" t="str">
        <f>IF($W64=BU$4,MAX(BU$1:BU63)+1,"")</f>
        <v/>
      </c>
      <c r="BV64" s="6" t="str">
        <f>IF($W64=BV$4,MAX(BV$1:BV63)+1,"")</f>
        <v/>
      </c>
      <c r="BW64" s="6" t="str">
        <f>IF($W64=BW$4,MAX(BW$1:BW63)+1,"")</f>
        <v/>
      </c>
      <c r="BX64" s="6" t="str">
        <f>IF($W64=BX$4,MAX(BX$1:BX63)+1,"")</f>
        <v/>
      </c>
      <c r="BY64" s="6" t="str">
        <f>IF($W64=BY$4,MAX(BY$1:BY63)+1,"")</f>
        <v/>
      </c>
      <c r="BZ64" s="6" t="str">
        <f>IF($W64=BZ$4,MAX(BZ$1:BZ63)+1,"")</f>
        <v/>
      </c>
      <c r="CA64" s="6" t="str">
        <f>IF($W64=CA$4,MAX(CA$1:CA63)+1,"")</f>
        <v/>
      </c>
      <c r="CB64" s="6" t="str">
        <f>IF($W64=CB$4,MAX(CB$1:CB63)+1,"")</f>
        <v/>
      </c>
      <c r="CC64" s="6" t="str">
        <f>IF($W64=CC$4,MAX(CC$1:CC63)+1,"")</f>
        <v/>
      </c>
      <c r="CD64" s="6" t="str">
        <f>IF($W64=CD$4,MAX(CD$1:CD63)+1,"")</f>
        <v/>
      </c>
      <c r="CE64" s="6" t="str">
        <f>IF($W64=CE$4,MAX(CE$1:CE63)+1,"")</f>
        <v/>
      </c>
      <c r="CF64" s="6" t="str">
        <f>IF($W64=CF$4,MAX(CF$1:CF63)+1,"")</f>
        <v/>
      </c>
      <c r="CG64" s="6" t="str">
        <f>IF($W64=CG$4,MAX(CG$1:CG63)+1,"")</f>
        <v/>
      </c>
      <c r="CH64" s="6" t="str">
        <f>IF($W64=CH$4,MAX(CH$1:CH63)+1,"")</f>
        <v/>
      </c>
      <c r="CI64" s="6" t="str">
        <f>IF($W64=CI$4,MAX(CI$1:CI63)+1,"")</f>
        <v/>
      </c>
      <c r="CJ64" s="6" t="str">
        <f>IF($W64=CJ$4,MAX(CJ$1:CJ63)+1,"")</f>
        <v/>
      </c>
      <c r="CK64" s="6" t="str">
        <f>IF($W64=CK$4,MAX(CK$1:CK63)+1,"")</f>
        <v/>
      </c>
      <c r="CL64" s="6" t="str">
        <f>IF($W64=CL$4,MAX(CL$1:CL63)+1,"")</f>
        <v/>
      </c>
      <c r="CM64" s="6" t="str">
        <f>IF($W64=CM$4,MAX(CM$1:CM63)+1,"")</f>
        <v/>
      </c>
      <c r="CN64" s="6" t="str">
        <f>IF($W64=CN$4,MAX(CN$1:CN63)+1,"")</f>
        <v/>
      </c>
      <c r="CO64" s="6" t="str">
        <f>IF($W64=CO$4,MAX(CO$1:CO63)+1,"")</f>
        <v/>
      </c>
      <c r="CP64" s="6" t="str">
        <f>IF($W64=CP$4,MAX(CP$1:CP63)+1,"")</f>
        <v/>
      </c>
      <c r="CQ64" s="6" t="str">
        <f>IF($W64=CQ$4,MAX(CQ$1:CQ63)+1,"")</f>
        <v/>
      </c>
      <c r="CR64" s="6" t="str">
        <f>IF($W64=CR$4,MAX(CR$1:CR63)+1,"")</f>
        <v/>
      </c>
      <c r="CS64" s="6" t="str">
        <f>IF($W64=CS$4,MAX(CS$1:CS63)+1,"")</f>
        <v/>
      </c>
      <c r="CT64" s="5">
        <f t="shared" si="4"/>
        <v>5</v>
      </c>
      <c r="CU64" s="6" t="str">
        <f t="shared" si="5"/>
        <v>1700401437541</v>
      </c>
      <c r="CV64" s="5" t="str">
        <f t="shared" si="6"/>
        <v>เด็กหญิง</v>
      </c>
      <c r="CW64" s="5" t="str" cm="1">
        <f t="array" ref="CW64">RIGHT(F64,MIN(LEN(SUBSTITUTE(F64,รายชื่อนักเรียนแยกห้อง!$AD$5:$AD$8,""))))</f>
        <v>ปาริฉัตร</v>
      </c>
      <c r="CX64" s="6" t="str">
        <f t="shared" si="7"/>
        <v/>
      </c>
      <c r="CY64" s="6">
        <f t="shared" si="8"/>
        <v>0</v>
      </c>
      <c r="CZ64" s="5" t="str">
        <f t="shared" si="9"/>
        <v>มัธยมศึกษาปีที่ 1/2-</v>
      </c>
      <c r="DA64" s="5" t="str">
        <f t="shared" si="10"/>
        <v>มัธยมศึกษาปีที่ 1/2-0</v>
      </c>
      <c r="DC64" s="6" t="str">
        <f>IF(DB64="วิทย์-คณิต (เตรียมวิศวะ)",MAX($DC$1:DC63)+1,"")</f>
        <v/>
      </c>
      <c r="DD64" s="6" t="str">
        <f>IF(DB64="วิทย์-คณิต (วิทยาศาสตร์สุขภาพ)",MAX($DD$1:DD63)+1,"")</f>
        <v/>
      </c>
      <c r="DE64" s="6" t="str">
        <f>IF(DB64="ศิลป์การจัดการธุรกิจการค้าสมัยใหม่",MAX($DE$1:DE63)+1,"")</f>
        <v/>
      </c>
      <c r="DF64" s="6" t="str">
        <f>IF(DB64="ศิลป์ภาษาจีนเพื่อธุรกิจ 4.0",MAX($DF$1:DF63)+1,"")</f>
        <v/>
      </c>
      <c r="DG64" s="6" t="str">
        <f>IF(DB64="ศิลป์ภาษาอังกฤษเพื่อการสื่อสารธุรกิจ",MAX($DG$1:DG63)+1,"")</f>
        <v/>
      </c>
      <c r="DH64" s="6" t="str">
        <f>IF(DB64="นวัตกรรมการจัดการเกษตร",MAX($DH$1:DH63)+1,"")</f>
        <v/>
      </c>
      <c r="DI64" s="5">
        <f t="shared" si="11"/>
        <v>0</v>
      </c>
      <c r="DJ64" s="5" t="str">
        <f t="shared" si="12"/>
        <v>มัธยมศึกษาปีที่ 1/2-25</v>
      </c>
      <c r="DK64" s="5" t="str">
        <f t="shared" si="13"/>
        <v>-0</v>
      </c>
      <c r="DL64" s="5" t="str">
        <f t="shared" si="14"/>
        <v>มัธยมศึกษาปีที่ 1</v>
      </c>
    </row>
    <row r="65" spans="1:116">
      <c r="A65" s="5" t="str">
        <f t="shared" si="0"/>
        <v>มัธยมศึกษาปีที่ 1/2-26</v>
      </c>
      <c r="B65" s="5" t="str">
        <f t="shared" si="1"/>
        <v>ช68108-14</v>
      </c>
      <c r="C65" s="5" t="str">
        <f t="shared" si="2"/>
        <v>-0</v>
      </c>
      <c r="D65" s="8">
        <v>26</v>
      </c>
      <c r="E65" s="9" t="s">
        <v>1695</v>
      </c>
      <c r="F65" s="3" t="s">
        <v>1696</v>
      </c>
      <c r="G65" s="3" t="s">
        <v>1697</v>
      </c>
      <c r="H65" s="11">
        <v>1</v>
      </c>
      <c r="I65" s="11">
        <v>1</v>
      </c>
      <c r="J65" s="11">
        <v>1</v>
      </c>
      <c r="K65" s="11">
        <v>9</v>
      </c>
      <c r="L65" s="11">
        <v>5</v>
      </c>
      <c r="M65" s="11">
        <v>0</v>
      </c>
      <c r="N65" s="11">
        <v>1</v>
      </c>
      <c r="O65" s="11">
        <v>1</v>
      </c>
      <c r="P65" s="11">
        <v>3</v>
      </c>
      <c r="Q65" s="11">
        <v>2</v>
      </c>
      <c r="R65" s="11">
        <v>1</v>
      </c>
      <c r="S65" s="11">
        <v>6</v>
      </c>
      <c r="T65" s="11">
        <v>9</v>
      </c>
      <c r="U65" s="11" t="s">
        <v>576</v>
      </c>
      <c r="W65" s="6" t="str">
        <f>IF(X65="","",IF(X65=รายชื่อชมรม!$B$3,รายชื่อชมรม!$A$3,IF(X65=รายชื่อชมรม!$B$4,รายชื่อชมรม!$A$4,IF(X65=รายชื่อชมรม!$B$5,รายชื่อชมรม!$A$5,IF(X65=รายชื่อชมรม!$B$6,รายชื่อชมรม!$A$6,IF(X65=รายชื่อชมรม!$B$7,รายชื่อชมรม!$A$7,IF(X65=รายชื่อชมรม!$B$8,รายชื่อชมรม!$A$8,IF(X65=รายชื่อชมรม!$B$9,รายชื่อชมรม!$A$9,IF(X65=รายชื่อชมรม!$B$10,รายชื่อชมรม!$A$10,IF(X65=รายชื่อชมรม!$B$11,รายชื่อชมรม!$A$11,IF(X65=รายชื่อชมรม!$B$12,รายชื่อชมรม!$A$12,"-")))))))))))</f>
        <v>ช68108</v>
      </c>
      <c r="X65" s="6" t="s">
        <v>2320</v>
      </c>
      <c r="Y65" s="6" t="str">
        <f>IF(W65=0,"",IF(W65="-","",IF(W65="","",VLOOKUP(W65,รายชื่อชมรม!$A$3:$F$83,3,FALSE))))</f>
        <v>นางสาวอภิชยา  จิตรีเนื่อง</v>
      </c>
      <c r="Z65" s="6" t="str">
        <f>IF(Y65=$Z$4,MAX(Z$1:$Z64)+1,"")</f>
        <v/>
      </c>
      <c r="AA65" s="6" t="str">
        <f>IF($Y65=AA$4,MAX(AA$1:AA64)+1,"")</f>
        <v/>
      </c>
      <c r="AB65" s="6" t="str">
        <f>IF($Y65=AB$4,MAX(AB$1:AB64)+1,"")</f>
        <v/>
      </c>
      <c r="AC65" s="6" t="str">
        <f>IF($Y65=AC$4,MAX(AC$1:AC64)+1,"")</f>
        <v/>
      </c>
      <c r="AD65" s="6" t="str">
        <f>IF($Y65=AD$4,MAX(AD$1:AD64)+1,"")</f>
        <v/>
      </c>
      <c r="AE65" s="6" t="str">
        <f>IF($Y65=AE$4,MAX(AE$1:AE64)+1,"")</f>
        <v/>
      </c>
      <c r="AF65" s="6" t="str">
        <f>IF($Y65=AF$4,MAX(AF$1:AF64)+1,"")</f>
        <v/>
      </c>
      <c r="AG65" s="6" t="str">
        <f>IF($Y65=AG$4,MAX(AG$1:AG64)+1,"")</f>
        <v/>
      </c>
      <c r="AH65" s="6" t="str">
        <f>IF($Y65=AH$4,MAX(AH$1:AH64)+1,"")</f>
        <v/>
      </c>
      <c r="AI65" s="5">
        <f t="shared" si="3"/>
        <v>0</v>
      </c>
      <c r="AK65" s="6" t="str">
        <f>IF($W65=AK$4,MAX(AK$1:AK64)+1,"")</f>
        <v/>
      </c>
      <c r="AL65" s="6" t="str">
        <f>IF($W65=AL$4,MAX(AL$1:AL64)+1,"")</f>
        <v/>
      </c>
      <c r="AM65" s="6" t="str">
        <f>IF($W65=AM$4,MAX(AM$1:AM64)+1,"")</f>
        <v/>
      </c>
      <c r="AN65" s="6" t="str">
        <f>IF($W65=AN$4,MAX(AN$1:AN64)+1,"")</f>
        <v/>
      </c>
      <c r="AO65" s="6" t="str">
        <f>IF($W65=AO$4,MAX(AO$1:AO64)+1,"")</f>
        <v/>
      </c>
      <c r="AP65" s="6" t="str">
        <f>IF($W65=AP$4,MAX(AP$1:AP64)+1,"")</f>
        <v/>
      </c>
      <c r="AQ65" s="6" t="str">
        <f>IF($W65=AQ$4,MAX(AQ$1:AQ64)+1,"")</f>
        <v/>
      </c>
      <c r="AR65" s="6">
        <f>IF($W65=AR$4,MAX(AR$1:AR64)+1,"")</f>
        <v>14</v>
      </c>
      <c r="AS65" s="6" t="str">
        <f>IF($W65=AS$4,MAX(AS$1:AS64)+1,"")</f>
        <v/>
      </c>
      <c r="AT65" s="6" t="str">
        <f>IF($W65=AT$4,MAX(AT$1:AT64)+1,"")</f>
        <v/>
      </c>
      <c r="AU65" s="6" t="str">
        <f>IF($W65=AU$4,MAX(AU$1:AU64)+1,"")</f>
        <v/>
      </c>
      <c r="AV65" s="6" t="str">
        <f>IF($W65=AV$4,MAX(AV$1:AV64)+1,"")</f>
        <v/>
      </c>
      <c r="AW65" s="6" t="str">
        <f>IF($W65=AW$4,MAX(AW$1:AW64)+1,"")</f>
        <v/>
      </c>
      <c r="AX65" s="6" t="str">
        <f>IF($W65=AX$4,MAX(AX$1:AX64)+1,"")</f>
        <v/>
      </c>
      <c r="AY65" s="6" t="str">
        <f>IF($W65=AY$4,MAX(AY$1:AY64)+1,"")</f>
        <v/>
      </c>
      <c r="AZ65" s="6" t="str">
        <f>IF($W65=AZ$4,MAX(AZ$1:AZ64)+1,"")</f>
        <v/>
      </c>
      <c r="BA65" s="6" t="str">
        <f>IF($W65=BA$4,MAX(BA$1:BA64)+1,"")</f>
        <v/>
      </c>
      <c r="BB65" s="6" t="str">
        <f>IF($W65=BB$4,MAX(BB$1:BB64)+1,"")</f>
        <v/>
      </c>
      <c r="BC65" s="6" t="str">
        <f>IF($W65=BC$4,MAX(BC$1:BC64)+1,"")</f>
        <v/>
      </c>
      <c r="BD65" s="6" t="str">
        <f>IF($W65=BD$4,MAX(BD$1:BD64)+1,"")</f>
        <v/>
      </c>
      <c r="BE65" s="6" t="str">
        <f>IF($W65=BE$4,MAX(BE$1:BE64)+1,"")</f>
        <v/>
      </c>
      <c r="BF65" s="6" t="str">
        <f>IF($W65=BF$4,MAX(BF$1:BF64)+1,"")</f>
        <v/>
      </c>
      <c r="BG65" s="6" t="str">
        <f>IF($W65=BG$4,MAX(BG$1:BG64)+1,"")</f>
        <v/>
      </c>
      <c r="BH65" s="6" t="str">
        <f>IF($W65=BH$4,MAX(BH$1:BH64)+1,"")</f>
        <v/>
      </c>
      <c r="BI65" s="6" t="str">
        <f>IF($W65=BI$4,MAX(BI$1:BI64)+1,"")</f>
        <v/>
      </c>
      <c r="BJ65" s="6" t="str">
        <f>IF($W65=BJ$4,MAX(BJ$1:BJ64)+1,"")</f>
        <v/>
      </c>
      <c r="BK65" s="6" t="str">
        <f>IF($W65=BK$4,MAX(BK$1:BK64)+1,"")</f>
        <v/>
      </c>
      <c r="BL65" s="6" t="str">
        <f>IF($W65=BL$4,MAX(BL$1:BL64)+1,"")</f>
        <v/>
      </c>
      <c r="BM65" s="6" t="str">
        <f>IF($W65=BM$4,MAX(BM$1:BM64)+1,"")</f>
        <v/>
      </c>
      <c r="BN65" s="6" t="str">
        <f>IF($W65=BN$4,MAX(BN$1:BN64)+1,"")</f>
        <v/>
      </c>
      <c r="BO65" s="6" t="str">
        <f>IF($W65=BO$4,MAX(BO$1:BO64)+1,"")</f>
        <v/>
      </c>
      <c r="BP65" s="6" t="str">
        <f>IF($W65=BP$4,MAX(BP$1:BP64)+1,"")</f>
        <v/>
      </c>
      <c r="BQ65" s="6" t="str">
        <f>IF($W65=BQ$4,MAX(BQ$1:BQ64)+1,"")</f>
        <v/>
      </c>
      <c r="BR65" s="6" t="str">
        <f>IF($W65=BR$4,MAX(BR$1:BR64)+1,"")</f>
        <v/>
      </c>
      <c r="BS65" s="6" t="str">
        <f>IF($W65=BS$4,MAX(BS$1:BS64)+1,"")</f>
        <v/>
      </c>
      <c r="BT65" s="6" t="str">
        <f>IF($W65=BT$4,MAX(BT$1:BT64)+1,"")</f>
        <v/>
      </c>
      <c r="BU65" s="6" t="str">
        <f>IF($W65=BU$4,MAX(BU$1:BU64)+1,"")</f>
        <v/>
      </c>
      <c r="BV65" s="6" t="str">
        <f>IF($W65=BV$4,MAX(BV$1:BV64)+1,"")</f>
        <v/>
      </c>
      <c r="BW65" s="6" t="str">
        <f>IF($W65=BW$4,MAX(BW$1:BW64)+1,"")</f>
        <v/>
      </c>
      <c r="BX65" s="6" t="str">
        <f>IF($W65=BX$4,MAX(BX$1:BX64)+1,"")</f>
        <v/>
      </c>
      <c r="BY65" s="6" t="str">
        <f>IF($W65=BY$4,MAX(BY$1:BY64)+1,"")</f>
        <v/>
      </c>
      <c r="BZ65" s="6" t="str">
        <f>IF($W65=BZ$4,MAX(BZ$1:BZ64)+1,"")</f>
        <v/>
      </c>
      <c r="CA65" s="6" t="str">
        <f>IF($W65=CA$4,MAX(CA$1:CA64)+1,"")</f>
        <v/>
      </c>
      <c r="CB65" s="6" t="str">
        <f>IF($W65=CB$4,MAX(CB$1:CB64)+1,"")</f>
        <v/>
      </c>
      <c r="CC65" s="6" t="str">
        <f>IF($W65=CC$4,MAX(CC$1:CC64)+1,"")</f>
        <v/>
      </c>
      <c r="CD65" s="6" t="str">
        <f>IF($W65=CD$4,MAX(CD$1:CD64)+1,"")</f>
        <v/>
      </c>
      <c r="CE65" s="6" t="str">
        <f>IF($W65=CE$4,MAX(CE$1:CE64)+1,"")</f>
        <v/>
      </c>
      <c r="CF65" s="6" t="str">
        <f>IF($W65=CF$4,MAX(CF$1:CF64)+1,"")</f>
        <v/>
      </c>
      <c r="CG65" s="6" t="str">
        <f>IF($W65=CG$4,MAX(CG$1:CG64)+1,"")</f>
        <v/>
      </c>
      <c r="CH65" s="6" t="str">
        <f>IF($W65=CH$4,MAX(CH$1:CH64)+1,"")</f>
        <v/>
      </c>
      <c r="CI65" s="6" t="str">
        <f>IF($W65=CI$4,MAX(CI$1:CI64)+1,"")</f>
        <v/>
      </c>
      <c r="CJ65" s="6" t="str">
        <f>IF($W65=CJ$4,MAX(CJ$1:CJ64)+1,"")</f>
        <v/>
      </c>
      <c r="CK65" s="6" t="str">
        <f>IF($W65=CK$4,MAX(CK$1:CK64)+1,"")</f>
        <v/>
      </c>
      <c r="CL65" s="6" t="str">
        <f>IF($W65=CL$4,MAX(CL$1:CL64)+1,"")</f>
        <v/>
      </c>
      <c r="CM65" s="6" t="str">
        <f>IF($W65=CM$4,MAX(CM$1:CM64)+1,"")</f>
        <v/>
      </c>
      <c r="CN65" s="6" t="str">
        <f>IF($W65=CN$4,MAX(CN$1:CN64)+1,"")</f>
        <v/>
      </c>
      <c r="CO65" s="6" t="str">
        <f>IF($W65=CO$4,MAX(CO$1:CO64)+1,"")</f>
        <v/>
      </c>
      <c r="CP65" s="6" t="str">
        <f>IF($W65=CP$4,MAX(CP$1:CP64)+1,"")</f>
        <v/>
      </c>
      <c r="CQ65" s="6" t="str">
        <f>IF($W65=CQ$4,MAX(CQ$1:CQ64)+1,"")</f>
        <v/>
      </c>
      <c r="CR65" s="6" t="str">
        <f>IF($W65=CR$4,MAX(CR$1:CR64)+1,"")</f>
        <v/>
      </c>
      <c r="CS65" s="6" t="str">
        <f>IF($W65=CS$4,MAX(CS$1:CS64)+1,"")</f>
        <v/>
      </c>
      <c r="CT65" s="5">
        <f t="shared" si="4"/>
        <v>14</v>
      </c>
      <c r="CU65" s="6" t="str">
        <f t="shared" si="5"/>
        <v>1119501132169</v>
      </c>
      <c r="CV65" s="5" t="str">
        <f t="shared" si="6"/>
        <v>เด็กหญิง</v>
      </c>
      <c r="CW65" s="5" t="str" cm="1">
        <f t="array" ref="CW65">RIGHT(F65,MIN(LEN(SUBSTITUTE(F65,รายชื่อนักเรียนแยกห้อง!$AD$5:$AD$8,""))))</f>
        <v>ลักษณ์นารา</v>
      </c>
      <c r="CX65" s="6" t="str">
        <f t="shared" si="7"/>
        <v/>
      </c>
      <c r="CY65" s="6">
        <f t="shared" si="8"/>
        <v>0</v>
      </c>
      <c r="CZ65" s="5" t="str">
        <f t="shared" si="9"/>
        <v>มัธยมศึกษาปีที่ 1/2-</v>
      </c>
      <c r="DA65" s="5" t="str">
        <f t="shared" si="10"/>
        <v>มัธยมศึกษาปีที่ 1/2-0</v>
      </c>
      <c r="DC65" s="6" t="str">
        <f>IF(DB65="วิทย์-คณิต (เตรียมวิศวะ)",MAX($DC$1:DC64)+1,"")</f>
        <v/>
      </c>
      <c r="DD65" s="6" t="str">
        <f>IF(DB65="วิทย์-คณิต (วิทยาศาสตร์สุขภาพ)",MAX($DD$1:DD64)+1,"")</f>
        <v/>
      </c>
      <c r="DE65" s="6" t="str">
        <f>IF(DB65="ศิลป์การจัดการธุรกิจการค้าสมัยใหม่",MAX($DE$1:DE64)+1,"")</f>
        <v/>
      </c>
      <c r="DF65" s="6" t="str">
        <f>IF(DB65="ศิลป์ภาษาจีนเพื่อธุรกิจ 4.0",MAX($DF$1:DF64)+1,"")</f>
        <v/>
      </c>
      <c r="DG65" s="6" t="str">
        <f>IF(DB65="ศิลป์ภาษาอังกฤษเพื่อการสื่อสารธุรกิจ",MAX($DG$1:DG64)+1,"")</f>
        <v/>
      </c>
      <c r="DH65" s="6" t="str">
        <f>IF(DB65="นวัตกรรมการจัดการเกษตร",MAX($DH$1:DH64)+1,"")</f>
        <v/>
      </c>
      <c r="DI65" s="5">
        <f t="shared" si="11"/>
        <v>0</v>
      </c>
      <c r="DJ65" s="5" t="str">
        <f t="shared" si="12"/>
        <v>มัธยมศึกษาปีที่ 1/2-26</v>
      </c>
      <c r="DK65" s="5" t="str">
        <f t="shared" si="13"/>
        <v>-0</v>
      </c>
      <c r="DL65" s="5" t="str">
        <f t="shared" si="14"/>
        <v>มัธยมศึกษาปีที่ 1</v>
      </c>
    </row>
    <row r="66" spans="1:116">
      <c r="A66" s="5" t="str">
        <f t="shared" si="0"/>
        <v>มัธยมศึกษาปีที่ 1/2-27</v>
      </c>
      <c r="B66" s="5" t="str">
        <f t="shared" si="1"/>
        <v>ช68106-8</v>
      </c>
      <c r="C66" s="5" t="str">
        <f t="shared" si="2"/>
        <v>-0</v>
      </c>
      <c r="D66" s="8">
        <v>27</v>
      </c>
      <c r="E66" s="9" t="s">
        <v>1698</v>
      </c>
      <c r="F66" s="3" t="s">
        <v>1441</v>
      </c>
      <c r="G66" s="3" t="s">
        <v>686</v>
      </c>
      <c r="H66" s="11">
        <v>1</v>
      </c>
      <c r="I66" s="11">
        <v>7</v>
      </c>
      <c r="J66" s="11">
        <v>0</v>
      </c>
      <c r="K66" s="11">
        <v>9</v>
      </c>
      <c r="L66" s="11">
        <v>9</v>
      </c>
      <c r="M66" s="11">
        <v>0</v>
      </c>
      <c r="N66" s="11">
        <v>1</v>
      </c>
      <c r="O66" s="11">
        <v>9</v>
      </c>
      <c r="P66" s="11">
        <v>5</v>
      </c>
      <c r="Q66" s="11">
        <v>4</v>
      </c>
      <c r="R66" s="11">
        <v>3</v>
      </c>
      <c r="S66" s="11">
        <v>0</v>
      </c>
      <c r="T66" s="11">
        <v>6</v>
      </c>
      <c r="U66" s="11" t="s">
        <v>576</v>
      </c>
      <c r="W66" s="6" t="str">
        <f>IF(X66="","",IF(X66=รายชื่อชมรม!$B$3,รายชื่อชมรม!$A$3,IF(X66=รายชื่อชมรม!$B$4,รายชื่อชมรม!$A$4,IF(X66=รายชื่อชมรม!$B$5,รายชื่อชมรม!$A$5,IF(X66=รายชื่อชมรม!$B$6,รายชื่อชมรม!$A$6,IF(X66=รายชื่อชมรม!$B$7,รายชื่อชมรม!$A$7,IF(X66=รายชื่อชมรม!$B$8,รายชื่อชมรม!$A$8,IF(X66=รายชื่อชมรม!$B$9,รายชื่อชมรม!$A$9,IF(X66=รายชื่อชมรม!$B$10,รายชื่อชมรม!$A$10,IF(X66=รายชื่อชมรม!$B$11,รายชื่อชมรม!$A$11,IF(X66=รายชื่อชมรม!$B$12,รายชื่อชมรม!$A$12,"-")))))))))))</f>
        <v>ช68106</v>
      </c>
      <c r="X66" s="6" t="s">
        <v>2308</v>
      </c>
      <c r="Y66" s="6" t="str">
        <f>IF(W66=0,"",IF(W66="-","",IF(W66="","",VLOOKUP(W66,รายชื่อชมรม!$A$3:$F$83,3,FALSE))))</f>
        <v>นายชัยวัฒน์  กตัญญตาพงษ์</v>
      </c>
      <c r="Z66" s="6" t="str">
        <f>IF(Y66=$Z$4,MAX(Z$1:$Z65)+1,"")</f>
        <v/>
      </c>
      <c r="AA66" s="6" t="str">
        <f>IF($Y66=AA$4,MAX(AA$1:AA65)+1,"")</f>
        <v/>
      </c>
      <c r="AB66" s="6" t="str">
        <f>IF($Y66=AB$4,MAX(AB$1:AB65)+1,"")</f>
        <v/>
      </c>
      <c r="AC66" s="6" t="str">
        <f>IF($Y66=AC$4,MAX(AC$1:AC65)+1,"")</f>
        <v/>
      </c>
      <c r="AD66" s="6" t="str">
        <f>IF($Y66=AD$4,MAX(AD$1:AD65)+1,"")</f>
        <v/>
      </c>
      <c r="AE66" s="6" t="str">
        <f>IF($Y66=AE$4,MAX(AE$1:AE65)+1,"")</f>
        <v/>
      </c>
      <c r="AF66" s="6" t="str">
        <f>IF($Y66=AF$4,MAX(AF$1:AF65)+1,"")</f>
        <v/>
      </c>
      <c r="AG66" s="6" t="str">
        <f>IF($Y66=AG$4,MAX(AG$1:AG65)+1,"")</f>
        <v/>
      </c>
      <c r="AH66" s="6" t="str">
        <f>IF($Y66=AH$4,MAX(AH$1:AH65)+1,"")</f>
        <v/>
      </c>
      <c r="AI66" s="5">
        <f t="shared" si="3"/>
        <v>0</v>
      </c>
      <c r="AK66" s="6" t="str">
        <f>IF($W66=AK$4,MAX(AK$1:AK65)+1,"")</f>
        <v/>
      </c>
      <c r="AL66" s="6" t="str">
        <f>IF($W66=AL$4,MAX(AL$1:AL65)+1,"")</f>
        <v/>
      </c>
      <c r="AM66" s="6" t="str">
        <f>IF($W66=AM$4,MAX(AM$1:AM65)+1,"")</f>
        <v/>
      </c>
      <c r="AN66" s="6" t="str">
        <f>IF($W66=AN$4,MAX(AN$1:AN65)+1,"")</f>
        <v/>
      </c>
      <c r="AO66" s="6" t="str">
        <f>IF($W66=AO$4,MAX(AO$1:AO65)+1,"")</f>
        <v/>
      </c>
      <c r="AP66" s="6">
        <f>IF($W66=AP$4,MAX(AP$1:AP65)+1,"")</f>
        <v>8</v>
      </c>
      <c r="AQ66" s="6" t="str">
        <f>IF($W66=AQ$4,MAX(AQ$1:AQ65)+1,"")</f>
        <v/>
      </c>
      <c r="AR66" s="6" t="str">
        <f>IF($W66=AR$4,MAX(AR$1:AR65)+1,"")</f>
        <v/>
      </c>
      <c r="AS66" s="6" t="str">
        <f>IF($W66=AS$4,MAX(AS$1:AS65)+1,"")</f>
        <v/>
      </c>
      <c r="AT66" s="6" t="str">
        <f>IF($W66=AT$4,MAX(AT$1:AT65)+1,"")</f>
        <v/>
      </c>
      <c r="AU66" s="6" t="str">
        <f>IF($W66=AU$4,MAX(AU$1:AU65)+1,"")</f>
        <v/>
      </c>
      <c r="AV66" s="6" t="str">
        <f>IF($W66=AV$4,MAX(AV$1:AV65)+1,"")</f>
        <v/>
      </c>
      <c r="AW66" s="6" t="str">
        <f>IF($W66=AW$4,MAX(AW$1:AW65)+1,"")</f>
        <v/>
      </c>
      <c r="AX66" s="6" t="str">
        <f>IF($W66=AX$4,MAX(AX$1:AX65)+1,"")</f>
        <v/>
      </c>
      <c r="AY66" s="6" t="str">
        <f>IF($W66=AY$4,MAX(AY$1:AY65)+1,"")</f>
        <v/>
      </c>
      <c r="AZ66" s="6" t="str">
        <f>IF($W66=AZ$4,MAX(AZ$1:AZ65)+1,"")</f>
        <v/>
      </c>
      <c r="BA66" s="6" t="str">
        <f>IF($W66=BA$4,MAX(BA$1:BA65)+1,"")</f>
        <v/>
      </c>
      <c r="BB66" s="6" t="str">
        <f>IF($W66=BB$4,MAX(BB$1:BB65)+1,"")</f>
        <v/>
      </c>
      <c r="BC66" s="6" t="str">
        <f>IF($W66=BC$4,MAX(BC$1:BC65)+1,"")</f>
        <v/>
      </c>
      <c r="BD66" s="6" t="str">
        <f>IF($W66=BD$4,MAX(BD$1:BD65)+1,"")</f>
        <v/>
      </c>
      <c r="BE66" s="6" t="str">
        <f>IF($W66=BE$4,MAX(BE$1:BE65)+1,"")</f>
        <v/>
      </c>
      <c r="BF66" s="6" t="str">
        <f>IF($W66=BF$4,MAX(BF$1:BF65)+1,"")</f>
        <v/>
      </c>
      <c r="BG66" s="6" t="str">
        <f>IF($W66=BG$4,MAX(BG$1:BG65)+1,"")</f>
        <v/>
      </c>
      <c r="BH66" s="6" t="str">
        <f>IF($W66=BH$4,MAX(BH$1:BH65)+1,"")</f>
        <v/>
      </c>
      <c r="BI66" s="6" t="str">
        <f>IF($W66=BI$4,MAX(BI$1:BI65)+1,"")</f>
        <v/>
      </c>
      <c r="BJ66" s="6" t="str">
        <f>IF($W66=BJ$4,MAX(BJ$1:BJ65)+1,"")</f>
        <v/>
      </c>
      <c r="BK66" s="6" t="str">
        <f>IF($W66=BK$4,MAX(BK$1:BK65)+1,"")</f>
        <v/>
      </c>
      <c r="BL66" s="6" t="str">
        <f>IF($W66=BL$4,MAX(BL$1:BL65)+1,"")</f>
        <v/>
      </c>
      <c r="BM66" s="6" t="str">
        <f>IF($W66=BM$4,MAX(BM$1:BM65)+1,"")</f>
        <v/>
      </c>
      <c r="BN66" s="6" t="str">
        <f>IF($W66=BN$4,MAX(BN$1:BN65)+1,"")</f>
        <v/>
      </c>
      <c r="BO66" s="6" t="str">
        <f>IF($W66=BO$4,MAX(BO$1:BO65)+1,"")</f>
        <v/>
      </c>
      <c r="BP66" s="6" t="str">
        <f>IF($W66=BP$4,MAX(BP$1:BP65)+1,"")</f>
        <v/>
      </c>
      <c r="BQ66" s="6" t="str">
        <f>IF($W66=BQ$4,MAX(BQ$1:BQ65)+1,"")</f>
        <v/>
      </c>
      <c r="BR66" s="6" t="str">
        <f>IF($W66=BR$4,MAX(BR$1:BR65)+1,"")</f>
        <v/>
      </c>
      <c r="BS66" s="6" t="str">
        <f>IF($W66=BS$4,MAX(BS$1:BS65)+1,"")</f>
        <v/>
      </c>
      <c r="BT66" s="6" t="str">
        <f>IF($W66=BT$4,MAX(BT$1:BT65)+1,"")</f>
        <v/>
      </c>
      <c r="BU66" s="6" t="str">
        <f>IF($W66=BU$4,MAX(BU$1:BU65)+1,"")</f>
        <v/>
      </c>
      <c r="BV66" s="6" t="str">
        <f>IF($W66=BV$4,MAX(BV$1:BV65)+1,"")</f>
        <v/>
      </c>
      <c r="BW66" s="6" t="str">
        <f>IF($W66=BW$4,MAX(BW$1:BW65)+1,"")</f>
        <v/>
      </c>
      <c r="BX66" s="6" t="str">
        <f>IF($W66=BX$4,MAX(BX$1:BX65)+1,"")</f>
        <v/>
      </c>
      <c r="BY66" s="6" t="str">
        <f>IF($W66=BY$4,MAX(BY$1:BY65)+1,"")</f>
        <v/>
      </c>
      <c r="BZ66" s="6" t="str">
        <f>IF($W66=BZ$4,MAX(BZ$1:BZ65)+1,"")</f>
        <v/>
      </c>
      <c r="CA66" s="6" t="str">
        <f>IF($W66=CA$4,MAX(CA$1:CA65)+1,"")</f>
        <v/>
      </c>
      <c r="CB66" s="6" t="str">
        <f>IF($W66=CB$4,MAX(CB$1:CB65)+1,"")</f>
        <v/>
      </c>
      <c r="CC66" s="6" t="str">
        <f>IF($W66=CC$4,MAX(CC$1:CC65)+1,"")</f>
        <v/>
      </c>
      <c r="CD66" s="6" t="str">
        <f>IF($W66=CD$4,MAX(CD$1:CD65)+1,"")</f>
        <v/>
      </c>
      <c r="CE66" s="6" t="str">
        <f>IF($W66=CE$4,MAX(CE$1:CE65)+1,"")</f>
        <v/>
      </c>
      <c r="CF66" s="6" t="str">
        <f>IF($W66=CF$4,MAX(CF$1:CF65)+1,"")</f>
        <v/>
      </c>
      <c r="CG66" s="6" t="str">
        <f>IF($W66=CG$4,MAX(CG$1:CG65)+1,"")</f>
        <v/>
      </c>
      <c r="CH66" s="6" t="str">
        <f>IF($W66=CH$4,MAX(CH$1:CH65)+1,"")</f>
        <v/>
      </c>
      <c r="CI66" s="6" t="str">
        <f>IF($W66=CI$4,MAX(CI$1:CI65)+1,"")</f>
        <v/>
      </c>
      <c r="CJ66" s="6" t="str">
        <f>IF($W66=CJ$4,MAX(CJ$1:CJ65)+1,"")</f>
        <v/>
      </c>
      <c r="CK66" s="6" t="str">
        <f>IF($W66=CK$4,MAX(CK$1:CK65)+1,"")</f>
        <v/>
      </c>
      <c r="CL66" s="6" t="str">
        <f>IF($W66=CL$4,MAX(CL$1:CL65)+1,"")</f>
        <v/>
      </c>
      <c r="CM66" s="6" t="str">
        <f>IF($W66=CM$4,MAX(CM$1:CM65)+1,"")</f>
        <v/>
      </c>
      <c r="CN66" s="6" t="str">
        <f>IF($W66=CN$4,MAX(CN$1:CN65)+1,"")</f>
        <v/>
      </c>
      <c r="CO66" s="6" t="str">
        <f>IF($W66=CO$4,MAX(CO$1:CO65)+1,"")</f>
        <v/>
      </c>
      <c r="CP66" s="6" t="str">
        <f>IF($W66=CP$4,MAX(CP$1:CP65)+1,"")</f>
        <v/>
      </c>
      <c r="CQ66" s="6" t="str">
        <f>IF($W66=CQ$4,MAX(CQ$1:CQ65)+1,"")</f>
        <v/>
      </c>
      <c r="CR66" s="6" t="str">
        <f>IF($W66=CR$4,MAX(CR$1:CR65)+1,"")</f>
        <v/>
      </c>
      <c r="CS66" s="6" t="str">
        <f>IF($W66=CS$4,MAX(CS$1:CS65)+1,"")</f>
        <v/>
      </c>
      <c r="CT66" s="5">
        <f t="shared" si="4"/>
        <v>8</v>
      </c>
      <c r="CU66" s="6" t="str">
        <f t="shared" si="5"/>
        <v>1709901954306</v>
      </c>
      <c r="CV66" s="5" t="str">
        <f t="shared" si="6"/>
        <v>เด็กหญิง</v>
      </c>
      <c r="CW66" s="5" t="str" cm="1">
        <f t="array" ref="CW66">RIGHT(F66,MIN(LEN(SUBSTITUTE(F66,รายชื่อนักเรียนแยกห้อง!$AD$5:$AD$8,""))))</f>
        <v>สุชาวดี</v>
      </c>
      <c r="CX66" s="6" t="str">
        <f t="shared" si="7"/>
        <v/>
      </c>
      <c r="CY66" s="6">
        <f t="shared" si="8"/>
        <v>0</v>
      </c>
      <c r="CZ66" s="5" t="str">
        <f t="shared" si="9"/>
        <v>มัธยมศึกษาปีที่ 1/2-</v>
      </c>
      <c r="DA66" s="5" t="str">
        <f t="shared" si="10"/>
        <v>มัธยมศึกษาปีที่ 1/2-0</v>
      </c>
      <c r="DC66" s="6" t="str">
        <f>IF(DB66="วิทย์-คณิต (เตรียมวิศวะ)",MAX($DC$1:DC65)+1,"")</f>
        <v/>
      </c>
      <c r="DD66" s="6" t="str">
        <f>IF(DB66="วิทย์-คณิต (วิทยาศาสตร์สุขภาพ)",MAX($DD$1:DD65)+1,"")</f>
        <v/>
      </c>
      <c r="DE66" s="6" t="str">
        <f>IF(DB66="ศิลป์การจัดการธุรกิจการค้าสมัยใหม่",MAX($DE$1:DE65)+1,"")</f>
        <v/>
      </c>
      <c r="DF66" s="6" t="str">
        <f>IF(DB66="ศิลป์ภาษาจีนเพื่อธุรกิจ 4.0",MAX($DF$1:DF65)+1,"")</f>
        <v/>
      </c>
      <c r="DG66" s="6" t="str">
        <f>IF(DB66="ศิลป์ภาษาอังกฤษเพื่อการสื่อสารธุรกิจ",MAX($DG$1:DG65)+1,"")</f>
        <v/>
      </c>
      <c r="DH66" s="6" t="str">
        <f>IF(DB66="นวัตกรรมการจัดการเกษตร",MAX($DH$1:DH65)+1,"")</f>
        <v/>
      </c>
      <c r="DI66" s="5">
        <f t="shared" si="11"/>
        <v>0</v>
      </c>
      <c r="DJ66" s="5" t="str">
        <f t="shared" si="12"/>
        <v>มัธยมศึกษาปีที่ 1/2-27</v>
      </c>
      <c r="DK66" s="5" t="str">
        <f t="shared" si="13"/>
        <v>-0</v>
      </c>
      <c r="DL66" s="5" t="str">
        <f t="shared" si="14"/>
        <v>มัธยมศึกษาปีที่ 1</v>
      </c>
    </row>
    <row r="67" spans="1:116">
      <c r="A67" s="5" t="str">
        <f t="shared" si="0"/>
        <v>มัธยมศึกษาปีที่ 1/2-28</v>
      </c>
      <c r="B67" s="5" t="str">
        <f t="shared" si="1"/>
        <v>ช68107-6</v>
      </c>
      <c r="C67" s="5" t="str">
        <f t="shared" si="2"/>
        <v>-0</v>
      </c>
      <c r="D67" s="8">
        <v>28</v>
      </c>
      <c r="E67" s="9" t="s">
        <v>1699</v>
      </c>
      <c r="F67" s="3" t="s">
        <v>1700</v>
      </c>
      <c r="G67" s="3" t="s">
        <v>1701</v>
      </c>
      <c r="H67" s="11">
        <v>1</v>
      </c>
      <c r="I67" s="11">
        <v>1</v>
      </c>
      <c r="J67" s="11">
        <v>0</v>
      </c>
      <c r="K67" s="11">
        <v>3</v>
      </c>
      <c r="L67" s="11">
        <v>7</v>
      </c>
      <c r="M67" s="11">
        <v>0</v>
      </c>
      <c r="N67" s="11">
        <v>4</v>
      </c>
      <c r="O67" s="11">
        <v>7</v>
      </c>
      <c r="P67" s="11">
        <v>8</v>
      </c>
      <c r="Q67" s="11">
        <v>0</v>
      </c>
      <c r="R67" s="11">
        <v>8</v>
      </c>
      <c r="S67" s="11">
        <v>3</v>
      </c>
      <c r="T67" s="11">
        <v>6</v>
      </c>
      <c r="U67" s="11" t="s">
        <v>576</v>
      </c>
      <c r="W67" s="6" t="str">
        <f>IF(X67="","",IF(X67=รายชื่อชมรม!$B$3,รายชื่อชมรม!$A$3,IF(X67=รายชื่อชมรม!$B$4,รายชื่อชมรม!$A$4,IF(X67=รายชื่อชมรม!$B$5,รายชื่อชมรม!$A$5,IF(X67=รายชื่อชมรม!$B$6,รายชื่อชมรม!$A$6,IF(X67=รายชื่อชมรม!$B$7,รายชื่อชมรม!$A$7,IF(X67=รายชื่อชมรม!$B$8,รายชื่อชมรม!$A$8,IF(X67=รายชื่อชมรม!$B$9,รายชื่อชมรม!$A$9,IF(X67=รายชื่อชมรม!$B$10,รายชื่อชมรม!$A$10,IF(X67=รายชื่อชมรม!$B$11,รายชื่อชมรม!$A$11,IF(X67=รายชื่อชมรม!$B$12,รายชื่อชมรม!$A$12,"-")))))))))))</f>
        <v>ช68107</v>
      </c>
      <c r="X67" s="6" t="s">
        <v>2305</v>
      </c>
      <c r="Y67" s="6" t="str">
        <f>IF(W67=0,"",IF(W67="-","",IF(W67="","",VLOOKUP(W67,รายชื่อชมรม!$A$3:$F$83,3,FALSE))))</f>
        <v>นางโสจาริน  อินทรเรือง</v>
      </c>
      <c r="Z67" s="6" t="str">
        <f>IF(Y67=$Z$4,MAX(Z$1:$Z66)+1,"")</f>
        <v/>
      </c>
      <c r="AA67" s="6" t="str">
        <f>IF($Y67=AA$4,MAX(AA$1:AA66)+1,"")</f>
        <v/>
      </c>
      <c r="AB67" s="6" t="str">
        <f>IF($Y67=AB$4,MAX(AB$1:AB66)+1,"")</f>
        <v/>
      </c>
      <c r="AC67" s="6" t="str">
        <f>IF($Y67=AC$4,MAX(AC$1:AC66)+1,"")</f>
        <v/>
      </c>
      <c r="AD67" s="6" t="str">
        <f>IF($Y67=AD$4,MAX(AD$1:AD66)+1,"")</f>
        <v/>
      </c>
      <c r="AE67" s="6" t="str">
        <f>IF($Y67=AE$4,MAX(AE$1:AE66)+1,"")</f>
        <v/>
      </c>
      <c r="AF67" s="6" t="str">
        <f>IF($Y67=AF$4,MAX(AF$1:AF66)+1,"")</f>
        <v/>
      </c>
      <c r="AG67" s="6" t="str">
        <f>IF($Y67=AG$4,MAX(AG$1:AG66)+1,"")</f>
        <v/>
      </c>
      <c r="AH67" s="6" t="str">
        <f>IF($Y67=AH$4,MAX(AH$1:AH66)+1,"")</f>
        <v/>
      </c>
      <c r="AI67" s="5">
        <f t="shared" si="3"/>
        <v>0</v>
      </c>
      <c r="AK67" s="6" t="str">
        <f>IF($W67=AK$4,MAX(AK$1:AK66)+1,"")</f>
        <v/>
      </c>
      <c r="AL67" s="6" t="str">
        <f>IF($W67=AL$4,MAX(AL$1:AL66)+1,"")</f>
        <v/>
      </c>
      <c r="AM67" s="6" t="str">
        <f>IF($W67=AM$4,MAX(AM$1:AM66)+1,"")</f>
        <v/>
      </c>
      <c r="AN67" s="6" t="str">
        <f>IF($W67=AN$4,MAX(AN$1:AN66)+1,"")</f>
        <v/>
      </c>
      <c r="AO67" s="6" t="str">
        <f>IF($W67=AO$4,MAX(AO$1:AO66)+1,"")</f>
        <v/>
      </c>
      <c r="AP67" s="6" t="str">
        <f>IF($W67=AP$4,MAX(AP$1:AP66)+1,"")</f>
        <v/>
      </c>
      <c r="AQ67" s="6">
        <f>IF($W67=AQ$4,MAX(AQ$1:AQ66)+1,"")</f>
        <v>6</v>
      </c>
      <c r="AR67" s="6" t="str">
        <f>IF($W67=AR$4,MAX(AR$1:AR66)+1,"")</f>
        <v/>
      </c>
      <c r="AS67" s="6" t="str">
        <f>IF($W67=AS$4,MAX(AS$1:AS66)+1,"")</f>
        <v/>
      </c>
      <c r="AT67" s="6" t="str">
        <f>IF($W67=AT$4,MAX(AT$1:AT66)+1,"")</f>
        <v/>
      </c>
      <c r="AU67" s="6" t="str">
        <f>IF($W67=AU$4,MAX(AU$1:AU66)+1,"")</f>
        <v/>
      </c>
      <c r="AV67" s="6" t="str">
        <f>IF($W67=AV$4,MAX(AV$1:AV66)+1,"")</f>
        <v/>
      </c>
      <c r="AW67" s="6" t="str">
        <f>IF($W67=AW$4,MAX(AW$1:AW66)+1,"")</f>
        <v/>
      </c>
      <c r="AX67" s="6" t="str">
        <f>IF($W67=AX$4,MAX(AX$1:AX66)+1,"")</f>
        <v/>
      </c>
      <c r="AY67" s="6" t="str">
        <f>IF($W67=AY$4,MAX(AY$1:AY66)+1,"")</f>
        <v/>
      </c>
      <c r="AZ67" s="6" t="str">
        <f>IF($W67=AZ$4,MAX(AZ$1:AZ66)+1,"")</f>
        <v/>
      </c>
      <c r="BA67" s="6" t="str">
        <f>IF($W67=BA$4,MAX(BA$1:BA66)+1,"")</f>
        <v/>
      </c>
      <c r="BB67" s="6" t="str">
        <f>IF($W67=BB$4,MAX(BB$1:BB66)+1,"")</f>
        <v/>
      </c>
      <c r="BC67" s="6" t="str">
        <f>IF($W67=BC$4,MAX(BC$1:BC66)+1,"")</f>
        <v/>
      </c>
      <c r="BD67" s="6" t="str">
        <f>IF($W67=BD$4,MAX(BD$1:BD66)+1,"")</f>
        <v/>
      </c>
      <c r="BE67" s="6" t="str">
        <f>IF($W67=BE$4,MAX(BE$1:BE66)+1,"")</f>
        <v/>
      </c>
      <c r="BF67" s="6" t="str">
        <f>IF($W67=BF$4,MAX(BF$1:BF66)+1,"")</f>
        <v/>
      </c>
      <c r="BG67" s="6" t="str">
        <f>IF($W67=BG$4,MAX(BG$1:BG66)+1,"")</f>
        <v/>
      </c>
      <c r="BH67" s="6" t="str">
        <f>IF($W67=BH$4,MAX(BH$1:BH66)+1,"")</f>
        <v/>
      </c>
      <c r="BI67" s="6" t="str">
        <f>IF($W67=BI$4,MAX(BI$1:BI66)+1,"")</f>
        <v/>
      </c>
      <c r="BJ67" s="6" t="str">
        <f>IF($W67=BJ$4,MAX(BJ$1:BJ66)+1,"")</f>
        <v/>
      </c>
      <c r="BK67" s="6" t="str">
        <f>IF($W67=BK$4,MAX(BK$1:BK66)+1,"")</f>
        <v/>
      </c>
      <c r="BL67" s="6" t="str">
        <f>IF($W67=BL$4,MAX(BL$1:BL66)+1,"")</f>
        <v/>
      </c>
      <c r="BM67" s="6" t="str">
        <f>IF($W67=BM$4,MAX(BM$1:BM66)+1,"")</f>
        <v/>
      </c>
      <c r="BN67" s="6" t="str">
        <f>IF($W67=BN$4,MAX(BN$1:BN66)+1,"")</f>
        <v/>
      </c>
      <c r="BO67" s="6" t="str">
        <f>IF($W67=BO$4,MAX(BO$1:BO66)+1,"")</f>
        <v/>
      </c>
      <c r="BP67" s="6" t="str">
        <f>IF($W67=BP$4,MAX(BP$1:BP66)+1,"")</f>
        <v/>
      </c>
      <c r="BQ67" s="6" t="str">
        <f>IF($W67=BQ$4,MAX(BQ$1:BQ66)+1,"")</f>
        <v/>
      </c>
      <c r="BR67" s="6" t="str">
        <f>IF($W67=BR$4,MAX(BR$1:BR66)+1,"")</f>
        <v/>
      </c>
      <c r="BS67" s="6" t="str">
        <f>IF($W67=BS$4,MAX(BS$1:BS66)+1,"")</f>
        <v/>
      </c>
      <c r="BT67" s="6" t="str">
        <f>IF($W67=BT$4,MAX(BT$1:BT66)+1,"")</f>
        <v/>
      </c>
      <c r="BU67" s="6" t="str">
        <f>IF($W67=BU$4,MAX(BU$1:BU66)+1,"")</f>
        <v/>
      </c>
      <c r="BV67" s="6" t="str">
        <f>IF($W67=BV$4,MAX(BV$1:BV66)+1,"")</f>
        <v/>
      </c>
      <c r="BW67" s="6" t="str">
        <f>IF($W67=BW$4,MAX(BW$1:BW66)+1,"")</f>
        <v/>
      </c>
      <c r="BX67" s="6" t="str">
        <f>IF($W67=BX$4,MAX(BX$1:BX66)+1,"")</f>
        <v/>
      </c>
      <c r="BY67" s="6" t="str">
        <f>IF($W67=BY$4,MAX(BY$1:BY66)+1,"")</f>
        <v/>
      </c>
      <c r="BZ67" s="6" t="str">
        <f>IF($W67=BZ$4,MAX(BZ$1:BZ66)+1,"")</f>
        <v/>
      </c>
      <c r="CA67" s="6" t="str">
        <f>IF($W67=CA$4,MAX(CA$1:CA66)+1,"")</f>
        <v/>
      </c>
      <c r="CB67" s="6" t="str">
        <f>IF($W67=CB$4,MAX(CB$1:CB66)+1,"")</f>
        <v/>
      </c>
      <c r="CC67" s="6" t="str">
        <f>IF($W67=CC$4,MAX(CC$1:CC66)+1,"")</f>
        <v/>
      </c>
      <c r="CD67" s="6" t="str">
        <f>IF($W67=CD$4,MAX(CD$1:CD66)+1,"")</f>
        <v/>
      </c>
      <c r="CE67" s="6" t="str">
        <f>IF($W67=CE$4,MAX(CE$1:CE66)+1,"")</f>
        <v/>
      </c>
      <c r="CF67" s="6" t="str">
        <f>IF($W67=CF$4,MAX(CF$1:CF66)+1,"")</f>
        <v/>
      </c>
      <c r="CG67" s="6" t="str">
        <f>IF($W67=CG$4,MAX(CG$1:CG66)+1,"")</f>
        <v/>
      </c>
      <c r="CH67" s="6" t="str">
        <f>IF($W67=CH$4,MAX(CH$1:CH66)+1,"")</f>
        <v/>
      </c>
      <c r="CI67" s="6" t="str">
        <f>IF($W67=CI$4,MAX(CI$1:CI66)+1,"")</f>
        <v/>
      </c>
      <c r="CJ67" s="6" t="str">
        <f>IF($W67=CJ$4,MAX(CJ$1:CJ66)+1,"")</f>
        <v/>
      </c>
      <c r="CK67" s="6" t="str">
        <f>IF($W67=CK$4,MAX(CK$1:CK66)+1,"")</f>
        <v/>
      </c>
      <c r="CL67" s="6" t="str">
        <f>IF($W67=CL$4,MAX(CL$1:CL66)+1,"")</f>
        <v/>
      </c>
      <c r="CM67" s="6" t="str">
        <f>IF($W67=CM$4,MAX(CM$1:CM66)+1,"")</f>
        <v/>
      </c>
      <c r="CN67" s="6" t="str">
        <f>IF($W67=CN$4,MAX(CN$1:CN66)+1,"")</f>
        <v/>
      </c>
      <c r="CO67" s="6" t="str">
        <f>IF($W67=CO$4,MAX(CO$1:CO66)+1,"")</f>
        <v/>
      </c>
      <c r="CP67" s="6" t="str">
        <f>IF($W67=CP$4,MAX(CP$1:CP66)+1,"")</f>
        <v/>
      </c>
      <c r="CQ67" s="6" t="str">
        <f>IF($W67=CQ$4,MAX(CQ$1:CQ66)+1,"")</f>
        <v/>
      </c>
      <c r="CR67" s="6" t="str">
        <f>IF($W67=CR$4,MAX(CR$1:CR66)+1,"")</f>
        <v/>
      </c>
      <c r="CS67" s="6" t="str">
        <f>IF($W67=CS$4,MAX(CS$1:CS66)+1,"")</f>
        <v/>
      </c>
      <c r="CT67" s="5">
        <f t="shared" si="4"/>
        <v>6</v>
      </c>
      <c r="CU67" s="6" t="str">
        <f t="shared" si="5"/>
        <v>1103704780836</v>
      </c>
      <c r="CV67" s="5" t="str">
        <f t="shared" si="6"/>
        <v>เด็กหญิง</v>
      </c>
      <c r="CW67" s="5" t="str" cm="1">
        <f t="array" ref="CW67">RIGHT(F67,MIN(LEN(SUBSTITUTE(F67,รายชื่อนักเรียนแยกห้อง!$AD$5:$AD$8,""))))</f>
        <v>ทักษพร</v>
      </c>
      <c r="CX67" s="6" t="str">
        <f t="shared" si="7"/>
        <v/>
      </c>
      <c r="CY67" s="6">
        <f t="shared" si="8"/>
        <v>0</v>
      </c>
      <c r="CZ67" s="5" t="str">
        <f t="shared" si="9"/>
        <v>มัธยมศึกษาปีที่ 1/2-</v>
      </c>
      <c r="DA67" s="5" t="str">
        <f t="shared" si="10"/>
        <v>มัธยมศึกษาปีที่ 1/2-0</v>
      </c>
      <c r="DC67" s="6" t="str">
        <f>IF(DB67="วิทย์-คณิต (เตรียมวิศวะ)",MAX($DC$1:DC66)+1,"")</f>
        <v/>
      </c>
      <c r="DD67" s="6" t="str">
        <f>IF(DB67="วิทย์-คณิต (วิทยาศาสตร์สุขภาพ)",MAX($DD$1:DD66)+1,"")</f>
        <v/>
      </c>
      <c r="DE67" s="6" t="str">
        <f>IF(DB67="ศิลป์การจัดการธุรกิจการค้าสมัยใหม่",MAX($DE$1:DE66)+1,"")</f>
        <v/>
      </c>
      <c r="DF67" s="6" t="str">
        <f>IF(DB67="ศิลป์ภาษาจีนเพื่อธุรกิจ 4.0",MAX($DF$1:DF66)+1,"")</f>
        <v/>
      </c>
      <c r="DG67" s="6" t="str">
        <f>IF(DB67="ศิลป์ภาษาอังกฤษเพื่อการสื่อสารธุรกิจ",MAX($DG$1:DG66)+1,"")</f>
        <v/>
      </c>
      <c r="DH67" s="6" t="str">
        <f>IF(DB67="นวัตกรรมการจัดการเกษตร",MAX($DH$1:DH66)+1,"")</f>
        <v/>
      </c>
      <c r="DI67" s="5">
        <f t="shared" si="11"/>
        <v>0</v>
      </c>
      <c r="DJ67" s="5" t="str">
        <f t="shared" si="12"/>
        <v>มัธยมศึกษาปีที่ 1/2-28</v>
      </c>
      <c r="DK67" s="5" t="str">
        <f t="shared" si="13"/>
        <v>-0</v>
      </c>
      <c r="DL67" s="5" t="str">
        <f t="shared" si="14"/>
        <v>มัธยมศึกษาปีที่ 1</v>
      </c>
    </row>
    <row r="68" spans="1:116">
      <c r="A68" s="5" t="str">
        <f t="shared" si="0"/>
        <v>มัธยมศึกษาปีที่ 1/2-29</v>
      </c>
      <c r="B68" s="5" t="str">
        <f t="shared" si="1"/>
        <v>ช68106-9</v>
      </c>
      <c r="C68" s="5" t="str">
        <f t="shared" si="2"/>
        <v>-0</v>
      </c>
      <c r="D68" s="8">
        <v>29</v>
      </c>
      <c r="E68" s="9" t="s">
        <v>1670</v>
      </c>
      <c r="F68" s="3" t="s">
        <v>1703</v>
      </c>
      <c r="G68" s="3" t="s">
        <v>1704</v>
      </c>
      <c r="H68" s="11">
        <v>1</v>
      </c>
      <c r="I68" s="11">
        <v>7</v>
      </c>
      <c r="J68" s="11">
        <v>0</v>
      </c>
      <c r="K68" s="11">
        <v>9</v>
      </c>
      <c r="L68" s="11">
        <v>8</v>
      </c>
      <c r="M68" s="11">
        <v>0</v>
      </c>
      <c r="N68" s="11">
        <v>0</v>
      </c>
      <c r="O68" s="11">
        <v>6</v>
      </c>
      <c r="P68" s="11">
        <v>5</v>
      </c>
      <c r="Q68" s="11">
        <v>0</v>
      </c>
      <c r="R68" s="11">
        <v>7</v>
      </c>
      <c r="S68" s="11">
        <v>1</v>
      </c>
      <c r="T68" s="11">
        <v>9</v>
      </c>
      <c r="U68" s="11" t="s">
        <v>576</v>
      </c>
      <c r="W68" s="6" t="str">
        <f>IF(X68="","",IF(X68=รายชื่อชมรม!$B$3,รายชื่อชมรม!$A$3,IF(X68=รายชื่อชมรม!$B$4,รายชื่อชมรม!$A$4,IF(X68=รายชื่อชมรม!$B$5,รายชื่อชมรม!$A$5,IF(X68=รายชื่อชมรม!$B$6,รายชื่อชมรม!$A$6,IF(X68=รายชื่อชมรม!$B$7,รายชื่อชมรม!$A$7,IF(X68=รายชื่อชมรม!$B$8,รายชื่อชมรม!$A$8,IF(X68=รายชื่อชมรม!$B$9,รายชื่อชมรม!$A$9,IF(X68=รายชื่อชมรม!$B$10,รายชื่อชมรม!$A$10,IF(X68=รายชื่อชมรม!$B$11,รายชื่อชมรม!$A$11,IF(X68=รายชื่อชมรม!$B$12,รายชื่อชมรม!$A$12,"-")))))))))))</f>
        <v>ช68106</v>
      </c>
      <c r="X68" s="6" t="s">
        <v>2308</v>
      </c>
      <c r="Y68" s="6" t="str">
        <f>IF(W68=0,"",IF(W68="-","",IF(W68="","",VLOOKUP(W68,รายชื่อชมรม!$A$3:$F$83,3,FALSE))))</f>
        <v>นายชัยวัฒน์  กตัญญตาพงษ์</v>
      </c>
      <c r="Z68" s="6" t="str">
        <f>IF(Y68=$Z$4,MAX(Z$1:$Z67)+1,"")</f>
        <v/>
      </c>
      <c r="AA68" s="6" t="str">
        <f>IF($Y68=AA$4,MAX(AA$1:AA67)+1,"")</f>
        <v/>
      </c>
      <c r="AB68" s="6" t="str">
        <f>IF($Y68=AB$4,MAX(AB$1:AB67)+1,"")</f>
        <v/>
      </c>
      <c r="AC68" s="6" t="str">
        <f>IF($Y68=AC$4,MAX(AC$1:AC67)+1,"")</f>
        <v/>
      </c>
      <c r="AD68" s="6" t="str">
        <f>IF($Y68=AD$4,MAX(AD$1:AD67)+1,"")</f>
        <v/>
      </c>
      <c r="AE68" s="6" t="str">
        <f>IF($Y68=AE$4,MAX(AE$1:AE67)+1,"")</f>
        <v/>
      </c>
      <c r="AF68" s="6" t="str">
        <f>IF($Y68=AF$4,MAX(AF$1:AF67)+1,"")</f>
        <v/>
      </c>
      <c r="AG68" s="6" t="str">
        <f>IF($Y68=AG$4,MAX(AG$1:AG67)+1,"")</f>
        <v/>
      </c>
      <c r="AH68" s="6" t="str">
        <f>IF($Y68=AH$4,MAX(AH$1:AH67)+1,"")</f>
        <v/>
      </c>
      <c r="AI68" s="5">
        <f t="shared" si="3"/>
        <v>0</v>
      </c>
      <c r="AK68" s="6" t="str">
        <f>IF($W68=AK$4,MAX(AK$1:AK67)+1,"")</f>
        <v/>
      </c>
      <c r="AL68" s="6" t="str">
        <f>IF($W68=AL$4,MAX(AL$1:AL67)+1,"")</f>
        <v/>
      </c>
      <c r="AM68" s="6" t="str">
        <f>IF($W68=AM$4,MAX(AM$1:AM67)+1,"")</f>
        <v/>
      </c>
      <c r="AN68" s="6" t="str">
        <f>IF($W68=AN$4,MAX(AN$1:AN67)+1,"")</f>
        <v/>
      </c>
      <c r="AO68" s="6" t="str">
        <f>IF($W68=AO$4,MAX(AO$1:AO67)+1,"")</f>
        <v/>
      </c>
      <c r="AP68" s="6">
        <f>IF($W68=AP$4,MAX(AP$1:AP67)+1,"")</f>
        <v>9</v>
      </c>
      <c r="AQ68" s="6" t="str">
        <f>IF($W68=AQ$4,MAX(AQ$1:AQ67)+1,"")</f>
        <v/>
      </c>
      <c r="AR68" s="6" t="str">
        <f>IF($W68=AR$4,MAX(AR$1:AR67)+1,"")</f>
        <v/>
      </c>
      <c r="AS68" s="6" t="str">
        <f>IF($W68=AS$4,MAX(AS$1:AS67)+1,"")</f>
        <v/>
      </c>
      <c r="AT68" s="6" t="str">
        <f>IF($W68=AT$4,MAX(AT$1:AT67)+1,"")</f>
        <v/>
      </c>
      <c r="AU68" s="6" t="str">
        <f>IF($W68=AU$4,MAX(AU$1:AU67)+1,"")</f>
        <v/>
      </c>
      <c r="AV68" s="6" t="str">
        <f>IF($W68=AV$4,MAX(AV$1:AV67)+1,"")</f>
        <v/>
      </c>
      <c r="AW68" s="6" t="str">
        <f>IF($W68=AW$4,MAX(AW$1:AW67)+1,"")</f>
        <v/>
      </c>
      <c r="AX68" s="6" t="str">
        <f>IF($W68=AX$4,MAX(AX$1:AX67)+1,"")</f>
        <v/>
      </c>
      <c r="AY68" s="6" t="str">
        <f>IF($W68=AY$4,MAX(AY$1:AY67)+1,"")</f>
        <v/>
      </c>
      <c r="AZ68" s="6" t="str">
        <f>IF($W68=AZ$4,MAX(AZ$1:AZ67)+1,"")</f>
        <v/>
      </c>
      <c r="BA68" s="6" t="str">
        <f>IF($W68=BA$4,MAX(BA$1:BA67)+1,"")</f>
        <v/>
      </c>
      <c r="BB68" s="6" t="str">
        <f>IF($W68=BB$4,MAX(BB$1:BB67)+1,"")</f>
        <v/>
      </c>
      <c r="BC68" s="6" t="str">
        <f>IF($W68=BC$4,MAX(BC$1:BC67)+1,"")</f>
        <v/>
      </c>
      <c r="BD68" s="6" t="str">
        <f>IF($W68=BD$4,MAX(BD$1:BD67)+1,"")</f>
        <v/>
      </c>
      <c r="BE68" s="6" t="str">
        <f>IF($W68=BE$4,MAX(BE$1:BE67)+1,"")</f>
        <v/>
      </c>
      <c r="BF68" s="6" t="str">
        <f>IF($W68=BF$4,MAX(BF$1:BF67)+1,"")</f>
        <v/>
      </c>
      <c r="BG68" s="6" t="str">
        <f>IF($W68=BG$4,MAX(BG$1:BG67)+1,"")</f>
        <v/>
      </c>
      <c r="BH68" s="6" t="str">
        <f>IF($W68=BH$4,MAX(BH$1:BH67)+1,"")</f>
        <v/>
      </c>
      <c r="BI68" s="6" t="str">
        <f>IF($W68=BI$4,MAX(BI$1:BI67)+1,"")</f>
        <v/>
      </c>
      <c r="BJ68" s="6" t="str">
        <f>IF($W68=BJ$4,MAX(BJ$1:BJ67)+1,"")</f>
        <v/>
      </c>
      <c r="BK68" s="6" t="str">
        <f>IF($W68=BK$4,MAX(BK$1:BK67)+1,"")</f>
        <v/>
      </c>
      <c r="BL68" s="6" t="str">
        <f>IF($W68=BL$4,MAX(BL$1:BL67)+1,"")</f>
        <v/>
      </c>
      <c r="BM68" s="6" t="str">
        <f>IF($W68=BM$4,MAX(BM$1:BM67)+1,"")</f>
        <v/>
      </c>
      <c r="BN68" s="6" t="str">
        <f>IF($W68=BN$4,MAX(BN$1:BN67)+1,"")</f>
        <v/>
      </c>
      <c r="BO68" s="6" t="str">
        <f>IF($W68=BO$4,MAX(BO$1:BO67)+1,"")</f>
        <v/>
      </c>
      <c r="BP68" s="6" t="str">
        <f>IF($W68=BP$4,MAX(BP$1:BP67)+1,"")</f>
        <v/>
      </c>
      <c r="BQ68" s="6" t="str">
        <f>IF($W68=BQ$4,MAX(BQ$1:BQ67)+1,"")</f>
        <v/>
      </c>
      <c r="BR68" s="6" t="str">
        <f>IF($W68=BR$4,MAX(BR$1:BR67)+1,"")</f>
        <v/>
      </c>
      <c r="BS68" s="6" t="str">
        <f>IF($W68=BS$4,MAX(BS$1:BS67)+1,"")</f>
        <v/>
      </c>
      <c r="BT68" s="6" t="str">
        <f>IF($W68=BT$4,MAX(BT$1:BT67)+1,"")</f>
        <v/>
      </c>
      <c r="BU68" s="6" t="str">
        <f>IF($W68=BU$4,MAX(BU$1:BU67)+1,"")</f>
        <v/>
      </c>
      <c r="BV68" s="6" t="str">
        <f>IF($W68=BV$4,MAX(BV$1:BV67)+1,"")</f>
        <v/>
      </c>
      <c r="BW68" s="6" t="str">
        <f>IF($W68=BW$4,MAX(BW$1:BW67)+1,"")</f>
        <v/>
      </c>
      <c r="BX68" s="6" t="str">
        <f>IF($W68=BX$4,MAX(BX$1:BX67)+1,"")</f>
        <v/>
      </c>
      <c r="BY68" s="6" t="str">
        <f>IF($W68=BY$4,MAX(BY$1:BY67)+1,"")</f>
        <v/>
      </c>
      <c r="BZ68" s="6" t="str">
        <f>IF($W68=BZ$4,MAX(BZ$1:BZ67)+1,"")</f>
        <v/>
      </c>
      <c r="CA68" s="6" t="str">
        <f>IF($W68=CA$4,MAX(CA$1:CA67)+1,"")</f>
        <v/>
      </c>
      <c r="CB68" s="6" t="str">
        <f>IF($W68=CB$4,MAX(CB$1:CB67)+1,"")</f>
        <v/>
      </c>
      <c r="CC68" s="6" t="str">
        <f>IF($W68=CC$4,MAX(CC$1:CC67)+1,"")</f>
        <v/>
      </c>
      <c r="CD68" s="6" t="str">
        <f>IF($W68=CD$4,MAX(CD$1:CD67)+1,"")</f>
        <v/>
      </c>
      <c r="CE68" s="6" t="str">
        <f>IF($W68=CE$4,MAX(CE$1:CE67)+1,"")</f>
        <v/>
      </c>
      <c r="CF68" s="6" t="str">
        <f>IF($W68=CF$4,MAX(CF$1:CF67)+1,"")</f>
        <v/>
      </c>
      <c r="CG68" s="6" t="str">
        <f>IF($W68=CG$4,MAX(CG$1:CG67)+1,"")</f>
        <v/>
      </c>
      <c r="CH68" s="6" t="str">
        <f>IF($W68=CH$4,MAX(CH$1:CH67)+1,"")</f>
        <v/>
      </c>
      <c r="CI68" s="6" t="str">
        <f>IF($W68=CI$4,MAX(CI$1:CI67)+1,"")</f>
        <v/>
      </c>
      <c r="CJ68" s="6" t="str">
        <f>IF($W68=CJ$4,MAX(CJ$1:CJ67)+1,"")</f>
        <v/>
      </c>
      <c r="CK68" s="6" t="str">
        <f>IF($W68=CK$4,MAX(CK$1:CK67)+1,"")</f>
        <v/>
      </c>
      <c r="CL68" s="6" t="str">
        <f>IF($W68=CL$4,MAX(CL$1:CL67)+1,"")</f>
        <v/>
      </c>
      <c r="CM68" s="6" t="str">
        <f>IF($W68=CM$4,MAX(CM$1:CM67)+1,"")</f>
        <v/>
      </c>
      <c r="CN68" s="6" t="str">
        <f>IF($W68=CN$4,MAX(CN$1:CN67)+1,"")</f>
        <v/>
      </c>
      <c r="CO68" s="6" t="str">
        <f>IF($W68=CO$4,MAX(CO$1:CO67)+1,"")</f>
        <v/>
      </c>
      <c r="CP68" s="6" t="str">
        <f>IF($W68=CP$4,MAX(CP$1:CP67)+1,"")</f>
        <v/>
      </c>
      <c r="CQ68" s="6" t="str">
        <f>IF($W68=CQ$4,MAX(CQ$1:CQ67)+1,"")</f>
        <v/>
      </c>
      <c r="CR68" s="6" t="str">
        <f>IF($W68=CR$4,MAX(CR$1:CR67)+1,"")</f>
        <v/>
      </c>
      <c r="CS68" s="6" t="str">
        <f>IF($W68=CS$4,MAX(CS$1:CS67)+1,"")</f>
        <v/>
      </c>
      <c r="CT68" s="5">
        <f t="shared" si="4"/>
        <v>9</v>
      </c>
      <c r="CU68" s="6" t="str">
        <f t="shared" si="5"/>
        <v>1709800650719</v>
      </c>
      <c r="CV68" s="5" t="str">
        <f t="shared" si="6"/>
        <v>เด็กหญิง</v>
      </c>
      <c r="CW68" s="5" t="str" cm="1">
        <f t="array" ref="CW68">RIGHT(F68,MIN(LEN(SUBSTITUTE(F68,รายชื่อนักเรียนแยกห้อง!$AD$5:$AD$8,""))))</f>
        <v>กัญญพัชร</v>
      </c>
      <c r="CX68" s="6" t="str">
        <f t="shared" si="7"/>
        <v/>
      </c>
      <c r="CY68" s="6">
        <f t="shared" si="8"/>
        <v>0</v>
      </c>
      <c r="CZ68" s="5" t="str">
        <f t="shared" si="9"/>
        <v>มัธยมศึกษาปีที่ 1/2-</v>
      </c>
      <c r="DA68" s="5" t="str">
        <f t="shared" si="10"/>
        <v>มัธยมศึกษาปีที่ 1/2-0</v>
      </c>
      <c r="DC68" s="6" t="str">
        <f>IF(DB68="วิทย์-คณิต (เตรียมวิศวะ)",MAX($DC$1:DC67)+1,"")</f>
        <v/>
      </c>
      <c r="DD68" s="6" t="str">
        <f>IF(DB68="วิทย์-คณิต (วิทยาศาสตร์สุขภาพ)",MAX($DD$1:DD67)+1,"")</f>
        <v/>
      </c>
      <c r="DE68" s="6" t="str">
        <f>IF(DB68="ศิลป์การจัดการธุรกิจการค้าสมัยใหม่",MAX($DE$1:DE67)+1,"")</f>
        <v/>
      </c>
      <c r="DF68" s="6" t="str">
        <f>IF(DB68="ศิลป์ภาษาจีนเพื่อธุรกิจ 4.0",MAX($DF$1:DF67)+1,"")</f>
        <v/>
      </c>
      <c r="DG68" s="6" t="str">
        <f>IF(DB68="ศิลป์ภาษาอังกฤษเพื่อการสื่อสารธุรกิจ",MAX($DG$1:DG67)+1,"")</f>
        <v/>
      </c>
      <c r="DH68" s="6" t="str">
        <f>IF(DB68="นวัตกรรมการจัดการเกษตร",MAX($DH$1:DH67)+1,"")</f>
        <v/>
      </c>
      <c r="DI68" s="5">
        <f t="shared" si="11"/>
        <v>0</v>
      </c>
      <c r="DJ68" s="5" t="str">
        <f t="shared" si="12"/>
        <v>มัธยมศึกษาปีที่ 1/2-29</v>
      </c>
      <c r="DK68" s="5" t="str">
        <f t="shared" si="13"/>
        <v>-0</v>
      </c>
      <c r="DL68" s="5" t="str">
        <f t="shared" si="14"/>
        <v>มัธยมศึกษาปีที่ 1</v>
      </c>
    </row>
    <row r="69" spans="1:116">
      <c r="A69" s="5" t="str">
        <f t="shared" si="0"/>
        <v>มัธยมศึกษาปีที่ 1/2-30</v>
      </c>
      <c r="B69" s="5" t="str">
        <f t="shared" si="1"/>
        <v>ช68106-10</v>
      </c>
      <c r="C69" s="5" t="str">
        <f t="shared" si="2"/>
        <v>-0</v>
      </c>
      <c r="D69" s="8">
        <v>30</v>
      </c>
      <c r="E69" s="9" t="s">
        <v>1672</v>
      </c>
      <c r="F69" s="3" t="s">
        <v>1706</v>
      </c>
      <c r="G69" s="3" t="s">
        <v>1707</v>
      </c>
      <c r="H69" s="11">
        <v>1</v>
      </c>
      <c r="I69" s="11">
        <v>7</v>
      </c>
      <c r="J69" s="11">
        <v>0</v>
      </c>
      <c r="K69" s="11">
        <v>9</v>
      </c>
      <c r="L69" s="11">
        <v>7</v>
      </c>
      <c r="M69" s="11">
        <v>0</v>
      </c>
      <c r="N69" s="11">
        <v>0</v>
      </c>
      <c r="O69" s="11">
        <v>4</v>
      </c>
      <c r="P69" s="11">
        <v>5</v>
      </c>
      <c r="Q69" s="11">
        <v>0</v>
      </c>
      <c r="R69" s="11">
        <v>1</v>
      </c>
      <c r="S69" s="11">
        <v>1</v>
      </c>
      <c r="T69" s="11">
        <v>4</v>
      </c>
      <c r="U69" s="11" t="s">
        <v>576</v>
      </c>
      <c r="W69" s="6" t="str">
        <f>IF(X69="","",IF(X69=รายชื่อชมรม!$B$3,รายชื่อชมรม!$A$3,IF(X69=รายชื่อชมรม!$B$4,รายชื่อชมรม!$A$4,IF(X69=รายชื่อชมรม!$B$5,รายชื่อชมรม!$A$5,IF(X69=รายชื่อชมรม!$B$6,รายชื่อชมรม!$A$6,IF(X69=รายชื่อชมรม!$B$7,รายชื่อชมรม!$A$7,IF(X69=รายชื่อชมรม!$B$8,รายชื่อชมรม!$A$8,IF(X69=รายชื่อชมรม!$B$9,รายชื่อชมรม!$A$9,IF(X69=รายชื่อชมรม!$B$10,รายชื่อชมรม!$A$10,IF(X69=รายชื่อชมรม!$B$11,รายชื่อชมรม!$A$11,IF(X69=รายชื่อชมรม!$B$12,รายชื่อชมรม!$A$12,"-")))))))))))</f>
        <v>ช68106</v>
      </c>
      <c r="X69" s="6" t="s">
        <v>2308</v>
      </c>
      <c r="Y69" s="6" t="str">
        <f>IF(W69=0,"",IF(W69="-","",IF(W69="","",VLOOKUP(W69,รายชื่อชมรม!$A$3:$F$83,3,FALSE))))</f>
        <v>นายชัยวัฒน์  กตัญญตาพงษ์</v>
      </c>
      <c r="Z69" s="6" t="str">
        <f>IF(Y69=$Z$4,MAX(Z$1:$Z68)+1,"")</f>
        <v/>
      </c>
      <c r="AA69" s="6" t="str">
        <f>IF($Y69=AA$4,MAX(AA$1:AA68)+1,"")</f>
        <v/>
      </c>
      <c r="AB69" s="6" t="str">
        <f>IF($Y69=AB$4,MAX(AB$1:AB68)+1,"")</f>
        <v/>
      </c>
      <c r="AC69" s="6" t="str">
        <f>IF($Y69=AC$4,MAX(AC$1:AC68)+1,"")</f>
        <v/>
      </c>
      <c r="AD69" s="6" t="str">
        <f>IF($Y69=AD$4,MAX(AD$1:AD68)+1,"")</f>
        <v/>
      </c>
      <c r="AE69" s="6" t="str">
        <f>IF($Y69=AE$4,MAX(AE$1:AE68)+1,"")</f>
        <v/>
      </c>
      <c r="AF69" s="6" t="str">
        <f>IF($Y69=AF$4,MAX(AF$1:AF68)+1,"")</f>
        <v/>
      </c>
      <c r="AG69" s="6" t="str">
        <f>IF($Y69=AG$4,MAX(AG$1:AG68)+1,"")</f>
        <v/>
      </c>
      <c r="AH69" s="6" t="str">
        <f>IF($Y69=AH$4,MAX(AH$1:AH68)+1,"")</f>
        <v/>
      </c>
      <c r="AI69" s="5">
        <f t="shared" si="3"/>
        <v>0</v>
      </c>
      <c r="AK69" s="6" t="str">
        <f>IF($W69=AK$4,MAX(AK$1:AK68)+1,"")</f>
        <v/>
      </c>
      <c r="AL69" s="6" t="str">
        <f>IF($W69=AL$4,MAX(AL$1:AL68)+1,"")</f>
        <v/>
      </c>
      <c r="AM69" s="6" t="str">
        <f>IF($W69=AM$4,MAX(AM$1:AM68)+1,"")</f>
        <v/>
      </c>
      <c r="AN69" s="6" t="str">
        <f>IF($W69=AN$4,MAX(AN$1:AN68)+1,"")</f>
        <v/>
      </c>
      <c r="AO69" s="6" t="str">
        <f>IF($W69=AO$4,MAX(AO$1:AO68)+1,"")</f>
        <v/>
      </c>
      <c r="AP69" s="6">
        <f>IF($W69=AP$4,MAX(AP$1:AP68)+1,"")</f>
        <v>10</v>
      </c>
      <c r="AQ69" s="6" t="str">
        <f>IF($W69=AQ$4,MAX(AQ$1:AQ68)+1,"")</f>
        <v/>
      </c>
      <c r="AR69" s="6" t="str">
        <f>IF($W69=AR$4,MAX(AR$1:AR68)+1,"")</f>
        <v/>
      </c>
      <c r="AS69" s="6" t="str">
        <f>IF($W69=AS$4,MAX(AS$1:AS68)+1,"")</f>
        <v/>
      </c>
      <c r="AT69" s="6" t="str">
        <f>IF($W69=AT$4,MAX(AT$1:AT68)+1,"")</f>
        <v/>
      </c>
      <c r="AU69" s="6" t="str">
        <f>IF($W69=AU$4,MAX(AU$1:AU68)+1,"")</f>
        <v/>
      </c>
      <c r="AV69" s="6" t="str">
        <f>IF($W69=AV$4,MAX(AV$1:AV68)+1,"")</f>
        <v/>
      </c>
      <c r="AW69" s="6" t="str">
        <f>IF($W69=AW$4,MAX(AW$1:AW68)+1,"")</f>
        <v/>
      </c>
      <c r="AX69" s="6" t="str">
        <f>IF($W69=AX$4,MAX(AX$1:AX68)+1,"")</f>
        <v/>
      </c>
      <c r="AY69" s="6" t="str">
        <f>IF($W69=AY$4,MAX(AY$1:AY68)+1,"")</f>
        <v/>
      </c>
      <c r="AZ69" s="6" t="str">
        <f>IF($W69=AZ$4,MAX(AZ$1:AZ68)+1,"")</f>
        <v/>
      </c>
      <c r="BA69" s="6" t="str">
        <f>IF($W69=BA$4,MAX(BA$1:BA68)+1,"")</f>
        <v/>
      </c>
      <c r="BB69" s="6" t="str">
        <f>IF($W69=BB$4,MAX(BB$1:BB68)+1,"")</f>
        <v/>
      </c>
      <c r="BC69" s="6" t="str">
        <f>IF($W69=BC$4,MAX(BC$1:BC68)+1,"")</f>
        <v/>
      </c>
      <c r="BD69" s="6" t="str">
        <f>IF($W69=BD$4,MAX(BD$1:BD68)+1,"")</f>
        <v/>
      </c>
      <c r="BE69" s="6" t="str">
        <f>IF($W69=BE$4,MAX(BE$1:BE68)+1,"")</f>
        <v/>
      </c>
      <c r="BF69" s="6" t="str">
        <f>IF($W69=BF$4,MAX(BF$1:BF68)+1,"")</f>
        <v/>
      </c>
      <c r="BG69" s="6" t="str">
        <f>IF($W69=BG$4,MAX(BG$1:BG68)+1,"")</f>
        <v/>
      </c>
      <c r="BH69" s="6" t="str">
        <f>IF($W69=BH$4,MAX(BH$1:BH68)+1,"")</f>
        <v/>
      </c>
      <c r="BI69" s="6" t="str">
        <f>IF($W69=BI$4,MAX(BI$1:BI68)+1,"")</f>
        <v/>
      </c>
      <c r="BJ69" s="6" t="str">
        <f>IF($W69=BJ$4,MAX(BJ$1:BJ68)+1,"")</f>
        <v/>
      </c>
      <c r="BK69" s="6" t="str">
        <f>IF($W69=BK$4,MAX(BK$1:BK68)+1,"")</f>
        <v/>
      </c>
      <c r="BL69" s="6" t="str">
        <f>IF($W69=BL$4,MAX(BL$1:BL68)+1,"")</f>
        <v/>
      </c>
      <c r="BM69" s="6" t="str">
        <f>IF($W69=BM$4,MAX(BM$1:BM68)+1,"")</f>
        <v/>
      </c>
      <c r="BN69" s="6" t="str">
        <f>IF($W69=BN$4,MAX(BN$1:BN68)+1,"")</f>
        <v/>
      </c>
      <c r="BO69" s="6" t="str">
        <f>IF($W69=BO$4,MAX(BO$1:BO68)+1,"")</f>
        <v/>
      </c>
      <c r="BP69" s="6" t="str">
        <f>IF($W69=BP$4,MAX(BP$1:BP68)+1,"")</f>
        <v/>
      </c>
      <c r="BQ69" s="6" t="str">
        <f>IF($W69=BQ$4,MAX(BQ$1:BQ68)+1,"")</f>
        <v/>
      </c>
      <c r="BR69" s="6" t="str">
        <f>IF($W69=BR$4,MAX(BR$1:BR68)+1,"")</f>
        <v/>
      </c>
      <c r="BS69" s="6" t="str">
        <f>IF($W69=BS$4,MAX(BS$1:BS68)+1,"")</f>
        <v/>
      </c>
      <c r="BT69" s="6" t="str">
        <f>IF($W69=BT$4,MAX(BT$1:BT68)+1,"")</f>
        <v/>
      </c>
      <c r="BU69" s="6" t="str">
        <f>IF($W69=BU$4,MAX(BU$1:BU68)+1,"")</f>
        <v/>
      </c>
      <c r="BV69" s="6" t="str">
        <f>IF($W69=BV$4,MAX(BV$1:BV68)+1,"")</f>
        <v/>
      </c>
      <c r="BW69" s="6" t="str">
        <f>IF($W69=BW$4,MAX(BW$1:BW68)+1,"")</f>
        <v/>
      </c>
      <c r="BX69" s="6" t="str">
        <f>IF($W69=BX$4,MAX(BX$1:BX68)+1,"")</f>
        <v/>
      </c>
      <c r="BY69" s="6" t="str">
        <f>IF($W69=BY$4,MAX(BY$1:BY68)+1,"")</f>
        <v/>
      </c>
      <c r="BZ69" s="6" t="str">
        <f>IF($W69=BZ$4,MAX(BZ$1:BZ68)+1,"")</f>
        <v/>
      </c>
      <c r="CA69" s="6" t="str">
        <f>IF($W69=CA$4,MAX(CA$1:CA68)+1,"")</f>
        <v/>
      </c>
      <c r="CB69" s="6" t="str">
        <f>IF($W69=CB$4,MAX(CB$1:CB68)+1,"")</f>
        <v/>
      </c>
      <c r="CC69" s="6" t="str">
        <f>IF($W69=CC$4,MAX(CC$1:CC68)+1,"")</f>
        <v/>
      </c>
      <c r="CD69" s="6" t="str">
        <f>IF($W69=CD$4,MAX(CD$1:CD68)+1,"")</f>
        <v/>
      </c>
      <c r="CE69" s="6" t="str">
        <f>IF($W69=CE$4,MAX(CE$1:CE68)+1,"")</f>
        <v/>
      </c>
      <c r="CF69" s="6" t="str">
        <f>IF($W69=CF$4,MAX(CF$1:CF68)+1,"")</f>
        <v/>
      </c>
      <c r="CG69" s="6" t="str">
        <f>IF($W69=CG$4,MAX(CG$1:CG68)+1,"")</f>
        <v/>
      </c>
      <c r="CH69" s="6" t="str">
        <f>IF($W69=CH$4,MAX(CH$1:CH68)+1,"")</f>
        <v/>
      </c>
      <c r="CI69" s="6" t="str">
        <f>IF($W69=CI$4,MAX(CI$1:CI68)+1,"")</f>
        <v/>
      </c>
      <c r="CJ69" s="6" t="str">
        <f>IF($W69=CJ$4,MAX(CJ$1:CJ68)+1,"")</f>
        <v/>
      </c>
      <c r="CK69" s="6" t="str">
        <f>IF($W69=CK$4,MAX(CK$1:CK68)+1,"")</f>
        <v/>
      </c>
      <c r="CL69" s="6" t="str">
        <f>IF($W69=CL$4,MAX(CL$1:CL68)+1,"")</f>
        <v/>
      </c>
      <c r="CM69" s="6" t="str">
        <f>IF($W69=CM$4,MAX(CM$1:CM68)+1,"")</f>
        <v/>
      </c>
      <c r="CN69" s="6" t="str">
        <f>IF($W69=CN$4,MAX(CN$1:CN68)+1,"")</f>
        <v/>
      </c>
      <c r="CO69" s="6" t="str">
        <f>IF($W69=CO$4,MAX(CO$1:CO68)+1,"")</f>
        <v/>
      </c>
      <c r="CP69" s="6" t="str">
        <f>IF($W69=CP$4,MAX(CP$1:CP68)+1,"")</f>
        <v/>
      </c>
      <c r="CQ69" s="6" t="str">
        <f>IF($W69=CQ$4,MAX(CQ$1:CQ68)+1,"")</f>
        <v/>
      </c>
      <c r="CR69" s="6" t="str">
        <f>IF($W69=CR$4,MAX(CR$1:CR68)+1,"")</f>
        <v/>
      </c>
      <c r="CS69" s="6" t="str">
        <f>IF($W69=CS$4,MAX(CS$1:CS68)+1,"")</f>
        <v/>
      </c>
      <c r="CT69" s="5">
        <f t="shared" si="4"/>
        <v>10</v>
      </c>
      <c r="CU69" s="6" t="str">
        <f t="shared" si="5"/>
        <v>1709700450114</v>
      </c>
      <c r="CV69" s="5" t="str">
        <f t="shared" si="6"/>
        <v>เด็กหญิง</v>
      </c>
      <c r="CW69" s="5" t="str" cm="1">
        <f t="array" ref="CW69">RIGHT(F69,MIN(LEN(SUBSTITUTE(F69,รายชื่อนักเรียนแยกห้อง!$AD$5:$AD$8,""))))</f>
        <v>นันท์นภัส</v>
      </c>
      <c r="CX69" s="6" t="str">
        <f t="shared" si="7"/>
        <v/>
      </c>
      <c r="CY69" s="6">
        <f t="shared" si="8"/>
        <v>0</v>
      </c>
      <c r="CZ69" s="5" t="str">
        <f t="shared" si="9"/>
        <v>มัธยมศึกษาปีที่ 1/2-</v>
      </c>
      <c r="DA69" s="5" t="str">
        <f t="shared" si="10"/>
        <v>มัธยมศึกษาปีที่ 1/2-0</v>
      </c>
      <c r="DC69" s="6" t="str">
        <f>IF(DB69="วิทย์-คณิต (เตรียมวิศวะ)",MAX($DC$1:DC68)+1,"")</f>
        <v/>
      </c>
      <c r="DD69" s="6" t="str">
        <f>IF(DB69="วิทย์-คณิต (วิทยาศาสตร์สุขภาพ)",MAX($DD$1:DD68)+1,"")</f>
        <v/>
      </c>
      <c r="DE69" s="6" t="str">
        <f>IF(DB69="ศิลป์การจัดการธุรกิจการค้าสมัยใหม่",MAX($DE$1:DE68)+1,"")</f>
        <v/>
      </c>
      <c r="DF69" s="6" t="str">
        <f>IF(DB69="ศิลป์ภาษาจีนเพื่อธุรกิจ 4.0",MAX($DF$1:DF68)+1,"")</f>
        <v/>
      </c>
      <c r="DG69" s="6" t="str">
        <f>IF(DB69="ศิลป์ภาษาอังกฤษเพื่อการสื่อสารธุรกิจ",MAX($DG$1:DG68)+1,"")</f>
        <v/>
      </c>
      <c r="DH69" s="6" t="str">
        <f>IF(DB69="นวัตกรรมการจัดการเกษตร",MAX($DH$1:DH68)+1,"")</f>
        <v/>
      </c>
      <c r="DI69" s="5">
        <f t="shared" si="11"/>
        <v>0</v>
      </c>
      <c r="DJ69" s="5" t="str">
        <f t="shared" si="12"/>
        <v>มัธยมศึกษาปีที่ 1/2-30</v>
      </c>
      <c r="DK69" s="5" t="str">
        <f t="shared" si="13"/>
        <v>-0</v>
      </c>
      <c r="DL69" s="5" t="str">
        <f t="shared" si="14"/>
        <v>มัธยมศึกษาปีที่ 1</v>
      </c>
    </row>
    <row r="70" spans="1:116">
      <c r="A70" s="5" t="str">
        <f t="shared" ref="A70:A133" si="15">U70&amp;"-"&amp;D70</f>
        <v>มัธยมศึกษาปีที่ 1/2-31</v>
      </c>
      <c r="B70" s="5" t="str">
        <f t="shared" ref="B70:B133" si="16">W70&amp;"-"&amp;CT70</f>
        <v>ช68108-15</v>
      </c>
      <c r="C70" s="5" t="str">
        <f t="shared" ref="C70:C133" si="17">DB70&amp;"-"&amp;DI70</f>
        <v>-0</v>
      </c>
      <c r="D70" s="8">
        <v>31</v>
      </c>
      <c r="E70" s="9" t="s">
        <v>1675</v>
      </c>
      <c r="F70" s="3" t="s">
        <v>1709</v>
      </c>
      <c r="G70" s="3" t="s">
        <v>1710</v>
      </c>
      <c r="H70" s="11">
        <v>1</v>
      </c>
      <c r="I70" s="11">
        <v>1</v>
      </c>
      <c r="J70" s="11">
        <v>0</v>
      </c>
      <c r="K70" s="11">
        <v>3</v>
      </c>
      <c r="L70" s="11">
        <v>2</v>
      </c>
      <c r="M70" s="11">
        <v>0</v>
      </c>
      <c r="N70" s="11">
        <v>0</v>
      </c>
      <c r="O70" s="11">
        <v>2</v>
      </c>
      <c r="P70" s="11">
        <v>5</v>
      </c>
      <c r="Q70" s="11">
        <v>7</v>
      </c>
      <c r="R70" s="11">
        <v>6</v>
      </c>
      <c r="S70" s="11">
        <v>2</v>
      </c>
      <c r="T70" s="11">
        <v>5</v>
      </c>
      <c r="U70" s="11" t="s">
        <v>576</v>
      </c>
      <c r="W70" s="6" t="str">
        <f>IF(X70="","",IF(X70=รายชื่อชมรม!$B$3,รายชื่อชมรม!$A$3,IF(X70=รายชื่อชมรม!$B$4,รายชื่อชมรม!$A$4,IF(X70=รายชื่อชมรม!$B$5,รายชื่อชมรม!$A$5,IF(X70=รายชื่อชมรม!$B$6,รายชื่อชมรม!$A$6,IF(X70=รายชื่อชมรม!$B$7,รายชื่อชมรม!$A$7,IF(X70=รายชื่อชมรม!$B$8,รายชื่อชมรม!$A$8,IF(X70=รายชื่อชมรม!$B$9,รายชื่อชมรม!$A$9,IF(X70=รายชื่อชมรม!$B$10,รายชื่อชมรม!$A$10,IF(X70=รายชื่อชมรม!$B$11,รายชื่อชมรม!$A$11,IF(X70=รายชื่อชมรม!$B$12,รายชื่อชมรม!$A$12,"-")))))))))))</f>
        <v>ช68108</v>
      </c>
      <c r="X70" s="6" t="s">
        <v>2320</v>
      </c>
      <c r="Y70" s="6" t="str">
        <f>IF(W70=0,"",IF(W70="-","",IF(W70="","",VLOOKUP(W70,รายชื่อชมรม!$A$3:$F$83,3,FALSE))))</f>
        <v>นางสาวอภิชยา  จิตรีเนื่อง</v>
      </c>
      <c r="Z70" s="6" t="str">
        <f>IF(Y70=$Z$4,MAX(Z$1:$Z69)+1,"")</f>
        <v/>
      </c>
      <c r="AA70" s="6" t="str">
        <f>IF($Y70=AA$4,MAX(AA$1:AA69)+1,"")</f>
        <v/>
      </c>
      <c r="AB70" s="6" t="str">
        <f>IF($Y70=AB$4,MAX(AB$1:AB69)+1,"")</f>
        <v/>
      </c>
      <c r="AC70" s="6" t="str">
        <f>IF($Y70=AC$4,MAX(AC$1:AC69)+1,"")</f>
        <v/>
      </c>
      <c r="AD70" s="6" t="str">
        <f>IF($Y70=AD$4,MAX(AD$1:AD69)+1,"")</f>
        <v/>
      </c>
      <c r="AE70" s="6" t="str">
        <f>IF($Y70=AE$4,MAX(AE$1:AE69)+1,"")</f>
        <v/>
      </c>
      <c r="AF70" s="6" t="str">
        <f>IF($Y70=AF$4,MAX(AF$1:AF69)+1,"")</f>
        <v/>
      </c>
      <c r="AG70" s="6" t="str">
        <f>IF($Y70=AG$4,MAX(AG$1:AG69)+1,"")</f>
        <v/>
      </c>
      <c r="AH70" s="6" t="str">
        <f>IF($Y70=AH$4,MAX(AH$1:AH69)+1,"")</f>
        <v/>
      </c>
      <c r="AI70" s="5">
        <f t="shared" ref="AI70:AI133" si="18">SUM(Z70:AH70)</f>
        <v>0</v>
      </c>
      <c r="AK70" s="6" t="str">
        <f>IF($W70=AK$4,MAX(AK$1:AK69)+1,"")</f>
        <v/>
      </c>
      <c r="AL70" s="6" t="str">
        <f>IF($W70=AL$4,MAX(AL$1:AL69)+1,"")</f>
        <v/>
      </c>
      <c r="AM70" s="6" t="str">
        <f>IF($W70=AM$4,MAX(AM$1:AM69)+1,"")</f>
        <v/>
      </c>
      <c r="AN70" s="6" t="str">
        <f>IF($W70=AN$4,MAX(AN$1:AN69)+1,"")</f>
        <v/>
      </c>
      <c r="AO70" s="6" t="str">
        <f>IF($W70=AO$4,MAX(AO$1:AO69)+1,"")</f>
        <v/>
      </c>
      <c r="AP70" s="6" t="str">
        <f>IF($W70=AP$4,MAX(AP$1:AP69)+1,"")</f>
        <v/>
      </c>
      <c r="AQ70" s="6" t="str">
        <f>IF($W70=AQ$4,MAX(AQ$1:AQ69)+1,"")</f>
        <v/>
      </c>
      <c r="AR70" s="6">
        <f>IF($W70=AR$4,MAX(AR$1:AR69)+1,"")</f>
        <v>15</v>
      </c>
      <c r="AS70" s="6" t="str">
        <f>IF($W70=AS$4,MAX(AS$1:AS69)+1,"")</f>
        <v/>
      </c>
      <c r="AT70" s="6" t="str">
        <f>IF($W70=AT$4,MAX(AT$1:AT69)+1,"")</f>
        <v/>
      </c>
      <c r="AU70" s="6" t="str">
        <f>IF($W70=AU$4,MAX(AU$1:AU69)+1,"")</f>
        <v/>
      </c>
      <c r="AV70" s="6" t="str">
        <f>IF($W70=AV$4,MAX(AV$1:AV69)+1,"")</f>
        <v/>
      </c>
      <c r="AW70" s="6" t="str">
        <f>IF($W70=AW$4,MAX(AW$1:AW69)+1,"")</f>
        <v/>
      </c>
      <c r="AX70" s="6" t="str">
        <f>IF($W70=AX$4,MAX(AX$1:AX69)+1,"")</f>
        <v/>
      </c>
      <c r="AY70" s="6" t="str">
        <f>IF($W70=AY$4,MAX(AY$1:AY69)+1,"")</f>
        <v/>
      </c>
      <c r="AZ70" s="6" t="str">
        <f>IF($W70=AZ$4,MAX(AZ$1:AZ69)+1,"")</f>
        <v/>
      </c>
      <c r="BA70" s="6" t="str">
        <f>IF($W70=BA$4,MAX(BA$1:BA69)+1,"")</f>
        <v/>
      </c>
      <c r="BB70" s="6" t="str">
        <f>IF($W70=BB$4,MAX(BB$1:BB69)+1,"")</f>
        <v/>
      </c>
      <c r="BC70" s="6" t="str">
        <f>IF($W70=BC$4,MAX(BC$1:BC69)+1,"")</f>
        <v/>
      </c>
      <c r="BD70" s="6" t="str">
        <f>IF($W70=BD$4,MAX(BD$1:BD69)+1,"")</f>
        <v/>
      </c>
      <c r="BE70" s="6" t="str">
        <f>IF($W70=BE$4,MAX(BE$1:BE69)+1,"")</f>
        <v/>
      </c>
      <c r="BF70" s="6" t="str">
        <f>IF($W70=BF$4,MAX(BF$1:BF69)+1,"")</f>
        <v/>
      </c>
      <c r="BG70" s="6" t="str">
        <f>IF($W70=BG$4,MAX(BG$1:BG69)+1,"")</f>
        <v/>
      </c>
      <c r="BH70" s="6" t="str">
        <f>IF($W70=BH$4,MAX(BH$1:BH69)+1,"")</f>
        <v/>
      </c>
      <c r="BI70" s="6" t="str">
        <f>IF($W70=BI$4,MAX(BI$1:BI69)+1,"")</f>
        <v/>
      </c>
      <c r="BJ70" s="6" t="str">
        <f>IF($W70=BJ$4,MAX(BJ$1:BJ69)+1,"")</f>
        <v/>
      </c>
      <c r="BK70" s="6" t="str">
        <f>IF($W70=BK$4,MAX(BK$1:BK69)+1,"")</f>
        <v/>
      </c>
      <c r="BL70" s="6" t="str">
        <f>IF($W70=BL$4,MAX(BL$1:BL69)+1,"")</f>
        <v/>
      </c>
      <c r="BM70" s="6" t="str">
        <f>IF($W70=BM$4,MAX(BM$1:BM69)+1,"")</f>
        <v/>
      </c>
      <c r="BN70" s="6" t="str">
        <f>IF($W70=BN$4,MAX(BN$1:BN69)+1,"")</f>
        <v/>
      </c>
      <c r="BO70" s="6" t="str">
        <f>IF($W70=BO$4,MAX(BO$1:BO69)+1,"")</f>
        <v/>
      </c>
      <c r="BP70" s="6" t="str">
        <f>IF($W70=BP$4,MAX(BP$1:BP69)+1,"")</f>
        <v/>
      </c>
      <c r="BQ70" s="6" t="str">
        <f>IF($W70=BQ$4,MAX(BQ$1:BQ69)+1,"")</f>
        <v/>
      </c>
      <c r="BR70" s="6" t="str">
        <f>IF($W70=BR$4,MAX(BR$1:BR69)+1,"")</f>
        <v/>
      </c>
      <c r="BS70" s="6" t="str">
        <f>IF($W70=BS$4,MAX(BS$1:BS69)+1,"")</f>
        <v/>
      </c>
      <c r="BT70" s="6" t="str">
        <f>IF($W70=BT$4,MAX(BT$1:BT69)+1,"")</f>
        <v/>
      </c>
      <c r="BU70" s="6" t="str">
        <f>IF($W70=BU$4,MAX(BU$1:BU69)+1,"")</f>
        <v/>
      </c>
      <c r="BV70" s="6" t="str">
        <f>IF($W70=BV$4,MAX(BV$1:BV69)+1,"")</f>
        <v/>
      </c>
      <c r="BW70" s="6" t="str">
        <f>IF($W70=BW$4,MAX(BW$1:BW69)+1,"")</f>
        <v/>
      </c>
      <c r="BX70" s="6" t="str">
        <f>IF($W70=BX$4,MAX(BX$1:BX69)+1,"")</f>
        <v/>
      </c>
      <c r="BY70" s="6" t="str">
        <f>IF($W70=BY$4,MAX(BY$1:BY69)+1,"")</f>
        <v/>
      </c>
      <c r="BZ70" s="6" t="str">
        <f>IF($W70=BZ$4,MAX(BZ$1:BZ69)+1,"")</f>
        <v/>
      </c>
      <c r="CA70" s="6" t="str">
        <f>IF($W70=CA$4,MAX(CA$1:CA69)+1,"")</f>
        <v/>
      </c>
      <c r="CB70" s="6" t="str">
        <f>IF($W70=CB$4,MAX(CB$1:CB69)+1,"")</f>
        <v/>
      </c>
      <c r="CC70" s="6" t="str">
        <f>IF($W70=CC$4,MAX(CC$1:CC69)+1,"")</f>
        <v/>
      </c>
      <c r="CD70" s="6" t="str">
        <f>IF($W70=CD$4,MAX(CD$1:CD69)+1,"")</f>
        <v/>
      </c>
      <c r="CE70" s="6" t="str">
        <f>IF($W70=CE$4,MAX(CE$1:CE69)+1,"")</f>
        <v/>
      </c>
      <c r="CF70" s="6" t="str">
        <f>IF($W70=CF$4,MAX(CF$1:CF69)+1,"")</f>
        <v/>
      </c>
      <c r="CG70" s="6" t="str">
        <f>IF($W70=CG$4,MAX(CG$1:CG69)+1,"")</f>
        <v/>
      </c>
      <c r="CH70" s="6" t="str">
        <f>IF($W70=CH$4,MAX(CH$1:CH69)+1,"")</f>
        <v/>
      </c>
      <c r="CI70" s="6" t="str">
        <f>IF($W70=CI$4,MAX(CI$1:CI69)+1,"")</f>
        <v/>
      </c>
      <c r="CJ70" s="6" t="str">
        <f>IF($W70=CJ$4,MAX(CJ$1:CJ69)+1,"")</f>
        <v/>
      </c>
      <c r="CK70" s="6" t="str">
        <f>IF($W70=CK$4,MAX(CK$1:CK69)+1,"")</f>
        <v/>
      </c>
      <c r="CL70" s="6" t="str">
        <f>IF($W70=CL$4,MAX(CL$1:CL69)+1,"")</f>
        <v/>
      </c>
      <c r="CM70" s="6" t="str">
        <f>IF($W70=CM$4,MAX(CM$1:CM69)+1,"")</f>
        <v/>
      </c>
      <c r="CN70" s="6" t="str">
        <f>IF($W70=CN$4,MAX(CN$1:CN69)+1,"")</f>
        <v/>
      </c>
      <c r="CO70" s="6" t="str">
        <f>IF($W70=CO$4,MAX(CO$1:CO69)+1,"")</f>
        <v/>
      </c>
      <c r="CP70" s="6" t="str">
        <f>IF($W70=CP$4,MAX(CP$1:CP69)+1,"")</f>
        <v/>
      </c>
      <c r="CQ70" s="6" t="str">
        <f>IF($W70=CQ$4,MAX(CQ$1:CQ69)+1,"")</f>
        <v/>
      </c>
      <c r="CR70" s="6" t="str">
        <f>IF($W70=CR$4,MAX(CR$1:CR69)+1,"")</f>
        <v/>
      </c>
      <c r="CS70" s="6" t="str">
        <f>IF($W70=CS$4,MAX(CS$1:CS69)+1,"")</f>
        <v/>
      </c>
      <c r="CT70" s="5">
        <f t="shared" ref="CT70:CT133" si="19">SUM(AK70:CS70)</f>
        <v>15</v>
      </c>
      <c r="CU70" s="6" t="str">
        <f t="shared" ref="CU70:CU133" si="20">H70&amp;I70&amp;J70&amp;K70&amp;L70&amp;M70&amp;N70&amp;O70&amp;P70&amp;Q70&amp;R70&amp;S70&amp;T70</f>
        <v>1103200257625</v>
      </c>
      <c r="CV70" s="5" t="str">
        <f t="shared" ref="CV70:CV133" si="21">LEFT(F70,MIN(LEN(SUBSTITUTE(F70,CW70,""))))</f>
        <v>เด็กหญิง</v>
      </c>
      <c r="CW70" s="5" t="str" cm="1">
        <f t="array" ref="CW70">RIGHT(F70,MIN(LEN(SUBSTITUTE(F70,รายชื่อนักเรียนแยกห้อง!$AD$5:$AD$8,""))))</f>
        <v>จุฬาลักษณ์</v>
      </c>
      <c r="CX70" s="6" t="str">
        <f t="shared" ref="CX70:CX133" si="22">IF(CV70="เด็กชาย",V70,IF(CV70="นาย",V70,""))</f>
        <v/>
      </c>
      <c r="CY70" s="6">
        <f t="shared" ref="CY70:CY133" si="23">IF(CV70="เด็กหญิง",V70,IF(CV70="นางสาว",V70,""))</f>
        <v>0</v>
      </c>
      <c r="CZ70" s="5" t="str">
        <f t="shared" ref="CZ70:CZ133" si="24">U70&amp;"-"&amp;CX70</f>
        <v>มัธยมศึกษาปีที่ 1/2-</v>
      </c>
      <c r="DA70" s="5" t="str">
        <f t="shared" ref="DA70:DA133" si="25">U70&amp;"-"&amp;CY70</f>
        <v>มัธยมศึกษาปีที่ 1/2-0</v>
      </c>
      <c r="DC70" s="6" t="str">
        <f>IF(DB70="วิทย์-คณิต (เตรียมวิศวะ)",MAX($DC$1:DC69)+1,"")</f>
        <v/>
      </c>
      <c r="DD70" s="6" t="str">
        <f>IF(DB70="วิทย์-คณิต (วิทยาศาสตร์สุขภาพ)",MAX($DD$1:DD69)+1,"")</f>
        <v/>
      </c>
      <c r="DE70" s="6" t="str">
        <f>IF(DB70="ศิลป์การจัดการธุรกิจการค้าสมัยใหม่",MAX($DE$1:DE69)+1,"")</f>
        <v/>
      </c>
      <c r="DF70" s="6" t="str">
        <f>IF(DB70="ศิลป์ภาษาจีนเพื่อธุรกิจ 4.0",MAX($DF$1:DF69)+1,"")</f>
        <v/>
      </c>
      <c r="DG70" s="6" t="str">
        <f>IF(DB70="ศิลป์ภาษาอังกฤษเพื่อการสื่อสารธุรกิจ",MAX($DG$1:DG69)+1,"")</f>
        <v/>
      </c>
      <c r="DH70" s="6" t="str">
        <f>IF(DB70="นวัตกรรมการจัดการเกษตร",MAX($DH$1:DH69)+1,"")</f>
        <v/>
      </c>
      <c r="DI70" s="5">
        <f t="shared" ref="DI70:DI133" si="26">SUM(DC70:DH70)</f>
        <v>0</v>
      </c>
      <c r="DJ70" s="5" t="str">
        <f t="shared" ref="DJ70:DJ133" si="27">U70&amp;"-"&amp;D70</f>
        <v>มัธยมศึกษาปีที่ 1/2-31</v>
      </c>
      <c r="DK70" s="5" t="str">
        <f t="shared" ref="DK70:DK133" si="28">DB70&amp;"-"&amp;DI70</f>
        <v>-0</v>
      </c>
      <c r="DL70" s="5" t="str">
        <f t="shared" ref="DL70:DL133" si="29">LEFT(U70,17)</f>
        <v>มัธยมศึกษาปีที่ 1</v>
      </c>
    </row>
    <row r="71" spans="1:116">
      <c r="A71" s="5" t="str">
        <f t="shared" si="15"/>
        <v>มัธยมศึกษาปีที่ 1/2-32</v>
      </c>
      <c r="B71" s="5" t="str">
        <f t="shared" si="16"/>
        <v>ช68107-7</v>
      </c>
      <c r="C71" s="5" t="str">
        <f t="shared" si="17"/>
        <v>-0</v>
      </c>
      <c r="D71" s="8">
        <v>32</v>
      </c>
      <c r="E71" s="9" t="s">
        <v>1677</v>
      </c>
      <c r="F71" s="3" t="s">
        <v>1712</v>
      </c>
      <c r="G71" s="3" t="s">
        <v>1713</v>
      </c>
      <c r="H71" s="11">
        <v>1</v>
      </c>
      <c r="I71" s="11">
        <v>7</v>
      </c>
      <c r="J71" s="11">
        <v>0</v>
      </c>
      <c r="K71" s="11">
        <v>9</v>
      </c>
      <c r="L71" s="11">
        <v>9</v>
      </c>
      <c r="M71" s="11">
        <v>0</v>
      </c>
      <c r="N71" s="11">
        <v>1</v>
      </c>
      <c r="O71" s="11">
        <v>9</v>
      </c>
      <c r="P71" s="11">
        <v>5</v>
      </c>
      <c r="Q71" s="11">
        <v>3</v>
      </c>
      <c r="R71" s="11">
        <v>0</v>
      </c>
      <c r="S71" s="11">
        <v>9</v>
      </c>
      <c r="T71" s="11">
        <v>1</v>
      </c>
      <c r="U71" s="11" t="s">
        <v>576</v>
      </c>
      <c r="W71" s="6" t="str">
        <f>IF(X71="","",IF(X71=รายชื่อชมรม!$B$3,รายชื่อชมรม!$A$3,IF(X71=รายชื่อชมรม!$B$4,รายชื่อชมรม!$A$4,IF(X71=รายชื่อชมรม!$B$5,รายชื่อชมรม!$A$5,IF(X71=รายชื่อชมรม!$B$6,รายชื่อชมรม!$A$6,IF(X71=รายชื่อชมรม!$B$7,รายชื่อชมรม!$A$7,IF(X71=รายชื่อชมรม!$B$8,รายชื่อชมรม!$A$8,IF(X71=รายชื่อชมรม!$B$9,รายชื่อชมรม!$A$9,IF(X71=รายชื่อชมรม!$B$10,รายชื่อชมรม!$A$10,IF(X71=รายชื่อชมรม!$B$11,รายชื่อชมรม!$A$11,IF(X71=รายชื่อชมรม!$B$12,รายชื่อชมรม!$A$12,"-")))))))))))</f>
        <v>ช68107</v>
      </c>
      <c r="X71" s="6" t="s">
        <v>2305</v>
      </c>
      <c r="Y71" s="6" t="str">
        <f>IF(W71=0,"",IF(W71="-","",IF(W71="","",VLOOKUP(W71,รายชื่อชมรม!$A$3:$F$83,3,FALSE))))</f>
        <v>นางโสจาริน  อินทรเรือง</v>
      </c>
      <c r="Z71" s="6" t="str">
        <f>IF(Y71=$Z$4,MAX(Z$1:$Z70)+1,"")</f>
        <v/>
      </c>
      <c r="AA71" s="6" t="str">
        <f>IF($Y71=AA$4,MAX(AA$1:AA70)+1,"")</f>
        <v/>
      </c>
      <c r="AB71" s="6" t="str">
        <f>IF($Y71=AB$4,MAX(AB$1:AB70)+1,"")</f>
        <v/>
      </c>
      <c r="AC71" s="6" t="str">
        <f>IF($Y71=AC$4,MAX(AC$1:AC70)+1,"")</f>
        <v/>
      </c>
      <c r="AD71" s="6" t="str">
        <f>IF($Y71=AD$4,MAX(AD$1:AD70)+1,"")</f>
        <v/>
      </c>
      <c r="AE71" s="6" t="str">
        <f>IF($Y71=AE$4,MAX(AE$1:AE70)+1,"")</f>
        <v/>
      </c>
      <c r="AF71" s="6" t="str">
        <f>IF($Y71=AF$4,MAX(AF$1:AF70)+1,"")</f>
        <v/>
      </c>
      <c r="AG71" s="6" t="str">
        <f>IF($Y71=AG$4,MAX(AG$1:AG70)+1,"")</f>
        <v/>
      </c>
      <c r="AH71" s="6" t="str">
        <f>IF($Y71=AH$4,MAX(AH$1:AH70)+1,"")</f>
        <v/>
      </c>
      <c r="AI71" s="5">
        <f t="shared" si="18"/>
        <v>0</v>
      </c>
      <c r="AK71" s="6" t="str">
        <f>IF($W71=AK$4,MAX(AK$1:AK70)+1,"")</f>
        <v/>
      </c>
      <c r="AL71" s="6" t="str">
        <f>IF($W71=AL$4,MAX(AL$1:AL70)+1,"")</f>
        <v/>
      </c>
      <c r="AM71" s="6" t="str">
        <f>IF($W71=AM$4,MAX(AM$1:AM70)+1,"")</f>
        <v/>
      </c>
      <c r="AN71" s="6" t="str">
        <f>IF($W71=AN$4,MAX(AN$1:AN70)+1,"")</f>
        <v/>
      </c>
      <c r="AO71" s="6" t="str">
        <f>IF($W71=AO$4,MAX(AO$1:AO70)+1,"")</f>
        <v/>
      </c>
      <c r="AP71" s="6" t="str">
        <f>IF($W71=AP$4,MAX(AP$1:AP70)+1,"")</f>
        <v/>
      </c>
      <c r="AQ71" s="6">
        <f>IF($W71=AQ$4,MAX(AQ$1:AQ70)+1,"")</f>
        <v>7</v>
      </c>
      <c r="AR71" s="6" t="str">
        <f>IF($W71=AR$4,MAX(AR$1:AR70)+1,"")</f>
        <v/>
      </c>
      <c r="AS71" s="6" t="str">
        <f>IF($W71=AS$4,MAX(AS$1:AS70)+1,"")</f>
        <v/>
      </c>
      <c r="AT71" s="6" t="str">
        <f>IF($W71=AT$4,MAX(AT$1:AT70)+1,"")</f>
        <v/>
      </c>
      <c r="AU71" s="6" t="str">
        <f>IF($W71=AU$4,MAX(AU$1:AU70)+1,"")</f>
        <v/>
      </c>
      <c r="AV71" s="6" t="str">
        <f>IF($W71=AV$4,MAX(AV$1:AV70)+1,"")</f>
        <v/>
      </c>
      <c r="AW71" s="6" t="str">
        <f>IF($W71=AW$4,MAX(AW$1:AW70)+1,"")</f>
        <v/>
      </c>
      <c r="AX71" s="6" t="str">
        <f>IF($W71=AX$4,MAX(AX$1:AX70)+1,"")</f>
        <v/>
      </c>
      <c r="AY71" s="6" t="str">
        <f>IF($W71=AY$4,MAX(AY$1:AY70)+1,"")</f>
        <v/>
      </c>
      <c r="AZ71" s="6" t="str">
        <f>IF($W71=AZ$4,MAX(AZ$1:AZ70)+1,"")</f>
        <v/>
      </c>
      <c r="BA71" s="6" t="str">
        <f>IF($W71=BA$4,MAX(BA$1:BA70)+1,"")</f>
        <v/>
      </c>
      <c r="BB71" s="6" t="str">
        <f>IF($W71=BB$4,MAX(BB$1:BB70)+1,"")</f>
        <v/>
      </c>
      <c r="BC71" s="6" t="str">
        <f>IF($W71=BC$4,MAX(BC$1:BC70)+1,"")</f>
        <v/>
      </c>
      <c r="BD71" s="6" t="str">
        <f>IF($W71=BD$4,MAX(BD$1:BD70)+1,"")</f>
        <v/>
      </c>
      <c r="BE71" s="6" t="str">
        <f>IF($W71=BE$4,MAX(BE$1:BE70)+1,"")</f>
        <v/>
      </c>
      <c r="BF71" s="6" t="str">
        <f>IF($W71=BF$4,MAX(BF$1:BF70)+1,"")</f>
        <v/>
      </c>
      <c r="BG71" s="6" t="str">
        <f>IF($W71=BG$4,MAX(BG$1:BG70)+1,"")</f>
        <v/>
      </c>
      <c r="BH71" s="6" t="str">
        <f>IF($W71=BH$4,MAX(BH$1:BH70)+1,"")</f>
        <v/>
      </c>
      <c r="BI71" s="6" t="str">
        <f>IF($W71=BI$4,MAX(BI$1:BI70)+1,"")</f>
        <v/>
      </c>
      <c r="BJ71" s="6" t="str">
        <f>IF($W71=BJ$4,MAX(BJ$1:BJ70)+1,"")</f>
        <v/>
      </c>
      <c r="BK71" s="6" t="str">
        <f>IF($W71=BK$4,MAX(BK$1:BK70)+1,"")</f>
        <v/>
      </c>
      <c r="BL71" s="6" t="str">
        <f>IF($W71=BL$4,MAX(BL$1:BL70)+1,"")</f>
        <v/>
      </c>
      <c r="BM71" s="6" t="str">
        <f>IF($W71=BM$4,MAX(BM$1:BM70)+1,"")</f>
        <v/>
      </c>
      <c r="BN71" s="6" t="str">
        <f>IF($W71=BN$4,MAX(BN$1:BN70)+1,"")</f>
        <v/>
      </c>
      <c r="BO71" s="6" t="str">
        <f>IF($W71=BO$4,MAX(BO$1:BO70)+1,"")</f>
        <v/>
      </c>
      <c r="BP71" s="6" t="str">
        <f>IF($W71=BP$4,MAX(BP$1:BP70)+1,"")</f>
        <v/>
      </c>
      <c r="BQ71" s="6" t="str">
        <f>IF($W71=BQ$4,MAX(BQ$1:BQ70)+1,"")</f>
        <v/>
      </c>
      <c r="BR71" s="6" t="str">
        <f>IF($W71=BR$4,MAX(BR$1:BR70)+1,"")</f>
        <v/>
      </c>
      <c r="BS71" s="6" t="str">
        <f>IF($W71=BS$4,MAX(BS$1:BS70)+1,"")</f>
        <v/>
      </c>
      <c r="BT71" s="6" t="str">
        <f>IF($W71=BT$4,MAX(BT$1:BT70)+1,"")</f>
        <v/>
      </c>
      <c r="BU71" s="6" t="str">
        <f>IF($W71=BU$4,MAX(BU$1:BU70)+1,"")</f>
        <v/>
      </c>
      <c r="BV71" s="6" t="str">
        <f>IF($W71=BV$4,MAX(BV$1:BV70)+1,"")</f>
        <v/>
      </c>
      <c r="BW71" s="6" t="str">
        <f>IF($W71=BW$4,MAX(BW$1:BW70)+1,"")</f>
        <v/>
      </c>
      <c r="BX71" s="6" t="str">
        <f>IF($W71=BX$4,MAX(BX$1:BX70)+1,"")</f>
        <v/>
      </c>
      <c r="BY71" s="6" t="str">
        <f>IF($W71=BY$4,MAX(BY$1:BY70)+1,"")</f>
        <v/>
      </c>
      <c r="BZ71" s="6" t="str">
        <f>IF($W71=BZ$4,MAX(BZ$1:BZ70)+1,"")</f>
        <v/>
      </c>
      <c r="CA71" s="6" t="str">
        <f>IF($W71=CA$4,MAX(CA$1:CA70)+1,"")</f>
        <v/>
      </c>
      <c r="CB71" s="6" t="str">
        <f>IF($W71=CB$4,MAX(CB$1:CB70)+1,"")</f>
        <v/>
      </c>
      <c r="CC71" s="6" t="str">
        <f>IF($W71=CC$4,MAX(CC$1:CC70)+1,"")</f>
        <v/>
      </c>
      <c r="CD71" s="6" t="str">
        <f>IF($W71=CD$4,MAX(CD$1:CD70)+1,"")</f>
        <v/>
      </c>
      <c r="CE71" s="6" t="str">
        <f>IF($W71=CE$4,MAX(CE$1:CE70)+1,"")</f>
        <v/>
      </c>
      <c r="CF71" s="6" t="str">
        <f>IF($W71=CF$4,MAX(CF$1:CF70)+1,"")</f>
        <v/>
      </c>
      <c r="CG71" s="6" t="str">
        <f>IF($W71=CG$4,MAX(CG$1:CG70)+1,"")</f>
        <v/>
      </c>
      <c r="CH71" s="6" t="str">
        <f>IF($W71=CH$4,MAX(CH$1:CH70)+1,"")</f>
        <v/>
      </c>
      <c r="CI71" s="6" t="str">
        <f>IF($W71=CI$4,MAX(CI$1:CI70)+1,"")</f>
        <v/>
      </c>
      <c r="CJ71" s="6" t="str">
        <f>IF($W71=CJ$4,MAX(CJ$1:CJ70)+1,"")</f>
        <v/>
      </c>
      <c r="CK71" s="6" t="str">
        <f>IF($W71=CK$4,MAX(CK$1:CK70)+1,"")</f>
        <v/>
      </c>
      <c r="CL71" s="6" t="str">
        <f>IF($W71=CL$4,MAX(CL$1:CL70)+1,"")</f>
        <v/>
      </c>
      <c r="CM71" s="6" t="str">
        <f>IF($W71=CM$4,MAX(CM$1:CM70)+1,"")</f>
        <v/>
      </c>
      <c r="CN71" s="6" t="str">
        <f>IF($W71=CN$4,MAX(CN$1:CN70)+1,"")</f>
        <v/>
      </c>
      <c r="CO71" s="6" t="str">
        <f>IF($W71=CO$4,MAX(CO$1:CO70)+1,"")</f>
        <v/>
      </c>
      <c r="CP71" s="6" t="str">
        <f>IF($W71=CP$4,MAX(CP$1:CP70)+1,"")</f>
        <v/>
      </c>
      <c r="CQ71" s="6" t="str">
        <f>IF($W71=CQ$4,MAX(CQ$1:CQ70)+1,"")</f>
        <v/>
      </c>
      <c r="CR71" s="6" t="str">
        <f>IF($W71=CR$4,MAX(CR$1:CR70)+1,"")</f>
        <v/>
      </c>
      <c r="CS71" s="6" t="str">
        <f>IF($W71=CS$4,MAX(CS$1:CS70)+1,"")</f>
        <v/>
      </c>
      <c r="CT71" s="5">
        <f t="shared" si="19"/>
        <v>7</v>
      </c>
      <c r="CU71" s="6" t="str">
        <f t="shared" si="20"/>
        <v>1709901953091</v>
      </c>
      <c r="CV71" s="5" t="str">
        <f t="shared" si="21"/>
        <v>เด็กหญิง</v>
      </c>
      <c r="CW71" s="5" t="str" cm="1">
        <f t="array" ref="CW71">RIGHT(F71,MIN(LEN(SUBSTITUTE(F71,รายชื่อนักเรียนแยกห้อง!$AD$5:$AD$8,""))))</f>
        <v>สุพัตรา</v>
      </c>
      <c r="CX71" s="6" t="str">
        <f t="shared" si="22"/>
        <v/>
      </c>
      <c r="CY71" s="6">
        <f t="shared" si="23"/>
        <v>0</v>
      </c>
      <c r="CZ71" s="5" t="str">
        <f t="shared" si="24"/>
        <v>มัธยมศึกษาปีที่ 1/2-</v>
      </c>
      <c r="DA71" s="5" t="str">
        <f t="shared" si="25"/>
        <v>มัธยมศึกษาปีที่ 1/2-0</v>
      </c>
      <c r="DC71" s="6" t="str">
        <f>IF(DB71="วิทย์-คณิต (เตรียมวิศวะ)",MAX($DC$1:DC70)+1,"")</f>
        <v/>
      </c>
      <c r="DD71" s="6" t="str">
        <f>IF(DB71="วิทย์-คณิต (วิทยาศาสตร์สุขภาพ)",MAX($DD$1:DD70)+1,"")</f>
        <v/>
      </c>
      <c r="DE71" s="6" t="str">
        <f>IF(DB71="ศิลป์การจัดการธุรกิจการค้าสมัยใหม่",MAX($DE$1:DE70)+1,"")</f>
        <v/>
      </c>
      <c r="DF71" s="6" t="str">
        <f>IF(DB71="ศิลป์ภาษาจีนเพื่อธุรกิจ 4.0",MAX($DF$1:DF70)+1,"")</f>
        <v/>
      </c>
      <c r="DG71" s="6" t="str">
        <f>IF(DB71="ศิลป์ภาษาอังกฤษเพื่อการสื่อสารธุรกิจ",MAX($DG$1:DG70)+1,"")</f>
        <v/>
      </c>
      <c r="DH71" s="6" t="str">
        <f>IF(DB71="นวัตกรรมการจัดการเกษตร",MAX($DH$1:DH70)+1,"")</f>
        <v/>
      </c>
      <c r="DI71" s="5">
        <f t="shared" si="26"/>
        <v>0</v>
      </c>
      <c r="DJ71" s="5" t="str">
        <f t="shared" si="27"/>
        <v>มัธยมศึกษาปีที่ 1/2-32</v>
      </c>
      <c r="DK71" s="5" t="str">
        <f t="shared" si="28"/>
        <v>-0</v>
      </c>
      <c r="DL71" s="5" t="str">
        <f t="shared" si="29"/>
        <v>มัธยมศึกษาปีที่ 1</v>
      </c>
    </row>
    <row r="72" spans="1:116">
      <c r="A72" s="5" t="str">
        <f t="shared" si="15"/>
        <v>มัธยมศึกษาปีที่ 1/2-33</v>
      </c>
      <c r="B72" s="5" t="str">
        <f t="shared" si="16"/>
        <v>ช68101-6</v>
      </c>
      <c r="C72" s="5" t="str">
        <f t="shared" si="17"/>
        <v>-0</v>
      </c>
      <c r="D72" s="8">
        <v>33</v>
      </c>
      <c r="E72" s="9" t="s">
        <v>1678</v>
      </c>
      <c r="F72" s="3" t="s">
        <v>1715</v>
      </c>
      <c r="G72" s="3" t="s">
        <v>1716</v>
      </c>
      <c r="H72" s="11">
        <v>1</v>
      </c>
      <c r="I72" s="11">
        <v>7</v>
      </c>
      <c r="J72" s="11">
        <v>0</v>
      </c>
      <c r="K72" s="11">
        <v>9</v>
      </c>
      <c r="L72" s="11">
        <v>9</v>
      </c>
      <c r="M72" s="11">
        <v>0</v>
      </c>
      <c r="N72" s="11">
        <v>1</v>
      </c>
      <c r="O72" s="11">
        <v>9</v>
      </c>
      <c r="P72" s="11">
        <v>6</v>
      </c>
      <c r="Q72" s="11">
        <v>0</v>
      </c>
      <c r="R72" s="11">
        <v>1</v>
      </c>
      <c r="S72" s="11">
        <v>4</v>
      </c>
      <c r="T72" s="11">
        <v>4</v>
      </c>
      <c r="U72" s="11" t="s">
        <v>576</v>
      </c>
      <c r="W72" s="6" t="str">
        <f>IF(X72="","",IF(X72=รายชื่อชมรม!$B$3,รายชื่อชมรม!$A$3,IF(X72=รายชื่อชมรม!$B$4,รายชื่อชมรม!$A$4,IF(X72=รายชื่อชมรม!$B$5,รายชื่อชมรม!$A$5,IF(X72=รายชื่อชมรม!$B$6,รายชื่อชมรม!$A$6,IF(X72=รายชื่อชมรม!$B$7,รายชื่อชมรม!$A$7,IF(X72=รายชื่อชมรม!$B$8,รายชื่อชมรม!$A$8,IF(X72=รายชื่อชมรม!$B$9,รายชื่อชมรม!$A$9,IF(X72=รายชื่อชมรม!$B$10,รายชื่อชมรม!$A$10,IF(X72=รายชื่อชมรม!$B$11,รายชื่อชมรม!$A$11,IF(X72=รายชื่อชมรม!$B$12,รายชื่อชมรม!$A$12,"-")))))))))))</f>
        <v>ช68101</v>
      </c>
      <c r="X72" s="6" t="s">
        <v>2324</v>
      </c>
      <c r="Y72" s="6" t="str">
        <f>IF(W72=0,"",IF(W72="-","",IF(W72="","",VLOOKUP(W72,รายชื่อชมรม!$A$3:$F$83,3,FALSE))))</f>
        <v>นางสาวศิลป์ศุภา  คุสินธุ์</v>
      </c>
      <c r="Z72" s="6" t="str">
        <f>IF(Y72=$Z$4,MAX(Z$1:$Z71)+1,"")</f>
        <v/>
      </c>
      <c r="AA72" s="6" t="str">
        <f>IF($Y72=AA$4,MAX(AA$1:AA71)+1,"")</f>
        <v/>
      </c>
      <c r="AB72" s="6" t="str">
        <f>IF($Y72=AB$4,MAX(AB$1:AB71)+1,"")</f>
        <v/>
      </c>
      <c r="AC72" s="6" t="str">
        <f>IF($Y72=AC$4,MAX(AC$1:AC71)+1,"")</f>
        <v/>
      </c>
      <c r="AD72" s="6" t="str">
        <f>IF($Y72=AD$4,MAX(AD$1:AD71)+1,"")</f>
        <v/>
      </c>
      <c r="AE72" s="6" t="str">
        <f>IF($Y72=AE$4,MAX(AE$1:AE71)+1,"")</f>
        <v/>
      </c>
      <c r="AF72" s="6" t="str">
        <f>IF($Y72=AF$4,MAX(AF$1:AF71)+1,"")</f>
        <v/>
      </c>
      <c r="AG72" s="6" t="str">
        <f>IF($Y72=AG$4,MAX(AG$1:AG71)+1,"")</f>
        <v/>
      </c>
      <c r="AH72" s="6" t="str">
        <f>IF($Y72=AH$4,MAX(AH$1:AH71)+1,"")</f>
        <v/>
      </c>
      <c r="AI72" s="5">
        <f t="shared" si="18"/>
        <v>0</v>
      </c>
      <c r="AK72" s="6">
        <f>IF($W72=AK$4,MAX(AK$1:AK71)+1,"")</f>
        <v>6</v>
      </c>
      <c r="AL72" s="6" t="str">
        <f>IF($W72=AL$4,MAX(AL$1:AL71)+1,"")</f>
        <v/>
      </c>
      <c r="AM72" s="6" t="str">
        <f>IF($W72=AM$4,MAX(AM$1:AM71)+1,"")</f>
        <v/>
      </c>
      <c r="AN72" s="6" t="str">
        <f>IF($W72=AN$4,MAX(AN$1:AN71)+1,"")</f>
        <v/>
      </c>
      <c r="AO72" s="6" t="str">
        <f>IF($W72=AO$4,MAX(AO$1:AO71)+1,"")</f>
        <v/>
      </c>
      <c r="AP72" s="6" t="str">
        <f>IF($W72=AP$4,MAX(AP$1:AP71)+1,"")</f>
        <v/>
      </c>
      <c r="AQ72" s="6" t="str">
        <f>IF($W72=AQ$4,MAX(AQ$1:AQ71)+1,"")</f>
        <v/>
      </c>
      <c r="AR72" s="6" t="str">
        <f>IF($W72=AR$4,MAX(AR$1:AR71)+1,"")</f>
        <v/>
      </c>
      <c r="AS72" s="6" t="str">
        <f>IF($W72=AS$4,MAX(AS$1:AS71)+1,"")</f>
        <v/>
      </c>
      <c r="AT72" s="6" t="str">
        <f>IF($W72=AT$4,MAX(AT$1:AT71)+1,"")</f>
        <v/>
      </c>
      <c r="AU72" s="6" t="str">
        <f>IF($W72=AU$4,MAX(AU$1:AU71)+1,"")</f>
        <v/>
      </c>
      <c r="AV72" s="6" t="str">
        <f>IF($W72=AV$4,MAX(AV$1:AV71)+1,"")</f>
        <v/>
      </c>
      <c r="AW72" s="6" t="str">
        <f>IF($W72=AW$4,MAX(AW$1:AW71)+1,"")</f>
        <v/>
      </c>
      <c r="AX72" s="6" t="str">
        <f>IF($W72=AX$4,MAX(AX$1:AX71)+1,"")</f>
        <v/>
      </c>
      <c r="AY72" s="6" t="str">
        <f>IF($W72=AY$4,MAX(AY$1:AY71)+1,"")</f>
        <v/>
      </c>
      <c r="AZ72" s="6" t="str">
        <f>IF($W72=AZ$4,MAX(AZ$1:AZ71)+1,"")</f>
        <v/>
      </c>
      <c r="BA72" s="6" t="str">
        <f>IF($W72=BA$4,MAX(BA$1:BA71)+1,"")</f>
        <v/>
      </c>
      <c r="BB72" s="6" t="str">
        <f>IF($W72=BB$4,MAX(BB$1:BB71)+1,"")</f>
        <v/>
      </c>
      <c r="BC72" s="6" t="str">
        <f>IF($W72=BC$4,MAX(BC$1:BC71)+1,"")</f>
        <v/>
      </c>
      <c r="BD72" s="6" t="str">
        <f>IF($W72=BD$4,MAX(BD$1:BD71)+1,"")</f>
        <v/>
      </c>
      <c r="BE72" s="6" t="str">
        <f>IF($W72=BE$4,MAX(BE$1:BE71)+1,"")</f>
        <v/>
      </c>
      <c r="BF72" s="6" t="str">
        <f>IF($W72=BF$4,MAX(BF$1:BF71)+1,"")</f>
        <v/>
      </c>
      <c r="BG72" s="6" t="str">
        <f>IF($W72=BG$4,MAX(BG$1:BG71)+1,"")</f>
        <v/>
      </c>
      <c r="BH72" s="6" t="str">
        <f>IF($W72=BH$4,MAX(BH$1:BH71)+1,"")</f>
        <v/>
      </c>
      <c r="BI72" s="6" t="str">
        <f>IF($W72=BI$4,MAX(BI$1:BI71)+1,"")</f>
        <v/>
      </c>
      <c r="BJ72" s="6" t="str">
        <f>IF($W72=BJ$4,MAX(BJ$1:BJ71)+1,"")</f>
        <v/>
      </c>
      <c r="BK72" s="6" t="str">
        <f>IF($W72=BK$4,MAX(BK$1:BK71)+1,"")</f>
        <v/>
      </c>
      <c r="BL72" s="6" t="str">
        <f>IF($W72=BL$4,MAX(BL$1:BL71)+1,"")</f>
        <v/>
      </c>
      <c r="BM72" s="6" t="str">
        <f>IF($W72=BM$4,MAX(BM$1:BM71)+1,"")</f>
        <v/>
      </c>
      <c r="BN72" s="6" t="str">
        <f>IF($W72=BN$4,MAX(BN$1:BN71)+1,"")</f>
        <v/>
      </c>
      <c r="BO72" s="6" t="str">
        <f>IF($W72=BO$4,MAX(BO$1:BO71)+1,"")</f>
        <v/>
      </c>
      <c r="BP72" s="6" t="str">
        <f>IF($W72=BP$4,MAX(BP$1:BP71)+1,"")</f>
        <v/>
      </c>
      <c r="BQ72" s="6" t="str">
        <f>IF($W72=BQ$4,MAX(BQ$1:BQ71)+1,"")</f>
        <v/>
      </c>
      <c r="BR72" s="6" t="str">
        <f>IF($W72=BR$4,MAX(BR$1:BR71)+1,"")</f>
        <v/>
      </c>
      <c r="BS72" s="6" t="str">
        <f>IF($W72=BS$4,MAX(BS$1:BS71)+1,"")</f>
        <v/>
      </c>
      <c r="BT72" s="6" t="str">
        <f>IF($W72=BT$4,MAX(BT$1:BT71)+1,"")</f>
        <v/>
      </c>
      <c r="BU72" s="6" t="str">
        <f>IF($W72=BU$4,MAX(BU$1:BU71)+1,"")</f>
        <v/>
      </c>
      <c r="BV72" s="6" t="str">
        <f>IF($W72=BV$4,MAX(BV$1:BV71)+1,"")</f>
        <v/>
      </c>
      <c r="BW72" s="6" t="str">
        <f>IF($W72=BW$4,MAX(BW$1:BW71)+1,"")</f>
        <v/>
      </c>
      <c r="BX72" s="6" t="str">
        <f>IF($W72=BX$4,MAX(BX$1:BX71)+1,"")</f>
        <v/>
      </c>
      <c r="BY72" s="6" t="str">
        <f>IF($W72=BY$4,MAX(BY$1:BY71)+1,"")</f>
        <v/>
      </c>
      <c r="BZ72" s="6" t="str">
        <f>IF($W72=BZ$4,MAX(BZ$1:BZ71)+1,"")</f>
        <v/>
      </c>
      <c r="CA72" s="6" t="str">
        <f>IF($W72=CA$4,MAX(CA$1:CA71)+1,"")</f>
        <v/>
      </c>
      <c r="CB72" s="6" t="str">
        <f>IF($W72=CB$4,MAX(CB$1:CB71)+1,"")</f>
        <v/>
      </c>
      <c r="CC72" s="6" t="str">
        <f>IF($W72=CC$4,MAX(CC$1:CC71)+1,"")</f>
        <v/>
      </c>
      <c r="CD72" s="6" t="str">
        <f>IF($W72=CD$4,MAX(CD$1:CD71)+1,"")</f>
        <v/>
      </c>
      <c r="CE72" s="6" t="str">
        <f>IF($W72=CE$4,MAX(CE$1:CE71)+1,"")</f>
        <v/>
      </c>
      <c r="CF72" s="6" t="str">
        <f>IF($W72=CF$4,MAX(CF$1:CF71)+1,"")</f>
        <v/>
      </c>
      <c r="CG72" s="6" t="str">
        <f>IF($W72=CG$4,MAX(CG$1:CG71)+1,"")</f>
        <v/>
      </c>
      <c r="CH72" s="6" t="str">
        <f>IF($W72=CH$4,MAX(CH$1:CH71)+1,"")</f>
        <v/>
      </c>
      <c r="CI72" s="6" t="str">
        <f>IF($W72=CI$4,MAX(CI$1:CI71)+1,"")</f>
        <v/>
      </c>
      <c r="CJ72" s="6" t="str">
        <f>IF($W72=CJ$4,MAX(CJ$1:CJ71)+1,"")</f>
        <v/>
      </c>
      <c r="CK72" s="6" t="str">
        <f>IF($W72=CK$4,MAX(CK$1:CK71)+1,"")</f>
        <v/>
      </c>
      <c r="CL72" s="6" t="str">
        <f>IF($W72=CL$4,MAX(CL$1:CL71)+1,"")</f>
        <v/>
      </c>
      <c r="CM72" s="6" t="str">
        <f>IF($W72=CM$4,MAX(CM$1:CM71)+1,"")</f>
        <v/>
      </c>
      <c r="CN72" s="6" t="str">
        <f>IF($W72=CN$4,MAX(CN$1:CN71)+1,"")</f>
        <v/>
      </c>
      <c r="CO72" s="6" t="str">
        <f>IF($W72=CO$4,MAX(CO$1:CO71)+1,"")</f>
        <v/>
      </c>
      <c r="CP72" s="6" t="str">
        <f>IF($W72=CP$4,MAX(CP$1:CP71)+1,"")</f>
        <v/>
      </c>
      <c r="CQ72" s="6" t="str">
        <f>IF($W72=CQ$4,MAX(CQ$1:CQ71)+1,"")</f>
        <v/>
      </c>
      <c r="CR72" s="6" t="str">
        <f>IF($W72=CR$4,MAX(CR$1:CR71)+1,"")</f>
        <v/>
      </c>
      <c r="CS72" s="6" t="str">
        <f>IF($W72=CS$4,MAX(CS$1:CS71)+1,"")</f>
        <v/>
      </c>
      <c r="CT72" s="5">
        <f t="shared" si="19"/>
        <v>6</v>
      </c>
      <c r="CU72" s="6" t="str">
        <f t="shared" si="20"/>
        <v>1709901960144</v>
      </c>
      <c r="CV72" s="5" t="str">
        <f t="shared" si="21"/>
        <v>เด็กหญิง</v>
      </c>
      <c r="CW72" s="5" t="str" cm="1">
        <f t="array" ref="CW72">RIGHT(F72,MIN(LEN(SUBSTITUTE(F72,รายชื่อนักเรียนแยกห้อง!$AD$5:$AD$8,""))))</f>
        <v>นริสรา</v>
      </c>
      <c r="CX72" s="6" t="str">
        <f t="shared" si="22"/>
        <v/>
      </c>
      <c r="CY72" s="6">
        <f t="shared" si="23"/>
        <v>0</v>
      </c>
      <c r="CZ72" s="5" t="str">
        <f t="shared" si="24"/>
        <v>มัธยมศึกษาปีที่ 1/2-</v>
      </c>
      <c r="DA72" s="5" t="str">
        <f t="shared" si="25"/>
        <v>มัธยมศึกษาปีที่ 1/2-0</v>
      </c>
      <c r="DC72" s="6" t="str">
        <f>IF(DB72="วิทย์-คณิต (เตรียมวิศวะ)",MAX($DC$1:DC71)+1,"")</f>
        <v/>
      </c>
      <c r="DD72" s="6" t="str">
        <f>IF(DB72="วิทย์-คณิต (วิทยาศาสตร์สุขภาพ)",MAX($DD$1:DD71)+1,"")</f>
        <v/>
      </c>
      <c r="DE72" s="6" t="str">
        <f>IF(DB72="ศิลป์การจัดการธุรกิจการค้าสมัยใหม่",MAX($DE$1:DE71)+1,"")</f>
        <v/>
      </c>
      <c r="DF72" s="6" t="str">
        <f>IF(DB72="ศิลป์ภาษาจีนเพื่อธุรกิจ 4.0",MAX($DF$1:DF71)+1,"")</f>
        <v/>
      </c>
      <c r="DG72" s="6" t="str">
        <f>IF(DB72="ศิลป์ภาษาอังกฤษเพื่อการสื่อสารธุรกิจ",MAX($DG$1:DG71)+1,"")</f>
        <v/>
      </c>
      <c r="DH72" s="6" t="str">
        <f>IF(DB72="นวัตกรรมการจัดการเกษตร",MAX($DH$1:DH71)+1,"")</f>
        <v/>
      </c>
      <c r="DI72" s="5">
        <f t="shared" si="26"/>
        <v>0</v>
      </c>
      <c r="DJ72" s="5" t="str">
        <f t="shared" si="27"/>
        <v>มัธยมศึกษาปีที่ 1/2-33</v>
      </c>
      <c r="DK72" s="5" t="str">
        <f t="shared" si="28"/>
        <v>-0</v>
      </c>
      <c r="DL72" s="5" t="str">
        <f t="shared" si="29"/>
        <v>มัธยมศึกษาปีที่ 1</v>
      </c>
    </row>
    <row r="73" spans="1:116">
      <c r="A73" s="5" t="str">
        <f t="shared" si="15"/>
        <v>มัธยมศึกษาปีที่ 1/2-34</v>
      </c>
      <c r="B73" s="5" t="str">
        <f t="shared" si="16"/>
        <v>ช68101-7</v>
      </c>
      <c r="C73" s="5" t="str">
        <f t="shared" si="17"/>
        <v>-0</v>
      </c>
      <c r="D73" s="8">
        <v>34</v>
      </c>
      <c r="E73" s="9" t="s">
        <v>1702</v>
      </c>
      <c r="F73" s="3" t="s">
        <v>1718</v>
      </c>
      <c r="G73" s="3" t="s">
        <v>1719</v>
      </c>
      <c r="H73" s="11">
        <v>1</v>
      </c>
      <c r="I73" s="11">
        <v>7</v>
      </c>
      <c r="J73" s="11">
        <v>0</v>
      </c>
      <c r="K73" s="11">
        <v>9</v>
      </c>
      <c r="L73" s="11">
        <v>9</v>
      </c>
      <c r="M73" s="11">
        <v>0</v>
      </c>
      <c r="N73" s="11">
        <v>1</v>
      </c>
      <c r="O73" s="11">
        <v>9</v>
      </c>
      <c r="P73" s="11">
        <v>2</v>
      </c>
      <c r="Q73" s="11">
        <v>9</v>
      </c>
      <c r="R73" s="11">
        <v>9</v>
      </c>
      <c r="S73" s="11">
        <v>8</v>
      </c>
      <c r="T73" s="11">
        <v>1</v>
      </c>
      <c r="U73" s="11" t="s">
        <v>576</v>
      </c>
      <c r="W73" s="6" t="str">
        <f>IF(X73="","",IF(X73=รายชื่อชมรม!$B$3,รายชื่อชมรม!$A$3,IF(X73=รายชื่อชมรม!$B$4,รายชื่อชมรม!$A$4,IF(X73=รายชื่อชมรม!$B$5,รายชื่อชมรม!$A$5,IF(X73=รายชื่อชมรม!$B$6,รายชื่อชมรม!$A$6,IF(X73=รายชื่อชมรม!$B$7,รายชื่อชมรม!$A$7,IF(X73=รายชื่อชมรม!$B$8,รายชื่อชมรม!$A$8,IF(X73=รายชื่อชมรม!$B$9,รายชื่อชมรม!$A$9,IF(X73=รายชื่อชมรม!$B$10,รายชื่อชมรม!$A$10,IF(X73=รายชื่อชมรม!$B$11,รายชื่อชมรม!$A$11,IF(X73=รายชื่อชมรม!$B$12,รายชื่อชมรม!$A$12,"-")))))))))))</f>
        <v>ช68101</v>
      </c>
      <c r="X73" s="6" t="s">
        <v>2324</v>
      </c>
      <c r="Y73" s="6" t="str">
        <f>IF(W73=0,"",IF(W73="-","",IF(W73="","",VLOOKUP(W73,รายชื่อชมรม!$A$3:$F$83,3,FALSE))))</f>
        <v>นางสาวศิลป์ศุภา  คุสินธุ์</v>
      </c>
      <c r="Z73" s="6" t="str">
        <f>IF(Y73=$Z$4,MAX(Z$1:$Z72)+1,"")</f>
        <v/>
      </c>
      <c r="AA73" s="6" t="str">
        <f>IF($Y73=AA$4,MAX(AA$1:AA72)+1,"")</f>
        <v/>
      </c>
      <c r="AB73" s="6" t="str">
        <f>IF($Y73=AB$4,MAX(AB$1:AB72)+1,"")</f>
        <v/>
      </c>
      <c r="AC73" s="6" t="str">
        <f>IF($Y73=AC$4,MAX(AC$1:AC72)+1,"")</f>
        <v/>
      </c>
      <c r="AD73" s="6" t="str">
        <f>IF($Y73=AD$4,MAX(AD$1:AD72)+1,"")</f>
        <v/>
      </c>
      <c r="AE73" s="6" t="str">
        <f>IF($Y73=AE$4,MAX(AE$1:AE72)+1,"")</f>
        <v/>
      </c>
      <c r="AF73" s="6" t="str">
        <f>IF($Y73=AF$4,MAX(AF$1:AF72)+1,"")</f>
        <v/>
      </c>
      <c r="AG73" s="6" t="str">
        <f>IF($Y73=AG$4,MAX(AG$1:AG72)+1,"")</f>
        <v/>
      </c>
      <c r="AH73" s="6" t="str">
        <f>IF($Y73=AH$4,MAX(AH$1:AH72)+1,"")</f>
        <v/>
      </c>
      <c r="AI73" s="5">
        <f t="shared" si="18"/>
        <v>0</v>
      </c>
      <c r="AK73" s="6">
        <f>IF($W73=AK$4,MAX(AK$1:AK72)+1,"")</f>
        <v>7</v>
      </c>
      <c r="AL73" s="6" t="str">
        <f>IF($W73=AL$4,MAX(AL$1:AL72)+1,"")</f>
        <v/>
      </c>
      <c r="AM73" s="6" t="str">
        <f>IF($W73=AM$4,MAX(AM$1:AM72)+1,"")</f>
        <v/>
      </c>
      <c r="AN73" s="6" t="str">
        <f>IF($W73=AN$4,MAX(AN$1:AN72)+1,"")</f>
        <v/>
      </c>
      <c r="AO73" s="6" t="str">
        <f>IF($W73=AO$4,MAX(AO$1:AO72)+1,"")</f>
        <v/>
      </c>
      <c r="AP73" s="6" t="str">
        <f>IF($W73=AP$4,MAX(AP$1:AP72)+1,"")</f>
        <v/>
      </c>
      <c r="AQ73" s="6" t="str">
        <f>IF($W73=AQ$4,MAX(AQ$1:AQ72)+1,"")</f>
        <v/>
      </c>
      <c r="AR73" s="6" t="str">
        <f>IF($W73=AR$4,MAX(AR$1:AR72)+1,"")</f>
        <v/>
      </c>
      <c r="AS73" s="6" t="str">
        <f>IF($W73=AS$4,MAX(AS$1:AS72)+1,"")</f>
        <v/>
      </c>
      <c r="AT73" s="6" t="str">
        <f>IF($W73=AT$4,MAX(AT$1:AT72)+1,"")</f>
        <v/>
      </c>
      <c r="AU73" s="6" t="str">
        <f>IF($W73=AU$4,MAX(AU$1:AU72)+1,"")</f>
        <v/>
      </c>
      <c r="AV73" s="6" t="str">
        <f>IF($W73=AV$4,MAX(AV$1:AV72)+1,"")</f>
        <v/>
      </c>
      <c r="AW73" s="6" t="str">
        <f>IF($W73=AW$4,MAX(AW$1:AW72)+1,"")</f>
        <v/>
      </c>
      <c r="AX73" s="6" t="str">
        <f>IF($W73=AX$4,MAX(AX$1:AX72)+1,"")</f>
        <v/>
      </c>
      <c r="AY73" s="6" t="str">
        <f>IF($W73=AY$4,MAX(AY$1:AY72)+1,"")</f>
        <v/>
      </c>
      <c r="AZ73" s="6" t="str">
        <f>IF($W73=AZ$4,MAX(AZ$1:AZ72)+1,"")</f>
        <v/>
      </c>
      <c r="BA73" s="6" t="str">
        <f>IF($W73=BA$4,MAX(BA$1:BA72)+1,"")</f>
        <v/>
      </c>
      <c r="BB73" s="6" t="str">
        <f>IF($W73=BB$4,MAX(BB$1:BB72)+1,"")</f>
        <v/>
      </c>
      <c r="BC73" s="6" t="str">
        <f>IF($W73=BC$4,MAX(BC$1:BC72)+1,"")</f>
        <v/>
      </c>
      <c r="BD73" s="6" t="str">
        <f>IF($W73=BD$4,MAX(BD$1:BD72)+1,"")</f>
        <v/>
      </c>
      <c r="BE73" s="6" t="str">
        <f>IF($W73=BE$4,MAX(BE$1:BE72)+1,"")</f>
        <v/>
      </c>
      <c r="BF73" s="6" t="str">
        <f>IF($W73=BF$4,MAX(BF$1:BF72)+1,"")</f>
        <v/>
      </c>
      <c r="BG73" s="6" t="str">
        <f>IF($W73=BG$4,MAX(BG$1:BG72)+1,"")</f>
        <v/>
      </c>
      <c r="BH73" s="6" t="str">
        <f>IF($W73=BH$4,MAX(BH$1:BH72)+1,"")</f>
        <v/>
      </c>
      <c r="BI73" s="6" t="str">
        <f>IF($W73=BI$4,MAX(BI$1:BI72)+1,"")</f>
        <v/>
      </c>
      <c r="BJ73" s="6" t="str">
        <f>IF($W73=BJ$4,MAX(BJ$1:BJ72)+1,"")</f>
        <v/>
      </c>
      <c r="BK73" s="6" t="str">
        <f>IF($W73=BK$4,MAX(BK$1:BK72)+1,"")</f>
        <v/>
      </c>
      <c r="BL73" s="6" t="str">
        <f>IF($W73=BL$4,MAX(BL$1:BL72)+1,"")</f>
        <v/>
      </c>
      <c r="BM73" s="6" t="str">
        <f>IF($W73=BM$4,MAX(BM$1:BM72)+1,"")</f>
        <v/>
      </c>
      <c r="BN73" s="6" t="str">
        <f>IF($W73=BN$4,MAX(BN$1:BN72)+1,"")</f>
        <v/>
      </c>
      <c r="BO73" s="6" t="str">
        <f>IF($W73=BO$4,MAX(BO$1:BO72)+1,"")</f>
        <v/>
      </c>
      <c r="BP73" s="6" t="str">
        <f>IF($W73=BP$4,MAX(BP$1:BP72)+1,"")</f>
        <v/>
      </c>
      <c r="BQ73" s="6" t="str">
        <f>IF($W73=BQ$4,MAX(BQ$1:BQ72)+1,"")</f>
        <v/>
      </c>
      <c r="BR73" s="6" t="str">
        <f>IF($W73=BR$4,MAX(BR$1:BR72)+1,"")</f>
        <v/>
      </c>
      <c r="BS73" s="6" t="str">
        <f>IF($W73=BS$4,MAX(BS$1:BS72)+1,"")</f>
        <v/>
      </c>
      <c r="BT73" s="6" t="str">
        <f>IF($W73=BT$4,MAX(BT$1:BT72)+1,"")</f>
        <v/>
      </c>
      <c r="BU73" s="6" t="str">
        <f>IF($W73=BU$4,MAX(BU$1:BU72)+1,"")</f>
        <v/>
      </c>
      <c r="BV73" s="6" t="str">
        <f>IF($W73=BV$4,MAX(BV$1:BV72)+1,"")</f>
        <v/>
      </c>
      <c r="BW73" s="6" t="str">
        <f>IF($W73=BW$4,MAX(BW$1:BW72)+1,"")</f>
        <v/>
      </c>
      <c r="BX73" s="6" t="str">
        <f>IF($W73=BX$4,MAX(BX$1:BX72)+1,"")</f>
        <v/>
      </c>
      <c r="BY73" s="6" t="str">
        <f>IF($W73=BY$4,MAX(BY$1:BY72)+1,"")</f>
        <v/>
      </c>
      <c r="BZ73" s="6" t="str">
        <f>IF($W73=BZ$4,MAX(BZ$1:BZ72)+1,"")</f>
        <v/>
      </c>
      <c r="CA73" s="6" t="str">
        <f>IF($W73=CA$4,MAX(CA$1:CA72)+1,"")</f>
        <v/>
      </c>
      <c r="CB73" s="6" t="str">
        <f>IF($W73=CB$4,MAX(CB$1:CB72)+1,"")</f>
        <v/>
      </c>
      <c r="CC73" s="6" t="str">
        <f>IF($W73=CC$4,MAX(CC$1:CC72)+1,"")</f>
        <v/>
      </c>
      <c r="CD73" s="6" t="str">
        <f>IF($W73=CD$4,MAX(CD$1:CD72)+1,"")</f>
        <v/>
      </c>
      <c r="CE73" s="6" t="str">
        <f>IF($W73=CE$4,MAX(CE$1:CE72)+1,"")</f>
        <v/>
      </c>
      <c r="CF73" s="6" t="str">
        <f>IF($W73=CF$4,MAX(CF$1:CF72)+1,"")</f>
        <v/>
      </c>
      <c r="CG73" s="6" t="str">
        <f>IF($W73=CG$4,MAX(CG$1:CG72)+1,"")</f>
        <v/>
      </c>
      <c r="CH73" s="6" t="str">
        <f>IF($W73=CH$4,MAX(CH$1:CH72)+1,"")</f>
        <v/>
      </c>
      <c r="CI73" s="6" t="str">
        <f>IF($W73=CI$4,MAX(CI$1:CI72)+1,"")</f>
        <v/>
      </c>
      <c r="CJ73" s="6" t="str">
        <f>IF($W73=CJ$4,MAX(CJ$1:CJ72)+1,"")</f>
        <v/>
      </c>
      <c r="CK73" s="6" t="str">
        <f>IF($W73=CK$4,MAX(CK$1:CK72)+1,"")</f>
        <v/>
      </c>
      <c r="CL73" s="6" t="str">
        <f>IF($W73=CL$4,MAX(CL$1:CL72)+1,"")</f>
        <v/>
      </c>
      <c r="CM73" s="6" t="str">
        <f>IF($W73=CM$4,MAX(CM$1:CM72)+1,"")</f>
        <v/>
      </c>
      <c r="CN73" s="6" t="str">
        <f>IF($W73=CN$4,MAX(CN$1:CN72)+1,"")</f>
        <v/>
      </c>
      <c r="CO73" s="6" t="str">
        <f>IF($W73=CO$4,MAX(CO$1:CO72)+1,"")</f>
        <v/>
      </c>
      <c r="CP73" s="6" t="str">
        <f>IF($W73=CP$4,MAX(CP$1:CP72)+1,"")</f>
        <v/>
      </c>
      <c r="CQ73" s="6" t="str">
        <f>IF($W73=CQ$4,MAX(CQ$1:CQ72)+1,"")</f>
        <v/>
      </c>
      <c r="CR73" s="6" t="str">
        <f>IF($W73=CR$4,MAX(CR$1:CR72)+1,"")</f>
        <v/>
      </c>
      <c r="CS73" s="6" t="str">
        <f>IF($W73=CS$4,MAX(CS$1:CS72)+1,"")</f>
        <v/>
      </c>
      <c r="CT73" s="5">
        <f t="shared" si="19"/>
        <v>7</v>
      </c>
      <c r="CU73" s="6" t="str">
        <f t="shared" si="20"/>
        <v>1709901929981</v>
      </c>
      <c r="CV73" s="5" t="str">
        <f t="shared" si="21"/>
        <v>เด็กหญิง</v>
      </c>
      <c r="CW73" s="5" t="str" cm="1">
        <f t="array" ref="CW73">RIGHT(F73,MIN(LEN(SUBSTITUTE(F73,รายชื่อนักเรียนแยกห้อง!$AD$5:$AD$8,""))))</f>
        <v>ไอยวริญ</v>
      </c>
      <c r="CX73" s="6" t="str">
        <f t="shared" si="22"/>
        <v/>
      </c>
      <c r="CY73" s="6">
        <f t="shared" si="23"/>
        <v>0</v>
      </c>
      <c r="CZ73" s="5" t="str">
        <f t="shared" si="24"/>
        <v>มัธยมศึกษาปีที่ 1/2-</v>
      </c>
      <c r="DA73" s="5" t="str">
        <f t="shared" si="25"/>
        <v>มัธยมศึกษาปีที่ 1/2-0</v>
      </c>
      <c r="DC73" s="6" t="str">
        <f>IF(DB73="วิทย์-คณิต (เตรียมวิศวะ)",MAX($DC$1:DC72)+1,"")</f>
        <v/>
      </c>
      <c r="DD73" s="6" t="str">
        <f>IF(DB73="วิทย์-คณิต (วิทยาศาสตร์สุขภาพ)",MAX($DD$1:DD72)+1,"")</f>
        <v/>
      </c>
      <c r="DE73" s="6" t="str">
        <f>IF(DB73="ศิลป์การจัดการธุรกิจการค้าสมัยใหม่",MAX($DE$1:DE72)+1,"")</f>
        <v/>
      </c>
      <c r="DF73" s="6" t="str">
        <f>IF(DB73="ศิลป์ภาษาจีนเพื่อธุรกิจ 4.0",MAX($DF$1:DF72)+1,"")</f>
        <v/>
      </c>
      <c r="DG73" s="6" t="str">
        <f>IF(DB73="ศิลป์ภาษาอังกฤษเพื่อการสื่อสารธุรกิจ",MAX($DG$1:DG72)+1,"")</f>
        <v/>
      </c>
      <c r="DH73" s="6" t="str">
        <f>IF(DB73="นวัตกรรมการจัดการเกษตร",MAX($DH$1:DH72)+1,"")</f>
        <v/>
      </c>
      <c r="DI73" s="5">
        <f t="shared" si="26"/>
        <v>0</v>
      </c>
      <c r="DJ73" s="5" t="str">
        <f t="shared" si="27"/>
        <v>มัธยมศึกษาปีที่ 1/2-34</v>
      </c>
      <c r="DK73" s="5" t="str">
        <f t="shared" si="28"/>
        <v>-0</v>
      </c>
      <c r="DL73" s="5" t="str">
        <f t="shared" si="29"/>
        <v>มัธยมศึกษาปีที่ 1</v>
      </c>
    </row>
    <row r="74" spans="1:116">
      <c r="A74" s="5" t="str">
        <f t="shared" si="15"/>
        <v>มัธยมศึกษาปีที่ 1/2-35</v>
      </c>
      <c r="B74" s="5" t="str">
        <f t="shared" si="16"/>
        <v>ช68107-8</v>
      </c>
      <c r="C74" s="5" t="str">
        <f t="shared" si="17"/>
        <v>-0</v>
      </c>
      <c r="D74" s="8">
        <v>35</v>
      </c>
      <c r="E74" s="9" t="s">
        <v>1705</v>
      </c>
      <c r="F74" s="3" t="s">
        <v>1218</v>
      </c>
      <c r="G74" s="3" t="s">
        <v>1721</v>
      </c>
      <c r="H74" s="11">
        <v>1</v>
      </c>
      <c r="I74" s="11">
        <v>7</v>
      </c>
      <c r="J74" s="11">
        <v>0</v>
      </c>
      <c r="K74" s="11">
        <v>9</v>
      </c>
      <c r="L74" s="11">
        <v>9</v>
      </c>
      <c r="M74" s="11">
        <v>0</v>
      </c>
      <c r="N74" s="11">
        <v>1</v>
      </c>
      <c r="O74" s="11">
        <v>9</v>
      </c>
      <c r="P74" s="11">
        <v>6</v>
      </c>
      <c r="Q74" s="11">
        <v>7</v>
      </c>
      <c r="R74" s="11">
        <v>8</v>
      </c>
      <c r="S74" s="11">
        <v>1</v>
      </c>
      <c r="T74" s="11">
        <v>5</v>
      </c>
      <c r="U74" s="11" t="s">
        <v>576</v>
      </c>
      <c r="W74" s="6" t="str">
        <f>IF(X74="","",IF(X74=รายชื่อชมรม!$B$3,รายชื่อชมรม!$A$3,IF(X74=รายชื่อชมรม!$B$4,รายชื่อชมรม!$A$4,IF(X74=รายชื่อชมรม!$B$5,รายชื่อชมรม!$A$5,IF(X74=รายชื่อชมรม!$B$6,รายชื่อชมรม!$A$6,IF(X74=รายชื่อชมรม!$B$7,รายชื่อชมรม!$A$7,IF(X74=รายชื่อชมรม!$B$8,รายชื่อชมรม!$A$8,IF(X74=รายชื่อชมรม!$B$9,รายชื่อชมรม!$A$9,IF(X74=รายชื่อชมรม!$B$10,รายชื่อชมรม!$A$10,IF(X74=รายชื่อชมรม!$B$11,รายชื่อชมรม!$A$11,IF(X74=รายชื่อชมรม!$B$12,รายชื่อชมรม!$A$12,"-")))))))))))</f>
        <v>ช68107</v>
      </c>
      <c r="X74" s="6" t="s">
        <v>2305</v>
      </c>
      <c r="Y74" s="6" t="str">
        <f>IF(W74=0,"",IF(W74="-","",IF(W74="","",VLOOKUP(W74,รายชื่อชมรม!$A$3:$F$83,3,FALSE))))</f>
        <v>นางโสจาริน  อินทรเรือง</v>
      </c>
      <c r="Z74" s="6" t="str">
        <f>IF(Y74=$Z$4,MAX(Z$1:$Z73)+1,"")</f>
        <v/>
      </c>
      <c r="AA74" s="6" t="str">
        <f>IF($Y74=AA$4,MAX(AA$1:AA73)+1,"")</f>
        <v/>
      </c>
      <c r="AB74" s="6" t="str">
        <f>IF($Y74=AB$4,MAX(AB$1:AB73)+1,"")</f>
        <v/>
      </c>
      <c r="AC74" s="6" t="str">
        <f>IF($Y74=AC$4,MAX(AC$1:AC73)+1,"")</f>
        <v/>
      </c>
      <c r="AD74" s="6" t="str">
        <f>IF($Y74=AD$4,MAX(AD$1:AD73)+1,"")</f>
        <v/>
      </c>
      <c r="AE74" s="6" t="str">
        <f>IF($Y74=AE$4,MAX(AE$1:AE73)+1,"")</f>
        <v/>
      </c>
      <c r="AF74" s="6" t="str">
        <f>IF($Y74=AF$4,MAX(AF$1:AF73)+1,"")</f>
        <v/>
      </c>
      <c r="AG74" s="6" t="str">
        <f>IF($Y74=AG$4,MAX(AG$1:AG73)+1,"")</f>
        <v/>
      </c>
      <c r="AH74" s="6" t="str">
        <f>IF($Y74=AH$4,MAX(AH$1:AH73)+1,"")</f>
        <v/>
      </c>
      <c r="AI74" s="5">
        <f t="shared" si="18"/>
        <v>0</v>
      </c>
      <c r="AK74" s="6" t="str">
        <f>IF($W74=AK$4,MAX(AK$1:AK73)+1,"")</f>
        <v/>
      </c>
      <c r="AL74" s="6" t="str">
        <f>IF($W74=AL$4,MAX(AL$1:AL73)+1,"")</f>
        <v/>
      </c>
      <c r="AM74" s="6" t="str">
        <f>IF($W74=AM$4,MAX(AM$1:AM73)+1,"")</f>
        <v/>
      </c>
      <c r="AN74" s="6" t="str">
        <f>IF($W74=AN$4,MAX(AN$1:AN73)+1,"")</f>
        <v/>
      </c>
      <c r="AO74" s="6" t="str">
        <f>IF($W74=AO$4,MAX(AO$1:AO73)+1,"")</f>
        <v/>
      </c>
      <c r="AP74" s="6" t="str">
        <f>IF($W74=AP$4,MAX(AP$1:AP73)+1,"")</f>
        <v/>
      </c>
      <c r="AQ74" s="6">
        <f>IF($W74=AQ$4,MAX(AQ$1:AQ73)+1,"")</f>
        <v>8</v>
      </c>
      <c r="AR74" s="6" t="str">
        <f>IF($W74=AR$4,MAX(AR$1:AR73)+1,"")</f>
        <v/>
      </c>
      <c r="AS74" s="6" t="str">
        <f>IF($W74=AS$4,MAX(AS$1:AS73)+1,"")</f>
        <v/>
      </c>
      <c r="AT74" s="6" t="str">
        <f>IF($W74=AT$4,MAX(AT$1:AT73)+1,"")</f>
        <v/>
      </c>
      <c r="AU74" s="6" t="str">
        <f>IF($W74=AU$4,MAX(AU$1:AU73)+1,"")</f>
        <v/>
      </c>
      <c r="AV74" s="6" t="str">
        <f>IF($W74=AV$4,MAX(AV$1:AV73)+1,"")</f>
        <v/>
      </c>
      <c r="AW74" s="6" t="str">
        <f>IF($W74=AW$4,MAX(AW$1:AW73)+1,"")</f>
        <v/>
      </c>
      <c r="AX74" s="6" t="str">
        <f>IF($W74=AX$4,MAX(AX$1:AX73)+1,"")</f>
        <v/>
      </c>
      <c r="AY74" s="6" t="str">
        <f>IF($W74=AY$4,MAX(AY$1:AY73)+1,"")</f>
        <v/>
      </c>
      <c r="AZ74" s="6" t="str">
        <f>IF($W74=AZ$4,MAX(AZ$1:AZ73)+1,"")</f>
        <v/>
      </c>
      <c r="BA74" s="6" t="str">
        <f>IF($W74=BA$4,MAX(BA$1:BA73)+1,"")</f>
        <v/>
      </c>
      <c r="BB74" s="6" t="str">
        <f>IF($W74=BB$4,MAX(BB$1:BB73)+1,"")</f>
        <v/>
      </c>
      <c r="BC74" s="6" t="str">
        <f>IF($W74=BC$4,MAX(BC$1:BC73)+1,"")</f>
        <v/>
      </c>
      <c r="BD74" s="6" t="str">
        <f>IF($W74=BD$4,MAX(BD$1:BD73)+1,"")</f>
        <v/>
      </c>
      <c r="BE74" s="6" t="str">
        <f>IF($W74=BE$4,MAX(BE$1:BE73)+1,"")</f>
        <v/>
      </c>
      <c r="BF74" s="6" t="str">
        <f>IF($W74=BF$4,MAX(BF$1:BF73)+1,"")</f>
        <v/>
      </c>
      <c r="BG74" s="6" t="str">
        <f>IF($W74=BG$4,MAX(BG$1:BG73)+1,"")</f>
        <v/>
      </c>
      <c r="BH74" s="6" t="str">
        <f>IF($W74=BH$4,MAX(BH$1:BH73)+1,"")</f>
        <v/>
      </c>
      <c r="BI74" s="6" t="str">
        <f>IF($W74=BI$4,MAX(BI$1:BI73)+1,"")</f>
        <v/>
      </c>
      <c r="BJ74" s="6" t="str">
        <f>IF($W74=BJ$4,MAX(BJ$1:BJ73)+1,"")</f>
        <v/>
      </c>
      <c r="BK74" s="6" t="str">
        <f>IF($W74=BK$4,MAX(BK$1:BK73)+1,"")</f>
        <v/>
      </c>
      <c r="BL74" s="6" t="str">
        <f>IF($W74=BL$4,MAX(BL$1:BL73)+1,"")</f>
        <v/>
      </c>
      <c r="BM74" s="6" t="str">
        <f>IF($W74=BM$4,MAX(BM$1:BM73)+1,"")</f>
        <v/>
      </c>
      <c r="BN74" s="6" t="str">
        <f>IF($W74=BN$4,MAX(BN$1:BN73)+1,"")</f>
        <v/>
      </c>
      <c r="BO74" s="6" t="str">
        <f>IF($W74=BO$4,MAX(BO$1:BO73)+1,"")</f>
        <v/>
      </c>
      <c r="BP74" s="6" t="str">
        <f>IF($W74=BP$4,MAX(BP$1:BP73)+1,"")</f>
        <v/>
      </c>
      <c r="BQ74" s="6" t="str">
        <f>IF($W74=BQ$4,MAX(BQ$1:BQ73)+1,"")</f>
        <v/>
      </c>
      <c r="BR74" s="6" t="str">
        <f>IF($W74=BR$4,MAX(BR$1:BR73)+1,"")</f>
        <v/>
      </c>
      <c r="BS74" s="6" t="str">
        <f>IF($W74=BS$4,MAX(BS$1:BS73)+1,"")</f>
        <v/>
      </c>
      <c r="BT74" s="6" t="str">
        <f>IF($W74=BT$4,MAX(BT$1:BT73)+1,"")</f>
        <v/>
      </c>
      <c r="BU74" s="6" t="str">
        <f>IF($W74=BU$4,MAX(BU$1:BU73)+1,"")</f>
        <v/>
      </c>
      <c r="BV74" s="6" t="str">
        <f>IF($W74=BV$4,MAX(BV$1:BV73)+1,"")</f>
        <v/>
      </c>
      <c r="BW74" s="6" t="str">
        <f>IF($W74=BW$4,MAX(BW$1:BW73)+1,"")</f>
        <v/>
      </c>
      <c r="BX74" s="6" t="str">
        <f>IF($W74=BX$4,MAX(BX$1:BX73)+1,"")</f>
        <v/>
      </c>
      <c r="BY74" s="6" t="str">
        <f>IF($W74=BY$4,MAX(BY$1:BY73)+1,"")</f>
        <v/>
      </c>
      <c r="BZ74" s="6" t="str">
        <f>IF($W74=BZ$4,MAX(BZ$1:BZ73)+1,"")</f>
        <v/>
      </c>
      <c r="CA74" s="6" t="str">
        <f>IF($W74=CA$4,MAX(CA$1:CA73)+1,"")</f>
        <v/>
      </c>
      <c r="CB74" s="6" t="str">
        <f>IF($W74=CB$4,MAX(CB$1:CB73)+1,"")</f>
        <v/>
      </c>
      <c r="CC74" s="6" t="str">
        <f>IF($W74=CC$4,MAX(CC$1:CC73)+1,"")</f>
        <v/>
      </c>
      <c r="CD74" s="6" t="str">
        <f>IF($W74=CD$4,MAX(CD$1:CD73)+1,"")</f>
        <v/>
      </c>
      <c r="CE74" s="6" t="str">
        <f>IF($W74=CE$4,MAX(CE$1:CE73)+1,"")</f>
        <v/>
      </c>
      <c r="CF74" s="6" t="str">
        <f>IF($W74=CF$4,MAX(CF$1:CF73)+1,"")</f>
        <v/>
      </c>
      <c r="CG74" s="6" t="str">
        <f>IF($W74=CG$4,MAX(CG$1:CG73)+1,"")</f>
        <v/>
      </c>
      <c r="CH74" s="6" t="str">
        <f>IF($W74=CH$4,MAX(CH$1:CH73)+1,"")</f>
        <v/>
      </c>
      <c r="CI74" s="6" t="str">
        <f>IF($W74=CI$4,MAX(CI$1:CI73)+1,"")</f>
        <v/>
      </c>
      <c r="CJ74" s="6" t="str">
        <f>IF($W74=CJ$4,MAX(CJ$1:CJ73)+1,"")</f>
        <v/>
      </c>
      <c r="CK74" s="6" t="str">
        <f>IF($W74=CK$4,MAX(CK$1:CK73)+1,"")</f>
        <v/>
      </c>
      <c r="CL74" s="6" t="str">
        <f>IF($W74=CL$4,MAX(CL$1:CL73)+1,"")</f>
        <v/>
      </c>
      <c r="CM74" s="6" t="str">
        <f>IF($W74=CM$4,MAX(CM$1:CM73)+1,"")</f>
        <v/>
      </c>
      <c r="CN74" s="6" t="str">
        <f>IF($W74=CN$4,MAX(CN$1:CN73)+1,"")</f>
        <v/>
      </c>
      <c r="CO74" s="6" t="str">
        <f>IF($W74=CO$4,MAX(CO$1:CO73)+1,"")</f>
        <v/>
      </c>
      <c r="CP74" s="6" t="str">
        <f>IF($W74=CP$4,MAX(CP$1:CP73)+1,"")</f>
        <v/>
      </c>
      <c r="CQ74" s="6" t="str">
        <f>IF($W74=CQ$4,MAX(CQ$1:CQ73)+1,"")</f>
        <v/>
      </c>
      <c r="CR74" s="6" t="str">
        <f>IF($W74=CR$4,MAX(CR$1:CR73)+1,"")</f>
        <v/>
      </c>
      <c r="CS74" s="6" t="str">
        <f>IF($W74=CS$4,MAX(CS$1:CS73)+1,"")</f>
        <v/>
      </c>
      <c r="CT74" s="5">
        <f t="shared" si="19"/>
        <v>8</v>
      </c>
      <c r="CU74" s="6" t="str">
        <f t="shared" si="20"/>
        <v>1709901967815</v>
      </c>
      <c r="CV74" s="5" t="str">
        <f t="shared" si="21"/>
        <v>เด็กหญิง</v>
      </c>
      <c r="CW74" s="5" t="str" cm="1">
        <f t="array" ref="CW74">RIGHT(F74,MIN(LEN(SUBSTITUTE(F74,รายชื่อนักเรียนแยกห้อง!$AD$5:$AD$8,""))))</f>
        <v>ปภาวรินทร์</v>
      </c>
      <c r="CX74" s="6" t="str">
        <f t="shared" si="22"/>
        <v/>
      </c>
      <c r="CY74" s="6">
        <f t="shared" si="23"/>
        <v>0</v>
      </c>
      <c r="CZ74" s="5" t="str">
        <f t="shared" si="24"/>
        <v>มัธยมศึกษาปีที่ 1/2-</v>
      </c>
      <c r="DA74" s="5" t="str">
        <f t="shared" si="25"/>
        <v>มัธยมศึกษาปีที่ 1/2-0</v>
      </c>
      <c r="DC74" s="6" t="str">
        <f>IF(DB74="วิทย์-คณิต (เตรียมวิศวะ)",MAX($DC$1:DC73)+1,"")</f>
        <v/>
      </c>
      <c r="DD74" s="6" t="str">
        <f>IF(DB74="วิทย์-คณิต (วิทยาศาสตร์สุขภาพ)",MAX($DD$1:DD73)+1,"")</f>
        <v/>
      </c>
      <c r="DE74" s="6" t="str">
        <f>IF(DB74="ศิลป์การจัดการธุรกิจการค้าสมัยใหม่",MAX($DE$1:DE73)+1,"")</f>
        <v/>
      </c>
      <c r="DF74" s="6" t="str">
        <f>IF(DB74="ศิลป์ภาษาจีนเพื่อธุรกิจ 4.0",MAX($DF$1:DF73)+1,"")</f>
        <v/>
      </c>
      <c r="DG74" s="6" t="str">
        <f>IF(DB74="ศิลป์ภาษาอังกฤษเพื่อการสื่อสารธุรกิจ",MAX($DG$1:DG73)+1,"")</f>
        <v/>
      </c>
      <c r="DH74" s="6" t="str">
        <f>IF(DB74="นวัตกรรมการจัดการเกษตร",MAX($DH$1:DH73)+1,"")</f>
        <v/>
      </c>
      <c r="DI74" s="5">
        <f t="shared" si="26"/>
        <v>0</v>
      </c>
      <c r="DJ74" s="5" t="str">
        <f t="shared" si="27"/>
        <v>มัธยมศึกษาปีที่ 1/2-35</v>
      </c>
      <c r="DK74" s="5" t="str">
        <f t="shared" si="28"/>
        <v>-0</v>
      </c>
      <c r="DL74" s="5" t="str">
        <f t="shared" si="29"/>
        <v>มัธยมศึกษาปีที่ 1</v>
      </c>
    </row>
    <row r="75" spans="1:116">
      <c r="A75" s="5" t="str">
        <f t="shared" si="15"/>
        <v>มัธยมศึกษาปีที่ 1/2-36</v>
      </c>
      <c r="B75" s="5" t="str">
        <f t="shared" si="16"/>
        <v>ช68101-8</v>
      </c>
      <c r="C75" s="5" t="str">
        <f t="shared" si="17"/>
        <v>-0</v>
      </c>
      <c r="D75" s="8">
        <v>36</v>
      </c>
      <c r="E75" s="9" t="s">
        <v>1708</v>
      </c>
      <c r="F75" s="3" t="s">
        <v>879</v>
      </c>
      <c r="G75" s="3" t="s">
        <v>1723</v>
      </c>
      <c r="H75" s="11">
        <v>1</v>
      </c>
      <c r="I75" s="11">
        <v>7</v>
      </c>
      <c r="J75" s="11">
        <v>0</v>
      </c>
      <c r="K75" s="11">
        <v>9</v>
      </c>
      <c r="L75" s="11">
        <v>9</v>
      </c>
      <c r="M75" s="11">
        <v>0</v>
      </c>
      <c r="N75" s="11">
        <v>1</v>
      </c>
      <c r="O75" s="11">
        <v>9</v>
      </c>
      <c r="P75" s="11">
        <v>7</v>
      </c>
      <c r="Q75" s="11">
        <v>2</v>
      </c>
      <c r="R75" s="11">
        <v>2</v>
      </c>
      <c r="S75" s="11">
        <v>0</v>
      </c>
      <c r="T75" s="11">
        <v>7</v>
      </c>
      <c r="U75" s="11" t="s">
        <v>576</v>
      </c>
      <c r="W75" s="6" t="str">
        <f>IF(X75="","",IF(X75=รายชื่อชมรม!$B$3,รายชื่อชมรม!$A$3,IF(X75=รายชื่อชมรม!$B$4,รายชื่อชมรม!$A$4,IF(X75=รายชื่อชมรม!$B$5,รายชื่อชมรม!$A$5,IF(X75=รายชื่อชมรม!$B$6,รายชื่อชมรม!$A$6,IF(X75=รายชื่อชมรม!$B$7,รายชื่อชมรม!$A$7,IF(X75=รายชื่อชมรม!$B$8,รายชื่อชมรม!$A$8,IF(X75=รายชื่อชมรม!$B$9,รายชื่อชมรม!$A$9,IF(X75=รายชื่อชมรม!$B$10,รายชื่อชมรม!$A$10,IF(X75=รายชื่อชมรม!$B$11,รายชื่อชมรม!$A$11,IF(X75=รายชื่อชมรม!$B$12,รายชื่อชมรม!$A$12,"-")))))))))))</f>
        <v>ช68101</v>
      </c>
      <c r="X75" s="6" t="s">
        <v>2324</v>
      </c>
      <c r="Y75" s="6" t="str">
        <f>IF(W75=0,"",IF(W75="-","",IF(W75="","",VLOOKUP(W75,รายชื่อชมรม!$A$3:$F$83,3,FALSE))))</f>
        <v>นางสาวศิลป์ศุภา  คุสินธุ์</v>
      </c>
      <c r="Z75" s="6" t="str">
        <f>IF(Y75=$Z$4,MAX(Z$1:$Z74)+1,"")</f>
        <v/>
      </c>
      <c r="AA75" s="6" t="str">
        <f>IF($Y75=AA$4,MAX(AA$1:AA74)+1,"")</f>
        <v/>
      </c>
      <c r="AB75" s="6" t="str">
        <f>IF($Y75=AB$4,MAX(AB$1:AB74)+1,"")</f>
        <v/>
      </c>
      <c r="AC75" s="6" t="str">
        <f>IF($Y75=AC$4,MAX(AC$1:AC74)+1,"")</f>
        <v/>
      </c>
      <c r="AD75" s="6" t="str">
        <f>IF($Y75=AD$4,MAX(AD$1:AD74)+1,"")</f>
        <v/>
      </c>
      <c r="AE75" s="6" t="str">
        <f>IF($Y75=AE$4,MAX(AE$1:AE74)+1,"")</f>
        <v/>
      </c>
      <c r="AF75" s="6" t="str">
        <f>IF($Y75=AF$4,MAX(AF$1:AF74)+1,"")</f>
        <v/>
      </c>
      <c r="AG75" s="6" t="str">
        <f>IF($Y75=AG$4,MAX(AG$1:AG74)+1,"")</f>
        <v/>
      </c>
      <c r="AH75" s="6" t="str">
        <f>IF($Y75=AH$4,MAX(AH$1:AH74)+1,"")</f>
        <v/>
      </c>
      <c r="AI75" s="5">
        <f t="shared" si="18"/>
        <v>0</v>
      </c>
      <c r="AK75" s="6">
        <f>IF($W75=AK$4,MAX(AK$1:AK74)+1,"")</f>
        <v>8</v>
      </c>
      <c r="AL75" s="6" t="str">
        <f>IF($W75=AL$4,MAX(AL$1:AL74)+1,"")</f>
        <v/>
      </c>
      <c r="AM75" s="6" t="str">
        <f>IF($W75=AM$4,MAX(AM$1:AM74)+1,"")</f>
        <v/>
      </c>
      <c r="AN75" s="6" t="str">
        <f>IF($W75=AN$4,MAX(AN$1:AN74)+1,"")</f>
        <v/>
      </c>
      <c r="AO75" s="6" t="str">
        <f>IF($W75=AO$4,MAX(AO$1:AO74)+1,"")</f>
        <v/>
      </c>
      <c r="AP75" s="6" t="str">
        <f>IF($W75=AP$4,MAX(AP$1:AP74)+1,"")</f>
        <v/>
      </c>
      <c r="AQ75" s="6" t="str">
        <f>IF($W75=AQ$4,MAX(AQ$1:AQ74)+1,"")</f>
        <v/>
      </c>
      <c r="AR75" s="6" t="str">
        <f>IF($W75=AR$4,MAX(AR$1:AR74)+1,"")</f>
        <v/>
      </c>
      <c r="AS75" s="6" t="str">
        <f>IF($W75=AS$4,MAX(AS$1:AS74)+1,"")</f>
        <v/>
      </c>
      <c r="AT75" s="6" t="str">
        <f>IF($W75=AT$4,MAX(AT$1:AT74)+1,"")</f>
        <v/>
      </c>
      <c r="AU75" s="6" t="str">
        <f>IF($W75=AU$4,MAX(AU$1:AU74)+1,"")</f>
        <v/>
      </c>
      <c r="AV75" s="6" t="str">
        <f>IF($W75=AV$4,MAX(AV$1:AV74)+1,"")</f>
        <v/>
      </c>
      <c r="AW75" s="6" t="str">
        <f>IF($W75=AW$4,MAX(AW$1:AW74)+1,"")</f>
        <v/>
      </c>
      <c r="AX75" s="6" t="str">
        <f>IF($W75=AX$4,MAX(AX$1:AX74)+1,"")</f>
        <v/>
      </c>
      <c r="AY75" s="6" t="str">
        <f>IF($W75=AY$4,MAX(AY$1:AY74)+1,"")</f>
        <v/>
      </c>
      <c r="AZ75" s="6" t="str">
        <f>IF($W75=AZ$4,MAX(AZ$1:AZ74)+1,"")</f>
        <v/>
      </c>
      <c r="BA75" s="6" t="str">
        <f>IF($W75=BA$4,MAX(BA$1:BA74)+1,"")</f>
        <v/>
      </c>
      <c r="BB75" s="6" t="str">
        <f>IF($W75=BB$4,MAX(BB$1:BB74)+1,"")</f>
        <v/>
      </c>
      <c r="BC75" s="6" t="str">
        <f>IF($W75=BC$4,MAX(BC$1:BC74)+1,"")</f>
        <v/>
      </c>
      <c r="BD75" s="6" t="str">
        <f>IF($W75=BD$4,MAX(BD$1:BD74)+1,"")</f>
        <v/>
      </c>
      <c r="BE75" s="6" t="str">
        <f>IF($W75=BE$4,MAX(BE$1:BE74)+1,"")</f>
        <v/>
      </c>
      <c r="BF75" s="6" t="str">
        <f>IF($W75=BF$4,MAX(BF$1:BF74)+1,"")</f>
        <v/>
      </c>
      <c r="BG75" s="6" t="str">
        <f>IF($W75=BG$4,MAX(BG$1:BG74)+1,"")</f>
        <v/>
      </c>
      <c r="BH75" s="6" t="str">
        <f>IF($W75=BH$4,MAX(BH$1:BH74)+1,"")</f>
        <v/>
      </c>
      <c r="BI75" s="6" t="str">
        <f>IF($W75=BI$4,MAX(BI$1:BI74)+1,"")</f>
        <v/>
      </c>
      <c r="BJ75" s="6" t="str">
        <f>IF($W75=BJ$4,MAX(BJ$1:BJ74)+1,"")</f>
        <v/>
      </c>
      <c r="BK75" s="6" t="str">
        <f>IF($W75=BK$4,MAX(BK$1:BK74)+1,"")</f>
        <v/>
      </c>
      <c r="BL75" s="6" t="str">
        <f>IF($W75=BL$4,MAX(BL$1:BL74)+1,"")</f>
        <v/>
      </c>
      <c r="BM75" s="6" t="str">
        <f>IF($W75=BM$4,MAX(BM$1:BM74)+1,"")</f>
        <v/>
      </c>
      <c r="BN75" s="6" t="str">
        <f>IF($W75=BN$4,MAX(BN$1:BN74)+1,"")</f>
        <v/>
      </c>
      <c r="BO75" s="6" t="str">
        <f>IF($W75=BO$4,MAX(BO$1:BO74)+1,"")</f>
        <v/>
      </c>
      <c r="BP75" s="6" t="str">
        <f>IF($W75=BP$4,MAX(BP$1:BP74)+1,"")</f>
        <v/>
      </c>
      <c r="BQ75" s="6" t="str">
        <f>IF($W75=BQ$4,MAX(BQ$1:BQ74)+1,"")</f>
        <v/>
      </c>
      <c r="BR75" s="6" t="str">
        <f>IF($W75=BR$4,MAX(BR$1:BR74)+1,"")</f>
        <v/>
      </c>
      <c r="BS75" s="6" t="str">
        <f>IF($W75=BS$4,MAX(BS$1:BS74)+1,"")</f>
        <v/>
      </c>
      <c r="BT75" s="6" t="str">
        <f>IF($W75=BT$4,MAX(BT$1:BT74)+1,"")</f>
        <v/>
      </c>
      <c r="BU75" s="6" t="str">
        <f>IF($W75=BU$4,MAX(BU$1:BU74)+1,"")</f>
        <v/>
      </c>
      <c r="BV75" s="6" t="str">
        <f>IF($W75=BV$4,MAX(BV$1:BV74)+1,"")</f>
        <v/>
      </c>
      <c r="BW75" s="6" t="str">
        <f>IF($W75=BW$4,MAX(BW$1:BW74)+1,"")</f>
        <v/>
      </c>
      <c r="BX75" s="6" t="str">
        <f>IF($W75=BX$4,MAX(BX$1:BX74)+1,"")</f>
        <v/>
      </c>
      <c r="BY75" s="6" t="str">
        <f>IF($W75=BY$4,MAX(BY$1:BY74)+1,"")</f>
        <v/>
      </c>
      <c r="BZ75" s="6" t="str">
        <f>IF($W75=BZ$4,MAX(BZ$1:BZ74)+1,"")</f>
        <v/>
      </c>
      <c r="CA75" s="6" t="str">
        <f>IF($W75=CA$4,MAX(CA$1:CA74)+1,"")</f>
        <v/>
      </c>
      <c r="CB75" s="6" t="str">
        <f>IF($W75=CB$4,MAX(CB$1:CB74)+1,"")</f>
        <v/>
      </c>
      <c r="CC75" s="6" t="str">
        <f>IF($W75=CC$4,MAX(CC$1:CC74)+1,"")</f>
        <v/>
      </c>
      <c r="CD75" s="6" t="str">
        <f>IF($W75=CD$4,MAX(CD$1:CD74)+1,"")</f>
        <v/>
      </c>
      <c r="CE75" s="6" t="str">
        <f>IF($W75=CE$4,MAX(CE$1:CE74)+1,"")</f>
        <v/>
      </c>
      <c r="CF75" s="6" t="str">
        <f>IF($W75=CF$4,MAX(CF$1:CF74)+1,"")</f>
        <v/>
      </c>
      <c r="CG75" s="6" t="str">
        <f>IF($W75=CG$4,MAX(CG$1:CG74)+1,"")</f>
        <v/>
      </c>
      <c r="CH75" s="6" t="str">
        <f>IF($W75=CH$4,MAX(CH$1:CH74)+1,"")</f>
        <v/>
      </c>
      <c r="CI75" s="6" t="str">
        <f>IF($W75=CI$4,MAX(CI$1:CI74)+1,"")</f>
        <v/>
      </c>
      <c r="CJ75" s="6" t="str">
        <f>IF($W75=CJ$4,MAX(CJ$1:CJ74)+1,"")</f>
        <v/>
      </c>
      <c r="CK75" s="6" t="str">
        <f>IF($W75=CK$4,MAX(CK$1:CK74)+1,"")</f>
        <v/>
      </c>
      <c r="CL75" s="6" t="str">
        <f>IF($W75=CL$4,MAX(CL$1:CL74)+1,"")</f>
        <v/>
      </c>
      <c r="CM75" s="6" t="str">
        <f>IF($W75=CM$4,MAX(CM$1:CM74)+1,"")</f>
        <v/>
      </c>
      <c r="CN75" s="6" t="str">
        <f>IF($W75=CN$4,MAX(CN$1:CN74)+1,"")</f>
        <v/>
      </c>
      <c r="CO75" s="6" t="str">
        <f>IF($W75=CO$4,MAX(CO$1:CO74)+1,"")</f>
        <v/>
      </c>
      <c r="CP75" s="6" t="str">
        <f>IF($W75=CP$4,MAX(CP$1:CP74)+1,"")</f>
        <v/>
      </c>
      <c r="CQ75" s="6" t="str">
        <f>IF($W75=CQ$4,MAX(CQ$1:CQ74)+1,"")</f>
        <v/>
      </c>
      <c r="CR75" s="6" t="str">
        <f>IF($W75=CR$4,MAX(CR$1:CR74)+1,"")</f>
        <v/>
      </c>
      <c r="CS75" s="6" t="str">
        <f>IF($W75=CS$4,MAX(CS$1:CS74)+1,"")</f>
        <v/>
      </c>
      <c r="CT75" s="5">
        <f t="shared" si="19"/>
        <v>8</v>
      </c>
      <c r="CU75" s="6" t="str">
        <f t="shared" si="20"/>
        <v>1709901972207</v>
      </c>
      <c r="CV75" s="5" t="str">
        <f t="shared" si="21"/>
        <v>เด็กหญิง</v>
      </c>
      <c r="CW75" s="5" t="str" cm="1">
        <f t="array" ref="CW75">RIGHT(F75,MIN(LEN(SUBSTITUTE(F75,รายชื่อนักเรียนแยกห้อง!$AD$5:$AD$8,""))))</f>
        <v>วริศรา</v>
      </c>
      <c r="CX75" s="6" t="str">
        <f t="shared" si="22"/>
        <v/>
      </c>
      <c r="CY75" s="6">
        <f t="shared" si="23"/>
        <v>0</v>
      </c>
      <c r="CZ75" s="5" t="str">
        <f t="shared" si="24"/>
        <v>มัธยมศึกษาปีที่ 1/2-</v>
      </c>
      <c r="DA75" s="5" t="str">
        <f t="shared" si="25"/>
        <v>มัธยมศึกษาปีที่ 1/2-0</v>
      </c>
      <c r="DC75" s="6" t="str">
        <f>IF(DB75="วิทย์-คณิต (เตรียมวิศวะ)",MAX($DC$1:DC74)+1,"")</f>
        <v/>
      </c>
      <c r="DD75" s="6" t="str">
        <f>IF(DB75="วิทย์-คณิต (วิทยาศาสตร์สุขภาพ)",MAX($DD$1:DD74)+1,"")</f>
        <v/>
      </c>
      <c r="DE75" s="6" t="str">
        <f>IF(DB75="ศิลป์การจัดการธุรกิจการค้าสมัยใหม่",MAX($DE$1:DE74)+1,"")</f>
        <v/>
      </c>
      <c r="DF75" s="6" t="str">
        <f>IF(DB75="ศิลป์ภาษาจีนเพื่อธุรกิจ 4.0",MAX($DF$1:DF74)+1,"")</f>
        <v/>
      </c>
      <c r="DG75" s="6" t="str">
        <f>IF(DB75="ศิลป์ภาษาอังกฤษเพื่อการสื่อสารธุรกิจ",MAX($DG$1:DG74)+1,"")</f>
        <v/>
      </c>
      <c r="DH75" s="6" t="str">
        <f>IF(DB75="นวัตกรรมการจัดการเกษตร",MAX($DH$1:DH74)+1,"")</f>
        <v/>
      </c>
      <c r="DI75" s="5">
        <f t="shared" si="26"/>
        <v>0</v>
      </c>
      <c r="DJ75" s="5" t="str">
        <f t="shared" si="27"/>
        <v>มัธยมศึกษาปีที่ 1/2-36</v>
      </c>
      <c r="DK75" s="5" t="str">
        <f t="shared" si="28"/>
        <v>-0</v>
      </c>
      <c r="DL75" s="5" t="str">
        <f t="shared" si="29"/>
        <v>มัธยมศึกษาปีที่ 1</v>
      </c>
    </row>
    <row r="76" spans="1:116">
      <c r="A76" s="5" t="str">
        <f t="shared" si="15"/>
        <v>มัธยมศึกษาปีที่ 1/2-37</v>
      </c>
      <c r="B76" s="5" t="str">
        <f t="shared" si="16"/>
        <v>ช68102-5</v>
      </c>
      <c r="C76" s="5" t="str">
        <f t="shared" si="17"/>
        <v>-0</v>
      </c>
      <c r="D76" s="8">
        <v>37</v>
      </c>
      <c r="E76" s="9" t="s">
        <v>1711</v>
      </c>
      <c r="F76" s="3" t="s">
        <v>1725</v>
      </c>
      <c r="G76" s="3" t="s">
        <v>1726</v>
      </c>
      <c r="H76" s="11">
        <v>1</v>
      </c>
      <c r="I76" s="11">
        <v>3</v>
      </c>
      <c r="J76" s="11">
        <v>5</v>
      </c>
      <c r="K76" s="11">
        <v>9</v>
      </c>
      <c r="L76" s="11">
        <v>6</v>
      </c>
      <c r="M76" s="11">
        <v>0</v>
      </c>
      <c r="N76" s="11">
        <v>0</v>
      </c>
      <c r="O76" s="11">
        <v>0</v>
      </c>
      <c r="P76" s="11">
        <v>1</v>
      </c>
      <c r="Q76" s="11">
        <v>3</v>
      </c>
      <c r="R76" s="11">
        <v>6</v>
      </c>
      <c r="S76" s="11">
        <v>5</v>
      </c>
      <c r="T76" s="11">
        <v>4</v>
      </c>
      <c r="U76" s="11" t="s">
        <v>576</v>
      </c>
      <c r="W76" s="6" t="str">
        <f>IF(X76="","",IF(X76=รายชื่อชมรม!$B$3,รายชื่อชมรม!$A$3,IF(X76=รายชื่อชมรม!$B$4,รายชื่อชมรม!$A$4,IF(X76=รายชื่อชมรม!$B$5,รายชื่อชมรม!$A$5,IF(X76=รายชื่อชมรม!$B$6,รายชื่อชมรม!$A$6,IF(X76=รายชื่อชมรม!$B$7,รายชื่อชมรม!$A$7,IF(X76=รายชื่อชมรม!$B$8,รายชื่อชมรม!$A$8,IF(X76=รายชื่อชมรม!$B$9,รายชื่อชมรม!$A$9,IF(X76=รายชื่อชมรม!$B$10,รายชื่อชมรม!$A$10,IF(X76=รายชื่อชมรม!$B$11,รายชื่อชมรม!$A$11,IF(X76=รายชื่อชมรม!$B$12,รายชื่อชมรม!$A$12,"-")))))))))))</f>
        <v>ช68102</v>
      </c>
      <c r="X76" s="6" t="s">
        <v>1398</v>
      </c>
      <c r="Y76" s="6" t="str">
        <f>IF(W76=0,"",IF(W76="-","",IF(W76="","",VLOOKUP(W76,รายชื่อชมรม!$A$3:$F$83,3,FALSE))))</f>
        <v>นายณฤริท  วิชรัจจ์</v>
      </c>
      <c r="Z76" s="6" t="str">
        <f>IF(Y76=$Z$4,MAX(Z$1:$Z75)+1,"")</f>
        <v/>
      </c>
      <c r="AA76" s="6" t="str">
        <f>IF($Y76=AA$4,MAX(AA$1:AA75)+1,"")</f>
        <v/>
      </c>
      <c r="AB76" s="6" t="str">
        <f>IF($Y76=AB$4,MAX(AB$1:AB75)+1,"")</f>
        <v/>
      </c>
      <c r="AC76" s="6" t="str">
        <f>IF($Y76=AC$4,MAX(AC$1:AC75)+1,"")</f>
        <v/>
      </c>
      <c r="AD76" s="6" t="str">
        <f>IF($Y76=AD$4,MAX(AD$1:AD75)+1,"")</f>
        <v/>
      </c>
      <c r="AE76" s="6" t="str">
        <f>IF($Y76=AE$4,MAX(AE$1:AE75)+1,"")</f>
        <v/>
      </c>
      <c r="AF76" s="6" t="str">
        <f>IF($Y76=AF$4,MAX(AF$1:AF75)+1,"")</f>
        <v/>
      </c>
      <c r="AG76" s="6" t="str">
        <f>IF($Y76=AG$4,MAX(AG$1:AG75)+1,"")</f>
        <v/>
      </c>
      <c r="AH76" s="6" t="str">
        <f>IF($Y76=AH$4,MAX(AH$1:AH75)+1,"")</f>
        <v/>
      </c>
      <c r="AI76" s="5">
        <f t="shared" si="18"/>
        <v>0</v>
      </c>
      <c r="AK76" s="6" t="str">
        <f>IF($W76=AK$4,MAX(AK$1:AK75)+1,"")</f>
        <v/>
      </c>
      <c r="AL76" s="6">
        <f>IF($W76=AL$4,MAX(AL$1:AL75)+1,"")</f>
        <v>5</v>
      </c>
      <c r="AM76" s="6" t="str">
        <f>IF($W76=AM$4,MAX(AM$1:AM75)+1,"")</f>
        <v/>
      </c>
      <c r="AN76" s="6" t="str">
        <f>IF($W76=AN$4,MAX(AN$1:AN75)+1,"")</f>
        <v/>
      </c>
      <c r="AO76" s="6" t="str">
        <f>IF($W76=AO$4,MAX(AO$1:AO75)+1,"")</f>
        <v/>
      </c>
      <c r="AP76" s="6" t="str">
        <f>IF($W76=AP$4,MAX(AP$1:AP75)+1,"")</f>
        <v/>
      </c>
      <c r="AQ76" s="6" t="str">
        <f>IF($W76=AQ$4,MAX(AQ$1:AQ75)+1,"")</f>
        <v/>
      </c>
      <c r="AR76" s="6" t="str">
        <f>IF($W76=AR$4,MAX(AR$1:AR75)+1,"")</f>
        <v/>
      </c>
      <c r="AS76" s="6" t="str">
        <f>IF($W76=AS$4,MAX(AS$1:AS75)+1,"")</f>
        <v/>
      </c>
      <c r="AT76" s="6" t="str">
        <f>IF($W76=AT$4,MAX(AT$1:AT75)+1,"")</f>
        <v/>
      </c>
      <c r="AU76" s="6" t="str">
        <f>IF($W76=AU$4,MAX(AU$1:AU75)+1,"")</f>
        <v/>
      </c>
      <c r="AV76" s="6" t="str">
        <f>IF($W76=AV$4,MAX(AV$1:AV75)+1,"")</f>
        <v/>
      </c>
      <c r="AW76" s="6" t="str">
        <f>IF($W76=AW$4,MAX(AW$1:AW75)+1,"")</f>
        <v/>
      </c>
      <c r="AX76" s="6" t="str">
        <f>IF($W76=AX$4,MAX(AX$1:AX75)+1,"")</f>
        <v/>
      </c>
      <c r="AY76" s="6" t="str">
        <f>IF($W76=AY$4,MAX(AY$1:AY75)+1,"")</f>
        <v/>
      </c>
      <c r="AZ76" s="6" t="str">
        <f>IF($W76=AZ$4,MAX(AZ$1:AZ75)+1,"")</f>
        <v/>
      </c>
      <c r="BA76" s="6" t="str">
        <f>IF($W76=BA$4,MAX(BA$1:BA75)+1,"")</f>
        <v/>
      </c>
      <c r="BB76" s="6" t="str">
        <f>IF($W76=BB$4,MAX(BB$1:BB75)+1,"")</f>
        <v/>
      </c>
      <c r="BC76" s="6" t="str">
        <f>IF($W76=BC$4,MAX(BC$1:BC75)+1,"")</f>
        <v/>
      </c>
      <c r="BD76" s="6" t="str">
        <f>IF($W76=BD$4,MAX(BD$1:BD75)+1,"")</f>
        <v/>
      </c>
      <c r="BE76" s="6" t="str">
        <f>IF($W76=BE$4,MAX(BE$1:BE75)+1,"")</f>
        <v/>
      </c>
      <c r="BF76" s="6" t="str">
        <f>IF($W76=BF$4,MAX(BF$1:BF75)+1,"")</f>
        <v/>
      </c>
      <c r="BG76" s="6" t="str">
        <f>IF($W76=BG$4,MAX(BG$1:BG75)+1,"")</f>
        <v/>
      </c>
      <c r="BH76" s="6" t="str">
        <f>IF($W76=BH$4,MAX(BH$1:BH75)+1,"")</f>
        <v/>
      </c>
      <c r="BI76" s="6" t="str">
        <f>IF($W76=BI$4,MAX(BI$1:BI75)+1,"")</f>
        <v/>
      </c>
      <c r="BJ76" s="6" t="str">
        <f>IF($W76=BJ$4,MAX(BJ$1:BJ75)+1,"")</f>
        <v/>
      </c>
      <c r="BK76" s="6" t="str">
        <f>IF($W76=BK$4,MAX(BK$1:BK75)+1,"")</f>
        <v/>
      </c>
      <c r="BL76" s="6" t="str">
        <f>IF($W76=BL$4,MAX(BL$1:BL75)+1,"")</f>
        <v/>
      </c>
      <c r="BM76" s="6" t="str">
        <f>IF($W76=BM$4,MAX(BM$1:BM75)+1,"")</f>
        <v/>
      </c>
      <c r="BN76" s="6" t="str">
        <f>IF($W76=BN$4,MAX(BN$1:BN75)+1,"")</f>
        <v/>
      </c>
      <c r="BO76" s="6" t="str">
        <f>IF($W76=BO$4,MAX(BO$1:BO75)+1,"")</f>
        <v/>
      </c>
      <c r="BP76" s="6" t="str">
        <f>IF($W76=BP$4,MAX(BP$1:BP75)+1,"")</f>
        <v/>
      </c>
      <c r="BQ76" s="6" t="str">
        <f>IF($W76=BQ$4,MAX(BQ$1:BQ75)+1,"")</f>
        <v/>
      </c>
      <c r="BR76" s="6" t="str">
        <f>IF($W76=BR$4,MAX(BR$1:BR75)+1,"")</f>
        <v/>
      </c>
      <c r="BS76" s="6" t="str">
        <f>IF($W76=BS$4,MAX(BS$1:BS75)+1,"")</f>
        <v/>
      </c>
      <c r="BT76" s="6" t="str">
        <f>IF($W76=BT$4,MAX(BT$1:BT75)+1,"")</f>
        <v/>
      </c>
      <c r="BU76" s="6" t="str">
        <f>IF($W76=BU$4,MAX(BU$1:BU75)+1,"")</f>
        <v/>
      </c>
      <c r="BV76" s="6" t="str">
        <f>IF($W76=BV$4,MAX(BV$1:BV75)+1,"")</f>
        <v/>
      </c>
      <c r="BW76" s="6" t="str">
        <f>IF($W76=BW$4,MAX(BW$1:BW75)+1,"")</f>
        <v/>
      </c>
      <c r="BX76" s="6" t="str">
        <f>IF($W76=BX$4,MAX(BX$1:BX75)+1,"")</f>
        <v/>
      </c>
      <c r="BY76" s="6" t="str">
        <f>IF($W76=BY$4,MAX(BY$1:BY75)+1,"")</f>
        <v/>
      </c>
      <c r="BZ76" s="6" t="str">
        <f>IF($W76=BZ$4,MAX(BZ$1:BZ75)+1,"")</f>
        <v/>
      </c>
      <c r="CA76" s="6" t="str">
        <f>IF($W76=CA$4,MAX(CA$1:CA75)+1,"")</f>
        <v/>
      </c>
      <c r="CB76" s="6" t="str">
        <f>IF($W76=CB$4,MAX(CB$1:CB75)+1,"")</f>
        <v/>
      </c>
      <c r="CC76" s="6" t="str">
        <f>IF($W76=CC$4,MAX(CC$1:CC75)+1,"")</f>
        <v/>
      </c>
      <c r="CD76" s="6" t="str">
        <f>IF($W76=CD$4,MAX(CD$1:CD75)+1,"")</f>
        <v/>
      </c>
      <c r="CE76" s="6" t="str">
        <f>IF($W76=CE$4,MAX(CE$1:CE75)+1,"")</f>
        <v/>
      </c>
      <c r="CF76" s="6" t="str">
        <f>IF($W76=CF$4,MAX(CF$1:CF75)+1,"")</f>
        <v/>
      </c>
      <c r="CG76" s="6" t="str">
        <f>IF($W76=CG$4,MAX(CG$1:CG75)+1,"")</f>
        <v/>
      </c>
      <c r="CH76" s="6" t="str">
        <f>IF($W76=CH$4,MAX(CH$1:CH75)+1,"")</f>
        <v/>
      </c>
      <c r="CI76" s="6" t="str">
        <f>IF($W76=CI$4,MAX(CI$1:CI75)+1,"")</f>
        <v/>
      </c>
      <c r="CJ76" s="6" t="str">
        <f>IF($W76=CJ$4,MAX(CJ$1:CJ75)+1,"")</f>
        <v/>
      </c>
      <c r="CK76" s="6" t="str">
        <f>IF($W76=CK$4,MAX(CK$1:CK75)+1,"")</f>
        <v/>
      </c>
      <c r="CL76" s="6" t="str">
        <f>IF($W76=CL$4,MAX(CL$1:CL75)+1,"")</f>
        <v/>
      </c>
      <c r="CM76" s="6" t="str">
        <f>IF($W76=CM$4,MAX(CM$1:CM75)+1,"")</f>
        <v/>
      </c>
      <c r="CN76" s="6" t="str">
        <f>IF($W76=CN$4,MAX(CN$1:CN75)+1,"")</f>
        <v/>
      </c>
      <c r="CO76" s="6" t="str">
        <f>IF($W76=CO$4,MAX(CO$1:CO75)+1,"")</f>
        <v/>
      </c>
      <c r="CP76" s="6" t="str">
        <f>IF($W76=CP$4,MAX(CP$1:CP75)+1,"")</f>
        <v/>
      </c>
      <c r="CQ76" s="6" t="str">
        <f>IF($W76=CQ$4,MAX(CQ$1:CQ75)+1,"")</f>
        <v/>
      </c>
      <c r="CR76" s="6" t="str">
        <f>IF($W76=CR$4,MAX(CR$1:CR75)+1,"")</f>
        <v/>
      </c>
      <c r="CS76" s="6" t="str">
        <f>IF($W76=CS$4,MAX(CS$1:CS75)+1,"")</f>
        <v/>
      </c>
      <c r="CT76" s="5">
        <f t="shared" si="19"/>
        <v>5</v>
      </c>
      <c r="CU76" s="6" t="str">
        <f t="shared" si="20"/>
        <v>1359600013654</v>
      </c>
      <c r="CV76" s="5" t="str">
        <f t="shared" si="21"/>
        <v>เด็กหญิง</v>
      </c>
      <c r="CW76" s="5" t="str" cm="1">
        <f t="array" ref="CW76">RIGHT(F76,MIN(LEN(SUBSTITUTE(F76,รายชื่อนักเรียนแยกห้อง!$AD$5:$AD$8,""))))</f>
        <v>นุชรดี</v>
      </c>
      <c r="CX76" s="6" t="str">
        <f t="shared" si="22"/>
        <v/>
      </c>
      <c r="CY76" s="6">
        <f t="shared" si="23"/>
        <v>0</v>
      </c>
      <c r="CZ76" s="5" t="str">
        <f t="shared" si="24"/>
        <v>มัธยมศึกษาปีที่ 1/2-</v>
      </c>
      <c r="DA76" s="5" t="str">
        <f t="shared" si="25"/>
        <v>มัธยมศึกษาปีที่ 1/2-0</v>
      </c>
      <c r="DC76" s="6" t="str">
        <f>IF(DB76="วิทย์-คณิต (เตรียมวิศวะ)",MAX($DC$1:DC75)+1,"")</f>
        <v/>
      </c>
      <c r="DD76" s="6" t="str">
        <f>IF(DB76="วิทย์-คณิต (วิทยาศาสตร์สุขภาพ)",MAX($DD$1:DD75)+1,"")</f>
        <v/>
      </c>
      <c r="DE76" s="6" t="str">
        <f>IF(DB76="ศิลป์การจัดการธุรกิจการค้าสมัยใหม่",MAX($DE$1:DE75)+1,"")</f>
        <v/>
      </c>
      <c r="DF76" s="6" t="str">
        <f>IF(DB76="ศิลป์ภาษาจีนเพื่อธุรกิจ 4.0",MAX($DF$1:DF75)+1,"")</f>
        <v/>
      </c>
      <c r="DG76" s="6" t="str">
        <f>IF(DB76="ศิลป์ภาษาอังกฤษเพื่อการสื่อสารธุรกิจ",MAX($DG$1:DG75)+1,"")</f>
        <v/>
      </c>
      <c r="DH76" s="6" t="str">
        <f>IF(DB76="นวัตกรรมการจัดการเกษตร",MAX($DH$1:DH75)+1,"")</f>
        <v/>
      </c>
      <c r="DI76" s="5">
        <f t="shared" si="26"/>
        <v>0</v>
      </c>
      <c r="DJ76" s="5" t="str">
        <f t="shared" si="27"/>
        <v>มัธยมศึกษาปีที่ 1/2-37</v>
      </c>
      <c r="DK76" s="5" t="str">
        <f t="shared" si="28"/>
        <v>-0</v>
      </c>
      <c r="DL76" s="5" t="str">
        <f t="shared" si="29"/>
        <v>มัธยมศึกษาปีที่ 1</v>
      </c>
    </row>
    <row r="77" spans="1:116">
      <c r="A77" s="5" t="str">
        <f t="shared" si="15"/>
        <v>-</v>
      </c>
      <c r="B77" s="5" t="str">
        <f t="shared" si="16"/>
        <v>-0</v>
      </c>
      <c r="C77" s="5" t="str">
        <f t="shared" si="17"/>
        <v>-0</v>
      </c>
      <c r="D77" s="8"/>
      <c r="E77" s="9"/>
      <c r="F77" s="3"/>
      <c r="G77" s="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W77" s="6" t="str">
        <f>IF(X77="","",IF(X77=รายชื่อชมรม!$B$3,รายชื่อชมรม!$A$3,IF(X77=รายชื่อชมรม!$B$4,รายชื่อชมรม!$A$4,IF(X77=รายชื่อชมรม!$B$5,รายชื่อชมรม!$A$5,IF(X77=รายชื่อชมรม!$B$6,รายชื่อชมรม!$A$6,IF(X77=รายชื่อชมรม!$B$7,รายชื่อชมรม!$A$7,IF(X77=รายชื่อชมรม!$B$8,รายชื่อชมรม!$A$8,IF(X77=รายชื่อชมรม!$B$9,รายชื่อชมรม!$A$9,IF(X77=รายชื่อชมรม!$B$10,รายชื่อชมรม!$A$10,IF(X77=รายชื่อชมรม!$B$11,รายชื่อชมรม!$A$11,IF(X77=รายชื่อชมรม!$B$12,รายชื่อชมรม!$A$12,"-")))))))))))</f>
        <v/>
      </c>
      <c r="Y77" s="6" t="str">
        <f>IF(W77=0,"",IF(W77="-","",IF(W77="","",VLOOKUP(W77,รายชื่อชมรม!$A$3:$F$83,3,FALSE))))</f>
        <v/>
      </c>
      <c r="Z77" s="6" t="str">
        <f>IF(Y77=$Z$4,MAX(Z$1:$Z76)+1,"")</f>
        <v/>
      </c>
      <c r="AA77" s="6" t="str">
        <f>IF($Y77=AA$4,MAX(AA$1:AA76)+1,"")</f>
        <v/>
      </c>
      <c r="AB77" s="6" t="str">
        <f>IF($Y77=AB$4,MAX(AB$1:AB76)+1,"")</f>
        <v/>
      </c>
      <c r="AC77" s="6" t="str">
        <f>IF($Y77=AC$4,MAX(AC$1:AC76)+1,"")</f>
        <v/>
      </c>
      <c r="AD77" s="6" t="str">
        <f>IF($Y77=AD$4,MAX(AD$1:AD76)+1,"")</f>
        <v/>
      </c>
      <c r="AE77" s="6" t="str">
        <f>IF($Y77=AE$4,MAX(AE$1:AE76)+1,"")</f>
        <v/>
      </c>
      <c r="AF77" s="6" t="str">
        <f>IF($Y77=AF$4,MAX(AF$1:AF76)+1,"")</f>
        <v/>
      </c>
      <c r="AG77" s="6" t="str">
        <f>IF($Y77=AG$4,MAX(AG$1:AG76)+1,"")</f>
        <v/>
      </c>
      <c r="AH77" s="6" t="str">
        <f>IF($Y77=AH$4,MAX(AH$1:AH76)+1,"")</f>
        <v/>
      </c>
      <c r="AI77" s="5">
        <f t="shared" si="18"/>
        <v>0</v>
      </c>
      <c r="AK77" s="6" t="str">
        <f>IF($W77=AK$4,MAX(AK$1:AK76)+1,"")</f>
        <v/>
      </c>
      <c r="AL77" s="6" t="str">
        <f>IF($W77=AL$4,MAX(AL$1:AL76)+1,"")</f>
        <v/>
      </c>
      <c r="AM77" s="6" t="str">
        <f>IF($W77=AM$4,MAX(AM$1:AM76)+1,"")</f>
        <v/>
      </c>
      <c r="AN77" s="6" t="str">
        <f>IF($W77=AN$4,MAX(AN$1:AN76)+1,"")</f>
        <v/>
      </c>
      <c r="AO77" s="6" t="str">
        <f>IF($W77=AO$4,MAX(AO$1:AO76)+1,"")</f>
        <v/>
      </c>
      <c r="AP77" s="6" t="str">
        <f>IF($W77=AP$4,MAX(AP$1:AP76)+1,"")</f>
        <v/>
      </c>
      <c r="AQ77" s="6" t="str">
        <f>IF($W77=AQ$4,MAX(AQ$1:AQ76)+1,"")</f>
        <v/>
      </c>
      <c r="AR77" s="6" t="str">
        <f>IF($W77=AR$4,MAX(AR$1:AR76)+1,"")</f>
        <v/>
      </c>
      <c r="AS77" s="6" t="str">
        <f>IF($W77=AS$4,MAX(AS$1:AS76)+1,"")</f>
        <v/>
      </c>
      <c r="AT77" s="6" t="str">
        <f>IF($W77=AT$4,MAX(AT$1:AT76)+1,"")</f>
        <v/>
      </c>
      <c r="AU77" s="6" t="str">
        <f>IF($W77=AU$4,MAX(AU$1:AU76)+1,"")</f>
        <v/>
      </c>
      <c r="AV77" s="6" t="str">
        <f>IF($W77=AV$4,MAX(AV$1:AV76)+1,"")</f>
        <v/>
      </c>
      <c r="AW77" s="6" t="str">
        <f>IF($W77=AW$4,MAX(AW$1:AW76)+1,"")</f>
        <v/>
      </c>
      <c r="AX77" s="6" t="str">
        <f>IF($W77=AX$4,MAX(AX$1:AX76)+1,"")</f>
        <v/>
      </c>
      <c r="AY77" s="6" t="str">
        <f>IF($W77=AY$4,MAX(AY$1:AY76)+1,"")</f>
        <v/>
      </c>
      <c r="AZ77" s="6" t="str">
        <f>IF($W77=AZ$4,MAX(AZ$1:AZ76)+1,"")</f>
        <v/>
      </c>
      <c r="BA77" s="6" t="str">
        <f>IF($W77=BA$4,MAX(BA$1:BA76)+1,"")</f>
        <v/>
      </c>
      <c r="BB77" s="6" t="str">
        <f>IF($W77=BB$4,MAX(BB$1:BB76)+1,"")</f>
        <v/>
      </c>
      <c r="BC77" s="6" t="str">
        <f>IF($W77=BC$4,MAX(BC$1:BC76)+1,"")</f>
        <v/>
      </c>
      <c r="BD77" s="6" t="str">
        <f>IF($W77=BD$4,MAX(BD$1:BD76)+1,"")</f>
        <v/>
      </c>
      <c r="BE77" s="6" t="str">
        <f>IF($W77=BE$4,MAX(BE$1:BE76)+1,"")</f>
        <v/>
      </c>
      <c r="BF77" s="6" t="str">
        <f>IF($W77=BF$4,MAX(BF$1:BF76)+1,"")</f>
        <v/>
      </c>
      <c r="BG77" s="6" t="str">
        <f>IF($W77=BG$4,MAX(BG$1:BG76)+1,"")</f>
        <v/>
      </c>
      <c r="BH77" s="6" t="str">
        <f>IF($W77=BH$4,MAX(BH$1:BH76)+1,"")</f>
        <v/>
      </c>
      <c r="BI77" s="6" t="str">
        <f>IF($W77=BI$4,MAX(BI$1:BI76)+1,"")</f>
        <v/>
      </c>
      <c r="BJ77" s="6" t="str">
        <f>IF($W77=BJ$4,MAX(BJ$1:BJ76)+1,"")</f>
        <v/>
      </c>
      <c r="BK77" s="6" t="str">
        <f>IF($W77=BK$4,MAX(BK$1:BK76)+1,"")</f>
        <v/>
      </c>
      <c r="BL77" s="6" t="str">
        <f>IF($W77=BL$4,MAX(BL$1:BL76)+1,"")</f>
        <v/>
      </c>
      <c r="BM77" s="6" t="str">
        <f>IF($W77=BM$4,MAX(BM$1:BM76)+1,"")</f>
        <v/>
      </c>
      <c r="BN77" s="6" t="str">
        <f>IF($W77=BN$4,MAX(BN$1:BN76)+1,"")</f>
        <v/>
      </c>
      <c r="BO77" s="6" t="str">
        <f>IF($W77=BO$4,MAX(BO$1:BO76)+1,"")</f>
        <v/>
      </c>
      <c r="BP77" s="6" t="str">
        <f>IF($W77=BP$4,MAX(BP$1:BP76)+1,"")</f>
        <v/>
      </c>
      <c r="BQ77" s="6" t="str">
        <f>IF($W77=BQ$4,MAX(BQ$1:BQ76)+1,"")</f>
        <v/>
      </c>
      <c r="BR77" s="6" t="str">
        <f>IF($W77=BR$4,MAX(BR$1:BR76)+1,"")</f>
        <v/>
      </c>
      <c r="BS77" s="6" t="str">
        <f>IF($W77=BS$4,MAX(BS$1:BS76)+1,"")</f>
        <v/>
      </c>
      <c r="BT77" s="6" t="str">
        <f>IF($W77=BT$4,MAX(BT$1:BT76)+1,"")</f>
        <v/>
      </c>
      <c r="BU77" s="6" t="str">
        <f>IF($W77=BU$4,MAX(BU$1:BU76)+1,"")</f>
        <v/>
      </c>
      <c r="BV77" s="6" t="str">
        <f>IF($W77=BV$4,MAX(BV$1:BV76)+1,"")</f>
        <v/>
      </c>
      <c r="BW77" s="6" t="str">
        <f>IF($W77=BW$4,MAX(BW$1:BW76)+1,"")</f>
        <v/>
      </c>
      <c r="BX77" s="6" t="str">
        <f>IF($W77=BX$4,MAX(BX$1:BX76)+1,"")</f>
        <v/>
      </c>
      <c r="BY77" s="6" t="str">
        <f>IF($W77=BY$4,MAX(BY$1:BY76)+1,"")</f>
        <v/>
      </c>
      <c r="BZ77" s="6" t="str">
        <f>IF($W77=BZ$4,MAX(BZ$1:BZ76)+1,"")</f>
        <v/>
      </c>
      <c r="CA77" s="6" t="str">
        <f>IF($W77=CA$4,MAX(CA$1:CA76)+1,"")</f>
        <v/>
      </c>
      <c r="CB77" s="6" t="str">
        <f>IF($W77=CB$4,MAX(CB$1:CB76)+1,"")</f>
        <v/>
      </c>
      <c r="CC77" s="6" t="str">
        <f>IF($W77=CC$4,MAX(CC$1:CC76)+1,"")</f>
        <v/>
      </c>
      <c r="CD77" s="6" t="str">
        <f>IF($W77=CD$4,MAX(CD$1:CD76)+1,"")</f>
        <v/>
      </c>
      <c r="CE77" s="6" t="str">
        <f>IF($W77=CE$4,MAX(CE$1:CE76)+1,"")</f>
        <v/>
      </c>
      <c r="CF77" s="6" t="str">
        <f>IF($W77=CF$4,MAX(CF$1:CF76)+1,"")</f>
        <v/>
      </c>
      <c r="CG77" s="6" t="str">
        <f>IF($W77=CG$4,MAX(CG$1:CG76)+1,"")</f>
        <v/>
      </c>
      <c r="CH77" s="6" t="str">
        <f>IF($W77=CH$4,MAX(CH$1:CH76)+1,"")</f>
        <v/>
      </c>
      <c r="CI77" s="6" t="str">
        <f>IF($W77=CI$4,MAX(CI$1:CI76)+1,"")</f>
        <v/>
      </c>
      <c r="CJ77" s="6" t="str">
        <f>IF($W77=CJ$4,MAX(CJ$1:CJ76)+1,"")</f>
        <v/>
      </c>
      <c r="CK77" s="6" t="str">
        <f>IF($W77=CK$4,MAX(CK$1:CK76)+1,"")</f>
        <v/>
      </c>
      <c r="CL77" s="6" t="str">
        <f>IF($W77=CL$4,MAX(CL$1:CL76)+1,"")</f>
        <v/>
      </c>
      <c r="CM77" s="6" t="str">
        <f>IF($W77=CM$4,MAX(CM$1:CM76)+1,"")</f>
        <v/>
      </c>
      <c r="CN77" s="6" t="str">
        <f>IF($W77=CN$4,MAX(CN$1:CN76)+1,"")</f>
        <v/>
      </c>
      <c r="CO77" s="6" t="str">
        <f>IF($W77=CO$4,MAX(CO$1:CO76)+1,"")</f>
        <v/>
      </c>
      <c r="CP77" s="6" t="str">
        <f>IF($W77=CP$4,MAX(CP$1:CP76)+1,"")</f>
        <v/>
      </c>
      <c r="CQ77" s="6" t="str">
        <f>IF($W77=CQ$4,MAX(CQ$1:CQ76)+1,"")</f>
        <v/>
      </c>
      <c r="CR77" s="6" t="str">
        <f>IF($W77=CR$4,MAX(CR$1:CR76)+1,"")</f>
        <v/>
      </c>
      <c r="CS77" s="6" t="str">
        <f>IF($W77=CS$4,MAX(CS$1:CS76)+1,"")</f>
        <v/>
      </c>
      <c r="CT77" s="5">
        <f t="shared" si="19"/>
        <v>0</v>
      </c>
      <c r="CU77" s="6" t="str">
        <f t="shared" si="20"/>
        <v/>
      </c>
      <c r="CV77" s="5" t="str">
        <f t="shared" si="21"/>
        <v/>
      </c>
      <c r="CW77" s="5" t="str" cm="1">
        <f t="array" ref="CW77">RIGHT(F77,MIN(LEN(SUBSTITUTE(F77,รายชื่อนักเรียนแยกห้อง!$AD$5:$AD$8,""))))</f>
        <v/>
      </c>
      <c r="CX77" s="6" t="str">
        <f t="shared" si="22"/>
        <v/>
      </c>
      <c r="CY77" s="6" t="str">
        <f t="shared" si="23"/>
        <v/>
      </c>
      <c r="CZ77" s="5" t="str">
        <f t="shared" si="24"/>
        <v>-</v>
      </c>
      <c r="DA77" s="5" t="str">
        <f t="shared" si="25"/>
        <v>-</v>
      </c>
      <c r="DC77" s="6" t="str">
        <f>IF(DB77="วิทย์-คณิต (เตรียมวิศวะ)",MAX($DC$1:DC76)+1,"")</f>
        <v/>
      </c>
      <c r="DD77" s="6" t="str">
        <f>IF(DB77="วิทย์-คณิต (วิทยาศาสตร์สุขภาพ)",MAX($DD$1:DD76)+1,"")</f>
        <v/>
      </c>
      <c r="DE77" s="6" t="str">
        <f>IF(DB77="ศิลป์การจัดการธุรกิจการค้าสมัยใหม่",MAX($DE$1:DE76)+1,"")</f>
        <v/>
      </c>
      <c r="DF77" s="6" t="str">
        <f>IF(DB77="ศิลป์ภาษาจีนเพื่อธุรกิจ 4.0",MAX($DF$1:DF76)+1,"")</f>
        <v/>
      </c>
      <c r="DG77" s="6" t="str">
        <f>IF(DB77="ศิลป์ภาษาอังกฤษเพื่อการสื่อสารธุรกิจ",MAX($DG$1:DG76)+1,"")</f>
        <v/>
      </c>
      <c r="DH77" s="6" t="str">
        <f>IF(DB77="นวัตกรรมการจัดการเกษตร",MAX($DH$1:DH76)+1,"")</f>
        <v/>
      </c>
      <c r="DI77" s="5">
        <f t="shared" si="26"/>
        <v>0</v>
      </c>
      <c r="DJ77" s="5" t="str">
        <f t="shared" si="27"/>
        <v>-</v>
      </c>
      <c r="DK77" s="5" t="str">
        <f t="shared" si="28"/>
        <v>-0</v>
      </c>
      <c r="DL77" s="5" t="str">
        <f t="shared" si="29"/>
        <v/>
      </c>
    </row>
    <row r="78" spans="1:116">
      <c r="A78" s="5" t="str">
        <f t="shared" si="15"/>
        <v>มัธยมศึกษาปีที่ 1/3-1</v>
      </c>
      <c r="B78" s="5" t="str">
        <f t="shared" si="16"/>
        <v>ช68105-6</v>
      </c>
      <c r="C78" s="5" t="str">
        <f t="shared" si="17"/>
        <v>-0</v>
      </c>
      <c r="D78" s="8">
        <v>1</v>
      </c>
      <c r="E78" s="9" t="s">
        <v>1730</v>
      </c>
      <c r="F78" s="3" t="s">
        <v>1731</v>
      </c>
      <c r="G78" s="3" t="s">
        <v>1732</v>
      </c>
      <c r="H78" s="11">
        <v>1</v>
      </c>
      <c r="I78" s="11">
        <v>7</v>
      </c>
      <c r="J78" s="11">
        <v>0</v>
      </c>
      <c r="K78" s="11">
        <v>9</v>
      </c>
      <c r="L78" s="11">
        <v>9</v>
      </c>
      <c r="M78" s="11">
        <v>0</v>
      </c>
      <c r="N78" s="11">
        <v>1</v>
      </c>
      <c r="O78" s="11">
        <v>9</v>
      </c>
      <c r="P78" s="11">
        <v>3</v>
      </c>
      <c r="Q78" s="11">
        <v>9</v>
      </c>
      <c r="R78" s="11">
        <v>8</v>
      </c>
      <c r="S78" s="11">
        <v>3</v>
      </c>
      <c r="T78" s="11">
        <v>8</v>
      </c>
      <c r="U78" s="11" t="s">
        <v>577</v>
      </c>
      <c r="W78" s="6" t="str">
        <f>IF(X78="","",IF(X78=รายชื่อชมรม!$B$3,รายชื่อชมรม!$A$3,IF(X78=รายชื่อชมรม!$B$4,รายชื่อชมรม!$A$4,IF(X78=รายชื่อชมรม!$B$5,รายชื่อชมรม!$A$5,IF(X78=รายชื่อชมรม!$B$6,รายชื่อชมรม!$A$6,IF(X78=รายชื่อชมรม!$B$7,รายชื่อชมรม!$A$7,IF(X78=รายชื่อชมรม!$B$8,รายชื่อชมรม!$A$8,IF(X78=รายชื่อชมรม!$B$9,รายชื่อชมรม!$A$9,IF(X78=รายชื่อชมรม!$B$10,รายชื่อชมรม!$A$10,IF(X78=รายชื่อชมรม!$B$11,รายชื่อชมรม!$A$11,IF(X78=รายชื่อชมรม!$B$12,รายชื่อชมรม!$A$12,"-")))))))))))</f>
        <v>ช68105</v>
      </c>
      <c r="X78" s="6" t="s">
        <v>2306</v>
      </c>
      <c r="Y78" s="6" t="str">
        <f>IF(W78=0,"",IF(W78="-","",IF(W78="","",VLOOKUP(W78,รายชื่อชมรม!$A$3:$F$83,3,FALSE))))</f>
        <v>นางภัณฑิลา  โนนทะขาม</v>
      </c>
      <c r="Z78" s="6" t="str">
        <f>IF(Y78=$Z$4,MAX(Z$1:$Z77)+1,"")</f>
        <v/>
      </c>
      <c r="AA78" s="6" t="str">
        <f>IF($Y78=AA$4,MAX(AA$1:AA77)+1,"")</f>
        <v/>
      </c>
      <c r="AB78" s="6" t="str">
        <f>IF($Y78=AB$4,MAX(AB$1:AB77)+1,"")</f>
        <v/>
      </c>
      <c r="AC78" s="6" t="str">
        <f>IF($Y78=AC$4,MAX(AC$1:AC77)+1,"")</f>
        <v/>
      </c>
      <c r="AD78" s="6" t="str">
        <f>IF($Y78=AD$4,MAX(AD$1:AD77)+1,"")</f>
        <v/>
      </c>
      <c r="AE78" s="6" t="str">
        <f>IF($Y78=AE$4,MAX(AE$1:AE77)+1,"")</f>
        <v/>
      </c>
      <c r="AF78" s="6" t="str">
        <f>IF($Y78=AF$4,MAX(AF$1:AF77)+1,"")</f>
        <v/>
      </c>
      <c r="AG78" s="6" t="str">
        <f>IF($Y78=AG$4,MAX(AG$1:AG77)+1,"")</f>
        <v/>
      </c>
      <c r="AH78" s="6" t="str">
        <f>IF($Y78=AH$4,MAX(AH$1:AH77)+1,"")</f>
        <v/>
      </c>
      <c r="AI78" s="5">
        <f t="shared" si="18"/>
        <v>0</v>
      </c>
      <c r="AK78" s="6" t="str">
        <f>IF($W78=AK$4,MAX(AK$1:AK77)+1,"")</f>
        <v/>
      </c>
      <c r="AL78" s="6" t="str">
        <f>IF($W78=AL$4,MAX(AL$1:AL77)+1,"")</f>
        <v/>
      </c>
      <c r="AM78" s="6" t="str">
        <f>IF($W78=AM$4,MAX(AM$1:AM77)+1,"")</f>
        <v/>
      </c>
      <c r="AN78" s="6" t="str">
        <f>IF($W78=AN$4,MAX(AN$1:AN77)+1,"")</f>
        <v/>
      </c>
      <c r="AO78" s="6">
        <f>IF($W78=AO$4,MAX(AO$1:AO77)+1,"")</f>
        <v>6</v>
      </c>
      <c r="AP78" s="6" t="str">
        <f>IF($W78=AP$4,MAX(AP$1:AP77)+1,"")</f>
        <v/>
      </c>
      <c r="AQ78" s="6" t="str">
        <f>IF($W78=AQ$4,MAX(AQ$1:AQ77)+1,"")</f>
        <v/>
      </c>
      <c r="AR78" s="6" t="str">
        <f>IF($W78=AR$4,MAX(AR$1:AR77)+1,"")</f>
        <v/>
      </c>
      <c r="AS78" s="6" t="str">
        <f>IF($W78=AS$4,MAX(AS$1:AS77)+1,"")</f>
        <v/>
      </c>
      <c r="AT78" s="6" t="str">
        <f>IF($W78=AT$4,MAX(AT$1:AT77)+1,"")</f>
        <v/>
      </c>
      <c r="AU78" s="6" t="str">
        <f>IF($W78=AU$4,MAX(AU$1:AU77)+1,"")</f>
        <v/>
      </c>
      <c r="AV78" s="6" t="str">
        <f>IF($W78=AV$4,MAX(AV$1:AV77)+1,"")</f>
        <v/>
      </c>
      <c r="AW78" s="6" t="str">
        <f>IF($W78=AW$4,MAX(AW$1:AW77)+1,"")</f>
        <v/>
      </c>
      <c r="AX78" s="6" t="str">
        <f>IF($W78=AX$4,MAX(AX$1:AX77)+1,"")</f>
        <v/>
      </c>
      <c r="AY78" s="6" t="str">
        <f>IF($W78=AY$4,MAX(AY$1:AY77)+1,"")</f>
        <v/>
      </c>
      <c r="AZ78" s="6" t="str">
        <f>IF($W78=AZ$4,MAX(AZ$1:AZ77)+1,"")</f>
        <v/>
      </c>
      <c r="BA78" s="6" t="str">
        <f>IF($W78=BA$4,MAX(BA$1:BA77)+1,"")</f>
        <v/>
      </c>
      <c r="BB78" s="6" t="str">
        <f>IF($W78=BB$4,MAX(BB$1:BB77)+1,"")</f>
        <v/>
      </c>
      <c r="BC78" s="6" t="str">
        <f>IF($W78=BC$4,MAX(BC$1:BC77)+1,"")</f>
        <v/>
      </c>
      <c r="BD78" s="6" t="str">
        <f>IF($W78=BD$4,MAX(BD$1:BD77)+1,"")</f>
        <v/>
      </c>
      <c r="BE78" s="6" t="str">
        <f>IF($W78=BE$4,MAX(BE$1:BE77)+1,"")</f>
        <v/>
      </c>
      <c r="BF78" s="6" t="str">
        <f>IF($W78=BF$4,MAX(BF$1:BF77)+1,"")</f>
        <v/>
      </c>
      <c r="BG78" s="6" t="str">
        <f>IF($W78=BG$4,MAX(BG$1:BG77)+1,"")</f>
        <v/>
      </c>
      <c r="BH78" s="6" t="str">
        <f>IF($W78=BH$4,MAX(BH$1:BH77)+1,"")</f>
        <v/>
      </c>
      <c r="BI78" s="6" t="str">
        <f>IF($W78=BI$4,MAX(BI$1:BI77)+1,"")</f>
        <v/>
      </c>
      <c r="BJ78" s="6" t="str">
        <f>IF($W78=BJ$4,MAX(BJ$1:BJ77)+1,"")</f>
        <v/>
      </c>
      <c r="BK78" s="6" t="str">
        <f>IF($W78=BK$4,MAX(BK$1:BK77)+1,"")</f>
        <v/>
      </c>
      <c r="BL78" s="6" t="str">
        <f>IF($W78=BL$4,MAX(BL$1:BL77)+1,"")</f>
        <v/>
      </c>
      <c r="BM78" s="6" t="str">
        <f>IF($W78=BM$4,MAX(BM$1:BM77)+1,"")</f>
        <v/>
      </c>
      <c r="BN78" s="6" t="str">
        <f>IF($W78=BN$4,MAX(BN$1:BN77)+1,"")</f>
        <v/>
      </c>
      <c r="BO78" s="6" t="str">
        <f>IF($W78=BO$4,MAX(BO$1:BO77)+1,"")</f>
        <v/>
      </c>
      <c r="BP78" s="6" t="str">
        <f>IF($W78=BP$4,MAX(BP$1:BP77)+1,"")</f>
        <v/>
      </c>
      <c r="BQ78" s="6" t="str">
        <f>IF($W78=BQ$4,MAX(BQ$1:BQ77)+1,"")</f>
        <v/>
      </c>
      <c r="BR78" s="6" t="str">
        <f>IF($W78=BR$4,MAX(BR$1:BR77)+1,"")</f>
        <v/>
      </c>
      <c r="BS78" s="6" t="str">
        <f>IF($W78=BS$4,MAX(BS$1:BS77)+1,"")</f>
        <v/>
      </c>
      <c r="BT78" s="6" t="str">
        <f>IF($W78=BT$4,MAX(BT$1:BT77)+1,"")</f>
        <v/>
      </c>
      <c r="BU78" s="6" t="str">
        <f>IF($W78=BU$4,MAX(BU$1:BU77)+1,"")</f>
        <v/>
      </c>
      <c r="BV78" s="6" t="str">
        <f>IF($W78=BV$4,MAX(BV$1:BV77)+1,"")</f>
        <v/>
      </c>
      <c r="BW78" s="6" t="str">
        <f>IF($W78=BW$4,MAX(BW$1:BW77)+1,"")</f>
        <v/>
      </c>
      <c r="BX78" s="6" t="str">
        <f>IF($W78=BX$4,MAX(BX$1:BX77)+1,"")</f>
        <v/>
      </c>
      <c r="BY78" s="6" t="str">
        <f>IF($W78=BY$4,MAX(BY$1:BY77)+1,"")</f>
        <v/>
      </c>
      <c r="BZ78" s="6" t="str">
        <f>IF($W78=BZ$4,MAX(BZ$1:BZ77)+1,"")</f>
        <v/>
      </c>
      <c r="CA78" s="6" t="str">
        <f>IF($W78=CA$4,MAX(CA$1:CA77)+1,"")</f>
        <v/>
      </c>
      <c r="CB78" s="6" t="str">
        <f>IF($W78=CB$4,MAX(CB$1:CB77)+1,"")</f>
        <v/>
      </c>
      <c r="CC78" s="6" t="str">
        <f>IF($W78=CC$4,MAX(CC$1:CC77)+1,"")</f>
        <v/>
      </c>
      <c r="CD78" s="6" t="str">
        <f>IF($W78=CD$4,MAX(CD$1:CD77)+1,"")</f>
        <v/>
      </c>
      <c r="CE78" s="6" t="str">
        <f>IF($W78=CE$4,MAX(CE$1:CE77)+1,"")</f>
        <v/>
      </c>
      <c r="CF78" s="6" t="str">
        <f>IF($W78=CF$4,MAX(CF$1:CF77)+1,"")</f>
        <v/>
      </c>
      <c r="CG78" s="6" t="str">
        <f>IF($W78=CG$4,MAX(CG$1:CG77)+1,"")</f>
        <v/>
      </c>
      <c r="CH78" s="6" t="str">
        <f>IF($W78=CH$4,MAX(CH$1:CH77)+1,"")</f>
        <v/>
      </c>
      <c r="CI78" s="6" t="str">
        <f>IF($W78=CI$4,MAX(CI$1:CI77)+1,"")</f>
        <v/>
      </c>
      <c r="CJ78" s="6" t="str">
        <f>IF($W78=CJ$4,MAX(CJ$1:CJ77)+1,"")</f>
        <v/>
      </c>
      <c r="CK78" s="6" t="str">
        <f>IF($W78=CK$4,MAX(CK$1:CK77)+1,"")</f>
        <v/>
      </c>
      <c r="CL78" s="6" t="str">
        <f>IF($W78=CL$4,MAX(CL$1:CL77)+1,"")</f>
        <v/>
      </c>
      <c r="CM78" s="6" t="str">
        <f>IF($W78=CM$4,MAX(CM$1:CM77)+1,"")</f>
        <v/>
      </c>
      <c r="CN78" s="6" t="str">
        <f>IF($W78=CN$4,MAX(CN$1:CN77)+1,"")</f>
        <v/>
      </c>
      <c r="CO78" s="6" t="str">
        <f>IF($W78=CO$4,MAX(CO$1:CO77)+1,"")</f>
        <v/>
      </c>
      <c r="CP78" s="6" t="str">
        <f>IF($W78=CP$4,MAX(CP$1:CP77)+1,"")</f>
        <v/>
      </c>
      <c r="CQ78" s="6" t="str">
        <f>IF($W78=CQ$4,MAX(CQ$1:CQ77)+1,"")</f>
        <v/>
      </c>
      <c r="CR78" s="6" t="str">
        <f>IF($W78=CR$4,MAX(CR$1:CR77)+1,"")</f>
        <v/>
      </c>
      <c r="CS78" s="6" t="str">
        <f>IF($W78=CS$4,MAX(CS$1:CS77)+1,"")</f>
        <v/>
      </c>
      <c r="CT78" s="5">
        <f t="shared" si="19"/>
        <v>6</v>
      </c>
      <c r="CU78" s="6" t="str">
        <f t="shared" si="20"/>
        <v>1709901939838</v>
      </c>
      <c r="CV78" s="5" t="str">
        <f t="shared" si="21"/>
        <v>เด็กชาย</v>
      </c>
      <c r="CW78" s="5" t="str" cm="1">
        <f t="array" ref="CW78">RIGHT(F78,MIN(LEN(SUBSTITUTE(F78,รายชื่อนักเรียนแยกห้อง!$AD$5:$AD$8,""))))</f>
        <v>พรรษา</v>
      </c>
      <c r="CX78" s="6">
        <f t="shared" si="22"/>
        <v>0</v>
      </c>
      <c r="CY78" s="6" t="str">
        <f t="shared" si="23"/>
        <v/>
      </c>
      <c r="CZ78" s="5" t="str">
        <f t="shared" si="24"/>
        <v>มัธยมศึกษาปีที่ 1/3-0</v>
      </c>
      <c r="DA78" s="5" t="str">
        <f t="shared" si="25"/>
        <v>มัธยมศึกษาปีที่ 1/3-</v>
      </c>
      <c r="DC78" s="6" t="str">
        <f>IF(DB78="วิทย์-คณิต (เตรียมวิศวะ)",MAX($DC$1:DC77)+1,"")</f>
        <v/>
      </c>
      <c r="DD78" s="6" t="str">
        <f>IF(DB78="วิทย์-คณิต (วิทยาศาสตร์สุขภาพ)",MAX($DD$1:DD77)+1,"")</f>
        <v/>
      </c>
      <c r="DE78" s="6" t="str">
        <f>IF(DB78="ศิลป์การจัดการธุรกิจการค้าสมัยใหม่",MAX($DE$1:DE77)+1,"")</f>
        <v/>
      </c>
      <c r="DF78" s="6" t="str">
        <f>IF(DB78="ศิลป์ภาษาจีนเพื่อธุรกิจ 4.0",MAX($DF$1:DF77)+1,"")</f>
        <v/>
      </c>
      <c r="DG78" s="6" t="str">
        <f>IF(DB78="ศิลป์ภาษาอังกฤษเพื่อการสื่อสารธุรกิจ",MAX($DG$1:DG77)+1,"")</f>
        <v/>
      </c>
      <c r="DH78" s="6" t="str">
        <f>IF(DB78="นวัตกรรมการจัดการเกษตร",MAX($DH$1:DH77)+1,"")</f>
        <v/>
      </c>
      <c r="DI78" s="5">
        <f t="shared" si="26"/>
        <v>0</v>
      </c>
      <c r="DJ78" s="5" t="str">
        <f t="shared" si="27"/>
        <v>มัธยมศึกษาปีที่ 1/3-1</v>
      </c>
      <c r="DK78" s="5" t="str">
        <f t="shared" si="28"/>
        <v>-0</v>
      </c>
      <c r="DL78" s="5" t="str">
        <f t="shared" si="29"/>
        <v>มัธยมศึกษาปีที่ 1</v>
      </c>
    </row>
    <row r="79" spans="1:116">
      <c r="A79" s="5" t="str">
        <f t="shared" si="15"/>
        <v>มัธยมศึกษาปีที่ 1/3-2</v>
      </c>
      <c r="B79" s="5" t="str">
        <f t="shared" si="16"/>
        <v>ช68103-6</v>
      </c>
      <c r="C79" s="5" t="str">
        <f t="shared" si="17"/>
        <v>-0</v>
      </c>
      <c r="D79" s="8">
        <v>2</v>
      </c>
      <c r="E79" s="9" t="s">
        <v>1733</v>
      </c>
      <c r="F79" s="3" t="s">
        <v>1734</v>
      </c>
      <c r="G79" s="3" t="s">
        <v>1735</v>
      </c>
      <c r="H79" s="11">
        <v>1</v>
      </c>
      <c r="I79" s="11">
        <v>7</v>
      </c>
      <c r="J79" s="11">
        <v>0</v>
      </c>
      <c r="K79" s="11">
        <v>9</v>
      </c>
      <c r="L79" s="11">
        <v>9</v>
      </c>
      <c r="M79" s="11">
        <v>0</v>
      </c>
      <c r="N79" s="11">
        <v>1</v>
      </c>
      <c r="O79" s="11">
        <v>9</v>
      </c>
      <c r="P79" s="11">
        <v>7</v>
      </c>
      <c r="Q79" s="11">
        <v>3</v>
      </c>
      <c r="R79" s="11">
        <v>9</v>
      </c>
      <c r="S79" s="11">
        <v>1</v>
      </c>
      <c r="T79" s="11">
        <v>2</v>
      </c>
      <c r="U79" s="11" t="s">
        <v>577</v>
      </c>
      <c r="W79" s="6" t="str">
        <f>IF(X79="","",IF(X79=รายชื่อชมรม!$B$3,รายชื่อชมรม!$A$3,IF(X79=รายชื่อชมรม!$B$4,รายชื่อชมรม!$A$4,IF(X79=รายชื่อชมรม!$B$5,รายชื่อชมรม!$A$5,IF(X79=รายชื่อชมรม!$B$6,รายชื่อชมรม!$A$6,IF(X79=รายชื่อชมรม!$B$7,รายชื่อชมรม!$A$7,IF(X79=รายชื่อชมรม!$B$8,รายชื่อชมรม!$A$8,IF(X79=รายชื่อชมรม!$B$9,รายชื่อชมรม!$A$9,IF(X79=รายชื่อชมรม!$B$10,รายชื่อชมรม!$A$10,IF(X79=รายชื่อชมรม!$B$11,รายชื่อชมรม!$A$11,IF(X79=รายชื่อชมรม!$B$12,รายชื่อชมรม!$A$12,"-")))))))))))</f>
        <v>ช68103</v>
      </c>
      <c r="X79" s="6" t="s">
        <v>2309</v>
      </c>
      <c r="Y79" s="6" t="str">
        <f>IF(W79=0,"",IF(W79="-","",IF(W79="","",VLOOKUP(W79,รายชื่อชมรม!$A$3:$F$83,3,FALSE))))</f>
        <v>นายวสันต์  แสงรัตนกูล</v>
      </c>
      <c r="Z79" s="6" t="str">
        <f>IF(Y79=$Z$4,MAX(Z$1:$Z78)+1,"")</f>
        <v/>
      </c>
      <c r="AA79" s="6" t="str">
        <f>IF($Y79=AA$4,MAX(AA$1:AA78)+1,"")</f>
        <v/>
      </c>
      <c r="AB79" s="6" t="str">
        <f>IF($Y79=AB$4,MAX(AB$1:AB78)+1,"")</f>
        <v/>
      </c>
      <c r="AC79" s="6" t="str">
        <f>IF($Y79=AC$4,MAX(AC$1:AC78)+1,"")</f>
        <v/>
      </c>
      <c r="AD79" s="6" t="str">
        <f>IF($Y79=AD$4,MAX(AD$1:AD78)+1,"")</f>
        <v/>
      </c>
      <c r="AE79" s="6" t="str">
        <f>IF($Y79=AE$4,MAX(AE$1:AE78)+1,"")</f>
        <v/>
      </c>
      <c r="AF79" s="6" t="str">
        <f>IF($Y79=AF$4,MAX(AF$1:AF78)+1,"")</f>
        <v/>
      </c>
      <c r="AG79" s="6" t="str">
        <f>IF($Y79=AG$4,MAX(AG$1:AG78)+1,"")</f>
        <v/>
      </c>
      <c r="AH79" s="6" t="str">
        <f>IF($Y79=AH$4,MAX(AH$1:AH78)+1,"")</f>
        <v/>
      </c>
      <c r="AI79" s="5">
        <f t="shared" si="18"/>
        <v>0</v>
      </c>
      <c r="AK79" s="6" t="str">
        <f>IF($W79=AK$4,MAX(AK$1:AK78)+1,"")</f>
        <v/>
      </c>
      <c r="AL79" s="6" t="str">
        <f>IF($W79=AL$4,MAX(AL$1:AL78)+1,"")</f>
        <v/>
      </c>
      <c r="AM79" s="6">
        <f>IF($W79=AM$4,MAX(AM$1:AM78)+1,"")</f>
        <v>6</v>
      </c>
      <c r="AN79" s="6" t="str">
        <f>IF($W79=AN$4,MAX(AN$1:AN78)+1,"")</f>
        <v/>
      </c>
      <c r="AO79" s="6" t="str">
        <f>IF($W79=AO$4,MAX(AO$1:AO78)+1,"")</f>
        <v/>
      </c>
      <c r="AP79" s="6" t="str">
        <f>IF($W79=AP$4,MAX(AP$1:AP78)+1,"")</f>
        <v/>
      </c>
      <c r="AQ79" s="6" t="str">
        <f>IF($W79=AQ$4,MAX(AQ$1:AQ78)+1,"")</f>
        <v/>
      </c>
      <c r="AR79" s="6" t="str">
        <f>IF($W79=AR$4,MAX(AR$1:AR78)+1,"")</f>
        <v/>
      </c>
      <c r="AS79" s="6" t="str">
        <f>IF($W79=AS$4,MAX(AS$1:AS78)+1,"")</f>
        <v/>
      </c>
      <c r="AT79" s="6" t="str">
        <f>IF($W79=AT$4,MAX(AT$1:AT78)+1,"")</f>
        <v/>
      </c>
      <c r="AU79" s="6" t="str">
        <f>IF($W79=AU$4,MAX(AU$1:AU78)+1,"")</f>
        <v/>
      </c>
      <c r="AV79" s="6" t="str">
        <f>IF($W79=AV$4,MAX(AV$1:AV78)+1,"")</f>
        <v/>
      </c>
      <c r="AW79" s="6" t="str">
        <f>IF($W79=AW$4,MAX(AW$1:AW78)+1,"")</f>
        <v/>
      </c>
      <c r="AX79" s="6" t="str">
        <f>IF($W79=AX$4,MAX(AX$1:AX78)+1,"")</f>
        <v/>
      </c>
      <c r="AY79" s="6" t="str">
        <f>IF($W79=AY$4,MAX(AY$1:AY78)+1,"")</f>
        <v/>
      </c>
      <c r="AZ79" s="6" t="str">
        <f>IF($W79=AZ$4,MAX(AZ$1:AZ78)+1,"")</f>
        <v/>
      </c>
      <c r="BA79" s="6" t="str">
        <f>IF($W79=BA$4,MAX(BA$1:BA78)+1,"")</f>
        <v/>
      </c>
      <c r="BB79" s="6" t="str">
        <f>IF($W79=BB$4,MAX(BB$1:BB78)+1,"")</f>
        <v/>
      </c>
      <c r="BC79" s="6" t="str">
        <f>IF($W79=BC$4,MAX(BC$1:BC78)+1,"")</f>
        <v/>
      </c>
      <c r="BD79" s="6" t="str">
        <f>IF($W79=BD$4,MAX(BD$1:BD78)+1,"")</f>
        <v/>
      </c>
      <c r="BE79" s="6" t="str">
        <f>IF($W79=BE$4,MAX(BE$1:BE78)+1,"")</f>
        <v/>
      </c>
      <c r="BF79" s="6" t="str">
        <f>IF($W79=BF$4,MAX(BF$1:BF78)+1,"")</f>
        <v/>
      </c>
      <c r="BG79" s="6" t="str">
        <f>IF($W79=BG$4,MAX(BG$1:BG78)+1,"")</f>
        <v/>
      </c>
      <c r="BH79" s="6" t="str">
        <f>IF($W79=BH$4,MAX(BH$1:BH78)+1,"")</f>
        <v/>
      </c>
      <c r="BI79" s="6" t="str">
        <f>IF($W79=BI$4,MAX(BI$1:BI78)+1,"")</f>
        <v/>
      </c>
      <c r="BJ79" s="6" t="str">
        <f>IF($W79=BJ$4,MAX(BJ$1:BJ78)+1,"")</f>
        <v/>
      </c>
      <c r="BK79" s="6" t="str">
        <f>IF($W79=BK$4,MAX(BK$1:BK78)+1,"")</f>
        <v/>
      </c>
      <c r="BL79" s="6" t="str">
        <f>IF($W79=BL$4,MAX(BL$1:BL78)+1,"")</f>
        <v/>
      </c>
      <c r="BM79" s="6" t="str">
        <f>IF($W79=BM$4,MAX(BM$1:BM78)+1,"")</f>
        <v/>
      </c>
      <c r="BN79" s="6" t="str">
        <f>IF($W79=BN$4,MAX(BN$1:BN78)+1,"")</f>
        <v/>
      </c>
      <c r="BO79" s="6" t="str">
        <f>IF($W79=BO$4,MAX(BO$1:BO78)+1,"")</f>
        <v/>
      </c>
      <c r="BP79" s="6" t="str">
        <f>IF($W79=BP$4,MAX(BP$1:BP78)+1,"")</f>
        <v/>
      </c>
      <c r="BQ79" s="6" t="str">
        <f>IF($W79=BQ$4,MAX(BQ$1:BQ78)+1,"")</f>
        <v/>
      </c>
      <c r="BR79" s="6" t="str">
        <f>IF($W79=BR$4,MAX(BR$1:BR78)+1,"")</f>
        <v/>
      </c>
      <c r="BS79" s="6" t="str">
        <f>IF($W79=BS$4,MAX(BS$1:BS78)+1,"")</f>
        <v/>
      </c>
      <c r="BT79" s="6" t="str">
        <f>IF($W79=BT$4,MAX(BT$1:BT78)+1,"")</f>
        <v/>
      </c>
      <c r="BU79" s="6" t="str">
        <f>IF($W79=BU$4,MAX(BU$1:BU78)+1,"")</f>
        <v/>
      </c>
      <c r="BV79" s="6" t="str">
        <f>IF($W79=BV$4,MAX(BV$1:BV78)+1,"")</f>
        <v/>
      </c>
      <c r="BW79" s="6" t="str">
        <f>IF($W79=BW$4,MAX(BW$1:BW78)+1,"")</f>
        <v/>
      </c>
      <c r="BX79" s="6" t="str">
        <f>IF($W79=BX$4,MAX(BX$1:BX78)+1,"")</f>
        <v/>
      </c>
      <c r="BY79" s="6" t="str">
        <f>IF($W79=BY$4,MAX(BY$1:BY78)+1,"")</f>
        <v/>
      </c>
      <c r="BZ79" s="6" t="str">
        <f>IF($W79=BZ$4,MAX(BZ$1:BZ78)+1,"")</f>
        <v/>
      </c>
      <c r="CA79" s="6" t="str">
        <f>IF($W79=CA$4,MAX(CA$1:CA78)+1,"")</f>
        <v/>
      </c>
      <c r="CB79" s="6" t="str">
        <f>IF($W79=CB$4,MAX(CB$1:CB78)+1,"")</f>
        <v/>
      </c>
      <c r="CC79" s="6" t="str">
        <f>IF($W79=CC$4,MAX(CC$1:CC78)+1,"")</f>
        <v/>
      </c>
      <c r="CD79" s="6" t="str">
        <f>IF($W79=CD$4,MAX(CD$1:CD78)+1,"")</f>
        <v/>
      </c>
      <c r="CE79" s="6" t="str">
        <f>IF($W79=CE$4,MAX(CE$1:CE78)+1,"")</f>
        <v/>
      </c>
      <c r="CF79" s="6" t="str">
        <f>IF($W79=CF$4,MAX(CF$1:CF78)+1,"")</f>
        <v/>
      </c>
      <c r="CG79" s="6" t="str">
        <f>IF($W79=CG$4,MAX(CG$1:CG78)+1,"")</f>
        <v/>
      </c>
      <c r="CH79" s="6" t="str">
        <f>IF($W79=CH$4,MAX(CH$1:CH78)+1,"")</f>
        <v/>
      </c>
      <c r="CI79" s="6" t="str">
        <f>IF($W79=CI$4,MAX(CI$1:CI78)+1,"")</f>
        <v/>
      </c>
      <c r="CJ79" s="6" t="str">
        <f>IF($W79=CJ$4,MAX(CJ$1:CJ78)+1,"")</f>
        <v/>
      </c>
      <c r="CK79" s="6" t="str">
        <f>IF($W79=CK$4,MAX(CK$1:CK78)+1,"")</f>
        <v/>
      </c>
      <c r="CL79" s="6" t="str">
        <f>IF($W79=CL$4,MAX(CL$1:CL78)+1,"")</f>
        <v/>
      </c>
      <c r="CM79" s="6" t="str">
        <f>IF($W79=CM$4,MAX(CM$1:CM78)+1,"")</f>
        <v/>
      </c>
      <c r="CN79" s="6" t="str">
        <f>IF($W79=CN$4,MAX(CN$1:CN78)+1,"")</f>
        <v/>
      </c>
      <c r="CO79" s="6" t="str">
        <f>IF($W79=CO$4,MAX(CO$1:CO78)+1,"")</f>
        <v/>
      </c>
      <c r="CP79" s="6" t="str">
        <f>IF($W79=CP$4,MAX(CP$1:CP78)+1,"")</f>
        <v/>
      </c>
      <c r="CQ79" s="6" t="str">
        <f>IF($W79=CQ$4,MAX(CQ$1:CQ78)+1,"")</f>
        <v/>
      </c>
      <c r="CR79" s="6" t="str">
        <f>IF($W79=CR$4,MAX(CR$1:CR78)+1,"")</f>
        <v/>
      </c>
      <c r="CS79" s="6" t="str">
        <f>IF($W79=CS$4,MAX(CS$1:CS78)+1,"")</f>
        <v/>
      </c>
      <c r="CT79" s="5">
        <f t="shared" si="19"/>
        <v>6</v>
      </c>
      <c r="CU79" s="6" t="str">
        <f t="shared" si="20"/>
        <v>1709901973912</v>
      </c>
      <c r="CV79" s="5" t="str">
        <f t="shared" si="21"/>
        <v>เด็กชาย</v>
      </c>
      <c r="CW79" s="5" t="str" cm="1">
        <f t="array" ref="CW79">RIGHT(F79,MIN(LEN(SUBSTITUTE(F79,รายชื่อนักเรียนแยกห้อง!$AD$5:$AD$8,""))))</f>
        <v>สหชัย</v>
      </c>
      <c r="CX79" s="6">
        <f t="shared" si="22"/>
        <v>0</v>
      </c>
      <c r="CY79" s="6" t="str">
        <f t="shared" si="23"/>
        <v/>
      </c>
      <c r="CZ79" s="5" t="str">
        <f t="shared" si="24"/>
        <v>มัธยมศึกษาปีที่ 1/3-0</v>
      </c>
      <c r="DA79" s="5" t="str">
        <f t="shared" si="25"/>
        <v>มัธยมศึกษาปีที่ 1/3-</v>
      </c>
      <c r="DC79" s="6" t="str">
        <f>IF(DB79="วิทย์-คณิต (เตรียมวิศวะ)",MAX($DC$1:DC78)+1,"")</f>
        <v/>
      </c>
      <c r="DD79" s="6" t="str">
        <f>IF(DB79="วิทย์-คณิต (วิทยาศาสตร์สุขภาพ)",MAX($DD$1:DD78)+1,"")</f>
        <v/>
      </c>
      <c r="DE79" s="6" t="str">
        <f>IF(DB79="ศิลป์การจัดการธุรกิจการค้าสมัยใหม่",MAX($DE$1:DE78)+1,"")</f>
        <v/>
      </c>
      <c r="DF79" s="6" t="str">
        <f>IF(DB79="ศิลป์ภาษาจีนเพื่อธุรกิจ 4.0",MAX($DF$1:DF78)+1,"")</f>
        <v/>
      </c>
      <c r="DG79" s="6" t="str">
        <f>IF(DB79="ศิลป์ภาษาอังกฤษเพื่อการสื่อสารธุรกิจ",MAX($DG$1:DG78)+1,"")</f>
        <v/>
      </c>
      <c r="DH79" s="6" t="str">
        <f>IF(DB79="นวัตกรรมการจัดการเกษตร",MAX($DH$1:DH78)+1,"")</f>
        <v/>
      </c>
      <c r="DI79" s="5">
        <f t="shared" si="26"/>
        <v>0</v>
      </c>
      <c r="DJ79" s="5" t="str">
        <f t="shared" si="27"/>
        <v>มัธยมศึกษาปีที่ 1/3-2</v>
      </c>
      <c r="DK79" s="5" t="str">
        <f t="shared" si="28"/>
        <v>-0</v>
      </c>
      <c r="DL79" s="5" t="str">
        <f t="shared" si="29"/>
        <v>มัธยมศึกษาปีที่ 1</v>
      </c>
    </row>
    <row r="80" spans="1:116">
      <c r="A80" s="5" t="str">
        <f t="shared" si="15"/>
        <v>มัธยมศึกษาปีที่ 1/3-3</v>
      </c>
      <c r="B80" s="5" t="str">
        <f t="shared" si="16"/>
        <v>ช68103-7</v>
      </c>
      <c r="C80" s="5" t="str">
        <f t="shared" si="17"/>
        <v>-0</v>
      </c>
      <c r="D80" s="8">
        <v>3</v>
      </c>
      <c r="E80" s="9" t="s">
        <v>1736</v>
      </c>
      <c r="F80" s="3" t="s">
        <v>1737</v>
      </c>
      <c r="G80" s="3" t="s">
        <v>1738</v>
      </c>
      <c r="H80" s="11">
        <v>1</v>
      </c>
      <c r="I80" s="11">
        <v>7</v>
      </c>
      <c r="J80" s="11">
        <v>0</v>
      </c>
      <c r="K80" s="11">
        <v>9</v>
      </c>
      <c r="L80" s="11">
        <v>9</v>
      </c>
      <c r="M80" s="11">
        <v>0</v>
      </c>
      <c r="N80" s="11">
        <v>1</v>
      </c>
      <c r="O80" s="11">
        <v>9</v>
      </c>
      <c r="P80" s="11">
        <v>5</v>
      </c>
      <c r="Q80" s="11">
        <v>7</v>
      </c>
      <c r="R80" s="11">
        <v>0</v>
      </c>
      <c r="S80" s="11">
        <v>3</v>
      </c>
      <c r="T80" s="11">
        <v>8</v>
      </c>
      <c r="U80" s="11" t="s">
        <v>577</v>
      </c>
      <c r="W80" s="6" t="str">
        <f>IF(X80="","",IF(X80=รายชื่อชมรม!$B$3,รายชื่อชมรม!$A$3,IF(X80=รายชื่อชมรม!$B$4,รายชื่อชมรม!$A$4,IF(X80=รายชื่อชมรม!$B$5,รายชื่อชมรม!$A$5,IF(X80=รายชื่อชมรม!$B$6,รายชื่อชมรม!$A$6,IF(X80=รายชื่อชมรม!$B$7,รายชื่อชมรม!$A$7,IF(X80=รายชื่อชมรม!$B$8,รายชื่อชมรม!$A$8,IF(X80=รายชื่อชมรม!$B$9,รายชื่อชมรม!$A$9,IF(X80=รายชื่อชมรม!$B$10,รายชื่อชมรม!$A$10,IF(X80=รายชื่อชมรม!$B$11,รายชื่อชมรม!$A$11,IF(X80=รายชื่อชมรม!$B$12,รายชื่อชมรม!$A$12,"-")))))))))))</f>
        <v>ช68103</v>
      </c>
      <c r="X80" s="6" t="s">
        <v>2309</v>
      </c>
      <c r="Y80" s="6" t="str">
        <f>IF(W80=0,"",IF(W80="-","",IF(W80="","",VLOOKUP(W80,รายชื่อชมรม!$A$3:$F$83,3,FALSE))))</f>
        <v>นายวสันต์  แสงรัตนกูล</v>
      </c>
      <c r="Z80" s="6" t="str">
        <f>IF(Y80=$Z$4,MAX(Z$1:$Z79)+1,"")</f>
        <v/>
      </c>
      <c r="AA80" s="6" t="str">
        <f>IF($Y80=AA$4,MAX(AA$1:AA79)+1,"")</f>
        <v/>
      </c>
      <c r="AB80" s="6" t="str">
        <f>IF($Y80=AB$4,MAX(AB$1:AB79)+1,"")</f>
        <v/>
      </c>
      <c r="AC80" s="6" t="str">
        <f>IF($Y80=AC$4,MAX(AC$1:AC79)+1,"")</f>
        <v/>
      </c>
      <c r="AD80" s="6" t="str">
        <f>IF($Y80=AD$4,MAX(AD$1:AD79)+1,"")</f>
        <v/>
      </c>
      <c r="AE80" s="6" t="str">
        <f>IF($Y80=AE$4,MAX(AE$1:AE79)+1,"")</f>
        <v/>
      </c>
      <c r="AF80" s="6" t="str">
        <f>IF($Y80=AF$4,MAX(AF$1:AF79)+1,"")</f>
        <v/>
      </c>
      <c r="AG80" s="6" t="str">
        <f>IF($Y80=AG$4,MAX(AG$1:AG79)+1,"")</f>
        <v/>
      </c>
      <c r="AH80" s="6" t="str">
        <f>IF($Y80=AH$4,MAX(AH$1:AH79)+1,"")</f>
        <v/>
      </c>
      <c r="AI80" s="5">
        <f t="shared" si="18"/>
        <v>0</v>
      </c>
      <c r="AK80" s="6" t="str">
        <f>IF($W80=AK$4,MAX(AK$1:AK79)+1,"")</f>
        <v/>
      </c>
      <c r="AL80" s="6" t="str">
        <f>IF($W80=AL$4,MAX(AL$1:AL79)+1,"")</f>
        <v/>
      </c>
      <c r="AM80" s="6">
        <f>IF($W80=AM$4,MAX(AM$1:AM79)+1,"")</f>
        <v>7</v>
      </c>
      <c r="AN80" s="6" t="str">
        <f>IF($W80=AN$4,MAX(AN$1:AN79)+1,"")</f>
        <v/>
      </c>
      <c r="AO80" s="6" t="str">
        <f>IF($W80=AO$4,MAX(AO$1:AO79)+1,"")</f>
        <v/>
      </c>
      <c r="AP80" s="6" t="str">
        <f>IF($W80=AP$4,MAX(AP$1:AP79)+1,"")</f>
        <v/>
      </c>
      <c r="AQ80" s="6" t="str">
        <f>IF($W80=AQ$4,MAX(AQ$1:AQ79)+1,"")</f>
        <v/>
      </c>
      <c r="AR80" s="6" t="str">
        <f>IF($W80=AR$4,MAX(AR$1:AR79)+1,"")</f>
        <v/>
      </c>
      <c r="AS80" s="6" t="str">
        <f>IF($W80=AS$4,MAX(AS$1:AS79)+1,"")</f>
        <v/>
      </c>
      <c r="AT80" s="6" t="str">
        <f>IF($W80=AT$4,MAX(AT$1:AT79)+1,"")</f>
        <v/>
      </c>
      <c r="AU80" s="6" t="str">
        <f>IF($W80=AU$4,MAX(AU$1:AU79)+1,"")</f>
        <v/>
      </c>
      <c r="AV80" s="6" t="str">
        <f>IF($W80=AV$4,MAX(AV$1:AV79)+1,"")</f>
        <v/>
      </c>
      <c r="AW80" s="6" t="str">
        <f>IF($W80=AW$4,MAX(AW$1:AW79)+1,"")</f>
        <v/>
      </c>
      <c r="AX80" s="6" t="str">
        <f>IF($W80=AX$4,MAX(AX$1:AX79)+1,"")</f>
        <v/>
      </c>
      <c r="AY80" s="6" t="str">
        <f>IF($W80=AY$4,MAX(AY$1:AY79)+1,"")</f>
        <v/>
      </c>
      <c r="AZ80" s="6" t="str">
        <f>IF($W80=AZ$4,MAX(AZ$1:AZ79)+1,"")</f>
        <v/>
      </c>
      <c r="BA80" s="6" t="str">
        <f>IF($W80=BA$4,MAX(BA$1:BA79)+1,"")</f>
        <v/>
      </c>
      <c r="BB80" s="6" t="str">
        <f>IF($W80=BB$4,MAX(BB$1:BB79)+1,"")</f>
        <v/>
      </c>
      <c r="BC80" s="6" t="str">
        <f>IF($W80=BC$4,MAX(BC$1:BC79)+1,"")</f>
        <v/>
      </c>
      <c r="BD80" s="6" t="str">
        <f>IF($W80=BD$4,MAX(BD$1:BD79)+1,"")</f>
        <v/>
      </c>
      <c r="BE80" s="6" t="str">
        <f>IF($W80=BE$4,MAX(BE$1:BE79)+1,"")</f>
        <v/>
      </c>
      <c r="BF80" s="6" t="str">
        <f>IF($W80=BF$4,MAX(BF$1:BF79)+1,"")</f>
        <v/>
      </c>
      <c r="BG80" s="6" t="str">
        <f>IF($W80=BG$4,MAX(BG$1:BG79)+1,"")</f>
        <v/>
      </c>
      <c r="BH80" s="6" t="str">
        <f>IF($W80=BH$4,MAX(BH$1:BH79)+1,"")</f>
        <v/>
      </c>
      <c r="BI80" s="6" t="str">
        <f>IF($W80=BI$4,MAX(BI$1:BI79)+1,"")</f>
        <v/>
      </c>
      <c r="BJ80" s="6" t="str">
        <f>IF($W80=BJ$4,MAX(BJ$1:BJ79)+1,"")</f>
        <v/>
      </c>
      <c r="BK80" s="6" t="str">
        <f>IF($W80=BK$4,MAX(BK$1:BK79)+1,"")</f>
        <v/>
      </c>
      <c r="BL80" s="6" t="str">
        <f>IF($W80=BL$4,MAX(BL$1:BL79)+1,"")</f>
        <v/>
      </c>
      <c r="BM80" s="6" t="str">
        <f>IF($W80=BM$4,MAX(BM$1:BM79)+1,"")</f>
        <v/>
      </c>
      <c r="BN80" s="6" t="str">
        <f>IF($W80=BN$4,MAX(BN$1:BN79)+1,"")</f>
        <v/>
      </c>
      <c r="BO80" s="6" t="str">
        <f>IF($W80=BO$4,MAX(BO$1:BO79)+1,"")</f>
        <v/>
      </c>
      <c r="BP80" s="6" t="str">
        <f>IF($W80=BP$4,MAX(BP$1:BP79)+1,"")</f>
        <v/>
      </c>
      <c r="BQ80" s="6" t="str">
        <f>IF($W80=BQ$4,MAX(BQ$1:BQ79)+1,"")</f>
        <v/>
      </c>
      <c r="BR80" s="6" t="str">
        <f>IF($W80=BR$4,MAX(BR$1:BR79)+1,"")</f>
        <v/>
      </c>
      <c r="BS80" s="6" t="str">
        <f>IF($W80=BS$4,MAX(BS$1:BS79)+1,"")</f>
        <v/>
      </c>
      <c r="BT80" s="6" t="str">
        <f>IF($W80=BT$4,MAX(BT$1:BT79)+1,"")</f>
        <v/>
      </c>
      <c r="BU80" s="6" t="str">
        <f>IF($W80=BU$4,MAX(BU$1:BU79)+1,"")</f>
        <v/>
      </c>
      <c r="BV80" s="6" t="str">
        <f>IF($W80=BV$4,MAX(BV$1:BV79)+1,"")</f>
        <v/>
      </c>
      <c r="BW80" s="6" t="str">
        <f>IF($W80=BW$4,MAX(BW$1:BW79)+1,"")</f>
        <v/>
      </c>
      <c r="BX80" s="6" t="str">
        <f>IF($W80=BX$4,MAX(BX$1:BX79)+1,"")</f>
        <v/>
      </c>
      <c r="BY80" s="6" t="str">
        <f>IF($W80=BY$4,MAX(BY$1:BY79)+1,"")</f>
        <v/>
      </c>
      <c r="BZ80" s="6" t="str">
        <f>IF($W80=BZ$4,MAX(BZ$1:BZ79)+1,"")</f>
        <v/>
      </c>
      <c r="CA80" s="6" t="str">
        <f>IF($W80=CA$4,MAX(CA$1:CA79)+1,"")</f>
        <v/>
      </c>
      <c r="CB80" s="6" t="str">
        <f>IF($W80=CB$4,MAX(CB$1:CB79)+1,"")</f>
        <v/>
      </c>
      <c r="CC80" s="6" t="str">
        <f>IF($W80=CC$4,MAX(CC$1:CC79)+1,"")</f>
        <v/>
      </c>
      <c r="CD80" s="6" t="str">
        <f>IF($W80=CD$4,MAX(CD$1:CD79)+1,"")</f>
        <v/>
      </c>
      <c r="CE80" s="6" t="str">
        <f>IF($W80=CE$4,MAX(CE$1:CE79)+1,"")</f>
        <v/>
      </c>
      <c r="CF80" s="6" t="str">
        <f>IF($W80=CF$4,MAX(CF$1:CF79)+1,"")</f>
        <v/>
      </c>
      <c r="CG80" s="6" t="str">
        <f>IF($W80=CG$4,MAX(CG$1:CG79)+1,"")</f>
        <v/>
      </c>
      <c r="CH80" s="6" t="str">
        <f>IF($W80=CH$4,MAX(CH$1:CH79)+1,"")</f>
        <v/>
      </c>
      <c r="CI80" s="6" t="str">
        <f>IF($W80=CI$4,MAX(CI$1:CI79)+1,"")</f>
        <v/>
      </c>
      <c r="CJ80" s="6" t="str">
        <f>IF($W80=CJ$4,MAX(CJ$1:CJ79)+1,"")</f>
        <v/>
      </c>
      <c r="CK80" s="6" t="str">
        <f>IF($W80=CK$4,MAX(CK$1:CK79)+1,"")</f>
        <v/>
      </c>
      <c r="CL80" s="6" t="str">
        <f>IF($W80=CL$4,MAX(CL$1:CL79)+1,"")</f>
        <v/>
      </c>
      <c r="CM80" s="6" t="str">
        <f>IF($W80=CM$4,MAX(CM$1:CM79)+1,"")</f>
        <v/>
      </c>
      <c r="CN80" s="6" t="str">
        <f>IF($W80=CN$4,MAX(CN$1:CN79)+1,"")</f>
        <v/>
      </c>
      <c r="CO80" s="6" t="str">
        <f>IF($W80=CO$4,MAX(CO$1:CO79)+1,"")</f>
        <v/>
      </c>
      <c r="CP80" s="6" t="str">
        <f>IF($W80=CP$4,MAX(CP$1:CP79)+1,"")</f>
        <v/>
      </c>
      <c r="CQ80" s="6" t="str">
        <f>IF($W80=CQ$4,MAX(CQ$1:CQ79)+1,"")</f>
        <v/>
      </c>
      <c r="CR80" s="6" t="str">
        <f>IF($W80=CR$4,MAX(CR$1:CR79)+1,"")</f>
        <v/>
      </c>
      <c r="CS80" s="6" t="str">
        <f>IF($W80=CS$4,MAX(CS$1:CS79)+1,"")</f>
        <v/>
      </c>
      <c r="CT80" s="5">
        <f t="shared" si="19"/>
        <v>7</v>
      </c>
      <c r="CU80" s="6" t="str">
        <f t="shared" si="20"/>
        <v>1709901957038</v>
      </c>
      <c r="CV80" s="5" t="str">
        <f t="shared" si="21"/>
        <v>เด็กชาย</v>
      </c>
      <c r="CW80" s="5" t="str" cm="1">
        <f t="array" ref="CW80">RIGHT(F80,MIN(LEN(SUBSTITUTE(F80,รายชื่อนักเรียนแยกห้อง!$AD$5:$AD$8,""))))</f>
        <v>ศรัณยู</v>
      </c>
      <c r="CX80" s="6">
        <f t="shared" si="22"/>
        <v>0</v>
      </c>
      <c r="CY80" s="6" t="str">
        <f t="shared" si="23"/>
        <v/>
      </c>
      <c r="CZ80" s="5" t="str">
        <f t="shared" si="24"/>
        <v>มัธยมศึกษาปีที่ 1/3-0</v>
      </c>
      <c r="DA80" s="5" t="str">
        <f t="shared" si="25"/>
        <v>มัธยมศึกษาปีที่ 1/3-</v>
      </c>
      <c r="DC80" s="6" t="str">
        <f>IF(DB80="วิทย์-คณิต (เตรียมวิศวะ)",MAX($DC$1:DC79)+1,"")</f>
        <v/>
      </c>
      <c r="DD80" s="6" t="str">
        <f>IF(DB80="วิทย์-คณิต (วิทยาศาสตร์สุขภาพ)",MAX($DD$1:DD79)+1,"")</f>
        <v/>
      </c>
      <c r="DE80" s="6" t="str">
        <f>IF(DB80="ศิลป์การจัดการธุรกิจการค้าสมัยใหม่",MAX($DE$1:DE79)+1,"")</f>
        <v/>
      </c>
      <c r="DF80" s="6" t="str">
        <f>IF(DB80="ศิลป์ภาษาจีนเพื่อธุรกิจ 4.0",MAX($DF$1:DF79)+1,"")</f>
        <v/>
      </c>
      <c r="DG80" s="6" t="str">
        <f>IF(DB80="ศิลป์ภาษาอังกฤษเพื่อการสื่อสารธุรกิจ",MAX($DG$1:DG79)+1,"")</f>
        <v/>
      </c>
      <c r="DH80" s="6" t="str">
        <f>IF(DB80="นวัตกรรมการจัดการเกษตร",MAX($DH$1:DH79)+1,"")</f>
        <v/>
      </c>
      <c r="DI80" s="5">
        <f t="shared" si="26"/>
        <v>0</v>
      </c>
      <c r="DJ80" s="5" t="str">
        <f t="shared" si="27"/>
        <v>มัธยมศึกษาปีที่ 1/3-3</v>
      </c>
      <c r="DK80" s="5" t="str">
        <f t="shared" si="28"/>
        <v>-0</v>
      </c>
      <c r="DL80" s="5" t="str">
        <f t="shared" si="29"/>
        <v>มัธยมศึกษาปีที่ 1</v>
      </c>
    </row>
    <row r="81" spans="1:116">
      <c r="A81" s="5" t="str">
        <f t="shared" si="15"/>
        <v>มัธยมศึกษาปีที่ 1/3-4</v>
      </c>
      <c r="B81" s="5" t="str">
        <f t="shared" si="16"/>
        <v>ช68102-6</v>
      </c>
      <c r="C81" s="5" t="str">
        <f t="shared" si="17"/>
        <v>-0</v>
      </c>
      <c r="D81" s="8">
        <v>4</v>
      </c>
      <c r="E81" s="9" t="s">
        <v>1739</v>
      </c>
      <c r="F81" s="3" t="s">
        <v>1740</v>
      </c>
      <c r="G81" s="3" t="s">
        <v>1741</v>
      </c>
      <c r="H81" s="11">
        <v>1</v>
      </c>
      <c r="I81" s="11">
        <v>7</v>
      </c>
      <c r="J81" s="11">
        <v>0</v>
      </c>
      <c r="K81" s="11">
        <v>9</v>
      </c>
      <c r="L81" s="11">
        <v>9</v>
      </c>
      <c r="M81" s="11">
        <v>0</v>
      </c>
      <c r="N81" s="11">
        <v>1</v>
      </c>
      <c r="O81" s="11">
        <v>9</v>
      </c>
      <c r="P81" s="11">
        <v>3</v>
      </c>
      <c r="Q81" s="11">
        <v>6</v>
      </c>
      <c r="R81" s="11">
        <v>8</v>
      </c>
      <c r="S81" s="11">
        <v>5</v>
      </c>
      <c r="T81" s="11">
        <v>5</v>
      </c>
      <c r="U81" s="11" t="s">
        <v>577</v>
      </c>
      <c r="W81" s="6" t="str">
        <f>IF(X81="","",IF(X81=รายชื่อชมรม!$B$3,รายชื่อชมรม!$A$3,IF(X81=รายชื่อชมรม!$B$4,รายชื่อชมรม!$A$4,IF(X81=รายชื่อชมรม!$B$5,รายชื่อชมรม!$A$5,IF(X81=รายชื่อชมรม!$B$6,รายชื่อชมรม!$A$6,IF(X81=รายชื่อชมรม!$B$7,รายชื่อชมรม!$A$7,IF(X81=รายชื่อชมรม!$B$8,รายชื่อชมรม!$A$8,IF(X81=รายชื่อชมรม!$B$9,รายชื่อชมรม!$A$9,IF(X81=รายชื่อชมรม!$B$10,รายชื่อชมรม!$A$10,IF(X81=รายชื่อชมรม!$B$11,รายชื่อชมรม!$A$11,IF(X81=รายชื่อชมรม!$B$12,รายชื่อชมรม!$A$12,"-")))))))))))</f>
        <v>ช68102</v>
      </c>
      <c r="X81" s="6" t="s">
        <v>1398</v>
      </c>
      <c r="Y81" s="6" t="str">
        <f>IF(W81=0,"",IF(W81="-","",IF(W81="","",VLOOKUP(W81,รายชื่อชมรม!$A$3:$F$83,3,FALSE))))</f>
        <v>นายณฤริท  วิชรัจจ์</v>
      </c>
      <c r="Z81" s="6" t="str">
        <f>IF(Y81=$Z$4,MAX(Z$1:$Z80)+1,"")</f>
        <v/>
      </c>
      <c r="AA81" s="6" t="str">
        <f>IF($Y81=AA$4,MAX(AA$1:AA80)+1,"")</f>
        <v/>
      </c>
      <c r="AB81" s="6" t="str">
        <f>IF($Y81=AB$4,MAX(AB$1:AB80)+1,"")</f>
        <v/>
      </c>
      <c r="AC81" s="6" t="str">
        <f>IF($Y81=AC$4,MAX(AC$1:AC80)+1,"")</f>
        <v/>
      </c>
      <c r="AD81" s="6" t="str">
        <f>IF($Y81=AD$4,MAX(AD$1:AD80)+1,"")</f>
        <v/>
      </c>
      <c r="AE81" s="6" t="str">
        <f>IF($Y81=AE$4,MAX(AE$1:AE80)+1,"")</f>
        <v/>
      </c>
      <c r="AF81" s="6" t="str">
        <f>IF($Y81=AF$4,MAX(AF$1:AF80)+1,"")</f>
        <v/>
      </c>
      <c r="AG81" s="6" t="str">
        <f>IF($Y81=AG$4,MAX(AG$1:AG80)+1,"")</f>
        <v/>
      </c>
      <c r="AH81" s="6" t="str">
        <f>IF($Y81=AH$4,MAX(AH$1:AH80)+1,"")</f>
        <v/>
      </c>
      <c r="AI81" s="5">
        <f t="shared" si="18"/>
        <v>0</v>
      </c>
      <c r="AK81" s="6" t="str">
        <f>IF($W81=AK$4,MAX(AK$1:AK80)+1,"")</f>
        <v/>
      </c>
      <c r="AL81" s="6">
        <f>IF($W81=AL$4,MAX(AL$1:AL80)+1,"")</f>
        <v>6</v>
      </c>
      <c r="AM81" s="6" t="str">
        <f>IF($W81=AM$4,MAX(AM$1:AM80)+1,"")</f>
        <v/>
      </c>
      <c r="AN81" s="6" t="str">
        <f>IF($W81=AN$4,MAX(AN$1:AN80)+1,"")</f>
        <v/>
      </c>
      <c r="AO81" s="6" t="str">
        <f>IF($W81=AO$4,MAX(AO$1:AO80)+1,"")</f>
        <v/>
      </c>
      <c r="AP81" s="6" t="str">
        <f>IF($W81=AP$4,MAX(AP$1:AP80)+1,"")</f>
        <v/>
      </c>
      <c r="AQ81" s="6" t="str">
        <f>IF($W81=AQ$4,MAX(AQ$1:AQ80)+1,"")</f>
        <v/>
      </c>
      <c r="AR81" s="6" t="str">
        <f>IF($W81=AR$4,MAX(AR$1:AR80)+1,"")</f>
        <v/>
      </c>
      <c r="AS81" s="6" t="str">
        <f>IF($W81=AS$4,MAX(AS$1:AS80)+1,"")</f>
        <v/>
      </c>
      <c r="AT81" s="6" t="str">
        <f>IF($W81=AT$4,MAX(AT$1:AT80)+1,"")</f>
        <v/>
      </c>
      <c r="AU81" s="6" t="str">
        <f>IF($W81=AU$4,MAX(AU$1:AU80)+1,"")</f>
        <v/>
      </c>
      <c r="AV81" s="6" t="str">
        <f>IF($W81=AV$4,MAX(AV$1:AV80)+1,"")</f>
        <v/>
      </c>
      <c r="AW81" s="6" t="str">
        <f>IF($W81=AW$4,MAX(AW$1:AW80)+1,"")</f>
        <v/>
      </c>
      <c r="AX81" s="6" t="str">
        <f>IF($W81=AX$4,MAX(AX$1:AX80)+1,"")</f>
        <v/>
      </c>
      <c r="AY81" s="6" t="str">
        <f>IF($W81=AY$4,MAX(AY$1:AY80)+1,"")</f>
        <v/>
      </c>
      <c r="AZ81" s="6" t="str">
        <f>IF($W81=AZ$4,MAX(AZ$1:AZ80)+1,"")</f>
        <v/>
      </c>
      <c r="BA81" s="6" t="str">
        <f>IF($W81=BA$4,MAX(BA$1:BA80)+1,"")</f>
        <v/>
      </c>
      <c r="BB81" s="6" t="str">
        <f>IF($W81=BB$4,MAX(BB$1:BB80)+1,"")</f>
        <v/>
      </c>
      <c r="BC81" s="6" t="str">
        <f>IF($W81=BC$4,MAX(BC$1:BC80)+1,"")</f>
        <v/>
      </c>
      <c r="BD81" s="6" t="str">
        <f>IF($W81=BD$4,MAX(BD$1:BD80)+1,"")</f>
        <v/>
      </c>
      <c r="BE81" s="6" t="str">
        <f>IF($W81=BE$4,MAX(BE$1:BE80)+1,"")</f>
        <v/>
      </c>
      <c r="BF81" s="6" t="str">
        <f>IF($W81=BF$4,MAX(BF$1:BF80)+1,"")</f>
        <v/>
      </c>
      <c r="BG81" s="6" t="str">
        <f>IF($W81=BG$4,MAX(BG$1:BG80)+1,"")</f>
        <v/>
      </c>
      <c r="BH81" s="6" t="str">
        <f>IF($W81=BH$4,MAX(BH$1:BH80)+1,"")</f>
        <v/>
      </c>
      <c r="BI81" s="6" t="str">
        <f>IF($W81=BI$4,MAX(BI$1:BI80)+1,"")</f>
        <v/>
      </c>
      <c r="BJ81" s="6" t="str">
        <f>IF($W81=BJ$4,MAX(BJ$1:BJ80)+1,"")</f>
        <v/>
      </c>
      <c r="BK81" s="6" t="str">
        <f>IF($W81=BK$4,MAX(BK$1:BK80)+1,"")</f>
        <v/>
      </c>
      <c r="BL81" s="6" t="str">
        <f>IF($W81=BL$4,MAX(BL$1:BL80)+1,"")</f>
        <v/>
      </c>
      <c r="BM81" s="6" t="str">
        <f>IF($W81=BM$4,MAX(BM$1:BM80)+1,"")</f>
        <v/>
      </c>
      <c r="BN81" s="6" t="str">
        <f>IF($W81=BN$4,MAX(BN$1:BN80)+1,"")</f>
        <v/>
      </c>
      <c r="BO81" s="6" t="str">
        <f>IF($W81=BO$4,MAX(BO$1:BO80)+1,"")</f>
        <v/>
      </c>
      <c r="BP81" s="6" t="str">
        <f>IF($W81=BP$4,MAX(BP$1:BP80)+1,"")</f>
        <v/>
      </c>
      <c r="BQ81" s="6" t="str">
        <f>IF($W81=BQ$4,MAX(BQ$1:BQ80)+1,"")</f>
        <v/>
      </c>
      <c r="BR81" s="6" t="str">
        <f>IF($W81=BR$4,MAX(BR$1:BR80)+1,"")</f>
        <v/>
      </c>
      <c r="BS81" s="6" t="str">
        <f>IF($W81=BS$4,MAX(BS$1:BS80)+1,"")</f>
        <v/>
      </c>
      <c r="BT81" s="6" t="str">
        <f>IF($W81=BT$4,MAX(BT$1:BT80)+1,"")</f>
        <v/>
      </c>
      <c r="BU81" s="6" t="str">
        <f>IF($W81=BU$4,MAX(BU$1:BU80)+1,"")</f>
        <v/>
      </c>
      <c r="BV81" s="6" t="str">
        <f>IF($W81=BV$4,MAX(BV$1:BV80)+1,"")</f>
        <v/>
      </c>
      <c r="BW81" s="6" t="str">
        <f>IF($W81=BW$4,MAX(BW$1:BW80)+1,"")</f>
        <v/>
      </c>
      <c r="BX81" s="6" t="str">
        <f>IF($W81=BX$4,MAX(BX$1:BX80)+1,"")</f>
        <v/>
      </c>
      <c r="BY81" s="6" t="str">
        <f>IF($W81=BY$4,MAX(BY$1:BY80)+1,"")</f>
        <v/>
      </c>
      <c r="BZ81" s="6" t="str">
        <f>IF($W81=BZ$4,MAX(BZ$1:BZ80)+1,"")</f>
        <v/>
      </c>
      <c r="CA81" s="6" t="str">
        <f>IF($W81=CA$4,MAX(CA$1:CA80)+1,"")</f>
        <v/>
      </c>
      <c r="CB81" s="6" t="str">
        <f>IF($W81=CB$4,MAX(CB$1:CB80)+1,"")</f>
        <v/>
      </c>
      <c r="CC81" s="6" t="str">
        <f>IF($W81=CC$4,MAX(CC$1:CC80)+1,"")</f>
        <v/>
      </c>
      <c r="CD81" s="6" t="str">
        <f>IF($W81=CD$4,MAX(CD$1:CD80)+1,"")</f>
        <v/>
      </c>
      <c r="CE81" s="6" t="str">
        <f>IF($W81=CE$4,MAX(CE$1:CE80)+1,"")</f>
        <v/>
      </c>
      <c r="CF81" s="6" t="str">
        <f>IF($W81=CF$4,MAX(CF$1:CF80)+1,"")</f>
        <v/>
      </c>
      <c r="CG81" s="6" t="str">
        <f>IF($W81=CG$4,MAX(CG$1:CG80)+1,"")</f>
        <v/>
      </c>
      <c r="CH81" s="6" t="str">
        <f>IF($W81=CH$4,MAX(CH$1:CH80)+1,"")</f>
        <v/>
      </c>
      <c r="CI81" s="6" t="str">
        <f>IF($W81=CI$4,MAX(CI$1:CI80)+1,"")</f>
        <v/>
      </c>
      <c r="CJ81" s="6" t="str">
        <f>IF($W81=CJ$4,MAX(CJ$1:CJ80)+1,"")</f>
        <v/>
      </c>
      <c r="CK81" s="6" t="str">
        <f>IF($W81=CK$4,MAX(CK$1:CK80)+1,"")</f>
        <v/>
      </c>
      <c r="CL81" s="6" t="str">
        <f>IF($W81=CL$4,MAX(CL$1:CL80)+1,"")</f>
        <v/>
      </c>
      <c r="CM81" s="6" t="str">
        <f>IF($W81=CM$4,MAX(CM$1:CM80)+1,"")</f>
        <v/>
      </c>
      <c r="CN81" s="6" t="str">
        <f>IF($W81=CN$4,MAX(CN$1:CN80)+1,"")</f>
        <v/>
      </c>
      <c r="CO81" s="6" t="str">
        <f>IF($W81=CO$4,MAX(CO$1:CO80)+1,"")</f>
        <v/>
      </c>
      <c r="CP81" s="6" t="str">
        <f>IF($W81=CP$4,MAX(CP$1:CP80)+1,"")</f>
        <v/>
      </c>
      <c r="CQ81" s="6" t="str">
        <f>IF($W81=CQ$4,MAX(CQ$1:CQ80)+1,"")</f>
        <v/>
      </c>
      <c r="CR81" s="6" t="str">
        <f>IF($W81=CR$4,MAX(CR$1:CR80)+1,"")</f>
        <v/>
      </c>
      <c r="CS81" s="6" t="str">
        <f>IF($W81=CS$4,MAX(CS$1:CS80)+1,"")</f>
        <v/>
      </c>
      <c r="CT81" s="5">
        <f t="shared" si="19"/>
        <v>6</v>
      </c>
      <c r="CU81" s="6" t="str">
        <f t="shared" si="20"/>
        <v>1709901936855</v>
      </c>
      <c r="CV81" s="5" t="str">
        <f t="shared" si="21"/>
        <v>เด็กชาย</v>
      </c>
      <c r="CW81" s="5" t="str" cm="1">
        <f t="array" ref="CW81">RIGHT(F81,MIN(LEN(SUBSTITUTE(F81,รายชื่อนักเรียนแยกห้อง!$AD$5:$AD$8,""))))</f>
        <v>ธีธัช</v>
      </c>
      <c r="CX81" s="6">
        <f t="shared" si="22"/>
        <v>0</v>
      </c>
      <c r="CY81" s="6" t="str">
        <f t="shared" si="23"/>
        <v/>
      </c>
      <c r="CZ81" s="5" t="str">
        <f t="shared" si="24"/>
        <v>มัธยมศึกษาปีที่ 1/3-0</v>
      </c>
      <c r="DA81" s="5" t="str">
        <f t="shared" si="25"/>
        <v>มัธยมศึกษาปีที่ 1/3-</v>
      </c>
      <c r="DC81" s="6" t="str">
        <f>IF(DB81="วิทย์-คณิต (เตรียมวิศวะ)",MAX($DC$1:DC80)+1,"")</f>
        <v/>
      </c>
      <c r="DD81" s="6" t="str">
        <f>IF(DB81="วิทย์-คณิต (วิทยาศาสตร์สุขภาพ)",MAX($DD$1:DD80)+1,"")</f>
        <v/>
      </c>
      <c r="DE81" s="6" t="str">
        <f>IF(DB81="ศิลป์การจัดการธุรกิจการค้าสมัยใหม่",MAX($DE$1:DE80)+1,"")</f>
        <v/>
      </c>
      <c r="DF81" s="6" t="str">
        <f>IF(DB81="ศิลป์ภาษาจีนเพื่อธุรกิจ 4.0",MAX($DF$1:DF80)+1,"")</f>
        <v/>
      </c>
      <c r="DG81" s="6" t="str">
        <f>IF(DB81="ศิลป์ภาษาอังกฤษเพื่อการสื่อสารธุรกิจ",MAX($DG$1:DG80)+1,"")</f>
        <v/>
      </c>
      <c r="DH81" s="6" t="str">
        <f>IF(DB81="นวัตกรรมการจัดการเกษตร",MAX($DH$1:DH80)+1,"")</f>
        <v/>
      </c>
      <c r="DI81" s="5">
        <f t="shared" si="26"/>
        <v>0</v>
      </c>
      <c r="DJ81" s="5" t="str">
        <f t="shared" si="27"/>
        <v>มัธยมศึกษาปีที่ 1/3-4</v>
      </c>
      <c r="DK81" s="5" t="str">
        <f t="shared" si="28"/>
        <v>-0</v>
      </c>
      <c r="DL81" s="5" t="str">
        <f t="shared" si="29"/>
        <v>มัธยมศึกษาปีที่ 1</v>
      </c>
    </row>
    <row r="82" spans="1:116">
      <c r="A82" s="5" t="str">
        <f t="shared" si="15"/>
        <v>มัธยมศึกษาปีที่ 1/3-5</v>
      </c>
      <c r="B82" s="5" t="str">
        <f t="shared" si="16"/>
        <v>ช68103-8</v>
      </c>
      <c r="C82" s="5" t="str">
        <f t="shared" si="17"/>
        <v>-0</v>
      </c>
      <c r="D82" s="8">
        <v>5</v>
      </c>
      <c r="E82" s="9" t="s">
        <v>1742</v>
      </c>
      <c r="F82" s="3" t="s">
        <v>1743</v>
      </c>
      <c r="G82" s="3" t="s">
        <v>30</v>
      </c>
      <c r="H82" s="11">
        <v>1</v>
      </c>
      <c r="I82" s="11">
        <v>7</v>
      </c>
      <c r="J82" s="11">
        <v>0</v>
      </c>
      <c r="K82" s="11">
        <v>9</v>
      </c>
      <c r="L82" s="11">
        <v>9</v>
      </c>
      <c r="M82" s="11">
        <v>0</v>
      </c>
      <c r="N82" s="11">
        <v>1</v>
      </c>
      <c r="O82" s="11">
        <v>9</v>
      </c>
      <c r="P82" s="11">
        <v>4</v>
      </c>
      <c r="Q82" s="11">
        <v>1</v>
      </c>
      <c r="R82" s="11">
        <v>3</v>
      </c>
      <c r="S82" s="11">
        <v>1</v>
      </c>
      <c r="T82" s="11">
        <v>0</v>
      </c>
      <c r="U82" s="11" t="s">
        <v>577</v>
      </c>
      <c r="W82" s="6" t="str">
        <f>IF(X82="","",IF(X82=รายชื่อชมรม!$B$3,รายชื่อชมรม!$A$3,IF(X82=รายชื่อชมรม!$B$4,รายชื่อชมรม!$A$4,IF(X82=รายชื่อชมรม!$B$5,รายชื่อชมรม!$A$5,IF(X82=รายชื่อชมรม!$B$6,รายชื่อชมรม!$A$6,IF(X82=รายชื่อชมรม!$B$7,รายชื่อชมรม!$A$7,IF(X82=รายชื่อชมรม!$B$8,รายชื่อชมรม!$A$8,IF(X82=รายชื่อชมรม!$B$9,รายชื่อชมรม!$A$9,IF(X82=รายชื่อชมรม!$B$10,รายชื่อชมรม!$A$10,IF(X82=รายชื่อชมรม!$B$11,รายชื่อชมรม!$A$11,IF(X82=รายชื่อชมรม!$B$12,รายชื่อชมรม!$A$12,"-")))))))))))</f>
        <v>ช68103</v>
      </c>
      <c r="X82" s="6" t="s">
        <v>2309</v>
      </c>
      <c r="Y82" s="6" t="str">
        <f>IF(W82=0,"",IF(W82="-","",IF(W82="","",VLOOKUP(W82,รายชื่อชมรม!$A$3:$F$83,3,FALSE))))</f>
        <v>นายวสันต์  แสงรัตนกูล</v>
      </c>
      <c r="Z82" s="6" t="str">
        <f>IF(Y82=$Z$4,MAX(Z$1:$Z81)+1,"")</f>
        <v/>
      </c>
      <c r="AA82" s="6" t="str">
        <f>IF($Y82=AA$4,MAX(AA$1:AA81)+1,"")</f>
        <v/>
      </c>
      <c r="AB82" s="6" t="str">
        <f>IF($Y82=AB$4,MAX(AB$1:AB81)+1,"")</f>
        <v/>
      </c>
      <c r="AC82" s="6" t="str">
        <f>IF($Y82=AC$4,MAX(AC$1:AC81)+1,"")</f>
        <v/>
      </c>
      <c r="AD82" s="6" t="str">
        <f>IF($Y82=AD$4,MAX(AD$1:AD81)+1,"")</f>
        <v/>
      </c>
      <c r="AE82" s="6" t="str">
        <f>IF($Y82=AE$4,MAX(AE$1:AE81)+1,"")</f>
        <v/>
      </c>
      <c r="AF82" s="6" t="str">
        <f>IF($Y82=AF$4,MAX(AF$1:AF81)+1,"")</f>
        <v/>
      </c>
      <c r="AG82" s="6" t="str">
        <f>IF($Y82=AG$4,MAX(AG$1:AG81)+1,"")</f>
        <v/>
      </c>
      <c r="AH82" s="6" t="str">
        <f>IF($Y82=AH$4,MAX(AH$1:AH81)+1,"")</f>
        <v/>
      </c>
      <c r="AI82" s="5">
        <f t="shared" si="18"/>
        <v>0</v>
      </c>
      <c r="AK82" s="6" t="str">
        <f>IF($W82=AK$4,MAX(AK$1:AK81)+1,"")</f>
        <v/>
      </c>
      <c r="AL82" s="6" t="str">
        <f>IF($W82=AL$4,MAX(AL$1:AL81)+1,"")</f>
        <v/>
      </c>
      <c r="AM82" s="6">
        <f>IF($W82=AM$4,MAX(AM$1:AM81)+1,"")</f>
        <v>8</v>
      </c>
      <c r="AN82" s="6" t="str">
        <f>IF($W82=AN$4,MAX(AN$1:AN81)+1,"")</f>
        <v/>
      </c>
      <c r="AO82" s="6" t="str">
        <f>IF($W82=AO$4,MAX(AO$1:AO81)+1,"")</f>
        <v/>
      </c>
      <c r="AP82" s="6" t="str">
        <f>IF($W82=AP$4,MAX(AP$1:AP81)+1,"")</f>
        <v/>
      </c>
      <c r="AQ82" s="6" t="str">
        <f>IF($W82=AQ$4,MAX(AQ$1:AQ81)+1,"")</f>
        <v/>
      </c>
      <c r="AR82" s="6" t="str">
        <f>IF($W82=AR$4,MAX(AR$1:AR81)+1,"")</f>
        <v/>
      </c>
      <c r="AS82" s="6" t="str">
        <f>IF($W82=AS$4,MAX(AS$1:AS81)+1,"")</f>
        <v/>
      </c>
      <c r="AT82" s="6" t="str">
        <f>IF($W82=AT$4,MAX(AT$1:AT81)+1,"")</f>
        <v/>
      </c>
      <c r="AU82" s="6" t="str">
        <f>IF($W82=AU$4,MAX(AU$1:AU81)+1,"")</f>
        <v/>
      </c>
      <c r="AV82" s="6" t="str">
        <f>IF($W82=AV$4,MAX(AV$1:AV81)+1,"")</f>
        <v/>
      </c>
      <c r="AW82" s="6" t="str">
        <f>IF($W82=AW$4,MAX(AW$1:AW81)+1,"")</f>
        <v/>
      </c>
      <c r="AX82" s="6" t="str">
        <f>IF($W82=AX$4,MAX(AX$1:AX81)+1,"")</f>
        <v/>
      </c>
      <c r="AY82" s="6" t="str">
        <f>IF($W82=AY$4,MAX(AY$1:AY81)+1,"")</f>
        <v/>
      </c>
      <c r="AZ82" s="6" t="str">
        <f>IF($W82=AZ$4,MAX(AZ$1:AZ81)+1,"")</f>
        <v/>
      </c>
      <c r="BA82" s="6" t="str">
        <f>IF($W82=BA$4,MAX(BA$1:BA81)+1,"")</f>
        <v/>
      </c>
      <c r="BB82" s="6" t="str">
        <f>IF($W82=BB$4,MAX(BB$1:BB81)+1,"")</f>
        <v/>
      </c>
      <c r="BC82" s="6" t="str">
        <f>IF($W82=BC$4,MAX(BC$1:BC81)+1,"")</f>
        <v/>
      </c>
      <c r="BD82" s="6" t="str">
        <f>IF($W82=BD$4,MAX(BD$1:BD81)+1,"")</f>
        <v/>
      </c>
      <c r="BE82" s="6" t="str">
        <f>IF($W82=BE$4,MAX(BE$1:BE81)+1,"")</f>
        <v/>
      </c>
      <c r="BF82" s="6" t="str">
        <f>IF($W82=BF$4,MAX(BF$1:BF81)+1,"")</f>
        <v/>
      </c>
      <c r="BG82" s="6" t="str">
        <f>IF($W82=BG$4,MAX(BG$1:BG81)+1,"")</f>
        <v/>
      </c>
      <c r="BH82" s="6" t="str">
        <f>IF($W82=BH$4,MAX(BH$1:BH81)+1,"")</f>
        <v/>
      </c>
      <c r="BI82" s="6" t="str">
        <f>IF($W82=BI$4,MAX(BI$1:BI81)+1,"")</f>
        <v/>
      </c>
      <c r="BJ82" s="6" t="str">
        <f>IF($W82=BJ$4,MAX(BJ$1:BJ81)+1,"")</f>
        <v/>
      </c>
      <c r="BK82" s="6" t="str">
        <f>IF($W82=BK$4,MAX(BK$1:BK81)+1,"")</f>
        <v/>
      </c>
      <c r="BL82" s="6" t="str">
        <f>IF($W82=BL$4,MAX(BL$1:BL81)+1,"")</f>
        <v/>
      </c>
      <c r="BM82" s="6" t="str">
        <f>IF($W82=BM$4,MAX(BM$1:BM81)+1,"")</f>
        <v/>
      </c>
      <c r="BN82" s="6" t="str">
        <f>IF($W82=BN$4,MAX(BN$1:BN81)+1,"")</f>
        <v/>
      </c>
      <c r="BO82" s="6" t="str">
        <f>IF($W82=BO$4,MAX(BO$1:BO81)+1,"")</f>
        <v/>
      </c>
      <c r="BP82" s="6" t="str">
        <f>IF($W82=BP$4,MAX(BP$1:BP81)+1,"")</f>
        <v/>
      </c>
      <c r="BQ82" s="6" t="str">
        <f>IF($W82=BQ$4,MAX(BQ$1:BQ81)+1,"")</f>
        <v/>
      </c>
      <c r="BR82" s="6" t="str">
        <f>IF($W82=BR$4,MAX(BR$1:BR81)+1,"")</f>
        <v/>
      </c>
      <c r="BS82" s="6" t="str">
        <f>IF($W82=BS$4,MAX(BS$1:BS81)+1,"")</f>
        <v/>
      </c>
      <c r="BT82" s="6" t="str">
        <f>IF($W82=BT$4,MAX(BT$1:BT81)+1,"")</f>
        <v/>
      </c>
      <c r="BU82" s="6" t="str">
        <f>IF($W82=BU$4,MAX(BU$1:BU81)+1,"")</f>
        <v/>
      </c>
      <c r="BV82" s="6" t="str">
        <f>IF($W82=BV$4,MAX(BV$1:BV81)+1,"")</f>
        <v/>
      </c>
      <c r="BW82" s="6" t="str">
        <f>IF($W82=BW$4,MAX(BW$1:BW81)+1,"")</f>
        <v/>
      </c>
      <c r="BX82" s="6" t="str">
        <f>IF($W82=BX$4,MAX(BX$1:BX81)+1,"")</f>
        <v/>
      </c>
      <c r="BY82" s="6" t="str">
        <f>IF($W82=BY$4,MAX(BY$1:BY81)+1,"")</f>
        <v/>
      </c>
      <c r="BZ82" s="6" t="str">
        <f>IF($W82=BZ$4,MAX(BZ$1:BZ81)+1,"")</f>
        <v/>
      </c>
      <c r="CA82" s="6" t="str">
        <f>IF($W82=CA$4,MAX(CA$1:CA81)+1,"")</f>
        <v/>
      </c>
      <c r="CB82" s="6" t="str">
        <f>IF($W82=CB$4,MAX(CB$1:CB81)+1,"")</f>
        <v/>
      </c>
      <c r="CC82" s="6" t="str">
        <f>IF($W82=CC$4,MAX(CC$1:CC81)+1,"")</f>
        <v/>
      </c>
      <c r="CD82" s="6" t="str">
        <f>IF($W82=CD$4,MAX(CD$1:CD81)+1,"")</f>
        <v/>
      </c>
      <c r="CE82" s="6" t="str">
        <f>IF($W82=CE$4,MAX(CE$1:CE81)+1,"")</f>
        <v/>
      </c>
      <c r="CF82" s="6" t="str">
        <f>IF($W82=CF$4,MAX(CF$1:CF81)+1,"")</f>
        <v/>
      </c>
      <c r="CG82" s="6" t="str">
        <f>IF($W82=CG$4,MAX(CG$1:CG81)+1,"")</f>
        <v/>
      </c>
      <c r="CH82" s="6" t="str">
        <f>IF($W82=CH$4,MAX(CH$1:CH81)+1,"")</f>
        <v/>
      </c>
      <c r="CI82" s="6" t="str">
        <f>IF($W82=CI$4,MAX(CI$1:CI81)+1,"")</f>
        <v/>
      </c>
      <c r="CJ82" s="6" t="str">
        <f>IF($W82=CJ$4,MAX(CJ$1:CJ81)+1,"")</f>
        <v/>
      </c>
      <c r="CK82" s="6" t="str">
        <f>IF($W82=CK$4,MAX(CK$1:CK81)+1,"")</f>
        <v/>
      </c>
      <c r="CL82" s="6" t="str">
        <f>IF($W82=CL$4,MAX(CL$1:CL81)+1,"")</f>
        <v/>
      </c>
      <c r="CM82" s="6" t="str">
        <f>IF($W82=CM$4,MAX(CM$1:CM81)+1,"")</f>
        <v/>
      </c>
      <c r="CN82" s="6" t="str">
        <f>IF($W82=CN$4,MAX(CN$1:CN81)+1,"")</f>
        <v/>
      </c>
      <c r="CO82" s="6" t="str">
        <f>IF($W82=CO$4,MAX(CO$1:CO81)+1,"")</f>
        <v/>
      </c>
      <c r="CP82" s="6" t="str">
        <f>IF($W82=CP$4,MAX(CP$1:CP81)+1,"")</f>
        <v/>
      </c>
      <c r="CQ82" s="6" t="str">
        <f>IF($W82=CQ$4,MAX(CQ$1:CQ81)+1,"")</f>
        <v/>
      </c>
      <c r="CR82" s="6" t="str">
        <f>IF($W82=CR$4,MAX(CR$1:CR81)+1,"")</f>
        <v/>
      </c>
      <c r="CS82" s="6" t="str">
        <f>IF($W82=CS$4,MAX(CS$1:CS81)+1,"")</f>
        <v/>
      </c>
      <c r="CT82" s="5">
        <f t="shared" si="19"/>
        <v>8</v>
      </c>
      <c r="CU82" s="6" t="str">
        <f t="shared" si="20"/>
        <v>1709901941310</v>
      </c>
      <c r="CV82" s="5" t="str">
        <f t="shared" si="21"/>
        <v>เด็กชาย</v>
      </c>
      <c r="CW82" s="5" t="str" cm="1">
        <f t="array" ref="CW82">RIGHT(F82,MIN(LEN(SUBSTITUTE(F82,รายชื่อนักเรียนแยกห้อง!$AD$5:$AD$8,""))))</f>
        <v>อดิศักดิ์</v>
      </c>
      <c r="CX82" s="6">
        <f t="shared" si="22"/>
        <v>0</v>
      </c>
      <c r="CY82" s="6" t="str">
        <f t="shared" si="23"/>
        <v/>
      </c>
      <c r="CZ82" s="5" t="str">
        <f t="shared" si="24"/>
        <v>มัธยมศึกษาปีที่ 1/3-0</v>
      </c>
      <c r="DA82" s="5" t="str">
        <f t="shared" si="25"/>
        <v>มัธยมศึกษาปีที่ 1/3-</v>
      </c>
      <c r="DC82" s="6" t="str">
        <f>IF(DB82="วิทย์-คณิต (เตรียมวิศวะ)",MAX($DC$1:DC81)+1,"")</f>
        <v/>
      </c>
      <c r="DD82" s="6" t="str">
        <f>IF(DB82="วิทย์-คณิต (วิทยาศาสตร์สุขภาพ)",MAX($DD$1:DD81)+1,"")</f>
        <v/>
      </c>
      <c r="DE82" s="6" t="str">
        <f>IF(DB82="ศิลป์การจัดการธุรกิจการค้าสมัยใหม่",MAX($DE$1:DE81)+1,"")</f>
        <v/>
      </c>
      <c r="DF82" s="6" t="str">
        <f>IF(DB82="ศิลป์ภาษาจีนเพื่อธุรกิจ 4.0",MAX($DF$1:DF81)+1,"")</f>
        <v/>
      </c>
      <c r="DG82" s="6" t="str">
        <f>IF(DB82="ศิลป์ภาษาอังกฤษเพื่อการสื่อสารธุรกิจ",MAX($DG$1:DG81)+1,"")</f>
        <v/>
      </c>
      <c r="DH82" s="6" t="str">
        <f>IF(DB82="นวัตกรรมการจัดการเกษตร",MAX($DH$1:DH81)+1,"")</f>
        <v/>
      </c>
      <c r="DI82" s="5">
        <f t="shared" si="26"/>
        <v>0</v>
      </c>
      <c r="DJ82" s="5" t="str">
        <f t="shared" si="27"/>
        <v>มัธยมศึกษาปีที่ 1/3-5</v>
      </c>
      <c r="DK82" s="5" t="str">
        <f t="shared" si="28"/>
        <v>-0</v>
      </c>
      <c r="DL82" s="5" t="str">
        <f t="shared" si="29"/>
        <v>มัธยมศึกษาปีที่ 1</v>
      </c>
    </row>
    <row r="83" spans="1:116">
      <c r="A83" s="5" t="str">
        <f t="shared" si="15"/>
        <v>มัธยมศึกษาปีที่ 1/3-6</v>
      </c>
      <c r="B83" s="5" t="str">
        <f t="shared" si="16"/>
        <v>ช68102-7</v>
      </c>
      <c r="C83" s="5" t="str">
        <f t="shared" si="17"/>
        <v>-0</v>
      </c>
      <c r="D83" s="8">
        <v>6</v>
      </c>
      <c r="E83" s="9" t="s">
        <v>1744</v>
      </c>
      <c r="F83" s="3" t="s">
        <v>1745</v>
      </c>
      <c r="G83" s="3" t="s">
        <v>30</v>
      </c>
      <c r="H83" s="11">
        <v>1</v>
      </c>
      <c r="I83" s="11">
        <v>7</v>
      </c>
      <c r="J83" s="11">
        <v>0</v>
      </c>
      <c r="K83" s="11">
        <v>9</v>
      </c>
      <c r="L83" s="11">
        <v>9</v>
      </c>
      <c r="M83" s="11">
        <v>0</v>
      </c>
      <c r="N83" s="11">
        <v>1</v>
      </c>
      <c r="O83" s="11">
        <v>9</v>
      </c>
      <c r="P83" s="11">
        <v>4</v>
      </c>
      <c r="Q83" s="11">
        <v>1</v>
      </c>
      <c r="R83" s="11">
        <v>3</v>
      </c>
      <c r="S83" s="11">
        <v>3</v>
      </c>
      <c r="T83" s="11">
        <v>6</v>
      </c>
      <c r="U83" s="11" t="s">
        <v>577</v>
      </c>
      <c r="W83" s="6" t="str">
        <f>IF(X83="","",IF(X83=รายชื่อชมรม!$B$3,รายชื่อชมรม!$A$3,IF(X83=รายชื่อชมรม!$B$4,รายชื่อชมรม!$A$4,IF(X83=รายชื่อชมรม!$B$5,รายชื่อชมรม!$A$5,IF(X83=รายชื่อชมรม!$B$6,รายชื่อชมรม!$A$6,IF(X83=รายชื่อชมรม!$B$7,รายชื่อชมรม!$A$7,IF(X83=รายชื่อชมรม!$B$8,รายชื่อชมรม!$A$8,IF(X83=รายชื่อชมรม!$B$9,รายชื่อชมรม!$A$9,IF(X83=รายชื่อชมรม!$B$10,รายชื่อชมรม!$A$10,IF(X83=รายชื่อชมรม!$B$11,รายชื่อชมรม!$A$11,IF(X83=รายชื่อชมรม!$B$12,รายชื่อชมรม!$A$12,"-")))))))))))</f>
        <v>ช68102</v>
      </c>
      <c r="X83" s="6" t="s">
        <v>1398</v>
      </c>
      <c r="Y83" s="6" t="str">
        <f>IF(W83=0,"",IF(W83="-","",IF(W83="","",VLOOKUP(W83,รายชื่อชมรม!$A$3:$F$83,3,FALSE))))</f>
        <v>นายณฤริท  วิชรัจจ์</v>
      </c>
      <c r="Z83" s="6" t="str">
        <f>IF(Y83=$Z$4,MAX(Z$1:$Z82)+1,"")</f>
        <v/>
      </c>
      <c r="AA83" s="6" t="str">
        <f>IF($Y83=AA$4,MAX(AA$1:AA82)+1,"")</f>
        <v/>
      </c>
      <c r="AB83" s="6" t="str">
        <f>IF($Y83=AB$4,MAX(AB$1:AB82)+1,"")</f>
        <v/>
      </c>
      <c r="AC83" s="6" t="str">
        <f>IF($Y83=AC$4,MAX(AC$1:AC82)+1,"")</f>
        <v/>
      </c>
      <c r="AD83" s="6" t="str">
        <f>IF($Y83=AD$4,MAX(AD$1:AD82)+1,"")</f>
        <v/>
      </c>
      <c r="AE83" s="6" t="str">
        <f>IF($Y83=AE$4,MAX(AE$1:AE82)+1,"")</f>
        <v/>
      </c>
      <c r="AF83" s="6" t="str">
        <f>IF($Y83=AF$4,MAX(AF$1:AF82)+1,"")</f>
        <v/>
      </c>
      <c r="AG83" s="6" t="str">
        <f>IF($Y83=AG$4,MAX(AG$1:AG82)+1,"")</f>
        <v/>
      </c>
      <c r="AH83" s="6" t="str">
        <f>IF($Y83=AH$4,MAX(AH$1:AH82)+1,"")</f>
        <v/>
      </c>
      <c r="AI83" s="5">
        <f t="shared" si="18"/>
        <v>0</v>
      </c>
      <c r="AK83" s="6" t="str">
        <f>IF($W83=AK$4,MAX(AK$1:AK82)+1,"")</f>
        <v/>
      </c>
      <c r="AL83" s="6">
        <f>IF($W83=AL$4,MAX(AL$1:AL82)+1,"")</f>
        <v>7</v>
      </c>
      <c r="AM83" s="6" t="str">
        <f>IF($W83=AM$4,MAX(AM$1:AM82)+1,"")</f>
        <v/>
      </c>
      <c r="AN83" s="6" t="str">
        <f>IF($W83=AN$4,MAX(AN$1:AN82)+1,"")</f>
        <v/>
      </c>
      <c r="AO83" s="6" t="str">
        <f>IF($W83=AO$4,MAX(AO$1:AO82)+1,"")</f>
        <v/>
      </c>
      <c r="AP83" s="6" t="str">
        <f>IF($W83=AP$4,MAX(AP$1:AP82)+1,"")</f>
        <v/>
      </c>
      <c r="AQ83" s="6" t="str">
        <f>IF($W83=AQ$4,MAX(AQ$1:AQ82)+1,"")</f>
        <v/>
      </c>
      <c r="AR83" s="6" t="str">
        <f>IF($W83=AR$4,MAX(AR$1:AR82)+1,"")</f>
        <v/>
      </c>
      <c r="AS83" s="6" t="str">
        <f>IF($W83=AS$4,MAX(AS$1:AS82)+1,"")</f>
        <v/>
      </c>
      <c r="AT83" s="6" t="str">
        <f>IF($W83=AT$4,MAX(AT$1:AT82)+1,"")</f>
        <v/>
      </c>
      <c r="AU83" s="6" t="str">
        <f>IF($W83=AU$4,MAX(AU$1:AU82)+1,"")</f>
        <v/>
      </c>
      <c r="AV83" s="6" t="str">
        <f>IF($W83=AV$4,MAX(AV$1:AV82)+1,"")</f>
        <v/>
      </c>
      <c r="AW83" s="6" t="str">
        <f>IF($W83=AW$4,MAX(AW$1:AW82)+1,"")</f>
        <v/>
      </c>
      <c r="AX83" s="6" t="str">
        <f>IF($W83=AX$4,MAX(AX$1:AX82)+1,"")</f>
        <v/>
      </c>
      <c r="AY83" s="6" t="str">
        <f>IF($W83=AY$4,MAX(AY$1:AY82)+1,"")</f>
        <v/>
      </c>
      <c r="AZ83" s="6" t="str">
        <f>IF($W83=AZ$4,MAX(AZ$1:AZ82)+1,"")</f>
        <v/>
      </c>
      <c r="BA83" s="6" t="str">
        <f>IF($W83=BA$4,MAX(BA$1:BA82)+1,"")</f>
        <v/>
      </c>
      <c r="BB83" s="6" t="str">
        <f>IF($W83=BB$4,MAX(BB$1:BB82)+1,"")</f>
        <v/>
      </c>
      <c r="BC83" s="6" t="str">
        <f>IF($W83=BC$4,MAX(BC$1:BC82)+1,"")</f>
        <v/>
      </c>
      <c r="BD83" s="6" t="str">
        <f>IF($W83=BD$4,MAX(BD$1:BD82)+1,"")</f>
        <v/>
      </c>
      <c r="BE83" s="6" t="str">
        <f>IF($W83=BE$4,MAX(BE$1:BE82)+1,"")</f>
        <v/>
      </c>
      <c r="BF83" s="6" t="str">
        <f>IF($W83=BF$4,MAX(BF$1:BF82)+1,"")</f>
        <v/>
      </c>
      <c r="BG83" s="6" t="str">
        <f>IF($W83=BG$4,MAX(BG$1:BG82)+1,"")</f>
        <v/>
      </c>
      <c r="BH83" s="6" t="str">
        <f>IF($W83=BH$4,MAX(BH$1:BH82)+1,"")</f>
        <v/>
      </c>
      <c r="BI83" s="6" t="str">
        <f>IF($W83=BI$4,MAX(BI$1:BI82)+1,"")</f>
        <v/>
      </c>
      <c r="BJ83" s="6" t="str">
        <f>IF($W83=BJ$4,MAX(BJ$1:BJ82)+1,"")</f>
        <v/>
      </c>
      <c r="BK83" s="6" t="str">
        <f>IF($W83=BK$4,MAX(BK$1:BK82)+1,"")</f>
        <v/>
      </c>
      <c r="BL83" s="6" t="str">
        <f>IF($W83=BL$4,MAX(BL$1:BL82)+1,"")</f>
        <v/>
      </c>
      <c r="BM83" s="6" t="str">
        <f>IF($W83=BM$4,MAX(BM$1:BM82)+1,"")</f>
        <v/>
      </c>
      <c r="BN83" s="6" t="str">
        <f>IF($W83=BN$4,MAX(BN$1:BN82)+1,"")</f>
        <v/>
      </c>
      <c r="BO83" s="6" t="str">
        <f>IF($W83=BO$4,MAX(BO$1:BO82)+1,"")</f>
        <v/>
      </c>
      <c r="BP83" s="6" t="str">
        <f>IF($W83=BP$4,MAX(BP$1:BP82)+1,"")</f>
        <v/>
      </c>
      <c r="BQ83" s="6" t="str">
        <f>IF($W83=BQ$4,MAX(BQ$1:BQ82)+1,"")</f>
        <v/>
      </c>
      <c r="BR83" s="6" t="str">
        <f>IF($W83=BR$4,MAX(BR$1:BR82)+1,"")</f>
        <v/>
      </c>
      <c r="BS83" s="6" t="str">
        <f>IF($W83=BS$4,MAX(BS$1:BS82)+1,"")</f>
        <v/>
      </c>
      <c r="BT83" s="6" t="str">
        <f>IF($W83=BT$4,MAX(BT$1:BT82)+1,"")</f>
        <v/>
      </c>
      <c r="BU83" s="6" t="str">
        <f>IF($W83=BU$4,MAX(BU$1:BU82)+1,"")</f>
        <v/>
      </c>
      <c r="BV83" s="6" t="str">
        <f>IF($W83=BV$4,MAX(BV$1:BV82)+1,"")</f>
        <v/>
      </c>
      <c r="BW83" s="6" t="str">
        <f>IF($W83=BW$4,MAX(BW$1:BW82)+1,"")</f>
        <v/>
      </c>
      <c r="BX83" s="6" t="str">
        <f>IF($W83=BX$4,MAX(BX$1:BX82)+1,"")</f>
        <v/>
      </c>
      <c r="BY83" s="6" t="str">
        <f>IF($W83=BY$4,MAX(BY$1:BY82)+1,"")</f>
        <v/>
      </c>
      <c r="BZ83" s="6" t="str">
        <f>IF($W83=BZ$4,MAX(BZ$1:BZ82)+1,"")</f>
        <v/>
      </c>
      <c r="CA83" s="6" t="str">
        <f>IF($W83=CA$4,MAX(CA$1:CA82)+1,"")</f>
        <v/>
      </c>
      <c r="CB83" s="6" t="str">
        <f>IF($W83=CB$4,MAX(CB$1:CB82)+1,"")</f>
        <v/>
      </c>
      <c r="CC83" s="6" t="str">
        <f>IF($W83=CC$4,MAX(CC$1:CC82)+1,"")</f>
        <v/>
      </c>
      <c r="CD83" s="6" t="str">
        <f>IF($W83=CD$4,MAX(CD$1:CD82)+1,"")</f>
        <v/>
      </c>
      <c r="CE83" s="6" t="str">
        <f>IF($W83=CE$4,MAX(CE$1:CE82)+1,"")</f>
        <v/>
      </c>
      <c r="CF83" s="6" t="str">
        <f>IF($W83=CF$4,MAX(CF$1:CF82)+1,"")</f>
        <v/>
      </c>
      <c r="CG83" s="6" t="str">
        <f>IF($W83=CG$4,MAX(CG$1:CG82)+1,"")</f>
        <v/>
      </c>
      <c r="CH83" s="6" t="str">
        <f>IF($W83=CH$4,MAX(CH$1:CH82)+1,"")</f>
        <v/>
      </c>
      <c r="CI83" s="6" t="str">
        <f>IF($W83=CI$4,MAX(CI$1:CI82)+1,"")</f>
        <v/>
      </c>
      <c r="CJ83" s="6" t="str">
        <f>IF($W83=CJ$4,MAX(CJ$1:CJ82)+1,"")</f>
        <v/>
      </c>
      <c r="CK83" s="6" t="str">
        <f>IF($W83=CK$4,MAX(CK$1:CK82)+1,"")</f>
        <v/>
      </c>
      <c r="CL83" s="6" t="str">
        <f>IF($W83=CL$4,MAX(CL$1:CL82)+1,"")</f>
        <v/>
      </c>
      <c r="CM83" s="6" t="str">
        <f>IF($W83=CM$4,MAX(CM$1:CM82)+1,"")</f>
        <v/>
      </c>
      <c r="CN83" s="6" t="str">
        <f>IF($W83=CN$4,MAX(CN$1:CN82)+1,"")</f>
        <v/>
      </c>
      <c r="CO83" s="6" t="str">
        <f>IF($W83=CO$4,MAX(CO$1:CO82)+1,"")</f>
        <v/>
      </c>
      <c r="CP83" s="6" t="str">
        <f>IF($W83=CP$4,MAX(CP$1:CP82)+1,"")</f>
        <v/>
      </c>
      <c r="CQ83" s="6" t="str">
        <f>IF($W83=CQ$4,MAX(CQ$1:CQ82)+1,"")</f>
        <v/>
      </c>
      <c r="CR83" s="6" t="str">
        <f>IF($W83=CR$4,MAX(CR$1:CR82)+1,"")</f>
        <v/>
      </c>
      <c r="CS83" s="6" t="str">
        <f>IF($W83=CS$4,MAX(CS$1:CS82)+1,"")</f>
        <v/>
      </c>
      <c r="CT83" s="5">
        <f t="shared" si="19"/>
        <v>7</v>
      </c>
      <c r="CU83" s="6" t="str">
        <f t="shared" si="20"/>
        <v>1709901941336</v>
      </c>
      <c r="CV83" s="5" t="str">
        <f t="shared" si="21"/>
        <v>เด็กชาย</v>
      </c>
      <c r="CW83" s="5" t="str" cm="1">
        <f t="array" ref="CW83">RIGHT(F83,MIN(LEN(SUBSTITUTE(F83,รายชื่อนักเรียนแยกห้อง!$AD$5:$AD$8,""))))</f>
        <v>อดิเทพ</v>
      </c>
      <c r="CX83" s="6">
        <f t="shared" si="22"/>
        <v>0</v>
      </c>
      <c r="CY83" s="6" t="str">
        <f t="shared" si="23"/>
        <v/>
      </c>
      <c r="CZ83" s="5" t="str">
        <f t="shared" si="24"/>
        <v>มัธยมศึกษาปีที่ 1/3-0</v>
      </c>
      <c r="DA83" s="5" t="str">
        <f t="shared" si="25"/>
        <v>มัธยมศึกษาปีที่ 1/3-</v>
      </c>
      <c r="DC83" s="6" t="str">
        <f>IF(DB83="วิทย์-คณิต (เตรียมวิศวะ)",MAX($DC$1:DC82)+1,"")</f>
        <v/>
      </c>
      <c r="DD83" s="6" t="str">
        <f>IF(DB83="วิทย์-คณิต (วิทยาศาสตร์สุขภาพ)",MAX($DD$1:DD82)+1,"")</f>
        <v/>
      </c>
      <c r="DE83" s="6" t="str">
        <f>IF(DB83="ศิลป์การจัดการธุรกิจการค้าสมัยใหม่",MAX($DE$1:DE82)+1,"")</f>
        <v/>
      </c>
      <c r="DF83" s="6" t="str">
        <f>IF(DB83="ศิลป์ภาษาจีนเพื่อธุรกิจ 4.0",MAX($DF$1:DF82)+1,"")</f>
        <v/>
      </c>
      <c r="DG83" s="6" t="str">
        <f>IF(DB83="ศิลป์ภาษาอังกฤษเพื่อการสื่อสารธุรกิจ",MAX($DG$1:DG82)+1,"")</f>
        <v/>
      </c>
      <c r="DH83" s="6" t="str">
        <f>IF(DB83="นวัตกรรมการจัดการเกษตร",MAX($DH$1:DH82)+1,"")</f>
        <v/>
      </c>
      <c r="DI83" s="5">
        <f t="shared" si="26"/>
        <v>0</v>
      </c>
      <c r="DJ83" s="5" t="str">
        <f t="shared" si="27"/>
        <v>มัธยมศึกษาปีที่ 1/3-6</v>
      </c>
      <c r="DK83" s="5" t="str">
        <f t="shared" si="28"/>
        <v>-0</v>
      </c>
      <c r="DL83" s="5" t="str">
        <f t="shared" si="29"/>
        <v>มัธยมศึกษาปีที่ 1</v>
      </c>
    </row>
    <row r="84" spans="1:116">
      <c r="A84" s="5" t="str">
        <f t="shared" si="15"/>
        <v>มัธยมศึกษาปีที่ 1/3-7</v>
      </c>
      <c r="B84" s="5" t="str">
        <f t="shared" si="16"/>
        <v>ช68108-16</v>
      </c>
      <c r="C84" s="5" t="str">
        <f t="shared" si="17"/>
        <v>-0</v>
      </c>
      <c r="D84" s="8">
        <v>7</v>
      </c>
      <c r="E84" s="9" t="s">
        <v>1714</v>
      </c>
      <c r="F84" s="3" t="s">
        <v>1747</v>
      </c>
      <c r="G84" s="3" t="s">
        <v>1311</v>
      </c>
      <c r="H84" s="11">
        <v>1</v>
      </c>
      <c r="I84" s="11">
        <v>7</v>
      </c>
      <c r="J84" s="11">
        <v>0</v>
      </c>
      <c r="K84" s="11">
        <v>9</v>
      </c>
      <c r="L84" s="11">
        <v>9</v>
      </c>
      <c r="M84" s="11">
        <v>0</v>
      </c>
      <c r="N84" s="11">
        <v>1</v>
      </c>
      <c r="O84" s="11">
        <v>9</v>
      </c>
      <c r="P84" s="11">
        <v>7</v>
      </c>
      <c r="Q84" s="11">
        <v>9</v>
      </c>
      <c r="R84" s="11">
        <v>1</v>
      </c>
      <c r="S84" s="11">
        <v>1</v>
      </c>
      <c r="T84" s="11">
        <v>2</v>
      </c>
      <c r="U84" s="11" t="s">
        <v>577</v>
      </c>
      <c r="W84" s="6" t="str">
        <f>IF(X84="","",IF(X84=รายชื่อชมรม!$B$3,รายชื่อชมรม!$A$3,IF(X84=รายชื่อชมรม!$B$4,รายชื่อชมรม!$A$4,IF(X84=รายชื่อชมรม!$B$5,รายชื่อชมรม!$A$5,IF(X84=รายชื่อชมรม!$B$6,รายชื่อชมรม!$A$6,IF(X84=รายชื่อชมรม!$B$7,รายชื่อชมรม!$A$7,IF(X84=รายชื่อชมรม!$B$8,รายชื่อชมรม!$A$8,IF(X84=รายชื่อชมรม!$B$9,รายชื่อชมรม!$A$9,IF(X84=รายชื่อชมรม!$B$10,รายชื่อชมรม!$A$10,IF(X84=รายชื่อชมรม!$B$11,รายชื่อชมรม!$A$11,IF(X84=รายชื่อชมรม!$B$12,รายชื่อชมรม!$A$12,"-")))))))))))</f>
        <v>ช68108</v>
      </c>
      <c r="X84" s="6" t="s">
        <v>2320</v>
      </c>
      <c r="Y84" s="6" t="str">
        <f>IF(W84=0,"",IF(W84="-","",IF(W84="","",VLOOKUP(W84,รายชื่อชมรม!$A$3:$F$83,3,FALSE))))</f>
        <v>นางสาวอภิชยา  จิตรีเนื่อง</v>
      </c>
      <c r="Z84" s="6" t="str">
        <f>IF(Y84=$Z$4,MAX(Z$1:$Z83)+1,"")</f>
        <v/>
      </c>
      <c r="AA84" s="6" t="str">
        <f>IF($Y84=AA$4,MAX(AA$1:AA83)+1,"")</f>
        <v/>
      </c>
      <c r="AB84" s="6" t="str">
        <f>IF($Y84=AB$4,MAX(AB$1:AB83)+1,"")</f>
        <v/>
      </c>
      <c r="AC84" s="6" t="str">
        <f>IF($Y84=AC$4,MAX(AC$1:AC83)+1,"")</f>
        <v/>
      </c>
      <c r="AD84" s="6" t="str">
        <f>IF($Y84=AD$4,MAX(AD$1:AD83)+1,"")</f>
        <v/>
      </c>
      <c r="AE84" s="6" t="str">
        <f>IF($Y84=AE$4,MAX(AE$1:AE83)+1,"")</f>
        <v/>
      </c>
      <c r="AF84" s="6" t="str">
        <f>IF($Y84=AF$4,MAX(AF$1:AF83)+1,"")</f>
        <v/>
      </c>
      <c r="AG84" s="6" t="str">
        <f>IF($Y84=AG$4,MAX(AG$1:AG83)+1,"")</f>
        <v/>
      </c>
      <c r="AH84" s="6" t="str">
        <f>IF($Y84=AH$4,MAX(AH$1:AH83)+1,"")</f>
        <v/>
      </c>
      <c r="AI84" s="5">
        <f t="shared" si="18"/>
        <v>0</v>
      </c>
      <c r="AK84" s="6" t="str">
        <f>IF($W84=AK$4,MAX(AK$1:AK83)+1,"")</f>
        <v/>
      </c>
      <c r="AL84" s="6" t="str">
        <f>IF($W84=AL$4,MAX(AL$1:AL83)+1,"")</f>
        <v/>
      </c>
      <c r="AM84" s="6" t="str">
        <f>IF($W84=AM$4,MAX(AM$1:AM83)+1,"")</f>
        <v/>
      </c>
      <c r="AN84" s="6" t="str">
        <f>IF($W84=AN$4,MAX(AN$1:AN83)+1,"")</f>
        <v/>
      </c>
      <c r="AO84" s="6" t="str">
        <f>IF($W84=AO$4,MAX(AO$1:AO83)+1,"")</f>
        <v/>
      </c>
      <c r="AP84" s="6" t="str">
        <f>IF($W84=AP$4,MAX(AP$1:AP83)+1,"")</f>
        <v/>
      </c>
      <c r="AQ84" s="6" t="str">
        <f>IF($W84=AQ$4,MAX(AQ$1:AQ83)+1,"")</f>
        <v/>
      </c>
      <c r="AR84" s="6">
        <f>IF($W84=AR$4,MAX(AR$1:AR83)+1,"")</f>
        <v>16</v>
      </c>
      <c r="AS84" s="6" t="str">
        <f>IF($W84=AS$4,MAX(AS$1:AS83)+1,"")</f>
        <v/>
      </c>
      <c r="AT84" s="6" t="str">
        <f>IF($W84=AT$4,MAX(AT$1:AT83)+1,"")</f>
        <v/>
      </c>
      <c r="AU84" s="6" t="str">
        <f>IF($W84=AU$4,MAX(AU$1:AU83)+1,"")</f>
        <v/>
      </c>
      <c r="AV84" s="6" t="str">
        <f>IF($W84=AV$4,MAX(AV$1:AV83)+1,"")</f>
        <v/>
      </c>
      <c r="AW84" s="6" t="str">
        <f>IF($W84=AW$4,MAX(AW$1:AW83)+1,"")</f>
        <v/>
      </c>
      <c r="AX84" s="6" t="str">
        <f>IF($W84=AX$4,MAX(AX$1:AX83)+1,"")</f>
        <v/>
      </c>
      <c r="AY84" s="6" t="str">
        <f>IF($W84=AY$4,MAX(AY$1:AY83)+1,"")</f>
        <v/>
      </c>
      <c r="AZ84" s="6" t="str">
        <f>IF($W84=AZ$4,MAX(AZ$1:AZ83)+1,"")</f>
        <v/>
      </c>
      <c r="BA84" s="6" t="str">
        <f>IF($W84=BA$4,MAX(BA$1:BA83)+1,"")</f>
        <v/>
      </c>
      <c r="BB84" s="6" t="str">
        <f>IF($W84=BB$4,MAX(BB$1:BB83)+1,"")</f>
        <v/>
      </c>
      <c r="BC84" s="6" t="str">
        <f>IF($W84=BC$4,MAX(BC$1:BC83)+1,"")</f>
        <v/>
      </c>
      <c r="BD84" s="6" t="str">
        <f>IF($W84=BD$4,MAX(BD$1:BD83)+1,"")</f>
        <v/>
      </c>
      <c r="BE84" s="6" t="str">
        <f>IF($W84=BE$4,MAX(BE$1:BE83)+1,"")</f>
        <v/>
      </c>
      <c r="BF84" s="6" t="str">
        <f>IF($W84=BF$4,MAX(BF$1:BF83)+1,"")</f>
        <v/>
      </c>
      <c r="BG84" s="6" t="str">
        <f>IF($W84=BG$4,MAX(BG$1:BG83)+1,"")</f>
        <v/>
      </c>
      <c r="BH84" s="6" t="str">
        <f>IF($W84=BH$4,MAX(BH$1:BH83)+1,"")</f>
        <v/>
      </c>
      <c r="BI84" s="6" t="str">
        <f>IF($W84=BI$4,MAX(BI$1:BI83)+1,"")</f>
        <v/>
      </c>
      <c r="BJ84" s="6" t="str">
        <f>IF($W84=BJ$4,MAX(BJ$1:BJ83)+1,"")</f>
        <v/>
      </c>
      <c r="BK84" s="6" t="str">
        <f>IF($W84=BK$4,MAX(BK$1:BK83)+1,"")</f>
        <v/>
      </c>
      <c r="BL84" s="6" t="str">
        <f>IF($W84=BL$4,MAX(BL$1:BL83)+1,"")</f>
        <v/>
      </c>
      <c r="BM84" s="6" t="str">
        <f>IF($W84=BM$4,MAX(BM$1:BM83)+1,"")</f>
        <v/>
      </c>
      <c r="BN84" s="6" t="str">
        <f>IF($W84=BN$4,MAX(BN$1:BN83)+1,"")</f>
        <v/>
      </c>
      <c r="BO84" s="6" t="str">
        <f>IF($W84=BO$4,MAX(BO$1:BO83)+1,"")</f>
        <v/>
      </c>
      <c r="BP84" s="6" t="str">
        <f>IF($W84=BP$4,MAX(BP$1:BP83)+1,"")</f>
        <v/>
      </c>
      <c r="BQ84" s="6" t="str">
        <f>IF($W84=BQ$4,MAX(BQ$1:BQ83)+1,"")</f>
        <v/>
      </c>
      <c r="BR84" s="6" t="str">
        <f>IF($W84=BR$4,MAX(BR$1:BR83)+1,"")</f>
        <v/>
      </c>
      <c r="BS84" s="6" t="str">
        <f>IF($W84=BS$4,MAX(BS$1:BS83)+1,"")</f>
        <v/>
      </c>
      <c r="BT84" s="6" t="str">
        <f>IF($W84=BT$4,MAX(BT$1:BT83)+1,"")</f>
        <v/>
      </c>
      <c r="BU84" s="6" t="str">
        <f>IF($W84=BU$4,MAX(BU$1:BU83)+1,"")</f>
        <v/>
      </c>
      <c r="BV84" s="6" t="str">
        <f>IF($W84=BV$4,MAX(BV$1:BV83)+1,"")</f>
        <v/>
      </c>
      <c r="BW84" s="6" t="str">
        <f>IF($W84=BW$4,MAX(BW$1:BW83)+1,"")</f>
        <v/>
      </c>
      <c r="BX84" s="6" t="str">
        <f>IF($W84=BX$4,MAX(BX$1:BX83)+1,"")</f>
        <v/>
      </c>
      <c r="BY84" s="6" t="str">
        <f>IF($W84=BY$4,MAX(BY$1:BY83)+1,"")</f>
        <v/>
      </c>
      <c r="BZ84" s="6" t="str">
        <f>IF($W84=BZ$4,MAX(BZ$1:BZ83)+1,"")</f>
        <v/>
      </c>
      <c r="CA84" s="6" t="str">
        <f>IF($W84=CA$4,MAX(CA$1:CA83)+1,"")</f>
        <v/>
      </c>
      <c r="CB84" s="6" t="str">
        <f>IF($W84=CB$4,MAX(CB$1:CB83)+1,"")</f>
        <v/>
      </c>
      <c r="CC84" s="6" t="str">
        <f>IF($W84=CC$4,MAX(CC$1:CC83)+1,"")</f>
        <v/>
      </c>
      <c r="CD84" s="6" t="str">
        <f>IF($W84=CD$4,MAX(CD$1:CD83)+1,"")</f>
        <v/>
      </c>
      <c r="CE84" s="6" t="str">
        <f>IF($W84=CE$4,MAX(CE$1:CE83)+1,"")</f>
        <v/>
      </c>
      <c r="CF84" s="6" t="str">
        <f>IF($W84=CF$4,MAX(CF$1:CF83)+1,"")</f>
        <v/>
      </c>
      <c r="CG84" s="6" t="str">
        <f>IF($W84=CG$4,MAX(CG$1:CG83)+1,"")</f>
        <v/>
      </c>
      <c r="CH84" s="6" t="str">
        <f>IF($W84=CH$4,MAX(CH$1:CH83)+1,"")</f>
        <v/>
      </c>
      <c r="CI84" s="6" t="str">
        <f>IF($W84=CI$4,MAX(CI$1:CI83)+1,"")</f>
        <v/>
      </c>
      <c r="CJ84" s="6" t="str">
        <f>IF($W84=CJ$4,MAX(CJ$1:CJ83)+1,"")</f>
        <v/>
      </c>
      <c r="CK84" s="6" t="str">
        <f>IF($W84=CK$4,MAX(CK$1:CK83)+1,"")</f>
        <v/>
      </c>
      <c r="CL84" s="6" t="str">
        <f>IF($W84=CL$4,MAX(CL$1:CL83)+1,"")</f>
        <v/>
      </c>
      <c r="CM84" s="6" t="str">
        <f>IF($W84=CM$4,MAX(CM$1:CM83)+1,"")</f>
        <v/>
      </c>
      <c r="CN84" s="6" t="str">
        <f>IF($W84=CN$4,MAX(CN$1:CN83)+1,"")</f>
        <v/>
      </c>
      <c r="CO84" s="6" t="str">
        <f>IF($W84=CO$4,MAX(CO$1:CO83)+1,"")</f>
        <v/>
      </c>
      <c r="CP84" s="6" t="str">
        <f>IF($W84=CP$4,MAX(CP$1:CP83)+1,"")</f>
        <v/>
      </c>
      <c r="CQ84" s="6" t="str">
        <f>IF($W84=CQ$4,MAX(CQ$1:CQ83)+1,"")</f>
        <v/>
      </c>
      <c r="CR84" s="6" t="str">
        <f>IF($W84=CR$4,MAX(CR$1:CR83)+1,"")</f>
        <v/>
      </c>
      <c r="CS84" s="6" t="str">
        <f>IF($W84=CS$4,MAX(CS$1:CS83)+1,"")</f>
        <v/>
      </c>
      <c r="CT84" s="5">
        <f t="shared" si="19"/>
        <v>16</v>
      </c>
      <c r="CU84" s="6" t="str">
        <f t="shared" si="20"/>
        <v>1709901979112</v>
      </c>
      <c r="CV84" s="5" t="str">
        <f t="shared" si="21"/>
        <v>เด็กชาย</v>
      </c>
      <c r="CW84" s="5" t="str" cm="1">
        <f t="array" ref="CW84">RIGHT(F84,MIN(LEN(SUBSTITUTE(F84,รายชื่อนักเรียนแยกห้อง!$AD$5:$AD$8,""))))</f>
        <v>วัชพล</v>
      </c>
      <c r="CX84" s="6">
        <f t="shared" si="22"/>
        <v>0</v>
      </c>
      <c r="CY84" s="6" t="str">
        <f t="shared" si="23"/>
        <v/>
      </c>
      <c r="CZ84" s="5" t="str">
        <f t="shared" si="24"/>
        <v>มัธยมศึกษาปีที่ 1/3-0</v>
      </c>
      <c r="DA84" s="5" t="str">
        <f t="shared" si="25"/>
        <v>มัธยมศึกษาปีที่ 1/3-</v>
      </c>
      <c r="DC84" s="6" t="str">
        <f>IF(DB84="วิทย์-คณิต (เตรียมวิศวะ)",MAX($DC$1:DC83)+1,"")</f>
        <v/>
      </c>
      <c r="DD84" s="6" t="str">
        <f>IF(DB84="วิทย์-คณิต (วิทยาศาสตร์สุขภาพ)",MAX($DD$1:DD83)+1,"")</f>
        <v/>
      </c>
      <c r="DE84" s="6" t="str">
        <f>IF(DB84="ศิลป์การจัดการธุรกิจการค้าสมัยใหม่",MAX($DE$1:DE83)+1,"")</f>
        <v/>
      </c>
      <c r="DF84" s="6" t="str">
        <f>IF(DB84="ศิลป์ภาษาจีนเพื่อธุรกิจ 4.0",MAX($DF$1:DF83)+1,"")</f>
        <v/>
      </c>
      <c r="DG84" s="6" t="str">
        <f>IF(DB84="ศิลป์ภาษาอังกฤษเพื่อการสื่อสารธุรกิจ",MAX($DG$1:DG83)+1,"")</f>
        <v/>
      </c>
      <c r="DH84" s="6" t="str">
        <f>IF(DB84="นวัตกรรมการจัดการเกษตร",MAX($DH$1:DH83)+1,"")</f>
        <v/>
      </c>
      <c r="DI84" s="5">
        <f t="shared" si="26"/>
        <v>0</v>
      </c>
      <c r="DJ84" s="5" t="str">
        <f t="shared" si="27"/>
        <v>มัธยมศึกษาปีที่ 1/3-7</v>
      </c>
      <c r="DK84" s="5" t="str">
        <f t="shared" si="28"/>
        <v>-0</v>
      </c>
      <c r="DL84" s="5" t="str">
        <f t="shared" si="29"/>
        <v>มัธยมศึกษาปีที่ 1</v>
      </c>
    </row>
    <row r="85" spans="1:116">
      <c r="A85" s="5" t="str">
        <f t="shared" si="15"/>
        <v>มัธยมศึกษาปีที่ 1/3-8</v>
      </c>
      <c r="B85" s="5" t="str">
        <f t="shared" si="16"/>
        <v>ช68106-11</v>
      </c>
      <c r="C85" s="5" t="str">
        <f t="shared" si="17"/>
        <v>-0</v>
      </c>
      <c r="D85" s="8">
        <v>8</v>
      </c>
      <c r="E85" s="9" t="s">
        <v>1717</v>
      </c>
      <c r="F85" s="3" t="s">
        <v>843</v>
      </c>
      <c r="G85" s="3" t="s">
        <v>1749</v>
      </c>
      <c r="H85" s="11">
        <v>1</v>
      </c>
      <c r="I85" s="11">
        <v>8</v>
      </c>
      <c r="J85" s="11">
        <v>4</v>
      </c>
      <c r="K85" s="11">
        <v>0</v>
      </c>
      <c r="L85" s="11">
        <v>2</v>
      </c>
      <c r="M85" s="11">
        <v>0</v>
      </c>
      <c r="N85" s="11">
        <v>1</v>
      </c>
      <c r="O85" s="11">
        <v>3</v>
      </c>
      <c r="P85" s="11">
        <v>4</v>
      </c>
      <c r="Q85" s="11">
        <v>1</v>
      </c>
      <c r="R85" s="11">
        <v>3</v>
      </c>
      <c r="S85" s="11">
        <v>3</v>
      </c>
      <c r="T85" s="11">
        <v>7</v>
      </c>
      <c r="U85" s="11" t="s">
        <v>577</v>
      </c>
      <c r="W85" s="6" t="str">
        <f>IF(X85="","",IF(X85=รายชื่อชมรม!$B$3,รายชื่อชมรม!$A$3,IF(X85=รายชื่อชมรม!$B$4,รายชื่อชมรม!$A$4,IF(X85=รายชื่อชมรม!$B$5,รายชื่อชมรม!$A$5,IF(X85=รายชื่อชมรม!$B$6,รายชื่อชมรม!$A$6,IF(X85=รายชื่อชมรม!$B$7,รายชื่อชมรม!$A$7,IF(X85=รายชื่อชมรม!$B$8,รายชื่อชมรม!$A$8,IF(X85=รายชื่อชมรม!$B$9,รายชื่อชมรม!$A$9,IF(X85=รายชื่อชมรม!$B$10,รายชื่อชมรม!$A$10,IF(X85=รายชื่อชมรม!$B$11,รายชื่อชมรม!$A$11,IF(X85=รายชื่อชมรม!$B$12,รายชื่อชมรม!$A$12,"-")))))))))))</f>
        <v>ช68106</v>
      </c>
      <c r="X85" s="6" t="s">
        <v>2308</v>
      </c>
      <c r="Y85" s="6" t="str">
        <f>IF(W85=0,"",IF(W85="-","",IF(W85="","",VLOOKUP(W85,รายชื่อชมรม!$A$3:$F$83,3,FALSE))))</f>
        <v>นายชัยวัฒน์  กตัญญตาพงษ์</v>
      </c>
      <c r="Z85" s="6" t="str">
        <f>IF(Y85=$Z$4,MAX(Z$1:$Z84)+1,"")</f>
        <v/>
      </c>
      <c r="AA85" s="6" t="str">
        <f>IF($Y85=AA$4,MAX(AA$1:AA84)+1,"")</f>
        <v/>
      </c>
      <c r="AB85" s="6" t="str">
        <f>IF($Y85=AB$4,MAX(AB$1:AB84)+1,"")</f>
        <v/>
      </c>
      <c r="AC85" s="6" t="str">
        <f>IF($Y85=AC$4,MAX(AC$1:AC84)+1,"")</f>
        <v/>
      </c>
      <c r="AD85" s="6" t="str">
        <f>IF($Y85=AD$4,MAX(AD$1:AD84)+1,"")</f>
        <v/>
      </c>
      <c r="AE85" s="6" t="str">
        <f>IF($Y85=AE$4,MAX(AE$1:AE84)+1,"")</f>
        <v/>
      </c>
      <c r="AF85" s="6" t="str">
        <f>IF($Y85=AF$4,MAX(AF$1:AF84)+1,"")</f>
        <v/>
      </c>
      <c r="AG85" s="6" t="str">
        <f>IF($Y85=AG$4,MAX(AG$1:AG84)+1,"")</f>
        <v/>
      </c>
      <c r="AH85" s="6" t="str">
        <f>IF($Y85=AH$4,MAX(AH$1:AH84)+1,"")</f>
        <v/>
      </c>
      <c r="AI85" s="5">
        <f t="shared" si="18"/>
        <v>0</v>
      </c>
      <c r="AK85" s="6" t="str">
        <f>IF($W85=AK$4,MAX(AK$1:AK84)+1,"")</f>
        <v/>
      </c>
      <c r="AL85" s="6" t="str">
        <f>IF($W85=AL$4,MAX(AL$1:AL84)+1,"")</f>
        <v/>
      </c>
      <c r="AM85" s="6" t="str">
        <f>IF($W85=AM$4,MAX(AM$1:AM84)+1,"")</f>
        <v/>
      </c>
      <c r="AN85" s="6" t="str">
        <f>IF($W85=AN$4,MAX(AN$1:AN84)+1,"")</f>
        <v/>
      </c>
      <c r="AO85" s="6" t="str">
        <f>IF($W85=AO$4,MAX(AO$1:AO84)+1,"")</f>
        <v/>
      </c>
      <c r="AP85" s="6">
        <f>IF($W85=AP$4,MAX(AP$1:AP84)+1,"")</f>
        <v>11</v>
      </c>
      <c r="AQ85" s="6" t="str">
        <f>IF($W85=AQ$4,MAX(AQ$1:AQ84)+1,"")</f>
        <v/>
      </c>
      <c r="AR85" s="6" t="str">
        <f>IF($W85=AR$4,MAX(AR$1:AR84)+1,"")</f>
        <v/>
      </c>
      <c r="AS85" s="6" t="str">
        <f>IF($W85=AS$4,MAX(AS$1:AS84)+1,"")</f>
        <v/>
      </c>
      <c r="AT85" s="6" t="str">
        <f>IF($W85=AT$4,MAX(AT$1:AT84)+1,"")</f>
        <v/>
      </c>
      <c r="AU85" s="6" t="str">
        <f>IF($W85=AU$4,MAX(AU$1:AU84)+1,"")</f>
        <v/>
      </c>
      <c r="AV85" s="6" t="str">
        <f>IF($W85=AV$4,MAX(AV$1:AV84)+1,"")</f>
        <v/>
      </c>
      <c r="AW85" s="6" t="str">
        <f>IF($W85=AW$4,MAX(AW$1:AW84)+1,"")</f>
        <v/>
      </c>
      <c r="AX85" s="6" t="str">
        <f>IF($W85=AX$4,MAX(AX$1:AX84)+1,"")</f>
        <v/>
      </c>
      <c r="AY85" s="6" t="str">
        <f>IF($W85=AY$4,MAX(AY$1:AY84)+1,"")</f>
        <v/>
      </c>
      <c r="AZ85" s="6" t="str">
        <f>IF($W85=AZ$4,MAX(AZ$1:AZ84)+1,"")</f>
        <v/>
      </c>
      <c r="BA85" s="6" t="str">
        <f>IF($W85=BA$4,MAX(BA$1:BA84)+1,"")</f>
        <v/>
      </c>
      <c r="BB85" s="6" t="str">
        <f>IF($W85=BB$4,MAX(BB$1:BB84)+1,"")</f>
        <v/>
      </c>
      <c r="BC85" s="6" t="str">
        <f>IF($W85=BC$4,MAX(BC$1:BC84)+1,"")</f>
        <v/>
      </c>
      <c r="BD85" s="6" t="str">
        <f>IF($W85=BD$4,MAX(BD$1:BD84)+1,"")</f>
        <v/>
      </c>
      <c r="BE85" s="6" t="str">
        <f>IF($W85=BE$4,MAX(BE$1:BE84)+1,"")</f>
        <v/>
      </c>
      <c r="BF85" s="6" t="str">
        <f>IF($W85=BF$4,MAX(BF$1:BF84)+1,"")</f>
        <v/>
      </c>
      <c r="BG85" s="6" t="str">
        <f>IF($W85=BG$4,MAX(BG$1:BG84)+1,"")</f>
        <v/>
      </c>
      <c r="BH85" s="6" t="str">
        <f>IF($W85=BH$4,MAX(BH$1:BH84)+1,"")</f>
        <v/>
      </c>
      <c r="BI85" s="6" t="str">
        <f>IF($W85=BI$4,MAX(BI$1:BI84)+1,"")</f>
        <v/>
      </c>
      <c r="BJ85" s="6" t="str">
        <f>IF($W85=BJ$4,MAX(BJ$1:BJ84)+1,"")</f>
        <v/>
      </c>
      <c r="BK85" s="6" t="str">
        <f>IF($W85=BK$4,MAX(BK$1:BK84)+1,"")</f>
        <v/>
      </c>
      <c r="BL85" s="6" t="str">
        <f>IF($W85=BL$4,MAX(BL$1:BL84)+1,"")</f>
        <v/>
      </c>
      <c r="BM85" s="6" t="str">
        <f>IF($W85=BM$4,MAX(BM$1:BM84)+1,"")</f>
        <v/>
      </c>
      <c r="BN85" s="6" t="str">
        <f>IF($W85=BN$4,MAX(BN$1:BN84)+1,"")</f>
        <v/>
      </c>
      <c r="BO85" s="6" t="str">
        <f>IF($W85=BO$4,MAX(BO$1:BO84)+1,"")</f>
        <v/>
      </c>
      <c r="BP85" s="6" t="str">
        <f>IF($W85=BP$4,MAX(BP$1:BP84)+1,"")</f>
        <v/>
      </c>
      <c r="BQ85" s="6" t="str">
        <f>IF($W85=BQ$4,MAX(BQ$1:BQ84)+1,"")</f>
        <v/>
      </c>
      <c r="BR85" s="6" t="str">
        <f>IF($W85=BR$4,MAX(BR$1:BR84)+1,"")</f>
        <v/>
      </c>
      <c r="BS85" s="6" t="str">
        <f>IF($W85=BS$4,MAX(BS$1:BS84)+1,"")</f>
        <v/>
      </c>
      <c r="BT85" s="6" t="str">
        <f>IF($W85=BT$4,MAX(BT$1:BT84)+1,"")</f>
        <v/>
      </c>
      <c r="BU85" s="6" t="str">
        <f>IF($W85=BU$4,MAX(BU$1:BU84)+1,"")</f>
        <v/>
      </c>
      <c r="BV85" s="6" t="str">
        <f>IF($W85=BV$4,MAX(BV$1:BV84)+1,"")</f>
        <v/>
      </c>
      <c r="BW85" s="6" t="str">
        <f>IF($W85=BW$4,MAX(BW$1:BW84)+1,"")</f>
        <v/>
      </c>
      <c r="BX85" s="6" t="str">
        <f>IF($W85=BX$4,MAX(BX$1:BX84)+1,"")</f>
        <v/>
      </c>
      <c r="BY85" s="6" t="str">
        <f>IF($W85=BY$4,MAX(BY$1:BY84)+1,"")</f>
        <v/>
      </c>
      <c r="BZ85" s="6" t="str">
        <f>IF($W85=BZ$4,MAX(BZ$1:BZ84)+1,"")</f>
        <v/>
      </c>
      <c r="CA85" s="6" t="str">
        <f>IF($W85=CA$4,MAX(CA$1:CA84)+1,"")</f>
        <v/>
      </c>
      <c r="CB85" s="6" t="str">
        <f>IF($W85=CB$4,MAX(CB$1:CB84)+1,"")</f>
        <v/>
      </c>
      <c r="CC85" s="6" t="str">
        <f>IF($W85=CC$4,MAX(CC$1:CC84)+1,"")</f>
        <v/>
      </c>
      <c r="CD85" s="6" t="str">
        <f>IF($W85=CD$4,MAX(CD$1:CD84)+1,"")</f>
        <v/>
      </c>
      <c r="CE85" s="6" t="str">
        <f>IF($W85=CE$4,MAX(CE$1:CE84)+1,"")</f>
        <v/>
      </c>
      <c r="CF85" s="6" t="str">
        <f>IF($W85=CF$4,MAX(CF$1:CF84)+1,"")</f>
        <v/>
      </c>
      <c r="CG85" s="6" t="str">
        <f>IF($W85=CG$4,MAX(CG$1:CG84)+1,"")</f>
        <v/>
      </c>
      <c r="CH85" s="6" t="str">
        <f>IF($W85=CH$4,MAX(CH$1:CH84)+1,"")</f>
        <v/>
      </c>
      <c r="CI85" s="6" t="str">
        <f>IF($W85=CI$4,MAX(CI$1:CI84)+1,"")</f>
        <v/>
      </c>
      <c r="CJ85" s="6" t="str">
        <f>IF($W85=CJ$4,MAX(CJ$1:CJ84)+1,"")</f>
        <v/>
      </c>
      <c r="CK85" s="6" t="str">
        <f>IF($W85=CK$4,MAX(CK$1:CK84)+1,"")</f>
        <v/>
      </c>
      <c r="CL85" s="6" t="str">
        <f>IF($W85=CL$4,MAX(CL$1:CL84)+1,"")</f>
        <v/>
      </c>
      <c r="CM85" s="6" t="str">
        <f>IF($W85=CM$4,MAX(CM$1:CM84)+1,"")</f>
        <v/>
      </c>
      <c r="CN85" s="6" t="str">
        <f>IF($W85=CN$4,MAX(CN$1:CN84)+1,"")</f>
        <v/>
      </c>
      <c r="CO85" s="6" t="str">
        <f>IF($W85=CO$4,MAX(CO$1:CO84)+1,"")</f>
        <v/>
      </c>
      <c r="CP85" s="6" t="str">
        <f>IF($W85=CP$4,MAX(CP$1:CP84)+1,"")</f>
        <v/>
      </c>
      <c r="CQ85" s="6" t="str">
        <f>IF($W85=CQ$4,MAX(CQ$1:CQ84)+1,"")</f>
        <v/>
      </c>
      <c r="CR85" s="6" t="str">
        <f>IF($W85=CR$4,MAX(CR$1:CR84)+1,"")</f>
        <v/>
      </c>
      <c r="CS85" s="6" t="str">
        <f>IF($W85=CS$4,MAX(CS$1:CS84)+1,"")</f>
        <v/>
      </c>
      <c r="CT85" s="5">
        <f t="shared" si="19"/>
        <v>11</v>
      </c>
      <c r="CU85" s="6" t="str">
        <f t="shared" si="20"/>
        <v>1840201341337</v>
      </c>
      <c r="CV85" s="5" t="str">
        <f t="shared" si="21"/>
        <v>เด็กชาย</v>
      </c>
      <c r="CW85" s="5" t="str" cm="1">
        <f t="array" ref="CW85">RIGHT(F85,MIN(LEN(SUBSTITUTE(F85,รายชื่อนักเรียนแยกห้อง!$AD$5:$AD$8,""))))</f>
        <v>ณภัทร</v>
      </c>
      <c r="CX85" s="6">
        <f t="shared" si="22"/>
        <v>0</v>
      </c>
      <c r="CY85" s="6" t="str">
        <f t="shared" si="23"/>
        <v/>
      </c>
      <c r="CZ85" s="5" t="str">
        <f t="shared" si="24"/>
        <v>มัธยมศึกษาปีที่ 1/3-0</v>
      </c>
      <c r="DA85" s="5" t="str">
        <f t="shared" si="25"/>
        <v>มัธยมศึกษาปีที่ 1/3-</v>
      </c>
      <c r="DC85" s="6" t="str">
        <f>IF(DB85="วิทย์-คณิต (เตรียมวิศวะ)",MAX($DC$1:DC84)+1,"")</f>
        <v/>
      </c>
      <c r="DD85" s="6" t="str">
        <f>IF(DB85="วิทย์-คณิต (วิทยาศาสตร์สุขภาพ)",MAX($DD$1:DD84)+1,"")</f>
        <v/>
      </c>
      <c r="DE85" s="6" t="str">
        <f>IF(DB85="ศิลป์การจัดการธุรกิจการค้าสมัยใหม่",MAX($DE$1:DE84)+1,"")</f>
        <v/>
      </c>
      <c r="DF85" s="6" t="str">
        <f>IF(DB85="ศิลป์ภาษาจีนเพื่อธุรกิจ 4.0",MAX($DF$1:DF84)+1,"")</f>
        <v/>
      </c>
      <c r="DG85" s="6" t="str">
        <f>IF(DB85="ศิลป์ภาษาอังกฤษเพื่อการสื่อสารธุรกิจ",MAX($DG$1:DG84)+1,"")</f>
        <v/>
      </c>
      <c r="DH85" s="6" t="str">
        <f>IF(DB85="นวัตกรรมการจัดการเกษตร",MAX($DH$1:DH84)+1,"")</f>
        <v/>
      </c>
      <c r="DI85" s="5">
        <f t="shared" si="26"/>
        <v>0</v>
      </c>
      <c r="DJ85" s="5" t="str">
        <f t="shared" si="27"/>
        <v>มัธยมศึกษาปีที่ 1/3-8</v>
      </c>
      <c r="DK85" s="5" t="str">
        <f t="shared" si="28"/>
        <v>-0</v>
      </c>
      <c r="DL85" s="5" t="str">
        <f t="shared" si="29"/>
        <v>มัธยมศึกษาปีที่ 1</v>
      </c>
    </row>
    <row r="86" spans="1:116">
      <c r="A86" s="5" t="str">
        <f t="shared" si="15"/>
        <v>มัธยมศึกษาปีที่ 1/3-9</v>
      </c>
      <c r="B86" s="5" t="str">
        <f t="shared" si="16"/>
        <v>ช68105-7</v>
      </c>
      <c r="C86" s="5" t="str">
        <f t="shared" si="17"/>
        <v>-0</v>
      </c>
      <c r="D86" s="8">
        <v>9</v>
      </c>
      <c r="E86" s="9" t="s">
        <v>1720</v>
      </c>
      <c r="F86" s="3" t="s">
        <v>1751</v>
      </c>
      <c r="G86" s="3" t="s">
        <v>1752</v>
      </c>
      <c r="H86" s="11">
        <v>1</v>
      </c>
      <c r="I86" s="11">
        <v>7</v>
      </c>
      <c r="J86" s="11">
        <v>2</v>
      </c>
      <c r="K86" s="11">
        <v>9</v>
      </c>
      <c r="L86" s="11">
        <v>8</v>
      </c>
      <c r="M86" s="11">
        <v>0</v>
      </c>
      <c r="N86" s="11">
        <v>0</v>
      </c>
      <c r="O86" s="11">
        <v>4</v>
      </c>
      <c r="P86" s="11">
        <v>7</v>
      </c>
      <c r="Q86" s="11">
        <v>1</v>
      </c>
      <c r="R86" s="11">
        <v>5</v>
      </c>
      <c r="S86" s="11">
        <v>0</v>
      </c>
      <c r="T86" s="11">
        <v>4</v>
      </c>
      <c r="U86" s="11" t="s">
        <v>577</v>
      </c>
      <c r="W86" s="6" t="str">
        <f>IF(X86="","",IF(X86=รายชื่อชมรม!$B$3,รายชื่อชมรม!$A$3,IF(X86=รายชื่อชมรม!$B$4,รายชื่อชมรม!$A$4,IF(X86=รายชื่อชมรม!$B$5,รายชื่อชมรม!$A$5,IF(X86=รายชื่อชมรม!$B$6,รายชื่อชมรม!$A$6,IF(X86=รายชื่อชมรม!$B$7,รายชื่อชมรม!$A$7,IF(X86=รายชื่อชมรม!$B$8,รายชื่อชมรม!$A$8,IF(X86=รายชื่อชมรม!$B$9,รายชื่อชมรม!$A$9,IF(X86=รายชื่อชมรม!$B$10,รายชื่อชมรม!$A$10,IF(X86=รายชื่อชมรม!$B$11,รายชื่อชมรม!$A$11,IF(X86=รายชื่อชมรม!$B$12,รายชื่อชมรม!$A$12,"-")))))))))))</f>
        <v>ช68105</v>
      </c>
      <c r="X86" s="6" t="s">
        <v>2306</v>
      </c>
      <c r="Y86" s="6" t="str">
        <f>IF(W86=0,"",IF(W86="-","",IF(W86="","",VLOOKUP(W86,รายชื่อชมรม!$A$3:$F$83,3,FALSE))))</f>
        <v>นางภัณฑิลา  โนนทะขาม</v>
      </c>
      <c r="Z86" s="6" t="str">
        <f>IF(Y86=$Z$4,MAX(Z$1:$Z85)+1,"")</f>
        <v/>
      </c>
      <c r="AA86" s="6" t="str">
        <f>IF($Y86=AA$4,MAX(AA$1:AA85)+1,"")</f>
        <v/>
      </c>
      <c r="AB86" s="6" t="str">
        <f>IF($Y86=AB$4,MAX(AB$1:AB85)+1,"")</f>
        <v/>
      </c>
      <c r="AC86" s="6" t="str">
        <f>IF($Y86=AC$4,MAX(AC$1:AC85)+1,"")</f>
        <v/>
      </c>
      <c r="AD86" s="6" t="str">
        <f>IF($Y86=AD$4,MAX(AD$1:AD85)+1,"")</f>
        <v/>
      </c>
      <c r="AE86" s="6" t="str">
        <f>IF($Y86=AE$4,MAX(AE$1:AE85)+1,"")</f>
        <v/>
      </c>
      <c r="AF86" s="6" t="str">
        <f>IF($Y86=AF$4,MAX(AF$1:AF85)+1,"")</f>
        <v/>
      </c>
      <c r="AG86" s="6" t="str">
        <f>IF($Y86=AG$4,MAX(AG$1:AG85)+1,"")</f>
        <v/>
      </c>
      <c r="AH86" s="6" t="str">
        <f>IF($Y86=AH$4,MAX(AH$1:AH85)+1,"")</f>
        <v/>
      </c>
      <c r="AI86" s="5">
        <f t="shared" si="18"/>
        <v>0</v>
      </c>
      <c r="AK86" s="6" t="str">
        <f>IF($W86=AK$4,MAX(AK$1:AK85)+1,"")</f>
        <v/>
      </c>
      <c r="AL86" s="6" t="str">
        <f>IF($W86=AL$4,MAX(AL$1:AL85)+1,"")</f>
        <v/>
      </c>
      <c r="AM86" s="6" t="str">
        <f>IF($W86=AM$4,MAX(AM$1:AM85)+1,"")</f>
        <v/>
      </c>
      <c r="AN86" s="6" t="str">
        <f>IF($W86=AN$4,MAX(AN$1:AN85)+1,"")</f>
        <v/>
      </c>
      <c r="AO86" s="6">
        <f>IF($W86=AO$4,MAX(AO$1:AO85)+1,"")</f>
        <v>7</v>
      </c>
      <c r="AP86" s="6" t="str">
        <f>IF($W86=AP$4,MAX(AP$1:AP85)+1,"")</f>
        <v/>
      </c>
      <c r="AQ86" s="6" t="str">
        <f>IF($W86=AQ$4,MAX(AQ$1:AQ85)+1,"")</f>
        <v/>
      </c>
      <c r="AR86" s="6" t="str">
        <f>IF($W86=AR$4,MAX(AR$1:AR85)+1,"")</f>
        <v/>
      </c>
      <c r="AS86" s="6" t="str">
        <f>IF($W86=AS$4,MAX(AS$1:AS85)+1,"")</f>
        <v/>
      </c>
      <c r="AT86" s="6" t="str">
        <f>IF($W86=AT$4,MAX(AT$1:AT85)+1,"")</f>
        <v/>
      </c>
      <c r="AU86" s="6" t="str">
        <f>IF($W86=AU$4,MAX(AU$1:AU85)+1,"")</f>
        <v/>
      </c>
      <c r="AV86" s="6" t="str">
        <f>IF($W86=AV$4,MAX(AV$1:AV85)+1,"")</f>
        <v/>
      </c>
      <c r="AW86" s="6" t="str">
        <f>IF($W86=AW$4,MAX(AW$1:AW85)+1,"")</f>
        <v/>
      </c>
      <c r="AX86" s="6" t="str">
        <f>IF($W86=AX$4,MAX(AX$1:AX85)+1,"")</f>
        <v/>
      </c>
      <c r="AY86" s="6" t="str">
        <f>IF($W86=AY$4,MAX(AY$1:AY85)+1,"")</f>
        <v/>
      </c>
      <c r="AZ86" s="6" t="str">
        <f>IF($W86=AZ$4,MAX(AZ$1:AZ85)+1,"")</f>
        <v/>
      </c>
      <c r="BA86" s="6" t="str">
        <f>IF($W86=BA$4,MAX(BA$1:BA85)+1,"")</f>
        <v/>
      </c>
      <c r="BB86" s="6" t="str">
        <f>IF($W86=BB$4,MAX(BB$1:BB85)+1,"")</f>
        <v/>
      </c>
      <c r="BC86" s="6" t="str">
        <f>IF($W86=BC$4,MAX(BC$1:BC85)+1,"")</f>
        <v/>
      </c>
      <c r="BD86" s="6" t="str">
        <f>IF($W86=BD$4,MAX(BD$1:BD85)+1,"")</f>
        <v/>
      </c>
      <c r="BE86" s="6" t="str">
        <f>IF($W86=BE$4,MAX(BE$1:BE85)+1,"")</f>
        <v/>
      </c>
      <c r="BF86" s="6" t="str">
        <f>IF($W86=BF$4,MAX(BF$1:BF85)+1,"")</f>
        <v/>
      </c>
      <c r="BG86" s="6" t="str">
        <f>IF($W86=BG$4,MAX(BG$1:BG85)+1,"")</f>
        <v/>
      </c>
      <c r="BH86" s="6" t="str">
        <f>IF($W86=BH$4,MAX(BH$1:BH85)+1,"")</f>
        <v/>
      </c>
      <c r="BI86" s="6" t="str">
        <f>IF($W86=BI$4,MAX(BI$1:BI85)+1,"")</f>
        <v/>
      </c>
      <c r="BJ86" s="6" t="str">
        <f>IF($W86=BJ$4,MAX(BJ$1:BJ85)+1,"")</f>
        <v/>
      </c>
      <c r="BK86" s="6" t="str">
        <f>IF($W86=BK$4,MAX(BK$1:BK85)+1,"")</f>
        <v/>
      </c>
      <c r="BL86" s="6" t="str">
        <f>IF($W86=BL$4,MAX(BL$1:BL85)+1,"")</f>
        <v/>
      </c>
      <c r="BM86" s="6" t="str">
        <f>IF($W86=BM$4,MAX(BM$1:BM85)+1,"")</f>
        <v/>
      </c>
      <c r="BN86" s="6" t="str">
        <f>IF($W86=BN$4,MAX(BN$1:BN85)+1,"")</f>
        <v/>
      </c>
      <c r="BO86" s="6" t="str">
        <f>IF($W86=BO$4,MAX(BO$1:BO85)+1,"")</f>
        <v/>
      </c>
      <c r="BP86" s="6" t="str">
        <f>IF($W86=BP$4,MAX(BP$1:BP85)+1,"")</f>
        <v/>
      </c>
      <c r="BQ86" s="6" t="str">
        <f>IF($W86=BQ$4,MAX(BQ$1:BQ85)+1,"")</f>
        <v/>
      </c>
      <c r="BR86" s="6" t="str">
        <f>IF($W86=BR$4,MAX(BR$1:BR85)+1,"")</f>
        <v/>
      </c>
      <c r="BS86" s="6" t="str">
        <f>IF($W86=BS$4,MAX(BS$1:BS85)+1,"")</f>
        <v/>
      </c>
      <c r="BT86" s="6" t="str">
        <f>IF($W86=BT$4,MAX(BT$1:BT85)+1,"")</f>
        <v/>
      </c>
      <c r="BU86" s="6" t="str">
        <f>IF($W86=BU$4,MAX(BU$1:BU85)+1,"")</f>
        <v/>
      </c>
      <c r="BV86" s="6" t="str">
        <f>IF($W86=BV$4,MAX(BV$1:BV85)+1,"")</f>
        <v/>
      </c>
      <c r="BW86" s="6" t="str">
        <f>IF($W86=BW$4,MAX(BW$1:BW85)+1,"")</f>
        <v/>
      </c>
      <c r="BX86" s="6" t="str">
        <f>IF($W86=BX$4,MAX(BX$1:BX85)+1,"")</f>
        <v/>
      </c>
      <c r="BY86" s="6" t="str">
        <f>IF($W86=BY$4,MAX(BY$1:BY85)+1,"")</f>
        <v/>
      </c>
      <c r="BZ86" s="6" t="str">
        <f>IF($W86=BZ$4,MAX(BZ$1:BZ85)+1,"")</f>
        <v/>
      </c>
      <c r="CA86" s="6" t="str">
        <f>IF($W86=CA$4,MAX(CA$1:CA85)+1,"")</f>
        <v/>
      </c>
      <c r="CB86" s="6" t="str">
        <f>IF($W86=CB$4,MAX(CB$1:CB85)+1,"")</f>
        <v/>
      </c>
      <c r="CC86" s="6" t="str">
        <f>IF($W86=CC$4,MAX(CC$1:CC85)+1,"")</f>
        <v/>
      </c>
      <c r="CD86" s="6" t="str">
        <f>IF($W86=CD$4,MAX(CD$1:CD85)+1,"")</f>
        <v/>
      </c>
      <c r="CE86" s="6" t="str">
        <f>IF($W86=CE$4,MAX(CE$1:CE85)+1,"")</f>
        <v/>
      </c>
      <c r="CF86" s="6" t="str">
        <f>IF($W86=CF$4,MAX(CF$1:CF85)+1,"")</f>
        <v/>
      </c>
      <c r="CG86" s="6" t="str">
        <f>IF($W86=CG$4,MAX(CG$1:CG85)+1,"")</f>
        <v/>
      </c>
      <c r="CH86" s="6" t="str">
        <f>IF($W86=CH$4,MAX(CH$1:CH85)+1,"")</f>
        <v/>
      </c>
      <c r="CI86" s="6" t="str">
        <f>IF($W86=CI$4,MAX(CI$1:CI85)+1,"")</f>
        <v/>
      </c>
      <c r="CJ86" s="6" t="str">
        <f>IF($W86=CJ$4,MAX(CJ$1:CJ85)+1,"")</f>
        <v/>
      </c>
      <c r="CK86" s="6" t="str">
        <f>IF($W86=CK$4,MAX(CK$1:CK85)+1,"")</f>
        <v/>
      </c>
      <c r="CL86" s="6" t="str">
        <f>IF($W86=CL$4,MAX(CL$1:CL85)+1,"")</f>
        <v/>
      </c>
      <c r="CM86" s="6" t="str">
        <f>IF($W86=CM$4,MAX(CM$1:CM85)+1,"")</f>
        <v/>
      </c>
      <c r="CN86" s="6" t="str">
        <f>IF($W86=CN$4,MAX(CN$1:CN85)+1,"")</f>
        <v/>
      </c>
      <c r="CO86" s="6" t="str">
        <f>IF($W86=CO$4,MAX(CO$1:CO85)+1,"")</f>
        <v/>
      </c>
      <c r="CP86" s="6" t="str">
        <f>IF($W86=CP$4,MAX(CP$1:CP85)+1,"")</f>
        <v/>
      </c>
      <c r="CQ86" s="6" t="str">
        <f>IF($W86=CQ$4,MAX(CQ$1:CQ85)+1,"")</f>
        <v/>
      </c>
      <c r="CR86" s="6" t="str">
        <f>IF($W86=CR$4,MAX(CR$1:CR85)+1,"")</f>
        <v/>
      </c>
      <c r="CS86" s="6" t="str">
        <f>IF($W86=CS$4,MAX(CS$1:CS85)+1,"")</f>
        <v/>
      </c>
      <c r="CT86" s="5">
        <f t="shared" si="19"/>
        <v>7</v>
      </c>
      <c r="CU86" s="6" t="str">
        <f t="shared" si="20"/>
        <v>1729800471504</v>
      </c>
      <c r="CV86" s="5" t="str">
        <f t="shared" si="21"/>
        <v>เด็กชาย</v>
      </c>
      <c r="CW86" s="5" t="str" cm="1">
        <f t="array" ref="CW86">RIGHT(F86,MIN(LEN(SUBSTITUTE(F86,รายชื่อนักเรียนแยกห้อง!$AD$5:$AD$8,""))))</f>
        <v>พัชรพล</v>
      </c>
      <c r="CX86" s="6">
        <f t="shared" si="22"/>
        <v>0</v>
      </c>
      <c r="CY86" s="6" t="str">
        <f t="shared" si="23"/>
        <v/>
      </c>
      <c r="CZ86" s="5" t="str">
        <f t="shared" si="24"/>
        <v>มัธยมศึกษาปีที่ 1/3-0</v>
      </c>
      <c r="DA86" s="5" t="str">
        <f t="shared" si="25"/>
        <v>มัธยมศึกษาปีที่ 1/3-</v>
      </c>
      <c r="DC86" s="6" t="str">
        <f>IF(DB86="วิทย์-คณิต (เตรียมวิศวะ)",MAX($DC$1:DC85)+1,"")</f>
        <v/>
      </c>
      <c r="DD86" s="6" t="str">
        <f>IF(DB86="วิทย์-คณิต (วิทยาศาสตร์สุขภาพ)",MAX($DD$1:DD85)+1,"")</f>
        <v/>
      </c>
      <c r="DE86" s="6" t="str">
        <f>IF(DB86="ศิลป์การจัดการธุรกิจการค้าสมัยใหม่",MAX($DE$1:DE85)+1,"")</f>
        <v/>
      </c>
      <c r="DF86" s="6" t="str">
        <f>IF(DB86="ศิลป์ภาษาจีนเพื่อธุรกิจ 4.0",MAX($DF$1:DF85)+1,"")</f>
        <v/>
      </c>
      <c r="DG86" s="6" t="str">
        <f>IF(DB86="ศิลป์ภาษาอังกฤษเพื่อการสื่อสารธุรกิจ",MAX($DG$1:DG85)+1,"")</f>
        <v/>
      </c>
      <c r="DH86" s="6" t="str">
        <f>IF(DB86="นวัตกรรมการจัดการเกษตร",MAX($DH$1:DH85)+1,"")</f>
        <v/>
      </c>
      <c r="DI86" s="5">
        <f t="shared" si="26"/>
        <v>0</v>
      </c>
      <c r="DJ86" s="5" t="str">
        <f t="shared" si="27"/>
        <v>มัธยมศึกษาปีที่ 1/3-9</v>
      </c>
      <c r="DK86" s="5" t="str">
        <f t="shared" si="28"/>
        <v>-0</v>
      </c>
      <c r="DL86" s="5" t="str">
        <f t="shared" si="29"/>
        <v>มัธยมศึกษาปีที่ 1</v>
      </c>
    </row>
    <row r="87" spans="1:116">
      <c r="A87" s="5" t="str">
        <f t="shared" si="15"/>
        <v>มัธยมศึกษาปีที่ 1/3-10</v>
      </c>
      <c r="B87" s="5" t="str">
        <f t="shared" si="16"/>
        <v>ช68102-8</v>
      </c>
      <c r="C87" s="5" t="str">
        <f t="shared" si="17"/>
        <v>-0</v>
      </c>
      <c r="D87" s="8">
        <v>10</v>
      </c>
      <c r="E87" s="9" t="s">
        <v>1722</v>
      </c>
      <c r="F87" s="3" t="s">
        <v>1755</v>
      </c>
      <c r="G87" s="3" t="s">
        <v>1385</v>
      </c>
      <c r="H87" s="11">
        <v>1</v>
      </c>
      <c r="I87" s="11">
        <v>7</v>
      </c>
      <c r="J87" s="11">
        <v>0</v>
      </c>
      <c r="K87" s="11">
        <v>9</v>
      </c>
      <c r="L87" s="11">
        <v>9</v>
      </c>
      <c r="M87" s="11">
        <v>0</v>
      </c>
      <c r="N87" s="11">
        <v>1</v>
      </c>
      <c r="O87" s="11">
        <v>9</v>
      </c>
      <c r="P87" s="11">
        <v>8</v>
      </c>
      <c r="Q87" s="11">
        <v>0</v>
      </c>
      <c r="R87" s="11">
        <v>0</v>
      </c>
      <c r="S87" s="11">
        <v>9</v>
      </c>
      <c r="T87" s="11">
        <v>9</v>
      </c>
      <c r="U87" s="11" t="s">
        <v>577</v>
      </c>
      <c r="W87" s="6" t="str">
        <f>IF(X87="","",IF(X87=รายชื่อชมรม!$B$3,รายชื่อชมรม!$A$3,IF(X87=รายชื่อชมรม!$B$4,รายชื่อชมรม!$A$4,IF(X87=รายชื่อชมรม!$B$5,รายชื่อชมรม!$A$5,IF(X87=รายชื่อชมรม!$B$6,รายชื่อชมรม!$A$6,IF(X87=รายชื่อชมรม!$B$7,รายชื่อชมรม!$A$7,IF(X87=รายชื่อชมรม!$B$8,รายชื่อชมรม!$A$8,IF(X87=รายชื่อชมรม!$B$9,รายชื่อชมรม!$A$9,IF(X87=รายชื่อชมรม!$B$10,รายชื่อชมรม!$A$10,IF(X87=รายชื่อชมรม!$B$11,รายชื่อชมรม!$A$11,IF(X87=รายชื่อชมรม!$B$12,รายชื่อชมรม!$A$12,"-")))))))))))</f>
        <v>ช68102</v>
      </c>
      <c r="X87" s="6" t="s">
        <v>1398</v>
      </c>
      <c r="Y87" s="6" t="str">
        <f>IF(W87=0,"",IF(W87="-","",IF(W87="","",VLOOKUP(W87,รายชื่อชมรม!$A$3:$F$83,3,FALSE))))</f>
        <v>นายณฤริท  วิชรัจจ์</v>
      </c>
      <c r="Z87" s="6" t="str">
        <f>IF(Y87=$Z$4,MAX(Z$1:$Z86)+1,"")</f>
        <v/>
      </c>
      <c r="AA87" s="6" t="str">
        <f>IF($Y87=AA$4,MAX(AA$1:AA86)+1,"")</f>
        <v/>
      </c>
      <c r="AB87" s="6" t="str">
        <f>IF($Y87=AB$4,MAX(AB$1:AB86)+1,"")</f>
        <v/>
      </c>
      <c r="AC87" s="6" t="str">
        <f>IF($Y87=AC$4,MAX(AC$1:AC86)+1,"")</f>
        <v/>
      </c>
      <c r="AD87" s="6" t="str">
        <f>IF($Y87=AD$4,MAX(AD$1:AD86)+1,"")</f>
        <v/>
      </c>
      <c r="AE87" s="6" t="str">
        <f>IF($Y87=AE$4,MAX(AE$1:AE86)+1,"")</f>
        <v/>
      </c>
      <c r="AF87" s="6" t="str">
        <f>IF($Y87=AF$4,MAX(AF$1:AF86)+1,"")</f>
        <v/>
      </c>
      <c r="AG87" s="6" t="str">
        <f>IF($Y87=AG$4,MAX(AG$1:AG86)+1,"")</f>
        <v/>
      </c>
      <c r="AH87" s="6" t="str">
        <f>IF($Y87=AH$4,MAX(AH$1:AH86)+1,"")</f>
        <v/>
      </c>
      <c r="AI87" s="5">
        <f t="shared" si="18"/>
        <v>0</v>
      </c>
      <c r="AK87" s="6" t="str">
        <f>IF($W87=AK$4,MAX(AK$1:AK86)+1,"")</f>
        <v/>
      </c>
      <c r="AL87" s="6">
        <f>IF($W87=AL$4,MAX(AL$1:AL86)+1,"")</f>
        <v>8</v>
      </c>
      <c r="AM87" s="6" t="str">
        <f>IF($W87=AM$4,MAX(AM$1:AM86)+1,"")</f>
        <v/>
      </c>
      <c r="AN87" s="6" t="str">
        <f>IF($W87=AN$4,MAX(AN$1:AN86)+1,"")</f>
        <v/>
      </c>
      <c r="AO87" s="6" t="str">
        <f>IF($W87=AO$4,MAX(AO$1:AO86)+1,"")</f>
        <v/>
      </c>
      <c r="AP87" s="6" t="str">
        <f>IF($W87=AP$4,MAX(AP$1:AP86)+1,"")</f>
        <v/>
      </c>
      <c r="AQ87" s="6" t="str">
        <f>IF($W87=AQ$4,MAX(AQ$1:AQ86)+1,"")</f>
        <v/>
      </c>
      <c r="AR87" s="6" t="str">
        <f>IF($W87=AR$4,MAX(AR$1:AR86)+1,"")</f>
        <v/>
      </c>
      <c r="AS87" s="6" t="str">
        <f>IF($W87=AS$4,MAX(AS$1:AS86)+1,"")</f>
        <v/>
      </c>
      <c r="AT87" s="6" t="str">
        <f>IF($W87=AT$4,MAX(AT$1:AT86)+1,"")</f>
        <v/>
      </c>
      <c r="AU87" s="6" t="str">
        <f>IF($W87=AU$4,MAX(AU$1:AU86)+1,"")</f>
        <v/>
      </c>
      <c r="AV87" s="6" t="str">
        <f>IF($W87=AV$4,MAX(AV$1:AV86)+1,"")</f>
        <v/>
      </c>
      <c r="AW87" s="6" t="str">
        <f>IF($W87=AW$4,MAX(AW$1:AW86)+1,"")</f>
        <v/>
      </c>
      <c r="AX87" s="6" t="str">
        <f>IF($W87=AX$4,MAX(AX$1:AX86)+1,"")</f>
        <v/>
      </c>
      <c r="AY87" s="6" t="str">
        <f>IF($W87=AY$4,MAX(AY$1:AY86)+1,"")</f>
        <v/>
      </c>
      <c r="AZ87" s="6" t="str">
        <f>IF($W87=AZ$4,MAX(AZ$1:AZ86)+1,"")</f>
        <v/>
      </c>
      <c r="BA87" s="6" t="str">
        <f>IF($W87=BA$4,MAX(BA$1:BA86)+1,"")</f>
        <v/>
      </c>
      <c r="BB87" s="6" t="str">
        <f>IF($W87=BB$4,MAX(BB$1:BB86)+1,"")</f>
        <v/>
      </c>
      <c r="BC87" s="6" t="str">
        <f>IF($W87=BC$4,MAX(BC$1:BC86)+1,"")</f>
        <v/>
      </c>
      <c r="BD87" s="6" t="str">
        <f>IF($W87=BD$4,MAX(BD$1:BD86)+1,"")</f>
        <v/>
      </c>
      <c r="BE87" s="6" t="str">
        <f>IF($W87=BE$4,MAX(BE$1:BE86)+1,"")</f>
        <v/>
      </c>
      <c r="BF87" s="6" t="str">
        <f>IF($W87=BF$4,MAX(BF$1:BF86)+1,"")</f>
        <v/>
      </c>
      <c r="BG87" s="6" t="str">
        <f>IF($W87=BG$4,MAX(BG$1:BG86)+1,"")</f>
        <v/>
      </c>
      <c r="BH87" s="6" t="str">
        <f>IF($W87=BH$4,MAX(BH$1:BH86)+1,"")</f>
        <v/>
      </c>
      <c r="BI87" s="6" t="str">
        <f>IF($W87=BI$4,MAX(BI$1:BI86)+1,"")</f>
        <v/>
      </c>
      <c r="BJ87" s="6" t="str">
        <f>IF($W87=BJ$4,MAX(BJ$1:BJ86)+1,"")</f>
        <v/>
      </c>
      <c r="BK87" s="6" t="str">
        <f>IF($W87=BK$4,MAX(BK$1:BK86)+1,"")</f>
        <v/>
      </c>
      <c r="BL87" s="6" t="str">
        <f>IF($W87=BL$4,MAX(BL$1:BL86)+1,"")</f>
        <v/>
      </c>
      <c r="BM87" s="6" t="str">
        <f>IF($W87=BM$4,MAX(BM$1:BM86)+1,"")</f>
        <v/>
      </c>
      <c r="BN87" s="6" t="str">
        <f>IF($W87=BN$4,MAX(BN$1:BN86)+1,"")</f>
        <v/>
      </c>
      <c r="BO87" s="6" t="str">
        <f>IF($W87=BO$4,MAX(BO$1:BO86)+1,"")</f>
        <v/>
      </c>
      <c r="BP87" s="6" t="str">
        <f>IF($W87=BP$4,MAX(BP$1:BP86)+1,"")</f>
        <v/>
      </c>
      <c r="BQ87" s="6" t="str">
        <f>IF($W87=BQ$4,MAX(BQ$1:BQ86)+1,"")</f>
        <v/>
      </c>
      <c r="BR87" s="6" t="str">
        <f>IF($W87=BR$4,MAX(BR$1:BR86)+1,"")</f>
        <v/>
      </c>
      <c r="BS87" s="6" t="str">
        <f>IF($W87=BS$4,MAX(BS$1:BS86)+1,"")</f>
        <v/>
      </c>
      <c r="BT87" s="6" t="str">
        <f>IF($W87=BT$4,MAX(BT$1:BT86)+1,"")</f>
        <v/>
      </c>
      <c r="BU87" s="6" t="str">
        <f>IF($W87=BU$4,MAX(BU$1:BU86)+1,"")</f>
        <v/>
      </c>
      <c r="BV87" s="6" t="str">
        <f>IF($W87=BV$4,MAX(BV$1:BV86)+1,"")</f>
        <v/>
      </c>
      <c r="BW87" s="6" t="str">
        <f>IF($W87=BW$4,MAX(BW$1:BW86)+1,"")</f>
        <v/>
      </c>
      <c r="BX87" s="6" t="str">
        <f>IF($W87=BX$4,MAX(BX$1:BX86)+1,"")</f>
        <v/>
      </c>
      <c r="BY87" s="6" t="str">
        <f>IF($W87=BY$4,MAX(BY$1:BY86)+1,"")</f>
        <v/>
      </c>
      <c r="BZ87" s="6" t="str">
        <f>IF($W87=BZ$4,MAX(BZ$1:BZ86)+1,"")</f>
        <v/>
      </c>
      <c r="CA87" s="6" t="str">
        <f>IF($W87=CA$4,MAX(CA$1:CA86)+1,"")</f>
        <v/>
      </c>
      <c r="CB87" s="6" t="str">
        <f>IF($W87=CB$4,MAX(CB$1:CB86)+1,"")</f>
        <v/>
      </c>
      <c r="CC87" s="6" t="str">
        <f>IF($W87=CC$4,MAX(CC$1:CC86)+1,"")</f>
        <v/>
      </c>
      <c r="CD87" s="6" t="str">
        <f>IF($W87=CD$4,MAX(CD$1:CD86)+1,"")</f>
        <v/>
      </c>
      <c r="CE87" s="6" t="str">
        <f>IF($W87=CE$4,MAX(CE$1:CE86)+1,"")</f>
        <v/>
      </c>
      <c r="CF87" s="6" t="str">
        <f>IF($W87=CF$4,MAX(CF$1:CF86)+1,"")</f>
        <v/>
      </c>
      <c r="CG87" s="6" t="str">
        <f>IF($W87=CG$4,MAX(CG$1:CG86)+1,"")</f>
        <v/>
      </c>
      <c r="CH87" s="6" t="str">
        <f>IF($W87=CH$4,MAX(CH$1:CH86)+1,"")</f>
        <v/>
      </c>
      <c r="CI87" s="6" t="str">
        <f>IF($W87=CI$4,MAX(CI$1:CI86)+1,"")</f>
        <v/>
      </c>
      <c r="CJ87" s="6" t="str">
        <f>IF($W87=CJ$4,MAX(CJ$1:CJ86)+1,"")</f>
        <v/>
      </c>
      <c r="CK87" s="6" t="str">
        <f>IF($W87=CK$4,MAX(CK$1:CK86)+1,"")</f>
        <v/>
      </c>
      <c r="CL87" s="6" t="str">
        <f>IF($W87=CL$4,MAX(CL$1:CL86)+1,"")</f>
        <v/>
      </c>
      <c r="CM87" s="6" t="str">
        <f>IF($W87=CM$4,MAX(CM$1:CM86)+1,"")</f>
        <v/>
      </c>
      <c r="CN87" s="6" t="str">
        <f>IF($W87=CN$4,MAX(CN$1:CN86)+1,"")</f>
        <v/>
      </c>
      <c r="CO87" s="6" t="str">
        <f>IF($W87=CO$4,MAX(CO$1:CO86)+1,"")</f>
        <v/>
      </c>
      <c r="CP87" s="6" t="str">
        <f>IF($W87=CP$4,MAX(CP$1:CP86)+1,"")</f>
        <v/>
      </c>
      <c r="CQ87" s="6" t="str">
        <f>IF($W87=CQ$4,MAX(CQ$1:CQ86)+1,"")</f>
        <v/>
      </c>
      <c r="CR87" s="6" t="str">
        <f>IF($W87=CR$4,MAX(CR$1:CR86)+1,"")</f>
        <v/>
      </c>
      <c r="CS87" s="6" t="str">
        <f>IF($W87=CS$4,MAX(CS$1:CS86)+1,"")</f>
        <v/>
      </c>
      <c r="CT87" s="5">
        <f t="shared" si="19"/>
        <v>8</v>
      </c>
      <c r="CU87" s="6" t="str">
        <f t="shared" si="20"/>
        <v>1709901980099</v>
      </c>
      <c r="CV87" s="5" t="str">
        <f t="shared" si="21"/>
        <v>เด็กชาย</v>
      </c>
      <c r="CW87" s="5" t="str" cm="1">
        <f t="array" ref="CW87">RIGHT(F87,MIN(LEN(SUBSTITUTE(F87,รายชื่อนักเรียนแยกห้อง!$AD$5:$AD$8,""))))</f>
        <v>ปัณณพัฒน์</v>
      </c>
      <c r="CX87" s="6">
        <f t="shared" si="22"/>
        <v>0</v>
      </c>
      <c r="CY87" s="6" t="str">
        <f t="shared" si="23"/>
        <v/>
      </c>
      <c r="CZ87" s="5" t="str">
        <f t="shared" si="24"/>
        <v>มัธยมศึกษาปีที่ 1/3-0</v>
      </c>
      <c r="DA87" s="5" t="str">
        <f t="shared" si="25"/>
        <v>มัธยมศึกษาปีที่ 1/3-</v>
      </c>
      <c r="DC87" s="6" t="str">
        <f>IF(DB87="วิทย์-คณิต (เตรียมวิศวะ)",MAX($DC$1:DC86)+1,"")</f>
        <v/>
      </c>
      <c r="DD87" s="6" t="str">
        <f>IF(DB87="วิทย์-คณิต (วิทยาศาสตร์สุขภาพ)",MAX($DD$1:DD86)+1,"")</f>
        <v/>
      </c>
      <c r="DE87" s="6" t="str">
        <f>IF(DB87="ศิลป์การจัดการธุรกิจการค้าสมัยใหม่",MAX($DE$1:DE86)+1,"")</f>
        <v/>
      </c>
      <c r="DF87" s="6" t="str">
        <f>IF(DB87="ศิลป์ภาษาจีนเพื่อธุรกิจ 4.0",MAX($DF$1:DF86)+1,"")</f>
        <v/>
      </c>
      <c r="DG87" s="6" t="str">
        <f>IF(DB87="ศิลป์ภาษาอังกฤษเพื่อการสื่อสารธุรกิจ",MAX($DG$1:DG86)+1,"")</f>
        <v/>
      </c>
      <c r="DH87" s="6" t="str">
        <f>IF(DB87="นวัตกรรมการจัดการเกษตร",MAX($DH$1:DH86)+1,"")</f>
        <v/>
      </c>
      <c r="DI87" s="5">
        <f t="shared" si="26"/>
        <v>0</v>
      </c>
      <c r="DJ87" s="5" t="str">
        <f t="shared" si="27"/>
        <v>มัธยมศึกษาปีที่ 1/3-10</v>
      </c>
      <c r="DK87" s="5" t="str">
        <f t="shared" si="28"/>
        <v>-0</v>
      </c>
      <c r="DL87" s="5" t="str">
        <f t="shared" si="29"/>
        <v>มัธยมศึกษาปีที่ 1</v>
      </c>
    </row>
    <row r="88" spans="1:116">
      <c r="A88" s="5" t="str">
        <f t="shared" si="15"/>
        <v>มัธยมศึกษาปีที่ 1/3-11</v>
      </c>
      <c r="B88" s="5" t="str">
        <f t="shared" si="16"/>
        <v>ช68107-9</v>
      </c>
      <c r="C88" s="5" t="str">
        <f t="shared" si="17"/>
        <v>-0</v>
      </c>
      <c r="D88" s="8">
        <v>11</v>
      </c>
      <c r="E88" s="9" t="s">
        <v>1724</v>
      </c>
      <c r="F88" s="3" t="s">
        <v>1758</v>
      </c>
      <c r="G88" s="3" t="s">
        <v>1759</v>
      </c>
      <c r="H88" s="11">
        <v>1</v>
      </c>
      <c r="I88" s="11">
        <v>7</v>
      </c>
      <c r="J88" s="11">
        <v>0</v>
      </c>
      <c r="K88" s="11">
        <v>9</v>
      </c>
      <c r="L88" s="11">
        <v>9</v>
      </c>
      <c r="M88" s="11">
        <v>0</v>
      </c>
      <c r="N88" s="11">
        <v>1</v>
      </c>
      <c r="O88" s="11">
        <v>9</v>
      </c>
      <c r="P88" s="11">
        <v>7</v>
      </c>
      <c r="Q88" s="11">
        <v>2</v>
      </c>
      <c r="R88" s="11">
        <v>2</v>
      </c>
      <c r="S88" s="11">
        <v>4</v>
      </c>
      <c r="T88" s="11">
        <v>0</v>
      </c>
      <c r="U88" s="11" t="s">
        <v>577</v>
      </c>
      <c r="W88" s="6" t="str">
        <f>IF(X88="","",IF(X88=รายชื่อชมรม!$B$3,รายชื่อชมรม!$A$3,IF(X88=รายชื่อชมรม!$B$4,รายชื่อชมรม!$A$4,IF(X88=รายชื่อชมรม!$B$5,รายชื่อชมรม!$A$5,IF(X88=รายชื่อชมรม!$B$6,รายชื่อชมรม!$A$6,IF(X88=รายชื่อชมรม!$B$7,รายชื่อชมรม!$A$7,IF(X88=รายชื่อชมรม!$B$8,รายชื่อชมรม!$A$8,IF(X88=รายชื่อชมรม!$B$9,รายชื่อชมรม!$A$9,IF(X88=รายชื่อชมรม!$B$10,รายชื่อชมรม!$A$10,IF(X88=รายชื่อชมรม!$B$11,รายชื่อชมรม!$A$11,IF(X88=รายชื่อชมรม!$B$12,รายชื่อชมรม!$A$12,"-")))))))))))</f>
        <v>ช68107</v>
      </c>
      <c r="X88" s="6" t="s">
        <v>2305</v>
      </c>
      <c r="Y88" s="6" t="str">
        <f>IF(W88=0,"",IF(W88="-","",IF(W88="","",VLOOKUP(W88,รายชื่อชมรม!$A$3:$F$83,3,FALSE))))</f>
        <v>นางโสจาริน  อินทรเรือง</v>
      </c>
      <c r="Z88" s="6" t="str">
        <f>IF(Y88=$Z$4,MAX(Z$1:$Z87)+1,"")</f>
        <v/>
      </c>
      <c r="AA88" s="6" t="str">
        <f>IF($Y88=AA$4,MAX(AA$1:AA87)+1,"")</f>
        <v/>
      </c>
      <c r="AB88" s="6" t="str">
        <f>IF($Y88=AB$4,MAX(AB$1:AB87)+1,"")</f>
        <v/>
      </c>
      <c r="AC88" s="6" t="str">
        <f>IF($Y88=AC$4,MAX(AC$1:AC87)+1,"")</f>
        <v/>
      </c>
      <c r="AD88" s="6" t="str">
        <f>IF($Y88=AD$4,MAX(AD$1:AD87)+1,"")</f>
        <v/>
      </c>
      <c r="AE88" s="6" t="str">
        <f>IF($Y88=AE$4,MAX(AE$1:AE87)+1,"")</f>
        <v/>
      </c>
      <c r="AF88" s="6" t="str">
        <f>IF($Y88=AF$4,MAX(AF$1:AF87)+1,"")</f>
        <v/>
      </c>
      <c r="AG88" s="6" t="str">
        <f>IF($Y88=AG$4,MAX(AG$1:AG87)+1,"")</f>
        <v/>
      </c>
      <c r="AH88" s="6" t="str">
        <f>IF($Y88=AH$4,MAX(AH$1:AH87)+1,"")</f>
        <v/>
      </c>
      <c r="AI88" s="5">
        <f t="shared" si="18"/>
        <v>0</v>
      </c>
      <c r="AK88" s="6" t="str">
        <f>IF($W88=AK$4,MAX(AK$1:AK87)+1,"")</f>
        <v/>
      </c>
      <c r="AL88" s="6" t="str">
        <f>IF($W88=AL$4,MAX(AL$1:AL87)+1,"")</f>
        <v/>
      </c>
      <c r="AM88" s="6" t="str">
        <f>IF($W88=AM$4,MAX(AM$1:AM87)+1,"")</f>
        <v/>
      </c>
      <c r="AN88" s="6" t="str">
        <f>IF($W88=AN$4,MAX(AN$1:AN87)+1,"")</f>
        <v/>
      </c>
      <c r="AO88" s="6" t="str">
        <f>IF($W88=AO$4,MAX(AO$1:AO87)+1,"")</f>
        <v/>
      </c>
      <c r="AP88" s="6" t="str">
        <f>IF($W88=AP$4,MAX(AP$1:AP87)+1,"")</f>
        <v/>
      </c>
      <c r="AQ88" s="6">
        <f>IF($W88=AQ$4,MAX(AQ$1:AQ87)+1,"")</f>
        <v>9</v>
      </c>
      <c r="AR88" s="6" t="str">
        <f>IF($W88=AR$4,MAX(AR$1:AR87)+1,"")</f>
        <v/>
      </c>
      <c r="AS88" s="6" t="str">
        <f>IF($W88=AS$4,MAX(AS$1:AS87)+1,"")</f>
        <v/>
      </c>
      <c r="AT88" s="6" t="str">
        <f>IF($W88=AT$4,MAX(AT$1:AT87)+1,"")</f>
        <v/>
      </c>
      <c r="AU88" s="6" t="str">
        <f>IF($W88=AU$4,MAX(AU$1:AU87)+1,"")</f>
        <v/>
      </c>
      <c r="AV88" s="6" t="str">
        <f>IF($W88=AV$4,MAX(AV$1:AV87)+1,"")</f>
        <v/>
      </c>
      <c r="AW88" s="6" t="str">
        <f>IF($W88=AW$4,MAX(AW$1:AW87)+1,"")</f>
        <v/>
      </c>
      <c r="AX88" s="6" t="str">
        <f>IF($W88=AX$4,MAX(AX$1:AX87)+1,"")</f>
        <v/>
      </c>
      <c r="AY88" s="6" t="str">
        <f>IF($W88=AY$4,MAX(AY$1:AY87)+1,"")</f>
        <v/>
      </c>
      <c r="AZ88" s="6" t="str">
        <f>IF($W88=AZ$4,MAX(AZ$1:AZ87)+1,"")</f>
        <v/>
      </c>
      <c r="BA88" s="6" t="str">
        <f>IF($W88=BA$4,MAX(BA$1:BA87)+1,"")</f>
        <v/>
      </c>
      <c r="BB88" s="6" t="str">
        <f>IF($W88=BB$4,MAX(BB$1:BB87)+1,"")</f>
        <v/>
      </c>
      <c r="BC88" s="6" t="str">
        <f>IF($W88=BC$4,MAX(BC$1:BC87)+1,"")</f>
        <v/>
      </c>
      <c r="BD88" s="6" t="str">
        <f>IF($W88=BD$4,MAX(BD$1:BD87)+1,"")</f>
        <v/>
      </c>
      <c r="BE88" s="6" t="str">
        <f>IF($W88=BE$4,MAX(BE$1:BE87)+1,"")</f>
        <v/>
      </c>
      <c r="BF88" s="6" t="str">
        <f>IF($W88=BF$4,MAX(BF$1:BF87)+1,"")</f>
        <v/>
      </c>
      <c r="BG88" s="6" t="str">
        <f>IF($W88=BG$4,MAX(BG$1:BG87)+1,"")</f>
        <v/>
      </c>
      <c r="BH88" s="6" t="str">
        <f>IF($W88=BH$4,MAX(BH$1:BH87)+1,"")</f>
        <v/>
      </c>
      <c r="BI88" s="6" t="str">
        <f>IF($W88=BI$4,MAX(BI$1:BI87)+1,"")</f>
        <v/>
      </c>
      <c r="BJ88" s="6" t="str">
        <f>IF($W88=BJ$4,MAX(BJ$1:BJ87)+1,"")</f>
        <v/>
      </c>
      <c r="BK88" s="6" t="str">
        <f>IF($W88=BK$4,MAX(BK$1:BK87)+1,"")</f>
        <v/>
      </c>
      <c r="BL88" s="6" t="str">
        <f>IF($W88=BL$4,MAX(BL$1:BL87)+1,"")</f>
        <v/>
      </c>
      <c r="BM88" s="6" t="str">
        <f>IF($W88=BM$4,MAX(BM$1:BM87)+1,"")</f>
        <v/>
      </c>
      <c r="BN88" s="6" t="str">
        <f>IF($W88=BN$4,MAX(BN$1:BN87)+1,"")</f>
        <v/>
      </c>
      <c r="BO88" s="6" t="str">
        <f>IF($W88=BO$4,MAX(BO$1:BO87)+1,"")</f>
        <v/>
      </c>
      <c r="BP88" s="6" t="str">
        <f>IF($W88=BP$4,MAX(BP$1:BP87)+1,"")</f>
        <v/>
      </c>
      <c r="BQ88" s="6" t="str">
        <f>IF($W88=BQ$4,MAX(BQ$1:BQ87)+1,"")</f>
        <v/>
      </c>
      <c r="BR88" s="6" t="str">
        <f>IF($W88=BR$4,MAX(BR$1:BR87)+1,"")</f>
        <v/>
      </c>
      <c r="BS88" s="6" t="str">
        <f>IF($W88=BS$4,MAX(BS$1:BS87)+1,"")</f>
        <v/>
      </c>
      <c r="BT88" s="6" t="str">
        <f>IF($W88=BT$4,MAX(BT$1:BT87)+1,"")</f>
        <v/>
      </c>
      <c r="BU88" s="6" t="str">
        <f>IF($W88=BU$4,MAX(BU$1:BU87)+1,"")</f>
        <v/>
      </c>
      <c r="BV88" s="6" t="str">
        <f>IF($W88=BV$4,MAX(BV$1:BV87)+1,"")</f>
        <v/>
      </c>
      <c r="BW88" s="6" t="str">
        <f>IF($W88=BW$4,MAX(BW$1:BW87)+1,"")</f>
        <v/>
      </c>
      <c r="BX88" s="6" t="str">
        <f>IF($W88=BX$4,MAX(BX$1:BX87)+1,"")</f>
        <v/>
      </c>
      <c r="BY88" s="6" t="str">
        <f>IF($W88=BY$4,MAX(BY$1:BY87)+1,"")</f>
        <v/>
      </c>
      <c r="BZ88" s="6" t="str">
        <f>IF($W88=BZ$4,MAX(BZ$1:BZ87)+1,"")</f>
        <v/>
      </c>
      <c r="CA88" s="6" t="str">
        <f>IF($W88=CA$4,MAX(CA$1:CA87)+1,"")</f>
        <v/>
      </c>
      <c r="CB88" s="6" t="str">
        <f>IF($W88=CB$4,MAX(CB$1:CB87)+1,"")</f>
        <v/>
      </c>
      <c r="CC88" s="6" t="str">
        <f>IF($W88=CC$4,MAX(CC$1:CC87)+1,"")</f>
        <v/>
      </c>
      <c r="CD88" s="6" t="str">
        <f>IF($W88=CD$4,MAX(CD$1:CD87)+1,"")</f>
        <v/>
      </c>
      <c r="CE88" s="6" t="str">
        <f>IF($W88=CE$4,MAX(CE$1:CE87)+1,"")</f>
        <v/>
      </c>
      <c r="CF88" s="6" t="str">
        <f>IF($W88=CF$4,MAX(CF$1:CF87)+1,"")</f>
        <v/>
      </c>
      <c r="CG88" s="6" t="str">
        <f>IF($W88=CG$4,MAX(CG$1:CG87)+1,"")</f>
        <v/>
      </c>
      <c r="CH88" s="6" t="str">
        <f>IF($W88=CH$4,MAX(CH$1:CH87)+1,"")</f>
        <v/>
      </c>
      <c r="CI88" s="6" t="str">
        <f>IF($W88=CI$4,MAX(CI$1:CI87)+1,"")</f>
        <v/>
      </c>
      <c r="CJ88" s="6" t="str">
        <f>IF($W88=CJ$4,MAX(CJ$1:CJ87)+1,"")</f>
        <v/>
      </c>
      <c r="CK88" s="6" t="str">
        <f>IF($W88=CK$4,MAX(CK$1:CK87)+1,"")</f>
        <v/>
      </c>
      <c r="CL88" s="6" t="str">
        <f>IF($W88=CL$4,MAX(CL$1:CL87)+1,"")</f>
        <v/>
      </c>
      <c r="CM88" s="6" t="str">
        <f>IF($W88=CM$4,MAX(CM$1:CM87)+1,"")</f>
        <v/>
      </c>
      <c r="CN88" s="6" t="str">
        <f>IF($W88=CN$4,MAX(CN$1:CN87)+1,"")</f>
        <v/>
      </c>
      <c r="CO88" s="6" t="str">
        <f>IF($W88=CO$4,MAX(CO$1:CO87)+1,"")</f>
        <v/>
      </c>
      <c r="CP88" s="6" t="str">
        <f>IF($W88=CP$4,MAX(CP$1:CP87)+1,"")</f>
        <v/>
      </c>
      <c r="CQ88" s="6" t="str">
        <f>IF($W88=CQ$4,MAX(CQ$1:CQ87)+1,"")</f>
        <v/>
      </c>
      <c r="CR88" s="6" t="str">
        <f>IF($W88=CR$4,MAX(CR$1:CR87)+1,"")</f>
        <v/>
      </c>
      <c r="CS88" s="6" t="str">
        <f>IF($W88=CS$4,MAX(CS$1:CS87)+1,"")</f>
        <v/>
      </c>
      <c r="CT88" s="5">
        <f t="shared" si="19"/>
        <v>9</v>
      </c>
      <c r="CU88" s="6" t="str">
        <f t="shared" si="20"/>
        <v>1709901972240</v>
      </c>
      <c r="CV88" s="5" t="str">
        <f t="shared" si="21"/>
        <v>เด็กชาย</v>
      </c>
      <c r="CW88" s="5" t="str" cm="1">
        <f t="array" ref="CW88">RIGHT(F88,MIN(LEN(SUBSTITUTE(F88,รายชื่อนักเรียนแยกห้อง!$AD$5:$AD$8,""))))</f>
        <v>ปัณณธร</v>
      </c>
      <c r="CX88" s="6">
        <f t="shared" si="22"/>
        <v>0</v>
      </c>
      <c r="CY88" s="6" t="str">
        <f t="shared" si="23"/>
        <v/>
      </c>
      <c r="CZ88" s="5" t="str">
        <f t="shared" si="24"/>
        <v>มัธยมศึกษาปีที่ 1/3-0</v>
      </c>
      <c r="DA88" s="5" t="str">
        <f t="shared" si="25"/>
        <v>มัธยมศึกษาปีที่ 1/3-</v>
      </c>
      <c r="DC88" s="6" t="str">
        <f>IF(DB88="วิทย์-คณิต (เตรียมวิศวะ)",MAX($DC$1:DC87)+1,"")</f>
        <v/>
      </c>
      <c r="DD88" s="6" t="str">
        <f>IF(DB88="วิทย์-คณิต (วิทยาศาสตร์สุขภาพ)",MAX($DD$1:DD87)+1,"")</f>
        <v/>
      </c>
      <c r="DE88" s="6" t="str">
        <f>IF(DB88="ศิลป์การจัดการธุรกิจการค้าสมัยใหม่",MAX($DE$1:DE87)+1,"")</f>
        <v/>
      </c>
      <c r="DF88" s="6" t="str">
        <f>IF(DB88="ศิลป์ภาษาจีนเพื่อธุรกิจ 4.0",MAX($DF$1:DF87)+1,"")</f>
        <v/>
      </c>
      <c r="DG88" s="6" t="str">
        <f>IF(DB88="ศิลป์ภาษาอังกฤษเพื่อการสื่อสารธุรกิจ",MAX($DG$1:DG87)+1,"")</f>
        <v/>
      </c>
      <c r="DH88" s="6" t="str">
        <f>IF(DB88="นวัตกรรมการจัดการเกษตร",MAX($DH$1:DH87)+1,"")</f>
        <v/>
      </c>
      <c r="DI88" s="5">
        <f t="shared" si="26"/>
        <v>0</v>
      </c>
      <c r="DJ88" s="5" t="str">
        <f t="shared" si="27"/>
        <v>มัธยมศึกษาปีที่ 1/3-11</v>
      </c>
      <c r="DK88" s="5" t="str">
        <f t="shared" si="28"/>
        <v>-0</v>
      </c>
      <c r="DL88" s="5" t="str">
        <f t="shared" si="29"/>
        <v>มัธยมศึกษาปีที่ 1</v>
      </c>
    </row>
    <row r="89" spans="1:116">
      <c r="A89" s="5" t="str">
        <f t="shared" si="15"/>
        <v>มัธยมศึกษาปีที่ 1/3-12</v>
      </c>
      <c r="B89" s="5" t="str">
        <f t="shared" si="16"/>
        <v>ช68108-17</v>
      </c>
      <c r="C89" s="5" t="str">
        <f t="shared" si="17"/>
        <v>-0</v>
      </c>
      <c r="D89" s="8">
        <v>12</v>
      </c>
      <c r="E89" s="9" t="s">
        <v>1746</v>
      </c>
      <c r="F89" s="3" t="s">
        <v>1761</v>
      </c>
      <c r="G89" s="3" t="s">
        <v>1762</v>
      </c>
      <c r="H89" s="11">
        <v>1</v>
      </c>
      <c r="I89" s="11">
        <v>7</v>
      </c>
      <c r="J89" s="11">
        <v>0</v>
      </c>
      <c r="K89" s="11">
        <v>9</v>
      </c>
      <c r="L89" s="11">
        <v>9</v>
      </c>
      <c r="M89" s="11">
        <v>0</v>
      </c>
      <c r="N89" s="11">
        <v>1</v>
      </c>
      <c r="O89" s="11">
        <v>9</v>
      </c>
      <c r="P89" s="11">
        <v>3</v>
      </c>
      <c r="Q89" s="11">
        <v>3</v>
      </c>
      <c r="R89" s="11">
        <v>6</v>
      </c>
      <c r="S89" s="11">
        <v>7</v>
      </c>
      <c r="T89" s="11">
        <v>8</v>
      </c>
      <c r="U89" s="11" t="s">
        <v>577</v>
      </c>
      <c r="W89" s="6" t="str">
        <f>IF(X89="","",IF(X89=รายชื่อชมรม!$B$3,รายชื่อชมรม!$A$3,IF(X89=รายชื่อชมรม!$B$4,รายชื่อชมรม!$A$4,IF(X89=รายชื่อชมรม!$B$5,รายชื่อชมรม!$A$5,IF(X89=รายชื่อชมรม!$B$6,รายชื่อชมรม!$A$6,IF(X89=รายชื่อชมรม!$B$7,รายชื่อชมรม!$A$7,IF(X89=รายชื่อชมรม!$B$8,รายชื่อชมรม!$A$8,IF(X89=รายชื่อชมรม!$B$9,รายชื่อชมรม!$A$9,IF(X89=รายชื่อชมรม!$B$10,รายชื่อชมรม!$A$10,IF(X89=รายชื่อชมรม!$B$11,รายชื่อชมรม!$A$11,IF(X89=รายชื่อชมรม!$B$12,รายชื่อชมรม!$A$12,"-")))))))))))</f>
        <v>ช68108</v>
      </c>
      <c r="X89" s="6" t="s">
        <v>2320</v>
      </c>
      <c r="Y89" s="6" t="str">
        <f>IF(W89=0,"",IF(W89="-","",IF(W89="","",VLOOKUP(W89,รายชื่อชมรม!$A$3:$F$83,3,FALSE))))</f>
        <v>นางสาวอภิชยา  จิตรีเนื่อง</v>
      </c>
      <c r="Z89" s="6" t="str">
        <f>IF(Y89=$Z$4,MAX(Z$1:$Z88)+1,"")</f>
        <v/>
      </c>
      <c r="AA89" s="6" t="str">
        <f>IF($Y89=AA$4,MAX(AA$1:AA88)+1,"")</f>
        <v/>
      </c>
      <c r="AB89" s="6" t="str">
        <f>IF($Y89=AB$4,MAX(AB$1:AB88)+1,"")</f>
        <v/>
      </c>
      <c r="AC89" s="6" t="str">
        <f>IF($Y89=AC$4,MAX(AC$1:AC88)+1,"")</f>
        <v/>
      </c>
      <c r="AD89" s="6" t="str">
        <f>IF($Y89=AD$4,MAX(AD$1:AD88)+1,"")</f>
        <v/>
      </c>
      <c r="AE89" s="6" t="str">
        <f>IF($Y89=AE$4,MAX(AE$1:AE88)+1,"")</f>
        <v/>
      </c>
      <c r="AF89" s="6" t="str">
        <f>IF($Y89=AF$4,MAX(AF$1:AF88)+1,"")</f>
        <v/>
      </c>
      <c r="AG89" s="6" t="str">
        <f>IF($Y89=AG$4,MAX(AG$1:AG88)+1,"")</f>
        <v/>
      </c>
      <c r="AH89" s="6" t="str">
        <f>IF($Y89=AH$4,MAX(AH$1:AH88)+1,"")</f>
        <v/>
      </c>
      <c r="AI89" s="5">
        <f t="shared" si="18"/>
        <v>0</v>
      </c>
      <c r="AK89" s="6" t="str">
        <f>IF($W89=AK$4,MAX(AK$1:AK88)+1,"")</f>
        <v/>
      </c>
      <c r="AL89" s="6" t="str">
        <f>IF($W89=AL$4,MAX(AL$1:AL88)+1,"")</f>
        <v/>
      </c>
      <c r="AM89" s="6" t="str">
        <f>IF($W89=AM$4,MAX(AM$1:AM88)+1,"")</f>
        <v/>
      </c>
      <c r="AN89" s="6" t="str">
        <f>IF($W89=AN$4,MAX(AN$1:AN88)+1,"")</f>
        <v/>
      </c>
      <c r="AO89" s="6" t="str">
        <f>IF($W89=AO$4,MAX(AO$1:AO88)+1,"")</f>
        <v/>
      </c>
      <c r="AP89" s="6" t="str">
        <f>IF($W89=AP$4,MAX(AP$1:AP88)+1,"")</f>
        <v/>
      </c>
      <c r="AQ89" s="6" t="str">
        <f>IF($W89=AQ$4,MAX(AQ$1:AQ88)+1,"")</f>
        <v/>
      </c>
      <c r="AR89" s="6">
        <f>IF($W89=AR$4,MAX(AR$1:AR88)+1,"")</f>
        <v>17</v>
      </c>
      <c r="AS89" s="6" t="str">
        <f>IF($W89=AS$4,MAX(AS$1:AS88)+1,"")</f>
        <v/>
      </c>
      <c r="AT89" s="6" t="str">
        <f>IF($W89=AT$4,MAX(AT$1:AT88)+1,"")</f>
        <v/>
      </c>
      <c r="AU89" s="6" t="str">
        <f>IF($W89=AU$4,MAX(AU$1:AU88)+1,"")</f>
        <v/>
      </c>
      <c r="AV89" s="6" t="str">
        <f>IF($W89=AV$4,MAX(AV$1:AV88)+1,"")</f>
        <v/>
      </c>
      <c r="AW89" s="6" t="str">
        <f>IF($W89=AW$4,MAX(AW$1:AW88)+1,"")</f>
        <v/>
      </c>
      <c r="AX89" s="6" t="str">
        <f>IF($W89=AX$4,MAX(AX$1:AX88)+1,"")</f>
        <v/>
      </c>
      <c r="AY89" s="6" t="str">
        <f>IF($W89=AY$4,MAX(AY$1:AY88)+1,"")</f>
        <v/>
      </c>
      <c r="AZ89" s="6" t="str">
        <f>IF($W89=AZ$4,MAX(AZ$1:AZ88)+1,"")</f>
        <v/>
      </c>
      <c r="BA89" s="6" t="str">
        <f>IF($W89=BA$4,MAX(BA$1:BA88)+1,"")</f>
        <v/>
      </c>
      <c r="BB89" s="6" t="str">
        <f>IF($W89=BB$4,MAX(BB$1:BB88)+1,"")</f>
        <v/>
      </c>
      <c r="BC89" s="6" t="str">
        <f>IF($W89=BC$4,MAX(BC$1:BC88)+1,"")</f>
        <v/>
      </c>
      <c r="BD89" s="6" t="str">
        <f>IF($W89=BD$4,MAX(BD$1:BD88)+1,"")</f>
        <v/>
      </c>
      <c r="BE89" s="6" t="str">
        <f>IF($W89=BE$4,MAX(BE$1:BE88)+1,"")</f>
        <v/>
      </c>
      <c r="BF89" s="6" t="str">
        <f>IF($W89=BF$4,MAX(BF$1:BF88)+1,"")</f>
        <v/>
      </c>
      <c r="BG89" s="6" t="str">
        <f>IF($W89=BG$4,MAX(BG$1:BG88)+1,"")</f>
        <v/>
      </c>
      <c r="BH89" s="6" t="str">
        <f>IF($W89=BH$4,MAX(BH$1:BH88)+1,"")</f>
        <v/>
      </c>
      <c r="BI89" s="6" t="str">
        <f>IF($W89=BI$4,MAX(BI$1:BI88)+1,"")</f>
        <v/>
      </c>
      <c r="BJ89" s="6" t="str">
        <f>IF($W89=BJ$4,MAX(BJ$1:BJ88)+1,"")</f>
        <v/>
      </c>
      <c r="BK89" s="6" t="str">
        <f>IF($W89=BK$4,MAX(BK$1:BK88)+1,"")</f>
        <v/>
      </c>
      <c r="BL89" s="6" t="str">
        <f>IF($W89=BL$4,MAX(BL$1:BL88)+1,"")</f>
        <v/>
      </c>
      <c r="BM89" s="6" t="str">
        <f>IF($W89=BM$4,MAX(BM$1:BM88)+1,"")</f>
        <v/>
      </c>
      <c r="BN89" s="6" t="str">
        <f>IF($W89=BN$4,MAX(BN$1:BN88)+1,"")</f>
        <v/>
      </c>
      <c r="BO89" s="6" t="str">
        <f>IF($W89=BO$4,MAX(BO$1:BO88)+1,"")</f>
        <v/>
      </c>
      <c r="BP89" s="6" t="str">
        <f>IF($W89=BP$4,MAX(BP$1:BP88)+1,"")</f>
        <v/>
      </c>
      <c r="BQ89" s="6" t="str">
        <f>IF($W89=BQ$4,MAX(BQ$1:BQ88)+1,"")</f>
        <v/>
      </c>
      <c r="BR89" s="6" t="str">
        <f>IF($W89=BR$4,MAX(BR$1:BR88)+1,"")</f>
        <v/>
      </c>
      <c r="BS89" s="6" t="str">
        <f>IF($W89=BS$4,MAX(BS$1:BS88)+1,"")</f>
        <v/>
      </c>
      <c r="BT89" s="6" t="str">
        <f>IF($W89=BT$4,MAX(BT$1:BT88)+1,"")</f>
        <v/>
      </c>
      <c r="BU89" s="6" t="str">
        <f>IF($W89=BU$4,MAX(BU$1:BU88)+1,"")</f>
        <v/>
      </c>
      <c r="BV89" s="6" t="str">
        <f>IF($W89=BV$4,MAX(BV$1:BV88)+1,"")</f>
        <v/>
      </c>
      <c r="BW89" s="6" t="str">
        <f>IF($W89=BW$4,MAX(BW$1:BW88)+1,"")</f>
        <v/>
      </c>
      <c r="BX89" s="6" t="str">
        <f>IF($W89=BX$4,MAX(BX$1:BX88)+1,"")</f>
        <v/>
      </c>
      <c r="BY89" s="6" t="str">
        <f>IF($W89=BY$4,MAX(BY$1:BY88)+1,"")</f>
        <v/>
      </c>
      <c r="BZ89" s="6" t="str">
        <f>IF($W89=BZ$4,MAX(BZ$1:BZ88)+1,"")</f>
        <v/>
      </c>
      <c r="CA89" s="6" t="str">
        <f>IF($W89=CA$4,MAX(CA$1:CA88)+1,"")</f>
        <v/>
      </c>
      <c r="CB89" s="6" t="str">
        <f>IF($W89=CB$4,MAX(CB$1:CB88)+1,"")</f>
        <v/>
      </c>
      <c r="CC89" s="6" t="str">
        <f>IF($W89=CC$4,MAX(CC$1:CC88)+1,"")</f>
        <v/>
      </c>
      <c r="CD89" s="6" t="str">
        <f>IF($W89=CD$4,MAX(CD$1:CD88)+1,"")</f>
        <v/>
      </c>
      <c r="CE89" s="6" t="str">
        <f>IF($W89=CE$4,MAX(CE$1:CE88)+1,"")</f>
        <v/>
      </c>
      <c r="CF89" s="6" t="str">
        <f>IF($W89=CF$4,MAX(CF$1:CF88)+1,"")</f>
        <v/>
      </c>
      <c r="CG89" s="6" t="str">
        <f>IF($W89=CG$4,MAX(CG$1:CG88)+1,"")</f>
        <v/>
      </c>
      <c r="CH89" s="6" t="str">
        <f>IF($W89=CH$4,MAX(CH$1:CH88)+1,"")</f>
        <v/>
      </c>
      <c r="CI89" s="6" t="str">
        <f>IF($W89=CI$4,MAX(CI$1:CI88)+1,"")</f>
        <v/>
      </c>
      <c r="CJ89" s="6" t="str">
        <f>IF($W89=CJ$4,MAX(CJ$1:CJ88)+1,"")</f>
        <v/>
      </c>
      <c r="CK89" s="6" t="str">
        <f>IF($W89=CK$4,MAX(CK$1:CK88)+1,"")</f>
        <v/>
      </c>
      <c r="CL89" s="6" t="str">
        <f>IF($W89=CL$4,MAX(CL$1:CL88)+1,"")</f>
        <v/>
      </c>
      <c r="CM89" s="6" t="str">
        <f>IF($W89=CM$4,MAX(CM$1:CM88)+1,"")</f>
        <v/>
      </c>
      <c r="CN89" s="6" t="str">
        <f>IF($W89=CN$4,MAX(CN$1:CN88)+1,"")</f>
        <v/>
      </c>
      <c r="CO89" s="6" t="str">
        <f>IF($W89=CO$4,MAX(CO$1:CO88)+1,"")</f>
        <v/>
      </c>
      <c r="CP89" s="6" t="str">
        <f>IF($W89=CP$4,MAX(CP$1:CP88)+1,"")</f>
        <v/>
      </c>
      <c r="CQ89" s="6" t="str">
        <f>IF($W89=CQ$4,MAX(CQ$1:CQ88)+1,"")</f>
        <v/>
      </c>
      <c r="CR89" s="6" t="str">
        <f>IF($W89=CR$4,MAX(CR$1:CR88)+1,"")</f>
        <v/>
      </c>
      <c r="CS89" s="6" t="str">
        <f>IF($W89=CS$4,MAX(CS$1:CS88)+1,"")</f>
        <v/>
      </c>
      <c r="CT89" s="5">
        <f t="shared" si="19"/>
        <v>17</v>
      </c>
      <c r="CU89" s="6" t="str">
        <f t="shared" si="20"/>
        <v>1709901933678</v>
      </c>
      <c r="CV89" s="5" t="str">
        <f t="shared" si="21"/>
        <v>เด็กชาย</v>
      </c>
      <c r="CW89" s="5" t="str" cm="1">
        <f t="array" ref="CW89">RIGHT(F89,MIN(LEN(SUBSTITUTE(F89,รายชื่อนักเรียนแยกห้อง!$AD$5:$AD$8,""))))</f>
        <v>ณัฐฐิวุฒิ</v>
      </c>
      <c r="CX89" s="6">
        <f t="shared" si="22"/>
        <v>0</v>
      </c>
      <c r="CY89" s="6" t="str">
        <f t="shared" si="23"/>
        <v/>
      </c>
      <c r="CZ89" s="5" t="str">
        <f t="shared" si="24"/>
        <v>มัธยมศึกษาปีที่ 1/3-0</v>
      </c>
      <c r="DA89" s="5" t="str">
        <f t="shared" si="25"/>
        <v>มัธยมศึกษาปีที่ 1/3-</v>
      </c>
      <c r="DC89" s="6" t="str">
        <f>IF(DB89="วิทย์-คณิต (เตรียมวิศวะ)",MAX($DC$1:DC88)+1,"")</f>
        <v/>
      </c>
      <c r="DD89" s="6" t="str">
        <f>IF(DB89="วิทย์-คณิต (วิทยาศาสตร์สุขภาพ)",MAX($DD$1:DD88)+1,"")</f>
        <v/>
      </c>
      <c r="DE89" s="6" t="str">
        <f>IF(DB89="ศิลป์การจัดการธุรกิจการค้าสมัยใหม่",MAX($DE$1:DE88)+1,"")</f>
        <v/>
      </c>
      <c r="DF89" s="6" t="str">
        <f>IF(DB89="ศิลป์ภาษาจีนเพื่อธุรกิจ 4.0",MAX($DF$1:DF88)+1,"")</f>
        <v/>
      </c>
      <c r="DG89" s="6" t="str">
        <f>IF(DB89="ศิลป์ภาษาอังกฤษเพื่อการสื่อสารธุรกิจ",MAX($DG$1:DG88)+1,"")</f>
        <v/>
      </c>
      <c r="DH89" s="6" t="str">
        <f>IF(DB89="นวัตกรรมการจัดการเกษตร",MAX($DH$1:DH88)+1,"")</f>
        <v/>
      </c>
      <c r="DI89" s="5">
        <f t="shared" si="26"/>
        <v>0</v>
      </c>
      <c r="DJ89" s="5" t="str">
        <f t="shared" si="27"/>
        <v>มัธยมศึกษาปีที่ 1/3-12</v>
      </c>
      <c r="DK89" s="5" t="str">
        <f t="shared" si="28"/>
        <v>-0</v>
      </c>
      <c r="DL89" s="5" t="str">
        <f t="shared" si="29"/>
        <v>มัธยมศึกษาปีที่ 1</v>
      </c>
    </row>
    <row r="90" spans="1:116">
      <c r="A90" s="5" t="str">
        <f t="shared" si="15"/>
        <v>มัธยมศึกษาปีที่ 1/3-13</v>
      </c>
      <c r="B90" s="5" t="str">
        <f t="shared" si="16"/>
        <v>ช68106-12</v>
      </c>
      <c r="C90" s="5" t="str">
        <f t="shared" si="17"/>
        <v>-0</v>
      </c>
      <c r="D90" s="8">
        <v>13</v>
      </c>
      <c r="E90" s="9" t="s">
        <v>1748</v>
      </c>
      <c r="F90" s="3" t="s">
        <v>1765</v>
      </c>
      <c r="G90" s="3" t="s">
        <v>1766</v>
      </c>
      <c r="H90" s="11">
        <v>1</v>
      </c>
      <c r="I90" s="11">
        <v>7</v>
      </c>
      <c r="J90" s="11">
        <v>0</v>
      </c>
      <c r="K90" s="11">
        <v>9</v>
      </c>
      <c r="L90" s="11">
        <v>8</v>
      </c>
      <c r="M90" s="11">
        <v>0</v>
      </c>
      <c r="N90" s="11">
        <v>0</v>
      </c>
      <c r="O90" s="11">
        <v>6</v>
      </c>
      <c r="P90" s="11">
        <v>4</v>
      </c>
      <c r="Q90" s="11">
        <v>5</v>
      </c>
      <c r="R90" s="11">
        <v>0</v>
      </c>
      <c r="S90" s="11">
        <v>0</v>
      </c>
      <c r="T90" s="11">
        <v>6</v>
      </c>
      <c r="U90" s="11" t="s">
        <v>577</v>
      </c>
      <c r="W90" s="6" t="str">
        <f>IF(X90="","",IF(X90=รายชื่อชมรม!$B$3,รายชื่อชมรม!$A$3,IF(X90=รายชื่อชมรม!$B$4,รายชื่อชมรม!$A$4,IF(X90=รายชื่อชมรม!$B$5,รายชื่อชมรม!$A$5,IF(X90=รายชื่อชมรม!$B$6,รายชื่อชมรม!$A$6,IF(X90=รายชื่อชมรม!$B$7,รายชื่อชมรม!$A$7,IF(X90=รายชื่อชมรม!$B$8,รายชื่อชมรม!$A$8,IF(X90=รายชื่อชมรม!$B$9,รายชื่อชมรม!$A$9,IF(X90=รายชื่อชมรม!$B$10,รายชื่อชมรม!$A$10,IF(X90=รายชื่อชมรม!$B$11,รายชื่อชมรม!$A$11,IF(X90=รายชื่อชมรม!$B$12,รายชื่อชมรม!$A$12,"-")))))))))))</f>
        <v>ช68106</v>
      </c>
      <c r="X90" s="6" t="s">
        <v>2308</v>
      </c>
      <c r="Y90" s="6" t="str">
        <f>IF(W90=0,"",IF(W90="-","",IF(W90="","",VLOOKUP(W90,รายชื่อชมรม!$A$3:$F$83,3,FALSE))))</f>
        <v>นายชัยวัฒน์  กตัญญตาพงษ์</v>
      </c>
      <c r="Z90" s="6" t="str">
        <f>IF(Y90=$Z$4,MAX(Z$1:$Z89)+1,"")</f>
        <v/>
      </c>
      <c r="AA90" s="6" t="str">
        <f>IF($Y90=AA$4,MAX(AA$1:AA89)+1,"")</f>
        <v/>
      </c>
      <c r="AB90" s="6" t="str">
        <f>IF($Y90=AB$4,MAX(AB$1:AB89)+1,"")</f>
        <v/>
      </c>
      <c r="AC90" s="6" t="str">
        <f>IF($Y90=AC$4,MAX(AC$1:AC89)+1,"")</f>
        <v/>
      </c>
      <c r="AD90" s="6" t="str">
        <f>IF($Y90=AD$4,MAX(AD$1:AD89)+1,"")</f>
        <v/>
      </c>
      <c r="AE90" s="6" t="str">
        <f>IF($Y90=AE$4,MAX(AE$1:AE89)+1,"")</f>
        <v/>
      </c>
      <c r="AF90" s="6" t="str">
        <f>IF($Y90=AF$4,MAX(AF$1:AF89)+1,"")</f>
        <v/>
      </c>
      <c r="AG90" s="6" t="str">
        <f>IF($Y90=AG$4,MAX(AG$1:AG89)+1,"")</f>
        <v/>
      </c>
      <c r="AH90" s="6" t="str">
        <f>IF($Y90=AH$4,MAX(AH$1:AH89)+1,"")</f>
        <v/>
      </c>
      <c r="AI90" s="5">
        <f t="shared" si="18"/>
        <v>0</v>
      </c>
      <c r="AK90" s="6" t="str">
        <f>IF($W90=AK$4,MAX(AK$1:AK89)+1,"")</f>
        <v/>
      </c>
      <c r="AL90" s="6" t="str">
        <f>IF($W90=AL$4,MAX(AL$1:AL89)+1,"")</f>
        <v/>
      </c>
      <c r="AM90" s="6" t="str">
        <f>IF($W90=AM$4,MAX(AM$1:AM89)+1,"")</f>
        <v/>
      </c>
      <c r="AN90" s="6" t="str">
        <f>IF($W90=AN$4,MAX(AN$1:AN89)+1,"")</f>
        <v/>
      </c>
      <c r="AO90" s="6" t="str">
        <f>IF($W90=AO$4,MAX(AO$1:AO89)+1,"")</f>
        <v/>
      </c>
      <c r="AP90" s="6">
        <f>IF($W90=AP$4,MAX(AP$1:AP89)+1,"")</f>
        <v>12</v>
      </c>
      <c r="AQ90" s="6" t="str">
        <f>IF($W90=AQ$4,MAX(AQ$1:AQ89)+1,"")</f>
        <v/>
      </c>
      <c r="AR90" s="6" t="str">
        <f>IF($W90=AR$4,MAX(AR$1:AR89)+1,"")</f>
        <v/>
      </c>
      <c r="AS90" s="6" t="str">
        <f>IF($W90=AS$4,MAX(AS$1:AS89)+1,"")</f>
        <v/>
      </c>
      <c r="AT90" s="6" t="str">
        <f>IF($W90=AT$4,MAX(AT$1:AT89)+1,"")</f>
        <v/>
      </c>
      <c r="AU90" s="6" t="str">
        <f>IF($W90=AU$4,MAX(AU$1:AU89)+1,"")</f>
        <v/>
      </c>
      <c r="AV90" s="6" t="str">
        <f>IF($W90=AV$4,MAX(AV$1:AV89)+1,"")</f>
        <v/>
      </c>
      <c r="AW90" s="6" t="str">
        <f>IF($W90=AW$4,MAX(AW$1:AW89)+1,"")</f>
        <v/>
      </c>
      <c r="AX90" s="6" t="str">
        <f>IF($W90=AX$4,MAX(AX$1:AX89)+1,"")</f>
        <v/>
      </c>
      <c r="AY90" s="6" t="str">
        <f>IF($W90=AY$4,MAX(AY$1:AY89)+1,"")</f>
        <v/>
      </c>
      <c r="AZ90" s="6" t="str">
        <f>IF($W90=AZ$4,MAX(AZ$1:AZ89)+1,"")</f>
        <v/>
      </c>
      <c r="BA90" s="6" t="str">
        <f>IF($W90=BA$4,MAX(BA$1:BA89)+1,"")</f>
        <v/>
      </c>
      <c r="BB90" s="6" t="str">
        <f>IF($W90=BB$4,MAX(BB$1:BB89)+1,"")</f>
        <v/>
      </c>
      <c r="BC90" s="6" t="str">
        <f>IF($W90=BC$4,MAX(BC$1:BC89)+1,"")</f>
        <v/>
      </c>
      <c r="BD90" s="6" t="str">
        <f>IF($W90=BD$4,MAX(BD$1:BD89)+1,"")</f>
        <v/>
      </c>
      <c r="BE90" s="6" t="str">
        <f>IF($W90=BE$4,MAX(BE$1:BE89)+1,"")</f>
        <v/>
      </c>
      <c r="BF90" s="6" t="str">
        <f>IF($W90=BF$4,MAX(BF$1:BF89)+1,"")</f>
        <v/>
      </c>
      <c r="BG90" s="6" t="str">
        <f>IF($W90=BG$4,MAX(BG$1:BG89)+1,"")</f>
        <v/>
      </c>
      <c r="BH90" s="6" t="str">
        <f>IF($W90=BH$4,MAX(BH$1:BH89)+1,"")</f>
        <v/>
      </c>
      <c r="BI90" s="6" t="str">
        <f>IF($W90=BI$4,MAX(BI$1:BI89)+1,"")</f>
        <v/>
      </c>
      <c r="BJ90" s="6" t="str">
        <f>IF($W90=BJ$4,MAX(BJ$1:BJ89)+1,"")</f>
        <v/>
      </c>
      <c r="BK90" s="6" t="str">
        <f>IF($W90=BK$4,MAX(BK$1:BK89)+1,"")</f>
        <v/>
      </c>
      <c r="BL90" s="6" t="str">
        <f>IF($W90=BL$4,MAX(BL$1:BL89)+1,"")</f>
        <v/>
      </c>
      <c r="BM90" s="6" t="str">
        <f>IF($W90=BM$4,MAX(BM$1:BM89)+1,"")</f>
        <v/>
      </c>
      <c r="BN90" s="6" t="str">
        <f>IF($W90=BN$4,MAX(BN$1:BN89)+1,"")</f>
        <v/>
      </c>
      <c r="BO90" s="6" t="str">
        <f>IF($W90=BO$4,MAX(BO$1:BO89)+1,"")</f>
        <v/>
      </c>
      <c r="BP90" s="6" t="str">
        <f>IF($W90=BP$4,MAX(BP$1:BP89)+1,"")</f>
        <v/>
      </c>
      <c r="BQ90" s="6" t="str">
        <f>IF($W90=BQ$4,MAX(BQ$1:BQ89)+1,"")</f>
        <v/>
      </c>
      <c r="BR90" s="6" t="str">
        <f>IF($W90=BR$4,MAX(BR$1:BR89)+1,"")</f>
        <v/>
      </c>
      <c r="BS90" s="6" t="str">
        <f>IF($W90=BS$4,MAX(BS$1:BS89)+1,"")</f>
        <v/>
      </c>
      <c r="BT90" s="6" t="str">
        <f>IF($W90=BT$4,MAX(BT$1:BT89)+1,"")</f>
        <v/>
      </c>
      <c r="BU90" s="6" t="str">
        <f>IF($W90=BU$4,MAX(BU$1:BU89)+1,"")</f>
        <v/>
      </c>
      <c r="BV90" s="6" t="str">
        <f>IF($W90=BV$4,MAX(BV$1:BV89)+1,"")</f>
        <v/>
      </c>
      <c r="BW90" s="6" t="str">
        <f>IF($W90=BW$4,MAX(BW$1:BW89)+1,"")</f>
        <v/>
      </c>
      <c r="BX90" s="6" t="str">
        <f>IF($W90=BX$4,MAX(BX$1:BX89)+1,"")</f>
        <v/>
      </c>
      <c r="BY90" s="6" t="str">
        <f>IF($W90=BY$4,MAX(BY$1:BY89)+1,"")</f>
        <v/>
      </c>
      <c r="BZ90" s="6" t="str">
        <f>IF($W90=BZ$4,MAX(BZ$1:BZ89)+1,"")</f>
        <v/>
      </c>
      <c r="CA90" s="6" t="str">
        <f>IF($W90=CA$4,MAX(CA$1:CA89)+1,"")</f>
        <v/>
      </c>
      <c r="CB90" s="6" t="str">
        <f>IF($W90=CB$4,MAX(CB$1:CB89)+1,"")</f>
        <v/>
      </c>
      <c r="CC90" s="6" t="str">
        <f>IF($W90=CC$4,MAX(CC$1:CC89)+1,"")</f>
        <v/>
      </c>
      <c r="CD90" s="6" t="str">
        <f>IF($W90=CD$4,MAX(CD$1:CD89)+1,"")</f>
        <v/>
      </c>
      <c r="CE90" s="6" t="str">
        <f>IF($W90=CE$4,MAX(CE$1:CE89)+1,"")</f>
        <v/>
      </c>
      <c r="CF90" s="6" t="str">
        <f>IF($W90=CF$4,MAX(CF$1:CF89)+1,"")</f>
        <v/>
      </c>
      <c r="CG90" s="6" t="str">
        <f>IF($W90=CG$4,MAX(CG$1:CG89)+1,"")</f>
        <v/>
      </c>
      <c r="CH90" s="6" t="str">
        <f>IF($W90=CH$4,MAX(CH$1:CH89)+1,"")</f>
        <v/>
      </c>
      <c r="CI90" s="6" t="str">
        <f>IF($W90=CI$4,MAX(CI$1:CI89)+1,"")</f>
        <v/>
      </c>
      <c r="CJ90" s="6" t="str">
        <f>IF($W90=CJ$4,MAX(CJ$1:CJ89)+1,"")</f>
        <v/>
      </c>
      <c r="CK90" s="6" t="str">
        <f>IF($W90=CK$4,MAX(CK$1:CK89)+1,"")</f>
        <v/>
      </c>
      <c r="CL90" s="6" t="str">
        <f>IF($W90=CL$4,MAX(CL$1:CL89)+1,"")</f>
        <v/>
      </c>
      <c r="CM90" s="6" t="str">
        <f>IF($W90=CM$4,MAX(CM$1:CM89)+1,"")</f>
        <v/>
      </c>
      <c r="CN90" s="6" t="str">
        <f>IF($W90=CN$4,MAX(CN$1:CN89)+1,"")</f>
        <v/>
      </c>
      <c r="CO90" s="6" t="str">
        <f>IF($W90=CO$4,MAX(CO$1:CO89)+1,"")</f>
        <v/>
      </c>
      <c r="CP90" s="6" t="str">
        <f>IF($W90=CP$4,MAX(CP$1:CP89)+1,"")</f>
        <v/>
      </c>
      <c r="CQ90" s="6" t="str">
        <f>IF($W90=CQ$4,MAX(CQ$1:CQ89)+1,"")</f>
        <v/>
      </c>
      <c r="CR90" s="6" t="str">
        <f>IF($W90=CR$4,MAX(CR$1:CR89)+1,"")</f>
        <v/>
      </c>
      <c r="CS90" s="6" t="str">
        <f>IF($W90=CS$4,MAX(CS$1:CS89)+1,"")</f>
        <v/>
      </c>
      <c r="CT90" s="5">
        <f t="shared" si="19"/>
        <v>12</v>
      </c>
      <c r="CU90" s="6" t="str">
        <f t="shared" si="20"/>
        <v>1709800645006</v>
      </c>
      <c r="CV90" s="5" t="str">
        <f t="shared" si="21"/>
        <v>เด็กชาย</v>
      </c>
      <c r="CW90" s="5" t="str" cm="1">
        <f t="array" ref="CW90">RIGHT(F90,MIN(LEN(SUBSTITUTE(F90,รายชื่อนักเรียนแยกห้อง!$AD$5:$AD$8,""))))</f>
        <v>ฐิติรัตน์</v>
      </c>
      <c r="CX90" s="6">
        <f t="shared" si="22"/>
        <v>0</v>
      </c>
      <c r="CY90" s="6" t="str">
        <f t="shared" si="23"/>
        <v/>
      </c>
      <c r="CZ90" s="5" t="str">
        <f t="shared" si="24"/>
        <v>มัธยมศึกษาปีที่ 1/3-0</v>
      </c>
      <c r="DA90" s="5" t="str">
        <f t="shared" si="25"/>
        <v>มัธยมศึกษาปีที่ 1/3-</v>
      </c>
      <c r="DC90" s="6" t="str">
        <f>IF(DB90="วิทย์-คณิต (เตรียมวิศวะ)",MAX($DC$1:DC89)+1,"")</f>
        <v/>
      </c>
      <c r="DD90" s="6" t="str">
        <f>IF(DB90="วิทย์-คณิต (วิทยาศาสตร์สุขภาพ)",MAX($DD$1:DD89)+1,"")</f>
        <v/>
      </c>
      <c r="DE90" s="6" t="str">
        <f>IF(DB90="ศิลป์การจัดการธุรกิจการค้าสมัยใหม่",MAX($DE$1:DE89)+1,"")</f>
        <v/>
      </c>
      <c r="DF90" s="6" t="str">
        <f>IF(DB90="ศิลป์ภาษาจีนเพื่อธุรกิจ 4.0",MAX($DF$1:DF89)+1,"")</f>
        <v/>
      </c>
      <c r="DG90" s="6" t="str">
        <f>IF(DB90="ศิลป์ภาษาอังกฤษเพื่อการสื่อสารธุรกิจ",MAX($DG$1:DG89)+1,"")</f>
        <v/>
      </c>
      <c r="DH90" s="6" t="str">
        <f>IF(DB90="นวัตกรรมการจัดการเกษตร",MAX($DH$1:DH89)+1,"")</f>
        <v/>
      </c>
      <c r="DI90" s="5">
        <f t="shared" si="26"/>
        <v>0</v>
      </c>
      <c r="DJ90" s="5" t="str">
        <f t="shared" si="27"/>
        <v>มัธยมศึกษาปีที่ 1/3-13</v>
      </c>
      <c r="DK90" s="5" t="str">
        <f t="shared" si="28"/>
        <v>-0</v>
      </c>
      <c r="DL90" s="5" t="str">
        <f t="shared" si="29"/>
        <v>มัธยมศึกษาปีที่ 1</v>
      </c>
    </row>
    <row r="91" spans="1:116">
      <c r="A91" s="5" t="str">
        <f t="shared" si="15"/>
        <v>มัธยมศึกษาปีที่ 1/3-14</v>
      </c>
      <c r="B91" s="5" t="str">
        <f t="shared" si="16"/>
        <v>ช68108-18</v>
      </c>
      <c r="C91" s="5" t="str">
        <f t="shared" si="17"/>
        <v>-0</v>
      </c>
      <c r="D91" s="8">
        <v>14</v>
      </c>
      <c r="E91" s="9" t="s">
        <v>1750</v>
      </c>
      <c r="F91" s="3" t="s">
        <v>1768</v>
      </c>
      <c r="G91" s="3" t="s">
        <v>1769</v>
      </c>
      <c r="H91" s="11">
        <v>1</v>
      </c>
      <c r="I91" s="11">
        <v>7</v>
      </c>
      <c r="J91" s="11">
        <v>0</v>
      </c>
      <c r="K91" s="11">
        <v>9</v>
      </c>
      <c r="L91" s="11">
        <v>9</v>
      </c>
      <c r="M91" s="11">
        <v>0</v>
      </c>
      <c r="N91" s="11">
        <v>1</v>
      </c>
      <c r="O91" s="11">
        <v>9</v>
      </c>
      <c r="P91" s="11">
        <v>8</v>
      </c>
      <c r="Q91" s="11">
        <v>4</v>
      </c>
      <c r="R91" s="11">
        <v>1</v>
      </c>
      <c r="S91" s="11">
        <v>8</v>
      </c>
      <c r="T91" s="11">
        <v>3</v>
      </c>
      <c r="U91" s="11" t="s">
        <v>577</v>
      </c>
      <c r="W91" s="6" t="str">
        <f>IF(X91="","",IF(X91=รายชื่อชมรม!$B$3,รายชื่อชมรม!$A$3,IF(X91=รายชื่อชมรม!$B$4,รายชื่อชมรม!$A$4,IF(X91=รายชื่อชมรม!$B$5,รายชื่อชมรม!$A$5,IF(X91=รายชื่อชมรม!$B$6,รายชื่อชมรม!$A$6,IF(X91=รายชื่อชมรม!$B$7,รายชื่อชมรม!$A$7,IF(X91=รายชื่อชมรม!$B$8,รายชื่อชมรม!$A$8,IF(X91=รายชื่อชมรม!$B$9,รายชื่อชมรม!$A$9,IF(X91=รายชื่อชมรม!$B$10,รายชื่อชมรม!$A$10,IF(X91=รายชื่อชมรม!$B$11,รายชื่อชมรม!$A$11,IF(X91=รายชื่อชมรม!$B$12,รายชื่อชมรม!$A$12,"-")))))))))))</f>
        <v>ช68108</v>
      </c>
      <c r="X91" s="6" t="s">
        <v>2320</v>
      </c>
      <c r="Y91" s="6" t="str">
        <f>IF(W91=0,"",IF(W91="-","",IF(W91="","",VLOOKUP(W91,รายชื่อชมรม!$A$3:$F$83,3,FALSE))))</f>
        <v>นางสาวอภิชยา  จิตรีเนื่อง</v>
      </c>
      <c r="Z91" s="6" t="str">
        <f>IF(Y91=$Z$4,MAX(Z$1:$Z90)+1,"")</f>
        <v/>
      </c>
      <c r="AA91" s="6" t="str">
        <f>IF($Y91=AA$4,MAX(AA$1:AA90)+1,"")</f>
        <v/>
      </c>
      <c r="AB91" s="6" t="str">
        <f>IF($Y91=AB$4,MAX(AB$1:AB90)+1,"")</f>
        <v/>
      </c>
      <c r="AC91" s="6" t="str">
        <f>IF($Y91=AC$4,MAX(AC$1:AC90)+1,"")</f>
        <v/>
      </c>
      <c r="AD91" s="6" t="str">
        <f>IF($Y91=AD$4,MAX(AD$1:AD90)+1,"")</f>
        <v/>
      </c>
      <c r="AE91" s="6" t="str">
        <f>IF($Y91=AE$4,MAX(AE$1:AE90)+1,"")</f>
        <v/>
      </c>
      <c r="AF91" s="6" t="str">
        <f>IF($Y91=AF$4,MAX(AF$1:AF90)+1,"")</f>
        <v/>
      </c>
      <c r="AG91" s="6" t="str">
        <f>IF($Y91=AG$4,MAX(AG$1:AG90)+1,"")</f>
        <v/>
      </c>
      <c r="AH91" s="6" t="str">
        <f>IF($Y91=AH$4,MAX(AH$1:AH90)+1,"")</f>
        <v/>
      </c>
      <c r="AI91" s="5">
        <f t="shared" si="18"/>
        <v>0</v>
      </c>
      <c r="AK91" s="6" t="str">
        <f>IF($W91=AK$4,MAX(AK$1:AK90)+1,"")</f>
        <v/>
      </c>
      <c r="AL91" s="6" t="str">
        <f>IF($W91=AL$4,MAX(AL$1:AL90)+1,"")</f>
        <v/>
      </c>
      <c r="AM91" s="6" t="str">
        <f>IF($W91=AM$4,MAX(AM$1:AM90)+1,"")</f>
        <v/>
      </c>
      <c r="AN91" s="6" t="str">
        <f>IF($W91=AN$4,MAX(AN$1:AN90)+1,"")</f>
        <v/>
      </c>
      <c r="AO91" s="6" t="str">
        <f>IF($W91=AO$4,MAX(AO$1:AO90)+1,"")</f>
        <v/>
      </c>
      <c r="AP91" s="6" t="str">
        <f>IF($W91=AP$4,MAX(AP$1:AP90)+1,"")</f>
        <v/>
      </c>
      <c r="AQ91" s="6" t="str">
        <f>IF($W91=AQ$4,MAX(AQ$1:AQ90)+1,"")</f>
        <v/>
      </c>
      <c r="AR91" s="6">
        <f>IF($W91=AR$4,MAX(AR$1:AR90)+1,"")</f>
        <v>18</v>
      </c>
      <c r="AS91" s="6" t="str">
        <f>IF($W91=AS$4,MAX(AS$1:AS90)+1,"")</f>
        <v/>
      </c>
      <c r="AT91" s="6" t="str">
        <f>IF($W91=AT$4,MAX(AT$1:AT90)+1,"")</f>
        <v/>
      </c>
      <c r="AU91" s="6" t="str">
        <f>IF($W91=AU$4,MAX(AU$1:AU90)+1,"")</f>
        <v/>
      </c>
      <c r="AV91" s="6" t="str">
        <f>IF($W91=AV$4,MAX(AV$1:AV90)+1,"")</f>
        <v/>
      </c>
      <c r="AW91" s="6" t="str">
        <f>IF($W91=AW$4,MAX(AW$1:AW90)+1,"")</f>
        <v/>
      </c>
      <c r="AX91" s="6" t="str">
        <f>IF($W91=AX$4,MAX(AX$1:AX90)+1,"")</f>
        <v/>
      </c>
      <c r="AY91" s="6" t="str">
        <f>IF($W91=AY$4,MAX(AY$1:AY90)+1,"")</f>
        <v/>
      </c>
      <c r="AZ91" s="6" t="str">
        <f>IF($W91=AZ$4,MAX(AZ$1:AZ90)+1,"")</f>
        <v/>
      </c>
      <c r="BA91" s="6" t="str">
        <f>IF($W91=BA$4,MAX(BA$1:BA90)+1,"")</f>
        <v/>
      </c>
      <c r="BB91" s="6" t="str">
        <f>IF($W91=BB$4,MAX(BB$1:BB90)+1,"")</f>
        <v/>
      </c>
      <c r="BC91" s="6" t="str">
        <f>IF($W91=BC$4,MAX(BC$1:BC90)+1,"")</f>
        <v/>
      </c>
      <c r="BD91" s="6" t="str">
        <f>IF($W91=BD$4,MAX(BD$1:BD90)+1,"")</f>
        <v/>
      </c>
      <c r="BE91" s="6" t="str">
        <f>IF($W91=BE$4,MAX(BE$1:BE90)+1,"")</f>
        <v/>
      </c>
      <c r="BF91" s="6" t="str">
        <f>IF($W91=BF$4,MAX(BF$1:BF90)+1,"")</f>
        <v/>
      </c>
      <c r="BG91" s="6" t="str">
        <f>IF($W91=BG$4,MAX(BG$1:BG90)+1,"")</f>
        <v/>
      </c>
      <c r="BH91" s="6" t="str">
        <f>IF($W91=BH$4,MAX(BH$1:BH90)+1,"")</f>
        <v/>
      </c>
      <c r="BI91" s="6" t="str">
        <f>IF($W91=BI$4,MAX(BI$1:BI90)+1,"")</f>
        <v/>
      </c>
      <c r="BJ91" s="6" t="str">
        <f>IF($W91=BJ$4,MAX(BJ$1:BJ90)+1,"")</f>
        <v/>
      </c>
      <c r="BK91" s="6" t="str">
        <f>IF($W91=BK$4,MAX(BK$1:BK90)+1,"")</f>
        <v/>
      </c>
      <c r="BL91" s="6" t="str">
        <f>IF($W91=BL$4,MAX(BL$1:BL90)+1,"")</f>
        <v/>
      </c>
      <c r="BM91" s="6" t="str">
        <f>IF($W91=BM$4,MAX(BM$1:BM90)+1,"")</f>
        <v/>
      </c>
      <c r="BN91" s="6" t="str">
        <f>IF($W91=BN$4,MAX(BN$1:BN90)+1,"")</f>
        <v/>
      </c>
      <c r="BO91" s="6" t="str">
        <f>IF($W91=BO$4,MAX(BO$1:BO90)+1,"")</f>
        <v/>
      </c>
      <c r="BP91" s="6" t="str">
        <f>IF($W91=BP$4,MAX(BP$1:BP90)+1,"")</f>
        <v/>
      </c>
      <c r="BQ91" s="6" t="str">
        <f>IF($W91=BQ$4,MAX(BQ$1:BQ90)+1,"")</f>
        <v/>
      </c>
      <c r="BR91" s="6" t="str">
        <f>IF($W91=BR$4,MAX(BR$1:BR90)+1,"")</f>
        <v/>
      </c>
      <c r="BS91" s="6" t="str">
        <f>IF($W91=BS$4,MAX(BS$1:BS90)+1,"")</f>
        <v/>
      </c>
      <c r="BT91" s="6" t="str">
        <f>IF($W91=BT$4,MAX(BT$1:BT90)+1,"")</f>
        <v/>
      </c>
      <c r="BU91" s="6" t="str">
        <f>IF($W91=BU$4,MAX(BU$1:BU90)+1,"")</f>
        <v/>
      </c>
      <c r="BV91" s="6" t="str">
        <f>IF($W91=BV$4,MAX(BV$1:BV90)+1,"")</f>
        <v/>
      </c>
      <c r="BW91" s="6" t="str">
        <f>IF($W91=BW$4,MAX(BW$1:BW90)+1,"")</f>
        <v/>
      </c>
      <c r="BX91" s="6" t="str">
        <f>IF($W91=BX$4,MAX(BX$1:BX90)+1,"")</f>
        <v/>
      </c>
      <c r="BY91" s="6" t="str">
        <f>IF($W91=BY$4,MAX(BY$1:BY90)+1,"")</f>
        <v/>
      </c>
      <c r="BZ91" s="6" t="str">
        <f>IF($W91=BZ$4,MAX(BZ$1:BZ90)+1,"")</f>
        <v/>
      </c>
      <c r="CA91" s="6" t="str">
        <f>IF($W91=CA$4,MAX(CA$1:CA90)+1,"")</f>
        <v/>
      </c>
      <c r="CB91" s="6" t="str">
        <f>IF($W91=CB$4,MAX(CB$1:CB90)+1,"")</f>
        <v/>
      </c>
      <c r="CC91" s="6" t="str">
        <f>IF($W91=CC$4,MAX(CC$1:CC90)+1,"")</f>
        <v/>
      </c>
      <c r="CD91" s="6" t="str">
        <f>IF($W91=CD$4,MAX(CD$1:CD90)+1,"")</f>
        <v/>
      </c>
      <c r="CE91" s="6" t="str">
        <f>IF($W91=CE$4,MAX(CE$1:CE90)+1,"")</f>
        <v/>
      </c>
      <c r="CF91" s="6" t="str">
        <f>IF($W91=CF$4,MAX(CF$1:CF90)+1,"")</f>
        <v/>
      </c>
      <c r="CG91" s="6" t="str">
        <f>IF($W91=CG$4,MAX(CG$1:CG90)+1,"")</f>
        <v/>
      </c>
      <c r="CH91" s="6" t="str">
        <f>IF($W91=CH$4,MAX(CH$1:CH90)+1,"")</f>
        <v/>
      </c>
      <c r="CI91" s="6" t="str">
        <f>IF($W91=CI$4,MAX(CI$1:CI90)+1,"")</f>
        <v/>
      </c>
      <c r="CJ91" s="6" t="str">
        <f>IF($W91=CJ$4,MAX(CJ$1:CJ90)+1,"")</f>
        <v/>
      </c>
      <c r="CK91" s="6" t="str">
        <f>IF($W91=CK$4,MAX(CK$1:CK90)+1,"")</f>
        <v/>
      </c>
      <c r="CL91" s="6" t="str">
        <f>IF($W91=CL$4,MAX(CL$1:CL90)+1,"")</f>
        <v/>
      </c>
      <c r="CM91" s="6" t="str">
        <f>IF($W91=CM$4,MAX(CM$1:CM90)+1,"")</f>
        <v/>
      </c>
      <c r="CN91" s="6" t="str">
        <f>IF($W91=CN$4,MAX(CN$1:CN90)+1,"")</f>
        <v/>
      </c>
      <c r="CO91" s="6" t="str">
        <f>IF($W91=CO$4,MAX(CO$1:CO90)+1,"")</f>
        <v/>
      </c>
      <c r="CP91" s="6" t="str">
        <f>IF($W91=CP$4,MAX(CP$1:CP90)+1,"")</f>
        <v/>
      </c>
      <c r="CQ91" s="6" t="str">
        <f>IF($W91=CQ$4,MAX(CQ$1:CQ90)+1,"")</f>
        <v/>
      </c>
      <c r="CR91" s="6" t="str">
        <f>IF($W91=CR$4,MAX(CR$1:CR90)+1,"")</f>
        <v/>
      </c>
      <c r="CS91" s="6" t="str">
        <f>IF($W91=CS$4,MAX(CS$1:CS90)+1,"")</f>
        <v/>
      </c>
      <c r="CT91" s="5">
        <f t="shared" si="19"/>
        <v>18</v>
      </c>
      <c r="CU91" s="6" t="str">
        <f t="shared" si="20"/>
        <v>1709901984183</v>
      </c>
      <c r="CV91" s="5" t="str">
        <f t="shared" si="21"/>
        <v>เด็กชาย</v>
      </c>
      <c r="CW91" s="5" t="str" cm="1">
        <f t="array" ref="CW91">RIGHT(F91,MIN(LEN(SUBSTITUTE(F91,รายชื่อนักเรียนแยกห้อง!$AD$5:$AD$8,""))))</f>
        <v>นภทีป์</v>
      </c>
      <c r="CX91" s="6">
        <f t="shared" si="22"/>
        <v>0</v>
      </c>
      <c r="CY91" s="6" t="str">
        <f t="shared" si="23"/>
        <v/>
      </c>
      <c r="CZ91" s="5" t="str">
        <f t="shared" si="24"/>
        <v>มัธยมศึกษาปีที่ 1/3-0</v>
      </c>
      <c r="DA91" s="5" t="str">
        <f t="shared" si="25"/>
        <v>มัธยมศึกษาปีที่ 1/3-</v>
      </c>
      <c r="DC91" s="6" t="str">
        <f>IF(DB91="วิทย์-คณิต (เตรียมวิศวะ)",MAX($DC$1:DC90)+1,"")</f>
        <v/>
      </c>
      <c r="DD91" s="6" t="str">
        <f>IF(DB91="วิทย์-คณิต (วิทยาศาสตร์สุขภาพ)",MAX($DD$1:DD90)+1,"")</f>
        <v/>
      </c>
      <c r="DE91" s="6" t="str">
        <f>IF(DB91="ศิลป์การจัดการธุรกิจการค้าสมัยใหม่",MAX($DE$1:DE90)+1,"")</f>
        <v/>
      </c>
      <c r="DF91" s="6" t="str">
        <f>IF(DB91="ศิลป์ภาษาจีนเพื่อธุรกิจ 4.0",MAX($DF$1:DF90)+1,"")</f>
        <v/>
      </c>
      <c r="DG91" s="6" t="str">
        <f>IF(DB91="ศิลป์ภาษาอังกฤษเพื่อการสื่อสารธุรกิจ",MAX($DG$1:DG90)+1,"")</f>
        <v/>
      </c>
      <c r="DH91" s="6" t="str">
        <f>IF(DB91="นวัตกรรมการจัดการเกษตร",MAX($DH$1:DH90)+1,"")</f>
        <v/>
      </c>
      <c r="DI91" s="5">
        <f t="shared" si="26"/>
        <v>0</v>
      </c>
      <c r="DJ91" s="5" t="str">
        <f t="shared" si="27"/>
        <v>มัธยมศึกษาปีที่ 1/3-14</v>
      </c>
      <c r="DK91" s="5" t="str">
        <f t="shared" si="28"/>
        <v>-0</v>
      </c>
      <c r="DL91" s="5" t="str">
        <f t="shared" si="29"/>
        <v>มัธยมศึกษาปีที่ 1</v>
      </c>
    </row>
    <row r="92" spans="1:116">
      <c r="A92" s="5" t="str">
        <f t="shared" si="15"/>
        <v>มัธยมศึกษาปีที่ 1/3-15</v>
      </c>
      <c r="B92" s="5" t="str">
        <f t="shared" si="16"/>
        <v>ช68108-19</v>
      </c>
      <c r="C92" s="5" t="str">
        <f t="shared" si="17"/>
        <v>-0</v>
      </c>
      <c r="D92" s="8">
        <v>15</v>
      </c>
      <c r="E92" s="9" t="s">
        <v>1753</v>
      </c>
      <c r="F92" s="3" t="s">
        <v>1771</v>
      </c>
      <c r="G92" s="3" t="s">
        <v>1772</v>
      </c>
      <c r="H92" s="11">
        <v>1</v>
      </c>
      <c r="I92" s="11">
        <v>7</v>
      </c>
      <c r="J92" s="11">
        <v>0</v>
      </c>
      <c r="K92" s="11">
        <v>9</v>
      </c>
      <c r="L92" s="11">
        <v>9</v>
      </c>
      <c r="M92" s="11">
        <v>0</v>
      </c>
      <c r="N92" s="11">
        <v>1</v>
      </c>
      <c r="O92" s="11">
        <v>9</v>
      </c>
      <c r="P92" s="11">
        <v>4</v>
      </c>
      <c r="Q92" s="11">
        <v>9</v>
      </c>
      <c r="R92" s="11">
        <v>9</v>
      </c>
      <c r="S92" s="11">
        <v>8</v>
      </c>
      <c r="T92" s="11">
        <v>1</v>
      </c>
      <c r="U92" s="11" t="s">
        <v>577</v>
      </c>
      <c r="W92" s="6" t="str">
        <f>IF(X92="","",IF(X92=รายชื่อชมรม!$B$3,รายชื่อชมรม!$A$3,IF(X92=รายชื่อชมรม!$B$4,รายชื่อชมรม!$A$4,IF(X92=รายชื่อชมรม!$B$5,รายชื่อชมรม!$A$5,IF(X92=รายชื่อชมรม!$B$6,รายชื่อชมรม!$A$6,IF(X92=รายชื่อชมรม!$B$7,รายชื่อชมรม!$A$7,IF(X92=รายชื่อชมรม!$B$8,รายชื่อชมรม!$A$8,IF(X92=รายชื่อชมรม!$B$9,รายชื่อชมรม!$A$9,IF(X92=รายชื่อชมรม!$B$10,รายชื่อชมรม!$A$10,IF(X92=รายชื่อชมรม!$B$11,รายชื่อชมรม!$A$11,IF(X92=รายชื่อชมรม!$B$12,รายชื่อชมรม!$A$12,"-")))))))))))</f>
        <v>ช68108</v>
      </c>
      <c r="X92" s="6" t="s">
        <v>2320</v>
      </c>
      <c r="Y92" s="6" t="str">
        <f>IF(W92=0,"",IF(W92="-","",IF(W92="","",VLOOKUP(W92,รายชื่อชมรม!$A$3:$F$83,3,FALSE))))</f>
        <v>นางสาวอภิชยา  จิตรีเนื่อง</v>
      </c>
      <c r="Z92" s="6" t="str">
        <f>IF(Y92=$Z$4,MAX(Z$1:$Z91)+1,"")</f>
        <v/>
      </c>
      <c r="AA92" s="6" t="str">
        <f>IF($Y92=AA$4,MAX(AA$1:AA91)+1,"")</f>
        <v/>
      </c>
      <c r="AB92" s="6" t="str">
        <f>IF($Y92=AB$4,MAX(AB$1:AB91)+1,"")</f>
        <v/>
      </c>
      <c r="AC92" s="6" t="str">
        <f>IF($Y92=AC$4,MAX(AC$1:AC91)+1,"")</f>
        <v/>
      </c>
      <c r="AD92" s="6" t="str">
        <f>IF($Y92=AD$4,MAX(AD$1:AD91)+1,"")</f>
        <v/>
      </c>
      <c r="AE92" s="6" t="str">
        <f>IF($Y92=AE$4,MAX(AE$1:AE91)+1,"")</f>
        <v/>
      </c>
      <c r="AF92" s="6" t="str">
        <f>IF($Y92=AF$4,MAX(AF$1:AF91)+1,"")</f>
        <v/>
      </c>
      <c r="AG92" s="6" t="str">
        <f>IF($Y92=AG$4,MAX(AG$1:AG91)+1,"")</f>
        <v/>
      </c>
      <c r="AH92" s="6" t="str">
        <f>IF($Y92=AH$4,MAX(AH$1:AH91)+1,"")</f>
        <v/>
      </c>
      <c r="AI92" s="5">
        <f t="shared" si="18"/>
        <v>0</v>
      </c>
      <c r="AK92" s="6" t="str">
        <f>IF($W92=AK$4,MAX(AK$1:AK91)+1,"")</f>
        <v/>
      </c>
      <c r="AL92" s="6" t="str">
        <f>IF($W92=AL$4,MAX(AL$1:AL91)+1,"")</f>
        <v/>
      </c>
      <c r="AM92" s="6" t="str">
        <f>IF($W92=AM$4,MAX(AM$1:AM91)+1,"")</f>
        <v/>
      </c>
      <c r="AN92" s="6" t="str">
        <f>IF($W92=AN$4,MAX(AN$1:AN91)+1,"")</f>
        <v/>
      </c>
      <c r="AO92" s="6" t="str">
        <f>IF($W92=AO$4,MAX(AO$1:AO91)+1,"")</f>
        <v/>
      </c>
      <c r="AP92" s="6" t="str">
        <f>IF($W92=AP$4,MAX(AP$1:AP91)+1,"")</f>
        <v/>
      </c>
      <c r="AQ92" s="6" t="str">
        <f>IF($W92=AQ$4,MAX(AQ$1:AQ91)+1,"")</f>
        <v/>
      </c>
      <c r="AR92" s="6">
        <f>IF($W92=AR$4,MAX(AR$1:AR91)+1,"")</f>
        <v>19</v>
      </c>
      <c r="AS92" s="6" t="str">
        <f>IF($W92=AS$4,MAX(AS$1:AS91)+1,"")</f>
        <v/>
      </c>
      <c r="AT92" s="6" t="str">
        <f>IF($W92=AT$4,MAX(AT$1:AT91)+1,"")</f>
        <v/>
      </c>
      <c r="AU92" s="6" t="str">
        <f>IF($W92=AU$4,MAX(AU$1:AU91)+1,"")</f>
        <v/>
      </c>
      <c r="AV92" s="6" t="str">
        <f>IF($W92=AV$4,MAX(AV$1:AV91)+1,"")</f>
        <v/>
      </c>
      <c r="AW92" s="6" t="str">
        <f>IF($W92=AW$4,MAX(AW$1:AW91)+1,"")</f>
        <v/>
      </c>
      <c r="AX92" s="6" t="str">
        <f>IF($W92=AX$4,MAX(AX$1:AX91)+1,"")</f>
        <v/>
      </c>
      <c r="AY92" s="6" t="str">
        <f>IF($W92=AY$4,MAX(AY$1:AY91)+1,"")</f>
        <v/>
      </c>
      <c r="AZ92" s="6" t="str">
        <f>IF($W92=AZ$4,MAX(AZ$1:AZ91)+1,"")</f>
        <v/>
      </c>
      <c r="BA92" s="6" t="str">
        <f>IF($W92=BA$4,MAX(BA$1:BA91)+1,"")</f>
        <v/>
      </c>
      <c r="BB92" s="6" t="str">
        <f>IF($W92=BB$4,MAX(BB$1:BB91)+1,"")</f>
        <v/>
      </c>
      <c r="BC92" s="6" t="str">
        <f>IF($W92=BC$4,MAX(BC$1:BC91)+1,"")</f>
        <v/>
      </c>
      <c r="BD92" s="6" t="str">
        <f>IF($W92=BD$4,MAX(BD$1:BD91)+1,"")</f>
        <v/>
      </c>
      <c r="BE92" s="6" t="str">
        <f>IF($W92=BE$4,MAX(BE$1:BE91)+1,"")</f>
        <v/>
      </c>
      <c r="BF92" s="6" t="str">
        <f>IF($W92=BF$4,MAX(BF$1:BF91)+1,"")</f>
        <v/>
      </c>
      <c r="BG92" s="6" t="str">
        <f>IF($W92=BG$4,MAX(BG$1:BG91)+1,"")</f>
        <v/>
      </c>
      <c r="BH92" s="6" t="str">
        <f>IF($W92=BH$4,MAX(BH$1:BH91)+1,"")</f>
        <v/>
      </c>
      <c r="BI92" s="6" t="str">
        <f>IF($W92=BI$4,MAX(BI$1:BI91)+1,"")</f>
        <v/>
      </c>
      <c r="BJ92" s="6" t="str">
        <f>IF($W92=BJ$4,MAX(BJ$1:BJ91)+1,"")</f>
        <v/>
      </c>
      <c r="BK92" s="6" t="str">
        <f>IF($W92=BK$4,MAX(BK$1:BK91)+1,"")</f>
        <v/>
      </c>
      <c r="BL92" s="6" t="str">
        <f>IF($W92=BL$4,MAX(BL$1:BL91)+1,"")</f>
        <v/>
      </c>
      <c r="BM92" s="6" t="str">
        <f>IF($W92=BM$4,MAX(BM$1:BM91)+1,"")</f>
        <v/>
      </c>
      <c r="BN92" s="6" t="str">
        <f>IF($W92=BN$4,MAX(BN$1:BN91)+1,"")</f>
        <v/>
      </c>
      <c r="BO92" s="6" t="str">
        <f>IF($W92=BO$4,MAX(BO$1:BO91)+1,"")</f>
        <v/>
      </c>
      <c r="BP92" s="6" t="str">
        <f>IF($W92=BP$4,MAX(BP$1:BP91)+1,"")</f>
        <v/>
      </c>
      <c r="BQ92" s="6" t="str">
        <f>IF($W92=BQ$4,MAX(BQ$1:BQ91)+1,"")</f>
        <v/>
      </c>
      <c r="BR92" s="6" t="str">
        <f>IF($W92=BR$4,MAX(BR$1:BR91)+1,"")</f>
        <v/>
      </c>
      <c r="BS92" s="6" t="str">
        <f>IF($W92=BS$4,MAX(BS$1:BS91)+1,"")</f>
        <v/>
      </c>
      <c r="BT92" s="6" t="str">
        <f>IF($W92=BT$4,MAX(BT$1:BT91)+1,"")</f>
        <v/>
      </c>
      <c r="BU92" s="6" t="str">
        <f>IF($W92=BU$4,MAX(BU$1:BU91)+1,"")</f>
        <v/>
      </c>
      <c r="BV92" s="6" t="str">
        <f>IF($W92=BV$4,MAX(BV$1:BV91)+1,"")</f>
        <v/>
      </c>
      <c r="BW92" s="6" t="str">
        <f>IF($W92=BW$4,MAX(BW$1:BW91)+1,"")</f>
        <v/>
      </c>
      <c r="BX92" s="6" t="str">
        <f>IF($W92=BX$4,MAX(BX$1:BX91)+1,"")</f>
        <v/>
      </c>
      <c r="BY92" s="6" t="str">
        <f>IF($W92=BY$4,MAX(BY$1:BY91)+1,"")</f>
        <v/>
      </c>
      <c r="BZ92" s="6" t="str">
        <f>IF($W92=BZ$4,MAX(BZ$1:BZ91)+1,"")</f>
        <v/>
      </c>
      <c r="CA92" s="6" t="str">
        <f>IF($W92=CA$4,MAX(CA$1:CA91)+1,"")</f>
        <v/>
      </c>
      <c r="CB92" s="6" t="str">
        <f>IF($W92=CB$4,MAX(CB$1:CB91)+1,"")</f>
        <v/>
      </c>
      <c r="CC92" s="6" t="str">
        <f>IF($W92=CC$4,MAX(CC$1:CC91)+1,"")</f>
        <v/>
      </c>
      <c r="CD92" s="6" t="str">
        <f>IF($W92=CD$4,MAX(CD$1:CD91)+1,"")</f>
        <v/>
      </c>
      <c r="CE92" s="6" t="str">
        <f>IF($W92=CE$4,MAX(CE$1:CE91)+1,"")</f>
        <v/>
      </c>
      <c r="CF92" s="6" t="str">
        <f>IF($W92=CF$4,MAX(CF$1:CF91)+1,"")</f>
        <v/>
      </c>
      <c r="CG92" s="6" t="str">
        <f>IF($W92=CG$4,MAX(CG$1:CG91)+1,"")</f>
        <v/>
      </c>
      <c r="CH92" s="6" t="str">
        <f>IF($W92=CH$4,MAX(CH$1:CH91)+1,"")</f>
        <v/>
      </c>
      <c r="CI92" s="6" t="str">
        <f>IF($W92=CI$4,MAX(CI$1:CI91)+1,"")</f>
        <v/>
      </c>
      <c r="CJ92" s="6" t="str">
        <f>IF($W92=CJ$4,MAX(CJ$1:CJ91)+1,"")</f>
        <v/>
      </c>
      <c r="CK92" s="6" t="str">
        <f>IF($W92=CK$4,MAX(CK$1:CK91)+1,"")</f>
        <v/>
      </c>
      <c r="CL92" s="6" t="str">
        <f>IF($W92=CL$4,MAX(CL$1:CL91)+1,"")</f>
        <v/>
      </c>
      <c r="CM92" s="6" t="str">
        <f>IF($W92=CM$4,MAX(CM$1:CM91)+1,"")</f>
        <v/>
      </c>
      <c r="CN92" s="6" t="str">
        <f>IF($W92=CN$4,MAX(CN$1:CN91)+1,"")</f>
        <v/>
      </c>
      <c r="CO92" s="6" t="str">
        <f>IF($W92=CO$4,MAX(CO$1:CO91)+1,"")</f>
        <v/>
      </c>
      <c r="CP92" s="6" t="str">
        <f>IF($W92=CP$4,MAX(CP$1:CP91)+1,"")</f>
        <v/>
      </c>
      <c r="CQ92" s="6" t="str">
        <f>IF($W92=CQ$4,MAX(CQ$1:CQ91)+1,"")</f>
        <v/>
      </c>
      <c r="CR92" s="6" t="str">
        <f>IF($W92=CR$4,MAX(CR$1:CR91)+1,"")</f>
        <v/>
      </c>
      <c r="CS92" s="6" t="str">
        <f>IF($W92=CS$4,MAX(CS$1:CS91)+1,"")</f>
        <v/>
      </c>
      <c r="CT92" s="5">
        <f t="shared" si="19"/>
        <v>19</v>
      </c>
      <c r="CU92" s="6" t="str">
        <f t="shared" si="20"/>
        <v>1709901949981</v>
      </c>
      <c r="CV92" s="5" t="str">
        <f t="shared" si="21"/>
        <v>เด็กชาย</v>
      </c>
      <c r="CW92" s="5" t="str" cm="1">
        <f t="array" ref="CW92">RIGHT(F92,MIN(LEN(SUBSTITUTE(F92,รายชื่อนักเรียนแยกห้อง!$AD$5:$AD$8,""))))</f>
        <v>ณัฐกันต์</v>
      </c>
      <c r="CX92" s="6">
        <f t="shared" si="22"/>
        <v>0</v>
      </c>
      <c r="CY92" s="6" t="str">
        <f t="shared" si="23"/>
        <v/>
      </c>
      <c r="CZ92" s="5" t="str">
        <f t="shared" si="24"/>
        <v>มัธยมศึกษาปีที่ 1/3-0</v>
      </c>
      <c r="DA92" s="5" t="str">
        <f t="shared" si="25"/>
        <v>มัธยมศึกษาปีที่ 1/3-</v>
      </c>
      <c r="DC92" s="6" t="str">
        <f>IF(DB92="วิทย์-คณิต (เตรียมวิศวะ)",MAX($DC$1:DC91)+1,"")</f>
        <v/>
      </c>
      <c r="DD92" s="6" t="str">
        <f>IF(DB92="วิทย์-คณิต (วิทยาศาสตร์สุขภาพ)",MAX($DD$1:DD91)+1,"")</f>
        <v/>
      </c>
      <c r="DE92" s="6" t="str">
        <f>IF(DB92="ศิลป์การจัดการธุรกิจการค้าสมัยใหม่",MAX($DE$1:DE91)+1,"")</f>
        <v/>
      </c>
      <c r="DF92" s="6" t="str">
        <f>IF(DB92="ศิลป์ภาษาจีนเพื่อธุรกิจ 4.0",MAX($DF$1:DF91)+1,"")</f>
        <v/>
      </c>
      <c r="DG92" s="6" t="str">
        <f>IF(DB92="ศิลป์ภาษาอังกฤษเพื่อการสื่อสารธุรกิจ",MAX($DG$1:DG91)+1,"")</f>
        <v/>
      </c>
      <c r="DH92" s="6" t="str">
        <f>IF(DB92="นวัตกรรมการจัดการเกษตร",MAX($DH$1:DH91)+1,"")</f>
        <v/>
      </c>
      <c r="DI92" s="5">
        <f t="shared" si="26"/>
        <v>0</v>
      </c>
      <c r="DJ92" s="5" t="str">
        <f t="shared" si="27"/>
        <v>มัธยมศึกษาปีที่ 1/3-15</v>
      </c>
      <c r="DK92" s="5" t="str">
        <f t="shared" si="28"/>
        <v>-0</v>
      </c>
      <c r="DL92" s="5" t="str">
        <f t="shared" si="29"/>
        <v>มัธยมศึกษาปีที่ 1</v>
      </c>
    </row>
    <row r="93" spans="1:116">
      <c r="A93" s="5" t="str">
        <f t="shared" si="15"/>
        <v>มัธยมศึกษาปีที่ 1/3-16</v>
      </c>
      <c r="B93" s="5" t="str">
        <f t="shared" si="16"/>
        <v>ช68108-20</v>
      </c>
      <c r="C93" s="5" t="str">
        <f t="shared" si="17"/>
        <v>-0</v>
      </c>
      <c r="D93" s="8">
        <v>16</v>
      </c>
      <c r="E93" s="9" t="s">
        <v>1754</v>
      </c>
      <c r="F93" s="3" t="s">
        <v>1774</v>
      </c>
      <c r="G93" s="3" t="s">
        <v>1320</v>
      </c>
      <c r="H93" s="11">
        <v>1</v>
      </c>
      <c r="I93" s="11">
        <v>7</v>
      </c>
      <c r="J93" s="11">
        <v>0</v>
      </c>
      <c r="K93" s="11">
        <v>9</v>
      </c>
      <c r="L93" s="11">
        <v>9</v>
      </c>
      <c r="M93" s="11">
        <v>0</v>
      </c>
      <c r="N93" s="11">
        <v>1</v>
      </c>
      <c r="O93" s="11">
        <v>9</v>
      </c>
      <c r="P93" s="11">
        <v>5</v>
      </c>
      <c r="Q93" s="11">
        <v>2</v>
      </c>
      <c r="R93" s="11">
        <v>7</v>
      </c>
      <c r="S93" s="11">
        <v>7</v>
      </c>
      <c r="T93" s="11">
        <v>0</v>
      </c>
      <c r="U93" s="11" t="s">
        <v>577</v>
      </c>
      <c r="W93" s="6" t="str">
        <f>IF(X93="","",IF(X93=รายชื่อชมรม!$B$3,รายชื่อชมรม!$A$3,IF(X93=รายชื่อชมรม!$B$4,รายชื่อชมรม!$A$4,IF(X93=รายชื่อชมรม!$B$5,รายชื่อชมรม!$A$5,IF(X93=รายชื่อชมรม!$B$6,รายชื่อชมรม!$A$6,IF(X93=รายชื่อชมรม!$B$7,รายชื่อชมรม!$A$7,IF(X93=รายชื่อชมรม!$B$8,รายชื่อชมรม!$A$8,IF(X93=รายชื่อชมรม!$B$9,รายชื่อชมรม!$A$9,IF(X93=รายชื่อชมรม!$B$10,รายชื่อชมรม!$A$10,IF(X93=รายชื่อชมรม!$B$11,รายชื่อชมรม!$A$11,IF(X93=รายชื่อชมรม!$B$12,รายชื่อชมรม!$A$12,"-")))))))))))</f>
        <v>ช68108</v>
      </c>
      <c r="X93" s="6" t="s">
        <v>2320</v>
      </c>
      <c r="Y93" s="6" t="str">
        <f>IF(W93=0,"",IF(W93="-","",IF(W93="","",VLOOKUP(W93,รายชื่อชมรม!$A$3:$F$83,3,FALSE))))</f>
        <v>นางสาวอภิชยา  จิตรีเนื่อง</v>
      </c>
      <c r="Z93" s="6" t="str">
        <f>IF(Y93=$Z$4,MAX(Z$1:$Z92)+1,"")</f>
        <v/>
      </c>
      <c r="AA93" s="6" t="str">
        <f>IF($Y93=AA$4,MAX(AA$1:AA92)+1,"")</f>
        <v/>
      </c>
      <c r="AB93" s="6" t="str">
        <f>IF($Y93=AB$4,MAX(AB$1:AB92)+1,"")</f>
        <v/>
      </c>
      <c r="AC93" s="6" t="str">
        <f>IF($Y93=AC$4,MAX(AC$1:AC92)+1,"")</f>
        <v/>
      </c>
      <c r="AD93" s="6" t="str">
        <f>IF($Y93=AD$4,MAX(AD$1:AD92)+1,"")</f>
        <v/>
      </c>
      <c r="AE93" s="6" t="str">
        <f>IF($Y93=AE$4,MAX(AE$1:AE92)+1,"")</f>
        <v/>
      </c>
      <c r="AF93" s="6" t="str">
        <f>IF($Y93=AF$4,MAX(AF$1:AF92)+1,"")</f>
        <v/>
      </c>
      <c r="AG93" s="6" t="str">
        <f>IF($Y93=AG$4,MAX(AG$1:AG92)+1,"")</f>
        <v/>
      </c>
      <c r="AH93" s="6" t="str">
        <f>IF($Y93=AH$4,MAX(AH$1:AH92)+1,"")</f>
        <v/>
      </c>
      <c r="AI93" s="5">
        <f t="shared" si="18"/>
        <v>0</v>
      </c>
      <c r="AK93" s="6" t="str">
        <f>IF($W93=AK$4,MAX(AK$1:AK92)+1,"")</f>
        <v/>
      </c>
      <c r="AL93" s="6" t="str">
        <f>IF($W93=AL$4,MAX(AL$1:AL92)+1,"")</f>
        <v/>
      </c>
      <c r="AM93" s="6" t="str">
        <f>IF($W93=AM$4,MAX(AM$1:AM92)+1,"")</f>
        <v/>
      </c>
      <c r="AN93" s="6" t="str">
        <f>IF($W93=AN$4,MAX(AN$1:AN92)+1,"")</f>
        <v/>
      </c>
      <c r="AO93" s="6" t="str">
        <f>IF($W93=AO$4,MAX(AO$1:AO92)+1,"")</f>
        <v/>
      </c>
      <c r="AP93" s="6" t="str">
        <f>IF($W93=AP$4,MAX(AP$1:AP92)+1,"")</f>
        <v/>
      </c>
      <c r="AQ93" s="6" t="str">
        <f>IF($W93=AQ$4,MAX(AQ$1:AQ92)+1,"")</f>
        <v/>
      </c>
      <c r="AR93" s="6">
        <f>IF($W93=AR$4,MAX(AR$1:AR92)+1,"")</f>
        <v>20</v>
      </c>
      <c r="AS93" s="6" t="str">
        <f>IF($W93=AS$4,MAX(AS$1:AS92)+1,"")</f>
        <v/>
      </c>
      <c r="AT93" s="6" t="str">
        <f>IF($W93=AT$4,MAX(AT$1:AT92)+1,"")</f>
        <v/>
      </c>
      <c r="AU93" s="6" t="str">
        <f>IF($W93=AU$4,MAX(AU$1:AU92)+1,"")</f>
        <v/>
      </c>
      <c r="AV93" s="6" t="str">
        <f>IF($W93=AV$4,MAX(AV$1:AV92)+1,"")</f>
        <v/>
      </c>
      <c r="AW93" s="6" t="str">
        <f>IF($W93=AW$4,MAX(AW$1:AW92)+1,"")</f>
        <v/>
      </c>
      <c r="AX93" s="6" t="str">
        <f>IF($W93=AX$4,MAX(AX$1:AX92)+1,"")</f>
        <v/>
      </c>
      <c r="AY93" s="6" t="str">
        <f>IF($W93=AY$4,MAX(AY$1:AY92)+1,"")</f>
        <v/>
      </c>
      <c r="AZ93" s="6" t="str">
        <f>IF($W93=AZ$4,MAX(AZ$1:AZ92)+1,"")</f>
        <v/>
      </c>
      <c r="BA93" s="6" t="str">
        <f>IF($W93=BA$4,MAX(BA$1:BA92)+1,"")</f>
        <v/>
      </c>
      <c r="BB93" s="6" t="str">
        <f>IF($W93=BB$4,MAX(BB$1:BB92)+1,"")</f>
        <v/>
      </c>
      <c r="BC93" s="6" t="str">
        <f>IF($W93=BC$4,MAX(BC$1:BC92)+1,"")</f>
        <v/>
      </c>
      <c r="BD93" s="6" t="str">
        <f>IF($W93=BD$4,MAX(BD$1:BD92)+1,"")</f>
        <v/>
      </c>
      <c r="BE93" s="6" t="str">
        <f>IF($W93=BE$4,MAX(BE$1:BE92)+1,"")</f>
        <v/>
      </c>
      <c r="BF93" s="6" t="str">
        <f>IF($W93=BF$4,MAX(BF$1:BF92)+1,"")</f>
        <v/>
      </c>
      <c r="BG93" s="6" t="str">
        <f>IF($W93=BG$4,MAX(BG$1:BG92)+1,"")</f>
        <v/>
      </c>
      <c r="BH93" s="6" t="str">
        <f>IF($W93=BH$4,MAX(BH$1:BH92)+1,"")</f>
        <v/>
      </c>
      <c r="BI93" s="6" t="str">
        <f>IF($W93=BI$4,MAX(BI$1:BI92)+1,"")</f>
        <v/>
      </c>
      <c r="BJ93" s="6" t="str">
        <f>IF($W93=BJ$4,MAX(BJ$1:BJ92)+1,"")</f>
        <v/>
      </c>
      <c r="BK93" s="6" t="str">
        <f>IF($W93=BK$4,MAX(BK$1:BK92)+1,"")</f>
        <v/>
      </c>
      <c r="BL93" s="6" t="str">
        <f>IF($W93=BL$4,MAX(BL$1:BL92)+1,"")</f>
        <v/>
      </c>
      <c r="BM93" s="6" t="str">
        <f>IF($W93=BM$4,MAX(BM$1:BM92)+1,"")</f>
        <v/>
      </c>
      <c r="BN93" s="6" t="str">
        <f>IF($W93=BN$4,MAX(BN$1:BN92)+1,"")</f>
        <v/>
      </c>
      <c r="BO93" s="6" t="str">
        <f>IF($W93=BO$4,MAX(BO$1:BO92)+1,"")</f>
        <v/>
      </c>
      <c r="BP93" s="6" t="str">
        <f>IF($W93=BP$4,MAX(BP$1:BP92)+1,"")</f>
        <v/>
      </c>
      <c r="BQ93" s="6" t="str">
        <f>IF($W93=BQ$4,MAX(BQ$1:BQ92)+1,"")</f>
        <v/>
      </c>
      <c r="BR93" s="6" t="str">
        <f>IF($W93=BR$4,MAX(BR$1:BR92)+1,"")</f>
        <v/>
      </c>
      <c r="BS93" s="6" t="str">
        <f>IF($W93=BS$4,MAX(BS$1:BS92)+1,"")</f>
        <v/>
      </c>
      <c r="BT93" s="6" t="str">
        <f>IF($W93=BT$4,MAX(BT$1:BT92)+1,"")</f>
        <v/>
      </c>
      <c r="BU93" s="6" t="str">
        <f>IF($W93=BU$4,MAX(BU$1:BU92)+1,"")</f>
        <v/>
      </c>
      <c r="BV93" s="6" t="str">
        <f>IF($W93=BV$4,MAX(BV$1:BV92)+1,"")</f>
        <v/>
      </c>
      <c r="BW93" s="6" t="str">
        <f>IF($W93=BW$4,MAX(BW$1:BW92)+1,"")</f>
        <v/>
      </c>
      <c r="BX93" s="6" t="str">
        <f>IF($W93=BX$4,MAX(BX$1:BX92)+1,"")</f>
        <v/>
      </c>
      <c r="BY93" s="6" t="str">
        <f>IF($W93=BY$4,MAX(BY$1:BY92)+1,"")</f>
        <v/>
      </c>
      <c r="BZ93" s="6" t="str">
        <f>IF($W93=BZ$4,MAX(BZ$1:BZ92)+1,"")</f>
        <v/>
      </c>
      <c r="CA93" s="6" t="str">
        <f>IF($W93=CA$4,MAX(CA$1:CA92)+1,"")</f>
        <v/>
      </c>
      <c r="CB93" s="6" t="str">
        <f>IF($W93=CB$4,MAX(CB$1:CB92)+1,"")</f>
        <v/>
      </c>
      <c r="CC93" s="6" t="str">
        <f>IF($W93=CC$4,MAX(CC$1:CC92)+1,"")</f>
        <v/>
      </c>
      <c r="CD93" s="6" t="str">
        <f>IF($W93=CD$4,MAX(CD$1:CD92)+1,"")</f>
        <v/>
      </c>
      <c r="CE93" s="6" t="str">
        <f>IF($W93=CE$4,MAX(CE$1:CE92)+1,"")</f>
        <v/>
      </c>
      <c r="CF93" s="6" t="str">
        <f>IF($W93=CF$4,MAX(CF$1:CF92)+1,"")</f>
        <v/>
      </c>
      <c r="CG93" s="6" t="str">
        <f>IF($W93=CG$4,MAX(CG$1:CG92)+1,"")</f>
        <v/>
      </c>
      <c r="CH93" s="6" t="str">
        <f>IF($W93=CH$4,MAX(CH$1:CH92)+1,"")</f>
        <v/>
      </c>
      <c r="CI93" s="6" t="str">
        <f>IF($W93=CI$4,MAX(CI$1:CI92)+1,"")</f>
        <v/>
      </c>
      <c r="CJ93" s="6" t="str">
        <f>IF($W93=CJ$4,MAX(CJ$1:CJ92)+1,"")</f>
        <v/>
      </c>
      <c r="CK93" s="6" t="str">
        <f>IF($W93=CK$4,MAX(CK$1:CK92)+1,"")</f>
        <v/>
      </c>
      <c r="CL93" s="6" t="str">
        <f>IF($W93=CL$4,MAX(CL$1:CL92)+1,"")</f>
        <v/>
      </c>
      <c r="CM93" s="6" t="str">
        <f>IF($W93=CM$4,MAX(CM$1:CM92)+1,"")</f>
        <v/>
      </c>
      <c r="CN93" s="6" t="str">
        <f>IF($W93=CN$4,MAX(CN$1:CN92)+1,"")</f>
        <v/>
      </c>
      <c r="CO93" s="6" t="str">
        <f>IF($W93=CO$4,MAX(CO$1:CO92)+1,"")</f>
        <v/>
      </c>
      <c r="CP93" s="6" t="str">
        <f>IF($W93=CP$4,MAX(CP$1:CP92)+1,"")</f>
        <v/>
      </c>
      <c r="CQ93" s="6" t="str">
        <f>IF($W93=CQ$4,MAX(CQ$1:CQ92)+1,"")</f>
        <v/>
      </c>
      <c r="CR93" s="6" t="str">
        <f>IF($W93=CR$4,MAX(CR$1:CR92)+1,"")</f>
        <v/>
      </c>
      <c r="CS93" s="6" t="str">
        <f>IF($W93=CS$4,MAX(CS$1:CS92)+1,"")</f>
        <v/>
      </c>
      <c r="CT93" s="5">
        <f t="shared" si="19"/>
        <v>20</v>
      </c>
      <c r="CU93" s="6" t="str">
        <f t="shared" si="20"/>
        <v>1709901952770</v>
      </c>
      <c r="CV93" s="5" t="str">
        <f t="shared" si="21"/>
        <v>เด็กชาย</v>
      </c>
      <c r="CW93" s="5" t="str" cm="1">
        <f t="array" ref="CW93">RIGHT(F93,MIN(LEN(SUBSTITUTE(F93,รายชื่อนักเรียนแยกห้อง!$AD$5:$AD$8,""))))</f>
        <v>สุรวุฒิ</v>
      </c>
      <c r="CX93" s="6">
        <f t="shared" si="22"/>
        <v>0</v>
      </c>
      <c r="CY93" s="6" t="str">
        <f t="shared" si="23"/>
        <v/>
      </c>
      <c r="CZ93" s="5" t="str">
        <f t="shared" si="24"/>
        <v>มัธยมศึกษาปีที่ 1/3-0</v>
      </c>
      <c r="DA93" s="5" t="str">
        <f t="shared" si="25"/>
        <v>มัธยมศึกษาปีที่ 1/3-</v>
      </c>
      <c r="DC93" s="6" t="str">
        <f>IF(DB93="วิทย์-คณิต (เตรียมวิศวะ)",MAX($DC$1:DC92)+1,"")</f>
        <v/>
      </c>
      <c r="DD93" s="6" t="str">
        <f>IF(DB93="วิทย์-คณิต (วิทยาศาสตร์สุขภาพ)",MAX($DD$1:DD92)+1,"")</f>
        <v/>
      </c>
      <c r="DE93" s="6" t="str">
        <f>IF(DB93="ศิลป์การจัดการธุรกิจการค้าสมัยใหม่",MAX($DE$1:DE92)+1,"")</f>
        <v/>
      </c>
      <c r="DF93" s="6" t="str">
        <f>IF(DB93="ศิลป์ภาษาจีนเพื่อธุรกิจ 4.0",MAX($DF$1:DF92)+1,"")</f>
        <v/>
      </c>
      <c r="DG93" s="6" t="str">
        <f>IF(DB93="ศิลป์ภาษาอังกฤษเพื่อการสื่อสารธุรกิจ",MAX($DG$1:DG92)+1,"")</f>
        <v/>
      </c>
      <c r="DH93" s="6" t="str">
        <f>IF(DB93="นวัตกรรมการจัดการเกษตร",MAX($DH$1:DH92)+1,"")</f>
        <v/>
      </c>
      <c r="DI93" s="5">
        <f t="shared" si="26"/>
        <v>0</v>
      </c>
      <c r="DJ93" s="5" t="str">
        <f t="shared" si="27"/>
        <v>มัธยมศึกษาปีที่ 1/3-16</v>
      </c>
      <c r="DK93" s="5" t="str">
        <f t="shared" si="28"/>
        <v>-0</v>
      </c>
      <c r="DL93" s="5" t="str">
        <f t="shared" si="29"/>
        <v>มัธยมศึกษาปีที่ 1</v>
      </c>
    </row>
    <row r="94" spans="1:116">
      <c r="A94" s="5" t="str">
        <f t="shared" si="15"/>
        <v>มัธยมศึกษาปีที่ 1/3-17</v>
      </c>
      <c r="B94" s="5" t="str">
        <f t="shared" si="16"/>
        <v>ช68108-21</v>
      </c>
      <c r="C94" s="5" t="str">
        <f t="shared" si="17"/>
        <v>-0</v>
      </c>
      <c r="D94" s="8">
        <v>17</v>
      </c>
      <c r="E94" s="9" t="s">
        <v>1756</v>
      </c>
      <c r="F94" s="3" t="s">
        <v>1776</v>
      </c>
      <c r="G94" s="3" t="s">
        <v>1777</v>
      </c>
      <c r="H94" s="11">
        <v>1</v>
      </c>
      <c r="I94" s="11">
        <v>7</v>
      </c>
      <c r="J94" s="11">
        <v>0</v>
      </c>
      <c r="K94" s="11">
        <v>9</v>
      </c>
      <c r="L94" s="11">
        <v>9</v>
      </c>
      <c r="M94" s="11">
        <v>0</v>
      </c>
      <c r="N94" s="11">
        <v>1</v>
      </c>
      <c r="O94" s="11">
        <v>9</v>
      </c>
      <c r="P94" s="11">
        <v>3</v>
      </c>
      <c r="Q94" s="11">
        <v>3</v>
      </c>
      <c r="R94" s="11">
        <v>7</v>
      </c>
      <c r="S94" s="11">
        <v>6</v>
      </c>
      <c r="T94" s="11">
        <v>7</v>
      </c>
      <c r="U94" s="11" t="s">
        <v>577</v>
      </c>
      <c r="W94" s="6" t="str">
        <f>IF(X94="","",IF(X94=รายชื่อชมรม!$B$3,รายชื่อชมรม!$A$3,IF(X94=รายชื่อชมรม!$B$4,รายชื่อชมรม!$A$4,IF(X94=รายชื่อชมรม!$B$5,รายชื่อชมรม!$A$5,IF(X94=รายชื่อชมรม!$B$6,รายชื่อชมรม!$A$6,IF(X94=รายชื่อชมรม!$B$7,รายชื่อชมรม!$A$7,IF(X94=รายชื่อชมรม!$B$8,รายชื่อชมรม!$A$8,IF(X94=รายชื่อชมรม!$B$9,รายชื่อชมรม!$A$9,IF(X94=รายชื่อชมรม!$B$10,รายชื่อชมรม!$A$10,IF(X94=รายชื่อชมรม!$B$11,รายชื่อชมรม!$A$11,IF(X94=รายชื่อชมรม!$B$12,รายชื่อชมรม!$A$12,"-")))))))))))</f>
        <v>ช68108</v>
      </c>
      <c r="X94" s="6" t="s">
        <v>2320</v>
      </c>
      <c r="Y94" s="6" t="str">
        <f>IF(W94=0,"",IF(W94="-","",IF(W94="","",VLOOKUP(W94,รายชื่อชมรม!$A$3:$F$83,3,FALSE))))</f>
        <v>นางสาวอภิชยา  จิตรีเนื่อง</v>
      </c>
      <c r="Z94" s="6" t="str">
        <f>IF(Y94=$Z$4,MAX(Z$1:$Z93)+1,"")</f>
        <v/>
      </c>
      <c r="AA94" s="6" t="str">
        <f>IF($Y94=AA$4,MAX(AA$1:AA93)+1,"")</f>
        <v/>
      </c>
      <c r="AB94" s="6" t="str">
        <f>IF($Y94=AB$4,MAX(AB$1:AB93)+1,"")</f>
        <v/>
      </c>
      <c r="AC94" s="6" t="str">
        <f>IF($Y94=AC$4,MAX(AC$1:AC93)+1,"")</f>
        <v/>
      </c>
      <c r="AD94" s="6" t="str">
        <f>IF($Y94=AD$4,MAX(AD$1:AD93)+1,"")</f>
        <v/>
      </c>
      <c r="AE94" s="6" t="str">
        <f>IF($Y94=AE$4,MAX(AE$1:AE93)+1,"")</f>
        <v/>
      </c>
      <c r="AF94" s="6" t="str">
        <f>IF($Y94=AF$4,MAX(AF$1:AF93)+1,"")</f>
        <v/>
      </c>
      <c r="AG94" s="6" t="str">
        <f>IF($Y94=AG$4,MAX(AG$1:AG93)+1,"")</f>
        <v/>
      </c>
      <c r="AH94" s="6" t="str">
        <f>IF($Y94=AH$4,MAX(AH$1:AH93)+1,"")</f>
        <v/>
      </c>
      <c r="AI94" s="5">
        <f t="shared" si="18"/>
        <v>0</v>
      </c>
      <c r="AK94" s="6" t="str">
        <f>IF($W94=AK$4,MAX(AK$1:AK93)+1,"")</f>
        <v/>
      </c>
      <c r="AL94" s="6" t="str">
        <f>IF($W94=AL$4,MAX(AL$1:AL93)+1,"")</f>
        <v/>
      </c>
      <c r="AM94" s="6" t="str">
        <f>IF($W94=AM$4,MAX(AM$1:AM93)+1,"")</f>
        <v/>
      </c>
      <c r="AN94" s="6" t="str">
        <f>IF($W94=AN$4,MAX(AN$1:AN93)+1,"")</f>
        <v/>
      </c>
      <c r="AO94" s="6" t="str">
        <f>IF($W94=AO$4,MAX(AO$1:AO93)+1,"")</f>
        <v/>
      </c>
      <c r="AP94" s="6" t="str">
        <f>IF($W94=AP$4,MAX(AP$1:AP93)+1,"")</f>
        <v/>
      </c>
      <c r="AQ94" s="6" t="str">
        <f>IF($W94=AQ$4,MAX(AQ$1:AQ93)+1,"")</f>
        <v/>
      </c>
      <c r="AR94" s="6">
        <f>IF($W94=AR$4,MAX(AR$1:AR93)+1,"")</f>
        <v>21</v>
      </c>
      <c r="AS94" s="6" t="str">
        <f>IF($W94=AS$4,MAX(AS$1:AS93)+1,"")</f>
        <v/>
      </c>
      <c r="AT94" s="6" t="str">
        <f>IF($W94=AT$4,MAX(AT$1:AT93)+1,"")</f>
        <v/>
      </c>
      <c r="AU94" s="6" t="str">
        <f>IF($W94=AU$4,MAX(AU$1:AU93)+1,"")</f>
        <v/>
      </c>
      <c r="AV94" s="6" t="str">
        <f>IF($W94=AV$4,MAX(AV$1:AV93)+1,"")</f>
        <v/>
      </c>
      <c r="AW94" s="6" t="str">
        <f>IF($W94=AW$4,MAX(AW$1:AW93)+1,"")</f>
        <v/>
      </c>
      <c r="AX94" s="6" t="str">
        <f>IF($W94=AX$4,MAX(AX$1:AX93)+1,"")</f>
        <v/>
      </c>
      <c r="AY94" s="6" t="str">
        <f>IF($W94=AY$4,MAX(AY$1:AY93)+1,"")</f>
        <v/>
      </c>
      <c r="AZ94" s="6" t="str">
        <f>IF($W94=AZ$4,MAX(AZ$1:AZ93)+1,"")</f>
        <v/>
      </c>
      <c r="BA94" s="6" t="str">
        <f>IF($W94=BA$4,MAX(BA$1:BA93)+1,"")</f>
        <v/>
      </c>
      <c r="BB94" s="6" t="str">
        <f>IF($W94=BB$4,MAX(BB$1:BB93)+1,"")</f>
        <v/>
      </c>
      <c r="BC94" s="6" t="str">
        <f>IF($W94=BC$4,MAX(BC$1:BC93)+1,"")</f>
        <v/>
      </c>
      <c r="BD94" s="6" t="str">
        <f>IF($W94=BD$4,MAX(BD$1:BD93)+1,"")</f>
        <v/>
      </c>
      <c r="BE94" s="6" t="str">
        <f>IF($W94=BE$4,MAX(BE$1:BE93)+1,"")</f>
        <v/>
      </c>
      <c r="BF94" s="6" t="str">
        <f>IF($W94=BF$4,MAX(BF$1:BF93)+1,"")</f>
        <v/>
      </c>
      <c r="BG94" s="6" t="str">
        <f>IF($W94=BG$4,MAX(BG$1:BG93)+1,"")</f>
        <v/>
      </c>
      <c r="BH94" s="6" t="str">
        <f>IF($W94=BH$4,MAX(BH$1:BH93)+1,"")</f>
        <v/>
      </c>
      <c r="BI94" s="6" t="str">
        <f>IF($W94=BI$4,MAX(BI$1:BI93)+1,"")</f>
        <v/>
      </c>
      <c r="BJ94" s="6" t="str">
        <f>IF($W94=BJ$4,MAX(BJ$1:BJ93)+1,"")</f>
        <v/>
      </c>
      <c r="BK94" s="6" t="str">
        <f>IF($W94=BK$4,MAX(BK$1:BK93)+1,"")</f>
        <v/>
      </c>
      <c r="BL94" s="6" t="str">
        <f>IF($W94=BL$4,MAX(BL$1:BL93)+1,"")</f>
        <v/>
      </c>
      <c r="BM94" s="6" t="str">
        <f>IF($W94=BM$4,MAX(BM$1:BM93)+1,"")</f>
        <v/>
      </c>
      <c r="BN94" s="6" t="str">
        <f>IF($W94=BN$4,MAX(BN$1:BN93)+1,"")</f>
        <v/>
      </c>
      <c r="BO94" s="6" t="str">
        <f>IF($W94=BO$4,MAX(BO$1:BO93)+1,"")</f>
        <v/>
      </c>
      <c r="BP94" s="6" t="str">
        <f>IF($W94=BP$4,MAX(BP$1:BP93)+1,"")</f>
        <v/>
      </c>
      <c r="BQ94" s="6" t="str">
        <f>IF($W94=BQ$4,MAX(BQ$1:BQ93)+1,"")</f>
        <v/>
      </c>
      <c r="BR94" s="6" t="str">
        <f>IF($W94=BR$4,MAX(BR$1:BR93)+1,"")</f>
        <v/>
      </c>
      <c r="BS94" s="6" t="str">
        <f>IF($W94=BS$4,MAX(BS$1:BS93)+1,"")</f>
        <v/>
      </c>
      <c r="BT94" s="6" t="str">
        <f>IF($W94=BT$4,MAX(BT$1:BT93)+1,"")</f>
        <v/>
      </c>
      <c r="BU94" s="6" t="str">
        <f>IF($W94=BU$4,MAX(BU$1:BU93)+1,"")</f>
        <v/>
      </c>
      <c r="BV94" s="6" t="str">
        <f>IF($W94=BV$4,MAX(BV$1:BV93)+1,"")</f>
        <v/>
      </c>
      <c r="BW94" s="6" t="str">
        <f>IF($W94=BW$4,MAX(BW$1:BW93)+1,"")</f>
        <v/>
      </c>
      <c r="BX94" s="6" t="str">
        <f>IF($W94=BX$4,MAX(BX$1:BX93)+1,"")</f>
        <v/>
      </c>
      <c r="BY94" s="6" t="str">
        <f>IF($W94=BY$4,MAX(BY$1:BY93)+1,"")</f>
        <v/>
      </c>
      <c r="BZ94" s="6" t="str">
        <f>IF($W94=BZ$4,MAX(BZ$1:BZ93)+1,"")</f>
        <v/>
      </c>
      <c r="CA94" s="6" t="str">
        <f>IF($W94=CA$4,MAX(CA$1:CA93)+1,"")</f>
        <v/>
      </c>
      <c r="CB94" s="6" t="str">
        <f>IF($W94=CB$4,MAX(CB$1:CB93)+1,"")</f>
        <v/>
      </c>
      <c r="CC94" s="6" t="str">
        <f>IF($W94=CC$4,MAX(CC$1:CC93)+1,"")</f>
        <v/>
      </c>
      <c r="CD94" s="6" t="str">
        <f>IF($W94=CD$4,MAX(CD$1:CD93)+1,"")</f>
        <v/>
      </c>
      <c r="CE94" s="6" t="str">
        <f>IF($W94=CE$4,MAX(CE$1:CE93)+1,"")</f>
        <v/>
      </c>
      <c r="CF94" s="6" t="str">
        <f>IF($W94=CF$4,MAX(CF$1:CF93)+1,"")</f>
        <v/>
      </c>
      <c r="CG94" s="6" t="str">
        <f>IF($W94=CG$4,MAX(CG$1:CG93)+1,"")</f>
        <v/>
      </c>
      <c r="CH94" s="6" t="str">
        <f>IF($W94=CH$4,MAX(CH$1:CH93)+1,"")</f>
        <v/>
      </c>
      <c r="CI94" s="6" t="str">
        <f>IF($W94=CI$4,MAX(CI$1:CI93)+1,"")</f>
        <v/>
      </c>
      <c r="CJ94" s="6" t="str">
        <f>IF($W94=CJ$4,MAX(CJ$1:CJ93)+1,"")</f>
        <v/>
      </c>
      <c r="CK94" s="6" t="str">
        <f>IF($W94=CK$4,MAX(CK$1:CK93)+1,"")</f>
        <v/>
      </c>
      <c r="CL94" s="6" t="str">
        <f>IF($W94=CL$4,MAX(CL$1:CL93)+1,"")</f>
        <v/>
      </c>
      <c r="CM94" s="6" t="str">
        <f>IF($W94=CM$4,MAX(CM$1:CM93)+1,"")</f>
        <v/>
      </c>
      <c r="CN94" s="6" t="str">
        <f>IF($W94=CN$4,MAX(CN$1:CN93)+1,"")</f>
        <v/>
      </c>
      <c r="CO94" s="6" t="str">
        <f>IF($W94=CO$4,MAX(CO$1:CO93)+1,"")</f>
        <v/>
      </c>
      <c r="CP94" s="6" t="str">
        <f>IF($W94=CP$4,MAX(CP$1:CP93)+1,"")</f>
        <v/>
      </c>
      <c r="CQ94" s="6" t="str">
        <f>IF($W94=CQ$4,MAX(CQ$1:CQ93)+1,"")</f>
        <v/>
      </c>
      <c r="CR94" s="6" t="str">
        <f>IF($W94=CR$4,MAX(CR$1:CR93)+1,"")</f>
        <v/>
      </c>
      <c r="CS94" s="6" t="str">
        <f>IF($W94=CS$4,MAX(CS$1:CS93)+1,"")</f>
        <v/>
      </c>
      <c r="CT94" s="5">
        <f t="shared" si="19"/>
        <v>21</v>
      </c>
      <c r="CU94" s="6" t="str">
        <f t="shared" si="20"/>
        <v>1709901933767</v>
      </c>
      <c r="CV94" s="5" t="str">
        <f t="shared" si="21"/>
        <v>เด็กชาย</v>
      </c>
      <c r="CW94" s="5" t="str" cm="1">
        <f t="array" ref="CW94">RIGHT(F94,MIN(LEN(SUBSTITUTE(F94,รายชื่อนักเรียนแยกห้อง!$AD$5:$AD$8,""))))</f>
        <v>ภัทรพงษ์</v>
      </c>
      <c r="CX94" s="6">
        <f t="shared" si="22"/>
        <v>0</v>
      </c>
      <c r="CY94" s="6" t="str">
        <f t="shared" si="23"/>
        <v/>
      </c>
      <c r="CZ94" s="5" t="str">
        <f t="shared" si="24"/>
        <v>มัธยมศึกษาปีที่ 1/3-0</v>
      </c>
      <c r="DA94" s="5" t="str">
        <f t="shared" si="25"/>
        <v>มัธยมศึกษาปีที่ 1/3-</v>
      </c>
      <c r="DC94" s="6" t="str">
        <f>IF(DB94="วิทย์-คณิต (เตรียมวิศวะ)",MAX($DC$1:DC93)+1,"")</f>
        <v/>
      </c>
      <c r="DD94" s="6" t="str">
        <f>IF(DB94="วิทย์-คณิต (วิทยาศาสตร์สุขภาพ)",MAX($DD$1:DD93)+1,"")</f>
        <v/>
      </c>
      <c r="DE94" s="6" t="str">
        <f>IF(DB94="ศิลป์การจัดการธุรกิจการค้าสมัยใหม่",MAX($DE$1:DE93)+1,"")</f>
        <v/>
      </c>
      <c r="DF94" s="6" t="str">
        <f>IF(DB94="ศิลป์ภาษาจีนเพื่อธุรกิจ 4.0",MAX($DF$1:DF93)+1,"")</f>
        <v/>
      </c>
      <c r="DG94" s="6" t="str">
        <f>IF(DB94="ศิลป์ภาษาอังกฤษเพื่อการสื่อสารธุรกิจ",MAX($DG$1:DG93)+1,"")</f>
        <v/>
      </c>
      <c r="DH94" s="6" t="str">
        <f>IF(DB94="นวัตกรรมการจัดการเกษตร",MAX($DH$1:DH93)+1,"")</f>
        <v/>
      </c>
      <c r="DI94" s="5">
        <f t="shared" si="26"/>
        <v>0</v>
      </c>
      <c r="DJ94" s="5" t="str">
        <f t="shared" si="27"/>
        <v>มัธยมศึกษาปีที่ 1/3-17</v>
      </c>
      <c r="DK94" s="5" t="str">
        <f t="shared" si="28"/>
        <v>-0</v>
      </c>
      <c r="DL94" s="5" t="str">
        <f t="shared" si="29"/>
        <v>มัธยมศึกษาปีที่ 1</v>
      </c>
    </row>
    <row r="95" spans="1:116">
      <c r="A95" s="5" t="str">
        <f t="shared" si="15"/>
        <v>มัธยมศึกษาปีที่ 1/3-18</v>
      </c>
      <c r="B95" s="5" t="str">
        <f t="shared" si="16"/>
        <v>ช68105-8</v>
      </c>
      <c r="C95" s="5" t="str">
        <f t="shared" si="17"/>
        <v>-0</v>
      </c>
      <c r="D95" s="8">
        <v>18</v>
      </c>
      <c r="E95" s="9" t="s">
        <v>1757</v>
      </c>
      <c r="F95" s="3" t="s">
        <v>1779</v>
      </c>
      <c r="G95" s="3" t="s">
        <v>1780</v>
      </c>
      <c r="H95" s="11">
        <v>1</v>
      </c>
      <c r="I95" s="11">
        <v>7</v>
      </c>
      <c r="J95" s="11">
        <v>5</v>
      </c>
      <c r="K95" s="11">
        <v>9</v>
      </c>
      <c r="L95" s="11">
        <v>7</v>
      </c>
      <c r="M95" s="11">
        <v>0</v>
      </c>
      <c r="N95" s="11">
        <v>0</v>
      </c>
      <c r="O95" s="11">
        <v>0</v>
      </c>
      <c r="P95" s="11">
        <v>2</v>
      </c>
      <c r="Q95" s="11">
        <v>1</v>
      </c>
      <c r="R95" s="11">
        <v>7</v>
      </c>
      <c r="S95" s="11">
        <v>8</v>
      </c>
      <c r="T95" s="11">
        <v>7</v>
      </c>
      <c r="U95" s="11" t="s">
        <v>577</v>
      </c>
      <c r="W95" s="6" t="str">
        <f>IF(X95="","",IF(X95=รายชื่อชมรม!$B$3,รายชื่อชมรม!$A$3,IF(X95=รายชื่อชมรม!$B$4,รายชื่อชมรม!$A$4,IF(X95=รายชื่อชมรม!$B$5,รายชื่อชมรม!$A$5,IF(X95=รายชื่อชมรม!$B$6,รายชื่อชมรม!$A$6,IF(X95=รายชื่อชมรม!$B$7,รายชื่อชมรม!$A$7,IF(X95=รายชื่อชมรม!$B$8,รายชื่อชมรม!$A$8,IF(X95=รายชื่อชมรม!$B$9,รายชื่อชมรม!$A$9,IF(X95=รายชื่อชมรม!$B$10,รายชื่อชมรม!$A$10,IF(X95=รายชื่อชมรม!$B$11,รายชื่อชมรม!$A$11,IF(X95=รายชื่อชมรม!$B$12,รายชื่อชมรม!$A$12,"-")))))))))))</f>
        <v>ช68105</v>
      </c>
      <c r="X95" s="6" t="s">
        <v>2306</v>
      </c>
      <c r="Y95" s="6" t="str">
        <f>IF(W95=0,"",IF(W95="-","",IF(W95="","",VLOOKUP(W95,รายชื่อชมรม!$A$3:$F$83,3,FALSE))))</f>
        <v>นางภัณฑิลา  โนนทะขาม</v>
      </c>
      <c r="Z95" s="6" t="str">
        <f>IF(Y95=$Z$4,MAX(Z$1:$Z94)+1,"")</f>
        <v/>
      </c>
      <c r="AA95" s="6" t="str">
        <f>IF($Y95=AA$4,MAX(AA$1:AA94)+1,"")</f>
        <v/>
      </c>
      <c r="AB95" s="6" t="str">
        <f>IF($Y95=AB$4,MAX(AB$1:AB94)+1,"")</f>
        <v/>
      </c>
      <c r="AC95" s="6" t="str">
        <f>IF($Y95=AC$4,MAX(AC$1:AC94)+1,"")</f>
        <v/>
      </c>
      <c r="AD95" s="6" t="str">
        <f>IF($Y95=AD$4,MAX(AD$1:AD94)+1,"")</f>
        <v/>
      </c>
      <c r="AE95" s="6" t="str">
        <f>IF($Y95=AE$4,MAX(AE$1:AE94)+1,"")</f>
        <v/>
      </c>
      <c r="AF95" s="6" t="str">
        <f>IF($Y95=AF$4,MAX(AF$1:AF94)+1,"")</f>
        <v/>
      </c>
      <c r="AG95" s="6" t="str">
        <f>IF($Y95=AG$4,MAX(AG$1:AG94)+1,"")</f>
        <v/>
      </c>
      <c r="AH95" s="6" t="str">
        <f>IF($Y95=AH$4,MAX(AH$1:AH94)+1,"")</f>
        <v/>
      </c>
      <c r="AI95" s="5">
        <f t="shared" si="18"/>
        <v>0</v>
      </c>
      <c r="AK95" s="6" t="str">
        <f>IF($W95=AK$4,MAX(AK$1:AK94)+1,"")</f>
        <v/>
      </c>
      <c r="AL95" s="6" t="str">
        <f>IF($W95=AL$4,MAX(AL$1:AL94)+1,"")</f>
        <v/>
      </c>
      <c r="AM95" s="6" t="str">
        <f>IF($W95=AM$4,MAX(AM$1:AM94)+1,"")</f>
        <v/>
      </c>
      <c r="AN95" s="6" t="str">
        <f>IF($W95=AN$4,MAX(AN$1:AN94)+1,"")</f>
        <v/>
      </c>
      <c r="AO95" s="6">
        <f>IF($W95=AO$4,MAX(AO$1:AO94)+1,"")</f>
        <v>8</v>
      </c>
      <c r="AP95" s="6" t="str">
        <f>IF($W95=AP$4,MAX(AP$1:AP94)+1,"")</f>
        <v/>
      </c>
      <c r="AQ95" s="6" t="str">
        <f>IF($W95=AQ$4,MAX(AQ$1:AQ94)+1,"")</f>
        <v/>
      </c>
      <c r="AR95" s="6" t="str">
        <f>IF($W95=AR$4,MAX(AR$1:AR94)+1,"")</f>
        <v/>
      </c>
      <c r="AS95" s="6" t="str">
        <f>IF($W95=AS$4,MAX(AS$1:AS94)+1,"")</f>
        <v/>
      </c>
      <c r="AT95" s="6" t="str">
        <f>IF($W95=AT$4,MAX(AT$1:AT94)+1,"")</f>
        <v/>
      </c>
      <c r="AU95" s="6" t="str">
        <f>IF($W95=AU$4,MAX(AU$1:AU94)+1,"")</f>
        <v/>
      </c>
      <c r="AV95" s="6" t="str">
        <f>IF($W95=AV$4,MAX(AV$1:AV94)+1,"")</f>
        <v/>
      </c>
      <c r="AW95" s="6" t="str">
        <f>IF($W95=AW$4,MAX(AW$1:AW94)+1,"")</f>
        <v/>
      </c>
      <c r="AX95" s="6" t="str">
        <f>IF($W95=AX$4,MAX(AX$1:AX94)+1,"")</f>
        <v/>
      </c>
      <c r="AY95" s="6" t="str">
        <f>IF($W95=AY$4,MAX(AY$1:AY94)+1,"")</f>
        <v/>
      </c>
      <c r="AZ95" s="6" t="str">
        <f>IF($W95=AZ$4,MAX(AZ$1:AZ94)+1,"")</f>
        <v/>
      </c>
      <c r="BA95" s="6" t="str">
        <f>IF($W95=BA$4,MAX(BA$1:BA94)+1,"")</f>
        <v/>
      </c>
      <c r="BB95" s="6" t="str">
        <f>IF($W95=BB$4,MAX(BB$1:BB94)+1,"")</f>
        <v/>
      </c>
      <c r="BC95" s="6" t="str">
        <f>IF($W95=BC$4,MAX(BC$1:BC94)+1,"")</f>
        <v/>
      </c>
      <c r="BD95" s="6" t="str">
        <f>IF($W95=BD$4,MAX(BD$1:BD94)+1,"")</f>
        <v/>
      </c>
      <c r="BE95" s="6" t="str">
        <f>IF($W95=BE$4,MAX(BE$1:BE94)+1,"")</f>
        <v/>
      </c>
      <c r="BF95" s="6" t="str">
        <f>IF($W95=BF$4,MAX(BF$1:BF94)+1,"")</f>
        <v/>
      </c>
      <c r="BG95" s="6" t="str">
        <f>IF($W95=BG$4,MAX(BG$1:BG94)+1,"")</f>
        <v/>
      </c>
      <c r="BH95" s="6" t="str">
        <f>IF($W95=BH$4,MAX(BH$1:BH94)+1,"")</f>
        <v/>
      </c>
      <c r="BI95" s="6" t="str">
        <f>IF($W95=BI$4,MAX(BI$1:BI94)+1,"")</f>
        <v/>
      </c>
      <c r="BJ95" s="6" t="str">
        <f>IF($W95=BJ$4,MAX(BJ$1:BJ94)+1,"")</f>
        <v/>
      </c>
      <c r="BK95" s="6" t="str">
        <f>IF($W95=BK$4,MAX(BK$1:BK94)+1,"")</f>
        <v/>
      </c>
      <c r="BL95" s="6" t="str">
        <f>IF($W95=BL$4,MAX(BL$1:BL94)+1,"")</f>
        <v/>
      </c>
      <c r="BM95" s="6" t="str">
        <f>IF($W95=BM$4,MAX(BM$1:BM94)+1,"")</f>
        <v/>
      </c>
      <c r="BN95" s="6" t="str">
        <f>IF($W95=BN$4,MAX(BN$1:BN94)+1,"")</f>
        <v/>
      </c>
      <c r="BO95" s="6" t="str">
        <f>IF($W95=BO$4,MAX(BO$1:BO94)+1,"")</f>
        <v/>
      </c>
      <c r="BP95" s="6" t="str">
        <f>IF($W95=BP$4,MAX(BP$1:BP94)+1,"")</f>
        <v/>
      </c>
      <c r="BQ95" s="6" t="str">
        <f>IF($W95=BQ$4,MAX(BQ$1:BQ94)+1,"")</f>
        <v/>
      </c>
      <c r="BR95" s="6" t="str">
        <f>IF($W95=BR$4,MAX(BR$1:BR94)+1,"")</f>
        <v/>
      </c>
      <c r="BS95" s="6" t="str">
        <f>IF($W95=BS$4,MAX(BS$1:BS94)+1,"")</f>
        <v/>
      </c>
      <c r="BT95" s="6" t="str">
        <f>IF($W95=BT$4,MAX(BT$1:BT94)+1,"")</f>
        <v/>
      </c>
      <c r="BU95" s="6" t="str">
        <f>IF($W95=BU$4,MAX(BU$1:BU94)+1,"")</f>
        <v/>
      </c>
      <c r="BV95" s="6" t="str">
        <f>IF($W95=BV$4,MAX(BV$1:BV94)+1,"")</f>
        <v/>
      </c>
      <c r="BW95" s="6" t="str">
        <f>IF($W95=BW$4,MAX(BW$1:BW94)+1,"")</f>
        <v/>
      </c>
      <c r="BX95" s="6" t="str">
        <f>IF($W95=BX$4,MAX(BX$1:BX94)+1,"")</f>
        <v/>
      </c>
      <c r="BY95" s="6" t="str">
        <f>IF($W95=BY$4,MAX(BY$1:BY94)+1,"")</f>
        <v/>
      </c>
      <c r="BZ95" s="6" t="str">
        <f>IF($W95=BZ$4,MAX(BZ$1:BZ94)+1,"")</f>
        <v/>
      </c>
      <c r="CA95" s="6" t="str">
        <f>IF($W95=CA$4,MAX(CA$1:CA94)+1,"")</f>
        <v/>
      </c>
      <c r="CB95" s="6" t="str">
        <f>IF($W95=CB$4,MAX(CB$1:CB94)+1,"")</f>
        <v/>
      </c>
      <c r="CC95" s="6" t="str">
        <f>IF($W95=CC$4,MAX(CC$1:CC94)+1,"")</f>
        <v/>
      </c>
      <c r="CD95" s="6" t="str">
        <f>IF($W95=CD$4,MAX(CD$1:CD94)+1,"")</f>
        <v/>
      </c>
      <c r="CE95" s="6" t="str">
        <f>IF($W95=CE$4,MAX(CE$1:CE94)+1,"")</f>
        <v/>
      </c>
      <c r="CF95" s="6" t="str">
        <f>IF($W95=CF$4,MAX(CF$1:CF94)+1,"")</f>
        <v/>
      </c>
      <c r="CG95" s="6" t="str">
        <f>IF($W95=CG$4,MAX(CG$1:CG94)+1,"")</f>
        <v/>
      </c>
      <c r="CH95" s="6" t="str">
        <f>IF($W95=CH$4,MAX(CH$1:CH94)+1,"")</f>
        <v/>
      </c>
      <c r="CI95" s="6" t="str">
        <f>IF($W95=CI$4,MAX(CI$1:CI94)+1,"")</f>
        <v/>
      </c>
      <c r="CJ95" s="6" t="str">
        <f>IF($W95=CJ$4,MAX(CJ$1:CJ94)+1,"")</f>
        <v/>
      </c>
      <c r="CK95" s="6" t="str">
        <f>IF($W95=CK$4,MAX(CK$1:CK94)+1,"")</f>
        <v/>
      </c>
      <c r="CL95" s="6" t="str">
        <f>IF($W95=CL$4,MAX(CL$1:CL94)+1,"")</f>
        <v/>
      </c>
      <c r="CM95" s="6" t="str">
        <f>IF($W95=CM$4,MAX(CM$1:CM94)+1,"")</f>
        <v/>
      </c>
      <c r="CN95" s="6" t="str">
        <f>IF($W95=CN$4,MAX(CN$1:CN94)+1,"")</f>
        <v/>
      </c>
      <c r="CO95" s="6" t="str">
        <f>IF($W95=CO$4,MAX(CO$1:CO94)+1,"")</f>
        <v/>
      </c>
      <c r="CP95" s="6" t="str">
        <f>IF($W95=CP$4,MAX(CP$1:CP94)+1,"")</f>
        <v/>
      </c>
      <c r="CQ95" s="6" t="str">
        <f>IF($W95=CQ$4,MAX(CQ$1:CQ94)+1,"")</f>
        <v/>
      </c>
      <c r="CR95" s="6" t="str">
        <f>IF($W95=CR$4,MAX(CR$1:CR94)+1,"")</f>
        <v/>
      </c>
      <c r="CS95" s="6" t="str">
        <f>IF($W95=CS$4,MAX(CS$1:CS94)+1,"")</f>
        <v/>
      </c>
      <c r="CT95" s="5">
        <f t="shared" si="19"/>
        <v>8</v>
      </c>
      <c r="CU95" s="6" t="str">
        <f t="shared" si="20"/>
        <v>1759700021787</v>
      </c>
      <c r="CV95" s="5" t="str">
        <f t="shared" si="21"/>
        <v>เด็กชาย</v>
      </c>
      <c r="CW95" s="5" t="str" cm="1">
        <f t="array" ref="CW95">RIGHT(F95,MIN(LEN(SUBSTITUTE(F95,รายชื่อนักเรียนแยกห้อง!$AD$5:$AD$8,""))))</f>
        <v>ภูผา</v>
      </c>
      <c r="CX95" s="6">
        <f t="shared" si="22"/>
        <v>0</v>
      </c>
      <c r="CY95" s="6" t="str">
        <f t="shared" si="23"/>
        <v/>
      </c>
      <c r="CZ95" s="5" t="str">
        <f t="shared" si="24"/>
        <v>มัธยมศึกษาปีที่ 1/3-0</v>
      </c>
      <c r="DA95" s="5" t="str">
        <f t="shared" si="25"/>
        <v>มัธยมศึกษาปีที่ 1/3-</v>
      </c>
      <c r="DC95" s="6" t="str">
        <f>IF(DB95="วิทย์-คณิต (เตรียมวิศวะ)",MAX($DC$1:DC94)+1,"")</f>
        <v/>
      </c>
      <c r="DD95" s="6" t="str">
        <f>IF(DB95="วิทย์-คณิต (วิทยาศาสตร์สุขภาพ)",MAX($DD$1:DD94)+1,"")</f>
        <v/>
      </c>
      <c r="DE95" s="6" t="str">
        <f>IF(DB95="ศิลป์การจัดการธุรกิจการค้าสมัยใหม่",MAX($DE$1:DE94)+1,"")</f>
        <v/>
      </c>
      <c r="DF95" s="6" t="str">
        <f>IF(DB95="ศิลป์ภาษาจีนเพื่อธุรกิจ 4.0",MAX($DF$1:DF94)+1,"")</f>
        <v/>
      </c>
      <c r="DG95" s="6" t="str">
        <f>IF(DB95="ศิลป์ภาษาอังกฤษเพื่อการสื่อสารธุรกิจ",MAX($DG$1:DG94)+1,"")</f>
        <v/>
      </c>
      <c r="DH95" s="6" t="str">
        <f>IF(DB95="นวัตกรรมการจัดการเกษตร",MAX($DH$1:DH94)+1,"")</f>
        <v/>
      </c>
      <c r="DI95" s="5">
        <f t="shared" si="26"/>
        <v>0</v>
      </c>
      <c r="DJ95" s="5" t="str">
        <f t="shared" si="27"/>
        <v>มัธยมศึกษาปีที่ 1/3-18</v>
      </c>
      <c r="DK95" s="5" t="str">
        <f t="shared" si="28"/>
        <v>-0</v>
      </c>
      <c r="DL95" s="5" t="str">
        <f t="shared" si="29"/>
        <v>มัธยมศึกษาปีที่ 1</v>
      </c>
    </row>
    <row r="96" spans="1:116">
      <c r="A96" s="5" t="str">
        <f t="shared" si="15"/>
        <v>มัธยมศึกษาปีที่ 1/3-19</v>
      </c>
      <c r="B96" s="5" t="str">
        <f t="shared" si="16"/>
        <v>ช68101-9</v>
      </c>
      <c r="C96" s="5" t="str">
        <f t="shared" si="17"/>
        <v>-0</v>
      </c>
      <c r="D96" s="8">
        <v>19</v>
      </c>
      <c r="E96" s="9" t="s">
        <v>1781</v>
      </c>
      <c r="F96" s="3" t="s">
        <v>1782</v>
      </c>
      <c r="G96" s="3" t="s">
        <v>1783</v>
      </c>
      <c r="H96" s="11">
        <v>1</v>
      </c>
      <c r="I96" s="11">
        <v>7</v>
      </c>
      <c r="J96" s="11">
        <v>0</v>
      </c>
      <c r="K96" s="11">
        <v>9</v>
      </c>
      <c r="L96" s="11">
        <v>9</v>
      </c>
      <c r="M96" s="11">
        <v>0</v>
      </c>
      <c r="N96" s="11">
        <v>1</v>
      </c>
      <c r="O96" s="11">
        <v>9</v>
      </c>
      <c r="P96" s="11">
        <v>7</v>
      </c>
      <c r="Q96" s="11">
        <v>6</v>
      </c>
      <c r="R96" s="11">
        <v>8</v>
      </c>
      <c r="S96" s="11">
        <v>9</v>
      </c>
      <c r="T96" s="11">
        <v>0</v>
      </c>
      <c r="U96" s="11" t="s">
        <v>577</v>
      </c>
      <c r="W96" s="6" t="str">
        <f>IF(X96="","",IF(X96=รายชื่อชมรม!$B$3,รายชื่อชมรม!$A$3,IF(X96=รายชื่อชมรม!$B$4,รายชื่อชมรม!$A$4,IF(X96=รายชื่อชมรม!$B$5,รายชื่อชมรม!$A$5,IF(X96=รายชื่อชมรม!$B$6,รายชื่อชมรม!$A$6,IF(X96=รายชื่อชมรม!$B$7,รายชื่อชมรม!$A$7,IF(X96=รายชื่อชมรม!$B$8,รายชื่อชมรม!$A$8,IF(X96=รายชื่อชมรม!$B$9,รายชื่อชมรม!$A$9,IF(X96=รายชื่อชมรม!$B$10,รายชื่อชมรม!$A$10,IF(X96=รายชื่อชมรม!$B$11,รายชื่อชมรม!$A$11,IF(X96=รายชื่อชมรม!$B$12,รายชื่อชมรม!$A$12,"-")))))))))))</f>
        <v>ช68101</v>
      </c>
      <c r="X96" s="6" t="s">
        <v>2324</v>
      </c>
      <c r="Y96" s="6" t="str">
        <f>IF(W96=0,"",IF(W96="-","",IF(W96="","",VLOOKUP(W96,รายชื่อชมรม!$A$3:$F$83,3,FALSE))))</f>
        <v>นางสาวศิลป์ศุภา  คุสินธุ์</v>
      </c>
      <c r="Z96" s="6" t="str">
        <f>IF(Y96=$Z$4,MAX(Z$1:$Z95)+1,"")</f>
        <v/>
      </c>
      <c r="AA96" s="6" t="str">
        <f>IF($Y96=AA$4,MAX(AA$1:AA95)+1,"")</f>
        <v/>
      </c>
      <c r="AB96" s="6" t="str">
        <f>IF($Y96=AB$4,MAX(AB$1:AB95)+1,"")</f>
        <v/>
      </c>
      <c r="AC96" s="6" t="str">
        <f>IF($Y96=AC$4,MAX(AC$1:AC95)+1,"")</f>
        <v/>
      </c>
      <c r="AD96" s="6" t="str">
        <f>IF($Y96=AD$4,MAX(AD$1:AD95)+1,"")</f>
        <v/>
      </c>
      <c r="AE96" s="6" t="str">
        <f>IF($Y96=AE$4,MAX(AE$1:AE95)+1,"")</f>
        <v/>
      </c>
      <c r="AF96" s="6" t="str">
        <f>IF($Y96=AF$4,MAX(AF$1:AF95)+1,"")</f>
        <v/>
      </c>
      <c r="AG96" s="6" t="str">
        <f>IF($Y96=AG$4,MAX(AG$1:AG95)+1,"")</f>
        <v/>
      </c>
      <c r="AH96" s="6" t="str">
        <f>IF($Y96=AH$4,MAX(AH$1:AH95)+1,"")</f>
        <v/>
      </c>
      <c r="AI96" s="5">
        <f t="shared" si="18"/>
        <v>0</v>
      </c>
      <c r="AK96" s="6">
        <f>IF($W96=AK$4,MAX(AK$1:AK95)+1,"")</f>
        <v>9</v>
      </c>
      <c r="AL96" s="6" t="str">
        <f>IF($W96=AL$4,MAX(AL$1:AL95)+1,"")</f>
        <v/>
      </c>
      <c r="AM96" s="6" t="str">
        <f>IF($W96=AM$4,MAX(AM$1:AM95)+1,"")</f>
        <v/>
      </c>
      <c r="AN96" s="6" t="str">
        <f>IF($W96=AN$4,MAX(AN$1:AN95)+1,"")</f>
        <v/>
      </c>
      <c r="AO96" s="6" t="str">
        <f>IF($W96=AO$4,MAX(AO$1:AO95)+1,"")</f>
        <v/>
      </c>
      <c r="AP96" s="6" t="str">
        <f>IF($W96=AP$4,MAX(AP$1:AP95)+1,"")</f>
        <v/>
      </c>
      <c r="AQ96" s="6" t="str">
        <f>IF($W96=AQ$4,MAX(AQ$1:AQ95)+1,"")</f>
        <v/>
      </c>
      <c r="AR96" s="6" t="str">
        <f>IF($W96=AR$4,MAX(AR$1:AR95)+1,"")</f>
        <v/>
      </c>
      <c r="AS96" s="6" t="str">
        <f>IF($W96=AS$4,MAX(AS$1:AS95)+1,"")</f>
        <v/>
      </c>
      <c r="AT96" s="6" t="str">
        <f>IF($W96=AT$4,MAX(AT$1:AT95)+1,"")</f>
        <v/>
      </c>
      <c r="AU96" s="6" t="str">
        <f>IF($W96=AU$4,MAX(AU$1:AU95)+1,"")</f>
        <v/>
      </c>
      <c r="AV96" s="6" t="str">
        <f>IF($W96=AV$4,MAX(AV$1:AV95)+1,"")</f>
        <v/>
      </c>
      <c r="AW96" s="6" t="str">
        <f>IF($W96=AW$4,MAX(AW$1:AW95)+1,"")</f>
        <v/>
      </c>
      <c r="AX96" s="6" t="str">
        <f>IF($W96=AX$4,MAX(AX$1:AX95)+1,"")</f>
        <v/>
      </c>
      <c r="AY96" s="6" t="str">
        <f>IF($W96=AY$4,MAX(AY$1:AY95)+1,"")</f>
        <v/>
      </c>
      <c r="AZ96" s="6" t="str">
        <f>IF($W96=AZ$4,MAX(AZ$1:AZ95)+1,"")</f>
        <v/>
      </c>
      <c r="BA96" s="6" t="str">
        <f>IF($W96=BA$4,MAX(BA$1:BA95)+1,"")</f>
        <v/>
      </c>
      <c r="BB96" s="6" t="str">
        <f>IF($W96=BB$4,MAX(BB$1:BB95)+1,"")</f>
        <v/>
      </c>
      <c r="BC96" s="6" t="str">
        <f>IF($W96=BC$4,MAX(BC$1:BC95)+1,"")</f>
        <v/>
      </c>
      <c r="BD96" s="6" t="str">
        <f>IF($W96=BD$4,MAX(BD$1:BD95)+1,"")</f>
        <v/>
      </c>
      <c r="BE96" s="6" t="str">
        <f>IF($W96=BE$4,MAX(BE$1:BE95)+1,"")</f>
        <v/>
      </c>
      <c r="BF96" s="6" t="str">
        <f>IF($W96=BF$4,MAX(BF$1:BF95)+1,"")</f>
        <v/>
      </c>
      <c r="BG96" s="6" t="str">
        <f>IF($W96=BG$4,MAX(BG$1:BG95)+1,"")</f>
        <v/>
      </c>
      <c r="BH96" s="6" t="str">
        <f>IF($W96=BH$4,MAX(BH$1:BH95)+1,"")</f>
        <v/>
      </c>
      <c r="BI96" s="6" t="str">
        <f>IF($W96=BI$4,MAX(BI$1:BI95)+1,"")</f>
        <v/>
      </c>
      <c r="BJ96" s="6" t="str">
        <f>IF($W96=BJ$4,MAX(BJ$1:BJ95)+1,"")</f>
        <v/>
      </c>
      <c r="BK96" s="6" t="str">
        <f>IF($W96=BK$4,MAX(BK$1:BK95)+1,"")</f>
        <v/>
      </c>
      <c r="BL96" s="6" t="str">
        <f>IF($W96=BL$4,MAX(BL$1:BL95)+1,"")</f>
        <v/>
      </c>
      <c r="BM96" s="6" t="str">
        <f>IF($W96=BM$4,MAX(BM$1:BM95)+1,"")</f>
        <v/>
      </c>
      <c r="BN96" s="6" t="str">
        <f>IF($W96=BN$4,MAX(BN$1:BN95)+1,"")</f>
        <v/>
      </c>
      <c r="BO96" s="6" t="str">
        <f>IF($W96=BO$4,MAX(BO$1:BO95)+1,"")</f>
        <v/>
      </c>
      <c r="BP96" s="6" t="str">
        <f>IF($W96=BP$4,MAX(BP$1:BP95)+1,"")</f>
        <v/>
      </c>
      <c r="BQ96" s="6" t="str">
        <f>IF($W96=BQ$4,MAX(BQ$1:BQ95)+1,"")</f>
        <v/>
      </c>
      <c r="BR96" s="6" t="str">
        <f>IF($W96=BR$4,MAX(BR$1:BR95)+1,"")</f>
        <v/>
      </c>
      <c r="BS96" s="6" t="str">
        <f>IF($W96=BS$4,MAX(BS$1:BS95)+1,"")</f>
        <v/>
      </c>
      <c r="BT96" s="6" t="str">
        <f>IF($W96=BT$4,MAX(BT$1:BT95)+1,"")</f>
        <v/>
      </c>
      <c r="BU96" s="6" t="str">
        <f>IF($W96=BU$4,MAX(BU$1:BU95)+1,"")</f>
        <v/>
      </c>
      <c r="BV96" s="6" t="str">
        <f>IF($W96=BV$4,MAX(BV$1:BV95)+1,"")</f>
        <v/>
      </c>
      <c r="BW96" s="6" t="str">
        <f>IF($W96=BW$4,MAX(BW$1:BW95)+1,"")</f>
        <v/>
      </c>
      <c r="BX96" s="6" t="str">
        <f>IF($W96=BX$4,MAX(BX$1:BX95)+1,"")</f>
        <v/>
      </c>
      <c r="BY96" s="6" t="str">
        <f>IF($W96=BY$4,MAX(BY$1:BY95)+1,"")</f>
        <v/>
      </c>
      <c r="BZ96" s="6" t="str">
        <f>IF($W96=BZ$4,MAX(BZ$1:BZ95)+1,"")</f>
        <v/>
      </c>
      <c r="CA96" s="6" t="str">
        <f>IF($W96=CA$4,MAX(CA$1:CA95)+1,"")</f>
        <v/>
      </c>
      <c r="CB96" s="6" t="str">
        <f>IF($W96=CB$4,MAX(CB$1:CB95)+1,"")</f>
        <v/>
      </c>
      <c r="CC96" s="6" t="str">
        <f>IF($W96=CC$4,MAX(CC$1:CC95)+1,"")</f>
        <v/>
      </c>
      <c r="CD96" s="6" t="str">
        <f>IF($W96=CD$4,MAX(CD$1:CD95)+1,"")</f>
        <v/>
      </c>
      <c r="CE96" s="6" t="str">
        <f>IF($W96=CE$4,MAX(CE$1:CE95)+1,"")</f>
        <v/>
      </c>
      <c r="CF96" s="6" t="str">
        <f>IF($W96=CF$4,MAX(CF$1:CF95)+1,"")</f>
        <v/>
      </c>
      <c r="CG96" s="6" t="str">
        <f>IF($W96=CG$4,MAX(CG$1:CG95)+1,"")</f>
        <v/>
      </c>
      <c r="CH96" s="6" t="str">
        <f>IF($W96=CH$4,MAX(CH$1:CH95)+1,"")</f>
        <v/>
      </c>
      <c r="CI96" s="6" t="str">
        <f>IF($W96=CI$4,MAX(CI$1:CI95)+1,"")</f>
        <v/>
      </c>
      <c r="CJ96" s="6" t="str">
        <f>IF($W96=CJ$4,MAX(CJ$1:CJ95)+1,"")</f>
        <v/>
      </c>
      <c r="CK96" s="6" t="str">
        <f>IF($W96=CK$4,MAX(CK$1:CK95)+1,"")</f>
        <v/>
      </c>
      <c r="CL96" s="6" t="str">
        <f>IF($W96=CL$4,MAX(CL$1:CL95)+1,"")</f>
        <v/>
      </c>
      <c r="CM96" s="6" t="str">
        <f>IF($W96=CM$4,MAX(CM$1:CM95)+1,"")</f>
        <v/>
      </c>
      <c r="CN96" s="6" t="str">
        <f>IF($W96=CN$4,MAX(CN$1:CN95)+1,"")</f>
        <v/>
      </c>
      <c r="CO96" s="6" t="str">
        <f>IF($W96=CO$4,MAX(CO$1:CO95)+1,"")</f>
        <v/>
      </c>
      <c r="CP96" s="6" t="str">
        <f>IF($W96=CP$4,MAX(CP$1:CP95)+1,"")</f>
        <v/>
      </c>
      <c r="CQ96" s="6" t="str">
        <f>IF($W96=CQ$4,MAX(CQ$1:CQ95)+1,"")</f>
        <v/>
      </c>
      <c r="CR96" s="6" t="str">
        <f>IF($W96=CR$4,MAX(CR$1:CR95)+1,"")</f>
        <v/>
      </c>
      <c r="CS96" s="6" t="str">
        <f>IF($W96=CS$4,MAX(CS$1:CS95)+1,"")</f>
        <v/>
      </c>
      <c r="CT96" s="5">
        <f t="shared" si="19"/>
        <v>9</v>
      </c>
      <c r="CU96" s="6" t="str">
        <f t="shared" si="20"/>
        <v>1709901976890</v>
      </c>
      <c r="CV96" s="5" t="str">
        <f t="shared" si="21"/>
        <v>เด็กหญิง</v>
      </c>
      <c r="CW96" s="5" t="str" cm="1">
        <f t="array" ref="CW96">RIGHT(F96,MIN(LEN(SUBSTITUTE(F96,รายชื่อนักเรียนแยกห้อง!$AD$5:$AD$8,""))))</f>
        <v>กรรวี</v>
      </c>
      <c r="CX96" s="6" t="str">
        <f t="shared" si="22"/>
        <v/>
      </c>
      <c r="CY96" s="6">
        <f t="shared" si="23"/>
        <v>0</v>
      </c>
      <c r="CZ96" s="5" t="str">
        <f t="shared" si="24"/>
        <v>มัธยมศึกษาปีที่ 1/3-</v>
      </c>
      <c r="DA96" s="5" t="str">
        <f t="shared" si="25"/>
        <v>มัธยมศึกษาปีที่ 1/3-0</v>
      </c>
      <c r="DC96" s="6" t="str">
        <f>IF(DB96="วิทย์-คณิต (เตรียมวิศวะ)",MAX($DC$1:DC95)+1,"")</f>
        <v/>
      </c>
      <c r="DD96" s="6" t="str">
        <f>IF(DB96="วิทย์-คณิต (วิทยาศาสตร์สุขภาพ)",MAX($DD$1:DD95)+1,"")</f>
        <v/>
      </c>
      <c r="DE96" s="6" t="str">
        <f>IF(DB96="ศิลป์การจัดการธุรกิจการค้าสมัยใหม่",MAX($DE$1:DE95)+1,"")</f>
        <v/>
      </c>
      <c r="DF96" s="6" t="str">
        <f>IF(DB96="ศิลป์ภาษาจีนเพื่อธุรกิจ 4.0",MAX($DF$1:DF95)+1,"")</f>
        <v/>
      </c>
      <c r="DG96" s="6" t="str">
        <f>IF(DB96="ศิลป์ภาษาอังกฤษเพื่อการสื่อสารธุรกิจ",MAX($DG$1:DG95)+1,"")</f>
        <v/>
      </c>
      <c r="DH96" s="6" t="str">
        <f>IF(DB96="นวัตกรรมการจัดการเกษตร",MAX($DH$1:DH95)+1,"")</f>
        <v/>
      </c>
      <c r="DI96" s="5">
        <f t="shared" si="26"/>
        <v>0</v>
      </c>
      <c r="DJ96" s="5" t="str">
        <f t="shared" si="27"/>
        <v>มัธยมศึกษาปีที่ 1/3-19</v>
      </c>
      <c r="DK96" s="5" t="str">
        <f t="shared" si="28"/>
        <v>-0</v>
      </c>
      <c r="DL96" s="5" t="str">
        <f t="shared" si="29"/>
        <v>มัธยมศึกษาปีที่ 1</v>
      </c>
    </row>
    <row r="97" spans="1:116">
      <c r="A97" s="5" t="str">
        <f t="shared" si="15"/>
        <v>มัธยมศึกษาปีที่ 1/3-20</v>
      </c>
      <c r="B97" s="5" t="str">
        <f t="shared" si="16"/>
        <v>ช68106-13</v>
      </c>
      <c r="C97" s="5" t="str">
        <f t="shared" si="17"/>
        <v>-0</v>
      </c>
      <c r="D97" s="8">
        <v>20</v>
      </c>
      <c r="E97" s="9" t="s">
        <v>1760</v>
      </c>
      <c r="F97" s="3" t="s">
        <v>1785</v>
      </c>
      <c r="G97" s="3" t="s">
        <v>1786</v>
      </c>
      <c r="H97" s="11">
        <v>1</v>
      </c>
      <c r="I97" s="11">
        <v>7</v>
      </c>
      <c r="J97" s="11">
        <v>0</v>
      </c>
      <c r="K97" s="11">
        <v>9</v>
      </c>
      <c r="L97" s="11">
        <v>9</v>
      </c>
      <c r="M97" s="11">
        <v>0</v>
      </c>
      <c r="N97" s="11">
        <v>1</v>
      </c>
      <c r="O97" s="11">
        <v>9</v>
      </c>
      <c r="P97" s="11">
        <v>5</v>
      </c>
      <c r="Q97" s="11">
        <v>6</v>
      </c>
      <c r="R97" s="11">
        <v>6</v>
      </c>
      <c r="S97" s="11">
        <v>1</v>
      </c>
      <c r="T97" s="11">
        <v>9</v>
      </c>
      <c r="U97" s="11" t="s">
        <v>577</v>
      </c>
      <c r="W97" s="6" t="str">
        <f>IF(X97="","",IF(X97=รายชื่อชมรม!$B$3,รายชื่อชมรม!$A$3,IF(X97=รายชื่อชมรม!$B$4,รายชื่อชมรม!$A$4,IF(X97=รายชื่อชมรม!$B$5,รายชื่อชมรม!$A$5,IF(X97=รายชื่อชมรม!$B$6,รายชื่อชมรม!$A$6,IF(X97=รายชื่อชมรม!$B$7,รายชื่อชมรม!$A$7,IF(X97=รายชื่อชมรม!$B$8,รายชื่อชมรม!$A$8,IF(X97=รายชื่อชมรม!$B$9,รายชื่อชมรม!$A$9,IF(X97=รายชื่อชมรม!$B$10,รายชื่อชมรม!$A$10,IF(X97=รายชื่อชมรม!$B$11,รายชื่อชมรม!$A$11,IF(X97=รายชื่อชมรม!$B$12,รายชื่อชมรม!$A$12,"-")))))))))))</f>
        <v>ช68106</v>
      </c>
      <c r="X97" s="6" t="s">
        <v>2308</v>
      </c>
      <c r="Y97" s="6" t="str">
        <f>IF(W97=0,"",IF(W97="-","",IF(W97="","",VLOOKUP(W97,รายชื่อชมรม!$A$3:$F$83,3,FALSE))))</f>
        <v>นายชัยวัฒน์  กตัญญตาพงษ์</v>
      </c>
      <c r="Z97" s="6" t="str">
        <f>IF(Y97=$Z$4,MAX(Z$1:$Z96)+1,"")</f>
        <v/>
      </c>
      <c r="AA97" s="6" t="str">
        <f>IF($Y97=AA$4,MAX(AA$1:AA96)+1,"")</f>
        <v/>
      </c>
      <c r="AB97" s="6" t="str">
        <f>IF($Y97=AB$4,MAX(AB$1:AB96)+1,"")</f>
        <v/>
      </c>
      <c r="AC97" s="6" t="str">
        <f>IF($Y97=AC$4,MAX(AC$1:AC96)+1,"")</f>
        <v/>
      </c>
      <c r="AD97" s="6" t="str">
        <f>IF($Y97=AD$4,MAX(AD$1:AD96)+1,"")</f>
        <v/>
      </c>
      <c r="AE97" s="6" t="str">
        <f>IF($Y97=AE$4,MAX(AE$1:AE96)+1,"")</f>
        <v/>
      </c>
      <c r="AF97" s="6" t="str">
        <f>IF($Y97=AF$4,MAX(AF$1:AF96)+1,"")</f>
        <v/>
      </c>
      <c r="AG97" s="6" t="str">
        <f>IF($Y97=AG$4,MAX(AG$1:AG96)+1,"")</f>
        <v/>
      </c>
      <c r="AH97" s="6" t="str">
        <f>IF($Y97=AH$4,MAX(AH$1:AH96)+1,"")</f>
        <v/>
      </c>
      <c r="AI97" s="5">
        <f t="shared" si="18"/>
        <v>0</v>
      </c>
      <c r="AK97" s="6" t="str">
        <f>IF($W97=AK$4,MAX(AK$1:AK96)+1,"")</f>
        <v/>
      </c>
      <c r="AL97" s="6" t="str">
        <f>IF($W97=AL$4,MAX(AL$1:AL96)+1,"")</f>
        <v/>
      </c>
      <c r="AM97" s="6" t="str">
        <f>IF($W97=AM$4,MAX(AM$1:AM96)+1,"")</f>
        <v/>
      </c>
      <c r="AN97" s="6" t="str">
        <f>IF($W97=AN$4,MAX(AN$1:AN96)+1,"")</f>
        <v/>
      </c>
      <c r="AO97" s="6" t="str">
        <f>IF($W97=AO$4,MAX(AO$1:AO96)+1,"")</f>
        <v/>
      </c>
      <c r="AP97" s="6">
        <f>IF($W97=AP$4,MAX(AP$1:AP96)+1,"")</f>
        <v>13</v>
      </c>
      <c r="AQ97" s="6" t="str">
        <f>IF($W97=AQ$4,MAX(AQ$1:AQ96)+1,"")</f>
        <v/>
      </c>
      <c r="AR97" s="6" t="str">
        <f>IF($W97=AR$4,MAX(AR$1:AR96)+1,"")</f>
        <v/>
      </c>
      <c r="AS97" s="6" t="str">
        <f>IF($W97=AS$4,MAX(AS$1:AS96)+1,"")</f>
        <v/>
      </c>
      <c r="AT97" s="6" t="str">
        <f>IF($W97=AT$4,MAX(AT$1:AT96)+1,"")</f>
        <v/>
      </c>
      <c r="AU97" s="6" t="str">
        <f>IF($W97=AU$4,MAX(AU$1:AU96)+1,"")</f>
        <v/>
      </c>
      <c r="AV97" s="6" t="str">
        <f>IF($W97=AV$4,MAX(AV$1:AV96)+1,"")</f>
        <v/>
      </c>
      <c r="AW97" s="6" t="str">
        <f>IF($W97=AW$4,MAX(AW$1:AW96)+1,"")</f>
        <v/>
      </c>
      <c r="AX97" s="6" t="str">
        <f>IF($W97=AX$4,MAX(AX$1:AX96)+1,"")</f>
        <v/>
      </c>
      <c r="AY97" s="6" t="str">
        <f>IF($W97=AY$4,MAX(AY$1:AY96)+1,"")</f>
        <v/>
      </c>
      <c r="AZ97" s="6" t="str">
        <f>IF($W97=AZ$4,MAX(AZ$1:AZ96)+1,"")</f>
        <v/>
      </c>
      <c r="BA97" s="6" t="str">
        <f>IF($W97=BA$4,MAX(BA$1:BA96)+1,"")</f>
        <v/>
      </c>
      <c r="BB97" s="6" t="str">
        <f>IF($W97=BB$4,MAX(BB$1:BB96)+1,"")</f>
        <v/>
      </c>
      <c r="BC97" s="6" t="str">
        <f>IF($W97=BC$4,MAX(BC$1:BC96)+1,"")</f>
        <v/>
      </c>
      <c r="BD97" s="6" t="str">
        <f>IF($W97=BD$4,MAX(BD$1:BD96)+1,"")</f>
        <v/>
      </c>
      <c r="BE97" s="6" t="str">
        <f>IF($W97=BE$4,MAX(BE$1:BE96)+1,"")</f>
        <v/>
      </c>
      <c r="BF97" s="6" t="str">
        <f>IF($W97=BF$4,MAX(BF$1:BF96)+1,"")</f>
        <v/>
      </c>
      <c r="BG97" s="6" t="str">
        <f>IF($W97=BG$4,MAX(BG$1:BG96)+1,"")</f>
        <v/>
      </c>
      <c r="BH97" s="6" t="str">
        <f>IF($W97=BH$4,MAX(BH$1:BH96)+1,"")</f>
        <v/>
      </c>
      <c r="BI97" s="6" t="str">
        <f>IF($W97=BI$4,MAX(BI$1:BI96)+1,"")</f>
        <v/>
      </c>
      <c r="BJ97" s="6" t="str">
        <f>IF($W97=BJ$4,MAX(BJ$1:BJ96)+1,"")</f>
        <v/>
      </c>
      <c r="BK97" s="6" t="str">
        <f>IF($W97=BK$4,MAX(BK$1:BK96)+1,"")</f>
        <v/>
      </c>
      <c r="BL97" s="6" t="str">
        <f>IF($W97=BL$4,MAX(BL$1:BL96)+1,"")</f>
        <v/>
      </c>
      <c r="BM97" s="6" t="str">
        <f>IF($W97=BM$4,MAX(BM$1:BM96)+1,"")</f>
        <v/>
      </c>
      <c r="BN97" s="6" t="str">
        <f>IF($W97=BN$4,MAX(BN$1:BN96)+1,"")</f>
        <v/>
      </c>
      <c r="BO97" s="6" t="str">
        <f>IF($W97=BO$4,MAX(BO$1:BO96)+1,"")</f>
        <v/>
      </c>
      <c r="BP97" s="6" t="str">
        <f>IF($W97=BP$4,MAX(BP$1:BP96)+1,"")</f>
        <v/>
      </c>
      <c r="BQ97" s="6" t="str">
        <f>IF($W97=BQ$4,MAX(BQ$1:BQ96)+1,"")</f>
        <v/>
      </c>
      <c r="BR97" s="6" t="str">
        <f>IF($W97=BR$4,MAX(BR$1:BR96)+1,"")</f>
        <v/>
      </c>
      <c r="BS97" s="6" t="str">
        <f>IF($W97=BS$4,MAX(BS$1:BS96)+1,"")</f>
        <v/>
      </c>
      <c r="BT97" s="6" t="str">
        <f>IF($W97=BT$4,MAX(BT$1:BT96)+1,"")</f>
        <v/>
      </c>
      <c r="BU97" s="6" t="str">
        <f>IF($W97=BU$4,MAX(BU$1:BU96)+1,"")</f>
        <v/>
      </c>
      <c r="BV97" s="6" t="str">
        <f>IF($W97=BV$4,MAX(BV$1:BV96)+1,"")</f>
        <v/>
      </c>
      <c r="BW97" s="6" t="str">
        <f>IF($W97=BW$4,MAX(BW$1:BW96)+1,"")</f>
        <v/>
      </c>
      <c r="BX97" s="6" t="str">
        <f>IF($W97=BX$4,MAX(BX$1:BX96)+1,"")</f>
        <v/>
      </c>
      <c r="BY97" s="6" t="str">
        <f>IF($W97=BY$4,MAX(BY$1:BY96)+1,"")</f>
        <v/>
      </c>
      <c r="BZ97" s="6" t="str">
        <f>IF($W97=BZ$4,MAX(BZ$1:BZ96)+1,"")</f>
        <v/>
      </c>
      <c r="CA97" s="6" t="str">
        <f>IF($W97=CA$4,MAX(CA$1:CA96)+1,"")</f>
        <v/>
      </c>
      <c r="CB97" s="6" t="str">
        <f>IF($W97=CB$4,MAX(CB$1:CB96)+1,"")</f>
        <v/>
      </c>
      <c r="CC97" s="6" t="str">
        <f>IF($W97=CC$4,MAX(CC$1:CC96)+1,"")</f>
        <v/>
      </c>
      <c r="CD97" s="6" t="str">
        <f>IF($W97=CD$4,MAX(CD$1:CD96)+1,"")</f>
        <v/>
      </c>
      <c r="CE97" s="6" t="str">
        <f>IF($W97=CE$4,MAX(CE$1:CE96)+1,"")</f>
        <v/>
      </c>
      <c r="CF97" s="6" t="str">
        <f>IF($W97=CF$4,MAX(CF$1:CF96)+1,"")</f>
        <v/>
      </c>
      <c r="CG97" s="6" t="str">
        <f>IF($W97=CG$4,MAX(CG$1:CG96)+1,"")</f>
        <v/>
      </c>
      <c r="CH97" s="6" t="str">
        <f>IF($W97=CH$4,MAX(CH$1:CH96)+1,"")</f>
        <v/>
      </c>
      <c r="CI97" s="6" t="str">
        <f>IF($W97=CI$4,MAX(CI$1:CI96)+1,"")</f>
        <v/>
      </c>
      <c r="CJ97" s="6" t="str">
        <f>IF($W97=CJ$4,MAX(CJ$1:CJ96)+1,"")</f>
        <v/>
      </c>
      <c r="CK97" s="6" t="str">
        <f>IF($W97=CK$4,MAX(CK$1:CK96)+1,"")</f>
        <v/>
      </c>
      <c r="CL97" s="6" t="str">
        <f>IF($W97=CL$4,MAX(CL$1:CL96)+1,"")</f>
        <v/>
      </c>
      <c r="CM97" s="6" t="str">
        <f>IF($W97=CM$4,MAX(CM$1:CM96)+1,"")</f>
        <v/>
      </c>
      <c r="CN97" s="6" t="str">
        <f>IF($W97=CN$4,MAX(CN$1:CN96)+1,"")</f>
        <v/>
      </c>
      <c r="CO97" s="6" t="str">
        <f>IF($W97=CO$4,MAX(CO$1:CO96)+1,"")</f>
        <v/>
      </c>
      <c r="CP97" s="6" t="str">
        <f>IF($W97=CP$4,MAX(CP$1:CP96)+1,"")</f>
        <v/>
      </c>
      <c r="CQ97" s="6" t="str">
        <f>IF($W97=CQ$4,MAX(CQ$1:CQ96)+1,"")</f>
        <v/>
      </c>
      <c r="CR97" s="6" t="str">
        <f>IF($W97=CR$4,MAX(CR$1:CR96)+1,"")</f>
        <v/>
      </c>
      <c r="CS97" s="6" t="str">
        <f>IF($W97=CS$4,MAX(CS$1:CS96)+1,"")</f>
        <v/>
      </c>
      <c r="CT97" s="5">
        <f t="shared" si="19"/>
        <v>13</v>
      </c>
      <c r="CU97" s="6" t="str">
        <f t="shared" si="20"/>
        <v>1709901956619</v>
      </c>
      <c r="CV97" s="5" t="str">
        <f t="shared" si="21"/>
        <v>เด็กหญิง</v>
      </c>
      <c r="CW97" s="5" t="str" cm="1">
        <f t="array" ref="CW97">RIGHT(F97,MIN(LEN(SUBSTITUTE(F97,รายชื่อนักเรียนแยกห้อง!$AD$5:$AD$8,""))))</f>
        <v>วีรินทร์</v>
      </c>
      <c r="CX97" s="6" t="str">
        <f t="shared" si="22"/>
        <v/>
      </c>
      <c r="CY97" s="6">
        <f t="shared" si="23"/>
        <v>0</v>
      </c>
      <c r="CZ97" s="5" t="str">
        <f t="shared" si="24"/>
        <v>มัธยมศึกษาปีที่ 1/3-</v>
      </c>
      <c r="DA97" s="5" t="str">
        <f t="shared" si="25"/>
        <v>มัธยมศึกษาปีที่ 1/3-0</v>
      </c>
      <c r="DC97" s="6" t="str">
        <f>IF(DB97="วิทย์-คณิต (เตรียมวิศวะ)",MAX($DC$1:DC96)+1,"")</f>
        <v/>
      </c>
      <c r="DD97" s="6" t="str">
        <f>IF(DB97="วิทย์-คณิต (วิทยาศาสตร์สุขภาพ)",MAX($DD$1:DD96)+1,"")</f>
        <v/>
      </c>
      <c r="DE97" s="6" t="str">
        <f>IF(DB97="ศิลป์การจัดการธุรกิจการค้าสมัยใหม่",MAX($DE$1:DE96)+1,"")</f>
        <v/>
      </c>
      <c r="DF97" s="6" t="str">
        <f>IF(DB97="ศิลป์ภาษาจีนเพื่อธุรกิจ 4.0",MAX($DF$1:DF96)+1,"")</f>
        <v/>
      </c>
      <c r="DG97" s="6" t="str">
        <f>IF(DB97="ศิลป์ภาษาอังกฤษเพื่อการสื่อสารธุรกิจ",MAX($DG$1:DG96)+1,"")</f>
        <v/>
      </c>
      <c r="DH97" s="6" t="str">
        <f>IF(DB97="นวัตกรรมการจัดการเกษตร",MAX($DH$1:DH96)+1,"")</f>
        <v/>
      </c>
      <c r="DI97" s="5">
        <f t="shared" si="26"/>
        <v>0</v>
      </c>
      <c r="DJ97" s="5" t="str">
        <f t="shared" si="27"/>
        <v>มัธยมศึกษาปีที่ 1/3-20</v>
      </c>
      <c r="DK97" s="5" t="str">
        <f t="shared" si="28"/>
        <v>-0</v>
      </c>
      <c r="DL97" s="5" t="str">
        <f t="shared" si="29"/>
        <v>มัธยมศึกษาปีที่ 1</v>
      </c>
    </row>
    <row r="98" spans="1:116">
      <c r="A98" s="5" t="str">
        <f t="shared" si="15"/>
        <v>มัธยมศึกษาปีที่ 1/3-21</v>
      </c>
      <c r="B98" s="5" t="str">
        <f t="shared" si="16"/>
        <v>ช68101-10</v>
      </c>
      <c r="C98" s="5" t="str">
        <f t="shared" si="17"/>
        <v>-0</v>
      </c>
      <c r="D98" s="8">
        <v>21</v>
      </c>
      <c r="E98" s="9" t="s">
        <v>1763</v>
      </c>
      <c r="F98" s="3" t="s">
        <v>1788</v>
      </c>
      <c r="G98" s="3" t="s">
        <v>1789</v>
      </c>
      <c r="H98" s="11">
        <v>1</v>
      </c>
      <c r="I98" s="11">
        <v>6</v>
      </c>
      <c r="J98" s="11">
        <v>0</v>
      </c>
      <c r="K98" s="11">
        <v>8</v>
      </c>
      <c r="L98" s="11">
        <v>2</v>
      </c>
      <c r="M98" s="11">
        <v>0</v>
      </c>
      <c r="N98" s="11">
        <v>0</v>
      </c>
      <c r="O98" s="11">
        <v>0</v>
      </c>
      <c r="P98" s="11">
        <v>4</v>
      </c>
      <c r="Q98" s="11">
        <v>2</v>
      </c>
      <c r="R98" s="11">
        <v>5</v>
      </c>
      <c r="S98" s="11">
        <v>7</v>
      </c>
      <c r="T98" s="11">
        <v>2</v>
      </c>
      <c r="U98" s="11" t="s">
        <v>577</v>
      </c>
      <c r="W98" s="6" t="str">
        <f>IF(X98="","",IF(X98=รายชื่อชมรม!$B$3,รายชื่อชมรม!$A$3,IF(X98=รายชื่อชมรม!$B$4,รายชื่อชมรม!$A$4,IF(X98=รายชื่อชมรม!$B$5,รายชื่อชมรม!$A$5,IF(X98=รายชื่อชมรม!$B$6,รายชื่อชมรม!$A$6,IF(X98=รายชื่อชมรม!$B$7,รายชื่อชมรม!$A$7,IF(X98=รายชื่อชมรม!$B$8,รายชื่อชมรม!$A$8,IF(X98=รายชื่อชมรม!$B$9,รายชื่อชมรม!$A$9,IF(X98=รายชื่อชมรม!$B$10,รายชื่อชมรม!$A$10,IF(X98=รายชื่อชมรม!$B$11,รายชื่อชมรม!$A$11,IF(X98=รายชื่อชมรม!$B$12,รายชื่อชมรม!$A$12,"-")))))))))))</f>
        <v>ช68101</v>
      </c>
      <c r="X98" s="6" t="s">
        <v>2324</v>
      </c>
      <c r="Y98" s="6" t="str">
        <f>IF(W98=0,"",IF(W98="-","",IF(W98="","",VLOOKUP(W98,รายชื่อชมรม!$A$3:$F$83,3,FALSE))))</f>
        <v>นางสาวศิลป์ศุภา  คุสินธุ์</v>
      </c>
      <c r="Z98" s="6" t="str">
        <f>IF(Y98=$Z$4,MAX(Z$1:$Z97)+1,"")</f>
        <v/>
      </c>
      <c r="AA98" s="6" t="str">
        <f>IF($Y98=AA$4,MAX(AA$1:AA97)+1,"")</f>
        <v/>
      </c>
      <c r="AB98" s="6" t="str">
        <f>IF($Y98=AB$4,MAX(AB$1:AB97)+1,"")</f>
        <v/>
      </c>
      <c r="AC98" s="6" t="str">
        <f>IF($Y98=AC$4,MAX(AC$1:AC97)+1,"")</f>
        <v/>
      </c>
      <c r="AD98" s="6" t="str">
        <f>IF($Y98=AD$4,MAX(AD$1:AD97)+1,"")</f>
        <v/>
      </c>
      <c r="AE98" s="6" t="str">
        <f>IF($Y98=AE$4,MAX(AE$1:AE97)+1,"")</f>
        <v/>
      </c>
      <c r="AF98" s="6" t="str">
        <f>IF($Y98=AF$4,MAX(AF$1:AF97)+1,"")</f>
        <v/>
      </c>
      <c r="AG98" s="6" t="str">
        <f>IF($Y98=AG$4,MAX(AG$1:AG97)+1,"")</f>
        <v/>
      </c>
      <c r="AH98" s="6" t="str">
        <f>IF($Y98=AH$4,MAX(AH$1:AH97)+1,"")</f>
        <v/>
      </c>
      <c r="AI98" s="5">
        <f t="shared" si="18"/>
        <v>0</v>
      </c>
      <c r="AK98" s="6">
        <f>IF($W98=AK$4,MAX(AK$1:AK97)+1,"")</f>
        <v>10</v>
      </c>
      <c r="AL98" s="6" t="str">
        <f>IF($W98=AL$4,MAX(AL$1:AL97)+1,"")</f>
        <v/>
      </c>
      <c r="AM98" s="6" t="str">
        <f>IF($W98=AM$4,MAX(AM$1:AM97)+1,"")</f>
        <v/>
      </c>
      <c r="AN98" s="6" t="str">
        <f>IF($W98=AN$4,MAX(AN$1:AN97)+1,"")</f>
        <v/>
      </c>
      <c r="AO98" s="6" t="str">
        <f>IF($W98=AO$4,MAX(AO$1:AO97)+1,"")</f>
        <v/>
      </c>
      <c r="AP98" s="6" t="str">
        <f>IF($W98=AP$4,MAX(AP$1:AP97)+1,"")</f>
        <v/>
      </c>
      <c r="AQ98" s="6" t="str">
        <f>IF($W98=AQ$4,MAX(AQ$1:AQ97)+1,"")</f>
        <v/>
      </c>
      <c r="AR98" s="6" t="str">
        <f>IF($W98=AR$4,MAX(AR$1:AR97)+1,"")</f>
        <v/>
      </c>
      <c r="AS98" s="6" t="str">
        <f>IF($W98=AS$4,MAX(AS$1:AS97)+1,"")</f>
        <v/>
      </c>
      <c r="AT98" s="6" t="str">
        <f>IF($W98=AT$4,MAX(AT$1:AT97)+1,"")</f>
        <v/>
      </c>
      <c r="AU98" s="6" t="str">
        <f>IF($W98=AU$4,MAX(AU$1:AU97)+1,"")</f>
        <v/>
      </c>
      <c r="AV98" s="6" t="str">
        <f>IF($W98=AV$4,MAX(AV$1:AV97)+1,"")</f>
        <v/>
      </c>
      <c r="AW98" s="6" t="str">
        <f>IF($W98=AW$4,MAX(AW$1:AW97)+1,"")</f>
        <v/>
      </c>
      <c r="AX98" s="6" t="str">
        <f>IF($W98=AX$4,MAX(AX$1:AX97)+1,"")</f>
        <v/>
      </c>
      <c r="AY98" s="6" t="str">
        <f>IF($W98=AY$4,MAX(AY$1:AY97)+1,"")</f>
        <v/>
      </c>
      <c r="AZ98" s="6" t="str">
        <f>IF($W98=AZ$4,MAX(AZ$1:AZ97)+1,"")</f>
        <v/>
      </c>
      <c r="BA98" s="6" t="str">
        <f>IF($W98=BA$4,MAX(BA$1:BA97)+1,"")</f>
        <v/>
      </c>
      <c r="BB98" s="6" t="str">
        <f>IF($W98=BB$4,MAX(BB$1:BB97)+1,"")</f>
        <v/>
      </c>
      <c r="BC98" s="6" t="str">
        <f>IF($W98=BC$4,MAX(BC$1:BC97)+1,"")</f>
        <v/>
      </c>
      <c r="BD98" s="6" t="str">
        <f>IF($W98=BD$4,MAX(BD$1:BD97)+1,"")</f>
        <v/>
      </c>
      <c r="BE98" s="6" t="str">
        <f>IF($W98=BE$4,MAX(BE$1:BE97)+1,"")</f>
        <v/>
      </c>
      <c r="BF98" s="6" t="str">
        <f>IF($W98=BF$4,MAX(BF$1:BF97)+1,"")</f>
        <v/>
      </c>
      <c r="BG98" s="6" t="str">
        <f>IF($W98=BG$4,MAX(BG$1:BG97)+1,"")</f>
        <v/>
      </c>
      <c r="BH98" s="6" t="str">
        <f>IF($W98=BH$4,MAX(BH$1:BH97)+1,"")</f>
        <v/>
      </c>
      <c r="BI98" s="6" t="str">
        <f>IF($W98=BI$4,MAX(BI$1:BI97)+1,"")</f>
        <v/>
      </c>
      <c r="BJ98" s="6" t="str">
        <f>IF($W98=BJ$4,MAX(BJ$1:BJ97)+1,"")</f>
        <v/>
      </c>
      <c r="BK98" s="6" t="str">
        <f>IF($W98=BK$4,MAX(BK$1:BK97)+1,"")</f>
        <v/>
      </c>
      <c r="BL98" s="6" t="str">
        <f>IF($W98=BL$4,MAX(BL$1:BL97)+1,"")</f>
        <v/>
      </c>
      <c r="BM98" s="6" t="str">
        <f>IF($W98=BM$4,MAX(BM$1:BM97)+1,"")</f>
        <v/>
      </c>
      <c r="BN98" s="6" t="str">
        <f>IF($W98=BN$4,MAX(BN$1:BN97)+1,"")</f>
        <v/>
      </c>
      <c r="BO98" s="6" t="str">
        <f>IF($W98=BO$4,MAX(BO$1:BO97)+1,"")</f>
        <v/>
      </c>
      <c r="BP98" s="6" t="str">
        <f>IF($W98=BP$4,MAX(BP$1:BP97)+1,"")</f>
        <v/>
      </c>
      <c r="BQ98" s="6" t="str">
        <f>IF($W98=BQ$4,MAX(BQ$1:BQ97)+1,"")</f>
        <v/>
      </c>
      <c r="BR98" s="6" t="str">
        <f>IF($W98=BR$4,MAX(BR$1:BR97)+1,"")</f>
        <v/>
      </c>
      <c r="BS98" s="6" t="str">
        <f>IF($W98=BS$4,MAX(BS$1:BS97)+1,"")</f>
        <v/>
      </c>
      <c r="BT98" s="6" t="str">
        <f>IF($W98=BT$4,MAX(BT$1:BT97)+1,"")</f>
        <v/>
      </c>
      <c r="BU98" s="6" t="str">
        <f>IF($W98=BU$4,MAX(BU$1:BU97)+1,"")</f>
        <v/>
      </c>
      <c r="BV98" s="6" t="str">
        <f>IF($W98=BV$4,MAX(BV$1:BV97)+1,"")</f>
        <v/>
      </c>
      <c r="BW98" s="6" t="str">
        <f>IF($W98=BW$4,MAX(BW$1:BW97)+1,"")</f>
        <v/>
      </c>
      <c r="BX98" s="6" t="str">
        <f>IF($W98=BX$4,MAX(BX$1:BX97)+1,"")</f>
        <v/>
      </c>
      <c r="BY98" s="6" t="str">
        <f>IF($W98=BY$4,MAX(BY$1:BY97)+1,"")</f>
        <v/>
      </c>
      <c r="BZ98" s="6" t="str">
        <f>IF($W98=BZ$4,MAX(BZ$1:BZ97)+1,"")</f>
        <v/>
      </c>
      <c r="CA98" s="6" t="str">
        <f>IF($W98=CA$4,MAX(CA$1:CA97)+1,"")</f>
        <v/>
      </c>
      <c r="CB98" s="6" t="str">
        <f>IF($W98=CB$4,MAX(CB$1:CB97)+1,"")</f>
        <v/>
      </c>
      <c r="CC98" s="6" t="str">
        <f>IF($W98=CC$4,MAX(CC$1:CC97)+1,"")</f>
        <v/>
      </c>
      <c r="CD98" s="6" t="str">
        <f>IF($W98=CD$4,MAX(CD$1:CD97)+1,"")</f>
        <v/>
      </c>
      <c r="CE98" s="6" t="str">
        <f>IF($W98=CE$4,MAX(CE$1:CE97)+1,"")</f>
        <v/>
      </c>
      <c r="CF98" s="6" t="str">
        <f>IF($W98=CF$4,MAX(CF$1:CF97)+1,"")</f>
        <v/>
      </c>
      <c r="CG98" s="6" t="str">
        <f>IF($W98=CG$4,MAX(CG$1:CG97)+1,"")</f>
        <v/>
      </c>
      <c r="CH98" s="6" t="str">
        <f>IF($W98=CH$4,MAX(CH$1:CH97)+1,"")</f>
        <v/>
      </c>
      <c r="CI98" s="6" t="str">
        <f>IF($W98=CI$4,MAX(CI$1:CI97)+1,"")</f>
        <v/>
      </c>
      <c r="CJ98" s="6" t="str">
        <f>IF($W98=CJ$4,MAX(CJ$1:CJ97)+1,"")</f>
        <v/>
      </c>
      <c r="CK98" s="6" t="str">
        <f>IF($W98=CK$4,MAX(CK$1:CK97)+1,"")</f>
        <v/>
      </c>
      <c r="CL98" s="6" t="str">
        <f>IF($W98=CL$4,MAX(CL$1:CL97)+1,"")</f>
        <v/>
      </c>
      <c r="CM98" s="6" t="str">
        <f>IF($W98=CM$4,MAX(CM$1:CM97)+1,"")</f>
        <v/>
      </c>
      <c r="CN98" s="6" t="str">
        <f>IF($W98=CN$4,MAX(CN$1:CN97)+1,"")</f>
        <v/>
      </c>
      <c r="CO98" s="6" t="str">
        <f>IF($W98=CO$4,MAX(CO$1:CO97)+1,"")</f>
        <v/>
      </c>
      <c r="CP98" s="6" t="str">
        <f>IF($W98=CP$4,MAX(CP$1:CP97)+1,"")</f>
        <v/>
      </c>
      <c r="CQ98" s="6" t="str">
        <f>IF($W98=CQ$4,MAX(CQ$1:CQ97)+1,"")</f>
        <v/>
      </c>
      <c r="CR98" s="6" t="str">
        <f>IF($W98=CR$4,MAX(CR$1:CR97)+1,"")</f>
        <v/>
      </c>
      <c r="CS98" s="6" t="str">
        <f>IF($W98=CS$4,MAX(CS$1:CS97)+1,"")</f>
        <v/>
      </c>
      <c r="CT98" s="5">
        <f t="shared" si="19"/>
        <v>10</v>
      </c>
      <c r="CU98" s="6" t="str">
        <f t="shared" si="20"/>
        <v>1608200042572</v>
      </c>
      <c r="CV98" s="5" t="str">
        <f t="shared" si="21"/>
        <v>เด็กหญิง</v>
      </c>
      <c r="CW98" s="5" t="str" cm="1">
        <f t="array" ref="CW98">RIGHT(F98,MIN(LEN(SUBSTITUTE(F98,รายชื่อนักเรียนแยกห้อง!$AD$5:$AD$8,""))))</f>
        <v>สุวิดา</v>
      </c>
      <c r="CX98" s="6" t="str">
        <f t="shared" si="22"/>
        <v/>
      </c>
      <c r="CY98" s="6">
        <f t="shared" si="23"/>
        <v>0</v>
      </c>
      <c r="CZ98" s="5" t="str">
        <f t="shared" si="24"/>
        <v>มัธยมศึกษาปีที่ 1/3-</v>
      </c>
      <c r="DA98" s="5" t="str">
        <f t="shared" si="25"/>
        <v>มัธยมศึกษาปีที่ 1/3-0</v>
      </c>
      <c r="DC98" s="6" t="str">
        <f>IF(DB98="วิทย์-คณิต (เตรียมวิศวะ)",MAX($DC$1:DC97)+1,"")</f>
        <v/>
      </c>
      <c r="DD98" s="6" t="str">
        <f>IF(DB98="วิทย์-คณิต (วิทยาศาสตร์สุขภาพ)",MAX($DD$1:DD97)+1,"")</f>
        <v/>
      </c>
      <c r="DE98" s="6" t="str">
        <f>IF(DB98="ศิลป์การจัดการธุรกิจการค้าสมัยใหม่",MAX($DE$1:DE97)+1,"")</f>
        <v/>
      </c>
      <c r="DF98" s="6" t="str">
        <f>IF(DB98="ศิลป์ภาษาจีนเพื่อธุรกิจ 4.0",MAX($DF$1:DF97)+1,"")</f>
        <v/>
      </c>
      <c r="DG98" s="6" t="str">
        <f>IF(DB98="ศิลป์ภาษาอังกฤษเพื่อการสื่อสารธุรกิจ",MAX($DG$1:DG97)+1,"")</f>
        <v/>
      </c>
      <c r="DH98" s="6" t="str">
        <f>IF(DB98="นวัตกรรมการจัดการเกษตร",MAX($DH$1:DH97)+1,"")</f>
        <v/>
      </c>
      <c r="DI98" s="5">
        <f t="shared" si="26"/>
        <v>0</v>
      </c>
      <c r="DJ98" s="5" t="str">
        <f t="shared" si="27"/>
        <v>มัธยมศึกษาปีที่ 1/3-21</v>
      </c>
      <c r="DK98" s="5" t="str">
        <f t="shared" si="28"/>
        <v>-0</v>
      </c>
      <c r="DL98" s="5" t="str">
        <f t="shared" si="29"/>
        <v>มัธยมศึกษาปีที่ 1</v>
      </c>
    </row>
    <row r="99" spans="1:116">
      <c r="A99" s="5" t="str">
        <f t="shared" si="15"/>
        <v>มัธยมศึกษาปีที่ 1/3-22</v>
      </c>
      <c r="B99" s="5" t="str">
        <f t="shared" si="16"/>
        <v>ช68102-9</v>
      </c>
      <c r="C99" s="5" t="str">
        <f t="shared" si="17"/>
        <v>-0</v>
      </c>
      <c r="D99" s="8">
        <v>22</v>
      </c>
      <c r="E99" s="9" t="s">
        <v>1764</v>
      </c>
      <c r="F99" s="3" t="s">
        <v>1791</v>
      </c>
      <c r="G99" s="3" t="s">
        <v>1792</v>
      </c>
      <c r="H99" s="11">
        <v>1</v>
      </c>
      <c r="I99" s="11">
        <v>7</v>
      </c>
      <c r="J99" s="11">
        <v>0</v>
      </c>
      <c r="K99" s="11">
        <v>9</v>
      </c>
      <c r="L99" s="11">
        <v>7</v>
      </c>
      <c r="M99" s="11">
        <v>0</v>
      </c>
      <c r="N99" s="11">
        <v>0</v>
      </c>
      <c r="O99" s="11">
        <v>4</v>
      </c>
      <c r="P99" s="11">
        <v>4</v>
      </c>
      <c r="Q99" s="11">
        <v>9</v>
      </c>
      <c r="R99" s="11">
        <v>7</v>
      </c>
      <c r="S99" s="11">
        <v>7</v>
      </c>
      <c r="T99" s="11">
        <v>9</v>
      </c>
      <c r="U99" s="11" t="s">
        <v>577</v>
      </c>
      <c r="W99" s="6" t="str">
        <f>IF(X99="","",IF(X99=รายชื่อชมรม!$B$3,รายชื่อชมรม!$A$3,IF(X99=รายชื่อชมรม!$B$4,รายชื่อชมรม!$A$4,IF(X99=รายชื่อชมรม!$B$5,รายชื่อชมรม!$A$5,IF(X99=รายชื่อชมรม!$B$6,รายชื่อชมรม!$A$6,IF(X99=รายชื่อชมรม!$B$7,รายชื่อชมรม!$A$7,IF(X99=รายชื่อชมรม!$B$8,รายชื่อชมรม!$A$8,IF(X99=รายชื่อชมรม!$B$9,รายชื่อชมรม!$A$9,IF(X99=รายชื่อชมรม!$B$10,รายชื่อชมรม!$A$10,IF(X99=รายชื่อชมรม!$B$11,รายชื่อชมรม!$A$11,IF(X99=รายชื่อชมรม!$B$12,รายชื่อชมรม!$A$12,"-")))))))))))</f>
        <v>ช68102</v>
      </c>
      <c r="X99" s="6" t="s">
        <v>1398</v>
      </c>
      <c r="Y99" s="6" t="str">
        <f>IF(W99=0,"",IF(W99="-","",IF(W99="","",VLOOKUP(W99,รายชื่อชมรม!$A$3:$F$83,3,FALSE))))</f>
        <v>นายณฤริท  วิชรัจจ์</v>
      </c>
      <c r="Z99" s="6" t="str">
        <f>IF(Y99=$Z$4,MAX(Z$1:$Z98)+1,"")</f>
        <v/>
      </c>
      <c r="AA99" s="6" t="str">
        <f>IF($Y99=AA$4,MAX(AA$1:AA98)+1,"")</f>
        <v/>
      </c>
      <c r="AB99" s="6" t="str">
        <f>IF($Y99=AB$4,MAX(AB$1:AB98)+1,"")</f>
        <v/>
      </c>
      <c r="AC99" s="6" t="str">
        <f>IF($Y99=AC$4,MAX(AC$1:AC98)+1,"")</f>
        <v/>
      </c>
      <c r="AD99" s="6" t="str">
        <f>IF($Y99=AD$4,MAX(AD$1:AD98)+1,"")</f>
        <v/>
      </c>
      <c r="AE99" s="6" t="str">
        <f>IF($Y99=AE$4,MAX(AE$1:AE98)+1,"")</f>
        <v/>
      </c>
      <c r="AF99" s="6" t="str">
        <f>IF($Y99=AF$4,MAX(AF$1:AF98)+1,"")</f>
        <v/>
      </c>
      <c r="AG99" s="6" t="str">
        <f>IF($Y99=AG$4,MAX(AG$1:AG98)+1,"")</f>
        <v/>
      </c>
      <c r="AH99" s="6" t="str">
        <f>IF($Y99=AH$4,MAX(AH$1:AH98)+1,"")</f>
        <v/>
      </c>
      <c r="AI99" s="5">
        <f t="shared" si="18"/>
        <v>0</v>
      </c>
      <c r="AK99" s="6" t="str">
        <f>IF($W99=AK$4,MAX(AK$1:AK98)+1,"")</f>
        <v/>
      </c>
      <c r="AL99" s="6">
        <f>IF($W99=AL$4,MAX(AL$1:AL98)+1,"")</f>
        <v>9</v>
      </c>
      <c r="AM99" s="6" t="str">
        <f>IF($W99=AM$4,MAX(AM$1:AM98)+1,"")</f>
        <v/>
      </c>
      <c r="AN99" s="6" t="str">
        <f>IF($W99=AN$4,MAX(AN$1:AN98)+1,"")</f>
        <v/>
      </c>
      <c r="AO99" s="6" t="str">
        <f>IF($W99=AO$4,MAX(AO$1:AO98)+1,"")</f>
        <v/>
      </c>
      <c r="AP99" s="6" t="str">
        <f>IF($W99=AP$4,MAX(AP$1:AP98)+1,"")</f>
        <v/>
      </c>
      <c r="AQ99" s="6" t="str">
        <f>IF($W99=AQ$4,MAX(AQ$1:AQ98)+1,"")</f>
        <v/>
      </c>
      <c r="AR99" s="6" t="str">
        <f>IF($W99=AR$4,MAX(AR$1:AR98)+1,"")</f>
        <v/>
      </c>
      <c r="AS99" s="6" t="str">
        <f>IF($W99=AS$4,MAX(AS$1:AS98)+1,"")</f>
        <v/>
      </c>
      <c r="AT99" s="6" t="str">
        <f>IF($W99=AT$4,MAX(AT$1:AT98)+1,"")</f>
        <v/>
      </c>
      <c r="AU99" s="6" t="str">
        <f>IF($W99=AU$4,MAX(AU$1:AU98)+1,"")</f>
        <v/>
      </c>
      <c r="AV99" s="6" t="str">
        <f>IF($W99=AV$4,MAX(AV$1:AV98)+1,"")</f>
        <v/>
      </c>
      <c r="AW99" s="6" t="str">
        <f>IF($W99=AW$4,MAX(AW$1:AW98)+1,"")</f>
        <v/>
      </c>
      <c r="AX99" s="6" t="str">
        <f>IF($W99=AX$4,MAX(AX$1:AX98)+1,"")</f>
        <v/>
      </c>
      <c r="AY99" s="6" t="str">
        <f>IF($W99=AY$4,MAX(AY$1:AY98)+1,"")</f>
        <v/>
      </c>
      <c r="AZ99" s="6" t="str">
        <f>IF($W99=AZ$4,MAX(AZ$1:AZ98)+1,"")</f>
        <v/>
      </c>
      <c r="BA99" s="6" t="str">
        <f>IF($W99=BA$4,MAX(BA$1:BA98)+1,"")</f>
        <v/>
      </c>
      <c r="BB99" s="6" t="str">
        <f>IF($W99=BB$4,MAX(BB$1:BB98)+1,"")</f>
        <v/>
      </c>
      <c r="BC99" s="6" t="str">
        <f>IF($W99=BC$4,MAX(BC$1:BC98)+1,"")</f>
        <v/>
      </c>
      <c r="BD99" s="6" t="str">
        <f>IF($W99=BD$4,MAX(BD$1:BD98)+1,"")</f>
        <v/>
      </c>
      <c r="BE99" s="6" t="str">
        <f>IF($W99=BE$4,MAX(BE$1:BE98)+1,"")</f>
        <v/>
      </c>
      <c r="BF99" s="6" t="str">
        <f>IF($W99=BF$4,MAX(BF$1:BF98)+1,"")</f>
        <v/>
      </c>
      <c r="BG99" s="6" t="str">
        <f>IF($W99=BG$4,MAX(BG$1:BG98)+1,"")</f>
        <v/>
      </c>
      <c r="BH99" s="6" t="str">
        <f>IF($W99=BH$4,MAX(BH$1:BH98)+1,"")</f>
        <v/>
      </c>
      <c r="BI99" s="6" t="str">
        <f>IF($W99=BI$4,MAX(BI$1:BI98)+1,"")</f>
        <v/>
      </c>
      <c r="BJ99" s="6" t="str">
        <f>IF($W99=BJ$4,MAX(BJ$1:BJ98)+1,"")</f>
        <v/>
      </c>
      <c r="BK99" s="6" t="str">
        <f>IF($W99=BK$4,MAX(BK$1:BK98)+1,"")</f>
        <v/>
      </c>
      <c r="BL99" s="6" t="str">
        <f>IF($W99=BL$4,MAX(BL$1:BL98)+1,"")</f>
        <v/>
      </c>
      <c r="BM99" s="6" t="str">
        <f>IF($W99=BM$4,MAX(BM$1:BM98)+1,"")</f>
        <v/>
      </c>
      <c r="BN99" s="6" t="str">
        <f>IF($W99=BN$4,MAX(BN$1:BN98)+1,"")</f>
        <v/>
      </c>
      <c r="BO99" s="6" t="str">
        <f>IF($W99=BO$4,MAX(BO$1:BO98)+1,"")</f>
        <v/>
      </c>
      <c r="BP99" s="6" t="str">
        <f>IF($W99=BP$4,MAX(BP$1:BP98)+1,"")</f>
        <v/>
      </c>
      <c r="BQ99" s="6" t="str">
        <f>IF($W99=BQ$4,MAX(BQ$1:BQ98)+1,"")</f>
        <v/>
      </c>
      <c r="BR99" s="6" t="str">
        <f>IF($W99=BR$4,MAX(BR$1:BR98)+1,"")</f>
        <v/>
      </c>
      <c r="BS99" s="6" t="str">
        <f>IF($W99=BS$4,MAX(BS$1:BS98)+1,"")</f>
        <v/>
      </c>
      <c r="BT99" s="6" t="str">
        <f>IF($W99=BT$4,MAX(BT$1:BT98)+1,"")</f>
        <v/>
      </c>
      <c r="BU99" s="6" t="str">
        <f>IF($W99=BU$4,MAX(BU$1:BU98)+1,"")</f>
        <v/>
      </c>
      <c r="BV99" s="6" t="str">
        <f>IF($W99=BV$4,MAX(BV$1:BV98)+1,"")</f>
        <v/>
      </c>
      <c r="BW99" s="6" t="str">
        <f>IF($W99=BW$4,MAX(BW$1:BW98)+1,"")</f>
        <v/>
      </c>
      <c r="BX99" s="6" t="str">
        <f>IF($W99=BX$4,MAX(BX$1:BX98)+1,"")</f>
        <v/>
      </c>
      <c r="BY99" s="6" t="str">
        <f>IF($W99=BY$4,MAX(BY$1:BY98)+1,"")</f>
        <v/>
      </c>
      <c r="BZ99" s="6" t="str">
        <f>IF($W99=BZ$4,MAX(BZ$1:BZ98)+1,"")</f>
        <v/>
      </c>
      <c r="CA99" s="6" t="str">
        <f>IF($W99=CA$4,MAX(CA$1:CA98)+1,"")</f>
        <v/>
      </c>
      <c r="CB99" s="6" t="str">
        <f>IF($W99=CB$4,MAX(CB$1:CB98)+1,"")</f>
        <v/>
      </c>
      <c r="CC99" s="6" t="str">
        <f>IF($W99=CC$4,MAX(CC$1:CC98)+1,"")</f>
        <v/>
      </c>
      <c r="CD99" s="6" t="str">
        <f>IF($W99=CD$4,MAX(CD$1:CD98)+1,"")</f>
        <v/>
      </c>
      <c r="CE99" s="6" t="str">
        <f>IF($W99=CE$4,MAX(CE$1:CE98)+1,"")</f>
        <v/>
      </c>
      <c r="CF99" s="6" t="str">
        <f>IF($W99=CF$4,MAX(CF$1:CF98)+1,"")</f>
        <v/>
      </c>
      <c r="CG99" s="6" t="str">
        <f>IF($W99=CG$4,MAX(CG$1:CG98)+1,"")</f>
        <v/>
      </c>
      <c r="CH99" s="6" t="str">
        <f>IF($W99=CH$4,MAX(CH$1:CH98)+1,"")</f>
        <v/>
      </c>
      <c r="CI99" s="6" t="str">
        <f>IF($W99=CI$4,MAX(CI$1:CI98)+1,"")</f>
        <v/>
      </c>
      <c r="CJ99" s="6" t="str">
        <f>IF($W99=CJ$4,MAX(CJ$1:CJ98)+1,"")</f>
        <v/>
      </c>
      <c r="CK99" s="6" t="str">
        <f>IF($W99=CK$4,MAX(CK$1:CK98)+1,"")</f>
        <v/>
      </c>
      <c r="CL99" s="6" t="str">
        <f>IF($W99=CL$4,MAX(CL$1:CL98)+1,"")</f>
        <v/>
      </c>
      <c r="CM99" s="6" t="str">
        <f>IF($W99=CM$4,MAX(CM$1:CM98)+1,"")</f>
        <v/>
      </c>
      <c r="CN99" s="6" t="str">
        <f>IF($W99=CN$4,MAX(CN$1:CN98)+1,"")</f>
        <v/>
      </c>
      <c r="CO99" s="6" t="str">
        <f>IF($W99=CO$4,MAX(CO$1:CO98)+1,"")</f>
        <v/>
      </c>
      <c r="CP99" s="6" t="str">
        <f>IF($W99=CP$4,MAX(CP$1:CP98)+1,"")</f>
        <v/>
      </c>
      <c r="CQ99" s="6" t="str">
        <f>IF($W99=CQ$4,MAX(CQ$1:CQ98)+1,"")</f>
        <v/>
      </c>
      <c r="CR99" s="6" t="str">
        <f>IF($W99=CR$4,MAX(CR$1:CR98)+1,"")</f>
        <v/>
      </c>
      <c r="CS99" s="6" t="str">
        <f>IF($W99=CS$4,MAX(CS$1:CS98)+1,"")</f>
        <v/>
      </c>
      <c r="CT99" s="5">
        <f t="shared" si="19"/>
        <v>9</v>
      </c>
      <c r="CU99" s="6" t="str">
        <f t="shared" si="20"/>
        <v>1709700449779</v>
      </c>
      <c r="CV99" s="5" t="str">
        <f t="shared" si="21"/>
        <v>เด็กหญิง</v>
      </c>
      <c r="CW99" s="5" t="str" cm="1">
        <f t="array" ref="CW99">RIGHT(F99,MIN(LEN(SUBSTITUTE(F99,รายชื่อนักเรียนแยกห้อง!$AD$5:$AD$8,""))))</f>
        <v>ชณัฐตา</v>
      </c>
      <c r="CX99" s="6" t="str">
        <f t="shared" si="22"/>
        <v/>
      </c>
      <c r="CY99" s="6">
        <f t="shared" si="23"/>
        <v>0</v>
      </c>
      <c r="CZ99" s="5" t="str">
        <f t="shared" si="24"/>
        <v>มัธยมศึกษาปีที่ 1/3-</v>
      </c>
      <c r="DA99" s="5" t="str">
        <f t="shared" si="25"/>
        <v>มัธยมศึกษาปีที่ 1/3-0</v>
      </c>
      <c r="DC99" s="6" t="str">
        <f>IF(DB99="วิทย์-คณิต (เตรียมวิศวะ)",MAX($DC$1:DC98)+1,"")</f>
        <v/>
      </c>
      <c r="DD99" s="6" t="str">
        <f>IF(DB99="วิทย์-คณิต (วิทยาศาสตร์สุขภาพ)",MAX($DD$1:DD98)+1,"")</f>
        <v/>
      </c>
      <c r="DE99" s="6" t="str">
        <f>IF(DB99="ศิลป์การจัดการธุรกิจการค้าสมัยใหม่",MAX($DE$1:DE98)+1,"")</f>
        <v/>
      </c>
      <c r="DF99" s="6" t="str">
        <f>IF(DB99="ศิลป์ภาษาจีนเพื่อธุรกิจ 4.0",MAX($DF$1:DF98)+1,"")</f>
        <v/>
      </c>
      <c r="DG99" s="6" t="str">
        <f>IF(DB99="ศิลป์ภาษาอังกฤษเพื่อการสื่อสารธุรกิจ",MAX($DG$1:DG98)+1,"")</f>
        <v/>
      </c>
      <c r="DH99" s="6" t="str">
        <f>IF(DB99="นวัตกรรมการจัดการเกษตร",MAX($DH$1:DH98)+1,"")</f>
        <v/>
      </c>
      <c r="DI99" s="5">
        <f t="shared" si="26"/>
        <v>0</v>
      </c>
      <c r="DJ99" s="5" t="str">
        <f t="shared" si="27"/>
        <v>มัธยมศึกษาปีที่ 1/3-22</v>
      </c>
      <c r="DK99" s="5" t="str">
        <f t="shared" si="28"/>
        <v>-0</v>
      </c>
      <c r="DL99" s="5" t="str">
        <f t="shared" si="29"/>
        <v>มัธยมศึกษาปีที่ 1</v>
      </c>
    </row>
    <row r="100" spans="1:116">
      <c r="A100" s="5" t="str">
        <f t="shared" si="15"/>
        <v>มัธยมศึกษาปีที่ 1/3-23</v>
      </c>
      <c r="B100" s="5" t="str">
        <f t="shared" si="16"/>
        <v>ช68106-14</v>
      </c>
      <c r="C100" s="5" t="str">
        <f t="shared" si="17"/>
        <v>-0</v>
      </c>
      <c r="D100" s="8">
        <v>23</v>
      </c>
      <c r="E100" s="9" t="s">
        <v>1767</v>
      </c>
      <c r="F100" s="3" t="s">
        <v>1796</v>
      </c>
      <c r="G100" s="3" t="s">
        <v>1797</v>
      </c>
      <c r="H100" s="11">
        <v>1</v>
      </c>
      <c r="I100" s="11">
        <v>7</v>
      </c>
      <c r="J100" s="11">
        <v>0</v>
      </c>
      <c r="K100" s="11">
        <v>9</v>
      </c>
      <c r="L100" s="11">
        <v>9</v>
      </c>
      <c r="M100" s="11">
        <v>0</v>
      </c>
      <c r="N100" s="11">
        <v>1</v>
      </c>
      <c r="O100" s="11">
        <v>9</v>
      </c>
      <c r="P100" s="11">
        <v>4</v>
      </c>
      <c r="Q100" s="11">
        <v>0</v>
      </c>
      <c r="R100" s="11">
        <v>6</v>
      </c>
      <c r="S100" s="11">
        <v>5</v>
      </c>
      <c r="T100" s="11">
        <v>8</v>
      </c>
      <c r="U100" s="11" t="s">
        <v>577</v>
      </c>
      <c r="W100" s="6" t="str">
        <f>IF(X100="","",IF(X100=รายชื่อชมรม!$B$3,รายชื่อชมรม!$A$3,IF(X100=รายชื่อชมรม!$B$4,รายชื่อชมรม!$A$4,IF(X100=รายชื่อชมรม!$B$5,รายชื่อชมรม!$A$5,IF(X100=รายชื่อชมรม!$B$6,รายชื่อชมรม!$A$6,IF(X100=รายชื่อชมรม!$B$7,รายชื่อชมรม!$A$7,IF(X100=รายชื่อชมรม!$B$8,รายชื่อชมรม!$A$8,IF(X100=รายชื่อชมรม!$B$9,รายชื่อชมรม!$A$9,IF(X100=รายชื่อชมรม!$B$10,รายชื่อชมรม!$A$10,IF(X100=รายชื่อชมรม!$B$11,รายชื่อชมรม!$A$11,IF(X100=รายชื่อชมรม!$B$12,รายชื่อชมรม!$A$12,"-")))))))))))</f>
        <v>ช68106</v>
      </c>
      <c r="X100" s="6" t="s">
        <v>2308</v>
      </c>
      <c r="Y100" s="6" t="str">
        <f>IF(W100=0,"",IF(W100="-","",IF(W100="","",VLOOKUP(W100,รายชื่อชมรม!$A$3:$F$83,3,FALSE))))</f>
        <v>นายชัยวัฒน์  กตัญญตาพงษ์</v>
      </c>
      <c r="Z100" s="6" t="str">
        <f>IF(Y100=$Z$4,MAX(Z$1:$Z99)+1,"")</f>
        <v/>
      </c>
      <c r="AA100" s="6" t="str">
        <f>IF($Y100=AA$4,MAX(AA$1:AA99)+1,"")</f>
        <v/>
      </c>
      <c r="AB100" s="6" t="str">
        <f>IF($Y100=AB$4,MAX(AB$1:AB99)+1,"")</f>
        <v/>
      </c>
      <c r="AC100" s="6" t="str">
        <f>IF($Y100=AC$4,MAX(AC$1:AC99)+1,"")</f>
        <v/>
      </c>
      <c r="AD100" s="6" t="str">
        <f>IF($Y100=AD$4,MAX(AD$1:AD99)+1,"")</f>
        <v/>
      </c>
      <c r="AE100" s="6" t="str">
        <f>IF($Y100=AE$4,MAX(AE$1:AE99)+1,"")</f>
        <v/>
      </c>
      <c r="AF100" s="6" t="str">
        <f>IF($Y100=AF$4,MAX(AF$1:AF99)+1,"")</f>
        <v/>
      </c>
      <c r="AG100" s="6" t="str">
        <f>IF($Y100=AG$4,MAX(AG$1:AG99)+1,"")</f>
        <v/>
      </c>
      <c r="AH100" s="6" t="str">
        <f>IF($Y100=AH$4,MAX(AH$1:AH99)+1,"")</f>
        <v/>
      </c>
      <c r="AI100" s="5">
        <f t="shared" si="18"/>
        <v>0</v>
      </c>
      <c r="AK100" s="6" t="str">
        <f>IF($W100=AK$4,MAX(AK$1:AK99)+1,"")</f>
        <v/>
      </c>
      <c r="AL100" s="6" t="str">
        <f>IF($W100=AL$4,MAX(AL$1:AL99)+1,"")</f>
        <v/>
      </c>
      <c r="AM100" s="6" t="str">
        <f>IF($W100=AM$4,MAX(AM$1:AM99)+1,"")</f>
        <v/>
      </c>
      <c r="AN100" s="6" t="str">
        <f>IF($W100=AN$4,MAX(AN$1:AN99)+1,"")</f>
        <v/>
      </c>
      <c r="AO100" s="6" t="str">
        <f>IF($W100=AO$4,MAX(AO$1:AO99)+1,"")</f>
        <v/>
      </c>
      <c r="AP100" s="6">
        <f>IF($W100=AP$4,MAX(AP$1:AP99)+1,"")</f>
        <v>14</v>
      </c>
      <c r="AQ100" s="6" t="str">
        <f>IF($W100=AQ$4,MAX(AQ$1:AQ99)+1,"")</f>
        <v/>
      </c>
      <c r="AR100" s="6" t="str">
        <f>IF($W100=AR$4,MAX(AR$1:AR99)+1,"")</f>
        <v/>
      </c>
      <c r="AS100" s="6" t="str">
        <f>IF($W100=AS$4,MAX(AS$1:AS99)+1,"")</f>
        <v/>
      </c>
      <c r="AT100" s="6" t="str">
        <f>IF($W100=AT$4,MAX(AT$1:AT99)+1,"")</f>
        <v/>
      </c>
      <c r="AU100" s="6" t="str">
        <f>IF($W100=AU$4,MAX(AU$1:AU99)+1,"")</f>
        <v/>
      </c>
      <c r="AV100" s="6" t="str">
        <f>IF($W100=AV$4,MAX(AV$1:AV99)+1,"")</f>
        <v/>
      </c>
      <c r="AW100" s="6" t="str">
        <f>IF($W100=AW$4,MAX(AW$1:AW99)+1,"")</f>
        <v/>
      </c>
      <c r="AX100" s="6" t="str">
        <f>IF($W100=AX$4,MAX(AX$1:AX99)+1,"")</f>
        <v/>
      </c>
      <c r="AY100" s="6" t="str">
        <f>IF($W100=AY$4,MAX(AY$1:AY99)+1,"")</f>
        <v/>
      </c>
      <c r="AZ100" s="6" t="str">
        <f>IF($W100=AZ$4,MAX(AZ$1:AZ99)+1,"")</f>
        <v/>
      </c>
      <c r="BA100" s="6" t="str">
        <f>IF($W100=BA$4,MAX(BA$1:BA99)+1,"")</f>
        <v/>
      </c>
      <c r="BB100" s="6" t="str">
        <f>IF($W100=BB$4,MAX(BB$1:BB99)+1,"")</f>
        <v/>
      </c>
      <c r="BC100" s="6" t="str">
        <f>IF($W100=BC$4,MAX(BC$1:BC99)+1,"")</f>
        <v/>
      </c>
      <c r="BD100" s="6" t="str">
        <f>IF($W100=BD$4,MAX(BD$1:BD99)+1,"")</f>
        <v/>
      </c>
      <c r="BE100" s="6" t="str">
        <f>IF($W100=BE$4,MAX(BE$1:BE99)+1,"")</f>
        <v/>
      </c>
      <c r="BF100" s="6" t="str">
        <f>IF($W100=BF$4,MAX(BF$1:BF99)+1,"")</f>
        <v/>
      </c>
      <c r="BG100" s="6" t="str">
        <f>IF($W100=BG$4,MAX(BG$1:BG99)+1,"")</f>
        <v/>
      </c>
      <c r="BH100" s="6" t="str">
        <f>IF($W100=BH$4,MAX(BH$1:BH99)+1,"")</f>
        <v/>
      </c>
      <c r="BI100" s="6" t="str">
        <f>IF($W100=BI$4,MAX(BI$1:BI99)+1,"")</f>
        <v/>
      </c>
      <c r="BJ100" s="6" t="str">
        <f>IF($W100=BJ$4,MAX(BJ$1:BJ99)+1,"")</f>
        <v/>
      </c>
      <c r="BK100" s="6" t="str">
        <f>IF($W100=BK$4,MAX(BK$1:BK99)+1,"")</f>
        <v/>
      </c>
      <c r="BL100" s="6" t="str">
        <f>IF($W100=BL$4,MAX(BL$1:BL99)+1,"")</f>
        <v/>
      </c>
      <c r="BM100" s="6" t="str">
        <f>IF($W100=BM$4,MAX(BM$1:BM99)+1,"")</f>
        <v/>
      </c>
      <c r="BN100" s="6" t="str">
        <f>IF($W100=BN$4,MAX(BN$1:BN99)+1,"")</f>
        <v/>
      </c>
      <c r="BO100" s="6" t="str">
        <f>IF($W100=BO$4,MAX(BO$1:BO99)+1,"")</f>
        <v/>
      </c>
      <c r="BP100" s="6" t="str">
        <f>IF($W100=BP$4,MAX(BP$1:BP99)+1,"")</f>
        <v/>
      </c>
      <c r="BQ100" s="6" t="str">
        <f>IF($W100=BQ$4,MAX(BQ$1:BQ99)+1,"")</f>
        <v/>
      </c>
      <c r="BR100" s="6" t="str">
        <f>IF($W100=BR$4,MAX(BR$1:BR99)+1,"")</f>
        <v/>
      </c>
      <c r="BS100" s="6" t="str">
        <f>IF($W100=BS$4,MAX(BS$1:BS99)+1,"")</f>
        <v/>
      </c>
      <c r="BT100" s="6" t="str">
        <f>IF($W100=BT$4,MAX(BT$1:BT99)+1,"")</f>
        <v/>
      </c>
      <c r="BU100" s="6" t="str">
        <f>IF($W100=BU$4,MAX(BU$1:BU99)+1,"")</f>
        <v/>
      </c>
      <c r="BV100" s="6" t="str">
        <f>IF($W100=BV$4,MAX(BV$1:BV99)+1,"")</f>
        <v/>
      </c>
      <c r="BW100" s="6" t="str">
        <f>IF($W100=BW$4,MAX(BW$1:BW99)+1,"")</f>
        <v/>
      </c>
      <c r="BX100" s="6" t="str">
        <f>IF($W100=BX$4,MAX(BX$1:BX99)+1,"")</f>
        <v/>
      </c>
      <c r="BY100" s="6" t="str">
        <f>IF($W100=BY$4,MAX(BY$1:BY99)+1,"")</f>
        <v/>
      </c>
      <c r="BZ100" s="6" t="str">
        <f>IF($W100=BZ$4,MAX(BZ$1:BZ99)+1,"")</f>
        <v/>
      </c>
      <c r="CA100" s="6" t="str">
        <f>IF($W100=CA$4,MAX(CA$1:CA99)+1,"")</f>
        <v/>
      </c>
      <c r="CB100" s="6" t="str">
        <f>IF($W100=CB$4,MAX(CB$1:CB99)+1,"")</f>
        <v/>
      </c>
      <c r="CC100" s="6" t="str">
        <f>IF($W100=CC$4,MAX(CC$1:CC99)+1,"")</f>
        <v/>
      </c>
      <c r="CD100" s="6" t="str">
        <f>IF($W100=CD$4,MAX(CD$1:CD99)+1,"")</f>
        <v/>
      </c>
      <c r="CE100" s="6" t="str">
        <f>IF($W100=CE$4,MAX(CE$1:CE99)+1,"")</f>
        <v/>
      </c>
      <c r="CF100" s="6" t="str">
        <f>IF($W100=CF$4,MAX(CF$1:CF99)+1,"")</f>
        <v/>
      </c>
      <c r="CG100" s="6" t="str">
        <f>IF($W100=CG$4,MAX(CG$1:CG99)+1,"")</f>
        <v/>
      </c>
      <c r="CH100" s="6" t="str">
        <f>IF($W100=CH$4,MAX(CH$1:CH99)+1,"")</f>
        <v/>
      </c>
      <c r="CI100" s="6" t="str">
        <f>IF($W100=CI$4,MAX(CI$1:CI99)+1,"")</f>
        <v/>
      </c>
      <c r="CJ100" s="6" t="str">
        <f>IF($W100=CJ$4,MAX(CJ$1:CJ99)+1,"")</f>
        <v/>
      </c>
      <c r="CK100" s="6" t="str">
        <f>IF($W100=CK$4,MAX(CK$1:CK99)+1,"")</f>
        <v/>
      </c>
      <c r="CL100" s="6" t="str">
        <f>IF($W100=CL$4,MAX(CL$1:CL99)+1,"")</f>
        <v/>
      </c>
      <c r="CM100" s="6" t="str">
        <f>IF($W100=CM$4,MAX(CM$1:CM99)+1,"")</f>
        <v/>
      </c>
      <c r="CN100" s="6" t="str">
        <f>IF($W100=CN$4,MAX(CN$1:CN99)+1,"")</f>
        <v/>
      </c>
      <c r="CO100" s="6" t="str">
        <f>IF($W100=CO$4,MAX(CO$1:CO99)+1,"")</f>
        <v/>
      </c>
      <c r="CP100" s="6" t="str">
        <f>IF($W100=CP$4,MAX(CP$1:CP99)+1,"")</f>
        <v/>
      </c>
      <c r="CQ100" s="6" t="str">
        <f>IF($W100=CQ$4,MAX(CQ$1:CQ99)+1,"")</f>
        <v/>
      </c>
      <c r="CR100" s="6" t="str">
        <f>IF($W100=CR$4,MAX(CR$1:CR99)+1,"")</f>
        <v/>
      </c>
      <c r="CS100" s="6" t="str">
        <f>IF($W100=CS$4,MAX(CS$1:CS99)+1,"")</f>
        <v/>
      </c>
      <c r="CT100" s="5">
        <f t="shared" si="19"/>
        <v>14</v>
      </c>
      <c r="CU100" s="6" t="str">
        <f t="shared" si="20"/>
        <v>1709901940658</v>
      </c>
      <c r="CV100" s="5" t="str">
        <f t="shared" si="21"/>
        <v>เด็กหญิง</v>
      </c>
      <c r="CW100" s="5" t="str" cm="1">
        <f t="array" ref="CW100">RIGHT(F100,MIN(LEN(SUBSTITUTE(F100,รายชื่อนักเรียนแยกห้อง!$AD$5:$AD$8,""))))</f>
        <v>พริมรตา</v>
      </c>
      <c r="CX100" s="6" t="str">
        <f t="shared" si="22"/>
        <v/>
      </c>
      <c r="CY100" s="6">
        <f t="shared" si="23"/>
        <v>0</v>
      </c>
      <c r="CZ100" s="5" t="str">
        <f t="shared" si="24"/>
        <v>มัธยมศึกษาปีที่ 1/3-</v>
      </c>
      <c r="DA100" s="5" t="str">
        <f t="shared" si="25"/>
        <v>มัธยมศึกษาปีที่ 1/3-0</v>
      </c>
      <c r="DC100" s="6" t="str">
        <f>IF(DB100="วิทย์-คณิต (เตรียมวิศวะ)",MAX($DC$1:DC99)+1,"")</f>
        <v/>
      </c>
      <c r="DD100" s="6" t="str">
        <f>IF(DB100="วิทย์-คณิต (วิทยาศาสตร์สุขภาพ)",MAX($DD$1:DD99)+1,"")</f>
        <v/>
      </c>
      <c r="DE100" s="6" t="str">
        <f>IF(DB100="ศิลป์การจัดการธุรกิจการค้าสมัยใหม่",MAX($DE$1:DE99)+1,"")</f>
        <v/>
      </c>
      <c r="DF100" s="6" t="str">
        <f>IF(DB100="ศิลป์ภาษาจีนเพื่อธุรกิจ 4.0",MAX($DF$1:DF99)+1,"")</f>
        <v/>
      </c>
      <c r="DG100" s="6" t="str">
        <f>IF(DB100="ศิลป์ภาษาอังกฤษเพื่อการสื่อสารธุรกิจ",MAX($DG$1:DG99)+1,"")</f>
        <v/>
      </c>
      <c r="DH100" s="6" t="str">
        <f>IF(DB100="นวัตกรรมการจัดการเกษตร",MAX($DH$1:DH99)+1,"")</f>
        <v/>
      </c>
      <c r="DI100" s="5">
        <f t="shared" si="26"/>
        <v>0</v>
      </c>
      <c r="DJ100" s="5" t="str">
        <f t="shared" si="27"/>
        <v>มัธยมศึกษาปีที่ 1/3-23</v>
      </c>
      <c r="DK100" s="5" t="str">
        <f t="shared" si="28"/>
        <v>-0</v>
      </c>
      <c r="DL100" s="5" t="str">
        <f t="shared" si="29"/>
        <v>มัธยมศึกษาปีที่ 1</v>
      </c>
    </row>
    <row r="101" spans="1:116">
      <c r="A101" s="5" t="str">
        <f t="shared" si="15"/>
        <v>มัธยมศึกษาปีที่ 1/3-24</v>
      </c>
      <c r="B101" s="5" t="str">
        <f t="shared" si="16"/>
        <v>ช68102-10</v>
      </c>
      <c r="C101" s="5" t="str">
        <f t="shared" si="17"/>
        <v>-0</v>
      </c>
      <c r="D101" s="8">
        <v>24</v>
      </c>
      <c r="E101" s="9" t="s">
        <v>1770</v>
      </c>
      <c r="F101" s="3" t="s">
        <v>1799</v>
      </c>
      <c r="G101" s="3" t="s">
        <v>1800</v>
      </c>
      <c r="H101" s="11">
        <v>1</v>
      </c>
      <c r="I101" s="11">
        <v>7</v>
      </c>
      <c r="J101" s="11">
        <v>0</v>
      </c>
      <c r="K101" s="11">
        <v>9</v>
      </c>
      <c r="L101" s="11">
        <v>9</v>
      </c>
      <c r="M101" s="11">
        <v>0</v>
      </c>
      <c r="N101" s="11">
        <v>1</v>
      </c>
      <c r="O101" s="11">
        <v>9</v>
      </c>
      <c r="P101" s="11">
        <v>3</v>
      </c>
      <c r="Q101" s="11">
        <v>6</v>
      </c>
      <c r="R101" s="11">
        <v>1</v>
      </c>
      <c r="S101" s="11">
        <v>3</v>
      </c>
      <c r="T101" s="11">
        <v>8</v>
      </c>
      <c r="U101" s="11" t="s">
        <v>577</v>
      </c>
      <c r="W101" s="6" t="str">
        <f>IF(X101="","",IF(X101=รายชื่อชมรม!$B$3,รายชื่อชมรม!$A$3,IF(X101=รายชื่อชมรม!$B$4,รายชื่อชมรม!$A$4,IF(X101=รายชื่อชมรม!$B$5,รายชื่อชมรม!$A$5,IF(X101=รายชื่อชมรม!$B$6,รายชื่อชมรม!$A$6,IF(X101=รายชื่อชมรม!$B$7,รายชื่อชมรม!$A$7,IF(X101=รายชื่อชมรม!$B$8,รายชื่อชมรม!$A$8,IF(X101=รายชื่อชมรม!$B$9,รายชื่อชมรม!$A$9,IF(X101=รายชื่อชมรม!$B$10,รายชื่อชมรม!$A$10,IF(X101=รายชื่อชมรม!$B$11,รายชื่อชมรม!$A$11,IF(X101=รายชื่อชมรม!$B$12,รายชื่อชมรม!$A$12,"-")))))))))))</f>
        <v>ช68102</v>
      </c>
      <c r="X101" s="6" t="s">
        <v>1398</v>
      </c>
      <c r="Y101" s="6" t="str">
        <f>IF(W101=0,"",IF(W101="-","",IF(W101="","",VLOOKUP(W101,รายชื่อชมรม!$A$3:$F$83,3,FALSE))))</f>
        <v>นายณฤริท  วิชรัจจ์</v>
      </c>
      <c r="Z101" s="6" t="str">
        <f>IF(Y101=$Z$4,MAX(Z$1:$Z100)+1,"")</f>
        <v/>
      </c>
      <c r="AA101" s="6" t="str">
        <f>IF($Y101=AA$4,MAX(AA$1:AA100)+1,"")</f>
        <v/>
      </c>
      <c r="AB101" s="6" t="str">
        <f>IF($Y101=AB$4,MAX(AB$1:AB100)+1,"")</f>
        <v/>
      </c>
      <c r="AC101" s="6" t="str">
        <f>IF($Y101=AC$4,MAX(AC$1:AC100)+1,"")</f>
        <v/>
      </c>
      <c r="AD101" s="6" t="str">
        <f>IF($Y101=AD$4,MAX(AD$1:AD100)+1,"")</f>
        <v/>
      </c>
      <c r="AE101" s="6" t="str">
        <f>IF($Y101=AE$4,MAX(AE$1:AE100)+1,"")</f>
        <v/>
      </c>
      <c r="AF101" s="6" t="str">
        <f>IF($Y101=AF$4,MAX(AF$1:AF100)+1,"")</f>
        <v/>
      </c>
      <c r="AG101" s="6" t="str">
        <f>IF($Y101=AG$4,MAX(AG$1:AG100)+1,"")</f>
        <v/>
      </c>
      <c r="AH101" s="6" t="str">
        <f>IF($Y101=AH$4,MAX(AH$1:AH100)+1,"")</f>
        <v/>
      </c>
      <c r="AI101" s="5">
        <f t="shared" si="18"/>
        <v>0</v>
      </c>
      <c r="AK101" s="6" t="str">
        <f>IF($W101=AK$4,MAX(AK$1:AK100)+1,"")</f>
        <v/>
      </c>
      <c r="AL101" s="6">
        <f>IF($W101=AL$4,MAX(AL$1:AL100)+1,"")</f>
        <v>10</v>
      </c>
      <c r="AM101" s="6" t="str">
        <f>IF($W101=AM$4,MAX(AM$1:AM100)+1,"")</f>
        <v/>
      </c>
      <c r="AN101" s="6" t="str">
        <f>IF($W101=AN$4,MAX(AN$1:AN100)+1,"")</f>
        <v/>
      </c>
      <c r="AO101" s="6" t="str">
        <f>IF($W101=AO$4,MAX(AO$1:AO100)+1,"")</f>
        <v/>
      </c>
      <c r="AP101" s="6" t="str">
        <f>IF($W101=AP$4,MAX(AP$1:AP100)+1,"")</f>
        <v/>
      </c>
      <c r="AQ101" s="6" t="str">
        <f>IF($W101=AQ$4,MAX(AQ$1:AQ100)+1,"")</f>
        <v/>
      </c>
      <c r="AR101" s="6" t="str">
        <f>IF($W101=AR$4,MAX(AR$1:AR100)+1,"")</f>
        <v/>
      </c>
      <c r="AS101" s="6" t="str">
        <f>IF($W101=AS$4,MAX(AS$1:AS100)+1,"")</f>
        <v/>
      </c>
      <c r="AT101" s="6" t="str">
        <f>IF($W101=AT$4,MAX(AT$1:AT100)+1,"")</f>
        <v/>
      </c>
      <c r="AU101" s="6" t="str">
        <f>IF($W101=AU$4,MAX(AU$1:AU100)+1,"")</f>
        <v/>
      </c>
      <c r="AV101" s="6" t="str">
        <f>IF($W101=AV$4,MAX(AV$1:AV100)+1,"")</f>
        <v/>
      </c>
      <c r="AW101" s="6" t="str">
        <f>IF($W101=AW$4,MAX(AW$1:AW100)+1,"")</f>
        <v/>
      </c>
      <c r="AX101" s="6" t="str">
        <f>IF($W101=AX$4,MAX(AX$1:AX100)+1,"")</f>
        <v/>
      </c>
      <c r="AY101" s="6" t="str">
        <f>IF($W101=AY$4,MAX(AY$1:AY100)+1,"")</f>
        <v/>
      </c>
      <c r="AZ101" s="6" t="str">
        <f>IF($W101=AZ$4,MAX(AZ$1:AZ100)+1,"")</f>
        <v/>
      </c>
      <c r="BA101" s="6" t="str">
        <f>IF($W101=BA$4,MAX(BA$1:BA100)+1,"")</f>
        <v/>
      </c>
      <c r="BB101" s="6" t="str">
        <f>IF($W101=BB$4,MAX(BB$1:BB100)+1,"")</f>
        <v/>
      </c>
      <c r="BC101" s="6" t="str">
        <f>IF($W101=BC$4,MAX(BC$1:BC100)+1,"")</f>
        <v/>
      </c>
      <c r="BD101" s="6" t="str">
        <f>IF($W101=BD$4,MAX(BD$1:BD100)+1,"")</f>
        <v/>
      </c>
      <c r="BE101" s="6" t="str">
        <f>IF($W101=BE$4,MAX(BE$1:BE100)+1,"")</f>
        <v/>
      </c>
      <c r="BF101" s="6" t="str">
        <f>IF($W101=BF$4,MAX(BF$1:BF100)+1,"")</f>
        <v/>
      </c>
      <c r="BG101" s="6" t="str">
        <f>IF($W101=BG$4,MAX(BG$1:BG100)+1,"")</f>
        <v/>
      </c>
      <c r="BH101" s="6" t="str">
        <f>IF($W101=BH$4,MAX(BH$1:BH100)+1,"")</f>
        <v/>
      </c>
      <c r="BI101" s="6" t="str">
        <f>IF($W101=BI$4,MAX(BI$1:BI100)+1,"")</f>
        <v/>
      </c>
      <c r="BJ101" s="6" t="str">
        <f>IF($W101=BJ$4,MAX(BJ$1:BJ100)+1,"")</f>
        <v/>
      </c>
      <c r="BK101" s="6" t="str">
        <f>IF($W101=BK$4,MAX(BK$1:BK100)+1,"")</f>
        <v/>
      </c>
      <c r="BL101" s="6" t="str">
        <f>IF($W101=BL$4,MAX(BL$1:BL100)+1,"")</f>
        <v/>
      </c>
      <c r="BM101" s="6" t="str">
        <f>IF($W101=BM$4,MAX(BM$1:BM100)+1,"")</f>
        <v/>
      </c>
      <c r="BN101" s="6" t="str">
        <f>IF($W101=BN$4,MAX(BN$1:BN100)+1,"")</f>
        <v/>
      </c>
      <c r="BO101" s="6" t="str">
        <f>IF($W101=BO$4,MAX(BO$1:BO100)+1,"")</f>
        <v/>
      </c>
      <c r="BP101" s="6" t="str">
        <f>IF($W101=BP$4,MAX(BP$1:BP100)+1,"")</f>
        <v/>
      </c>
      <c r="BQ101" s="6" t="str">
        <f>IF($W101=BQ$4,MAX(BQ$1:BQ100)+1,"")</f>
        <v/>
      </c>
      <c r="BR101" s="6" t="str">
        <f>IF($W101=BR$4,MAX(BR$1:BR100)+1,"")</f>
        <v/>
      </c>
      <c r="BS101" s="6" t="str">
        <f>IF($W101=BS$4,MAX(BS$1:BS100)+1,"")</f>
        <v/>
      </c>
      <c r="BT101" s="6" t="str">
        <f>IF($W101=BT$4,MAX(BT$1:BT100)+1,"")</f>
        <v/>
      </c>
      <c r="BU101" s="6" t="str">
        <f>IF($W101=BU$4,MAX(BU$1:BU100)+1,"")</f>
        <v/>
      </c>
      <c r="BV101" s="6" t="str">
        <f>IF($W101=BV$4,MAX(BV$1:BV100)+1,"")</f>
        <v/>
      </c>
      <c r="BW101" s="6" t="str">
        <f>IF($W101=BW$4,MAX(BW$1:BW100)+1,"")</f>
        <v/>
      </c>
      <c r="BX101" s="6" t="str">
        <f>IF($W101=BX$4,MAX(BX$1:BX100)+1,"")</f>
        <v/>
      </c>
      <c r="BY101" s="6" t="str">
        <f>IF($W101=BY$4,MAX(BY$1:BY100)+1,"")</f>
        <v/>
      </c>
      <c r="BZ101" s="6" t="str">
        <f>IF($W101=BZ$4,MAX(BZ$1:BZ100)+1,"")</f>
        <v/>
      </c>
      <c r="CA101" s="6" t="str">
        <f>IF($W101=CA$4,MAX(CA$1:CA100)+1,"")</f>
        <v/>
      </c>
      <c r="CB101" s="6" t="str">
        <f>IF($W101=CB$4,MAX(CB$1:CB100)+1,"")</f>
        <v/>
      </c>
      <c r="CC101" s="6" t="str">
        <f>IF($W101=CC$4,MAX(CC$1:CC100)+1,"")</f>
        <v/>
      </c>
      <c r="CD101" s="6" t="str">
        <f>IF($W101=CD$4,MAX(CD$1:CD100)+1,"")</f>
        <v/>
      </c>
      <c r="CE101" s="6" t="str">
        <f>IF($W101=CE$4,MAX(CE$1:CE100)+1,"")</f>
        <v/>
      </c>
      <c r="CF101" s="6" t="str">
        <f>IF($W101=CF$4,MAX(CF$1:CF100)+1,"")</f>
        <v/>
      </c>
      <c r="CG101" s="6" t="str">
        <f>IF($W101=CG$4,MAX(CG$1:CG100)+1,"")</f>
        <v/>
      </c>
      <c r="CH101" s="6" t="str">
        <f>IF($W101=CH$4,MAX(CH$1:CH100)+1,"")</f>
        <v/>
      </c>
      <c r="CI101" s="6" t="str">
        <f>IF($W101=CI$4,MAX(CI$1:CI100)+1,"")</f>
        <v/>
      </c>
      <c r="CJ101" s="6" t="str">
        <f>IF($W101=CJ$4,MAX(CJ$1:CJ100)+1,"")</f>
        <v/>
      </c>
      <c r="CK101" s="6" t="str">
        <f>IF($W101=CK$4,MAX(CK$1:CK100)+1,"")</f>
        <v/>
      </c>
      <c r="CL101" s="6" t="str">
        <f>IF($W101=CL$4,MAX(CL$1:CL100)+1,"")</f>
        <v/>
      </c>
      <c r="CM101" s="6" t="str">
        <f>IF($W101=CM$4,MAX(CM$1:CM100)+1,"")</f>
        <v/>
      </c>
      <c r="CN101" s="6" t="str">
        <f>IF($W101=CN$4,MAX(CN$1:CN100)+1,"")</f>
        <v/>
      </c>
      <c r="CO101" s="6" t="str">
        <f>IF($W101=CO$4,MAX(CO$1:CO100)+1,"")</f>
        <v/>
      </c>
      <c r="CP101" s="6" t="str">
        <f>IF($W101=CP$4,MAX(CP$1:CP100)+1,"")</f>
        <v/>
      </c>
      <c r="CQ101" s="6" t="str">
        <f>IF($W101=CQ$4,MAX(CQ$1:CQ100)+1,"")</f>
        <v/>
      </c>
      <c r="CR101" s="6" t="str">
        <f>IF($W101=CR$4,MAX(CR$1:CR100)+1,"")</f>
        <v/>
      </c>
      <c r="CS101" s="6" t="str">
        <f>IF($W101=CS$4,MAX(CS$1:CS100)+1,"")</f>
        <v/>
      </c>
      <c r="CT101" s="5">
        <f t="shared" si="19"/>
        <v>10</v>
      </c>
      <c r="CU101" s="6" t="str">
        <f t="shared" si="20"/>
        <v>1709901936138</v>
      </c>
      <c r="CV101" s="5" t="str">
        <f t="shared" si="21"/>
        <v>เด็กหญิง</v>
      </c>
      <c r="CW101" s="5" t="str" cm="1">
        <f t="array" ref="CW101">RIGHT(F101,MIN(LEN(SUBSTITUTE(F101,รายชื่อนักเรียนแยกห้อง!$AD$5:$AD$8,""))))</f>
        <v>ชนกนันท์</v>
      </c>
      <c r="CX101" s="6" t="str">
        <f t="shared" si="22"/>
        <v/>
      </c>
      <c r="CY101" s="6">
        <f t="shared" si="23"/>
        <v>0</v>
      </c>
      <c r="CZ101" s="5" t="str">
        <f t="shared" si="24"/>
        <v>มัธยมศึกษาปีที่ 1/3-</v>
      </c>
      <c r="DA101" s="5" t="str">
        <f t="shared" si="25"/>
        <v>มัธยมศึกษาปีที่ 1/3-0</v>
      </c>
      <c r="DC101" s="6" t="str">
        <f>IF(DB101="วิทย์-คณิต (เตรียมวิศวะ)",MAX($DC$1:DC100)+1,"")</f>
        <v/>
      </c>
      <c r="DD101" s="6" t="str">
        <f>IF(DB101="วิทย์-คณิต (วิทยาศาสตร์สุขภาพ)",MAX($DD$1:DD100)+1,"")</f>
        <v/>
      </c>
      <c r="DE101" s="6" t="str">
        <f>IF(DB101="ศิลป์การจัดการธุรกิจการค้าสมัยใหม่",MAX($DE$1:DE100)+1,"")</f>
        <v/>
      </c>
      <c r="DF101" s="6" t="str">
        <f>IF(DB101="ศิลป์ภาษาจีนเพื่อธุรกิจ 4.0",MAX($DF$1:DF100)+1,"")</f>
        <v/>
      </c>
      <c r="DG101" s="6" t="str">
        <f>IF(DB101="ศิลป์ภาษาอังกฤษเพื่อการสื่อสารธุรกิจ",MAX($DG$1:DG100)+1,"")</f>
        <v/>
      </c>
      <c r="DH101" s="6" t="str">
        <f>IF(DB101="นวัตกรรมการจัดการเกษตร",MAX($DH$1:DH100)+1,"")</f>
        <v/>
      </c>
      <c r="DI101" s="5">
        <f t="shared" si="26"/>
        <v>0</v>
      </c>
      <c r="DJ101" s="5" t="str">
        <f t="shared" si="27"/>
        <v>มัธยมศึกษาปีที่ 1/3-24</v>
      </c>
      <c r="DK101" s="5" t="str">
        <f t="shared" si="28"/>
        <v>-0</v>
      </c>
      <c r="DL101" s="5" t="str">
        <f t="shared" si="29"/>
        <v>มัธยมศึกษาปีที่ 1</v>
      </c>
    </row>
    <row r="102" spans="1:116">
      <c r="A102" s="5" t="str">
        <f t="shared" si="15"/>
        <v>มัธยมศึกษาปีที่ 1/3-25</v>
      </c>
      <c r="B102" s="5" t="str">
        <f t="shared" si="16"/>
        <v>ช68108-22</v>
      </c>
      <c r="C102" s="5" t="str">
        <f t="shared" si="17"/>
        <v>-0</v>
      </c>
      <c r="D102" s="8">
        <v>25</v>
      </c>
      <c r="E102" s="9" t="s">
        <v>1773</v>
      </c>
      <c r="F102" s="3" t="s">
        <v>1802</v>
      </c>
      <c r="G102" s="3" t="s">
        <v>1803</v>
      </c>
      <c r="H102" s="11">
        <v>1</v>
      </c>
      <c r="I102" s="11">
        <v>7</v>
      </c>
      <c r="J102" s="11">
        <v>0</v>
      </c>
      <c r="K102" s="11">
        <v>9</v>
      </c>
      <c r="L102" s="11">
        <v>9</v>
      </c>
      <c r="M102" s="11">
        <v>0</v>
      </c>
      <c r="N102" s="11">
        <v>1</v>
      </c>
      <c r="O102" s="11">
        <v>9</v>
      </c>
      <c r="P102" s="11">
        <v>6</v>
      </c>
      <c r="Q102" s="11">
        <v>2</v>
      </c>
      <c r="R102" s="11">
        <v>3</v>
      </c>
      <c r="S102" s="11">
        <v>1</v>
      </c>
      <c r="T102" s="11">
        <v>7</v>
      </c>
      <c r="U102" s="11" t="s">
        <v>577</v>
      </c>
      <c r="W102" s="6" t="str">
        <f>IF(X102="","",IF(X102=รายชื่อชมรม!$B$3,รายชื่อชมรม!$A$3,IF(X102=รายชื่อชมรม!$B$4,รายชื่อชมรม!$A$4,IF(X102=รายชื่อชมรม!$B$5,รายชื่อชมรม!$A$5,IF(X102=รายชื่อชมรม!$B$6,รายชื่อชมรม!$A$6,IF(X102=รายชื่อชมรม!$B$7,รายชื่อชมรม!$A$7,IF(X102=รายชื่อชมรม!$B$8,รายชื่อชมรม!$A$8,IF(X102=รายชื่อชมรม!$B$9,รายชื่อชมรม!$A$9,IF(X102=รายชื่อชมรม!$B$10,รายชื่อชมรม!$A$10,IF(X102=รายชื่อชมรม!$B$11,รายชื่อชมรม!$A$11,IF(X102=รายชื่อชมรม!$B$12,รายชื่อชมรม!$A$12,"-")))))))))))</f>
        <v>ช68108</v>
      </c>
      <c r="X102" s="6" t="s">
        <v>2320</v>
      </c>
      <c r="Y102" s="6" t="str">
        <f>IF(W102=0,"",IF(W102="-","",IF(W102="","",VLOOKUP(W102,รายชื่อชมรม!$A$3:$F$83,3,FALSE))))</f>
        <v>นางสาวอภิชยา  จิตรีเนื่อง</v>
      </c>
      <c r="Z102" s="6" t="str">
        <f>IF(Y102=$Z$4,MAX(Z$1:$Z101)+1,"")</f>
        <v/>
      </c>
      <c r="AA102" s="6" t="str">
        <f>IF($Y102=AA$4,MAX(AA$1:AA101)+1,"")</f>
        <v/>
      </c>
      <c r="AB102" s="6" t="str">
        <f>IF($Y102=AB$4,MAX(AB$1:AB101)+1,"")</f>
        <v/>
      </c>
      <c r="AC102" s="6" t="str">
        <f>IF($Y102=AC$4,MAX(AC$1:AC101)+1,"")</f>
        <v/>
      </c>
      <c r="AD102" s="6" t="str">
        <f>IF($Y102=AD$4,MAX(AD$1:AD101)+1,"")</f>
        <v/>
      </c>
      <c r="AE102" s="6" t="str">
        <f>IF($Y102=AE$4,MAX(AE$1:AE101)+1,"")</f>
        <v/>
      </c>
      <c r="AF102" s="6" t="str">
        <f>IF($Y102=AF$4,MAX(AF$1:AF101)+1,"")</f>
        <v/>
      </c>
      <c r="AG102" s="6" t="str">
        <f>IF($Y102=AG$4,MAX(AG$1:AG101)+1,"")</f>
        <v/>
      </c>
      <c r="AH102" s="6" t="str">
        <f>IF($Y102=AH$4,MAX(AH$1:AH101)+1,"")</f>
        <v/>
      </c>
      <c r="AI102" s="5">
        <f t="shared" si="18"/>
        <v>0</v>
      </c>
      <c r="AK102" s="6" t="str">
        <f>IF($W102=AK$4,MAX(AK$1:AK101)+1,"")</f>
        <v/>
      </c>
      <c r="AL102" s="6" t="str">
        <f>IF($W102=AL$4,MAX(AL$1:AL101)+1,"")</f>
        <v/>
      </c>
      <c r="AM102" s="6" t="str">
        <f>IF($W102=AM$4,MAX(AM$1:AM101)+1,"")</f>
        <v/>
      </c>
      <c r="AN102" s="6" t="str">
        <f>IF($W102=AN$4,MAX(AN$1:AN101)+1,"")</f>
        <v/>
      </c>
      <c r="AO102" s="6" t="str">
        <f>IF($W102=AO$4,MAX(AO$1:AO101)+1,"")</f>
        <v/>
      </c>
      <c r="AP102" s="6" t="str">
        <f>IF($W102=AP$4,MAX(AP$1:AP101)+1,"")</f>
        <v/>
      </c>
      <c r="AQ102" s="6" t="str">
        <f>IF($W102=AQ$4,MAX(AQ$1:AQ101)+1,"")</f>
        <v/>
      </c>
      <c r="AR102" s="6">
        <f>IF($W102=AR$4,MAX(AR$1:AR101)+1,"")</f>
        <v>22</v>
      </c>
      <c r="AS102" s="6" t="str">
        <f>IF($W102=AS$4,MAX(AS$1:AS101)+1,"")</f>
        <v/>
      </c>
      <c r="AT102" s="6" t="str">
        <f>IF($W102=AT$4,MAX(AT$1:AT101)+1,"")</f>
        <v/>
      </c>
      <c r="AU102" s="6" t="str">
        <f>IF($W102=AU$4,MAX(AU$1:AU101)+1,"")</f>
        <v/>
      </c>
      <c r="AV102" s="6" t="str">
        <f>IF($W102=AV$4,MAX(AV$1:AV101)+1,"")</f>
        <v/>
      </c>
      <c r="AW102" s="6" t="str">
        <f>IF($W102=AW$4,MAX(AW$1:AW101)+1,"")</f>
        <v/>
      </c>
      <c r="AX102" s="6" t="str">
        <f>IF($W102=AX$4,MAX(AX$1:AX101)+1,"")</f>
        <v/>
      </c>
      <c r="AY102" s="6" t="str">
        <f>IF($W102=AY$4,MAX(AY$1:AY101)+1,"")</f>
        <v/>
      </c>
      <c r="AZ102" s="6" t="str">
        <f>IF($W102=AZ$4,MAX(AZ$1:AZ101)+1,"")</f>
        <v/>
      </c>
      <c r="BA102" s="6" t="str">
        <f>IF($W102=BA$4,MAX(BA$1:BA101)+1,"")</f>
        <v/>
      </c>
      <c r="BB102" s="6" t="str">
        <f>IF($W102=BB$4,MAX(BB$1:BB101)+1,"")</f>
        <v/>
      </c>
      <c r="BC102" s="6" t="str">
        <f>IF($W102=BC$4,MAX(BC$1:BC101)+1,"")</f>
        <v/>
      </c>
      <c r="BD102" s="6" t="str">
        <f>IF($W102=BD$4,MAX(BD$1:BD101)+1,"")</f>
        <v/>
      </c>
      <c r="BE102" s="6" t="str">
        <f>IF($W102=BE$4,MAX(BE$1:BE101)+1,"")</f>
        <v/>
      </c>
      <c r="BF102" s="6" t="str">
        <f>IF($W102=BF$4,MAX(BF$1:BF101)+1,"")</f>
        <v/>
      </c>
      <c r="BG102" s="6" t="str">
        <f>IF($W102=BG$4,MAX(BG$1:BG101)+1,"")</f>
        <v/>
      </c>
      <c r="BH102" s="6" t="str">
        <f>IF($W102=BH$4,MAX(BH$1:BH101)+1,"")</f>
        <v/>
      </c>
      <c r="BI102" s="6" t="str">
        <f>IF($W102=BI$4,MAX(BI$1:BI101)+1,"")</f>
        <v/>
      </c>
      <c r="BJ102" s="6" t="str">
        <f>IF($W102=BJ$4,MAX(BJ$1:BJ101)+1,"")</f>
        <v/>
      </c>
      <c r="BK102" s="6" t="str">
        <f>IF($W102=BK$4,MAX(BK$1:BK101)+1,"")</f>
        <v/>
      </c>
      <c r="BL102" s="6" t="str">
        <f>IF($W102=BL$4,MAX(BL$1:BL101)+1,"")</f>
        <v/>
      </c>
      <c r="BM102" s="6" t="str">
        <f>IF($W102=BM$4,MAX(BM$1:BM101)+1,"")</f>
        <v/>
      </c>
      <c r="BN102" s="6" t="str">
        <f>IF($W102=BN$4,MAX(BN$1:BN101)+1,"")</f>
        <v/>
      </c>
      <c r="BO102" s="6" t="str">
        <f>IF($W102=BO$4,MAX(BO$1:BO101)+1,"")</f>
        <v/>
      </c>
      <c r="BP102" s="6" t="str">
        <f>IF($W102=BP$4,MAX(BP$1:BP101)+1,"")</f>
        <v/>
      </c>
      <c r="BQ102" s="6" t="str">
        <f>IF($W102=BQ$4,MAX(BQ$1:BQ101)+1,"")</f>
        <v/>
      </c>
      <c r="BR102" s="6" t="str">
        <f>IF($W102=BR$4,MAX(BR$1:BR101)+1,"")</f>
        <v/>
      </c>
      <c r="BS102" s="6" t="str">
        <f>IF($W102=BS$4,MAX(BS$1:BS101)+1,"")</f>
        <v/>
      </c>
      <c r="BT102" s="6" t="str">
        <f>IF($W102=BT$4,MAX(BT$1:BT101)+1,"")</f>
        <v/>
      </c>
      <c r="BU102" s="6" t="str">
        <f>IF($W102=BU$4,MAX(BU$1:BU101)+1,"")</f>
        <v/>
      </c>
      <c r="BV102" s="6" t="str">
        <f>IF($W102=BV$4,MAX(BV$1:BV101)+1,"")</f>
        <v/>
      </c>
      <c r="BW102" s="6" t="str">
        <f>IF($W102=BW$4,MAX(BW$1:BW101)+1,"")</f>
        <v/>
      </c>
      <c r="BX102" s="6" t="str">
        <f>IF($W102=BX$4,MAX(BX$1:BX101)+1,"")</f>
        <v/>
      </c>
      <c r="BY102" s="6" t="str">
        <f>IF($W102=BY$4,MAX(BY$1:BY101)+1,"")</f>
        <v/>
      </c>
      <c r="BZ102" s="6" t="str">
        <f>IF($W102=BZ$4,MAX(BZ$1:BZ101)+1,"")</f>
        <v/>
      </c>
      <c r="CA102" s="6" t="str">
        <f>IF($W102=CA$4,MAX(CA$1:CA101)+1,"")</f>
        <v/>
      </c>
      <c r="CB102" s="6" t="str">
        <f>IF($W102=CB$4,MAX(CB$1:CB101)+1,"")</f>
        <v/>
      </c>
      <c r="CC102" s="6" t="str">
        <f>IF($W102=CC$4,MAX(CC$1:CC101)+1,"")</f>
        <v/>
      </c>
      <c r="CD102" s="6" t="str">
        <f>IF($W102=CD$4,MAX(CD$1:CD101)+1,"")</f>
        <v/>
      </c>
      <c r="CE102" s="6" t="str">
        <f>IF($W102=CE$4,MAX(CE$1:CE101)+1,"")</f>
        <v/>
      </c>
      <c r="CF102" s="6" t="str">
        <f>IF($W102=CF$4,MAX(CF$1:CF101)+1,"")</f>
        <v/>
      </c>
      <c r="CG102" s="6" t="str">
        <f>IF($W102=CG$4,MAX(CG$1:CG101)+1,"")</f>
        <v/>
      </c>
      <c r="CH102" s="6" t="str">
        <f>IF($W102=CH$4,MAX(CH$1:CH101)+1,"")</f>
        <v/>
      </c>
      <c r="CI102" s="6" t="str">
        <f>IF($W102=CI$4,MAX(CI$1:CI101)+1,"")</f>
        <v/>
      </c>
      <c r="CJ102" s="6" t="str">
        <f>IF($W102=CJ$4,MAX(CJ$1:CJ101)+1,"")</f>
        <v/>
      </c>
      <c r="CK102" s="6" t="str">
        <f>IF($W102=CK$4,MAX(CK$1:CK101)+1,"")</f>
        <v/>
      </c>
      <c r="CL102" s="6" t="str">
        <f>IF($W102=CL$4,MAX(CL$1:CL101)+1,"")</f>
        <v/>
      </c>
      <c r="CM102" s="6" t="str">
        <f>IF($W102=CM$4,MAX(CM$1:CM101)+1,"")</f>
        <v/>
      </c>
      <c r="CN102" s="6" t="str">
        <f>IF($W102=CN$4,MAX(CN$1:CN101)+1,"")</f>
        <v/>
      </c>
      <c r="CO102" s="6" t="str">
        <f>IF($W102=CO$4,MAX(CO$1:CO101)+1,"")</f>
        <v/>
      </c>
      <c r="CP102" s="6" t="str">
        <f>IF($W102=CP$4,MAX(CP$1:CP101)+1,"")</f>
        <v/>
      </c>
      <c r="CQ102" s="6" t="str">
        <f>IF($W102=CQ$4,MAX(CQ$1:CQ101)+1,"")</f>
        <v/>
      </c>
      <c r="CR102" s="6" t="str">
        <f>IF($W102=CR$4,MAX(CR$1:CR101)+1,"")</f>
        <v/>
      </c>
      <c r="CS102" s="6" t="str">
        <f>IF($W102=CS$4,MAX(CS$1:CS101)+1,"")</f>
        <v/>
      </c>
      <c r="CT102" s="5">
        <f t="shared" si="19"/>
        <v>22</v>
      </c>
      <c r="CU102" s="6" t="str">
        <f t="shared" si="20"/>
        <v>1709901962317</v>
      </c>
      <c r="CV102" s="5" t="str">
        <f t="shared" si="21"/>
        <v>เด็กหญิง</v>
      </c>
      <c r="CW102" s="5" t="str" cm="1">
        <f t="array" ref="CW102">RIGHT(F102,MIN(LEN(SUBSTITUTE(F102,รายชื่อนักเรียนแยกห้อง!$AD$5:$AD$8,""))))</f>
        <v>ชัญญา</v>
      </c>
      <c r="CX102" s="6" t="str">
        <f t="shared" si="22"/>
        <v/>
      </c>
      <c r="CY102" s="6">
        <f t="shared" si="23"/>
        <v>0</v>
      </c>
      <c r="CZ102" s="5" t="str">
        <f t="shared" si="24"/>
        <v>มัธยมศึกษาปีที่ 1/3-</v>
      </c>
      <c r="DA102" s="5" t="str">
        <f t="shared" si="25"/>
        <v>มัธยมศึกษาปีที่ 1/3-0</v>
      </c>
      <c r="DC102" s="6" t="str">
        <f>IF(DB102="วิทย์-คณิต (เตรียมวิศวะ)",MAX($DC$1:DC101)+1,"")</f>
        <v/>
      </c>
      <c r="DD102" s="6" t="str">
        <f>IF(DB102="วิทย์-คณิต (วิทยาศาสตร์สุขภาพ)",MAX($DD$1:DD101)+1,"")</f>
        <v/>
      </c>
      <c r="DE102" s="6" t="str">
        <f>IF(DB102="ศิลป์การจัดการธุรกิจการค้าสมัยใหม่",MAX($DE$1:DE101)+1,"")</f>
        <v/>
      </c>
      <c r="DF102" s="6" t="str">
        <f>IF(DB102="ศิลป์ภาษาจีนเพื่อธุรกิจ 4.0",MAX($DF$1:DF101)+1,"")</f>
        <v/>
      </c>
      <c r="DG102" s="6" t="str">
        <f>IF(DB102="ศิลป์ภาษาอังกฤษเพื่อการสื่อสารธุรกิจ",MAX($DG$1:DG101)+1,"")</f>
        <v/>
      </c>
      <c r="DH102" s="6" t="str">
        <f>IF(DB102="นวัตกรรมการจัดการเกษตร",MAX($DH$1:DH101)+1,"")</f>
        <v/>
      </c>
      <c r="DI102" s="5">
        <f t="shared" si="26"/>
        <v>0</v>
      </c>
      <c r="DJ102" s="5" t="str">
        <f t="shared" si="27"/>
        <v>มัธยมศึกษาปีที่ 1/3-25</v>
      </c>
      <c r="DK102" s="5" t="str">
        <f t="shared" si="28"/>
        <v>-0</v>
      </c>
      <c r="DL102" s="5" t="str">
        <f t="shared" si="29"/>
        <v>มัธยมศึกษาปีที่ 1</v>
      </c>
    </row>
    <row r="103" spans="1:116">
      <c r="A103" s="5" t="str">
        <f t="shared" si="15"/>
        <v>มัธยมศึกษาปีที่ 1/3-26</v>
      </c>
      <c r="B103" s="5" t="str">
        <f t="shared" si="16"/>
        <v>ช68107-10</v>
      </c>
      <c r="C103" s="5" t="str">
        <f t="shared" si="17"/>
        <v>-0</v>
      </c>
      <c r="D103" s="8">
        <v>26</v>
      </c>
      <c r="E103" s="9" t="s">
        <v>1775</v>
      </c>
      <c r="F103" s="3" t="s">
        <v>1805</v>
      </c>
      <c r="G103" s="3" t="s">
        <v>1806</v>
      </c>
      <c r="H103" s="11">
        <v>1</v>
      </c>
      <c r="I103" s="11">
        <v>7</v>
      </c>
      <c r="J103" s="11">
        <v>0</v>
      </c>
      <c r="K103" s="11">
        <v>9</v>
      </c>
      <c r="L103" s="11">
        <v>9</v>
      </c>
      <c r="M103" s="11">
        <v>0</v>
      </c>
      <c r="N103" s="11">
        <v>1</v>
      </c>
      <c r="O103" s="11">
        <v>9</v>
      </c>
      <c r="P103" s="11">
        <v>8</v>
      </c>
      <c r="Q103" s="11">
        <v>4</v>
      </c>
      <c r="R103" s="11">
        <v>1</v>
      </c>
      <c r="S103" s="11">
        <v>3</v>
      </c>
      <c r="T103" s="11">
        <v>2</v>
      </c>
      <c r="U103" s="11" t="s">
        <v>577</v>
      </c>
      <c r="W103" s="6" t="str">
        <f>IF(X103="","",IF(X103=รายชื่อชมรม!$B$3,รายชื่อชมรม!$A$3,IF(X103=รายชื่อชมรม!$B$4,รายชื่อชมรม!$A$4,IF(X103=รายชื่อชมรม!$B$5,รายชื่อชมรม!$A$5,IF(X103=รายชื่อชมรม!$B$6,รายชื่อชมรม!$A$6,IF(X103=รายชื่อชมรม!$B$7,รายชื่อชมรม!$A$7,IF(X103=รายชื่อชมรม!$B$8,รายชื่อชมรม!$A$8,IF(X103=รายชื่อชมรม!$B$9,รายชื่อชมรม!$A$9,IF(X103=รายชื่อชมรม!$B$10,รายชื่อชมรม!$A$10,IF(X103=รายชื่อชมรม!$B$11,รายชื่อชมรม!$A$11,IF(X103=รายชื่อชมรม!$B$12,รายชื่อชมรม!$A$12,"-")))))))))))</f>
        <v>ช68107</v>
      </c>
      <c r="X103" s="6" t="s">
        <v>2305</v>
      </c>
      <c r="Y103" s="6" t="str">
        <f>IF(W103=0,"",IF(W103="-","",IF(W103="","",VLOOKUP(W103,รายชื่อชมรม!$A$3:$F$83,3,FALSE))))</f>
        <v>นางโสจาริน  อินทรเรือง</v>
      </c>
      <c r="Z103" s="6" t="str">
        <f>IF(Y103=$Z$4,MAX(Z$1:$Z102)+1,"")</f>
        <v/>
      </c>
      <c r="AA103" s="6" t="str">
        <f>IF($Y103=AA$4,MAX(AA$1:AA102)+1,"")</f>
        <v/>
      </c>
      <c r="AB103" s="6" t="str">
        <f>IF($Y103=AB$4,MAX(AB$1:AB102)+1,"")</f>
        <v/>
      </c>
      <c r="AC103" s="6" t="str">
        <f>IF($Y103=AC$4,MAX(AC$1:AC102)+1,"")</f>
        <v/>
      </c>
      <c r="AD103" s="6" t="str">
        <f>IF($Y103=AD$4,MAX(AD$1:AD102)+1,"")</f>
        <v/>
      </c>
      <c r="AE103" s="6" t="str">
        <f>IF($Y103=AE$4,MAX(AE$1:AE102)+1,"")</f>
        <v/>
      </c>
      <c r="AF103" s="6" t="str">
        <f>IF($Y103=AF$4,MAX(AF$1:AF102)+1,"")</f>
        <v/>
      </c>
      <c r="AG103" s="6" t="str">
        <f>IF($Y103=AG$4,MAX(AG$1:AG102)+1,"")</f>
        <v/>
      </c>
      <c r="AH103" s="6" t="str">
        <f>IF($Y103=AH$4,MAX(AH$1:AH102)+1,"")</f>
        <v/>
      </c>
      <c r="AI103" s="5">
        <f t="shared" si="18"/>
        <v>0</v>
      </c>
      <c r="AK103" s="6" t="str">
        <f>IF($W103=AK$4,MAX(AK$1:AK102)+1,"")</f>
        <v/>
      </c>
      <c r="AL103" s="6" t="str">
        <f>IF($W103=AL$4,MAX(AL$1:AL102)+1,"")</f>
        <v/>
      </c>
      <c r="AM103" s="6" t="str">
        <f>IF($W103=AM$4,MAX(AM$1:AM102)+1,"")</f>
        <v/>
      </c>
      <c r="AN103" s="6" t="str">
        <f>IF($W103=AN$4,MAX(AN$1:AN102)+1,"")</f>
        <v/>
      </c>
      <c r="AO103" s="6" t="str">
        <f>IF($W103=AO$4,MAX(AO$1:AO102)+1,"")</f>
        <v/>
      </c>
      <c r="AP103" s="6" t="str">
        <f>IF($W103=AP$4,MAX(AP$1:AP102)+1,"")</f>
        <v/>
      </c>
      <c r="AQ103" s="6">
        <f>IF($W103=AQ$4,MAX(AQ$1:AQ102)+1,"")</f>
        <v>10</v>
      </c>
      <c r="AR103" s="6" t="str">
        <f>IF($W103=AR$4,MAX(AR$1:AR102)+1,"")</f>
        <v/>
      </c>
      <c r="AS103" s="6" t="str">
        <f>IF($W103=AS$4,MAX(AS$1:AS102)+1,"")</f>
        <v/>
      </c>
      <c r="AT103" s="6" t="str">
        <f>IF($W103=AT$4,MAX(AT$1:AT102)+1,"")</f>
        <v/>
      </c>
      <c r="AU103" s="6" t="str">
        <f>IF($W103=AU$4,MAX(AU$1:AU102)+1,"")</f>
        <v/>
      </c>
      <c r="AV103" s="6" t="str">
        <f>IF($W103=AV$4,MAX(AV$1:AV102)+1,"")</f>
        <v/>
      </c>
      <c r="AW103" s="6" t="str">
        <f>IF($W103=AW$4,MAX(AW$1:AW102)+1,"")</f>
        <v/>
      </c>
      <c r="AX103" s="6" t="str">
        <f>IF($W103=AX$4,MAX(AX$1:AX102)+1,"")</f>
        <v/>
      </c>
      <c r="AY103" s="6" t="str">
        <f>IF($W103=AY$4,MAX(AY$1:AY102)+1,"")</f>
        <v/>
      </c>
      <c r="AZ103" s="6" t="str">
        <f>IF($W103=AZ$4,MAX(AZ$1:AZ102)+1,"")</f>
        <v/>
      </c>
      <c r="BA103" s="6" t="str">
        <f>IF($W103=BA$4,MAX(BA$1:BA102)+1,"")</f>
        <v/>
      </c>
      <c r="BB103" s="6" t="str">
        <f>IF($W103=BB$4,MAX(BB$1:BB102)+1,"")</f>
        <v/>
      </c>
      <c r="BC103" s="6" t="str">
        <f>IF($W103=BC$4,MAX(BC$1:BC102)+1,"")</f>
        <v/>
      </c>
      <c r="BD103" s="6" t="str">
        <f>IF($W103=BD$4,MAX(BD$1:BD102)+1,"")</f>
        <v/>
      </c>
      <c r="BE103" s="6" t="str">
        <f>IF($W103=BE$4,MAX(BE$1:BE102)+1,"")</f>
        <v/>
      </c>
      <c r="BF103" s="6" t="str">
        <f>IF($W103=BF$4,MAX(BF$1:BF102)+1,"")</f>
        <v/>
      </c>
      <c r="BG103" s="6" t="str">
        <f>IF($W103=BG$4,MAX(BG$1:BG102)+1,"")</f>
        <v/>
      </c>
      <c r="BH103" s="6" t="str">
        <f>IF($W103=BH$4,MAX(BH$1:BH102)+1,"")</f>
        <v/>
      </c>
      <c r="BI103" s="6" t="str">
        <f>IF($W103=BI$4,MAX(BI$1:BI102)+1,"")</f>
        <v/>
      </c>
      <c r="BJ103" s="6" t="str">
        <f>IF($W103=BJ$4,MAX(BJ$1:BJ102)+1,"")</f>
        <v/>
      </c>
      <c r="BK103" s="6" t="str">
        <f>IF($W103=BK$4,MAX(BK$1:BK102)+1,"")</f>
        <v/>
      </c>
      <c r="BL103" s="6" t="str">
        <f>IF($W103=BL$4,MAX(BL$1:BL102)+1,"")</f>
        <v/>
      </c>
      <c r="BM103" s="6" t="str">
        <f>IF($W103=BM$4,MAX(BM$1:BM102)+1,"")</f>
        <v/>
      </c>
      <c r="BN103" s="6" t="str">
        <f>IF($W103=BN$4,MAX(BN$1:BN102)+1,"")</f>
        <v/>
      </c>
      <c r="BO103" s="6" t="str">
        <f>IF($W103=BO$4,MAX(BO$1:BO102)+1,"")</f>
        <v/>
      </c>
      <c r="BP103" s="6" t="str">
        <f>IF($W103=BP$4,MAX(BP$1:BP102)+1,"")</f>
        <v/>
      </c>
      <c r="BQ103" s="6" t="str">
        <f>IF($W103=BQ$4,MAX(BQ$1:BQ102)+1,"")</f>
        <v/>
      </c>
      <c r="BR103" s="6" t="str">
        <f>IF($W103=BR$4,MAX(BR$1:BR102)+1,"")</f>
        <v/>
      </c>
      <c r="BS103" s="6" t="str">
        <f>IF($W103=BS$4,MAX(BS$1:BS102)+1,"")</f>
        <v/>
      </c>
      <c r="BT103" s="6" t="str">
        <f>IF($W103=BT$4,MAX(BT$1:BT102)+1,"")</f>
        <v/>
      </c>
      <c r="BU103" s="6" t="str">
        <f>IF($W103=BU$4,MAX(BU$1:BU102)+1,"")</f>
        <v/>
      </c>
      <c r="BV103" s="6" t="str">
        <f>IF($W103=BV$4,MAX(BV$1:BV102)+1,"")</f>
        <v/>
      </c>
      <c r="BW103" s="6" t="str">
        <f>IF($W103=BW$4,MAX(BW$1:BW102)+1,"")</f>
        <v/>
      </c>
      <c r="BX103" s="6" t="str">
        <f>IF($W103=BX$4,MAX(BX$1:BX102)+1,"")</f>
        <v/>
      </c>
      <c r="BY103" s="6" t="str">
        <f>IF($W103=BY$4,MAX(BY$1:BY102)+1,"")</f>
        <v/>
      </c>
      <c r="BZ103" s="6" t="str">
        <f>IF($W103=BZ$4,MAX(BZ$1:BZ102)+1,"")</f>
        <v/>
      </c>
      <c r="CA103" s="6" t="str">
        <f>IF($W103=CA$4,MAX(CA$1:CA102)+1,"")</f>
        <v/>
      </c>
      <c r="CB103" s="6" t="str">
        <f>IF($W103=CB$4,MAX(CB$1:CB102)+1,"")</f>
        <v/>
      </c>
      <c r="CC103" s="6" t="str">
        <f>IF($W103=CC$4,MAX(CC$1:CC102)+1,"")</f>
        <v/>
      </c>
      <c r="CD103" s="6" t="str">
        <f>IF($W103=CD$4,MAX(CD$1:CD102)+1,"")</f>
        <v/>
      </c>
      <c r="CE103" s="6" t="str">
        <f>IF($W103=CE$4,MAX(CE$1:CE102)+1,"")</f>
        <v/>
      </c>
      <c r="CF103" s="6" t="str">
        <f>IF($W103=CF$4,MAX(CF$1:CF102)+1,"")</f>
        <v/>
      </c>
      <c r="CG103" s="6" t="str">
        <f>IF($W103=CG$4,MAX(CG$1:CG102)+1,"")</f>
        <v/>
      </c>
      <c r="CH103" s="6" t="str">
        <f>IF($W103=CH$4,MAX(CH$1:CH102)+1,"")</f>
        <v/>
      </c>
      <c r="CI103" s="6" t="str">
        <f>IF($W103=CI$4,MAX(CI$1:CI102)+1,"")</f>
        <v/>
      </c>
      <c r="CJ103" s="6" t="str">
        <f>IF($W103=CJ$4,MAX(CJ$1:CJ102)+1,"")</f>
        <v/>
      </c>
      <c r="CK103" s="6" t="str">
        <f>IF($W103=CK$4,MAX(CK$1:CK102)+1,"")</f>
        <v/>
      </c>
      <c r="CL103" s="6" t="str">
        <f>IF($W103=CL$4,MAX(CL$1:CL102)+1,"")</f>
        <v/>
      </c>
      <c r="CM103" s="6" t="str">
        <f>IF($W103=CM$4,MAX(CM$1:CM102)+1,"")</f>
        <v/>
      </c>
      <c r="CN103" s="6" t="str">
        <f>IF($W103=CN$4,MAX(CN$1:CN102)+1,"")</f>
        <v/>
      </c>
      <c r="CO103" s="6" t="str">
        <f>IF($W103=CO$4,MAX(CO$1:CO102)+1,"")</f>
        <v/>
      </c>
      <c r="CP103" s="6" t="str">
        <f>IF($W103=CP$4,MAX(CP$1:CP102)+1,"")</f>
        <v/>
      </c>
      <c r="CQ103" s="6" t="str">
        <f>IF($W103=CQ$4,MAX(CQ$1:CQ102)+1,"")</f>
        <v/>
      </c>
      <c r="CR103" s="6" t="str">
        <f>IF($W103=CR$4,MAX(CR$1:CR102)+1,"")</f>
        <v/>
      </c>
      <c r="CS103" s="6" t="str">
        <f>IF($W103=CS$4,MAX(CS$1:CS102)+1,"")</f>
        <v/>
      </c>
      <c r="CT103" s="5">
        <f t="shared" si="19"/>
        <v>10</v>
      </c>
      <c r="CU103" s="6" t="str">
        <f t="shared" si="20"/>
        <v>1709901984132</v>
      </c>
      <c r="CV103" s="5" t="str">
        <f t="shared" si="21"/>
        <v>เด็กหญิง</v>
      </c>
      <c r="CW103" s="5" t="str" cm="1">
        <f t="array" ref="CW103">RIGHT(F103,MIN(LEN(SUBSTITUTE(F103,รายชื่อนักเรียนแยกห้อง!$AD$5:$AD$8,""))))</f>
        <v>กัลยกร</v>
      </c>
      <c r="CX103" s="6" t="str">
        <f t="shared" si="22"/>
        <v/>
      </c>
      <c r="CY103" s="6">
        <f t="shared" si="23"/>
        <v>0</v>
      </c>
      <c r="CZ103" s="5" t="str">
        <f t="shared" si="24"/>
        <v>มัธยมศึกษาปีที่ 1/3-</v>
      </c>
      <c r="DA103" s="5" t="str">
        <f t="shared" si="25"/>
        <v>มัธยมศึกษาปีที่ 1/3-0</v>
      </c>
      <c r="DC103" s="6" t="str">
        <f>IF(DB103="วิทย์-คณิต (เตรียมวิศวะ)",MAX($DC$1:DC102)+1,"")</f>
        <v/>
      </c>
      <c r="DD103" s="6" t="str">
        <f>IF(DB103="วิทย์-คณิต (วิทยาศาสตร์สุขภาพ)",MAX($DD$1:DD102)+1,"")</f>
        <v/>
      </c>
      <c r="DE103" s="6" t="str">
        <f>IF(DB103="ศิลป์การจัดการธุรกิจการค้าสมัยใหม่",MAX($DE$1:DE102)+1,"")</f>
        <v/>
      </c>
      <c r="DF103" s="6" t="str">
        <f>IF(DB103="ศิลป์ภาษาจีนเพื่อธุรกิจ 4.0",MAX($DF$1:DF102)+1,"")</f>
        <v/>
      </c>
      <c r="DG103" s="6" t="str">
        <f>IF(DB103="ศิลป์ภาษาอังกฤษเพื่อการสื่อสารธุรกิจ",MAX($DG$1:DG102)+1,"")</f>
        <v/>
      </c>
      <c r="DH103" s="6" t="str">
        <f>IF(DB103="นวัตกรรมการจัดการเกษตร",MAX($DH$1:DH102)+1,"")</f>
        <v/>
      </c>
      <c r="DI103" s="5">
        <f t="shared" si="26"/>
        <v>0</v>
      </c>
      <c r="DJ103" s="5" t="str">
        <f t="shared" si="27"/>
        <v>มัธยมศึกษาปีที่ 1/3-26</v>
      </c>
      <c r="DK103" s="5" t="str">
        <f t="shared" si="28"/>
        <v>-0</v>
      </c>
      <c r="DL103" s="5" t="str">
        <f t="shared" si="29"/>
        <v>มัธยมศึกษาปีที่ 1</v>
      </c>
    </row>
    <row r="104" spans="1:116">
      <c r="A104" s="5" t="str">
        <f t="shared" si="15"/>
        <v>มัธยมศึกษาปีที่ 1/3-27</v>
      </c>
      <c r="B104" s="5" t="str">
        <f t="shared" si="16"/>
        <v>ช68107-11</v>
      </c>
      <c r="C104" s="5" t="str">
        <f t="shared" si="17"/>
        <v>-0</v>
      </c>
      <c r="D104" s="8">
        <v>27</v>
      </c>
      <c r="E104" s="9" t="s">
        <v>1778</v>
      </c>
      <c r="F104" s="3" t="s">
        <v>1808</v>
      </c>
      <c r="G104" s="3" t="s">
        <v>1268</v>
      </c>
      <c r="H104" s="11">
        <v>0</v>
      </c>
      <c r="I104" s="11">
        <v>7</v>
      </c>
      <c r="J104" s="11">
        <v>5</v>
      </c>
      <c r="K104" s="11">
        <v>9</v>
      </c>
      <c r="L104" s="11">
        <v>9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3</v>
      </c>
      <c r="S104" s="11">
        <v>1</v>
      </c>
      <c r="T104" s="11">
        <v>9</v>
      </c>
      <c r="U104" s="11" t="s">
        <v>577</v>
      </c>
      <c r="W104" s="6" t="str">
        <f>IF(X104="","",IF(X104=รายชื่อชมรม!$B$3,รายชื่อชมรม!$A$3,IF(X104=รายชื่อชมรม!$B$4,รายชื่อชมรม!$A$4,IF(X104=รายชื่อชมรม!$B$5,รายชื่อชมรม!$A$5,IF(X104=รายชื่อชมรม!$B$6,รายชื่อชมรม!$A$6,IF(X104=รายชื่อชมรม!$B$7,รายชื่อชมรม!$A$7,IF(X104=รายชื่อชมรม!$B$8,รายชื่อชมรม!$A$8,IF(X104=รายชื่อชมรม!$B$9,รายชื่อชมรม!$A$9,IF(X104=รายชื่อชมรม!$B$10,รายชื่อชมรม!$A$10,IF(X104=รายชื่อชมรม!$B$11,รายชื่อชมรม!$A$11,IF(X104=รายชื่อชมรม!$B$12,รายชื่อชมรม!$A$12,"-")))))))))))</f>
        <v>ช68107</v>
      </c>
      <c r="X104" s="6" t="s">
        <v>2305</v>
      </c>
      <c r="Y104" s="6" t="str">
        <f>IF(W104=0,"",IF(W104="-","",IF(W104="","",VLOOKUP(W104,รายชื่อชมรม!$A$3:$F$83,3,FALSE))))</f>
        <v>นางโสจาริน  อินทรเรือง</v>
      </c>
      <c r="Z104" s="6" t="str">
        <f>IF(Y104=$Z$4,MAX(Z$1:$Z103)+1,"")</f>
        <v/>
      </c>
      <c r="AA104" s="6" t="str">
        <f>IF($Y104=AA$4,MAX(AA$1:AA103)+1,"")</f>
        <v/>
      </c>
      <c r="AB104" s="6" t="str">
        <f>IF($Y104=AB$4,MAX(AB$1:AB103)+1,"")</f>
        <v/>
      </c>
      <c r="AC104" s="6" t="str">
        <f>IF($Y104=AC$4,MAX(AC$1:AC103)+1,"")</f>
        <v/>
      </c>
      <c r="AD104" s="6" t="str">
        <f>IF($Y104=AD$4,MAX(AD$1:AD103)+1,"")</f>
        <v/>
      </c>
      <c r="AE104" s="6" t="str">
        <f>IF($Y104=AE$4,MAX(AE$1:AE103)+1,"")</f>
        <v/>
      </c>
      <c r="AF104" s="6" t="str">
        <f>IF($Y104=AF$4,MAX(AF$1:AF103)+1,"")</f>
        <v/>
      </c>
      <c r="AG104" s="6" t="str">
        <f>IF($Y104=AG$4,MAX(AG$1:AG103)+1,"")</f>
        <v/>
      </c>
      <c r="AH104" s="6" t="str">
        <f>IF($Y104=AH$4,MAX(AH$1:AH103)+1,"")</f>
        <v/>
      </c>
      <c r="AI104" s="5">
        <f t="shared" si="18"/>
        <v>0</v>
      </c>
      <c r="AK104" s="6" t="str">
        <f>IF($W104=AK$4,MAX(AK$1:AK103)+1,"")</f>
        <v/>
      </c>
      <c r="AL104" s="6" t="str">
        <f>IF($W104=AL$4,MAX(AL$1:AL103)+1,"")</f>
        <v/>
      </c>
      <c r="AM104" s="6" t="str">
        <f>IF($W104=AM$4,MAX(AM$1:AM103)+1,"")</f>
        <v/>
      </c>
      <c r="AN104" s="6" t="str">
        <f>IF($W104=AN$4,MAX(AN$1:AN103)+1,"")</f>
        <v/>
      </c>
      <c r="AO104" s="6" t="str">
        <f>IF($W104=AO$4,MAX(AO$1:AO103)+1,"")</f>
        <v/>
      </c>
      <c r="AP104" s="6" t="str">
        <f>IF($W104=AP$4,MAX(AP$1:AP103)+1,"")</f>
        <v/>
      </c>
      <c r="AQ104" s="6">
        <f>IF($W104=AQ$4,MAX(AQ$1:AQ103)+1,"")</f>
        <v>11</v>
      </c>
      <c r="AR104" s="6" t="str">
        <f>IF($W104=AR$4,MAX(AR$1:AR103)+1,"")</f>
        <v/>
      </c>
      <c r="AS104" s="6" t="str">
        <f>IF($W104=AS$4,MAX(AS$1:AS103)+1,"")</f>
        <v/>
      </c>
      <c r="AT104" s="6" t="str">
        <f>IF($W104=AT$4,MAX(AT$1:AT103)+1,"")</f>
        <v/>
      </c>
      <c r="AU104" s="6" t="str">
        <f>IF($W104=AU$4,MAX(AU$1:AU103)+1,"")</f>
        <v/>
      </c>
      <c r="AV104" s="6" t="str">
        <f>IF($W104=AV$4,MAX(AV$1:AV103)+1,"")</f>
        <v/>
      </c>
      <c r="AW104" s="6" t="str">
        <f>IF($W104=AW$4,MAX(AW$1:AW103)+1,"")</f>
        <v/>
      </c>
      <c r="AX104" s="6" t="str">
        <f>IF($W104=AX$4,MAX(AX$1:AX103)+1,"")</f>
        <v/>
      </c>
      <c r="AY104" s="6" t="str">
        <f>IF($W104=AY$4,MAX(AY$1:AY103)+1,"")</f>
        <v/>
      </c>
      <c r="AZ104" s="6" t="str">
        <f>IF($W104=AZ$4,MAX(AZ$1:AZ103)+1,"")</f>
        <v/>
      </c>
      <c r="BA104" s="6" t="str">
        <f>IF($W104=BA$4,MAX(BA$1:BA103)+1,"")</f>
        <v/>
      </c>
      <c r="BB104" s="6" t="str">
        <f>IF($W104=BB$4,MAX(BB$1:BB103)+1,"")</f>
        <v/>
      </c>
      <c r="BC104" s="6" t="str">
        <f>IF($W104=BC$4,MAX(BC$1:BC103)+1,"")</f>
        <v/>
      </c>
      <c r="BD104" s="6" t="str">
        <f>IF($W104=BD$4,MAX(BD$1:BD103)+1,"")</f>
        <v/>
      </c>
      <c r="BE104" s="6" t="str">
        <f>IF($W104=BE$4,MAX(BE$1:BE103)+1,"")</f>
        <v/>
      </c>
      <c r="BF104" s="6" t="str">
        <f>IF($W104=BF$4,MAX(BF$1:BF103)+1,"")</f>
        <v/>
      </c>
      <c r="BG104" s="6" t="str">
        <f>IF($W104=BG$4,MAX(BG$1:BG103)+1,"")</f>
        <v/>
      </c>
      <c r="BH104" s="6" t="str">
        <f>IF($W104=BH$4,MAX(BH$1:BH103)+1,"")</f>
        <v/>
      </c>
      <c r="BI104" s="6" t="str">
        <f>IF($W104=BI$4,MAX(BI$1:BI103)+1,"")</f>
        <v/>
      </c>
      <c r="BJ104" s="6" t="str">
        <f>IF($W104=BJ$4,MAX(BJ$1:BJ103)+1,"")</f>
        <v/>
      </c>
      <c r="BK104" s="6" t="str">
        <f>IF($W104=BK$4,MAX(BK$1:BK103)+1,"")</f>
        <v/>
      </c>
      <c r="BL104" s="6" t="str">
        <f>IF($W104=BL$4,MAX(BL$1:BL103)+1,"")</f>
        <v/>
      </c>
      <c r="BM104" s="6" t="str">
        <f>IF($W104=BM$4,MAX(BM$1:BM103)+1,"")</f>
        <v/>
      </c>
      <c r="BN104" s="6" t="str">
        <f>IF($W104=BN$4,MAX(BN$1:BN103)+1,"")</f>
        <v/>
      </c>
      <c r="BO104" s="6" t="str">
        <f>IF($W104=BO$4,MAX(BO$1:BO103)+1,"")</f>
        <v/>
      </c>
      <c r="BP104" s="6" t="str">
        <f>IF($W104=BP$4,MAX(BP$1:BP103)+1,"")</f>
        <v/>
      </c>
      <c r="BQ104" s="6" t="str">
        <f>IF($W104=BQ$4,MAX(BQ$1:BQ103)+1,"")</f>
        <v/>
      </c>
      <c r="BR104" s="6" t="str">
        <f>IF($W104=BR$4,MAX(BR$1:BR103)+1,"")</f>
        <v/>
      </c>
      <c r="BS104" s="6" t="str">
        <f>IF($W104=BS$4,MAX(BS$1:BS103)+1,"")</f>
        <v/>
      </c>
      <c r="BT104" s="6" t="str">
        <f>IF($W104=BT$4,MAX(BT$1:BT103)+1,"")</f>
        <v/>
      </c>
      <c r="BU104" s="6" t="str">
        <f>IF($W104=BU$4,MAX(BU$1:BU103)+1,"")</f>
        <v/>
      </c>
      <c r="BV104" s="6" t="str">
        <f>IF($W104=BV$4,MAX(BV$1:BV103)+1,"")</f>
        <v/>
      </c>
      <c r="BW104" s="6" t="str">
        <f>IF($W104=BW$4,MAX(BW$1:BW103)+1,"")</f>
        <v/>
      </c>
      <c r="BX104" s="6" t="str">
        <f>IF($W104=BX$4,MAX(BX$1:BX103)+1,"")</f>
        <v/>
      </c>
      <c r="BY104" s="6" t="str">
        <f>IF($W104=BY$4,MAX(BY$1:BY103)+1,"")</f>
        <v/>
      </c>
      <c r="BZ104" s="6" t="str">
        <f>IF($W104=BZ$4,MAX(BZ$1:BZ103)+1,"")</f>
        <v/>
      </c>
      <c r="CA104" s="6" t="str">
        <f>IF($W104=CA$4,MAX(CA$1:CA103)+1,"")</f>
        <v/>
      </c>
      <c r="CB104" s="6" t="str">
        <f>IF($W104=CB$4,MAX(CB$1:CB103)+1,"")</f>
        <v/>
      </c>
      <c r="CC104" s="6" t="str">
        <f>IF($W104=CC$4,MAX(CC$1:CC103)+1,"")</f>
        <v/>
      </c>
      <c r="CD104" s="6" t="str">
        <f>IF($W104=CD$4,MAX(CD$1:CD103)+1,"")</f>
        <v/>
      </c>
      <c r="CE104" s="6" t="str">
        <f>IF($W104=CE$4,MAX(CE$1:CE103)+1,"")</f>
        <v/>
      </c>
      <c r="CF104" s="6" t="str">
        <f>IF($W104=CF$4,MAX(CF$1:CF103)+1,"")</f>
        <v/>
      </c>
      <c r="CG104" s="6" t="str">
        <f>IF($W104=CG$4,MAX(CG$1:CG103)+1,"")</f>
        <v/>
      </c>
      <c r="CH104" s="6" t="str">
        <f>IF($W104=CH$4,MAX(CH$1:CH103)+1,"")</f>
        <v/>
      </c>
      <c r="CI104" s="6" t="str">
        <f>IF($W104=CI$4,MAX(CI$1:CI103)+1,"")</f>
        <v/>
      </c>
      <c r="CJ104" s="6" t="str">
        <f>IF($W104=CJ$4,MAX(CJ$1:CJ103)+1,"")</f>
        <v/>
      </c>
      <c r="CK104" s="6" t="str">
        <f>IF($W104=CK$4,MAX(CK$1:CK103)+1,"")</f>
        <v/>
      </c>
      <c r="CL104" s="6" t="str">
        <f>IF($W104=CL$4,MAX(CL$1:CL103)+1,"")</f>
        <v/>
      </c>
      <c r="CM104" s="6" t="str">
        <f>IF($W104=CM$4,MAX(CM$1:CM103)+1,"")</f>
        <v/>
      </c>
      <c r="CN104" s="6" t="str">
        <f>IF($W104=CN$4,MAX(CN$1:CN103)+1,"")</f>
        <v/>
      </c>
      <c r="CO104" s="6" t="str">
        <f>IF($W104=CO$4,MAX(CO$1:CO103)+1,"")</f>
        <v/>
      </c>
      <c r="CP104" s="6" t="str">
        <f>IF($W104=CP$4,MAX(CP$1:CP103)+1,"")</f>
        <v/>
      </c>
      <c r="CQ104" s="6" t="str">
        <f>IF($W104=CQ$4,MAX(CQ$1:CQ103)+1,"")</f>
        <v/>
      </c>
      <c r="CR104" s="6" t="str">
        <f>IF($W104=CR$4,MAX(CR$1:CR103)+1,"")</f>
        <v/>
      </c>
      <c r="CS104" s="6" t="str">
        <f>IF($W104=CS$4,MAX(CS$1:CS103)+1,"")</f>
        <v/>
      </c>
      <c r="CT104" s="5">
        <f t="shared" si="19"/>
        <v>11</v>
      </c>
      <c r="CU104" s="6" t="str">
        <f t="shared" si="20"/>
        <v>0759900000319</v>
      </c>
      <c r="CV104" s="5" t="str">
        <f t="shared" si="21"/>
        <v>เด็กหญิง</v>
      </c>
      <c r="CW104" s="5" t="str" cm="1">
        <f t="array" ref="CW104">RIGHT(F104,MIN(LEN(SUBSTITUTE(F104,รายชื่อนักเรียนแยกห้อง!$AD$5:$AD$8,""))))</f>
        <v>นภสร</v>
      </c>
      <c r="CX104" s="6" t="str">
        <f t="shared" si="22"/>
        <v/>
      </c>
      <c r="CY104" s="6">
        <f t="shared" si="23"/>
        <v>0</v>
      </c>
      <c r="CZ104" s="5" t="str">
        <f t="shared" si="24"/>
        <v>มัธยมศึกษาปีที่ 1/3-</v>
      </c>
      <c r="DA104" s="5" t="str">
        <f t="shared" si="25"/>
        <v>มัธยมศึกษาปีที่ 1/3-0</v>
      </c>
      <c r="DC104" s="6" t="str">
        <f>IF(DB104="วิทย์-คณิต (เตรียมวิศวะ)",MAX($DC$1:DC103)+1,"")</f>
        <v/>
      </c>
      <c r="DD104" s="6" t="str">
        <f>IF(DB104="วิทย์-คณิต (วิทยาศาสตร์สุขภาพ)",MAX($DD$1:DD103)+1,"")</f>
        <v/>
      </c>
      <c r="DE104" s="6" t="str">
        <f>IF(DB104="ศิลป์การจัดการธุรกิจการค้าสมัยใหม่",MAX($DE$1:DE103)+1,"")</f>
        <v/>
      </c>
      <c r="DF104" s="6" t="str">
        <f>IF(DB104="ศิลป์ภาษาจีนเพื่อธุรกิจ 4.0",MAX($DF$1:DF103)+1,"")</f>
        <v/>
      </c>
      <c r="DG104" s="6" t="str">
        <f>IF(DB104="ศิลป์ภาษาอังกฤษเพื่อการสื่อสารธุรกิจ",MAX($DG$1:DG103)+1,"")</f>
        <v/>
      </c>
      <c r="DH104" s="6" t="str">
        <f>IF(DB104="นวัตกรรมการจัดการเกษตร",MAX($DH$1:DH103)+1,"")</f>
        <v/>
      </c>
      <c r="DI104" s="5">
        <f t="shared" si="26"/>
        <v>0</v>
      </c>
      <c r="DJ104" s="5" t="str">
        <f t="shared" si="27"/>
        <v>มัธยมศึกษาปีที่ 1/3-27</v>
      </c>
      <c r="DK104" s="5" t="str">
        <f t="shared" si="28"/>
        <v>-0</v>
      </c>
      <c r="DL104" s="5" t="str">
        <f t="shared" si="29"/>
        <v>มัธยมศึกษาปีที่ 1</v>
      </c>
    </row>
    <row r="105" spans="1:116">
      <c r="A105" s="5" t="str">
        <f t="shared" si="15"/>
        <v>มัธยมศึกษาปีที่ 1/3-28</v>
      </c>
      <c r="B105" s="5" t="str">
        <f t="shared" si="16"/>
        <v>ช68102-11</v>
      </c>
      <c r="C105" s="5" t="str">
        <f t="shared" si="17"/>
        <v>-0</v>
      </c>
      <c r="D105" s="8">
        <v>28</v>
      </c>
      <c r="E105" s="9" t="s">
        <v>1784</v>
      </c>
      <c r="F105" s="3" t="s">
        <v>1810</v>
      </c>
      <c r="G105" s="3" t="s">
        <v>1811</v>
      </c>
      <c r="H105" s="11">
        <v>1</v>
      </c>
      <c r="I105" s="11">
        <v>7</v>
      </c>
      <c r="J105" s="11">
        <v>0</v>
      </c>
      <c r="K105" s="11">
        <v>9</v>
      </c>
      <c r="L105" s="11">
        <v>9</v>
      </c>
      <c r="M105" s="11">
        <v>0</v>
      </c>
      <c r="N105" s="11">
        <v>1</v>
      </c>
      <c r="O105" s="11">
        <v>9</v>
      </c>
      <c r="P105" s="11">
        <v>7</v>
      </c>
      <c r="Q105" s="11">
        <v>2</v>
      </c>
      <c r="R105" s="11">
        <v>6</v>
      </c>
      <c r="S105" s="11">
        <v>9</v>
      </c>
      <c r="T105" s="11">
        <v>0</v>
      </c>
      <c r="U105" s="11" t="s">
        <v>577</v>
      </c>
      <c r="W105" s="6" t="str">
        <f>IF(X105="","",IF(X105=รายชื่อชมรม!$B$3,รายชื่อชมรม!$A$3,IF(X105=รายชื่อชมรม!$B$4,รายชื่อชมรม!$A$4,IF(X105=รายชื่อชมรม!$B$5,รายชื่อชมรม!$A$5,IF(X105=รายชื่อชมรม!$B$6,รายชื่อชมรม!$A$6,IF(X105=รายชื่อชมรม!$B$7,รายชื่อชมรม!$A$7,IF(X105=รายชื่อชมรม!$B$8,รายชื่อชมรม!$A$8,IF(X105=รายชื่อชมรม!$B$9,รายชื่อชมรม!$A$9,IF(X105=รายชื่อชมรม!$B$10,รายชื่อชมรม!$A$10,IF(X105=รายชื่อชมรม!$B$11,รายชื่อชมรม!$A$11,IF(X105=รายชื่อชมรม!$B$12,รายชื่อชมรม!$A$12,"-")))))))))))</f>
        <v>ช68102</v>
      </c>
      <c r="X105" s="6" t="s">
        <v>1398</v>
      </c>
      <c r="Y105" s="6" t="str">
        <f>IF(W105=0,"",IF(W105="-","",IF(W105="","",VLOOKUP(W105,รายชื่อชมรม!$A$3:$F$83,3,FALSE))))</f>
        <v>นายณฤริท  วิชรัจจ์</v>
      </c>
      <c r="Z105" s="6" t="str">
        <f>IF(Y105=$Z$4,MAX(Z$1:$Z104)+1,"")</f>
        <v/>
      </c>
      <c r="AA105" s="6" t="str">
        <f>IF($Y105=AA$4,MAX(AA$1:AA104)+1,"")</f>
        <v/>
      </c>
      <c r="AB105" s="6" t="str">
        <f>IF($Y105=AB$4,MAX(AB$1:AB104)+1,"")</f>
        <v/>
      </c>
      <c r="AC105" s="6" t="str">
        <f>IF($Y105=AC$4,MAX(AC$1:AC104)+1,"")</f>
        <v/>
      </c>
      <c r="AD105" s="6" t="str">
        <f>IF($Y105=AD$4,MAX(AD$1:AD104)+1,"")</f>
        <v/>
      </c>
      <c r="AE105" s="6" t="str">
        <f>IF($Y105=AE$4,MAX(AE$1:AE104)+1,"")</f>
        <v/>
      </c>
      <c r="AF105" s="6" t="str">
        <f>IF($Y105=AF$4,MAX(AF$1:AF104)+1,"")</f>
        <v/>
      </c>
      <c r="AG105" s="6" t="str">
        <f>IF($Y105=AG$4,MAX(AG$1:AG104)+1,"")</f>
        <v/>
      </c>
      <c r="AH105" s="6" t="str">
        <f>IF($Y105=AH$4,MAX(AH$1:AH104)+1,"")</f>
        <v/>
      </c>
      <c r="AI105" s="5">
        <f t="shared" si="18"/>
        <v>0</v>
      </c>
      <c r="AK105" s="6" t="str">
        <f>IF($W105=AK$4,MAX(AK$1:AK104)+1,"")</f>
        <v/>
      </c>
      <c r="AL105" s="6">
        <f>IF($W105=AL$4,MAX(AL$1:AL104)+1,"")</f>
        <v>11</v>
      </c>
      <c r="AM105" s="6" t="str">
        <f>IF($W105=AM$4,MAX(AM$1:AM104)+1,"")</f>
        <v/>
      </c>
      <c r="AN105" s="6" t="str">
        <f>IF($W105=AN$4,MAX(AN$1:AN104)+1,"")</f>
        <v/>
      </c>
      <c r="AO105" s="6" t="str">
        <f>IF($W105=AO$4,MAX(AO$1:AO104)+1,"")</f>
        <v/>
      </c>
      <c r="AP105" s="6" t="str">
        <f>IF($W105=AP$4,MAX(AP$1:AP104)+1,"")</f>
        <v/>
      </c>
      <c r="AQ105" s="6" t="str">
        <f>IF($W105=AQ$4,MAX(AQ$1:AQ104)+1,"")</f>
        <v/>
      </c>
      <c r="AR105" s="6" t="str">
        <f>IF($W105=AR$4,MAX(AR$1:AR104)+1,"")</f>
        <v/>
      </c>
      <c r="AS105" s="6" t="str">
        <f>IF($W105=AS$4,MAX(AS$1:AS104)+1,"")</f>
        <v/>
      </c>
      <c r="AT105" s="6" t="str">
        <f>IF($W105=AT$4,MAX(AT$1:AT104)+1,"")</f>
        <v/>
      </c>
      <c r="AU105" s="6" t="str">
        <f>IF($W105=AU$4,MAX(AU$1:AU104)+1,"")</f>
        <v/>
      </c>
      <c r="AV105" s="6" t="str">
        <f>IF($W105=AV$4,MAX(AV$1:AV104)+1,"")</f>
        <v/>
      </c>
      <c r="AW105" s="6" t="str">
        <f>IF($W105=AW$4,MAX(AW$1:AW104)+1,"")</f>
        <v/>
      </c>
      <c r="AX105" s="6" t="str">
        <f>IF($W105=AX$4,MAX(AX$1:AX104)+1,"")</f>
        <v/>
      </c>
      <c r="AY105" s="6" t="str">
        <f>IF($W105=AY$4,MAX(AY$1:AY104)+1,"")</f>
        <v/>
      </c>
      <c r="AZ105" s="6" t="str">
        <f>IF($W105=AZ$4,MAX(AZ$1:AZ104)+1,"")</f>
        <v/>
      </c>
      <c r="BA105" s="6" t="str">
        <f>IF($W105=BA$4,MAX(BA$1:BA104)+1,"")</f>
        <v/>
      </c>
      <c r="BB105" s="6" t="str">
        <f>IF($W105=BB$4,MAX(BB$1:BB104)+1,"")</f>
        <v/>
      </c>
      <c r="BC105" s="6" t="str">
        <f>IF($W105=BC$4,MAX(BC$1:BC104)+1,"")</f>
        <v/>
      </c>
      <c r="BD105" s="6" t="str">
        <f>IF($W105=BD$4,MAX(BD$1:BD104)+1,"")</f>
        <v/>
      </c>
      <c r="BE105" s="6" t="str">
        <f>IF($W105=BE$4,MAX(BE$1:BE104)+1,"")</f>
        <v/>
      </c>
      <c r="BF105" s="6" t="str">
        <f>IF($W105=BF$4,MAX(BF$1:BF104)+1,"")</f>
        <v/>
      </c>
      <c r="BG105" s="6" t="str">
        <f>IF($W105=BG$4,MAX(BG$1:BG104)+1,"")</f>
        <v/>
      </c>
      <c r="BH105" s="6" t="str">
        <f>IF($W105=BH$4,MAX(BH$1:BH104)+1,"")</f>
        <v/>
      </c>
      <c r="BI105" s="6" t="str">
        <f>IF($W105=BI$4,MAX(BI$1:BI104)+1,"")</f>
        <v/>
      </c>
      <c r="BJ105" s="6" t="str">
        <f>IF($W105=BJ$4,MAX(BJ$1:BJ104)+1,"")</f>
        <v/>
      </c>
      <c r="BK105" s="6" t="str">
        <f>IF($W105=BK$4,MAX(BK$1:BK104)+1,"")</f>
        <v/>
      </c>
      <c r="BL105" s="6" t="str">
        <f>IF($W105=BL$4,MAX(BL$1:BL104)+1,"")</f>
        <v/>
      </c>
      <c r="BM105" s="6" t="str">
        <f>IF($W105=BM$4,MAX(BM$1:BM104)+1,"")</f>
        <v/>
      </c>
      <c r="BN105" s="6" t="str">
        <f>IF($W105=BN$4,MAX(BN$1:BN104)+1,"")</f>
        <v/>
      </c>
      <c r="BO105" s="6" t="str">
        <f>IF($W105=BO$4,MAX(BO$1:BO104)+1,"")</f>
        <v/>
      </c>
      <c r="BP105" s="6" t="str">
        <f>IF($W105=BP$4,MAX(BP$1:BP104)+1,"")</f>
        <v/>
      </c>
      <c r="BQ105" s="6" t="str">
        <f>IF($W105=BQ$4,MAX(BQ$1:BQ104)+1,"")</f>
        <v/>
      </c>
      <c r="BR105" s="6" t="str">
        <f>IF($W105=BR$4,MAX(BR$1:BR104)+1,"")</f>
        <v/>
      </c>
      <c r="BS105" s="6" t="str">
        <f>IF($W105=BS$4,MAX(BS$1:BS104)+1,"")</f>
        <v/>
      </c>
      <c r="BT105" s="6" t="str">
        <f>IF($W105=BT$4,MAX(BT$1:BT104)+1,"")</f>
        <v/>
      </c>
      <c r="BU105" s="6" t="str">
        <f>IF($W105=BU$4,MAX(BU$1:BU104)+1,"")</f>
        <v/>
      </c>
      <c r="BV105" s="6" t="str">
        <f>IF($W105=BV$4,MAX(BV$1:BV104)+1,"")</f>
        <v/>
      </c>
      <c r="BW105" s="6" t="str">
        <f>IF($W105=BW$4,MAX(BW$1:BW104)+1,"")</f>
        <v/>
      </c>
      <c r="BX105" s="6" t="str">
        <f>IF($W105=BX$4,MAX(BX$1:BX104)+1,"")</f>
        <v/>
      </c>
      <c r="BY105" s="6" t="str">
        <f>IF($W105=BY$4,MAX(BY$1:BY104)+1,"")</f>
        <v/>
      </c>
      <c r="BZ105" s="6" t="str">
        <f>IF($W105=BZ$4,MAX(BZ$1:BZ104)+1,"")</f>
        <v/>
      </c>
      <c r="CA105" s="6" t="str">
        <f>IF($W105=CA$4,MAX(CA$1:CA104)+1,"")</f>
        <v/>
      </c>
      <c r="CB105" s="6" t="str">
        <f>IF($W105=CB$4,MAX(CB$1:CB104)+1,"")</f>
        <v/>
      </c>
      <c r="CC105" s="6" t="str">
        <f>IF($W105=CC$4,MAX(CC$1:CC104)+1,"")</f>
        <v/>
      </c>
      <c r="CD105" s="6" t="str">
        <f>IF($W105=CD$4,MAX(CD$1:CD104)+1,"")</f>
        <v/>
      </c>
      <c r="CE105" s="6" t="str">
        <f>IF($W105=CE$4,MAX(CE$1:CE104)+1,"")</f>
        <v/>
      </c>
      <c r="CF105" s="6" t="str">
        <f>IF($W105=CF$4,MAX(CF$1:CF104)+1,"")</f>
        <v/>
      </c>
      <c r="CG105" s="6" t="str">
        <f>IF($W105=CG$4,MAX(CG$1:CG104)+1,"")</f>
        <v/>
      </c>
      <c r="CH105" s="6" t="str">
        <f>IF($W105=CH$4,MAX(CH$1:CH104)+1,"")</f>
        <v/>
      </c>
      <c r="CI105" s="6" t="str">
        <f>IF($W105=CI$4,MAX(CI$1:CI104)+1,"")</f>
        <v/>
      </c>
      <c r="CJ105" s="6" t="str">
        <f>IF($W105=CJ$4,MAX(CJ$1:CJ104)+1,"")</f>
        <v/>
      </c>
      <c r="CK105" s="6" t="str">
        <f>IF($W105=CK$4,MAX(CK$1:CK104)+1,"")</f>
        <v/>
      </c>
      <c r="CL105" s="6" t="str">
        <f>IF($W105=CL$4,MAX(CL$1:CL104)+1,"")</f>
        <v/>
      </c>
      <c r="CM105" s="6" t="str">
        <f>IF($W105=CM$4,MAX(CM$1:CM104)+1,"")</f>
        <v/>
      </c>
      <c r="CN105" s="6" t="str">
        <f>IF($W105=CN$4,MAX(CN$1:CN104)+1,"")</f>
        <v/>
      </c>
      <c r="CO105" s="6" t="str">
        <f>IF($W105=CO$4,MAX(CO$1:CO104)+1,"")</f>
        <v/>
      </c>
      <c r="CP105" s="6" t="str">
        <f>IF($W105=CP$4,MAX(CP$1:CP104)+1,"")</f>
        <v/>
      </c>
      <c r="CQ105" s="6" t="str">
        <f>IF($W105=CQ$4,MAX(CQ$1:CQ104)+1,"")</f>
        <v/>
      </c>
      <c r="CR105" s="6" t="str">
        <f>IF($W105=CR$4,MAX(CR$1:CR104)+1,"")</f>
        <v/>
      </c>
      <c r="CS105" s="6" t="str">
        <f>IF($W105=CS$4,MAX(CS$1:CS104)+1,"")</f>
        <v/>
      </c>
      <c r="CT105" s="5">
        <f t="shared" si="19"/>
        <v>11</v>
      </c>
      <c r="CU105" s="6" t="str">
        <f t="shared" si="20"/>
        <v>1709901972690</v>
      </c>
      <c r="CV105" s="5" t="str">
        <f t="shared" si="21"/>
        <v>เด็กหญิง</v>
      </c>
      <c r="CW105" s="5" t="str" cm="1">
        <f t="array" ref="CW105">RIGHT(F105,MIN(LEN(SUBSTITUTE(F105,รายชื่อนักเรียนแยกห้อง!$AD$5:$AD$8,""))))</f>
        <v>เขมจิรา</v>
      </c>
      <c r="CX105" s="6" t="str">
        <f t="shared" si="22"/>
        <v/>
      </c>
      <c r="CY105" s="6">
        <f t="shared" si="23"/>
        <v>0</v>
      </c>
      <c r="CZ105" s="5" t="str">
        <f t="shared" si="24"/>
        <v>มัธยมศึกษาปีที่ 1/3-</v>
      </c>
      <c r="DA105" s="5" t="str">
        <f t="shared" si="25"/>
        <v>มัธยมศึกษาปีที่ 1/3-0</v>
      </c>
      <c r="DC105" s="6" t="str">
        <f>IF(DB105="วิทย์-คณิต (เตรียมวิศวะ)",MAX($DC$1:DC104)+1,"")</f>
        <v/>
      </c>
      <c r="DD105" s="6" t="str">
        <f>IF(DB105="วิทย์-คณิต (วิทยาศาสตร์สุขภาพ)",MAX($DD$1:DD104)+1,"")</f>
        <v/>
      </c>
      <c r="DE105" s="6" t="str">
        <f>IF(DB105="ศิลป์การจัดการธุรกิจการค้าสมัยใหม่",MAX($DE$1:DE104)+1,"")</f>
        <v/>
      </c>
      <c r="DF105" s="6" t="str">
        <f>IF(DB105="ศิลป์ภาษาจีนเพื่อธุรกิจ 4.0",MAX($DF$1:DF104)+1,"")</f>
        <v/>
      </c>
      <c r="DG105" s="6" t="str">
        <f>IF(DB105="ศิลป์ภาษาอังกฤษเพื่อการสื่อสารธุรกิจ",MAX($DG$1:DG104)+1,"")</f>
        <v/>
      </c>
      <c r="DH105" s="6" t="str">
        <f>IF(DB105="นวัตกรรมการจัดการเกษตร",MAX($DH$1:DH104)+1,"")</f>
        <v/>
      </c>
      <c r="DI105" s="5">
        <f t="shared" si="26"/>
        <v>0</v>
      </c>
      <c r="DJ105" s="5" t="str">
        <f t="shared" si="27"/>
        <v>มัธยมศึกษาปีที่ 1/3-28</v>
      </c>
      <c r="DK105" s="5" t="str">
        <f t="shared" si="28"/>
        <v>-0</v>
      </c>
      <c r="DL105" s="5" t="str">
        <f t="shared" si="29"/>
        <v>มัธยมศึกษาปีที่ 1</v>
      </c>
    </row>
    <row r="106" spans="1:116">
      <c r="A106" s="5" t="str">
        <f t="shared" si="15"/>
        <v>มัธยมศึกษาปีที่ 1/3-29</v>
      </c>
      <c r="B106" s="5" t="str">
        <f t="shared" si="16"/>
        <v>ช68108-23</v>
      </c>
      <c r="C106" s="5" t="str">
        <f t="shared" si="17"/>
        <v>-0</v>
      </c>
      <c r="D106" s="8">
        <v>29</v>
      </c>
      <c r="E106" s="9" t="s">
        <v>1787</v>
      </c>
      <c r="F106" s="3" t="s">
        <v>1813</v>
      </c>
      <c r="G106" s="3" t="s">
        <v>1814</v>
      </c>
      <c r="H106" s="11">
        <v>1</v>
      </c>
      <c r="I106" s="11">
        <v>7</v>
      </c>
      <c r="J106" s="11">
        <v>0</v>
      </c>
      <c r="K106" s="11">
        <v>9</v>
      </c>
      <c r="L106" s="11">
        <v>9</v>
      </c>
      <c r="M106" s="11">
        <v>0</v>
      </c>
      <c r="N106" s="11">
        <v>1</v>
      </c>
      <c r="O106" s="11">
        <v>9</v>
      </c>
      <c r="P106" s="11">
        <v>5</v>
      </c>
      <c r="Q106" s="11">
        <v>1</v>
      </c>
      <c r="R106" s="11">
        <v>8</v>
      </c>
      <c r="S106" s="11">
        <v>4</v>
      </c>
      <c r="T106" s="11">
        <v>6</v>
      </c>
      <c r="U106" s="11" t="s">
        <v>577</v>
      </c>
      <c r="W106" s="6" t="str">
        <f>IF(X106="","",IF(X106=รายชื่อชมรม!$B$3,รายชื่อชมรม!$A$3,IF(X106=รายชื่อชมรม!$B$4,รายชื่อชมรม!$A$4,IF(X106=รายชื่อชมรม!$B$5,รายชื่อชมรม!$A$5,IF(X106=รายชื่อชมรม!$B$6,รายชื่อชมรม!$A$6,IF(X106=รายชื่อชมรม!$B$7,รายชื่อชมรม!$A$7,IF(X106=รายชื่อชมรม!$B$8,รายชื่อชมรม!$A$8,IF(X106=รายชื่อชมรม!$B$9,รายชื่อชมรม!$A$9,IF(X106=รายชื่อชมรม!$B$10,รายชื่อชมรม!$A$10,IF(X106=รายชื่อชมรม!$B$11,รายชื่อชมรม!$A$11,IF(X106=รายชื่อชมรม!$B$12,รายชื่อชมรม!$A$12,"-")))))))))))</f>
        <v>ช68108</v>
      </c>
      <c r="X106" s="6" t="s">
        <v>2320</v>
      </c>
      <c r="Y106" s="6" t="str">
        <f>IF(W106=0,"",IF(W106="-","",IF(W106="","",VLOOKUP(W106,รายชื่อชมรม!$A$3:$F$83,3,FALSE))))</f>
        <v>นางสาวอภิชยา  จิตรีเนื่อง</v>
      </c>
      <c r="Z106" s="6" t="str">
        <f>IF(Y106=$Z$4,MAX(Z$1:$Z105)+1,"")</f>
        <v/>
      </c>
      <c r="AA106" s="6" t="str">
        <f>IF($Y106=AA$4,MAX(AA$1:AA105)+1,"")</f>
        <v/>
      </c>
      <c r="AB106" s="6" t="str">
        <f>IF($Y106=AB$4,MAX(AB$1:AB105)+1,"")</f>
        <v/>
      </c>
      <c r="AC106" s="6" t="str">
        <f>IF($Y106=AC$4,MAX(AC$1:AC105)+1,"")</f>
        <v/>
      </c>
      <c r="AD106" s="6" t="str">
        <f>IF($Y106=AD$4,MAX(AD$1:AD105)+1,"")</f>
        <v/>
      </c>
      <c r="AE106" s="6" t="str">
        <f>IF($Y106=AE$4,MAX(AE$1:AE105)+1,"")</f>
        <v/>
      </c>
      <c r="AF106" s="6" t="str">
        <f>IF($Y106=AF$4,MAX(AF$1:AF105)+1,"")</f>
        <v/>
      </c>
      <c r="AG106" s="6" t="str">
        <f>IF($Y106=AG$4,MAX(AG$1:AG105)+1,"")</f>
        <v/>
      </c>
      <c r="AH106" s="6" t="str">
        <f>IF($Y106=AH$4,MAX(AH$1:AH105)+1,"")</f>
        <v/>
      </c>
      <c r="AI106" s="5">
        <f t="shared" si="18"/>
        <v>0</v>
      </c>
      <c r="AK106" s="6" t="str">
        <f>IF($W106=AK$4,MAX(AK$1:AK105)+1,"")</f>
        <v/>
      </c>
      <c r="AL106" s="6" t="str">
        <f>IF($W106=AL$4,MAX(AL$1:AL105)+1,"")</f>
        <v/>
      </c>
      <c r="AM106" s="6" t="str">
        <f>IF($W106=AM$4,MAX(AM$1:AM105)+1,"")</f>
        <v/>
      </c>
      <c r="AN106" s="6" t="str">
        <f>IF($W106=AN$4,MAX(AN$1:AN105)+1,"")</f>
        <v/>
      </c>
      <c r="AO106" s="6" t="str">
        <f>IF($W106=AO$4,MAX(AO$1:AO105)+1,"")</f>
        <v/>
      </c>
      <c r="AP106" s="6" t="str">
        <f>IF($W106=AP$4,MAX(AP$1:AP105)+1,"")</f>
        <v/>
      </c>
      <c r="AQ106" s="6" t="str">
        <f>IF($W106=AQ$4,MAX(AQ$1:AQ105)+1,"")</f>
        <v/>
      </c>
      <c r="AR106" s="6">
        <f>IF($W106=AR$4,MAX(AR$1:AR105)+1,"")</f>
        <v>23</v>
      </c>
      <c r="AS106" s="6" t="str">
        <f>IF($W106=AS$4,MAX(AS$1:AS105)+1,"")</f>
        <v/>
      </c>
      <c r="AT106" s="6" t="str">
        <f>IF($W106=AT$4,MAX(AT$1:AT105)+1,"")</f>
        <v/>
      </c>
      <c r="AU106" s="6" t="str">
        <f>IF($W106=AU$4,MAX(AU$1:AU105)+1,"")</f>
        <v/>
      </c>
      <c r="AV106" s="6" t="str">
        <f>IF($W106=AV$4,MAX(AV$1:AV105)+1,"")</f>
        <v/>
      </c>
      <c r="AW106" s="6" t="str">
        <f>IF($W106=AW$4,MAX(AW$1:AW105)+1,"")</f>
        <v/>
      </c>
      <c r="AX106" s="6" t="str">
        <f>IF($W106=AX$4,MAX(AX$1:AX105)+1,"")</f>
        <v/>
      </c>
      <c r="AY106" s="6" t="str">
        <f>IF($W106=AY$4,MAX(AY$1:AY105)+1,"")</f>
        <v/>
      </c>
      <c r="AZ106" s="6" t="str">
        <f>IF($W106=AZ$4,MAX(AZ$1:AZ105)+1,"")</f>
        <v/>
      </c>
      <c r="BA106" s="6" t="str">
        <f>IF($W106=BA$4,MAX(BA$1:BA105)+1,"")</f>
        <v/>
      </c>
      <c r="BB106" s="6" t="str">
        <f>IF($W106=BB$4,MAX(BB$1:BB105)+1,"")</f>
        <v/>
      </c>
      <c r="BC106" s="6" t="str">
        <f>IF($W106=BC$4,MAX(BC$1:BC105)+1,"")</f>
        <v/>
      </c>
      <c r="BD106" s="6" t="str">
        <f>IF($W106=BD$4,MAX(BD$1:BD105)+1,"")</f>
        <v/>
      </c>
      <c r="BE106" s="6" t="str">
        <f>IF($W106=BE$4,MAX(BE$1:BE105)+1,"")</f>
        <v/>
      </c>
      <c r="BF106" s="6" t="str">
        <f>IF($W106=BF$4,MAX(BF$1:BF105)+1,"")</f>
        <v/>
      </c>
      <c r="BG106" s="6" t="str">
        <f>IF($W106=BG$4,MAX(BG$1:BG105)+1,"")</f>
        <v/>
      </c>
      <c r="BH106" s="6" t="str">
        <f>IF($W106=BH$4,MAX(BH$1:BH105)+1,"")</f>
        <v/>
      </c>
      <c r="BI106" s="6" t="str">
        <f>IF($W106=BI$4,MAX(BI$1:BI105)+1,"")</f>
        <v/>
      </c>
      <c r="BJ106" s="6" t="str">
        <f>IF($W106=BJ$4,MAX(BJ$1:BJ105)+1,"")</f>
        <v/>
      </c>
      <c r="BK106" s="6" t="str">
        <f>IF($W106=BK$4,MAX(BK$1:BK105)+1,"")</f>
        <v/>
      </c>
      <c r="BL106" s="6" t="str">
        <f>IF($W106=BL$4,MAX(BL$1:BL105)+1,"")</f>
        <v/>
      </c>
      <c r="BM106" s="6" t="str">
        <f>IF($W106=BM$4,MAX(BM$1:BM105)+1,"")</f>
        <v/>
      </c>
      <c r="BN106" s="6" t="str">
        <f>IF($W106=BN$4,MAX(BN$1:BN105)+1,"")</f>
        <v/>
      </c>
      <c r="BO106" s="6" t="str">
        <f>IF($W106=BO$4,MAX(BO$1:BO105)+1,"")</f>
        <v/>
      </c>
      <c r="BP106" s="6" t="str">
        <f>IF($W106=BP$4,MAX(BP$1:BP105)+1,"")</f>
        <v/>
      </c>
      <c r="BQ106" s="6" t="str">
        <f>IF($W106=BQ$4,MAX(BQ$1:BQ105)+1,"")</f>
        <v/>
      </c>
      <c r="BR106" s="6" t="str">
        <f>IF($W106=BR$4,MAX(BR$1:BR105)+1,"")</f>
        <v/>
      </c>
      <c r="BS106" s="6" t="str">
        <f>IF($W106=BS$4,MAX(BS$1:BS105)+1,"")</f>
        <v/>
      </c>
      <c r="BT106" s="6" t="str">
        <f>IF($W106=BT$4,MAX(BT$1:BT105)+1,"")</f>
        <v/>
      </c>
      <c r="BU106" s="6" t="str">
        <f>IF($W106=BU$4,MAX(BU$1:BU105)+1,"")</f>
        <v/>
      </c>
      <c r="BV106" s="6" t="str">
        <f>IF($W106=BV$4,MAX(BV$1:BV105)+1,"")</f>
        <v/>
      </c>
      <c r="BW106" s="6" t="str">
        <f>IF($W106=BW$4,MAX(BW$1:BW105)+1,"")</f>
        <v/>
      </c>
      <c r="BX106" s="6" t="str">
        <f>IF($W106=BX$4,MAX(BX$1:BX105)+1,"")</f>
        <v/>
      </c>
      <c r="BY106" s="6" t="str">
        <f>IF($W106=BY$4,MAX(BY$1:BY105)+1,"")</f>
        <v/>
      </c>
      <c r="BZ106" s="6" t="str">
        <f>IF($W106=BZ$4,MAX(BZ$1:BZ105)+1,"")</f>
        <v/>
      </c>
      <c r="CA106" s="6" t="str">
        <f>IF($W106=CA$4,MAX(CA$1:CA105)+1,"")</f>
        <v/>
      </c>
      <c r="CB106" s="6" t="str">
        <f>IF($W106=CB$4,MAX(CB$1:CB105)+1,"")</f>
        <v/>
      </c>
      <c r="CC106" s="6" t="str">
        <f>IF($W106=CC$4,MAX(CC$1:CC105)+1,"")</f>
        <v/>
      </c>
      <c r="CD106" s="6" t="str">
        <f>IF($W106=CD$4,MAX(CD$1:CD105)+1,"")</f>
        <v/>
      </c>
      <c r="CE106" s="6" t="str">
        <f>IF($W106=CE$4,MAX(CE$1:CE105)+1,"")</f>
        <v/>
      </c>
      <c r="CF106" s="6" t="str">
        <f>IF($W106=CF$4,MAX(CF$1:CF105)+1,"")</f>
        <v/>
      </c>
      <c r="CG106" s="6" t="str">
        <f>IF($W106=CG$4,MAX(CG$1:CG105)+1,"")</f>
        <v/>
      </c>
      <c r="CH106" s="6" t="str">
        <f>IF($W106=CH$4,MAX(CH$1:CH105)+1,"")</f>
        <v/>
      </c>
      <c r="CI106" s="6" t="str">
        <f>IF($W106=CI$4,MAX(CI$1:CI105)+1,"")</f>
        <v/>
      </c>
      <c r="CJ106" s="6" t="str">
        <f>IF($W106=CJ$4,MAX(CJ$1:CJ105)+1,"")</f>
        <v/>
      </c>
      <c r="CK106" s="6" t="str">
        <f>IF($W106=CK$4,MAX(CK$1:CK105)+1,"")</f>
        <v/>
      </c>
      <c r="CL106" s="6" t="str">
        <f>IF($W106=CL$4,MAX(CL$1:CL105)+1,"")</f>
        <v/>
      </c>
      <c r="CM106" s="6" t="str">
        <f>IF($W106=CM$4,MAX(CM$1:CM105)+1,"")</f>
        <v/>
      </c>
      <c r="CN106" s="6" t="str">
        <f>IF($W106=CN$4,MAX(CN$1:CN105)+1,"")</f>
        <v/>
      </c>
      <c r="CO106" s="6" t="str">
        <f>IF($W106=CO$4,MAX(CO$1:CO105)+1,"")</f>
        <v/>
      </c>
      <c r="CP106" s="6" t="str">
        <f>IF($W106=CP$4,MAX(CP$1:CP105)+1,"")</f>
        <v/>
      </c>
      <c r="CQ106" s="6" t="str">
        <f>IF($W106=CQ$4,MAX(CQ$1:CQ105)+1,"")</f>
        <v/>
      </c>
      <c r="CR106" s="6" t="str">
        <f>IF($W106=CR$4,MAX(CR$1:CR105)+1,"")</f>
        <v/>
      </c>
      <c r="CS106" s="6" t="str">
        <f>IF($W106=CS$4,MAX(CS$1:CS105)+1,"")</f>
        <v/>
      </c>
      <c r="CT106" s="5">
        <f t="shared" si="19"/>
        <v>23</v>
      </c>
      <c r="CU106" s="6" t="str">
        <f t="shared" si="20"/>
        <v>1709901951846</v>
      </c>
      <c r="CV106" s="5" t="str">
        <f t="shared" si="21"/>
        <v>เด็กหญิง</v>
      </c>
      <c r="CW106" s="5" t="str" cm="1">
        <f t="array" ref="CW106">RIGHT(F106,MIN(LEN(SUBSTITUTE(F106,รายชื่อนักเรียนแยกห้อง!$AD$5:$AD$8,""))))</f>
        <v>ธัญจิรา</v>
      </c>
      <c r="CX106" s="6" t="str">
        <f t="shared" si="22"/>
        <v/>
      </c>
      <c r="CY106" s="6">
        <f t="shared" si="23"/>
        <v>0</v>
      </c>
      <c r="CZ106" s="5" t="str">
        <f t="shared" si="24"/>
        <v>มัธยมศึกษาปีที่ 1/3-</v>
      </c>
      <c r="DA106" s="5" t="str">
        <f t="shared" si="25"/>
        <v>มัธยมศึกษาปีที่ 1/3-0</v>
      </c>
      <c r="DC106" s="6" t="str">
        <f>IF(DB106="วิทย์-คณิต (เตรียมวิศวะ)",MAX($DC$1:DC105)+1,"")</f>
        <v/>
      </c>
      <c r="DD106" s="6" t="str">
        <f>IF(DB106="วิทย์-คณิต (วิทยาศาสตร์สุขภาพ)",MAX($DD$1:DD105)+1,"")</f>
        <v/>
      </c>
      <c r="DE106" s="6" t="str">
        <f>IF(DB106="ศิลป์การจัดการธุรกิจการค้าสมัยใหม่",MAX($DE$1:DE105)+1,"")</f>
        <v/>
      </c>
      <c r="DF106" s="6" t="str">
        <f>IF(DB106="ศิลป์ภาษาจีนเพื่อธุรกิจ 4.0",MAX($DF$1:DF105)+1,"")</f>
        <v/>
      </c>
      <c r="DG106" s="6" t="str">
        <f>IF(DB106="ศิลป์ภาษาอังกฤษเพื่อการสื่อสารธุรกิจ",MAX($DG$1:DG105)+1,"")</f>
        <v/>
      </c>
      <c r="DH106" s="6" t="str">
        <f>IF(DB106="นวัตกรรมการจัดการเกษตร",MAX($DH$1:DH105)+1,"")</f>
        <v/>
      </c>
      <c r="DI106" s="5">
        <f t="shared" si="26"/>
        <v>0</v>
      </c>
      <c r="DJ106" s="5" t="str">
        <f t="shared" si="27"/>
        <v>มัธยมศึกษาปีที่ 1/3-29</v>
      </c>
      <c r="DK106" s="5" t="str">
        <f t="shared" si="28"/>
        <v>-0</v>
      </c>
      <c r="DL106" s="5" t="str">
        <f t="shared" si="29"/>
        <v>มัธยมศึกษาปีที่ 1</v>
      </c>
    </row>
    <row r="107" spans="1:116">
      <c r="A107" s="5" t="str">
        <f t="shared" si="15"/>
        <v>มัธยมศึกษาปีที่ 1/3-30</v>
      </c>
      <c r="B107" s="5" t="str">
        <f t="shared" si="16"/>
        <v>ช68107-12</v>
      </c>
      <c r="C107" s="5" t="str">
        <f t="shared" si="17"/>
        <v>-0</v>
      </c>
      <c r="D107" s="8">
        <v>30</v>
      </c>
      <c r="E107" s="9" t="s">
        <v>1790</v>
      </c>
      <c r="F107" s="3" t="s">
        <v>1816</v>
      </c>
      <c r="G107" s="3" t="s">
        <v>1087</v>
      </c>
      <c r="H107" s="11">
        <v>1</v>
      </c>
      <c r="I107" s="11">
        <v>7</v>
      </c>
      <c r="J107" s="11">
        <v>0</v>
      </c>
      <c r="K107" s="11">
        <v>9</v>
      </c>
      <c r="L107" s="11">
        <v>9</v>
      </c>
      <c r="M107" s="11">
        <v>0</v>
      </c>
      <c r="N107" s="11">
        <v>1</v>
      </c>
      <c r="O107" s="11">
        <v>9</v>
      </c>
      <c r="P107" s="11">
        <v>6</v>
      </c>
      <c r="Q107" s="11">
        <v>1</v>
      </c>
      <c r="R107" s="11">
        <v>6</v>
      </c>
      <c r="S107" s="11">
        <v>9</v>
      </c>
      <c r="T107" s="11">
        <v>8</v>
      </c>
      <c r="U107" s="11" t="s">
        <v>577</v>
      </c>
      <c r="W107" s="6" t="str">
        <f>IF(X107="","",IF(X107=รายชื่อชมรม!$B$3,รายชื่อชมรม!$A$3,IF(X107=รายชื่อชมรม!$B$4,รายชื่อชมรม!$A$4,IF(X107=รายชื่อชมรม!$B$5,รายชื่อชมรม!$A$5,IF(X107=รายชื่อชมรม!$B$6,รายชื่อชมรม!$A$6,IF(X107=รายชื่อชมรม!$B$7,รายชื่อชมรม!$A$7,IF(X107=รายชื่อชมรม!$B$8,รายชื่อชมรม!$A$8,IF(X107=รายชื่อชมรม!$B$9,รายชื่อชมรม!$A$9,IF(X107=รายชื่อชมรม!$B$10,รายชื่อชมรม!$A$10,IF(X107=รายชื่อชมรม!$B$11,รายชื่อชมรม!$A$11,IF(X107=รายชื่อชมรม!$B$12,รายชื่อชมรม!$A$12,"-")))))))))))</f>
        <v>ช68107</v>
      </c>
      <c r="X107" s="6" t="s">
        <v>2305</v>
      </c>
      <c r="Y107" s="6" t="str">
        <f>IF(W107=0,"",IF(W107="-","",IF(W107="","",VLOOKUP(W107,รายชื่อชมรม!$A$3:$F$83,3,FALSE))))</f>
        <v>นางโสจาริน  อินทรเรือง</v>
      </c>
      <c r="Z107" s="6" t="str">
        <f>IF(Y107=$Z$4,MAX(Z$1:$Z106)+1,"")</f>
        <v/>
      </c>
      <c r="AA107" s="6" t="str">
        <f>IF($Y107=AA$4,MAX(AA$1:AA106)+1,"")</f>
        <v/>
      </c>
      <c r="AB107" s="6" t="str">
        <f>IF($Y107=AB$4,MAX(AB$1:AB106)+1,"")</f>
        <v/>
      </c>
      <c r="AC107" s="6" t="str">
        <f>IF($Y107=AC$4,MAX(AC$1:AC106)+1,"")</f>
        <v/>
      </c>
      <c r="AD107" s="6" t="str">
        <f>IF($Y107=AD$4,MAX(AD$1:AD106)+1,"")</f>
        <v/>
      </c>
      <c r="AE107" s="6" t="str">
        <f>IF($Y107=AE$4,MAX(AE$1:AE106)+1,"")</f>
        <v/>
      </c>
      <c r="AF107" s="6" t="str">
        <f>IF($Y107=AF$4,MAX(AF$1:AF106)+1,"")</f>
        <v/>
      </c>
      <c r="AG107" s="6" t="str">
        <f>IF($Y107=AG$4,MAX(AG$1:AG106)+1,"")</f>
        <v/>
      </c>
      <c r="AH107" s="6" t="str">
        <f>IF($Y107=AH$4,MAX(AH$1:AH106)+1,"")</f>
        <v/>
      </c>
      <c r="AI107" s="5">
        <f t="shared" si="18"/>
        <v>0</v>
      </c>
      <c r="AK107" s="6" t="str">
        <f>IF($W107=AK$4,MAX(AK$1:AK106)+1,"")</f>
        <v/>
      </c>
      <c r="AL107" s="6" t="str">
        <f>IF($W107=AL$4,MAX(AL$1:AL106)+1,"")</f>
        <v/>
      </c>
      <c r="AM107" s="6" t="str">
        <f>IF($W107=AM$4,MAX(AM$1:AM106)+1,"")</f>
        <v/>
      </c>
      <c r="AN107" s="6" t="str">
        <f>IF($W107=AN$4,MAX(AN$1:AN106)+1,"")</f>
        <v/>
      </c>
      <c r="AO107" s="6" t="str">
        <f>IF($W107=AO$4,MAX(AO$1:AO106)+1,"")</f>
        <v/>
      </c>
      <c r="AP107" s="6" t="str">
        <f>IF($W107=AP$4,MAX(AP$1:AP106)+1,"")</f>
        <v/>
      </c>
      <c r="AQ107" s="6">
        <f>IF($W107=AQ$4,MAX(AQ$1:AQ106)+1,"")</f>
        <v>12</v>
      </c>
      <c r="AR107" s="6" t="str">
        <f>IF($W107=AR$4,MAX(AR$1:AR106)+1,"")</f>
        <v/>
      </c>
      <c r="AS107" s="6" t="str">
        <f>IF($W107=AS$4,MAX(AS$1:AS106)+1,"")</f>
        <v/>
      </c>
      <c r="AT107" s="6" t="str">
        <f>IF($W107=AT$4,MAX(AT$1:AT106)+1,"")</f>
        <v/>
      </c>
      <c r="AU107" s="6" t="str">
        <f>IF($W107=AU$4,MAX(AU$1:AU106)+1,"")</f>
        <v/>
      </c>
      <c r="AV107" s="6" t="str">
        <f>IF($W107=AV$4,MAX(AV$1:AV106)+1,"")</f>
        <v/>
      </c>
      <c r="AW107" s="6" t="str">
        <f>IF($W107=AW$4,MAX(AW$1:AW106)+1,"")</f>
        <v/>
      </c>
      <c r="AX107" s="6" t="str">
        <f>IF($W107=AX$4,MAX(AX$1:AX106)+1,"")</f>
        <v/>
      </c>
      <c r="AY107" s="6" t="str">
        <f>IF($W107=AY$4,MAX(AY$1:AY106)+1,"")</f>
        <v/>
      </c>
      <c r="AZ107" s="6" t="str">
        <f>IF($W107=AZ$4,MAX(AZ$1:AZ106)+1,"")</f>
        <v/>
      </c>
      <c r="BA107" s="6" t="str">
        <f>IF($W107=BA$4,MAX(BA$1:BA106)+1,"")</f>
        <v/>
      </c>
      <c r="BB107" s="6" t="str">
        <f>IF($W107=BB$4,MAX(BB$1:BB106)+1,"")</f>
        <v/>
      </c>
      <c r="BC107" s="6" t="str">
        <f>IF($W107=BC$4,MAX(BC$1:BC106)+1,"")</f>
        <v/>
      </c>
      <c r="BD107" s="6" t="str">
        <f>IF($W107=BD$4,MAX(BD$1:BD106)+1,"")</f>
        <v/>
      </c>
      <c r="BE107" s="6" t="str">
        <f>IF($W107=BE$4,MAX(BE$1:BE106)+1,"")</f>
        <v/>
      </c>
      <c r="BF107" s="6" t="str">
        <f>IF($W107=BF$4,MAX(BF$1:BF106)+1,"")</f>
        <v/>
      </c>
      <c r="BG107" s="6" t="str">
        <f>IF($W107=BG$4,MAX(BG$1:BG106)+1,"")</f>
        <v/>
      </c>
      <c r="BH107" s="6" t="str">
        <f>IF($W107=BH$4,MAX(BH$1:BH106)+1,"")</f>
        <v/>
      </c>
      <c r="BI107" s="6" t="str">
        <f>IF($W107=BI$4,MAX(BI$1:BI106)+1,"")</f>
        <v/>
      </c>
      <c r="BJ107" s="6" t="str">
        <f>IF($W107=BJ$4,MAX(BJ$1:BJ106)+1,"")</f>
        <v/>
      </c>
      <c r="BK107" s="6" t="str">
        <f>IF($W107=BK$4,MAX(BK$1:BK106)+1,"")</f>
        <v/>
      </c>
      <c r="BL107" s="6" t="str">
        <f>IF($W107=BL$4,MAX(BL$1:BL106)+1,"")</f>
        <v/>
      </c>
      <c r="BM107" s="6" t="str">
        <f>IF($W107=BM$4,MAX(BM$1:BM106)+1,"")</f>
        <v/>
      </c>
      <c r="BN107" s="6" t="str">
        <f>IF($W107=BN$4,MAX(BN$1:BN106)+1,"")</f>
        <v/>
      </c>
      <c r="BO107" s="6" t="str">
        <f>IF($W107=BO$4,MAX(BO$1:BO106)+1,"")</f>
        <v/>
      </c>
      <c r="BP107" s="6" t="str">
        <f>IF($W107=BP$4,MAX(BP$1:BP106)+1,"")</f>
        <v/>
      </c>
      <c r="BQ107" s="6" t="str">
        <f>IF($W107=BQ$4,MAX(BQ$1:BQ106)+1,"")</f>
        <v/>
      </c>
      <c r="BR107" s="6" t="str">
        <f>IF($W107=BR$4,MAX(BR$1:BR106)+1,"")</f>
        <v/>
      </c>
      <c r="BS107" s="6" t="str">
        <f>IF($W107=BS$4,MAX(BS$1:BS106)+1,"")</f>
        <v/>
      </c>
      <c r="BT107" s="6" t="str">
        <f>IF($W107=BT$4,MAX(BT$1:BT106)+1,"")</f>
        <v/>
      </c>
      <c r="BU107" s="6" t="str">
        <f>IF($W107=BU$4,MAX(BU$1:BU106)+1,"")</f>
        <v/>
      </c>
      <c r="BV107" s="6" t="str">
        <f>IF($W107=BV$4,MAX(BV$1:BV106)+1,"")</f>
        <v/>
      </c>
      <c r="BW107" s="6" t="str">
        <f>IF($W107=BW$4,MAX(BW$1:BW106)+1,"")</f>
        <v/>
      </c>
      <c r="BX107" s="6" t="str">
        <f>IF($W107=BX$4,MAX(BX$1:BX106)+1,"")</f>
        <v/>
      </c>
      <c r="BY107" s="6" t="str">
        <f>IF($W107=BY$4,MAX(BY$1:BY106)+1,"")</f>
        <v/>
      </c>
      <c r="BZ107" s="6" t="str">
        <f>IF($W107=BZ$4,MAX(BZ$1:BZ106)+1,"")</f>
        <v/>
      </c>
      <c r="CA107" s="6" t="str">
        <f>IF($W107=CA$4,MAX(CA$1:CA106)+1,"")</f>
        <v/>
      </c>
      <c r="CB107" s="6" t="str">
        <f>IF($W107=CB$4,MAX(CB$1:CB106)+1,"")</f>
        <v/>
      </c>
      <c r="CC107" s="6" t="str">
        <f>IF($W107=CC$4,MAX(CC$1:CC106)+1,"")</f>
        <v/>
      </c>
      <c r="CD107" s="6" t="str">
        <f>IF($W107=CD$4,MAX(CD$1:CD106)+1,"")</f>
        <v/>
      </c>
      <c r="CE107" s="6" t="str">
        <f>IF($W107=CE$4,MAX(CE$1:CE106)+1,"")</f>
        <v/>
      </c>
      <c r="CF107" s="6" t="str">
        <f>IF($W107=CF$4,MAX(CF$1:CF106)+1,"")</f>
        <v/>
      </c>
      <c r="CG107" s="6" t="str">
        <f>IF($W107=CG$4,MAX(CG$1:CG106)+1,"")</f>
        <v/>
      </c>
      <c r="CH107" s="6" t="str">
        <f>IF($W107=CH$4,MAX(CH$1:CH106)+1,"")</f>
        <v/>
      </c>
      <c r="CI107" s="6" t="str">
        <f>IF($W107=CI$4,MAX(CI$1:CI106)+1,"")</f>
        <v/>
      </c>
      <c r="CJ107" s="6" t="str">
        <f>IF($W107=CJ$4,MAX(CJ$1:CJ106)+1,"")</f>
        <v/>
      </c>
      <c r="CK107" s="6" t="str">
        <f>IF($W107=CK$4,MAX(CK$1:CK106)+1,"")</f>
        <v/>
      </c>
      <c r="CL107" s="6" t="str">
        <f>IF($W107=CL$4,MAX(CL$1:CL106)+1,"")</f>
        <v/>
      </c>
      <c r="CM107" s="6" t="str">
        <f>IF($W107=CM$4,MAX(CM$1:CM106)+1,"")</f>
        <v/>
      </c>
      <c r="CN107" s="6" t="str">
        <f>IF($W107=CN$4,MAX(CN$1:CN106)+1,"")</f>
        <v/>
      </c>
      <c r="CO107" s="6" t="str">
        <f>IF($W107=CO$4,MAX(CO$1:CO106)+1,"")</f>
        <v/>
      </c>
      <c r="CP107" s="6" t="str">
        <f>IF($W107=CP$4,MAX(CP$1:CP106)+1,"")</f>
        <v/>
      </c>
      <c r="CQ107" s="6" t="str">
        <f>IF($W107=CQ$4,MAX(CQ$1:CQ106)+1,"")</f>
        <v/>
      </c>
      <c r="CR107" s="6" t="str">
        <f>IF($W107=CR$4,MAX(CR$1:CR106)+1,"")</f>
        <v/>
      </c>
      <c r="CS107" s="6" t="str">
        <f>IF($W107=CS$4,MAX(CS$1:CS106)+1,"")</f>
        <v/>
      </c>
      <c r="CT107" s="5">
        <f t="shared" si="19"/>
        <v>12</v>
      </c>
      <c r="CU107" s="6" t="str">
        <f t="shared" si="20"/>
        <v>1709901961698</v>
      </c>
      <c r="CV107" s="5" t="str">
        <f t="shared" si="21"/>
        <v>เด็กหญิง</v>
      </c>
      <c r="CW107" s="5" t="str" cm="1">
        <f t="array" ref="CW107">RIGHT(F107,MIN(LEN(SUBSTITUTE(F107,รายชื่อนักเรียนแยกห้อง!$AD$5:$AD$8,""))))</f>
        <v>ปวริศา</v>
      </c>
      <c r="CX107" s="6" t="str">
        <f t="shared" si="22"/>
        <v/>
      </c>
      <c r="CY107" s="6">
        <f t="shared" si="23"/>
        <v>0</v>
      </c>
      <c r="CZ107" s="5" t="str">
        <f t="shared" si="24"/>
        <v>มัธยมศึกษาปีที่ 1/3-</v>
      </c>
      <c r="DA107" s="5" t="str">
        <f t="shared" si="25"/>
        <v>มัธยมศึกษาปีที่ 1/3-0</v>
      </c>
      <c r="DC107" s="6" t="str">
        <f>IF(DB107="วิทย์-คณิต (เตรียมวิศวะ)",MAX($DC$1:DC106)+1,"")</f>
        <v/>
      </c>
      <c r="DD107" s="6" t="str">
        <f>IF(DB107="วิทย์-คณิต (วิทยาศาสตร์สุขภาพ)",MAX($DD$1:DD106)+1,"")</f>
        <v/>
      </c>
      <c r="DE107" s="6" t="str">
        <f>IF(DB107="ศิลป์การจัดการธุรกิจการค้าสมัยใหม่",MAX($DE$1:DE106)+1,"")</f>
        <v/>
      </c>
      <c r="DF107" s="6" t="str">
        <f>IF(DB107="ศิลป์ภาษาจีนเพื่อธุรกิจ 4.0",MAX($DF$1:DF106)+1,"")</f>
        <v/>
      </c>
      <c r="DG107" s="6" t="str">
        <f>IF(DB107="ศิลป์ภาษาอังกฤษเพื่อการสื่อสารธุรกิจ",MAX($DG$1:DG106)+1,"")</f>
        <v/>
      </c>
      <c r="DH107" s="6" t="str">
        <f>IF(DB107="นวัตกรรมการจัดการเกษตร",MAX($DH$1:DH106)+1,"")</f>
        <v/>
      </c>
      <c r="DI107" s="5">
        <f t="shared" si="26"/>
        <v>0</v>
      </c>
      <c r="DJ107" s="5" t="str">
        <f t="shared" si="27"/>
        <v>มัธยมศึกษาปีที่ 1/3-30</v>
      </c>
      <c r="DK107" s="5" t="str">
        <f t="shared" si="28"/>
        <v>-0</v>
      </c>
      <c r="DL107" s="5" t="str">
        <f t="shared" si="29"/>
        <v>มัธยมศึกษาปีที่ 1</v>
      </c>
    </row>
    <row r="108" spans="1:116">
      <c r="A108" s="5" t="str">
        <f t="shared" si="15"/>
        <v>มัธยมศึกษาปีที่ 1/3-31</v>
      </c>
      <c r="B108" s="5" t="str">
        <f t="shared" si="16"/>
        <v>ช68101-11</v>
      </c>
      <c r="C108" s="5" t="str">
        <f t="shared" si="17"/>
        <v>-0</v>
      </c>
      <c r="D108" s="8">
        <v>31</v>
      </c>
      <c r="E108" s="9">
        <v>11121</v>
      </c>
      <c r="F108" s="3" t="s">
        <v>2573</v>
      </c>
      <c r="G108" s="3" t="s">
        <v>2574</v>
      </c>
      <c r="H108" s="11">
        <v>0</v>
      </c>
      <c r="I108" s="11">
        <v>0</v>
      </c>
      <c r="J108" s="11">
        <v>0</v>
      </c>
      <c r="K108" s="11">
        <v>0</v>
      </c>
      <c r="L108" s="11" t="s">
        <v>2576</v>
      </c>
      <c r="M108" s="11" t="s">
        <v>2575</v>
      </c>
      <c r="N108" s="11">
        <v>1</v>
      </c>
      <c r="O108" s="11">
        <v>7</v>
      </c>
      <c r="P108" s="11">
        <v>6</v>
      </c>
      <c r="Q108" s="11">
        <v>9</v>
      </c>
      <c r="R108" s="11">
        <v>9</v>
      </c>
      <c r="S108" s="11">
        <v>3</v>
      </c>
      <c r="T108" s="11">
        <v>2</v>
      </c>
      <c r="U108" s="11" t="s">
        <v>577</v>
      </c>
      <c r="W108" s="6" t="str">
        <f>IF(X108="","",IF(X108=รายชื่อชมรม!$B$3,รายชื่อชมรม!$A$3,IF(X108=รายชื่อชมรม!$B$4,รายชื่อชมรม!$A$4,IF(X108=รายชื่อชมรม!$B$5,รายชื่อชมรม!$A$5,IF(X108=รายชื่อชมรม!$B$6,รายชื่อชมรม!$A$6,IF(X108=รายชื่อชมรม!$B$7,รายชื่อชมรม!$A$7,IF(X108=รายชื่อชมรม!$B$8,รายชื่อชมรม!$A$8,IF(X108=รายชื่อชมรม!$B$9,รายชื่อชมรม!$A$9,IF(X108=รายชื่อชมรม!$B$10,รายชื่อชมรม!$A$10,IF(X108=รายชื่อชมรม!$B$11,รายชื่อชมรม!$A$11,IF(X108=รายชื่อชมรม!$B$12,รายชื่อชมรม!$A$12,"-")))))))))))</f>
        <v>ช68101</v>
      </c>
      <c r="X108" s="6" t="s">
        <v>2324</v>
      </c>
      <c r="Y108" s="6" t="str">
        <f>IF(W108=0,"",IF(W108="-","",IF(W108="","",VLOOKUP(W108,รายชื่อชมรม!$A$3:$F$83,3,FALSE))))</f>
        <v>นางสาวศิลป์ศุภา  คุสินธุ์</v>
      </c>
      <c r="Z108" s="6" t="str">
        <f>IF(Y108=$Z$4,MAX(Z$1:$Z107)+1,"")</f>
        <v/>
      </c>
      <c r="AA108" s="6" t="str">
        <f>IF($Y108=AA$4,MAX(AA$1:AA107)+1,"")</f>
        <v/>
      </c>
      <c r="AB108" s="6" t="str">
        <f>IF($Y108=AB$4,MAX(AB$1:AB107)+1,"")</f>
        <v/>
      </c>
      <c r="AC108" s="6" t="str">
        <f>IF($Y108=AC$4,MAX(AC$1:AC107)+1,"")</f>
        <v/>
      </c>
      <c r="AD108" s="6" t="str">
        <f>IF($Y108=AD$4,MAX(AD$1:AD107)+1,"")</f>
        <v/>
      </c>
      <c r="AE108" s="6" t="str">
        <f>IF($Y108=AE$4,MAX(AE$1:AE107)+1,"")</f>
        <v/>
      </c>
      <c r="AF108" s="6" t="str">
        <f>IF($Y108=AF$4,MAX(AF$1:AF107)+1,"")</f>
        <v/>
      </c>
      <c r="AG108" s="6" t="str">
        <f>IF($Y108=AG$4,MAX(AG$1:AG107)+1,"")</f>
        <v/>
      </c>
      <c r="AH108" s="6" t="str">
        <f>IF($Y108=AH$4,MAX(AH$1:AH107)+1,"")</f>
        <v/>
      </c>
      <c r="AI108" s="5">
        <f t="shared" si="18"/>
        <v>0</v>
      </c>
      <c r="AK108" s="6">
        <f>IF($W108=AK$4,MAX(AK$1:AK107)+1,"")</f>
        <v>11</v>
      </c>
      <c r="AL108" s="6" t="str">
        <f>IF($W108=AL$4,MAX(AL$1:AL107)+1,"")</f>
        <v/>
      </c>
      <c r="AM108" s="6" t="str">
        <f>IF($W108=AM$4,MAX(AM$1:AM107)+1,"")</f>
        <v/>
      </c>
      <c r="AN108" s="6" t="str">
        <f>IF($W108=AN$4,MAX(AN$1:AN107)+1,"")</f>
        <v/>
      </c>
      <c r="AO108" s="6" t="str">
        <f>IF($W108=AO$4,MAX(AO$1:AO107)+1,"")</f>
        <v/>
      </c>
      <c r="AP108" s="6" t="str">
        <f>IF($W108=AP$4,MAX(AP$1:AP107)+1,"")</f>
        <v/>
      </c>
      <c r="AQ108" s="6" t="str">
        <f>IF($W108=AQ$4,MAX(AQ$1:AQ107)+1,"")</f>
        <v/>
      </c>
      <c r="AR108" s="6" t="str">
        <f>IF($W108=AR$4,MAX(AR$1:AR107)+1,"")</f>
        <v/>
      </c>
      <c r="AS108" s="6" t="str">
        <f>IF($W108=AS$4,MAX(AS$1:AS107)+1,"")</f>
        <v/>
      </c>
      <c r="AT108" s="6" t="str">
        <f>IF($W108=AT$4,MAX(AT$1:AT107)+1,"")</f>
        <v/>
      </c>
      <c r="AU108" s="6" t="str">
        <f>IF($W108=AU$4,MAX(AU$1:AU107)+1,"")</f>
        <v/>
      </c>
      <c r="AV108" s="6" t="str">
        <f>IF($W108=AV$4,MAX(AV$1:AV107)+1,"")</f>
        <v/>
      </c>
      <c r="AW108" s="6" t="str">
        <f>IF($W108=AW$4,MAX(AW$1:AW107)+1,"")</f>
        <v/>
      </c>
      <c r="AX108" s="6" t="str">
        <f>IF($W108=AX$4,MAX(AX$1:AX107)+1,"")</f>
        <v/>
      </c>
      <c r="AY108" s="6" t="str">
        <f>IF($W108=AY$4,MAX(AY$1:AY107)+1,"")</f>
        <v/>
      </c>
      <c r="AZ108" s="6" t="str">
        <f>IF($W108=AZ$4,MAX(AZ$1:AZ107)+1,"")</f>
        <v/>
      </c>
      <c r="BA108" s="6" t="str">
        <f>IF($W108=BA$4,MAX(BA$1:BA107)+1,"")</f>
        <v/>
      </c>
      <c r="BB108" s="6" t="str">
        <f>IF($W108=BB$4,MAX(BB$1:BB107)+1,"")</f>
        <v/>
      </c>
      <c r="BC108" s="6" t="str">
        <f>IF($W108=BC$4,MAX(BC$1:BC107)+1,"")</f>
        <v/>
      </c>
      <c r="BD108" s="6" t="str">
        <f>IF($W108=BD$4,MAX(BD$1:BD107)+1,"")</f>
        <v/>
      </c>
      <c r="BE108" s="6" t="str">
        <f>IF($W108=BE$4,MAX(BE$1:BE107)+1,"")</f>
        <v/>
      </c>
      <c r="BF108" s="6" t="str">
        <f>IF($W108=BF$4,MAX(BF$1:BF107)+1,"")</f>
        <v/>
      </c>
      <c r="BG108" s="6" t="str">
        <f>IF($W108=BG$4,MAX(BG$1:BG107)+1,"")</f>
        <v/>
      </c>
      <c r="BH108" s="6" t="str">
        <f>IF($W108=BH$4,MAX(BH$1:BH107)+1,"")</f>
        <v/>
      </c>
      <c r="BI108" s="6" t="str">
        <f>IF($W108=BI$4,MAX(BI$1:BI107)+1,"")</f>
        <v/>
      </c>
      <c r="BJ108" s="6" t="str">
        <f>IF($W108=BJ$4,MAX(BJ$1:BJ107)+1,"")</f>
        <v/>
      </c>
      <c r="BK108" s="6" t="str">
        <f>IF($W108=BK$4,MAX(BK$1:BK107)+1,"")</f>
        <v/>
      </c>
      <c r="BL108" s="6" t="str">
        <f>IF($W108=BL$4,MAX(BL$1:BL107)+1,"")</f>
        <v/>
      </c>
      <c r="BM108" s="6" t="str">
        <f>IF($W108=BM$4,MAX(BM$1:BM107)+1,"")</f>
        <v/>
      </c>
      <c r="BN108" s="6" t="str">
        <f>IF($W108=BN$4,MAX(BN$1:BN107)+1,"")</f>
        <v/>
      </c>
      <c r="BO108" s="6" t="str">
        <f>IF($W108=BO$4,MAX(BO$1:BO107)+1,"")</f>
        <v/>
      </c>
      <c r="BP108" s="6" t="str">
        <f>IF($W108=BP$4,MAX(BP$1:BP107)+1,"")</f>
        <v/>
      </c>
      <c r="BQ108" s="6" t="str">
        <f>IF($W108=BQ$4,MAX(BQ$1:BQ107)+1,"")</f>
        <v/>
      </c>
      <c r="BR108" s="6" t="str">
        <f>IF($W108=BR$4,MAX(BR$1:BR107)+1,"")</f>
        <v/>
      </c>
      <c r="BS108" s="6" t="str">
        <f>IF($W108=BS$4,MAX(BS$1:BS107)+1,"")</f>
        <v/>
      </c>
      <c r="BT108" s="6" t="str">
        <f>IF($W108=BT$4,MAX(BT$1:BT107)+1,"")</f>
        <v/>
      </c>
      <c r="BU108" s="6" t="str">
        <f>IF($W108=BU$4,MAX(BU$1:BU107)+1,"")</f>
        <v/>
      </c>
      <c r="BV108" s="6" t="str">
        <f>IF($W108=BV$4,MAX(BV$1:BV107)+1,"")</f>
        <v/>
      </c>
      <c r="BW108" s="6" t="str">
        <f>IF($W108=BW$4,MAX(BW$1:BW107)+1,"")</f>
        <v/>
      </c>
      <c r="BX108" s="6" t="str">
        <f>IF($W108=BX$4,MAX(BX$1:BX107)+1,"")</f>
        <v/>
      </c>
      <c r="BY108" s="6" t="str">
        <f>IF($W108=BY$4,MAX(BY$1:BY107)+1,"")</f>
        <v/>
      </c>
      <c r="BZ108" s="6" t="str">
        <f>IF($W108=BZ$4,MAX(BZ$1:BZ107)+1,"")</f>
        <v/>
      </c>
      <c r="CA108" s="6" t="str">
        <f>IF($W108=CA$4,MAX(CA$1:CA107)+1,"")</f>
        <v/>
      </c>
      <c r="CB108" s="6" t="str">
        <f>IF($W108=CB$4,MAX(CB$1:CB107)+1,"")</f>
        <v/>
      </c>
      <c r="CC108" s="6" t="str">
        <f>IF($W108=CC$4,MAX(CC$1:CC107)+1,"")</f>
        <v/>
      </c>
      <c r="CD108" s="6" t="str">
        <f>IF($W108=CD$4,MAX(CD$1:CD107)+1,"")</f>
        <v/>
      </c>
      <c r="CE108" s="6" t="str">
        <f>IF($W108=CE$4,MAX(CE$1:CE107)+1,"")</f>
        <v/>
      </c>
      <c r="CF108" s="6" t="str">
        <f>IF($W108=CF$4,MAX(CF$1:CF107)+1,"")</f>
        <v/>
      </c>
      <c r="CG108" s="6" t="str">
        <f>IF($W108=CG$4,MAX(CG$1:CG107)+1,"")</f>
        <v/>
      </c>
      <c r="CH108" s="6" t="str">
        <f>IF($W108=CH$4,MAX(CH$1:CH107)+1,"")</f>
        <v/>
      </c>
      <c r="CI108" s="6" t="str">
        <f>IF($W108=CI$4,MAX(CI$1:CI107)+1,"")</f>
        <v/>
      </c>
      <c r="CJ108" s="6" t="str">
        <f>IF($W108=CJ$4,MAX(CJ$1:CJ107)+1,"")</f>
        <v/>
      </c>
      <c r="CK108" s="6" t="str">
        <f>IF($W108=CK$4,MAX(CK$1:CK107)+1,"")</f>
        <v/>
      </c>
      <c r="CL108" s="6" t="str">
        <f>IF($W108=CL$4,MAX(CL$1:CL107)+1,"")</f>
        <v/>
      </c>
      <c r="CM108" s="6" t="str">
        <f>IF($W108=CM$4,MAX(CM$1:CM107)+1,"")</f>
        <v/>
      </c>
      <c r="CN108" s="6" t="str">
        <f>IF($W108=CN$4,MAX(CN$1:CN107)+1,"")</f>
        <v/>
      </c>
      <c r="CO108" s="6" t="str">
        <f>IF($W108=CO$4,MAX(CO$1:CO107)+1,"")</f>
        <v/>
      </c>
      <c r="CP108" s="6" t="str">
        <f>IF($W108=CP$4,MAX(CP$1:CP107)+1,"")</f>
        <v/>
      </c>
      <c r="CQ108" s="6" t="str">
        <f>IF($W108=CQ$4,MAX(CQ$1:CQ107)+1,"")</f>
        <v/>
      </c>
      <c r="CR108" s="6" t="str">
        <f>IF($W108=CR$4,MAX(CR$1:CR107)+1,"")</f>
        <v/>
      </c>
      <c r="CS108" s="6" t="str">
        <f>IF($W108=CS$4,MAX(CS$1:CS107)+1,"")</f>
        <v/>
      </c>
      <c r="CT108" s="5">
        <f t="shared" si="19"/>
        <v>11</v>
      </c>
      <c r="CU108" s="6" t="str">
        <f t="shared" si="20"/>
        <v>0000AK1769932</v>
      </c>
      <c r="CV108" s="5" t="str">
        <f t="shared" si="21"/>
        <v>เด็กหญิง</v>
      </c>
      <c r="CW108" s="5" t="str" cm="1">
        <f t="array" ref="CW108">RIGHT(F108,MIN(LEN(SUBSTITUTE(F108,รายชื่อนักเรียนแยกห้อง!$AD$5:$AD$8,""))))</f>
        <v xml:space="preserve">แองเจอรีน </v>
      </c>
      <c r="CX108" s="6" t="str">
        <f t="shared" si="22"/>
        <v/>
      </c>
      <c r="CY108" s="6">
        <f t="shared" si="23"/>
        <v>0</v>
      </c>
      <c r="CZ108" s="5" t="str">
        <f t="shared" si="24"/>
        <v>มัธยมศึกษาปีที่ 1/3-</v>
      </c>
      <c r="DA108" s="5" t="str">
        <f t="shared" si="25"/>
        <v>มัธยมศึกษาปีที่ 1/3-0</v>
      </c>
      <c r="DC108" s="6" t="str">
        <f>IF(DB108="วิทย์-คณิต (เตรียมวิศวะ)",MAX($DC$1:DC107)+1,"")</f>
        <v/>
      </c>
      <c r="DD108" s="6" t="str">
        <f>IF(DB108="วิทย์-คณิต (วิทยาศาสตร์สุขภาพ)",MAX($DD$1:DD107)+1,"")</f>
        <v/>
      </c>
      <c r="DE108" s="6" t="str">
        <f>IF(DB108="ศิลป์การจัดการธุรกิจการค้าสมัยใหม่",MAX($DE$1:DE107)+1,"")</f>
        <v/>
      </c>
      <c r="DF108" s="6" t="str">
        <f>IF(DB108="ศิลป์ภาษาจีนเพื่อธุรกิจ 4.0",MAX($DF$1:DF107)+1,"")</f>
        <v/>
      </c>
      <c r="DG108" s="6" t="str">
        <f>IF(DB108="ศิลป์ภาษาอังกฤษเพื่อการสื่อสารธุรกิจ",MAX($DG$1:DG107)+1,"")</f>
        <v/>
      </c>
      <c r="DH108" s="6" t="str">
        <f>IF(DB108="นวัตกรรมการจัดการเกษตร",MAX($DH$1:DH107)+1,"")</f>
        <v/>
      </c>
      <c r="DI108" s="5">
        <f t="shared" si="26"/>
        <v>0</v>
      </c>
      <c r="DJ108" s="5" t="str">
        <f t="shared" si="27"/>
        <v>มัธยมศึกษาปีที่ 1/3-31</v>
      </c>
      <c r="DK108" s="5" t="str">
        <f t="shared" si="28"/>
        <v>-0</v>
      </c>
      <c r="DL108" s="5" t="str">
        <f t="shared" si="29"/>
        <v>มัธยมศึกษาปีที่ 1</v>
      </c>
    </row>
    <row r="109" spans="1:116">
      <c r="A109" s="5" t="str">
        <f t="shared" si="15"/>
        <v>-</v>
      </c>
      <c r="B109" s="5" t="str">
        <f t="shared" si="16"/>
        <v>-0</v>
      </c>
      <c r="C109" s="5" t="str">
        <f t="shared" si="17"/>
        <v>-0</v>
      </c>
      <c r="D109" s="8"/>
      <c r="E109" s="9"/>
      <c r="F109" s="3"/>
      <c r="G109" s="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W109" s="6" t="str">
        <f>IF(X109="","",IF(X109=รายชื่อชมรม!$B$3,รายชื่อชมรม!$A$3,IF(X109=รายชื่อชมรม!$B$4,รายชื่อชมรม!$A$4,IF(X109=รายชื่อชมรม!$B$5,รายชื่อชมรม!$A$5,IF(X109=รายชื่อชมรม!$B$6,รายชื่อชมรม!$A$6,IF(X109=รายชื่อชมรม!$B$7,รายชื่อชมรม!$A$7,IF(X109=รายชื่อชมรม!$B$8,รายชื่อชมรม!$A$8,IF(X109=รายชื่อชมรม!$B$9,รายชื่อชมรม!$A$9,IF(X109=รายชื่อชมรม!$B$10,รายชื่อชมรม!$A$10,IF(X109=รายชื่อชมรม!$B$11,รายชื่อชมรม!$A$11,IF(X109=รายชื่อชมรม!$B$12,รายชื่อชมรม!$A$12,"-")))))))))))</f>
        <v/>
      </c>
      <c r="Y109" s="6" t="str">
        <f>IF(W109=0,"",IF(W109="-","",IF(W109="","",VLOOKUP(W109,รายชื่อชมรม!$A$3:$F$83,3,FALSE))))</f>
        <v/>
      </c>
      <c r="Z109" s="6" t="str">
        <f>IF(Y109=$Z$4,MAX(Z$1:$Z108)+1,"")</f>
        <v/>
      </c>
      <c r="AA109" s="6" t="str">
        <f>IF($Y109=AA$4,MAX(AA$1:AA108)+1,"")</f>
        <v/>
      </c>
      <c r="AB109" s="6" t="str">
        <f>IF($Y109=AB$4,MAX(AB$1:AB108)+1,"")</f>
        <v/>
      </c>
      <c r="AC109" s="6" t="str">
        <f>IF($Y109=AC$4,MAX(AC$1:AC108)+1,"")</f>
        <v/>
      </c>
      <c r="AD109" s="6" t="str">
        <f>IF($Y109=AD$4,MAX(AD$1:AD108)+1,"")</f>
        <v/>
      </c>
      <c r="AE109" s="6" t="str">
        <f>IF($Y109=AE$4,MAX(AE$1:AE108)+1,"")</f>
        <v/>
      </c>
      <c r="AF109" s="6" t="str">
        <f>IF($Y109=AF$4,MAX(AF$1:AF108)+1,"")</f>
        <v/>
      </c>
      <c r="AG109" s="6" t="str">
        <f>IF($Y109=AG$4,MAX(AG$1:AG108)+1,"")</f>
        <v/>
      </c>
      <c r="AH109" s="6" t="str">
        <f>IF($Y109=AH$4,MAX(AH$1:AH108)+1,"")</f>
        <v/>
      </c>
      <c r="AI109" s="5">
        <f t="shared" si="18"/>
        <v>0</v>
      </c>
      <c r="AK109" s="6" t="str">
        <f>IF($W109=AK$4,MAX(AK$1:AK108)+1,"")</f>
        <v/>
      </c>
      <c r="AL109" s="6" t="str">
        <f>IF($W109=AL$4,MAX(AL$1:AL108)+1,"")</f>
        <v/>
      </c>
      <c r="AM109" s="6" t="str">
        <f>IF($W109=AM$4,MAX(AM$1:AM108)+1,"")</f>
        <v/>
      </c>
      <c r="AN109" s="6" t="str">
        <f>IF($W109=AN$4,MAX(AN$1:AN108)+1,"")</f>
        <v/>
      </c>
      <c r="AO109" s="6" t="str">
        <f>IF($W109=AO$4,MAX(AO$1:AO108)+1,"")</f>
        <v/>
      </c>
      <c r="AP109" s="6" t="str">
        <f>IF($W109=AP$4,MAX(AP$1:AP108)+1,"")</f>
        <v/>
      </c>
      <c r="AQ109" s="6" t="str">
        <f>IF($W109=AQ$4,MAX(AQ$1:AQ108)+1,"")</f>
        <v/>
      </c>
      <c r="AR109" s="6" t="str">
        <f>IF($W109=AR$4,MAX(AR$1:AR108)+1,"")</f>
        <v/>
      </c>
      <c r="AS109" s="6" t="str">
        <f>IF($W109=AS$4,MAX(AS$1:AS108)+1,"")</f>
        <v/>
      </c>
      <c r="AT109" s="6" t="str">
        <f>IF($W109=AT$4,MAX(AT$1:AT108)+1,"")</f>
        <v/>
      </c>
      <c r="AU109" s="6" t="str">
        <f>IF($W109=AU$4,MAX(AU$1:AU108)+1,"")</f>
        <v/>
      </c>
      <c r="AV109" s="6" t="str">
        <f>IF($W109=AV$4,MAX(AV$1:AV108)+1,"")</f>
        <v/>
      </c>
      <c r="AW109" s="6" t="str">
        <f>IF($W109=AW$4,MAX(AW$1:AW108)+1,"")</f>
        <v/>
      </c>
      <c r="AX109" s="6" t="str">
        <f>IF($W109=AX$4,MAX(AX$1:AX108)+1,"")</f>
        <v/>
      </c>
      <c r="AY109" s="6" t="str">
        <f>IF($W109=AY$4,MAX(AY$1:AY108)+1,"")</f>
        <v/>
      </c>
      <c r="AZ109" s="6" t="str">
        <f>IF($W109=AZ$4,MAX(AZ$1:AZ108)+1,"")</f>
        <v/>
      </c>
      <c r="BA109" s="6" t="str">
        <f>IF($W109=BA$4,MAX(BA$1:BA108)+1,"")</f>
        <v/>
      </c>
      <c r="BB109" s="6" t="str">
        <f>IF($W109=BB$4,MAX(BB$1:BB108)+1,"")</f>
        <v/>
      </c>
      <c r="BC109" s="6" t="str">
        <f>IF($W109=BC$4,MAX(BC$1:BC108)+1,"")</f>
        <v/>
      </c>
      <c r="BD109" s="6" t="str">
        <f>IF($W109=BD$4,MAX(BD$1:BD108)+1,"")</f>
        <v/>
      </c>
      <c r="BE109" s="6" t="str">
        <f>IF($W109=BE$4,MAX(BE$1:BE108)+1,"")</f>
        <v/>
      </c>
      <c r="BF109" s="6" t="str">
        <f>IF($W109=BF$4,MAX(BF$1:BF108)+1,"")</f>
        <v/>
      </c>
      <c r="BG109" s="6" t="str">
        <f>IF($W109=BG$4,MAX(BG$1:BG108)+1,"")</f>
        <v/>
      </c>
      <c r="BH109" s="6" t="str">
        <f>IF($W109=BH$4,MAX(BH$1:BH108)+1,"")</f>
        <v/>
      </c>
      <c r="BI109" s="6" t="str">
        <f>IF($W109=BI$4,MAX(BI$1:BI108)+1,"")</f>
        <v/>
      </c>
      <c r="BJ109" s="6" t="str">
        <f>IF($W109=BJ$4,MAX(BJ$1:BJ108)+1,"")</f>
        <v/>
      </c>
      <c r="BK109" s="6" t="str">
        <f>IF($W109=BK$4,MAX(BK$1:BK108)+1,"")</f>
        <v/>
      </c>
      <c r="BL109" s="6" t="str">
        <f>IF($W109=BL$4,MAX(BL$1:BL108)+1,"")</f>
        <v/>
      </c>
      <c r="BM109" s="6" t="str">
        <f>IF($W109=BM$4,MAX(BM$1:BM108)+1,"")</f>
        <v/>
      </c>
      <c r="BN109" s="6" t="str">
        <f>IF($W109=BN$4,MAX(BN$1:BN108)+1,"")</f>
        <v/>
      </c>
      <c r="BO109" s="6" t="str">
        <f>IF($W109=BO$4,MAX(BO$1:BO108)+1,"")</f>
        <v/>
      </c>
      <c r="BP109" s="6" t="str">
        <f>IF($W109=BP$4,MAX(BP$1:BP108)+1,"")</f>
        <v/>
      </c>
      <c r="BQ109" s="6" t="str">
        <f>IF($W109=BQ$4,MAX(BQ$1:BQ108)+1,"")</f>
        <v/>
      </c>
      <c r="BR109" s="6" t="str">
        <f>IF($W109=BR$4,MAX(BR$1:BR108)+1,"")</f>
        <v/>
      </c>
      <c r="BS109" s="6" t="str">
        <f>IF($W109=BS$4,MAX(BS$1:BS108)+1,"")</f>
        <v/>
      </c>
      <c r="BT109" s="6" t="str">
        <f>IF($W109=BT$4,MAX(BT$1:BT108)+1,"")</f>
        <v/>
      </c>
      <c r="BU109" s="6" t="str">
        <f>IF($W109=BU$4,MAX(BU$1:BU108)+1,"")</f>
        <v/>
      </c>
      <c r="BV109" s="6" t="str">
        <f>IF($W109=BV$4,MAX(BV$1:BV108)+1,"")</f>
        <v/>
      </c>
      <c r="BW109" s="6" t="str">
        <f>IF($W109=BW$4,MAX(BW$1:BW108)+1,"")</f>
        <v/>
      </c>
      <c r="BX109" s="6" t="str">
        <f>IF($W109=BX$4,MAX(BX$1:BX108)+1,"")</f>
        <v/>
      </c>
      <c r="BY109" s="6" t="str">
        <f>IF($W109=BY$4,MAX(BY$1:BY108)+1,"")</f>
        <v/>
      </c>
      <c r="BZ109" s="6" t="str">
        <f>IF($W109=BZ$4,MAX(BZ$1:BZ108)+1,"")</f>
        <v/>
      </c>
      <c r="CA109" s="6" t="str">
        <f>IF($W109=CA$4,MAX(CA$1:CA108)+1,"")</f>
        <v/>
      </c>
      <c r="CB109" s="6" t="str">
        <f>IF($W109=CB$4,MAX(CB$1:CB108)+1,"")</f>
        <v/>
      </c>
      <c r="CC109" s="6" t="str">
        <f>IF($W109=CC$4,MAX(CC$1:CC108)+1,"")</f>
        <v/>
      </c>
      <c r="CD109" s="6" t="str">
        <f>IF($W109=CD$4,MAX(CD$1:CD108)+1,"")</f>
        <v/>
      </c>
      <c r="CE109" s="6" t="str">
        <f>IF($W109=CE$4,MAX(CE$1:CE108)+1,"")</f>
        <v/>
      </c>
      <c r="CF109" s="6" t="str">
        <f>IF($W109=CF$4,MAX(CF$1:CF108)+1,"")</f>
        <v/>
      </c>
      <c r="CG109" s="6" t="str">
        <f>IF($W109=CG$4,MAX(CG$1:CG108)+1,"")</f>
        <v/>
      </c>
      <c r="CH109" s="6" t="str">
        <f>IF($W109=CH$4,MAX(CH$1:CH108)+1,"")</f>
        <v/>
      </c>
      <c r="CI109" s="6" t="str">
        <f>IF($W109=CI$4,MAX(CI$1:CI108)+1,"")</f>
        <v/>
      </c>
      <c r="CJ109" s="6" t="str">
        <f>IF($W109=CJ$4,MAX(CJ$1:CJ108)+1,"")</f>
        <v/>
      </c>
      <c r="CK109" s="6" t="str">
        <f>IF($W109=CK$4,MAX(CK$1:CK108)+1,"")</f>
        <v/>
      </c>
      <c r="CL109" s="6" t="str">
        <f>IF($W109=CL$4,MAX(CL$1:CL108)+1,"")</f>
        <v/>
      </c>
      <c r="CM109" s="6" t="str">
        <f>IF($W109=CM$4,MAX(CM$1:CM108)+1,"")</f>
        <v/>
      </c>
      <c r="CN109" s="6" t="str">
        <f>IF($W109=CN$4,MAX(CN$1:CN108)+1,"")</f>
        <v/>
      </c>
      <c r="CO109" s="6" t="str">
        <f>IF($W109=CO$4,MAX(CO$1:CO108)+1,"")</f>
        <v/>
      </c>
      <c r="CP109" s="6" t="str">
        <f>IF($W109=CP$4,MAX(CP$1:CP108)+1,"")</f>
        <v/>
      </c>
      <c r="CQ109" s="6" t="str">
        <f>IF($W109=CQ$4,MAX(CQ$1:CQ108)+1,"")</f>
        <v/>
      </c>
      <c r="CR109" s="6" t="str">
        <f>IF($W109=CR$4,MAX(CR$1:CR108)+1,"")</f>
        <v/>
      </c>
      <c r="CS109" s="6" t="str">
        <f>IF($W109=CS$4,MAX(CS$1:CS108)+1,"")</f>
        <v/>
      </c>
      <c r="CT109" s="5">
        <f t="shared" si="19"/>
        <v>0</v>
      </c>
      <c r="CU109" s="6" t="str">
        <f t="shared" si="20"/>
        <v/>
      </c>
      <c r="CV109" s="5" t="str">
        <f t="shared" si="21"/>
        <v/>
      </c>
      <c r="CW109" s="5" t="str" cm="1">
        <f t="array" ref="CW109">RIGHT(F109,MIN(LEN(SUBSTITUTE(F109,รายชื่อนักเรียนแยกห้อง!$AD$5:$AD$8,""))))</f>
        <v/>
      </c>
      <c r="CX109" s="6" t="str">
        <f t="shared" si="22"/>
        <v/>
      </c>
      <c r="CY109" s="6" t="str">
        <f t="shared" si="23"/>
        <v/>
      </c>
      <c r="CZ109" s="5" t="str">
        <f t="shared" si="24"/>
        <v>-</v>
      </c>
      <c r="DA109" s="5" t="str">
        <f t="shared" si="25"/>
        <v>-</v>
      </c>
      <c r="DC109" s="6" t="str">
        <f>IF(DB109="วิทย์-คณิต (เตรียมวิศวะ)",MAX($DC$1:DC108)+1,"")</f>
        <v/>
      </c>
      <c r="DD109" s="6" t="str">
        <f>IF(DB109="วิทย์-คณิต (วิทยาศาสตร์สุขภาพ)",MAX($DD$1:DD108)+1,"")</f>
        <v/>
      </c>
      <c r="DE109" s="6" t="str">
        <f>IF(DB109="ศิลป์การจัดการธุรกิจการค้าสมัยใหม่",MAX($DE$1:DE108)+1,"")</f>
        <v/>
      </c>
      <c r="DF109" s="6" t="str">
        <f>IF(DB109="ศิลป์ภาษาจีนเพื่อธุรกิจ 4.0",MAX($DF$1:DF108)+1,"")</f>
        <v/>
      </c>
      <c r="DG109" s="6" t="str">
        <f>IF(DB109="ศิลป์ภาษาอังกฤษเพื่อการสื่อสารธุรกิจ",MAX($DG$1:DG108)+1,"")</f>
        <v/>
      </c>
      <c r="DH109" s="6" t="str">
        <f>IF(DB109="นวัตกรรมการจัดการเกษตร",MAX($DH$1:DH108)+1,"")</f>
        <v/>
      </c>
      <c r="DI109" s="5">
        <f t="shared" si="26"/>
        <v>0</v>
      </c>
      <c r="DJ109" s="5" t="str">
        <f t="shared" si="27"/>
        <v>-</v>
      </c>
      <c r="DK109" s="5" t="str">
        <f t="shared" si="28"/>
        <v>-0</v>
      </c>
      <c r="DL109" s="5" t="str">
        <f t="shared" si="29"/>
        <v/>
      </c>
    </row>
    <row r="110" spans="1:116">
      <c r="A110" s="5" t="str">
        <f t="shared" si="15"/>
        <v>-</v>
      </c>
      <c r="B110" s="5" t="str">
        <f t="shared" si="16"/>
        <v>-0</v>
      </c>
      <c r="C110" s="5" t="str">
        <f t="shared" si="17"/>
        <v>-0</v>
      </c>
      <c r="D110" s="8"/>
      <c r="E110" s="9"/>
      <c r="F110" s="3"/>
      <c r="G110" s="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W110" s="6" t="str">
        <f>IF(X110="","",IF(X110=รายชื่อชมรม!$B$3,รายชื่อชมรม!$A$3,IF(X110=รายชื่อชมรม!$B$4,รายชื่อชมรม!$A$4,IF(X110=รายชื่อชมรม!$B$5,รายชื่อชมรม!$A$5,IF(X110=รายชื่อชมรม!$B$6,รายชื่อชมรม!$A$6,IF(X110=รายชื่อชมรม!$B$7,รายชื่อชมรม!$A$7,IF(X110=รายชื่อชมรม!$B$8,รายชื่อชมรม!$A$8,IF(X110=รายชื่อชมรม!$B$9,รายชื่อชมรม!$A$9,IF(X110=รายชื่อชมรม!$B$10,รายชื่อชมรม!$A$10,IF(X110=รายชื่อชมรม!$B$11,รายชื่อชมรม!$A$11,IF(X110=รายชื่อชมรม!$B$12,รายชื่อชมรม!$A$12,"-")))))))))))</f>
        <v/>
      </c>
      <c r="Y110" s="6" t="str">
        <f>IF(W110=0,"",IF(W110="-","",IF(W110="","",VLOOKUP(W110,รายชื่อชมรม!$A$3:$F$83,3,FALSE))))</f>
        <v/>
      </c>
      <c r="Z110" s="6" t="str">
        <f>IF(Y110=$Z$4,MAX(Z$1:$Z109)+1,"")</f>
        <v/>
      </c>
      <c r="AA110" s="6" t="str">
        <f>IF($Y110=AA$4,MAX(AA$1:AA109)+1,"")</f>
        <v/>
      </c>
      <c r="AB110" s="6" t="str">
        <f>IF($Y110=AB$4,MAX(AB$1:AB109)+1,"")</f>
        <v/>
      </c>
      <c r="AC110" s="6" t="str">
        <f>IF($Y110=AC$4,MAX(AC$1:AC109)+1,"")</f>
        <v/>
      </c>
      <c r="AD110" s="6" t="str">
        <f>IF($Y110=AD$4,MAX(AD$1:AD109)+1,"")</f>
        <v/>
      </c>
      <c r="AE110" s="6" t="str">
        <f>IF($Y110=AE$4,MAX(AE$1:AE109)+1,"")</f>
        <v/>
      </c>
      <c r="AF110" s="6" t="str">
        <f>IF($Y110=AF$4,MAX(AF$1:AF109)+1,"")</f>
        <v/>
      </c>
      <c r="AG110" s="6" t="str">
        <f>IF($Y110=AG$4,MAX(AG$1:AG109)+1,"")</f>
        <v/>
      </c>
      <c r="AH110" s="6" t="str">
        <f>IF($Y110=AH$4,MAX(AH$1:AH109)+1,"")</f>
        <v/>
      </c>
      <c r="AI110" s="5">
        <f t="shared" si="18"/>
        <v>0</v>
      </c>
      <c r="AK110" s="6" t="str">
        <f>IF($W110=AK$4,MAX(AK$1:AK109)+1,"")</f>
        <v/>
      </c>
      <c r="AL110" s="6" t="str">
        <f>IF($W110=AL$4,MAX(AL$1:AL109)+1,"")</f>
        <v/>
      </c>
      <c r="AM110" s="6" t="str">
        <f>IF($W110=AM$4,MAX(AM$1:AM109)+1,"")</f>
        <v/>
      </c>
      <c r="AN110" s="6" t="str">
        <f>IF($W110=AN$4,MAX(AN$1:AN109)+1,"")</f>
        <v/>
      </c>
      <c r="AO110" s="6" t="str">
        <f>IF($W110=AO$4,MAX(AO$1:AO109)+1,"")</f>
        <v/>
      </c>
      <c r="AP110" s="6" t="str">
        <f>IF($W110=AP$4,MAX(AP$1:AP109)+1,"")</f>
        <v/>
      </c>
      <c r="AQ110" s="6" t="str">
        <f>IF($W110=AQ$4,MAX(AQ$1:AQ109)+1,"")</f>
        <v/>
      </c>
      <c r="AR110" s="6" t="str">
        <f>IF($W110=AR$4,MAX(AR$1:AR109)+1,"")</f>
        <v/>
      </c>
      <c r="AS110" s="6" t="str">
        <f>IF($W110=AS$4,MAX(AS$1:AS109)+1,"")</f>
        <v/>
      </c>
      <c r="AT110" s="6" t="str">
        <f>IF($W110=AT$4,MAX(AT$1:AT109)+1,"")</f>
        <v/>
      </c>
      <c r="AU110" s="6" t="str">
        <f>IF($W110=AU$4,MAX(AU$1:AU109)+1,"")</f>
        <v/>
      </c>
      <c r="AV110" s="6" t="str">
        <f>IF($W110=AV$4,MAX(AV$1:AV109)+1,"")</f>
        <v/>
      </c>
      <c r="AW110" s="6" t="str">
        <f>IF($W110=AW$4,MAX(AW$1:AW109)+1,"")</f>
        <v/>
      </c>
      <c r="AX110" s="6" t="str">
        <f>IF($W110=AX$4,MAX(AX$1:AX109)+1,"")</f>
        <v/>
      </c>
      <c r="AY110" s="6" t="str">
        <f>IF($W110=AY$4,MAX(AY$1:AY109)+1,"")</f>
        <v/>
      </c>
      <c r="AZ110" s="6" t="str">
        <f>IF($W110=AZ$4,MAX(AZ$1:AZ109)+1,"")</f>
        <v/>
      </c>
      <c r="BA110" s="6" t="str">
        <f>IF($W110=BA$4,MAX(BA$1:BA109)+1,"")</f>
        <v/>
      </c>
      <c r="BB110" s="6" t="str">
        <f>IF($W110=BB$4,MAX(BB$1:BB109)+1,"")</f>
        <v/>
      </c>
      <c r="BC110" s="6" t="str">
        <f>IF($W110=BC$4,MAX(BC$1:BC109)+1,"")</f>
        <v/>
      </c>
      <c r="BD110" s="6" t="str">
        <f>IF($W110=BD$4,MAX(BD$1:BD109)+1,"")</f>
        <v/>
      </c>
      <c r="BE110" s="6" t="str">
        <f>IF($W110=BE$4,MAX(BE$1:BE109)+1,"")</f>
        <v/>
      </c>
      <c r="BF110" s="6" t="str">
        <f>IF($W110=BF$4,MAX(BF$1:BF109)+1,"")</f>
        <v/>
      </c>
      <c r="BG110" s="6" t="str">
        <f>IF($W110=BG$4,MAX(BG$1:BG109)+1,"")</f>
        <v/>
      </c>
      <c r="BH110" s="6" t="str">
        <f>IF($W110=BH$4,MAX(BH$1:BH109)+1,"")</f>
        <v/>
      </c>
      <c r="BI110" s="6" t="str">
        <f>IF($W110=BI$4,MAX(BI$1:BI109)+1,"")</f>
        <v/>
      </c>
      <c r="BJ110" s="6" t="str">
        <f>IF($W110=BJ$4,MAX(BJ$1:BJ109)+1,"")</f>
        <v/>
      </c>
      <c r="BK110" s="6" t="str">
        <f>IF($W110=BK$4,MAX(BK$1:BK109)+1,"")</f>
        <v/>
      </c>
      <c r="BL110" s="6" t="str">
        <f>IF($W110=BL$4,MAX(BL$1:BL109)+1,"")</f>
        <v/>
      </c>
      <c r="BM110" s="6" t="str">
        <f>IF($W110=BM$4,MAX(BM$1:BM109)+1,"")</f>
        <v/>
      </c>
      <c r="BN110" s="6" t="str">
        <f>IF($W110=BN$4,MAX(BN$1:BN109)+1,"")</f>
        <v/>
      </c>
      <c r="BO110" s="6" t="str">
        <f>IF($W110=BO$4,MAX(BO$1:BO109)+1,"")</f>
        <v/>
      </c>
      <c r="BP110" s="6" t="str">
        <f>IF($W110=BP$4,MAX(BP$1:BP109)+1,"")</f>
        <v/>
      </c>
      <c r="BQ110" s="6" t="str">
        <f>IF($W110=BQ$4,MAX(BQ$1:BQ109)+1,"")</f>
        <v/>
      </c>
      <c r="BR110" s="6" t="str">
        <f>IF($W110=BR$4,MAX(BR$1:BR109)+1,"")</f>
        <v/>
      </c>
      <c r="BS110" s="6" t="str">
        <f>IF($W110=BS$4,MAX(BS$1:BS109)+1,"")</f>
        <v/>
      </c>
      <c r="BT110" s="6" t="str">
        <f>IF($W110=BT$4,MAX(BT$1:BT109)+1,"")</f>
        <v/>
      </c>
      <c r="BU110" s="6" t="str">
        <f>IF($W110=BU$4,MAX(BU$1:BU109)+1,"")</f>
        <v/>
      </c>
      <c r="BV110" s="6" t="str">
        <f>IF($W110=BV$4,MAX(BV$1:BV109)+1,"")</f>
        <v/>
      </c>
      <c r="BW110" s="6" t="str">
        <f>IF($W110=BW$4,MAX(BW$1:BW109)+1,"")</f>
        <v/>
      </c>
      <c r="BX110" s="6" t="str">
        <f>IF($W110=BX$4,MAX(BX$1:BX109)+1,"")</f>
        <v/>
      </c>
      <c r="BY110" s="6" t="str">
        <f>IF($W110=BY$4,MAX(BY$1:BY109)+1,"")</f>
        <v/>
      </c>
      <c r="BZ110" s="6" t="str">
        <f>IF($W110=BZ$4,MAX(BZ$1:BZ109)+1,"")</f>
        <v/>
      </c>
      <c r="CA110" s="6" t="str">
        <f>IF($W110=CA$4,MAX(CA$1:CA109)+1,"")</f>
        <v/>
      </c>
      <c r="CB110" s="6" t="str">
        <f>IF($W110=CB$4,MAX(CB$1:CB109)+1,"")</f>
        <v/>
      </c>
      <c r="CC110" s="6" t="str">
        <f>IF($W110=CC$4,MAX(CC$1:CC109)+1,"")</f>
        <v/>
      </c>
      <c r="CD110" s="6" t="str">
        <f>IF($W110=CD$4,MAX(CD$1:CD109)+1,"")</f>
        <v/>
      </c>
      <c r="CE110" s="6" t="str">
        <f>IF($W110=CE$4,MAX(CE$1:CE109)+1,"")</f>
        <v/>
      </c>
      <c r="CF110" s="6" t="str">
        <f>IF($W110=CF$4,MAX(CF$1:CF109)+1,"")</f>
        <v/>
      </c>
      <c r="CG110" s="6" t="str">
        <f>IF($W110=CG$4,MAX(CG$1:CG109)+1,"")</f>
        <v/>
      </c>
      <c r="CH110" s="6" t="str">
        <f>IF($W110=CH$4,MAX(CH$1:CH109)+1,"")</f>
        <v/>
      </c>
      <c r="CI110" s="6" t="str">
        <f>IF($W110=CI$4,MAX(CI$1:CI109)+1,"")</f>
        <v/>
      </c>
      <c r="CJ110" s="6" t="str">
        <f>IF($W110=CJ$4,MAX(CJ$1:CJ109)+1,"")</f>
        <v/>
      </c>
      <c r="CK110" s="6" t="str">
        <f>IF($W110=CK$4,MAX(CK$1:CK109)+1,"")</f>
        <v/>
      </c>
      <c r="CL110" s="6" t="str">
        <f>IF($W110=CL$4,MAX(CL$1:CL109)+1,"")</f>
        <v/>
      </c>
      <c r="CM110" s="6" t="str">
        <f>IF($W110=CM$4,MAX(CM$1:CM109)+1,"")</f>
        <v/>
      </c>
      <c r="CN110" s="6" t="str">
        <f>IF($W110=CN$4,MAX(CN$1:CN109)+1,"")</f>
        <v/>
      </c>
      <c r="CO110" s="6" t="str">
        <f>IF($W110=CO$4,MAX(CO$1:CO109)+1,"")</f>
        <v/>
      </c>
      <c r="CP110" s="6" t="str">
        <f>IF($W110=CP$4,MAX(CP$1:CP109)+1,"")</f>
        <v/>
      </c>
      <c r="CQ110" s="6" t="str">
        <f>IF($W110=CQ$4,MAX(CQ$1:CQ109)+1,"")</f>
        <v/>
      </c>
      <c r="CR110" s="6" t="str">
        <f>IF($W110=CR$4,MAX(CR$1:CR109)+1,"")</f>
        <v/>
      </c>
      <c r="CS110" s="6" t="str">
        <f>IF($W110=CS$4,MAX(CS$1:CS109)+1,"")</f>
        <v/>
      </c>
      <c r="CT110" s="5">
        <f t="shared" si="19"/>
        <v>0</v>
      </c>
      <c r="CU110" s="6" t="str">
        <f t="shared" si="20"/>
        <v/>
      </c>
      <c r="CV110" s="5" t="str">
        <f t="shared" si="21"/>
        <v/>
      </c>
      <c r="CW110" s="5" t="str" cm="1">
        <f t="array" ref="CW110">RIGHT(F110,MIN(LEN(SUBSTITUTE(F110,รายชื่อนักเรียนแยกห้อง!$AD$5:$AD$8,""))))</f>
        <v/>
      </c>
      <c r="CX110" s="6" t="str">
        <f t="shared" si="22"/>
        <v/>
      </c>
      <c r="CY110" s="6" t="str">
        <f t="shared" si="23"/>
        <v/>
      </c>
      <c r="CZ110" s="5" t="str">
        <f t="shared" si="24"/>
        <v>-</v>
      </c>
      <c r="DA110" s="5" t="str">
        <f t="shared" si="25"/>
        <v>-</v>
      </c>
      <c r="DC110" s="6" t="str">
        <f>IF(DB110="วิทย์-คณิต (เตรียมวิศวะ)",MAX($DC$1:DC109)+1,"")</f>
        <v/>
      </c>
      <c r="DD110" s="6" t="str">
        <f>IF(DB110="วิทย์-คณิต (วิทยาศาสตร์สุขภาพ)",MAX($DD$1:DD109)+1,"")</f>
        <v/>
      </c>
      <c r="DE110" s="6" t="str">
        <f>IF(DB110="ศิลป์การจัดการธุรกิจการค้าสมัยใหม่",MAX($DE$1:DE109)+1,"")</f>
        <v/>
      </c>
      <c r="DF110" s="6" t="str">
        <f>IF(DB110="ศิลป์ภาษาจีนเพื่อธุรกิจ 4.0",MAX($DF$1:DF109)+1,"")</f>
        <v/>
      </c>
      <c r="DG110" s="6" t="str">
        <f>IF(DB110="ศิลป์ภาษาอังกฤษเพื่อการสื่อสารธุรกิจ",MAX($DG$1:DG109)+1,"")</f>
        <v/>
      </c>
      <c r="DH110" s="6" t="str">
        <f>IF(DB110="นวัตกรรมการจัดการเกษตร",MAX($DH$1:DH109)+1,"")</f>
        <v/>
      </c>
      <c r="DI110" s="5">
        <f t="shared" si="26"/>
        <v>0</v>
      </c>
      <c r="DJ110" s="5" t="str">
        <f t="shared" si="27"/>
        <v>-</v>
      </c>
      <c r="DK110" s="5" t="str">
        <f t="shared" si="28"/>
        <v>-0</v>
      </c>
      <c r="DL110" s="5" t="str">
        <f t="shared" si="29"/>
        <v/>
      </c>
    </row>
    <row r="111" spans="1:116">
      <c r="A111" s="5" t="str">
        <f t="shared" si="15"/>
        <v>-</v>
      </c>
      <c r="B111" s="5" t="str">
        <f t="shared" si="16"/>
        <v>-0</v>
      </c>
      <c r="C111" s="5" t="str">
        <f t="shared" si="17"/>
        <v>-0</v>
      </c>
      <c r="D111" s="8"/>
      <c r="E111" s="9"/>
      <c r="F111" s="3"/>
      <c r="G111" s="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W111" s="6" t="str">
        <f>IF(X111="","",IF(X111=รายชื่อชมรม!$B$3,รายชื่อชมรม!$A$3,IF(X111=รายชื่อชมรม!$B$4,รายชื่อชมรม!$A$4,IF(X111=รายชื่อชมรม!$B$5,รายชื่อชมรม!$A$5,IF(X111=รายชื่อชมรม!$B$6,รายชื่อชมรม!$A$6,IF(X111=รายชื่อชมรม!$B$7,รายชื่อชมรม!$A$7,IF(X111=รายชื่อชมรม!$B$8,รายชื่อชมรม!$A$8,IF(X111=รายชื่อชมรม!$B$9,รายชื่อชมรม!$A$9,IF(X111=รายชื่อชมรม!$B$10,รายชื่อชมรม!$A$10,IF(X111=รายชื่อชมรม!$B$11,รายชื่อชมรม!$A$11,IF(X111=รายชื่อชมรม!$B$12,รายชื่อชมรม!$A$12,"-")))))))))))</f>
        <v/>
      </c>
      <c r="Y111" s="6" t="str">
        <f>IF(W111=0,"",IF(W111="-","",IF(W111="","",VLOOKUP(W111,รายชื่อชมรม!$A$3:$F$83,3,FALSE))))</f>
        <v/>
      </c>
      <c r="Z111" s="6" t="str">
        <f>IF(Y111=$Z$4,MAX(Z$1:$Z110)+1,"")</f>
        <v/>
      </c>
      <c r="AA111" s="6" t="str">
        <f>IF($Y111=AA$4,MAX(AA$1:AA110)+1,"")</f>
        <v/>
      </c>
      <c r="AB111" s="6" t="str">
        <f>IF($Y111=AB$4,MAX(AB$1:AB110)+1,"")</f>
        <v/>
      </c>
      <c r="AC111" s="6" t="str">
        <f>IF($Y111=AC$4,MAX(AC$1:AC110)+1,"")</f>
        <v/>
      </c>
      <c r="AD111" s="6" t="str">
        <f>IF($Y111=AD$4,MAX(AD$1:AD110)+1,"")</f>
        <v/>
      </c>
      <c r="AE111" s="6" t="str">
        <f>IF($Y111=AE$4,MAX(AE$1:AE110)+1,"")</f>
        <v/>
      </c>
      <c r="AF111" s="6" t="str">
        <f>IF($Y111=AF$4,MAX(AF$1:AF110)+1,"")</f>
        <v/>
      </c>
      <c r="AG111" s="6" t="str">
        <f>IF($Y111=AG$4,MAX(AG$1:AG110)+1,"")</f>
        <v/>
      </c>
      <c r="AH111" s="6" t="str">
        <f>IF($Y111=AH$4,MAX(AH$1:AH110)+1,"")</f>
        <v/>
      </c>
      <c r="AI111" s="5">
        <f t="shared" si="18"/>
        <v>0</v>
      </c>
      <c r="AK111" s="6" t="str">
        <f>IF($W111=AK$4,MAX(AK$1:AK110)+1,"")</f>
        <v/>
      </c>
      <c r="AL111" s="6" t="str">
        <f>IF($W111=AL$4,MAX(AL$1:AL110)+1,"")</f>
        <v/>
      </c>
      <c r="AM111" s="6" t="str">
        <f>IF($W111=AM$4,MAX(AM$1:AM110)+1,"")</f>
        <v/>
      </c>
      <c r="AN111" s="6" t="str">
        <f>IF($W111=AN$4,MAX(AN$1:AN110)+1,"")</f>
        <v/>
      </c>
      <c r="AO111" s="6" t="str">
        <f>IF($W111=AO$4,MAX(AO$1:AO110)+1,"")</f>
        <v/>
      </c>
      <c r="AP111" s="6" t="str">
        <f>IF($W111=AP$4,MAX(AP$1:AP110)+1,"")</f>
        <v/>
      </c>
      <c r="AQ111" s="6" t="str">
        <f>IF($W111=AQ$4,MAX(AQ$1:AQ110)+1,"")</f>
        <v/>
      </c>
      <c r="AR111" s="6" t="str">
        <f>IF($W111=AR$4,MAX(AR$1:AR110)+1,"")</f>
        <v/>
      </c>
      <c r="AS111" s="6" t="str">
        <f>IF($W111=AS$4,MAX(AS$1:AS110)+1,"")</f>
        <v/>
      </c>
      <c r="AT111" s="6" t="str">
        <f>IF($W111=AT$4,MAX(AT$1:AT110)+1,"")</f>
        <v/>
      </c>
      <c r="AU111" s="6" t="str">
        <f>IF($W111=AU$4,MAX(AU$1:AU110)+1,"")</f>
        <v/>
      </c>
      <c r="AV111" s="6" t="str">
        <f>IF($W111=AV$4,MAX(AV$1:AV110)+1,"")</f>
        <v/>
      </c>
      <c r="AW111" s="6" t="str">
        <f>IF($W111=AW$4,MAX(AW$1:AW110)+1,"")</f>
        <v/>
      </c>
      <c r="AX111" s="6" t="str">
        <f>IF($W111=AX$4,MAX(AX$1:AX110)+1,"")</f>
        <v/>
      </c>
      <c r="AY111" s="6" t="str">
        <f>IF($W111=AY$4,MAX(AY$1:AY110)+1,"")</f>
        <v/>
      </c>
      <c r="AZ111" s="6" t="str">
        <f>IF($W111=AZ$4,MAX(AZ$1:AZ110)+1,"")</f>
        <v/>
      </c>
      <c r="BA111" s="6" t="str">
        <f>IF($W111=BA$4,MAX(BA$1:BA110)+1,"")</f>
        <v/>
      </c>
      <c r="BB111" s="6" t="str">
        <f>IF($W111=BB$4,MAX(BB$1:BB110)+1,"")</f>
        <v/>
      </c>
      <c r="BC111" s="6" t="str">
        <f>IF($W111=BC$4,MAX(BC$1:BC110)+1,"")</f>
        <v/>
      </c>
      <c r="BD111" s="6" t="str">
        <f>IF($W111=BD$4,MAX(BD$1:BD110)+1,"")</f>
        <v/>
      </c>
      <c r="BE111" s="6" t="str">
        <f>IF($W111=BE$4,MAX(BE$1:BE110)+1,"")</f>
        <v/>
      </c>
      <c r="BF111" s="6" t="str">
        <f>IF($W111=BF$4,MAX(BF$1:BF110)+1,"")</f>
        <v/>
      </c>
      <c r="BG111" s="6" t="str">
        <f>IF($W111=BG$4,MAX(BG$1:BG110)+1,"")</f>
        <v/>
      </c>
      <c r="BH111" s="6" t="str">
        <f>IF($W111=BH$4,MAX(BH$1:BH110)+1,"")</f>
        <v/>
      </c>
      <c r="BI111" s="6" t="str">
        <f>IF($W111=BI$4,MAX(BI$1:BI110)+1,"")</f>
        <v/>
      </c>
      <c r="BJ111" s="6" t="str">
        <f>IF($W111=BJ$4,MAX(BJ$1:BJ110)+1,"")</f>
        <v/>
      </c>
      <c r="BK111" s="6" t="str">
        <f>IF($W111=BK$4,MAX(BK$1:BK110)+1,"")</f>
        <v/>
      </c>
      <c r="BL111" s="6" t="str">
        <f>IF($W111=BL$4,MAX(BL$1:BL110)+1,"")</f>
        <v/>
      </c>
      <c r="BM111" s="6" t="str">
        <f>IF($W111=BM$4,MAX(BM$1:BM110)+1,"")</f>
        <v/>
      </c>
      <c r="BN111" s="6" t="str">
        <f>IF($W111=BN$4,MAX(BN$1:BN110)+1,"")</f>
        <v/>
      </c>
      <c r="BO111" s="6" t="str">
        <f>IF($W111=BO$4,MAX(BO$1:BO110)+1,"")</f>
        <v/>
      </c>
      <c r="BP111" s="6" t="str">
        <f>IF($W111=BP$4,MAX(BP$1:BP110)+1,"")</f>
        <v/>
      </c>
      <c r="BQ111" s="6" t="str">
        <f>IF($W111=BQ$4,MAX(BQ$1:BQ110)+1,"")</f>
        <v/>
      </c>
      <c r="BR111" s="6" t="str">
        <f>IF($W111=BR$4,MAX(BR$1:BR110)+1,"")</f>
        <v/>
      </c>
      <c r="BS111" s="6" t="str">
        <f>IF($W111=BS$4,MAX(BS$1:BS110)+1,"")</f>
        <v/>
      </c>
      <c r="BT111" s="6" t="str">
        <f>IF($W111=BT$4,MAX(BT$1:BT110)+1,"")</f>
        <v/>
      </c>
      <c r="BU111" s="6" t="str">
        <f>IF($W111=BU$4,MAX(BU$1:BU110)+1,"")</f>
        <v/>
      </c>
      <c r="BV111" s="6" t="str">
        <f>IF($W111=BV$4,MAX(BV$1:BV110)+1,"")</f>
        <v/>
      </c>
      <c r="BW111" s="6" t="str">
        <f>IF($W111=BW$4,MAX(BW$1:BW110)+1,"")</f>
        <v/>
      </c>
      <c r="BX111" s="6" t="str">
        <f>IF($W111=BX$4,MAX(BX$1:BX110)+1,"")</f>
        <v/>
      </c>
      <c r="BY111" s="6" t="str">
        <f>IF($W111=BY$4,MAX(BY$1:BY110)+1,"")</f>
        <v/>
      </c>
      <c r="BZ111" s="6" t="str">
        <f>IF($W111=BZ$4,MAX(BZ$1:BZ110)+1,"")</f>
        <v/>
      </c>
      <c r="CA111" s="6" t="str">
        <f>IF($W111=CA$4,MAX(CA$1:CA110)+1,"")</f>
        <v/>
      </c>
      <c r="CB111" s="6" t="str">
        <f>IF($W111=CB$4,MAX(CB$1:CB110)+1,"")</f>
        <v/>
      </c>
      <c r="CC111" s="6" t="str">
        <f>IF($W111=CC$4,MAX(CC$1:CC110)+1,"")</f>
        <v/>
      </c>
      <c r="CD111" s="6" t="str">
        <f>IF($W111=CD$4,MAX(CD$1:CD110)+1,"")</f>
        <v/>
      </c>
      <c r="CE111" s="6" t="str">
        <f>IF($W111=CE$4,MAX(CE$1:CE110)+1,"")</f>
        <v/>
      </c>
      <c r="CF111" s="6" t="str">
        <f>IF($W111=CF$4,MAX(CF$1:CF110)+1,"")</f>
        <v/>
      </c>
      <c r="CG111" s="6" t="str">
        <f>IF($W111=CG$4,MAX(CG$1:CG110)+1,"")</f>
        <v/>
      </c>
      <c r="CH111" s="6" t="str">
        <f>IF($W111=CH$4,MAX(CH$1:CH110)+1,"")</f>
        <v/>
      </c>
      <c r="CI111" s="6" t="str">
        <f>IF($W111=CI$4,MAX(CI$1:CI110)+1,"")</f>
        <v/>
      </c>
      <c r="CJ111" s="6" t="str">
        <f>IF($W111=CJ$4,MAX(CJ$1:CJ110)+1,"")</f>
        <v/>
      </c>
      <c r="CK111" s="6" t="str">
        <f>IF($W111=CK$4,MAX(CK$1:CK110)+1,"")</f>
        <v/>
      </c>
      <c r="CL111" s="6" t="str">
        <f>IF($W111=CL$4,MAX(CL$1:CL110)+1,"")</f>
        <v/>
      </c>
      <c r="CM111" s="6" t="str">
        <f>IF($W111=CM$4,MAX(CM$1:CM110)+1,"")</f>
        <v/>
      </c>
      <c r="CN111" s="6" t="str">
        <f>IF($W111=CN$4,MAX(CN$1:CN110)+1,"")</f>
        <v/>
      </c>
      <c r="CO111" s="6" t="str">
        <f>IF($W111=CO$4,MAX(CO$1:CO110)+1,"")</f>
        <v/>
      </c>
      <c r="CP111" s="6" t="str">
        <f>IF($W111=CP$4,MAX(CP$1:CP110)+1,"")</f>
        <v/>
      </c>
      <c r="CQ111" s="6" t="str">
        <f>IF($W111=CQ$4,MAX(CQ$1:CQ110)+1,"")</f>
        <v/>
      </c>
      <c r="CR111" s="6" t="str">
        <f>IF($W111=CR$4,MAX(CR$1:CR110)+1,"")</f>
        <v/>
      </c>
      <c r="CS111" s="6" t="str">
        <f>IF($W111=CS$4,MAX(CS$1:CS110)+1,"")</f>
        <v/>
      </c>
      <c r="CT111" s="5">
        <f t="shared" si="19"/>
        <v>0</v>
      </c>
      <c r="CU111" s="6" t="str">
        <f t="shared" si="20"/>
        <v/>
      </c>
      <c r="CV111" s="5" t="str">
        <f t="shared" si="21"/>
        <v/>
      </c>
      <c r="CW111" s="5" t="str" cm="1">
        <f t="array" ref="CW111">RIGHT(F111,MIN(LEN(SUBSTITUTE(F111,รายชื่อนักเรียนแยกห้อง!$AD$5:$AD$8,""))))</f>
        <v/>
      </c>
      <c r="CX111" s="6" t="str">
        <f t="shared" si="22"/>
        <v/>
      </c>
      <c r="CY111" s="6" t="str">
        <f t="shared" si="23"/>
        <v/>
      </c>
      <c r="CZ111" s="5" t="str">
        <f t="shared" si="24"/>
        <v>-</v>
      </c>
      <c r="DA111" s="5" t="str">
        <f t="shared" si="25"/>
        <v>-</v>
      </c>
      <c r="DC111" s="6" t="str">
        <f>IF(DB111="วิทย์-คณิต (เตรียมวิศวะ)",MAX($DC$1:DC110)+1,"")</f>
        <v/>
      </c>
      <c r="DD111" s="6" t="str">
        <f>IF(DB111="วิทย์-คณิต (วิทยาศาสตร์สุขภาพ)",MAX($DD$1:DD110)+1,"")</f>
        <v/>
      </c>
      <c r="DE111" s="6" t="str">
        <f>IF(DB111="ศิลป์การจัดการธุรกิจการค้าสมัยใหม่",MAX($DE$1:DE110)+1,"")</f>
        <v/>
      </c>
      <c r="DF111" s="6" t="str">
        <f>IF(DB111="ศิลป์ภาษาจีนเพื่อธุรกิจ 4.0",MAX($DF$1:DF110)+1,"")</f>
        <v/>
      </c>
      <c r="DG111" s="6" t="str">
        <f>IF(DB111="ศิลป์ภาษาอังกฤษเพื่อการสื่อสารธุรกิจ",MAX($DG$1:DG110)+1,"")</f>
        <v/>
      </c>
      <c r="DH111" s="6" t="str">
        <f>IF(DB111="นวัตกรรมการจัดการเกษตร",MAX($DH$1:DH110)+1,"")</f>
        <v/>
      </c>
      <c r="DI111" s="5">
        <f t="shared" si="26"/>
        <v>0</v>
      </c>
      <c r="DJ111" s="5" t="str">
        <f t="shared" si="27"/>
        <v>-</v>
      </c>
      <c r="DK111" s="5" t="str">
        <f t="shared" si="28"/>
        <v>-0</v>
      </c>
      <c r="DL111" s="5" t="str">
        <f t="shared" si="29"/>
        <v/>
      </c>
    </row>
    <row r="112" spans="1:116">
      <c r="A112" s="5" t="str">
        <f t="shared" si="15"/>
        <v>มัธยมศึกษาปีที่ 1/4-1</v>
      </c>
      <c r="B112" s="5" t="str">
        <f t="shared" si="16"/>
        <v>ช68101-12</v>
      </c>
      <c r="C112" s="5" t="str">
        <f t="shared" si="17"/>
        <v>-0</v>
      </c>
      <c r="D112" s="8">
        <v>1</v>
      </c>
      <c r="E112" s="9" t="s">
        <v>1817</v>
      </c>
      <c r="F112" s="3" t="s">
        <v>1818</v>
      </c>
      <c r="G112" s="3" t="s">
        <v>39</v>
      </c>
      <c r="H112" s="11">
        <v>1</v>
      </c>
      <c r="I112" s="11">
        <v>7</v>
      </c>
      <c r="J112" s="11">
        <v>0</v>
      </c>
      <c r="K112" s="11">
        <v>9</v>
      </c>
      <c r="L112" s="11">
        <v>9</v>
      </c>
      <c r="M112" s="11">
        <v>0</v>
      </c>
      <c r="N112" s="11">
        <v>1</v>
      </c>
      <c r="O112" s="11">
        <v>9</v>
      </c>
      <c r="P112" s="11">
        <v>3</v>
      </c>
      <c r="Q112" s="11">
        <v>8</v>
      </c>
      <c r="R112" s="11">
        <v>1</v>
      </c>
      <c r="S112" s="11">
        <v>2</v>
      </c>
      <c r="T112" s="11">
        <v>2</v>
      </c>
      <c r="U112" s="11" t="s">
        <v>578</v>
      </c>
      <c r="W112" s="6" t="str">
        <f>IF(X112="","",IF(X112=รายชื่อชมรม!$B$3,รายชื่อชมรม!$A$3,IF(X112=รายชื่อชมรม!$B$4,รายชื่อชมรม!$A$4,IF(X112=รายชื่อชมรม!$B$5,รายชื่อชมรม!$A$5,IF(X112=รายชื่อชมรม!$B$6,รายชื่อชมรม!$A$6,IF(X112=รายชื่อชมรม!$B$7,รายชื่อชมรม!$A$7,IF(X112=รายชื่อชมรม!$B$8,รายชื่อชมรม!$A$8,IF(X112=รายชื่อชมรม!$B$9,รายชื่อชมรม!$A$9,IF(X112=รายชื่อชมรม!$B$10,รายชื่อชมรม!$A$10,IF(X112=รายชื่อชมรม!$B$11,รายชื่อชมรม!$A$11,IF(X112=รายชื่อชมรม!$B$12,รายชื่อชมรม!$A$12,"-")))))))))))</f>
        <v>ช68101</v>
      </c>
      <c r="X112" s="6" t="s">
        <v>2324</v>
      </c>
      <c r="Y112" s="6" t="str">
        <f>IF(W112=0,"",IF(W112="-","",IF(W112="","",VLOOKUP(W112,รายชื่อชมรม!$A$3:$F$83,3,FALSE))))</f>
        <v>นางสาวศิลป์ศุภา  คุสินธุ์</v>
      </c>
      <c r="Z112" s="6" t="str">
        <f>IF(Y112=$Z$4,MAX(Z$1:$Z111)+1,"")</f>
        <v/>
      </c>
      <c r="AA112" s="6" t="str">
        <f>IF($Y112=AA$4,MAX(AA$1:AA111)+1,"")</f>
        <v/>
      </c>
      <c r="AB112" s="6" t="str">
        <f>IF($Y112=AB$4,MAX(AB$1:AB111)+1,"")</f>
        <v/>
      </c>
      <c r="AC112" s="6" t="str">
        <f>IF($Y112=AC$4,MAX(AC$1:AC111)+1,"")</f>
        <v/>
      </c>
      <c r="AD112" s="6" t="str">
        <f>IF($Y112=AD$4,MAX(AD$1:AD111)+1,"")</f>
        <v/>
      </c>
      <c r="AE112" s="6" t="str">
        <f>IF($Y112=AE$4,MAX(AE$1:AE111)+1,"")</f>
        <v/>
      </c>
      <c r="AF112" s="6" t="str">
        <f>IF($Y112=AF$4,MAX(AF$1:AF111)+1,"")</f>
        <v/>
      </c>
      <c r="AG112" s="6" t="str">
        <f>IF($Y112=AG$4,MAX(AG$1:AG111)+1,"")</f>
        <v/>
      </c>
      <c r="AH112" s="6" t="str">
        <f>IF($Y112=AH$4,MAX(AH$1:AH111)+1,"")</f>
        <v/>
      </c>
      <c r="AI112" s="5">
        <f t="shared" si="18"/>
        <v>0</v>
      </c>
      <c r="AK112" s="6">
        <f>IF($W112=AK$4,MAX(AK$1:AK111)+1,"")</f>
        <v>12</v>
      </c>
      <c r="AL112" s="6" t="str">
        <f>IF($W112=AL$4,MAX(AL$1:AL111)+1,"")</f>
        <v/>
      </c>
      <c r="AM112" s="6" t="str">
        <f>IF($W112=AM$4,MAX(AM$1:AM111)+1,"")</f>
        <v/>
      </c>
      <c r="AN112" s="6" t="str">
        <f>IF($W112=AN$4,MAX(AN$1:AN111)+1,"")</f>
        <v/>
      </c>
      <c r="AO112" s="6" t="str">
        <f>IF($W112=AO$4,MAX(AO$1:AO111)+1,"")</f>
        <v/>
      </c>
      <c r="AP112" s="6" t="str">
        <f>IF($W112=AP$4,MAX(AP$1:AP111)+1,"")</f>
        <v/>
      </c>
      <c r="AQ112" s="6" t="str">
        <f>IF($W112=AQ$4,MAX(AQ$1:AQ111)+1,"")</f>
        <v/>
      </c>
      <c r="AR112" s="6" t="str">
        <f>IF($W112=AR$4,MAX(AR$1:AR111)+1,"")</f>
        <v/>
      </c>
      <c r="AS112" s="6" t="str">
        <f>IF($W112=AS$4,MAX(AS$1:AS111)+1,"")</f>
        <v/>
      </c>
      <c r="AT112" s="6" t="str">
        <f>IF($W112=AT$4,MAX(AT$1:AT111)+1,"")</f>
        <v/>
      </c>
      <c r="AU112" s="6" t="str">
        <f>IF($W112=AU$4,MAX(AU$1:AU111)+1,"")</f>
        <v/>
      </c>
      <c r="AV112" s="6" t="str">
        <f>IF($W112=AV$4,MAX(AV$1:AV111)+1,"")</f>
        <v/>
      </c>
      <c r="AW112" s="6" t="str">
        <f>IF($W112=AW$4,MAX(AW$1:AW111)+1,"")</f>
        <v/>
      </c>
      <c r="AX112" s="6" t="str">
        <f>IF($W112=AX$4,MAX(AX$1:AX111)+1,"")</f>
        <v/>
      </c>
      <c r="AY112" s="6" t="str">
        <f>IF($W112=AY$4,MAX(AY$1:AY111)+1,"")</f>
        <v/>
      </c>
      <c r="AZ112" s="6" t="str">
        <f>IF($W112=AZ$4,MAX(AZ$1:AZ111)+1,"")</f>
        <v/>
      </c>
      <c r="BA112" s="6" t="str">
        <f>IF($W112=BA$4,MAX(BA$1:BA111)+1,"")</f>
        <v/>
      </c>
      <c r="BB112" s="6" t="str">
        <f>IF($W112=BB$4,MAX(BB$1:BB111)+1,"")</f>
        <v/>
      </c>
      <c r="BC112" s="6" t="str">
        <f>IF($W112=BC$4,MAX(BC$1:BC111)+1,"")</f>
        <v/>
      </c>
      <c r="BD112" s="6" t="str">
        <f>IF($W112=BD$4,MAX(BD$1:BD111)+1,"")</f>
        <v/>
      </c>
      <c r="BE112" s="6" t="str">
        <f>IF($W112=BE$4,MAX(BE$1:BE111)+1,"")</f>
        <v/>
      </c>
      <c r="BF112" s="6" t="str">
        <f>IF($W112=BF$4,MAX(BF$1:BF111)+1,"")</f>
        <v/>
      </c>
      <c r="BG112" s="6" t="str">
        <f>IF($W112=BG$4,MAX(BG$1:BG111)+1,"")</f>
        <v/>
      </c>
      <c r="BH112" s="6" t="str">
        <f>IF($W112=BH$4,MAX(BH$1:BH111)+1,"")</f>
        <v/>
      </c>
      <c r="BI112" s="6" t="str">
        <f>IF($W112=BI$4,MAX(BI$1:BI111)+1,"")</f>
        <v/>
      </c>
      <c r="BJ112" s="6" t="str">
        <f>IF($W112=BJ$4,MAX(BJ$1:BJ111)+1,"")</f>
        <v/>
      </c>
      <c r="BK112" s="6" t="str">
        <f>IF($W112=BK$4,MAX(BK$1:BK111)+1,"")</f>
        <v/>
      </c>
      <c r="BL112" s="6" t="str">
        <f>IF($W112=BL$4,MAX(BL$1:BL111)+1,"")</f>
        <v/>
      </c>
      <c r="BM112" s="6" t="str">
        <f>IF($W112=BM$4,MAX(BM$1:BM111)+1,"")</f>
        <v/>
      </c>
      <c r="BN112" s="6" t="str">
        <f>IF($W112=BN$4,MAX(BN$1:BN111)+1,"")</f>
        <v/>
      </c>
      <c r="BO112" s="6" t="str">
        <f>IF($W112=BO$4,MAX(BO$1:BO111)+1,"")</f>
        <v/>
      </c>
      <c r="BP112" s="6" t="str">
        <f>IF($W112=BP$4,MAX(BP$1:BP111)+1,"")</f>
        <v/>
      </c>
      <c r="BQ112" s="6" t="str">
        <f>IF($W112=BQ$4,MAX(BQ$1:BQ111)+1,"")</f>
        <v/>
      </c>
      <c r="BR112" s="6" t="str">
        <f>IF($W112=BR$4,MAX(BR$1:BR111)+1,"")</f>
        <v/>
      </c>
      <c r="BS112" s="6" t="str">
        <f>IF($W112=BS$4,MAX(BS$1:BS111)+1,"")</f>
        <v/>
      </c>
      <c r="BT112" s="6" t="str">
        <f>IF($W112=BT$4,MAX(BT$1:BT111)+1,"")</f>
        <v/>
      </c>
      <c r="BU112" s="6" t="str">
        <f>IF($W112=BU$4,MAX(BU$1:BU111)+1,"")</f>
        <v/>
      </c>
      <c r="BV112" s="6" t="str">
        <f>IF($W112=BV$4,MAX(BV$1:BV111)+1,"")</f>
        <v/>
      </c>
      <c r="BW112" s="6" t="str">
        <f>IF($W112=BW$4,MAX(BW$1:BW111)+1,"")</f>
        <v/>
      </c>
      <c r="BX112" s="6" t="str">
        <f>IF($W112=BX$4,MAX(BX$1:BX111)+1,"")</f>
        <v/>
      </c>
      <c r="BY112" s="6" t="str">
        <f>IF($W112=BY$4,MAX(BY$1:BY111)+1,"")</f>
        <v/>
      </c>
      <c r="BZ112" s="6" t="str">
        <f>IF($W112=BZ$4,MAX(BZ$1:BZ111)+1,"")</f>
        <v/>
      </c>
      <c r="CA112" s="6" t="str">
        <f>IF($W112=CA$4,MAX(CA$1:CA111)+1,"")</f>
        <v/>
      </c>
      <c r="CB112" s="6" t="str">
        <f>IF($W112=CB$4,MAX(CB$1:CB111)+1,"")</f>
        <v/>
      </c>
      <c r="CC112" s="6" t="str">
        <f>IF($W112=CC$4,MAX(CC$1:CC111)+1,"")</f>
        <v/>
      </c>
      <c r="CD112" s="6" t="str">
        <f>IF($W112=CD$4,MAX(CD$1:CD111)+1,"")</f>
        <v/>
      </c>
      <c r="CE112" s="6" t="str">
        <f>IF($W112=CE$4,MAX(CE$1:CE111)+1,"")</f>
        <v/>
      </c>
      <c r="CF112" s="6" t="str">
        <f>IF($W112=CF$4,MAX(CF$1:CF111)+1,"")</f>
        <v/>
      </c>
      <c r="CG112" s="6" t="str">
        <f>IF($W112=CG$4,MAX(CG$1:CG111)+1,"")</f>
        <v/>
      </c>
      <c r="CH112" s="6" t="str">
        <f>IF($W112=CH$4,MAX(CH$1:CH111)+1,"")</f>
        <v/>
      </c>
      <c r="CI112" s="6" t="str">
        <f>IF($W112=CI$4,MAX(CI$1:CI111)+1,"")</f>
        <v/>
      </c>
      <c r="CJ112" s="6" t="str">
        <f>IF($W112=CJ$4,MAX(CJ$1:CJ111)+1,"")</f>
        <v/>
      </c>
      <c r="CK112" s="6" t="str">
        <f>IF($W112=CK$4,MAX(CK$1:CK111)+1,"")</f>
        <v/>
      </c>
      <c r="CL112" s="6" t="str">
        <f>IF($W112=CL$4,MAX(CL$1:CL111)+1,"")</f>
        <v/>
      </c>
      <c r="CM112" s="6" t="str">
        <f>IF($W112=CM$4,MAX(CM$1:CM111)+1,"")</f>
        <v/>
      </c>
      <c r="CN112" s="6" t="str">
        <f>IF($W112=CN$4,MAX(CN$1:CN111)+1,"")</f>
        <v/>
      </c>
      <c r="CO112" s="6" t="str">
        <f>IF($W112=CO$4,MAX(CO$1:CO111)+1,"")</f>
        <v/>
      </c>
      <c r="CP112" s="6" t="str">
        <f>IF($W112=CP$4,MAX(CP$1:CP111)+1,"")</f>
        <v/>
      </c>
      <c r="CQ112" s="6" t="str">
        <f>IF($W112=CQ$4,MAX(CQ$1:CQ111)+1,"")</f>
        <v/>
      </c>
      <c r="CR112" s="6" t="str">
        <f>IF($W112=CR$4,MAX(CR$1:CR111)+1,"")</f>
        <v/>
      </c>
      <c r="CS112" s="6" t="str">
        <f>IF($W112=CS$4,MAX(CS$1:CS111)+1,"")</f>
        <v/>
      </c>
      <c r="CT112" s="5">
        <f t="shared" si="19"/>
        <v>12</v>
      </c>
      <c r="CU112" s="6" t="str">
        <f t="shared" si="20"/>
        <v>1709901938122</v>
      </c>
      <c r="CV112" s="5" t="str">
        <f t="shared" si="21"/>
        <v>เด็กชาย</v>
      </c>
      <c r="CW112" s="5" t="str" cm="1">
        <f t="array" ref="CW112">RIGHT(F112,MIN(LEN(SUBSTITUTE(F112,รายชื่อนักเรียนแยกห้อง!$AD$5:$AD$8,""))))</f>
        <v xml:space="preserve">วรวิช              </v>
      </c>
      <c r="CX112" s="6">
        <f t="shared" si="22"/>
        <v>0</v>
      </c>
      <c r="CY112" s="6" t="str">
        <f t="shared" si="23"/>
        <v/>
      </c>
      <c r="CZ112" s="5" t="str">
        <f t="shared" si="24"/>
        <v>มัธยมศึกษาปีที่ 1/4-0</v>
      </c>
      <c r="DA112" s="5" t="str">
        <f t="shared" si="25"/>
        <v>มัธยมศึกษาปีที่ 1/4-</v>
      </c>
      <c r="DC112" s="6" t="str">
        <f>IF(DB112="วิทย์-คณิต (เตรียมวิศวะ)",MAX($DC$1:DC111)+1,"")</f>
        <v/>
      </c>
      <c r="DD112" s="6" t="str">
        <f>IF(DB112="วิทย์-คณิต (วิทยาศาสตร์สุขภาพ)",MAX($DD$1:DD111)+1,"")</f>
        <v/>
      </c>
      <c r="DE112" s="6" t="str">
        <f>IF(DB112="ศิลป์การจัดการธุรกิจการค้าสมัยใหม่",MAX($DE$1:DE111)+1,"")</f>
        <v/>
      </c>
      <c r="DF112" s="6" t="str">
        <f>IF(DB112="ศิลป์ภาษาจีนเพื่อธุรกิจ 4.0",MAX($DF$1:DF111)+1,"")</f>
        <v/>
      </c>
      <c r="DG112" s="6" t="str">
        <f>IF(DB112="ศิลป์ภาษาอังกฤษเพื่อการสื่อสารธุรกิจ",MAX($DG$1:DG111)+1,"")</f>
        <v/>
      </c>
      <c r="DH112" s="6" t="str">
        <f>IF(DB112="นวัตกรรมการจัดการเกษตร",MAX($DH$1:DH111)+1,"")</f>
        <v/>
      </c>
      <c r="DI112" s="5">
        <f t="shared" si="26"/>
        <v>0</v>
      </c>
      <c r="DJ112" s="5" t="str">
        <f t="shared" si="27"/>
        <v>มัธยมศึกษาปีที่ 1/4-1</v>
      </c>
      <c r="DK112" s="5" t="str">
        <f t="shared" si="28"/>
        <v>-0</v>
      </c>
      <c r="DL112" s="5" t="str">
        <f t="shared" si="29"/>
        <v>มัธยมศึกษาปีที่ 1</v>
      </c>
    </row>
    <row r="113" spans="1:116">
      <c r="A113" s="5" t="str">
        <f t="shared" si="15"/>
        <v>มัธยมศึกษาปีที่ 1/4-2</v>
      </c>
      <c r="B113" s="5" t="str">
        <f t="shared" si="16"/>
        <v>ช68103-9</v>
      </c>
      <c r="C113" s="5" t="str">
        <f t="shared" si="17"/>
        <v>-0</v>
      </c>
      <c r="D113" s="8">
        <v>2</v>
      </c>
      <c r="E113" s="9" t="s">
        <v>1819</v>
      </c>
      <c r="F113" s="3" t="s">
        <v>1820</v>
      </c>
      <c r="G113" s="3" t="s">
        <v>1821</v>
      </c>
      <c r="H113" s="11">
        <v>1</v>
      </c>
      <c r="I113" s="11">
        <v>7</v>
      </c>
      <c r="J113" s="11">
        <v>0</v>
      </c>
      <c r="K113" s="11">
        <v>9</v>
      </c>
      <c r="L113" s="11">
        <v>9</v>
      </c>
      <c r="M113" s="11">
        <v>0</v>
      </c>
      <c r="N113" s="11">
        <v>1</v>
      </c>
      <c r="O113" s="11">
        <v>9</v>
      </c>
      <c r="P113" s="11">
        <v>7</v>
      </c>
      <c r="Q113" s="11">
        <v>0</v>
      </c>
      <c r="R113" s="11">
        <v>1</v>
      </c>
      <c r="S113" s="11">
        <v>5</v>
      </c>
      <c r="T113" s="11">
        <v>8</v>
      </c>
      <c r="U113" s="11" t="s">
        <v>578</v>
      </c>
      <c r="W113" s="6" t="str">
        <f>IF(X113="","",IF(X113=รายชื่อชมรม!$B$3,รายชื่อชมรม!$A$3,IF(X113=รายชื่อชมรม!$B$4,รายชื่อชมรม!$A$4,IF(X113=รายชื่อชมรม!$B$5,รายชื่อชมรม!$A$5,IF(X113=รายชื่อชมรม!$B$6,รายชื่อชมรม!$A$6,IF(X113=รายชื่อชมรม!$B$7,รายชื่อชมรม!$A$7,IF(X113=รายชื่อชมรม!$B$8,รายชื่อชมรม!$A$8,IF(X113=รายชื่อชมรม!$B$9,รายชื่อชมรม!$A$9,IF(X113=รายชื่อชมรม!$B$10,รายชื่อชมรม!$A$10,IF(X113=รายชื่อชมรม!$B$11,รายชื่อชมรม!$A$11,IF(X113=รายชื่อชมรม!$B$12,รายชื่อชมรม!$A$12,"-")))))))))))</f>
        <v>ช68103</v>
      </c>
      <c r="X113" s="6" t="s">
        <v>2309</v>
      </c>
      <c r="Y113" s="6" t="str">
        <f>IF(W113=0,"",IF(W113="-","",IF(W113="","",VLOOKUP(W113,รายชื่อชมรม!$A$3:$F$83,3,FALSE))))</f>
        <v>นายวสันต์  แสงรัตนกูล</v>
      </c>
      <c r="Z113" s="6" t="str">
        <f>IF(Y113=$Z$4,MAX(Z$1:$Z112)+1,"")</f>
        <v/>
      </c>
      <c r="AA113" s="6" t="str">
        <f>IF($Y113=AA$4,MAX(AA$1:AA112)+1,"")</f>
        <v/>
      </c>
      <c r="AB113" s="6" t="str">
        <f>IF($Y113=AB$4,MAX(AB$1:AB112)+1,"")</f>
        <v/>
      </c>
      <c r="AC113" s="6" t="str">
        <f>IF($Y113=AC$4,MAX(AC$1:AC112)+1,"")</f>
        <v/>
      </c>
      <c r="AD113" s="6" t="str">
        <f>IF($Y113=AD$4,MAX(AD$1:AD112)+1,"")</f>
        <v/>
      </c>
      <c r="AE113" s="6" t="str">
        <f>IF($Y113=AE$4,MAX(AE$1:AE112)+1,"")</f>
        <v/>
      </c>
      <c r="AF113" s="6" t="str">
        <f>IF($Y113=AF$4,MAX(AF$1:AF112)+1,"")</f>
        <v/>
      </c>
      <c r="AG113" s="6" t="str">
        <f>IF($Y113=AG$4,MAX(AG$1:AG112)+1,"")</f>
        <v/>
      </c>
      <c r="AH113" s="6" t="str">
        <f>IF($Y113=AH$4,MAX(AH$1:AH112)+1,"")</f>
        <v/>
      </c>
      <c r="AI113" s="5">
        <f t="shared" si="18"/>
        <v>0</v>
      </c>
      <c r="AK113" s="6" t="str">
        <f>IF($W113=AK$4,MAX(AK$1:AK112)+1,"")</f>
        <v/>
      </c>
      <c r="AL113" s="6" t="str">
        <f>IF($W113=AL$4,MAX(AL$1:AL112)+1,"")</f>
        <v/>
      </c>
      <c r="AM113" s="6">
        <f>IF($W113=AM$4,MAX(AM$1:AM112)+1,"")</f>
        <v>9</v>
      </c>
      <c r="AN113" s="6" t="str">
        <f>IF($W113=AN$4,MAX(AN$1:AN112)+1,"")</f>
        <v/>
      </c>
      <c r="AO113" s="6" t="str">
        <f>IF($W113=AO$4,MAX(AO$1:AO112)+1,"")</f>
        <v/>
      </c>
      <c r="AP113" s="6" t="str">
        <f>IF($W113=AP$4,MAX(AP$1:AP112)+1,"")</f>
        <v/>
      </c>
      <c r="AQ113" s="6" t="str">
        <f>IF($W113=AQ$4,MAX(AQ$1:AQ112)+1,"")</f>
        <v/>
      </c>
      <c r="AR113" s="6" t="str">
        <f>IF($W113=AR$4,MAX(AR$1:AR112)+1,"")</f>
        <v/>
      </c>
      <c r="AS113" s="6" t="str">
        <f>IF($W113=AS$4,MAX(AS$1:AS112)+1,"")</f>
        <v/>
      </c>
      <c r="AT113" s="6" t="str">
        <f>IF($W113=AT$4,MAX(AT$1:AT112)+1,"")</f>
        <v/>
      </c>
      <c r="AU113" s="6" t="str">
        <f>IF($W113=AU$4,MAX(AU$1:AU112)+1,"")</f>
        <v/>
      </c>
      <c r="AV113" s="6" t="str">
        <f>IF($W113=AV$4,MAX(AV$1:AV112)+1,"")</f>
        <v/>
      </c>
      <c r="AW113" s="6" t="str">
        <f>IF($W113=AW$4,MAX(AW$1:AW112)+1,"")</f>
        <v/>
      </c>
      <c r="AX113" s="6" t="str">
        <f>IF($W113=AX$4,MAX(AX$1:AX112)+1,"")</f>
        <v/>
      </c>
      <c r="AY113" s="6" t="str">
        <f>IF($W113=AY$4,MAX(AY$1:AY112)+1,"")</f>
        <v/>
      </c>
      <c r="AZ113" s="6" t="str">
        <f>IF($W113=AZ$4,MAX(AZ$1:AZ112)+1,"")</f>
        <v/>
      </c>
      <c r="BA113" s="6" t="str">
        <f>IF($W113=BA$4,MAX(BA$1:BA112)+1,"")</f>
        <v/>
      </c>
      <c r="BB113" s="6" t="str">
        <f>IF($W113=BB$4,MAX(BB$1:BB112)+1,"")</f>
        <v/>
      </c>
      <c r="BC113" s="6" t="str">
        <f>IF($W113=BC$4,MAX(BC$1:BC112)+1,"")</f>
        <v/>
      </c>
      <c r="BD113" s="6" t="str">
        <f>IF($W113=BD$4,MAX(BD$1:BD112)+1,"")</f>
        <v/>
      </c>
      <c r="BE113" s="6" t="str">
        <f>IF($W113=BE$4,MAX(BE$1:BE112)+1,"")</f>
        <v/>
      </c>
      <c r="BF113" s="6" t="str">
        <f>IF($W113=BF$4,MAX(BF$1:BF112)+1,"")</f>
        <v/>
      </c>
      <c r="BG113" s="6" t="str">
        <f>IF($W113=BG$4,MAX(BG$1:BG112)+1,"")</f>
        <v/>
      </c>
      <c r="BH113" s="6" t="str">
        <f>IF($W113=BH$4,MAX(BH$1:BH112)+1,"")</f>
        <v/>
      </c>
      <c r="BI113" s="6" t="str">
        <f>IF($W113=BI$4,MAX(BI$1:BI112)+1,"")</f>
        <v/>
      </c>
      <c r="BJ113" s="6" t="str">
        <f>IF($W113=BJ$4,MAX(BJ$1:BJ112)+1,"")</f>
        <v/>
      </c>
      <c r="BK113" s="6" t="str">
        <f>IF($W113=BK$4,MAX(BK$1:BK112)+1,"")</f>
        <v/>
      </c>
      <c r="BL113" s="6" t="str">
        <f>IF($W113=BL$4,MAX(BL$1:BL112)+1,"")</f>
        <v/>
      </c>
      <c r="BM113" s="6" t="str">
        <f>IF($W113=BM$4,MAX(BM$1:BM112)+1,"")</f>
        <v/>
      </c>
      <c r="BN113" s="6" t="str">
        <f>IF($W113=BN$4,MAX(BN$1:BN112)+1,"")</f>
        <v/>
      </c>
      <c r="BO113" s="6" t="str">
        <f>IF($W113=BO$4,MAX(BO$1:BO112)+1,"")</f>
        <v/>
      </c>
      <c r="BP113" s="6" t="str">
        <f>IF($W113=BP$4,MAX(BP$1:BP112)+1,"")</f>
        <v/>
      </c>
      <c r="BQ113" s="6" t="str">
        <f>IF($W113=BQ$4,MAX(BQ$1:BQ112)+1,"")</f>
        <v/>
      </c>
      <c r="BR113" s="6" t="str">
        <f>IF($W113=BR$4,MAX(BR$1:BR112)+1,"")</f>
        <v/>
      </c>
      <c r="BS113" s="6" t="str">
        <f>IF($W113=BS$4,MAX(BS$1:BS112)+1,"")</f>
        <v/>
      </c>
      <c r="BT113" s="6" t="str">
        <f>IF($W113=BT$4,MAX(BT$1:BT112)+1,"")</f>
        <v/>
      </c>
      <c r="BU113" s="6" t="str">
        <f>IF($W113=BU$4,MAX(BU$1:BU112)+1,"")</f>
        <v/>
      </c>
      <c r="BV113" s="6" t="str">
        <f>IF($W113=BV$4,MAX(BV$1:BV112)+1,"")</f>
        <v/>
      </c>
      <c r="BW113" s="6" t="str">
        <f>IF($W113=BW$4,MAX(BW$1:BW112)+1,"")</f>
        <v/>
      </c>
      <c r="BX113" s="6" t="str">
        <f>IF($W113=BX$4,MAX(BX$1:BX112)+1,"")</f>
        <v/>
      </c>
      <c r="BY113" s="6" t="str">
        <f>IF($W113=BY$4,MAX(BY$1:BY112)+1,"")</f>
        <v/>
      </c>
      <c r="BZ113" s="6" t="str">
        <f>IF($W113=BZ$4,MAX(BZ$1:BZ112)+1,"")</f>
        <v/>
      </c>
      <c r="CA113" s="6" t="str">
        <f>IF($W113=CA$4,MAX(CA$1:CA112)+1,"")</f>
        <v/>
      </c>
      <c r="CB113" s="6" t="str">
        <f>IF($W113=CB$4,MAX(CB$1:CB112)+1,"")</f>
        <v/>
      </c>
      <c r="CC113" s="6" t="str">
        <f>IF($W113=CC$4,MAX(CC$1:CC112)+1,"")</f>
        <v/>
      </c>
      <c r="CD113" s="6" t="str">
        <f>IF($W113=CD$4,MAX(CD$1:CD112)+1,"")</f>
        <v/>
      </c>
      <c r="CE113" s="6" t="str">
        <f>IF($W113=CE$4,MAX(CE$1:CE112)+1,"")</f>
        <v/>
      </c>
      <c r="CF113" s="6" t="str">
        <f>IF($W113=CF$4,MAX(CF$1:CF112)+1,"")</f>
        <v/>
      </c>
      <c r="CG113" s="6" t="str">
        <f>IF($W113=CG$4,MAX(CG$1:CG112)+1,"")</f>
        <v/>
      </c>
      <c r="CH113" s="6" t="str">
        <f>IF($W113=CH$4,MAX(CH$1:CH112)+1,"")</f>
        <v/>
      </c>
      <c r="CI113" s="6" t="str">
        <f>IF($W113=CI$4,MAX(CI$1:CI112)+1,"")</f>
        <v/>
      </c>
      <c r="CJ113" s="6" t="str">
        <f>IF($W113=CJ$4,MAX(CJ$1:CJ112)+1,"")</f>
        <v/>
      </c>
      <c r="CK113" s="6" t="str">
        <f>IF($W113=CK$4,MAX(CK$1:CK112)+1,"")</f>
        <v/>
      </c>
      <c r="CL113" s="6" t="str">
        <f>IF($W113=CL$4,MAX(CL$1:CL112)+1,"")</f>
        <v/>
      </c>
      <c r="CM113" s="6" t="str">
        <f>IF($W113=CM$4,MAX(CM$1:CM112)+1,"")</f>
        <v/>
      </c>
      <c r="CN113" s="6" t="str">
        <f>IF($W113=CN$4,MAX(CN$1:CN112)+1,"")</f>
        <v/>
      </c>
      <c r="CO113" s="6" t="str">
        <f>IF($W113=CO$4,MAX(CO$1:CO112)+1,"")</f>
        <v/>
      </c>
      <c r="CP113" s="6" t="str">
        <f>IF($W113=CP$4,MAX(CP$1:CP112)+1,"")</f>
        <v/>
      </c>
      <c r="CQ113" s="6" t="str">
        <f>IF($W113=CQ$4,MAX(CQ$1:CQ112)+1,"")</f>
        <v/>
      </c>
      <c r="CR113" s="6" t="str">
        <f>IF($W113=CR$4,MAX(CR$1:CR112)+1,"")</f>
        <v/>
      </c>
      <c r="CS113" s="6" t="str">
        <f>IF($W113=CS$4,MAX(CS$1:CS112)+1,"")</f>
        <v/>
      </c>
      <c r="CT113" s="5">
        <f t="shared" si="19"/>
        <v>9</v>
      </c>
      <c r="CU113" s="6" t="str">
        <f t="shared" si="20"/>
        <v>1709901970158</v>
      </c>
      <c r="CV113" s="5" t="str">
        <f t="shared" si="21"/>
        <v>เด็กชาย</v>
      </c>
      <c r="CW113" s="5" t="str" cm="1">
        <f t="array" ref="CW113">RIGHT(F113,MIN(LEN(SUBSTITUTE(F113,รายชื่อนักเรียนแยกห้อง!$AD$5:$AD$8,""))))</f>
        <v>นัทธพงศ์</v>
      </c>
      <c r="CX113" s="6">
        <f t="shared" si="22"/>
        <v>0</v>
      </c>
      <c r="CY113" s="6" t="str">
        <f t="shared" si="23"/>
        <v/>
      </c>
      <c r="CZ113" s="5" t="str">
        <f t="shared" si="24"/>
        <v>มัธยมศึกษาปีที่ 1/4-0</v>
      </c>
      <c r="DA113" s="5" t="str">
        <f t="shared" si="25"/>
        <v>มัธยมศึกษาปีที่ 1/4-</v>
      </c>
      <c r="DC113" s="6" t="str">
        <f>IF(DB113="วิทย์-คณิต (เตรียมวิศวะ)",MAX($DC$1:DC112)+1,"")</f>
        <v/>
      </c>
      <c r="DD113" s="6" t="str">
        <f>IF(DB113="วิทย์-คณิต (วิทยาศาสตร์สุขภาพ)",MAX($DD$1:DD112)+1,"")</f>
        <v/>
      </c>
      <c r="DE113" s="6" t="str">
        <f>IF(DB113="ศิลป์การจัดการธุรกิจการค้าสมัยใหม่",MAX($DE$1:DE112)+1,"")</f>
        <v/>
      </c>
      <c r="DF113" s="6" t="str">
        <f>IF(DB113="ศิลป์ภาษาจีนเพื่อธุรกิจ 4.0",MAX($DF$1:DF112)+1,"")</f>
        <v/>
      </c>
      <c r="DG113" s="6" t="str">
        <f>IF(DB113="ศิลป์ภาษาอังกฤษเพื่อการสื่อสารธุรกิจ",MAX($DG$1:DG112)+1,"")</f>
        <v/>
      </c>
      <c r="DH113" s="6" t="str">
        <f>IF(DB113="นวัตกรรมการจัดการเกษตร",MAX($DH$1:DH112)+1,"")</f>
        <v/>
      </c>
      <c r="DI113" s="5">
        <f t="shared" si="26"/>
        <v>0</v>
      </c>
      <c r="DJ113" s="5" t="str">
        <f t="shared" si="27"/>
        <v>มัธยมศึกษาปีที่ 1/4-2</v>
      </c>
      <c r="DK113" s="5" t="str">
        <f t="shared" si="28"/>
        <v>-0</v>
      </c>
      <c r="DL113" s="5" t="str">
        <f t="shared" si="29"/>
        <v>มัธยมศึกษาปีที่ 1</v>
      </c>
    </row>
    <row r="114" spans="1:116">
      <c r="A114" s="5" t="str">
        <f t="shared" si="15"/>
        <v>มัธยมศึกษาปีที่ 1/4-3</v>
      </c>
      <c r="B114" s="5" t="str">
        <f t="shared" si="16"/>
        <v>ช68106-15</v>
      </c>
      <c r="C114" s="5" t="str">
        <f t="shared" si="17"/>
        <v>-0</v>
      </c>
      <c r="D114" s="8">
        <v>3</v>
      </c>
      <c r="E114" s="9" t="s">
        <v>1822</v>
      </c>
      <c r="F114" s="3" t="s">
        <v>1823</v>
      </c>
      <c r="G114" s="3" t="s">
        <v>1824</v>
      </c>
      <c r="H114" s="11">
        <v>1</v>
      </c>
      <c r="I114" s="11">
        <v>7</v>
      </c>
      <c r="J114" s="11">
        <v>0</v>
      </c>
      <c r="K114" s="11">
        <v>9</v>
      </c>
      <c r="L114" s="11">
        <v>9</v>
      </c>
      <c r="M114" s="11">
        <v>0</v>
      </c>
      <c r="N114" s="11">
        <v>1</v>
      </c>
      <c r="O114" s="11">
        <v>9</v>
      </c>
      <c r="P114" s="11">
        <v>6</v>
      </c>
      <c r="Q114" s="11">
        <v>4</v>
      </c>
      <c r="R114" s="11">
        <v>1</v>
      </c>
      <c r="S114" s="11">
        <v>0</v>
      </c>
      <c r="T114" s="11">
        <v>7</v>
      </c>
      <c r="U114" s="11" t="s">
        <v>578</v>
      </c>
      <c r="W114" s="6" t="str">
        <f>IF(X114="","",IF(X114=รายชื่อชมรม!$B$3,รายชื่อชมรม!$A$3,IF(X114=รายชื่อชมรม!$B$4,รายชื่อชมรม!$A$4,IF(X114=รายชื่อชมรม!$B$5,รายชื่อชมรม!$A$5,IF(X114=รายชื่อชมรม!$B$6,รายชื่อชมรม!$A$6,IF(X114=รายชื่อชมรม!$B$7,รายชื่อชมรม!$A$7,IF(X114=รายชื่อชมรม!$B$8,รายชื่อชมรม!$A$8,IF(X114=รายชื่อชมรม!$B$9,รายชื่อชมรม!$A$9,IF(X114=รายชื่อชมรม!$B$10,รายชื่อชมรม!$A$10,IF(X114=รายชื่อชมรม!$B$11,รายชื่อชมรม!$A$11,IF(X114=รายชื่อชมรม!$B$12,รายชื่อชมรม!$A$12,"-")))))))))))</f>
        <v>ช68106</v>
      </c>
      <c r="X114" s="6" t="s">
        <v>2308</v>
      </c>
      <c r="Y114" s="6" t="str">
        <f>IF(W114=0,"",IF(W114="-","",IF(W114="","",VLOOKUP(W114,รายชื่อชมรม!$A$3:$F$83,3,FALSE))))</f>
        <v>นายชัยวัฒน์  กตัญญตาพงษ์</v>
      </c>
      <c r="Z114" s="6" t="str">
        <f>IF(Y114=$Z$4,MAX(Z$1:$Z113)+1,"")</f>
        <v/>
      </c>
      <c r="AA114" s="6" t="str">
        <f>IF($Y114=AA$4,MAX(AA$1:AA113)+1,"")</f>
        <v/>
      </c>
      <c r="AB114" s="6" t="str">
        <f>IF($Y114=AB$4,MAX(AB$1:AB113)+1,"")</f>
        <v/>
      </c>
      <c r="AC114" s="6" t="str">
        <f>IF($Y114=AC$4,MAX(AC$1:AC113)+1,"")</f>
        <v/>
      </c>
      <c r="AD114" s="6" t="str">
        <f>IF($Y114=AD$4,MAX(AD$1:AD113)+1,"")</f>
        <v/>
      </c>
      <c r="AE114" s="6" t="str">
        <f>IF($Y114=AE$4,MAX(AE$1:AE113)+1,"")</f>
        <v/>
      </c>
      <c r="AF114" s="6" t="str">
        <f>IF($Y114=AF$4,MAX(AF$1:AF113)+1,"")</f>
        <v/>
      </c>
      <c r="AG114" s="6" t="str">
        <f>IF($Y114=AG$4,MAX(AG$1:AG113)+1,"")</f>
        <v/>
      </c>
      <c r="AH114" s="6" t="str">
        <f>IF($Y114=AH$4,MAX(AH$1:AH113)+1,"")</f>
        <v/>
      </c>
      <c r="AI114" s="5">
        <f t="shared" si="18"/>
        <v>0</v>
      </c>
      <c r="AK114" s="6" t="str">
        <f>IF($W114=AK$4,MAX(AK$1:AK113)+1,"")</f>
        <v/>
      </c>
      <c r="AL114" s="6" t="str">
        <f>IF($W114=AL$4,MAX(AL$1:AL113)+1,"")</f>
        <v/>
      </c>
      <c r="AM114" s="6" t="str">
        <f>IF($W114=AM$4,MAX(AM$1:AM113)+1,"")</f>
        <v/>
      </c>
      <c r="AN114" s="6" t="str">
        <f>IF($W114=AN$4,MAX(AN$1:AN113)+1,"")</f>
        <v/>
      </c>
      <c r="AO114" s="6" t="str">
        <f>IF($W114=AO$4,MAX(AO$1:AO113)+1,"")</f>
        <v/>
      </c>
      <c r="AP114" s="6">
        <f>IF($W114=AP$4,MAX(AP$1:AP113)+1,"")</f>
        <v>15</v>
      </c>
      <c r="AQ114" s="6" t="str">
        <f>IF($W114=AQ$4,MAX(AQ$1:AQ113)+1,"")</f>
        <v/>
      </c>
      <c r="AR114" s="6" t="str">
        <f>IF($W114=AR$4,MAX(AR$1:AR113)+1,"")</f>
        <v/>
      </c>
      <c r="AS114" s="6" t="str">
        <f>IF($W114=AS$4,MAX(AS$1:AS113)+1,"")</f>
        <v/>
      </c>
      <c r="AT114" s="6" t="str">
        <f>IF($W114=AT$4,MAX(AT$1:AT113)+1,"")</f>
        <v/>
      </c>
      <c r="AU114" s="6" t="str">
        <f>IF($W114=AU$4,MAX(AU$1:AU113)+1,"")</f>
        <v/>
      </c>
      <c r="AV114" s="6" t="str">
        <f>IF($W114=AV$4,MAX(AV$1:AV113)+1,"")</f>
        <v/>
      </c>
      <c r="AW114" s="6" t="str">
        <f>IF($W114=AW$4,MAX(AW$1:AW113)+1,"")</f>
        <v/>
      </c>
      <c r="AX114" s="6" t="str">
        <f>IF($W114=AX$4,MAX(AX$1:AX113)+1,"")</f>
        <v/>
      </c>
      <c r="AY114" s="6" t="str">
        <f>IF($W114=AY$4,MAX(AY$1:AY113)+1,"")</f>
        <v/>
      </c>
      <c r="AZ114" s="6" t="str">
        <f>IF($W114=AZ$4,MAX(AZ$1:AZ113)+1,"")</f>
        <v/>
      </c>
      <c r="BA114" s="6" t="str">
        <f>IF($W114=BA$4,MAX(BA$1:BA113)+1,"")</f>
        <v/>
      </c>
      <c r="BB114" s="6" t="str">
        <f>IF($W114=BB$4,MAX(BB$1:BB113)+1,"")</f>
        <v/>
      </c>
      <c r="BC114" s="6" t="str">
        <f>IF($W114=BC$4,MAX(BC$1:BC113)+1,"")</f>
        <v/>
      </c>
      <c r="BD114" s="6" t="str">
        <f>IF($W114=BD$4,MAX(BD$1:BD113)+1,"")</f>
        <v/>
      </c>
      <c r="BE114" s="6" t="str">
        <f>IF($W114=BE$4,MAX(BE$1:BE113)+1,"")</f>
        <v/>
      </c>
      <c r="BF114" s="6" t="str">
        <f>IF($W114=BF$4,MAX(BF$1:BF113)+1,"")</f>
        <v/>
      </c>
      <c r="BG114" s="6" t="str">
        <f>IF($W114=BG$4,MAX(BG$1:BG113)+1,"")</f>
        <v/>
      </c>
      <c r="BH114" s="6" t="str">
        <f>IF($W114=BH$4,MAX(BH$1:BH113)+1,"")</f>
        <v/>
      </c>
      <c r="BI114" s="6" t="str">
        <f>IF($W114=BI$4,MAX(BI$1:BI113)+1,"")</f>
        <v/>
      </c>
      <c r="BJ114" s="6" t="str">
        <f>IF($W114=BJ$4,MAX(BJ$1:BJ113)+1,"")</f>
        <v/>
      </c>
      <c r="BK114" s="6" t="str">
        <f>IF($W114=BK$4,MAX(BK$1:BK113)+1,"")</f>
        <v/>
      </c>
      <c r="BL114" s="6" t="str">
        <f>IF($W114=BL$4,MAX(BL$1:BL113)+1,"")</f>
        <v/>
      </c>
      <c r="BM114" s="6" t="str">
        <f>IF($W114=BM$4,MAX(BM$1:BM113)+1,"")</f>
        <v/>
      </c>
      <c r="BN114" s="6" t="str">
        <f>IF($W114=BN$4,MAX(BN$1:BN113)+1,"")</f>
        <v/>
      </c>
      <c r="BO114" s="6" t="str">
        <f>IF($W114=BO$4,MAX(BO$1:BO113)+1,"")</f>
        <v/>
      </c>
      <c r="BP114" s="6" t="str">
        <f>IF($W114=BP$4,MAX(BP$1:BP113)+1,"")</f>
        <v/>
      </c>
      <c r="BQ114" s="6" t="str">
        <f>IF($W114=BQ$4,MAX(BQ$1:BQ113)+1,"")</f>
        <v/>
      </c>
      <c r="BR114" s="6" t="str">
        <f>IF($W114=BR$4,MAX(BR$1:BR113)+1,"")</f>
        <v/>
      </c>
      <c r="BS114" s="6" t="str">
        <f>IF($W114=BS$4,MAX(BS$1:BS113)+1,"")</f>
        <v/>
      </c>
      <c r="BT114" s="6" t="str">
        <f>IF($W114=BT$4,MAX(BT$1:BT113)+1,"")</f>
        <v/>
      </c>
      <c r="BU114" s="6" t="str">
        <f>IF($W114=BU$4,MAX(BU$1:BU113)+1,"")</f>
        <v/>
      </c>
      <c r="BV114" s="6" t="str">
        <f>IF($W114=BV$4,MAX(BV$1:BV113)+1,"")</f>
        <v/>
      </c>
      <c r="BW114" s="6" t="str">
        <f>IF($W114=BW$4,MAX(BW$1:BW113)+1,"")</f>
        <v/>
      </c>
      <c r="BX114" s="6" t="str">
        <f>IF($W114=BX$4,MAX(BX$1:BX113)+1,"")</f>
        <v/>
      </c>
      <c r="BY114" s="6" t="str">
        <f>IF($W114=BY$4,MAX(BY$1:BY113)+1,"")</f>
        <v/>
      </c>
      <c r="BZ114" s="6" t="str">
        <f>IF($W114=BZ$4,MAX(BZ$1:BZ113)+1,"")</f>
        <v/>
      </c>
      <c r="CA114" s="6" t="str">
        <f>IF($W114=CA$4,MAX(CA$1:CA113)+1,"")</f>
        <v/>
      </c>
      <c r="CB114" s="6" t="str">
        <f>IF($W114=CB$4,MAX(CB$1:CB113)+1,"")</f>
        <v/>
      </c>
      <c r="CC114" s="6" t="str">
        <f>IF($W114=CC$4,MAX(CC$1:CC113)+1,"")</f>
        <v/>
      </c>
      <c r="CD114" s="6" t="str">
        <f>IF($W114=CD$4,MAX(CD$1:CD113)+1,"")</f>
        <v/>
      </c>
      <c r="CE114" s="6" t="str">
        <f>IF($W114=CE$4,MAX(CE$1:CE113)+1,"")</f>
        <v/>
      </c>
      <c r="CF114" s="6" t="str">
        <f>IF($W114=CF$4,MAX(CF$1:CF113)+1,"")</f>
        <v/>
      </c>
      <c r="CG114" s="6" t="str">
        <f>IF($W114=CG$4,MAX(CG$1:CG113)+1,"")</f>
        <v/>
      </c>
      <c r="CH114" s="6" t="str">
        <f>IF($W114=CH$4,MAX(CH$1:CH113)+1,"")</f>
        <v/>
      </c>
      <c r="CI114" s="6" t="str">
        <f>IF($W114=CI$4,MAX(CI$1:CI113)+1,"")</f>
        <v/>
      </c>
      <c r="CJ114" s="6" t="str">
        <f>IF($W114=CJ$4,MAX(CJ$1:CJ113)+1,"")</f>
        <v/>
      </c>
      <c r="CK114" s="6" t="str">
        <f>IF($W114=CK$4,MAX(CK$1:CK113)+1,"")</f>
        <v/>
      </c>
      <c r="CL114" s="6" t="str">
        <f>IF($W114=CL$4,MAX(CL$1:CL113)+1,"")</f>
        <v/>
      </c>
      <c r="CM114" s="6" t="str">
        <f>IF($W114=CM$4,MAX(CM$1:CM113)+1,"")</f>
        <v/>
      </c>
      <c r="CN114" s="6" t="str">
        <f>IF($W114=CN$4,MAX(CN$1:CN113)+1,"")</f>
        <v/>
      </c>
      <c r="CO114" s="6" t="str">
        <f>IF($W114=CO$4,MAX(CO$1:CO113)+1,"")</f>
        <v/>
      </c>
      <c r="CP114" s="6" t="str">
        <f>IF($W114=CP$4,MAX(CP$1:CP113)+1,"")</f>
        <v/>
      </c>
      <c r="CQ114" s="6" t="str">
        <f>IF($W114=CQ$4,MAX(CQ$1:CQ113)+1,"")</f>
        <v/>
      </c>
      <c r="CR114" s="6" t="str">
        <f>IF($W114=CR$4,MAX(CR$1:CR113)+1,"")</f>
        <v/>
      </c>
      <c r="CS114" s="6" t="str">
        <f>IF($W114=CS$4,MAX(CS$1:CS113)+1,"")</f>
        <v/>
      </c>
      <c r="CT114" s="5">
        <f t="shared" si="19"/>
        <v>15</v>
      </c>
      <c r="CU114" s="6" t="str">
        <f t="shared" si="20"/>
        <v>1709901964107</v>
      </c>
      <c r="CV114" s="5" t="str">
        <f t="shared" si="21"/>
        <v>เด็กชาย</v>
      </c>
      <c r="CW114" s="5" t="str" cm="1">
        <f t="array" ref="CW114">RIGHT(F114,MIN(LEN(SUBSTITUTE(F114,รายชื่อนักเรียนแยกห้อง!$AD$5:$AD$8,""))))</f>
        <v>ธนพล</v>
      </c>
      <c r="CX114" s="6">
        <f t="shared" si="22"/>
        <v>0</v>
      </c>
      <c r="CY114" s="6" t="str">
        <f t="shared" si="23"/>
        <v/>
      </c>
      <c r="CZ114" s="5" t="str">
        <f t="shared" si="24"/>
        <v>มัธยมศึกษาปีที่ 1/4-0</v>
      </c>
      <c r="DA114" s="5" t="str">
        <f t="shared" si="25"/>
        <v>มัธยมศึกษาปีที่ 1/4-</v>
      </c>
      <c r="DC114" s="6" t="str">
        <f>IF(DB114="วิทย์-คณิต (เตรียมวิศวะ)",MAX($DC$1:DC113)+1,"")</f>
        <v/>
      </c>
      <c r="DD114" s="6" t="str">
        <f>IF(DB114="วิทย์-คณิต (วิทยาศาสตร์สุขภาพ)",MAX($DD$1:DD113)+1,"")</f>
        <v/>
      </c>
      <c r="DE114" s="6" t="str">
        <f>IF(DB114="ศิลป์การจัดการธุรกิจการค้าสมัยใหม่",MAX($DE$1:DE113)+1,"")</f>
        <v/>
      </c>
      <c r="DF114" s="6" t="str">
        <f>IF(DB114="ศิลป์ภาษาจีนเพื่อธุรกิจ 4.0",MAX($DF$1:DF113)+1,"")</f>
        <v/>
      </c>
      <c r="DG114" s="6" t="str">
        <f>IF(DB114="ศิลป์ภาษาอังกฤษเพื่อการสื่อสารธุรกิจ",MAX($DG$1:DG113)+1,"")</f>
        <v/>
      </c>
      <c r="DH114" s="6" t="str">
        <f>IF(DB114="นวัตกรรมการจัดการเกษตร",MAX($DH$1:DH113)+1,"")</f>
        <v/>
      </c>
      <c r="DI114" s="5">
        <f t="shared" si="26"/>
        <v>0</v>
      </c>
      <c r="DJ114" s="5" t="str">
        <f t="shared" si="27"/>
        <v>มัธยมศึกษาปีที่ 1/4-3</v>
      </c>
      <c r="DK114" s="5" t="str">
        <f t="shared" si="28"/>
        <v>-0</v>
      </c>
      <c r="DL114" s="5" t="str">
        <f t="shared" si="29"/>
        <v>มัธยมศึกษาปีที่ 1</v>
      </c>
    </row>
    <row r="115" spans="1:116">
      <c r="A115" s="5" t="str">
        <f t="shared" si="15"/>
        <v>มัธยมศึกษาปีที่ 1/4-4</v>
      </c>
      <c r="B115" s="5" t="str">
        <f t="shared" si="16"/>
        <v>ช68103-10</v>
      </c>
      <c r="C115" s="5" t="str">
        <f t="shared" si="17"/>
        <v>-0</v>
      </c>
      <c r="D115" s="8">
        <v>4</v>
      </c>
      <c r="E115" s="9" t="s">
        <v>1825</v>
      </c>
      <c r="F115" s="3" t="s">
        <v>1826</v>
      </c>
      <c r="G115" s="3" t="s">
        <v>1827</v>
      </c>
      <c r="H115" s="11">
        <v>1</v>
      </c>
      <c r="I115" s="11">
        <v>7</v>
      </c>
      <c r="J115" s="11">
        <v>0</v>
      </c>
      <c r="K115" s="11">
        <v>9</v>
      </c>
      <c r="L115" s="11">
        <v>9</v>
      </c>
      <c r="M115" s="11">
        <v>0</v>
      </c>
      <c r="N115" s="11">
        <v>1</v>
      </c>
      <c r="O115" s="11">
        <v>9</v>
      </c>
      <c r="P115" s="11">
        <v>8</v>
      </c>
      <c r="Q115" s="11">
        <v>0</v>
      </c>
      <c r="R115" s="11">
        <v>0</v>
      </c>
      <c r="S115" s="11">
        <v>5</v>
      </c>
      <c r="T115" s="11">
        <v>6</v>
      </c>
      <c r="U115" s="11" t="s">
        <v>578</v>
      </c>
      <c r="W115" s="6" t="str">
        <f>IF(X115="","",IF(X115=รายชื่อชมรม!$B$3,รายชื่อชมรม!$A$3,IF(X115=รายชื่อชมรม!$B$4,รายชื่อชมรม!$A$4,IF(X115=รายชื่อชมรม!$B$5,รายชื่อชมรม!$A$5,IF(X115=รายชื่อชมรม!$B$6,รายชื่อชมรม!$A$6,IF(X115=รายชื่อชมรม!$B$7,รายชื่อชมรม!$A$7,IF(X115=รายชื่อชมรม!$B$8,รายชื่อชมรม!$A$8,IF(X115=รายชื่อชมรม!$B$9,รายชื่อชมรม!$A$9,IF(X115=รายชื่อชมรม!$B$10,รายชื่อชมรม!$A$10,IF(X115=รายชื่อชมรม!$B$11,รายชื่อชมรม!$A$11,IF(X115=รายชื่อชมรม!$B$12,รายชื่อชมรม!$A$12,"-")))))))))))</f>
        <v>ช68103</v>
      </c>
      <c r="X115" s="6" t="s">
        <v>2309</v>
      </c>
      <c r="Y115" s="6" t="str">
        <f>IF(W115=0,"",IF(W115="-","",IF(W115="","",VLOOKUP(W115,รายชื่อชมรม!$A$3:$F$83,3,FALSE))))</f>
        <v>นายวสันต์  แสงรัตนกูล</v>
      </c>
      <c r="Z115" s="6" t="str">
        <f>IF(Y115=$Z$4,MAX(Z$1:$Z114)+1,"")</f>
        <v/>
      </c>
      <c r="AA115" s="6" t="str">
        <f>IF($Y115=AA$4,MAX(AA$1:AA114)+1,"")</f>
        <v/>
      </c>
      <c r="AB115" s="6" t="str">
        <f>IF($Y115=AB$4,MAX(AB$1:AB114)+1,"")</f>
        <v/>
      </c>
      <c r="AC115" s="6" t="str">
        <f>IF($Y115=AC$4,MAX(AC$1:AC114)+1,"")</f>
        <v/>
      </c>
      <c r="AD115" s="6" t="str">
        <f>IF($Y115=AD$4,MAX(AD$1:AD114)+1,"")</f>
        <v/>
      </c>
      <c r="AE115" s="6" t="str">
        <f>IF($Y115=AE$4,MAX(AE$1:AE114)+1,"")</f>
        <v/>
      </c>
      <c r="AF115" s="6" t="str">
        <f>IF($Y115=AF$4,MAX(AF$1:AF114)+1,"")</f>
        <v/>
      </c>
      <c r="AG115" s="6" t="str">
        <f>IF($Y115=AG$4,MAX(AG$1:AG114)+1,"")</f>
        <v/>
      </c>
      <c r="AH115" s="6" t="str">
        <f>IF($Y115=AH$4,MAX(AH$1:AH114)+1,"")</f>
        <v/>
      </c>
      <c r="AI115" s="5">
        <f t="shared" si="18"/>
        <v>0</v>
      </c>
      <c r="AK115" s="6" t="str">
        <f>IF($W115=AK$4,MAX(AK$1:AK114)+1,"")</f>
        <v/>
      </c>
      <c r="AL115" s="6" t="str">
        <f>IF($W115=AL$4,MAX(AL$1:AL114)+1,"")</f>
        <v/>
      </c>
      <c r="AM115" s="6">
        <f>IF($W115=AM$4,MAX(AM$1:AM114)+1,"")</f>
        <v>10</v>
      </c>
      <c r="AN115" s="6" t="str">
        <f>IF($W115=AN$4,MAX(AN$1:AN114)+1,"")</f>
        <v/>
      </c>
      <c r="AO115" s="6" t="str">
        <f>IF($W115=AO$4,MAX(AO$1:AO114)+1,"")</f>
        <v/>
      </c>
      <c r="AP115" s="6" t="str">
        <f>IF($W115=AP$4,MAX(AP$1:AP114)+1,"")</f>
        <v/>
      </c>
      <c r="AQ115" s="6" t="str">
        <f>IF($W115=AQ$4,MAX(AQ$1:AQ114)+1,"")</f>
        <v/>
      </c>
      <c r="AR115" s="6" t="str">
        <f>IF($W115=AR$4,MAX(AR$1:AR114)+1,"")</f>
        <v/>
      </c>
      <c r="AS115" s="6" t="str">
        <f>IF($W115=AS$4,MAX(AS$1:AS114)+1,"")</f>
        <v/>
      </c>
      <c r="AT115" s="6" t="str">
        <f>IF($W115=AT$4,MAX(AT$1:AT114)+1,"")</f>
        <v/>
      </c>
      <c r="AU115" s="6" t="str">
        <f>IF($W115=AU$4,MAX(AU$1:AU114)+1,"")</f>
        <v/>
      </c>
      <c r="AV115" s="6" t="str">
        <f>IF($W115=AV$4,MAX(AV$1:AV114)+1,"")</f>
        <v/>
      </c>
      <c r="AW115" s="6" t="str">
        <f>IF($W115=AW$4,MAX(AW$1:AW114)+1,"")</f>
        <v/>
      </c>
      <c r="AX115" s="6" t="str">
        <f>IF($W115=AX$4,MAX(AX$1:AX114)+1,"")</f>
        <v/>
      </c>
      <c r="AY115" s="6" t="str">
        <f>IF($W115=AY$4,MAX(AY$1:AY114)+1,"")</f>
        <v/>
      </c>
      <c r="AZ115" s="6" t="str">
        <f>IF($W115=AZ$4,MAX(AZ$1:AZ114)+1,"")</f>
        <v/>
      </c>
      <c r="BA115" s="6" t="str">
        <f>IF($W115=BA$4,MAX(BA$1:BA114)+1,"")</f>
        <v/>
      </c>
      <c r="BB115" s="6" t="str">
        <f>IF($W115=BB$4,MAX(BB$1:BB114)+1,"")</f>
        <v/>
      </c>
      <c r="BC115" s="6" t="str">
        <f>IF($W115=BC$4,MAX(BC$1:BC114)+1,"")</f>
        <v/>
      </c>
      <c r="BD115" s="6" t="str">
        <f>IF($W115=BD$4,MAX(BD$1:BD114)+1,"")</f>
        <v/>
      </c>
      <c r="BE115" s="6" t="str">
        <f>IF($W115=BE$4,MAX(BE$1:BE114)+1,"")</f>
        <v/>
      </c>
      <c r="BF115" s="6" t="str">
        <f>IF($W115=BF$4,MAX(BF$1:BF114)+1,"")</f>
        <v/>
      </c>
      <c r="BG115" s="6" t="str">
        <f>IF($W115=BG$4,MAX(BG$1:BG114)+1,"")</f>
        <v/>
      </c>
      <c r="BH115" s="6" t="str">
        <f>IF($W115=BH$4,MAX(BH$1:BH114)+1,"")</f>
        <v/>
      </c>
      <c r="BI115" s="6" t="str">
        <f>IF($W115=BI$4,MAX(BI$1:BI114)+1,"")</f>
        <v/>
      </c>
      <c r="BJ115" s="6" t="str">
        <f>IF($W115=BJ$4,MAX(BJ$1:BJ114)+1,"")</f>
        <v/>
      </c>
      <c r="BK115" s="6" t="str">
        <f>IF($W115=BK$4,MAX(BK$1:BK114)+1,"")</f>
        <v/>
      </c>
      <c r="BL115" s="6" t="str">
        <f>IF($W115=BL$4,MAX(BL$1:BL114)+1,"")</f>
        <v/>
      </c>
      <c r="BM115" s="6" t="str">
        <f>IF($W115=BM$4,MAX(BM$1:BM114)+1,"")</f>
        <v/>
      </c>
      <c r="BN115" s="6" t="str">
        <f>IF($W115=BN$4,MAX(BN$1:BN114)+1,"")</f>
        <v/>
      </c>
      <c r="BO115" s="6" t="str">
        <f>IF($W115=BO$4,MAX(BO$1:BO114)+1,"")</f>
        <v/>
      </c>
      <c r="BP115" s="6" t="str">
        <f>IF($W115=BP$4,MAX(BP$1:BP114)+1,"")</f>
        <v/>
      </c>
      <c r="BQ115" s="6" t="str">
        <f>IF($W115=BQ$4,MAX(BQ$1:BQ114)+1,"")</f>
        <v/>
      </c>
      <c r="BR115" s="6" t="str">
        <f>IF($W115=BR$4,MAX(BR$1:BR114)+1,"")</f>
        <v/>
      </c>
      <c r="BS115" s="6" t="str">
        <f>IF($W115=BS$4,MAX(BS$1:BS114)+1,"")</f>
        <v/>
      </c>
      <c r="BT115" s="6" t="str">
        <f>IF($W115=BT$4,MAX(BT$1:BT114)+1,"")</f>
        <v/>
      </c>
      <c r="BU115" s="6" t="str">
        <f>IF($W115=BU$4,MAX(BU$1:BU114)+1,"")</f>
        <v/>
      </c>
      <c r="BV115" s="6" t="str">
        <f>IF($W115=BV$4,MAX(BV$1:BV114)+1,"")</f>
        <v/>
      </c>
      <c r="BW115" s="6" t="str">
        <f>IF($W115=BW$4,MAX(BW$1:BW114)+1,"")</f>
        <v/>
      </c>
      <c r="BX115" s="6" t="str">
        <f>IF($W115=BX$4,MAX(BX$1:BX114)+1,"")</f>
        <v/>
      </c>
      <c r="BY115" s="6" t="str">
        <f>IF($W115=BY$4,MAX(BY$1:BY114)+1,"")</f>
        <v/>
      </c>
      <c r="BZ115" s="6" t="str">
        <f>IF($W115=BZ$4,MAX(BZ$1:BZ114)+1,"")</f>
        <v/>
      </c>
      <c r="CA115" s="6" t="str">
        <f>IF($W115=CA$4,MAX(CA$1:CA114)+1,"")</f>
        <v/>
      </c>
      <c r="CB115" s="6" t="str">
        <f>IF($W115=CB$4,MAX(CB$1:CB114)+1,"")</f>
        <v/>
      </c>
      <c r="CC115" s="6" t="str">
        <f>IF($W115=CC$4,MAX(CC$1:CC114)+1,"")</f>
        <v/>
      </c>
      <c r="CD115" s="6" t="str">
        <f>IF($W115=CD$4,MAX(CD$1:CD114)+1,"")</f>
        <v/>
      </c>
      <c r="CE115" s="6" t="str">
        <f>IF($W115=CE$4,MAX(CE$1:CE114)+1,"")</f>
        <v/>
      </c>
      <c r="CF115" s="6" t="str">
        <f>IF($W115=CF$4,MAX(CF$1:CF114)+1,"")</f>
        <v/>
      </c>
      <c r="CG115" s="6" t="str">
        <f>IF($W115=CG$4,MAX(CG$1:CG114)+1,"")</f>
        <v/>
      </c>
      <c r="CH115" s="6" t="str">
        <f>IF($W115=CH$4,MAX(CH$1:CH114)+1,"")</f>
        <v/>
      </c>
      <c r="CI115" s="6" t="str">
        <f>IF($W115=CI$4,MAX(CI$1:CI114)+1,"")</f>
        <v/>
      </c>
      <c r="CJ115" s="6" t="str">
        <f>IF($W115=CJ$4,MAX(CJ$1:CJ114)+1,"")</f>
        <v/>
      </c>
      <c r="CK115" s="6" t="str">
        <f>IF($W115=CK$4,MAX(CK$1:CK114)+1,"")</f>
        <v/>
      </c>
      <c r="CL115" s="6" t="str">
        <f>IF($W115=CL$4,MAX(CL$1:CL114)+1,"")</f>
        <v/>
      </c>
      <c r="CM115" s="6" t="str">
        <f>IF($W115=CM$4,MAX(CM$1:CM114)+1,"")</f>
        <v/>
      </c>
      <c r="CN115" s="6" t="str">
        <f>IF($W115=CN$4,MAX(CN$1:CN114)+1,"")</f>
        <v/>
      </c>
      <c r="CO115" s="6" t="str">
        <f>IF($W115=CO$4,MAX(CO$1:CO114)+1,"")</f>
        <v/>
      </c>
      <c r="CP115" s="6" t="str">
        <f>IF($W115=CP$4,MAX(CP$1:CP114)+1,"")</f>
        <v/>
      </c>
      <c r="CQ115" s="6" t="str">
        <f>IF($W115=CQ$4,MAX(CQ$1:CQ114)+1,"")</f>
        <v/>
      </c>
      <c r="CR115" s="6" t="str">
        <f>IF($W115=CR$4,MAX(CR$1:CR114)+1,"")</f>
        <v/>
      </c>
      <c r="CS115" s="6" t="str">
        <f>IF($W115=CS$4,MAX(CS$1:CS114)+1,"")</f>
        <v/>
      </c>
      <c r="CT115" s="5">
        <f t="shared" si="19"/>
        <v>10</v>
      </c>
      <c r="CU115" s="6" t="str">
        <f t="shared" si="20"/>
        <v>1709901980056</v>
      </c>
      <c r="CV115" s="5" t="str">
        <f t="shared" si="21"/>
        <v>เด็กชาย</v>
      </c>
      <c r="CW115" s="5" t="str" cm="1">
        <f t="array" ref="CW115">RIGHT(F115,MIN(LEN(SUBSTITUTE(F115,รายชื่อนักเรียนแยกห้อง!$AD$5:$AD$8,""))))</f>
        <v>ภาคินทร์</v>
      </c>
      <c r="CX115" s="6">
        <f t="shared" si="22"/>
        <v>0</v>
      </c>
      <c r="CY115" s="6" t="str">
        <f t="shared" si="23"/>
        <v/>
      </c>
      <c r="CZ115" s="5" t="str">
        <f t="shared" si="24"/>
        <v>มัธยมศึกษาปีที่ 1/4-0</v>
      </c>
      <c r="DA115" s="5" t="str">
        <f t="shared" si="25"/>
        <v>มัธยมศึกษาปีที่ 1/4-</v>
      </c>
      <c r="DC115" s="6" t="str">
        <f>IF(DB115="วิทย์-คณิต (เตรียมวิศวะ)",MAX($DC$1:DC114)+1,"")</f>
        <v/>
      </c>
      <c r="DD115" s="6" t="str">
        <f>IF(DB115="วิทย์-คณิต (วิทยาศาสตร์สุขภาพ)",MAX($DD$1:DD114)+1,"")</f>
        <v/>
      </c>
      <c r="DE115" s="6" t="str">
        <f>IF(DB115="ศิลป์การจัดการธุรกิจการค้าสมัยใหม่",MAX($DE$1:DE114)+1,"")</f>
        <v/>
      </c>
      <c r="DF115" s="6" t="str">
        <f>IF(DB115="ศิลป์ภาษาจีนเพื่อธุรกิจ 4.0",MAX($DF$1:DF114)+1,"")</f>
        <v/>
      </c>
      <c r="DG115" s="6" t="str">
        <f>IF(DB115="ศิลป์ภาษาอังกฤษเพื่อการสื่อสารธุรกิจ",MAX($DG$1:DG114)+1,"")</f>
        <v/>
      </c>
      <c r="DH115" s="6" t="str">
        <f>IF(DB115="นวัตกรรมการจัดการเกษตร",MAX($DH$1:DH114)+1,"")</f>
        <v/>
      </c>
      <c r="DI115" s="5">
        <f t="shared" si="26"/>
        <v>0</v>
      </c>
      <c r="DJ115" s="5" t="str">
        <f t="shared" si="27"/>
        <v>มัธยมศึกษาปีที่ 1/4-4</v>
      </c>
      <c r="DK115" s="5" t="str">
        <f t="shared" si="28"/>
        <v>-0</v>
      </c>
      <c r="DL115" s="5" t="str">
        <f t="shared" si="29"/>
        <v>มัธยมศึกษาปีที่ 1</v>
      </c>
    </row>
    <row r="116" spans="1:116">
      <c r="A116" s="5" t="str">
        <f t="shared" si="15"/>
        <v>มัธยมศึกษาปีที่ 1/4-5</v>
      </c>
      <c r="B116" s="5" t="str">
        <f t="shared" si="16"/>
        <v>ช68103-11</v>
      </c>
      <c r="C116" s="5" t="str">
        <f t="shared" si="17"/>
        <v>-0</v>
      </c>
      <c r="D116" s="8">
        <v>5</v>
      </c>
      <c r="E116" s="9" t="s">
        <v>1828</v>
      </c>
      <c r="F116" s="3" t="s">
        <v>1829</v>
      </c>
      <c r="G116" s="3" t="s">
        <v>1333</v>
      </c>
      <c r="H116" s="11">
        <v>1</v>
      </c>
      <c r="I116" s="11">
        <v>7</v>
      </c>
      <c r="J116" s="11">
        <v>0</v>
      </c>
      <c r="K116" s="11">
        <v>9</v>
      </c>
      <c r="L116" s="11">
        <v>9</v>
      </c>
      <c r="M116" s="11">
        <v>0</v>
      </c>
      <c r="N116" s="11">
        <v>1</v>
      </c>
      <c r="O116" s="11">
        <v>9</v>
      </c>
      <c r="P116" s="11">
        <v>6</v>
      </c>
      <c r="Q116" s="11">
        <v>6</v>
      </c>
      <c r="R116" s="11">
        <v>2</v>
      </c>
      <c r="S116" s="11">
        <v>8</v>
      </c>
      <c r="T116" s="11">
        <v>2</v>
      </c>
      <c r="U116" s="11" t="s">
        <v>578</v>
      </c>
      <c r="W116" s="6" t="str">
        <f>IF(X116="","",IF(X116=รายชื่อชมรม!$B$3,รายชื่อชมรม!$A$3,IF(X116=รายชื่อชมรม!$B$4,รายชื่อชมรม!$A$4,IF(X116=รายชื่อชมรม!$B$5,รายชื่อชมรม!$A$5,IF(X116=รายชื่อชมรม!$B$6,รายชื่อชมรม!$A$6,IF(X116=รายชื่อชมรม!$B$7,รายชื่อชมรม!$A$7,IF(X116=รายชื่อชมรม!$B$8,รายชื่อชมรม!$A$8,IF(X116=รายชื่อชมรม!$B$9,รายชื่อชมรม!$A$9,IF(X116=รายชื่อชมรม!$B$10,รายชื่อชมรม!$A$10,IF(X116=รายชื่อชมรม!$B$11,รายชื่อชมรม!$A$11,IF(X116=รายชื่อชมรม!$B$12,รายชื่อชมรม!$A$12,"-")))))))))))</f>
        <v>ช68103</v>
      </c>
      <c r="X116" s="6" t="s">
        <v>2309</v>
      </c>
      <c r="Y116" s="6" t="str">
        <f>IF(W116=0,"",IF(W116="-","",IF(W116="","",VLOOKUP(W116,รายชื่อชมรม!$A$3:$F$83,3,FALSE))))</f>
        <v>นายวสันต์  แสงรัตนกูล</v>
      </c>
      <c r="Z116" s="6" t="str">
        <f>IF(Y116=$Z$4,MAX(Z$1:$Z115)+1,"")</f>
        <v/>
      </c>
      <c r="AA116" s="6" t="str">
        <f>IF($Y116=AA$4,MAX(AA$1:AA115)+1,"")</f>
        <v/>
      </c>
      <c r="AB116" s="6" t="str">
        <f>IF($Y116=AB$4,MAX(AB$1:AB115)+1,"")</f>
        <v/>
      </c>
      <c r="AC116" s="6" t="str">
        <f>IF($Y116=AC$4,MAX(AC$1:AC115)+1,"")</f>
        <v/>
      </c>
      <c r="AD116" s="6" t="str">
        <f>IF($Y116=AD$4,MAX(AD$1:AD115)+1,"")</f>
        <v/>
      </c>
      <c r="AE116" s="6" t="str">
        <f>IF($Y116=AE$4,MAX(AE$1:AE115)+1,"")</f>
        <v/>
      </c>
      <c r="AF116" s="6" t="str">
        <f>IF($Y116=AF$4,MAX(AF$1:AF115)+1,"")</f>
        <v/>
      </c>
      <c r="AG116" s="6" t="str">
        <f>IF($Y116=AG$4,MAX(AG$1:AG115)+1,"")</f>
        <v/>
      </c>
      <c r="AH116" s="6" t="str">
        <f>IF($Y116=AH$4,MAX(AH$1:AH115)+1,"")</f>
        <v/>
      </c>
      <c r="AI116" s="5">
        <f t="shared" si="18"/>
        <v>0</v>
      </c>
      <c r="AK116" s="6" t="str">
        <f>IF($W116=AK$4,MAX(AK$1:AK115)+1,"")</f>
        <v/>
      </c>
      <c r="AL116" s="6" t="str">
        <f>IF($W116=AL$4,MAX(AL$1:AL115)+1,"")</f>
        <v/>
      </c>
      <c r="AM116" s="6">
        <f>IF($W116=AM$4,MAX(AM$1:AM115)+1,"")</f>
        <v>11</v>
      </c>
      <c r="AN116" s="6" t="str">
        <f>IF($W116=AN$4,MAX(AN$1:AN115)+1,"")</f>
        <v/>
      </c>
      <c r="AO116" s="6" t="str">
        <f>IF($W116=AO$4,MAX(AO$1:AO115)+1,"")</f>
        <v/>
      </c>
      <c r="AP116" s="6" t="str">
        <f>IF($W116=AP$4,MAX(AP$1:AP115)+1,"")</f>
        <v/>
      </c>
      <c r="AQ116" s="6" t="str">
        <f>IF($W116=AQ$4,MAX(AQ$1:AQ115)+1,"")</f>
        <v/>
      </c>
      <c r="AR116" s="6" t="str">
        <f>IF($W116=AR$4,MAX(AR$1:AR115)+1,"")</f>
        <v/>
      </c>
      <c r="AS116" s="6" t="str">
        <f>IF($W116=AS$4,MAX(AS$1:AS115)+1,"")</f>
        <v/>
      </c>
      <c r="AT116" s="6" t="str">
        <f>IF($W116=AT$4,MAX(AT$1:AT115)+1,"")</f>
        <v/>
      </c>
      <c r="AU116" s="6" t="str">
        <f>IF($W116=AU$4,MAX(AU$1:AU115)+1,"")</f>
        <v/>
      </c>
      <c r="AV116" s="6" t="str">
        <f>IF($W116=AV$4,MAX(AV$1:AV115)+1,"")</f>
        <v/>
      </c>
      <c r="AW116" s="6" t="str">
        <f>IF($W116=AW$4,MAX(AW$1:AW115)+1,"")</f>
        <v/>
      </c>
      <c r="AX116" s="6" t="str">
        <f>IF($W116=AX$4,MAX(AX$1:AX115)+1,"")</f>
        <v/>
      </c>
      <c r="AY116" s="6" t="str">
        <f>IF($W116=AY$4,MAX(AY$1:AY115)+1,"")</f>
        <v/>
      </c>
      <c r="AZ116" s="6" t="str">
        <f>IF($W116=AZ$4,MAX(AZ$1:AZ115)+1,"")</f>
        <v/>
      </c>
      <c r="BA116" s="6" t="str">
        <f>IF($W116=BA$4,MAX(BA$1:BA115)+1,"")</f>
        <v/>
      </c>
      <c r="BB116" s="6" t="str">
        <f>IF($W116=BB$4,MAX(BB$1:BB115)+1,"")</f>
        <v/>
      </c>
      <c r="BC116" s="6" t="str">
        <f>IF($W116=BC$4,MAX(BC$1:BC115)+1,"")</f>
        <v/>
      </c>
      <c r="BD116" s="6" t="str">
        <f>IF($W116=BD$4,MAX(BD$1:BD115)+1,"")</f>
        <v/>
      </c>
      <c r="BE116" s="6" t="str">
        <f>IF($W116=BE$4,MAX(BE$1:BE115)+1,"")</f>
        <v/>
      </c>
      <c r="BF116" s="6" t="str">
        <f>IF($W116=BF$4,MAX(BF$1:BF115)+1,"")</f>
        <v/>
      </c>
      <c r="BG116" s="6" t="str">
        <f>IF($W116=BG$4,MAX(BG$1:BG115)+1,"")</f>
        <v/>
      </c>
      <c r="BH116" s="6" t="str">
        <f>IF($W116=BH$4,MAX(BH$1:BH115)+1,"")</f>
        <v/>
      </c>
      <c r="BI116" s="6" t="str">
        <f>IF($W116=BI$4,MAX(BI$1:BI115)+1,"")</f>
        <v/>
      </c>
      <c r="BJ116" s="6" t="str">
        <f>IF($W116=BJ$4,MAX(BJ$1:BJ115)+1,"")</f>
        <v/>
      </c>
      <c r="BK116" s="6" t="str">
        <f>IF($W116=BK$4,MAX(BK$1:BK115)+1,"")</f>
        <v/>
      </c>
      <c r="BL116" s="6" t="str">
        <f>IF($W116=BL$4,MAX(BL$1:BL115)+1,"")</f>
        <v/>
      </c>
      <c r="BM116" s="6" t="str">
        <f>IF($W116=BM$4,MAX(BM$1:BM115)+1,"")</f>
        <v/>
      </c>
      <c r="BN116" s="6" t="str">
        <f>IF($W116=BN$4,MAX(BN$1:BN115)+1,"")</f>
        <v/>
      </c>
      <c r="BO116" s="6" t="str">
        <f>IF($W116=BO$4,MAX(BO$1:BO115)+1,"")</f>
        <v/>
      </c>
      <c r="BP116" s="6" t="str">
        <f>IF($W116=BP$4,MAX(BP$1:BP115)+1,"")</f>
        <v/>
      </c>
      <c r="BQ116" s="6" t="str">
        <f>IF($W116=BQ$4,MAX(BQ$1:BQ115)+1,"")</f>
        <v/>
      </c>
      <c r="BR116" s="6" t="str">
        <f>IF($W116=BR$4,MAX(BR$1:BR115)+1,"")</f>
        <v/>
      </c>
      <c r="BS116" s="6" t="str">
        <f>IF($W116=BS$4,MAX(BS$1:BS115)+1,"")</f>
        <v/>
      </c>
      <c r="BT116" s="6" t="str">
        <f>IF($W116=BT$4,MAX(BT$1:BT115)+1,"")</f>
        <v/>
      </c>
      <c r="BU116" s="6" t="str">
        <f>IF($W116=BU$4,MAX(BU$1:BU115)+1,"")</f>
        <v/>
      </c>
      <c r="BV116" s="6" t="str">
        <f>IF($W116=BV$4,MAX(BV$1:BV115)+1,"")</f>
        <v/>
      </c>
      <c r="BW116" s="6" t="str">
        <f>IF($W116=BW$4,MAX(BW$1:BW115)+1,"")</f>
        <v/>
      </c>
      <c r="BX116" s="6" t="str">
        <f>IF($W116=BX$4,MAX(BX$1:BX115)+1,"")</f>
        <v/>
      </c>
      <c r="BY116" s="6" t="str">
        <f>IF($W116=BY$4,MAX(BY$1:BY115)+1,"")</f>
        <v/>
      </c>
      <c r="BZ116" s="6" t="str">
        <f>IF($W116=BZ$4,MAX(BZ$1:BZ115)+1,"")</f>
        <v/>
      </c>
      <c r="CA116" s="6" t="str">
        <f>IF($W116=CA$4,MAX(CA$1:CA115)+1,"")</f>
        <v/>
      </c>
      <c r="CB116" s="6" t="str">
        <f>IF($W116=CB$4,MAX(CB$1:CB115)+1,"")</f>
        <v/>
      </c>
      <c r="CC116" s="6" t="str">
        <f>IF($W116=CC$4,MAX(CC$1:CC115)+1,"")</f>
        <v/>
      </c>
      <c r="CD116" s="6" t="str">
        <f>IF($W116=CD$4,MAX(CD$1:CD115)+1,"")</f>
        <v/>
      </c>
      <c r="CE116" s="6" t="str">
        <f>IF($W116=CE$4,MAX(CE$1:CE115)+1,"")</f>
        <v/>
      </c>
      <c r="CF116" s="6" t="str">
        <f>IF($W116=CF$4,MAX(CF$1:CF115)+1,"")</f>
        <v/>
      </c>
      <c r="CG116" s="6" t="str">
        <f>IF($W116=CG$4,MAX(CG$1:CG115)+1,"")</f>
        <v/>
      </c>
      <c r="CH116" s="6" t="str">
        <f>IF($W116=CH$4,MAX(CH$1:CH115)+1,"")</f>
        <v/>
      </c>
      <c r="CI116" s="6" t="str">
        <f>IF($W116=CI$4,MAX(CI$1:CI115)+1,"")</f>
        <v/>
      </c>
      <c r="CJ116" s="6" t="str">
        <f>IF($W116=CJ$4,MAX(CJ$1:CJ115)+1,"")</f>
        <v/>
      </c>
      <c r="CK116" s="6" t="str">
        <f>IF($W116=CK$4,MAX(CK$1:CK115)+1,"")</f>
        <v/>
      </c>
      <c r="CL116" s="6" t="str">
        <f>IF($W116=CL$4,MAX(CL$1:CL115)+1,"")</f>
        <v/>
      </c>
      <c r="CM116" s="6" t="str">
        <f>IF($W116=CM$4,MAX(CM$1:CM115)+1,"")</f>
        <v/>
      </c>
      <c r="CN116" s="6" t="str">
        <f>IF($W116=CN$4,MAX(CN$1:CN115)+1,"")</f>
        <v/>
      </c>
      <c r="CO116" s="6" t="str">
        <f>IF($W116=CO$4,MAX(CO$1:CO115)+1,"")</f>
        <v/>
      </c>
      <c r="CP116" s="6" t="str">
        <f>IF($W116=CP$4,MAX(CP$1:CP115)+1,"")</f>
        <v/>
      </c>
      <c r="CQ116" s="6" t="str">
        <f>IF($W116=CQ$4,MAX(CQ$1:CQ115)+1,"")</f>
        <v/>
      </c>
      <c r="CR116" s="6" t="str">
        <f>IF($W116=CR$4,MAX(CR$1:CR115)+1,"")</f>
        <v/>
      </c>
      <c r="CS116" s="6" t="str">
        <f>IF($W116=CS$4,MAX(CS$1:CS115)+1,"")</f>
        <v/>
      </c>
      <c r="CT116" s="5">
        <f t="shared" si="19"/>
        <v>11</v>
      </c>
      <c r="CU116" s="6" t="str">
        <f t="shared" si="20"/>
        <v>1709901966282</v>
      </c>
      <c r="CV116" s="5" t="str">
        <f t="shared" si="21"/>
        <v>เด็กชาย</v>
      </c>
      <c r="CW116" s="5" t="str" cm="1">
        <f t="array" ref="CW116">RIGHT(F116,MIN(LEN(SUBSTITUTE(F116,รายชื่อนักเรียนแยกห้อง!$AD$5:$AD$8,""))))</f>
        <v xml:space="preserve">อนุวัฒน์ </v>
      </c>
      <c r="CX116" s="6">
        <f t="shared" si="22"/>
        <v>0</v>
      </c>
      <c r="CY116" s="6" t="str">
        <f t="shared" si="23"/>
        <v/>
      </c>
      <c r="CZ116" s="5" t="str">
        <f t="shared" si="24"/>
        <v>มัธยมศึกษาปีที่ 1/4-0</v>
      </c>
      <c r="DA116" s="5" t="str">
        <f t="shared" si="25"/>
        <v>มัธยมศึกษาปีที่ 1/4-</v>
      </c>
      <c r="DC116" s="6" t="str">
        <f>IF(DB116="วิทย์-คณิต (เตรียมวิศวะ)",MAX($DC$1:DC115)+1,"")</f>
        <v/>
      </c>
      <c r="DD116" s="6" t="str">
        <f>IF(DB116="วิทย์-คณิต (วิทยาศาสตร์สุขภาพ)",MAX($DD$1:DD115)+1,"")</f>
        <v/>
      </c>
      <c r="DE116" s="6" t="str">
        <f>IF(DB116="ศิลป์การจัดการธุรกิจการค้าสมัยใหม่",MAX($DE$1:DE115)+1,"")</f>
        <v/>
      </c>
      <c r="DF116" s="6" t="str">
        <f>IF(DB116="ศิลป์ภาษาจีนเพื่อธุรกิจ 4.0",MAX($DF$1:DF115)+1,"")</f>
        <v/>
      </c>
      <c r="DG116" s="6" t="str">
        <f>IF(DB116="ศิลป์ภาษาอังกฤษเพื่อการสื่อสารธุรกิจ",MAX($DG$1:DG115)+1,"")</f>
        <v/>
      </c>
      <c r="DH116" s="6" t="str">
        <f>IF(DB116="นวัตกรรมการจัดการเกษตร",MAX($DH$1:DH115)+1,"")</f>
        <v/>
      </c>
      <c r="DI116" s="5">
        <f t="shared" si="26"/>
        <v>0</v>
      </c>
      <c r="DJ116" s="5" t="str">
        <f t="shared" si="27"/>
        <v>มัธยมศึกษาปีที่ 1/4-5</v>
      </c>
      <c r="DK116" s="5" t="str">
        <f t="shared" si="28"/>
        <v>-0</v>
      </c>
      <c r="DL116" s="5" t="str">
        <f t="shared" si="29"/>
        <v>มัธยมศึกษาปีที่ 1</v>
      </c>
    </row>
    <row r="117" spans="1:116">
      <c r="A117" s="5" t="str">
        <f t="shared" si="15"/>
        <v>มัธยมศึกษาปีที่ 1/4-6</v>
      </c>
      <c r="B117" s="5" t="str">
        <f t="shared" si="16"/>
        <v>ช68105-9</v>
      </c>
      <c r="C117" s="5" t="str">
        <f t="shared" si="17"/>
        <v>-0</v>
      </c>
      <c r="D117" s="8">
        <v>6</v>
      </c>
      <c r="E117" s="9" t="s">
        <v>1830</v>
      </c>
      <c r="F117" s="3" t="s">
        <v>1831</v>
      </c>
      <c r="G117" s="3" t="s">
        <v>1832</v>
      </c>
      <c r="H117" s="11">
        <v>1</v>
      </c>
      <c r="I117" s="11">
        <v>9</v>
      </c>
      <c r="J117" s="11">
        <v>2</v>
      </c>
      <c r="K117" s="11">
        <v>9</v>
      </c>
      <c r="L117" s="11">
        <v>9</v>
      </c>
      <c r="M117" s="11">
        <v>0</v>
      </c>
      <c r="N117" s="11">
        <v>1</v>
      </c>
      <c r="O117" s="11">
        <v>4</v>
      </c>
      <c r="P117" s="11">
        <v>7</v>
      </c>
      <c r="Q117" s="11">
        <v>4</v>
      </c>
      <c r="R117" s="11">
        <v>0</v>
      </c>
      <c r="S117" s="11">
        <v>2</v>
      </c>
      <c r="T117" s="11">
        <v>7</v>
      </c>
      <c r="U117" s="11" t="s">
        <v>578</v>
      </c>
      <c r="W117" s="6" t="str">
        <f>IF(X117="","",IF(X117=รายชื่อชมรม!$B$3,รายชื่อชมรม!$A$3,IF(X117=รายชื่อชมรม!$B$4,รายชื่อชมรม!$A$4,IF(X117=รายชื่อชมรม!$B$5,รายชื่อชมรม!$A$5,IF(X117=รายชื่อชมรม!$B$6,รายชื่อชมรม!$A$6,IF(X117=รายชื่อชมรม!$B$7,รายชื่อชมรม!$A$7,IF(X117=รายชื่อชมรม!$B$8,รายชื่อชมรม!$A$8,IF(X117=รายชื่อชมรม!$B$9,รายชื่อชมรม!$A$9,IF(X117=รายชื่อชมรม!$B$10,รายชื่อชมรม!$A$10,IF(X117=รายชื่อชมรม!$B$11,รายชื่อชมรม!$A$11,IF(X117=รายชื่อชมรม!$B$12,รายชื่อชมรม!$A$12,"-")))))))))))</f>
        <v>ช68105</v>
      </c>
      <c r="X117" s="6" t="s">
        <v>2306</v>
      </c>
      <c r="Y117" s="6" t="str">
        <f>IF(W117=0,"",IF(W117="-","",IF(W117="","",VLOOKUP(W117,รายชื่อชมรม!$A$3:$F$83,3,FALSE))))</f>
        <v>นางภัณฑิลา  โนนทะขาม</v>
      </c>
      <c r="Z117" s="6" t="str">
        <f>IF(Y117=$Z$4,MAX(Z$1:$Z116)+1,"")</f>
        <v/>
      </c>
      <c r="AA117" s="6" t="str">
        <f>IF($Y117=AA$4,MAX(AA$1:AA116)+1,"")</f>
        <v/>
      </c>
      <c r="AB117" s="6" t="str">
        <f>IF($Y117=AB$4,MAX(AB$1:AB116)+1,"")</f>
        <v/>
      </c>
      <c r="AC117" s="6" t="str">
        <f>IF($Y117=AC$4,MAX(AC$1:AC116)+1,"")</f>
        <v/>
      </c>
      <c r="AD117" s="6" t="str">
        <f>IF($Y117=AD$4,MAX(AD$1:AD116)+1,"")</f>
        <v/>
      </c>
      <c r="AE117" s="6" t="str">
        <f>IF($Y117=AE$4,MAX(AE$1:AE116)+1,"")</f>
        <v/>
      </c>
      <c r="AF117" s="6" t="str">
        <f>IF($Y117=AF$4,MAX(AF$1:AF116)+1,"")</f>
        <v/>
      </c>
      <c r="AG117" s="6" t="str">
        <f>IF($Y117=AG$4,MAX(AG$1:AG116)+1,"")</f>
        <v/>
      </c>
      <c r="AH117" s="6" t="str">
        <f>IF($Y117=AH$4,MAX(AH$1:AH116)+1,"")</f>
        <v/>
      </c>
      <c r="AI117" s="5">
        <f t="shared" si="18"/>
        <v>0</v>
      </c>
      <c r="AK117" s="6" t="str">
        <f>IF($W117=AK$4,MAX(AK$1:AK116)+1,"")</f>
        <v/>
      </c>
      <c r="AL117" s="6" t="str">
        <f>IF($W117=AL$4,MAX(AL$1:AL116)+1,"")</f>
        <v/>
      </c>
      <c r="AM117" s="6" t="str">
        <f>IF($W117=AM$4,MAX(AM$1:AM116)+1,"")</f>
        <v/>
      </c>
      <c r="AN117" s="6" t="str">
        <f>IF($W117=AN$4,MAX(AN$1:AN116)+1,"")</f>
        <v/>
      </c>
      <c r="AO117" s="6">
        <f>IF($W117=AO$4,MAX(AO$1:AO116)+1,"")</f>
        <v>9</v>
      </c>
      <c r="AP117" s="6" t="str">
        <f>IF($W117=AP$4,MAX(AP$1:AP116)+1,"")</f>
        <v/>
      </c>
      <c r="AQ117" s="6" t="str">
        <f>IF($W117=AQ$4,MAX(AQ$1:AQ116)+1,"")</f>
        <v/>
      </c>
      <c r="AR117" s="6" t="str">
        <f>IF($W117=AR$4,MAX(AR$1:AR116)+1,"")</f>
        <v/>
      </c>
      <c r="AS117" s="6" t="str">
        <f>IF($W117=AS$4,MAX(AS$1:AS116)+1,"")</f>
        <v/>
      </c>
      <c r="AT117" s="6" t="str">
        <f>IF($W117=AT$4,MAX(AT$1:AT116)+1,"")</f>
        <v/>
      </c>
      <c r="AU117" s="6" t="str">
        <f>IF($W117=AU$4,MAX(AU$1:AU116)+1,"")</f>
        <v/>
      </c>
      <c r="AV117" s="6" t="str">
        <f>IF($W117=AV$4,MAX(AV$1:AV116)+1,"")</f>
        <v/>
      </c>
      <c r="AW117" s="6" t="str">
        <f>IF($W117=AW$4,MAX(AW$1:AW116)+1,"")</f>
        <v/>
      </c>
      <c r="AX117" s="6" t="str">
        <f>IF($W117=AX$4,MAX(AX$1:AX116)+1,"")</f>
        <v/>
      </c>
      <c r="AY117" s="6" t="str">
        <f>IF($W117=AY$4,MAX(AY$1:AY116)+1,"")</f>
        <v/>
      </c>
      <c r="AZ117" s="6" t="str">
        <f>IF($W117=AZ$4,MAX(AZ$1:AZ116)+1,"")</f>
        <v/>
      </c>
      <c r="BA117" s="6" t="str">
        <f>IF($W117=BA$4,MAX(BA$1:BA116)+1,"")</f>
        <v/>
      </c>
      <c r="BB117" s="6" t="str">
        <f>IF($W117=BB$4,MAX(BB$1:BB116)+1,"")</f>
        <v/>
      </c>
      <c r="BC117" s="6" t="str">
        <f>IF($W117=BC$4,MAX(BC$1:BC116)+1,"")</f>
        <v/>
      </c>
      <c r="BD117" s="6" t="str">
        <f>IF($W117=BD$4,MAX(BD$1:BD116)+1,"")</f>
        <v/>
      </c>
      <c r="BE117" s="6" t="str">
        <f>IF($W117=BE$4,MAX(BE$1:BE116)+1,"")</f>
        <v/>
      </c>
      <c r="BF117" s="6" t="str">
        <f>IF($W117=BF$4,MAX(BF$1:BF116)+1,"")</f>
        <v/>
      </c>
      <c r="BG117" s="6" t="str">
        <f>IF($W117=BG$4,MAX(BG$1:BG116)+1,"")</f>
        <v/>
      </c>
      <c r="BH117" s="6" t="str">
        <f>IF($W117=BH$4,MAX(BH$1:BH116)+1,"")</f>
        <v/>
      </c>
      <c r="BI117" s="6" t="str">
        <f>IF($W117=BI$4,MAX(BI$1:BI116)+1,"")</f>
        <v/>
      </c>
      <c r="BJ117" s="6" t="str">
        <f>IF($W117=BJ$4,MAX(BJ$1:BJ116)+1,"")</f>
        <v/>
      </c>
      <c r="BK117" s="6" t="str">
        <f>IF($W117=BK$4,MAX(BK$1:BK116)+1,"")</f>
        <v/>
      </c>
      <c r="BL117" s="6" t="str">
        <f>IF($W117=BL$4,MAX(BL$1:BL116)+1,"")</f>
        <v/>
      </c>
      <c r="BM117" s="6" t="str">
        <f>IF($W117=BM$4,MAX(BM$1:BM116)+1,"")</f>
        <v/>
      </c>
      <c r="BN117" s="6" t="str">
        <f>IF($W117=BN$4,MAX(BN$1:BN116)+1,"")</f>
        <v/>
      </c>
      <c r="BO117" s="6" t="str">
        <f>IF($W117=BO$4,MAX(BO$1:BO116)+1,"")</f>
        <v/>
      </c>
      <c r="BP117" s="6" t="str">
        <f>IF($W117=BP$4,MAX(BP$1:BP116)+1,"")</f>
        <v/>
      </c>
      <c r="BQ117" s="6" t="str">
        <f>IF($W117=BQ$4,MAX(BQ$1:BQ116)+1,"")</f>
        <v/>
      </c>
      <c r="BR117" s="6" t="str">
        <f>IF($W117=BR$4,MAX(BR$1:BR116)+1,"")</f>
        <v/>
      </c>
      <c r="BS117" s="6" t="str">
        <f>IF($W117=BS$4,MAX(BS$1:BS116)+1,"")</f>
        <v/>
      </c>
      <c r="BT117" s="6" t="str">
        <f>IF($W117=BT$4,MAX(BT$1:BT116)+1,"")</f>
        <v/>
      </c>
      <c r="BU117" s="6" t="str">
        <f>IF($W117=BU$4,MAX(BU$1:BU116)+1,"")</f>
        <v/>
      </c>
      <c r="BV117" s="6" t="str">
        <f>IF($W117=BV$4,MAX(BV$1:BV116)+1,"")</f>
        <v/>
      </c>
      <c r="BW117" s="6" t="str">
        <f>IF($W117=BW$4,MAX(BW$1:BW116)+1,"")</f>
        <v/>
      </c>
      <c r="BX117" s="6" t="str">
        <f>IF($W117=BX$4,MAX(BX$1:BX116)+1,"")</f>
        <v/>
      </c>
      <c r="BY117" s="6" t="str">
        <f>IF($W117=BY$4,MAX(BY$1:BY116)+1,"")</f>
        <v/>
      </c>
      <c r="BZ117" s="6" t="str">
        <f>IF($W117=BZ$4,MAX(BZ$1:BZ116)+1,"")</f>
        <v/>
      </c>
      <c r="CA117" s="6" t="str">
        <f>IF($W117=CA$4,MAX(CA$1:CA116)+1,"")</f>
        <v/>
      </c>
      <c r="CB117" s="6" t="str">
        <f>IF($W117=CB$4,MAX(CB$1:CB116)+1,"")</f>
        <v/>
      </c>
      <c r="CC117" s="6" t="str">
        <f>IF($W117=CC$4,MAX(CC$1:CC116)+1,"")</f>
        <v/>
      </c>
      <c r="CD117" s="6" t="str">
        <f>IF($W117=CD$4,MAX(CD$1:CD116)+1,"")</f>
        <v/>
      </c>
      <c r="CE117" s="6" t="str">
        <f>IF($W117=CE$4,MAX(CE$1:CE116)+1,"")</f>
        <v/>
      </c>
      <c r="CF117" s="6" t="str">
        <f>IF($W117=CF$4,MAX(CF$1:CF116)+1,"")</f>
        <v/>
      </c>
      <c r="CG117" s="6" t="str">
        <f>IF($W117=CG$4,MAX(CG$1:CG116)+1,"")</f>
        <v/>
      </c>
      <c r="CH117" s="6" t="str">
        <f>IF($W117=CH$4,MAX(CH$1:CH116)+1,"")</f>
        <v/>
      </c>
      <c r="CI117" s="6" t="str">
        <f>IF($W117=CI$4,MAX(CI$1:CI116)+1,"")</f>
        <v/>
      </c>
      <c r="CJ117" s="6" t="str">
        <f>IF($W117=CJ$4,MAX(CJ$1:CJ116)+1,"")</f>
        <v/>
      </c>
      <c r="CK117" s="6" t="str">
        <f>IF($W117=CK$4,MAX(CK$1:CK116)+1,"")</f>
        <v/>
      </c>
      <c r="CL117" s="6" t="str">
        <f>IF($W117=CL$4,MAX(CL$1:CL116)+1,"")</f>
        <v/>
      </c>
      <c r="CM117" s="6" t="str">
        <f>IF($W117=CM$4,MAX(CM$1:CM116)+1,"")</f>
        <v/>
      </c>
      <c r="CN117" s="6" t="str">
        <f>IF($W117=CN$4,MAX(CN$1:CN116)+1,"")</f>
        <v/>
      </c>
      <c r="CO117" s="6" t="str">
        <f>IF($W117=CO$4,MAX(CO$1:CO116)+1,"")</f>
        <v/>
      </c>
      <c r="CP117" s="6" t="str">
        <f>IF($W117=CP$4,MAX(CP$1:CP116)+1,"")</f>
        <v/>
      </c>
      <c r="CQ117" s="6" t="str">
        <f>IF($W117=CQ$4,MAX(CQ$1:CQ116)+1,"")</f>
        <v/>
      </c>
      <c r="CR117" s="6" t="str">
        <f>IF($W117=CR$4,MAX(CR$1:CR116)+1,"")</f>
        <v/>
      </c>
      <c r="CS117" s="6" t="str">
        <f>IF($W117=CS$4,MAX(CS$1:CS116)+1,"")</f>
        <v/>
      </c>
      <c r="CT117" s="5">
        <f t="shared" si="19"/>
        <v>9</v>
      </c>
      <c r="CU117" s="6" t="str">
        <f t="shared" si="20"/>
        <v>1929901474027</v>
      </c>
      <c r="CV117" s="5" t="str">
        <f t="shared" si="21"/>
        <v>เด็กชาย</v>
      </c>
      <c r="CW117" s="5" t="str" cm="1">
        <f t="array" ref="CW117">RIGHT(F117,MIN(LEN(SUBSTITUTE(F117,รายชื่อนักเรียนแยกห้อง!$AD$5:$AD$8,""))))</f>
        <v>รจนกร</v>
      </c>
      <c r="CX117" s="6">
        <f t="shared" si="22"/>
        <v>0</v>
      </c>
      <c r="CY117" s="6" t="str">
        <f t="shared" si="23"/>
        <v/>
      </c>
      <c r="CZ117" s="5" t="str">
        <f t="shared" si="24"/>
        <v>มัธยมศึกษาปีที่ 1/4-0</v>
      </c>
      <c r="DA117" s="5" t="str">
        <f t="shared" si="25"/>
        <v>มัธยมศึกษาปีที่ 1/4-</v>
      </c>
      <c r="DC117" s="6" t="str">
        <f>IF(DB117="วิทย์-คณิต (เตรียมวิศวะ)",MAX($DC$1:DC116)+1,"")</f>
        <v/>
      </c>
      <c r="DD117" s="6" t="str">
        <f>IF(DB117="วิทย์-คณิต (วิทยาศาสตร์สุขภาพ)",MAX($DD$1:DD116)+1,"")</f>
        <v/>
      </c>
      <c r="DE117" s="6" t="str">
        <f>IF(DB117="ศิลป์การจัดการธุรกิจการค้าสมัยใหม่",MAX($DE$1:DE116)+1,"")</f>
        <v/>
      </c>
      <c r="DF117" s="6" t="str">
        <f>IF(DB117="ศิลป์ภาษาจีนเพื่อธุรกิจ 4.0",MAX($DF$1:DF116)+1,"")</f>
        <v/>
      </c>
      <c r="DG117" s="6" t="str">
        <f>IF(DB117="ศิลป์ภาษาอังกฤษเพื่อการสื่อสารธุรกิจ",MAX($DG$1:DG116)+1,"")</f>
        <v/>
      </c>
      <c r="DH117" s="6" t="str">
        <f>IF(DB117="นวัตกรรมการจัดการเกษตร",MAX($DH$1:DH116)+1,"")</f>
        <v/>
      </c>
      <c r="DI117" s="5">
        <f t="shared" si="26"/>
        <v>0</v>
      </c>
      <c r="DJ117" s="5" t="str">
        <f t="shared" si="27"/>
        <v>มัธยมศึกษาปีที่ 1/4-6</v>
      </c>
      <c r="DK117" s="5" t="str">
        <f t="shared" si="28"/>
        <v>-0</v>
      </c>
      <c r="DL117" s="5" t="str">
        <f t="shared" si="29"/>
        <v>มัธยมศึกษาปีที่ 1</v>
      </c>
    </row>
    <row r="118" spans="1:116">
      <c r="A118" s="5" t="str">
        <f t="shared" si="15"/>
        <v>มัธยมศึกษาปีที่ 1/4-7</v>
      </c>
      <c r="B118" s="5" t="str">
        <f t="shared" si="16"/>
        <v>ช68101-13</v>
      </c>
      <c r="C118" s="5" t="str">
        <f t="shared" si="17"/>
        <v>-0</v>
      </c>
      <c r="D118" s="8">
        <v>7</v>
      </c>
      <c r="E118" s="9" t="s">
        <v>1793</v>
      </c>
      <c r="F118" s="3" t="s">
        <v>1834</v>
      </c>
      <c r="G118" s="3" t="s">
        <v>1835</v>
      </c>
      <c r="H118" s="11">
        <v>1</v>
      </c>
      <c r="I118" s="11">
        <v>7</v>
      </c>
      <c r="J118" s="11">
        <v>0</v>
      </c>
      <c r="K118" s="11">
        <v>9</v>
      </c>
      <c r="L118" s="11">
        <v>9</v>
      </c>
      <c r="M118" s="11">
        <v>0</v>
      </c>
      <c r="N118" s="11">
        <v>1</v>
      </c>
      <c r="O118" s="11">
        <v>7</v>
      </c>
      <c r="P118" s="11">
        <v>6</v>
      </c>
      <c r="Q118" s="11">
        <v>0</v>
      </c>
      <c r="R118" s="11">
        <v>5</v>
      </c>
      <c r="S118" s="11">
        <v>8</v>
      </c>
      <c r="T118" s="11">
        <v>7</v>
      </c>
      <c r="U118" s="11" t="s">
        <v>578</v>
      </c>
      <c r="W118" s="6" t="str">
        <f>IF(X118="","",IF(X118=รายชื่อชมรม!$B$3,รายชื่อชมรม!$A$3,IF(X118=รายชื่อชมรม!$B$4,รายชื่อชมรม!$A$4,IF(X118=รายชื่อชมรม!$B$5,รายชื่อชมรม!$A$5,IF(X118=รายชื่อชมรม!$B$6,รายชื่อชมรม!$A$6,IF(X118=รายชื่อชมรม!$B$7,รายชื่อชมรม!$A$7,IF(X118=รายชื่อชมรม!$B$8,รายชื่อชมรม!$A$8,IF(X118=รายชื่อชมรม!$B$9,รายชื่อชมรม!$A$9,IF(X118=รายชื่อชมรม!$B$10,รายชื่อชมรม!$A$10,IF(X118=รายชื่อชมรม!$B$11,รายชื่อชมรม!$A$11,IF(X118=รายชื่อชมรม!$B$12,รายชื่อชมรม!$A$12,"-")))))))))))</f>
        <v>ช68101</v>
      </c>
      <c r="X118" s="6" t="s">
        <v>2324</v>
      </c>
      <c r="Y118" s="6" t="str">
        <f>IF(W118=0,"",IF(W118="-","",IF(W118="","",VLOOKUP(W118,รายชื่อชมรม!$A$3:$F$83,3,FALSE))))</f>
        <v>นางสาวศิลป์ศุภา  คุสินธุ์</v>
      </c>
      <c r="Z118" s="6" t="str">
        <f>IF(Y118=$Z$4,MAX(Z$1:$Z117)+1,"")</f>
        <v/>
      </c>
      <c r="AA118" s="6" t="str">
        <f>IF($Y118=AA$4,MAX(AA$1:AA117)+1,"")</f>
        <v/>
      </c>
      <c r="AB118" s="6" t="str">
        <f>IF($Y118=AB$4,MAX(AB$1:AB117)+1,"")</f>
        <v/>
      </c>
      <c r="AC118" s="6" t="str">
        <f>IF($Y118=AC$4,MAX(AC$1:AC117)+1,"")</f>
        <v/>
      </c>
      <c r="AD118" s="6" t="str">
        <f>IF($Y118=AD$4,MAX(AD$1:AD117)+1,"")</f>
        <v/>
      </c>
      <c r="AE118" s="6" t="str">
        <f>IF($Y118=AE$4,MAX(AE$1:AE117)+1,"")</f>
        <v/>
      </c>
      <c r="AF118" s="6" t="str">
        <f>IF($Y118=AF$4,MAX(AF$1:AF117)+1,"")</f>
        <v/>
      </c>
      <c r="AG118" s="6" t="str">
        <f>IF($Y118=AG$4,MAX(AG$1:AG117)+1,"")</f>
        <v/>
      </c>
      <c r="AH118" s="6" t="str">
        <f>IF($Y118=AH$4,MAX(AH$1:AH117)+1,"")</f>
        <v/>
      </c>
      <c r="AI118" s="5">
        <f t="shared" si="18"/>
        <v>0</v>
      </c>
      <c r="AK118" s="6">
        <f>IF($W118=AK$4,MAX(AK$1:AK117)+1,"")</f>
        <v>13</v>
      </c>
      <c r="AL118" s="6" t="str">
        <f>IF($W118=AL$4,MAX(AL$1:AL117)+1,"")</f>
        <v/>
      </c>
      <c r="AM118" s="6" t="str">
        <f>IF($W118=AM$4,MAX(AM$1:AM117)+1,"")</f>
        <v/>
      </c>
      <c r="AN118" s="6" t="str">
        <f>IF($W118=AN$4,MAX(AN$1:AN117)+1,"")</f>
        <v/>
      </c>
      <c r="AO118" s="6" t="str">
        <f>IF($W118=AO$4,MAX(AO$1:AO117)+1,"")</f>
        <v/>
      </c>
      <c r="AP118" s="6" t="str">
        <f>IF($W118=AP$4,MAX(AP$1:AP117)+1,"")</f>
        <v/>
      </c>
      <c r="AQ118" s="6" t="str">
        <f>IF($W118=AQ$4,MAX(AQ$1:AQ117)+1,"")</f>
        <v/>
      </c>
      <c r="AR118" s="6" t="str">
        <f>IF($W118=AR$4,MAX(AR$1:AR117)+1,"")</f>
        <v/>
      </c>
      <c r="AS118" s="6" t="str">
        <f>IF($W118=AS$4,MAX(AS$1:AS117)+1,"")</f>
        <v/>
      </c>
      <c r="AT118" s="6" t="str">
        <f>IF($W118=AT$4,MAX(AT$1:AT117)+1,"")</f>
        <v/>
      </c>
      <c r="AU118" s="6" t="str">
        <f>IF($W118=AU$4,MAX(AU$1:AU117)+1,"")</f>
        <v/>
      </c>
      <c r="AV118" s="6" t="str">
        <f>IF($W118=AV$4,MAX(AV$1:AV117)+1,"")</f>
        <v/>
      </c>
      <c r="AW118" s="6" t="str">
        <f>IF($W118=AW$4,MAX(AW$1:AW117)+1,"")</f>
        <v/>
      </c>
      <c r="AX118" s="6" t="str">
        <f>IF($W118=AX$4,MAX(AX$1:AX117)+1,"")</f>
        <v/>
      </c>
      <c r="AY118" s="6" t="str">
        <f>IF($W118=AY$4,MAX(AY$1:AY117)+1,"")</f>
        <v/>
      </c>
      <c r="AZ118" s="6" t="str">
        <f>IF($W118=AZ$4,MAX(AZ$1:AZ117)+1,"")</f>
        <v/>
      </c>
      <c r="BA118" s="6" t="str">
        <f>IF($W118=BA$4,MAX(BA$1:BA117)+1,"")</f>
        <v/>
      </c>
      <c r="BB118" s="6" t="str">
        <f>IF($W118=BB$4,MAX(BB$1:BB117)+1,"")</f>
        <v/>
      </c>
      <c r="BC118" s="6" t="str">
        <f>IF($W118=BC$4,MAX(BC$1:BC117)+1,"")</f>
        <v/>
      </c>
      <c r="BD118" s="6" t="str">
        <f>IF($W118=BD$4,MAX(BD$1:BD117)+1,"")</f>
        <v/>
      </c>
      <c r="BE118" s="6" t="str">
        <f>IF($W118=BE$4,MAX(BE$1:BE117)+1,"")</f>
        <v/>
      </c>
      <c r="BF118" s="6" t="str">
        <f>IF($W118=BF$4,MAX(BF$1:BF117)+1,"")</f>
        <v/>
      </c>
      <c r="BG118" s="6" t="str">
        <f>IF($W118=BG$4,MAX(BG$1:BG117)+1,"")</f>
        <v/>
      </c>
      <c r="BH118" s="6" t="str">
        <f>IF($W118=BH$4,MAX(BH$1:BH117)+1,"")</f>
        <v/>
      </c>
      <c r="BI118" s="6" t="str">
        <f>IF($W118=BI$4,MAX(BI$1:BI117)+1,"")</f>
        <v/>
      </c>
      <c r="BJ118" s="6" t="str">
        <f>IF($W118=BJ$4,MAX(BJ$1:BJ117)+1,"")</f>
        <v/>
      </c>
      <c r="BK118" s="6" t="str">
        <f>IF($W118=BK$4,MAX(BK$1:BK117)+1,"")</f>
        <v/>
      </c>
      <c r="BL118" s="6" t="str">
        <f>IF($W118=BL$4,MAX(BL$1:BL117)+1,"")</f>
        <v/>
      </c>
      <c r="BM118" s="6" t="str">
        <f>IF($W118=BM$4,MAX(BM$1:BM117)+1,"")</f>
        <v/>
      </c>
      <c r="BN118" s="6" t="str">
        <f>IF($W118=BN$4,MAX(BN$1:BN117)+1,"")</f>
        <v/>
      </c>
      <c r="BO118" s="6" t="str">
        <f>IF($W118=BO$4,MAX(BO$1:BO117)+1,"")</f>
        <v/>
      </c>
      <c r="BP118" s="6" t="str">
        <f>IF($W118=BP$4,MAX(BP$1:BP117)+1,"")</f>
        <v/>
      </c>
      <c r="BQ118" s="6" t="str">
        <f>IF($W118=BQ$4,MAX(BQ$1:BQ117)+1,"")</f>
        <v/>
      </c>
      <c r="BR118" s="6" t="str">
        <f>IF($W118=BR$4,MAX(BR$1:BR117)+1,"")</f>
        <v/>
      </c>
      <c r="BS118" s="6" t="str">
        <f>IF($W118=BS$4,MAX(BS$1:BS117)+1,"")</f>
        <v/>
      </c>
      <c r="BT118" s="6" t="str">
        <f>IF($W118=BT$4,MAX(BT$1:BT117)+1,"")</f>
        <v/>
      </c>
      <c r="BU118" s="6" t="str">
        <f>IF($W118=BU$4,MAX(BU$1:BU117)+1,"")</f>
        <v/>
      </c>
      <c r="BV118" s="6" t="str">
        <f>IF($W118=BV$4,MAX(BV$1:BV117)+1,"")</f>
        <v/>
      </c>
      <c r="BW118" s="6" t="str">
        <f>IF($W118=BW$4,MAX(BW$1:BW117)+1,"")</f>
        <v/>
      </c>
      <c r="BX118" s="6" t="str">
        <f>IF($W118=BX$4,MAX(BX$1:BX117)+1,"")</f>
        <v/>
      </c>
      <c r="BY118" s="6" t="str">
        <f>IF($W118=BY$4,MAX(BY$1:BY117)+1,"")</f>
        <v/>
      </c>
      <c r="BZ118" s="6" t="str">
        <f>IF($W118=BZ$4,MAX(BZ$1:BZ117)+1,"")</f>
        <v/>
      </c>
      <c r="CA118" s="6" t="str">
        <f>IF($W118=CA$4,MAX(CA$1:CA117)+1,"")</f>
        <v/>
      </c>
      <c r="CB118" s="6" t="str">
        <f>IF($W118=CB$4,MAX(CB$1:CB117)+1,"")</f>
        <v/>
      </c>
      <c r="CC118" s="6" t="str">
        <f>IF($W118=CC$4,MAX(CC$1:CC117)+1,"")</f>
        <v/>
      </c>
      <c r="CD118" s="6" t="str">
        <f>IF($W118=CD$4,MAX(CD$1:CD117)+1,"")</f>
        <v/>
      </c>
      <c r="CE118" s="6" t="str">
        <f>IF($W118=CE$4,MAX(CE$1:CE117)+1,"")</f>
        <v/>
      </c>
      <c r="CF118" s="6" t="str">
        <f>IF($W118=CF$4,MAX(CF$1:CF117)+1,"")</f>
        <v/>
      </c>
      <c r="CG118" s="6" t="str">
        <f>IF($W118=CG$4,MAX(CG$1:CG117)+1,"")</f>
        <v/>
      </c>
      <c r="CH118" s="6" t="str">
        <f>IF($W118=CH$4,MAX(CH$1:CH117)+1,"")</f>
        <v/>
      </c>
      <c r="CI118" s="6" t="str">
        <f>IF($W118=CI$4,MAX(CI$1:CI117)+1,"")</f>
        <v/>
      </c>
      <c r="CJ118" s="6" t="str">
        <f>IF($W118=CJ$4,MAX(CJ$1:CJ117)+1,"")</f>
        <v/>
      </c>
      <c r="CK118" s="6" t="str">
        <f>IF($W118=CK$4,MAX(CK$1:CK117)+1,"")</f>
        <v/>
      </c>
      <c r="CL118" s="6" t="str">
        <f>IF($W118=CL$4,MAX(CL$1:CL117)+1,"")</f>
        <v/>
      </c>
      <c r="CM118" s="6" t="str">
        <f>IF($W118=CM$4,MAX(CM$1:CM117)+1,"")</f>
        <v/>
      </c>
      <c r="CN118" s="6" t="str">
        <f>IF($W118=CN$4,MAX(CN$1:CN117)+1,"")</f>
        <v/>
      </c>
      <c r="CO118" s="6" t="str">
        <f>IF($W118=CO$4,MAX(CO$1:CO117)+1,"")</f>
        <v/>
      </c>
      <c r="CP118" s="6" t="str">
        <f>IF($W118=CP$4,MAX(CP$1:CP117)+1,"")</f>
        <v/>
      </c>
      <c r="CQ118" s="6" t="str">
        <f>IF($W118=CQ$4,MAX(CQ$1:CQ117)+1,"")</f>
        <v/>
      </c>
      <c r="CR118" s="6" t="str">
        <f>IF($W118=CR$4,MAX(CR$1:CR117)+1,"")</f>
        <v/>
      </c>
      <c r="CS118" s="6" t="str">
        <f>IF($W118=CS$4,MAX(CS$1:CS117)+1,"")</f>
        <v/>
      </c>
      <c r="CT118" s="5">
        <f t="shared" si="19"/>
        <v>13</v>
      </c>
      <c r="CU118" s="6" t="str">
        <f t="shared" si="20"/>
        <v>1709901760587</v>
      </c>
      <c r="CV118" s="5" t="str">
        <f t="shared" si="21"/>
        <v>เด็กชาย</v>
      </c>
      <c r="CW118" s="5" t="str" cm="1">
        <f t="array" ref="CW118">RIGHT(F118,MIN(LEN(SUBSTITUTE(F118,รายชื่อนักเรียนแยกห้อง!$AD$5:$AD$8,""))))</f>
        <v>อภิศักดิ์</v>
      </c>
      <c r="CX118" s="6">
        <f t="shared" si="22"/>
        <v>0</v>
      </c>
      <c r="CY118" s="6" t="str">
        <f t="shared" si="23"/>
        <v/>
      </c>
      <c r="CZ118" s="5" t="str">
        <f t="shared" si="24"/>
        <v>มัธยมศึกษาปีที่ 1/4-0</v>
      </c>
      <c r="DA118" s="5" t="str">
        <f t="shared" si="25"/>
        <v>มัธยมศึกษาปีที่ 1/4-</v>
      </c>
      <c r="DC118" s="6" t="str">
        <f>IF(DB118="วิทย์-คณิต (เตรียมวิศวะ)",MAX($DC$1:DC117)+1,"")</f>
        <v/>
      </c>
      <c r="DD118" s="6" t="str">
        <f>IF(DB118="วิทย์-คณิต (วิทยาศาสตร์สุขภาพ)",MAX($DD$1:DD117)+1,"")</f>
        <v/>
      </c>
      <c r="DE118" s="6" t="str">
        <f>IF(DB118="ศิลป์การจัดการธุรกิจการค้าสมัยใหม่",MAX($DE$1:DE117)+1,"")</f>
        <v/>
      </c>
      <c r="DF118" s="6" t="str">
        <f>IF(DB118="ศิลป์ภาษาจีนเพื่อธุรกิจ 4.0",MAX($DF$1:DF117)+1,"")</f>
        <v/>
      </c>
      <c r="DG118" s="6" t="str">
        <f>IF(DB118="ศิลป์ภาษาอังกฤษเพื่อการสื่อสารธุรกิจ",MAX($DG$1:DG117)+1,"")</f>
        <v/>
      </c>
      <c r="DH118" s="6" t="str">
        <f>IF(DB118="นวัตกรรมการจัดการเกษตร",MAX($DH$1:DH117)+1,"")</f>
        <v/>
      </c>
      <c r="DI118" s="5">
        <f t="shared" si="26"/>
        <v>0</v>
      </c>
      <c r="DJ118" s="5" t="str">
        <f t="shared" si="27"/>
        <v>มัธยมศึกษาปีที่ 1/4-7</v>
      </c>
      <c r="DK118" s="5" t="str">
        <f t="shared" si="28"/>
        <v>-0</v>
      </c>
      <c r="DL118" s="5" t="str">
        <f t="shared" si="29"/>
        <v>มัธยมศึกษาปีที่ 1</v>
      </c>
    </row>
    <row r="119" spans="1:116">
      <c r="A119" s="5" t="str">
        <f t="shared" si="15"/>
        <v>มัธยมศึกษาปีที่ 1/4-8</v>
      </c>
      <c r="B119" s="5" t="str">
        <f t="shared" si="16"/>
        <v>ช68103-12</v>
      </c>
      <c r="C119" s="5" t="str">
        <f t="shared" si="17"/>
        <v>-0</v>
      </c>
      <c r="D119" s="8">
        <v>8</v>
      </c>
      <c r="E119" s="9" t="s">
        <v>1795</v>
      </c>
      <c r="F119" s="3" t="s">
        <v>1837</v>
      </c>
      <c r="G119" s="3" t="s">
        <v>1838</v>
      </c>
      <c r="H119" s="11">
        <v>1</v>
      </c>
      <c r="I119" s="11">
        <v>7</v>
      </c>
      <c r="J119" s="11">
        <v>0</v>
      </c>
      <c r="K119" s="11">
        <v>9</v>
      </c>
      <c r="L119" s="11">
        <v>9</v>
      </c>
      <c r="M119" s="11">
        <v>0</v>
      </c>
      <c r="N119" s="11">
        <v>1</v>
      </c>
      <c r="O119" s="11">
        <v>9</v>
      </c>
      <c r="P119" s="11">
        <v>5</v>
      </c>
      <c r="Q119" s="11">
        <v>0</v>
      </c>
      <c r="R119" s="11">
        <v>6</v>
      </c>
      <c r="S119" s="11">
        <v>0</v>
      </c>
      <c r="T119" s="11">
        <v>2</v>
      </c>
      <c r="U119" s="11" t="s">
        <v>578</v>
      </c>
      <c r="W119" s="6" t="str">
        <f>IF(X119="","",IF(X119=รายชื่อชมรม!$B$3,รายชื่อชมรม!$A$3,IF(X119=รายชื่อชมรม!$B$4,รายชื่อชมรม!$A$4,IF(X119=รายชื่อชมรม!$B$5,รายชื่อชมรม!$A$5,IF(X119=รายชื่อชมรม!$B$6,รายชื่อชมรม!$A$6,IF(X119=รายชื่อชมรม!$B$7,รายชื่อชมรม!$A$7,IF(X119=รายชื่อชมรม!$B$8,รายชื่อชมรม!$A$8,IF(X119=รายชื่อชมรม!$B$9,รายชื่อชมรม!$A$9,IF(X119=รายชื่อชมรม!$B$10,รายชื่อชมรม!$A$10,IF(X119=รายชื่อชมรม!$B$11,รายชื่อชมรม!$A$11,IF(X119=รายชื่อชมรม!$B$12,รายชื่อชมรม!$A$12,"-")))))))))))</f>
        <v>ช68103</v>
      </c>
      <c r="X119" s="6" t="s">
        <v>2309</v>
      </c>
      <c r="Y119" s="6" t="str">
        <f>IF(W119=0,"",IF(W119="-","",IF(W119="","",VLOOKUP(W119,รายชื่อชมรม!$A$3:$F$83,3,FALSE))))</f>
        <v>นายวสันต์  แสงรัตนกูล</v>
      </c>
      <c r="Z119" s="6" t="str">
        <f>IF(Y119=$Z$4,MAX(Z$1:$Z118)+1,"")</f>
        <v/>
      </c>
      <c r="AA119" s="6" t="str">
        <f>IF($Y119=AA$4,MAX(AA$1:AA118)+1,"")</f>
        <v/>
      </c>
      <c r="AB119" s="6" t="str">
        <f>IF($Y119=AB$4,MAX(AB$1:AB118)+1,"")</f>
        <v/>
      </c>
      <c r="AC119" s="6" t="str">
        <f>IF($Y119=AC$4,MAX(AC$1:AC118)+1,"")</f>
        <v/>
      </c>
      <c r="AD119" s="6" t="str">
        <f>IF($Y119=AD$4,MAX(AD$1:AD118)+1,"")</f>
        <v/>
      </c>
      <c r="AE119" s="6" t="str">
        <f>IF($Y119=AE$4,MAX(AE$1:AE118)+1,"")</f>
        <v/>
      </c>
      <c r="AF119" s="6" t="str">
        <f>IF($Y119=AF$4,MAX(AF$1:AF118)+1,"")</f>
        <v/>
      </c>
      <c r="AG119" s="6" t="str">
        <f>IF($Y119=AG$4,MAX(AG$1:AG118)+1,"")</f>
        <v/>
      </c>
      <c r="AH119" s="6" t="str">
        <f>IF($Y119=AH$4,MAX(AH$1:AH118)+1,"")</f>
        <v/>
      </c>
      <c r="AI119" s="5">
        <f t="shared" si="18"/>
        <v>0</v>
      </c>
      <c r="AK119" s="6" t="str">
        <f>IF($W119=AK$4,MAX(AK$1:AK118)+1,"")</f>
        <v/>
      </c>
      <c r="AL119" s="6" t="str">
        <f>IF($W119=AL$4,MAX(AL$1:AL118)+1,"")</f>
        <v/>
      </c>
      <c r="AM119" s="6">
        <f>IF($W119=AM$4,MAX(AM$1:AM118)+1,"")</f>
        <v>12</v>
      </c>
      <c r="AN119" s="6" t="str">
        <f>IF($W119=AN$4,MAX(AN$1:AN118)+1,"")</f>
        <v/>
      </c>
      <c r="AO119" s="6" t="str">
        <f>IF($W119=AO$4,MAX(AO$1:AO118)+1,"")</f>
        <v/>
      </c>
      <c r="AP119" s="6" t="str">
        <f>IF($W119=AP$4,MAX(AP$1:AP118)+1,"")</f>
        <v/>
      </c>
      <c r="AQ119" s="6" t="str">
        <f>IF($W119=AQ$4,MAX(AQ$1:AQ118)+1,"")</f>
        <v/>
      </c>
      <c r="AR119" s="6" t="str">
        <f>IF($W119=AR$4,MAX(AR$1:AR118)+1,"")</f>
        <v/>
      </c>
      <c r="AS119" s="6" t="str">
        <f>IF($W119=AS$4,MAX(AS$1:AS118)+1,"")</f>
        <v/>
      </c>
      <c r="AT119" s="6" t="str">
        <f>IF($W119=AT$4,MAX(AT$1:AT118)+1,"")</f>
        <v/>
      </c>
      <c r="AU119" s="6" t="str">
        <f>IF($W119=AU$4,MAX(AU$1:AU118)+1,"")</f>
        <v/>
      </c>
      <c r="AV119" s="6" t="str">
        <f>IF($W119=AV$4,MAX(AV$1:AV118)+1,"")</f>
        <v/>
      </c>
      <c r="AW119" s="6" t="str">
        <f>IF($W119=AW$4,MAX(AW$1:AW118)+1,"")</f>
        <v/>
      </c>
      <c r="AX119" s="6" t="str">
        <f>IF($W119=AX$4,MAX(AX$1:AX118)+1,"")</f>
        <v/>
      </c>
      <c r="AY119" s="6" t="str">
        <f>IF($W119=AY$4,MAX(AY$1:AY118)+1,"")</f>
        <v/>
      </c>
      <c r="AZ119" s="6" t="str">
        <f>IF($W119=AZ$4,MAX(AZ$1:AZ118)+1,"")</f>
        <v/>
      </c>
      <c r="BA119" s="6" t="str">
        <f>IF($W119=BA$4,MAX(BA$1:BA118)+1,"")</f>
        <v/>
      </c>
      <c r="BB119" s="6" t="str">
        <f>IF($W119=BB$4,MAX(BB$1:BB118)+1,"")</f>
        <v/>
      </c>
      <c r="BC119" s="6" t="str">
        <f>IF($W119=BC$4,MAX(BC$1:BC118)+1,"")</f>
        <v/>
      </c>
      <c r="BD119" s="6" t="str">
        <f>IF($W119=BD$4,MAX(BD$1:BD118)+1,"")</f>
        <v/>
      </c>
      <c r="BE119" s="6" t="str">
        <f>IF($W119=BE$4,MAX(BE$1:BE118)+1,"")</f>
        <v/>
      </c>
      <c r="BF119" s="6" t="str">
        <f>IF($W119=BF$4,MAX(BF$1:BF118)+1,"")</f>
        <v/>
      </c>
      <c r="BG119" s="6" t="str">
        <f>IF($W119=BG$4,MAX(BG$1:BG118)+1,"")</f>
        <v/>
      </c>
      <c r="BH119" s="6" t="str">
        <f>IF($W119=BH$4,MAX(BH$1:BH118)+1,"")</f>
        <v/>
      </c>
      <c r="BI119" s="6" t="str">
        <f>IF($W119=BI$4,MAX(BI$1:BI118)+1,"")</f>
        <v/>
      </c>
      <c r="BJ119" s="6" t="str">
        <f>IF($W119=BJ$4,MAX(BJ$1:BJ118)+1,"")</f>
        <v/>
      </c>
      <c r="BK119" s="6" t="str">
        <f>IF($W119=BK$4,MAX(BK$1:BK118)+1,"")</f>
        <v/>
      </c>
      <c r="BL119" s="6" t="str">
        <f>IF($W119=BL$4,MAX(BL$1:BL118)+1,"")</f>
        <v/>
      </c>
      <c r="BM119" s="6" t="str">
        <f>IF($W119=BM$4,MAX(BM$1:BM118)+1,"")</f>
        <v/>
      </c>
      <c r="BN119" s="6" t="str">
        <f>IF($W119=BN$4,MAX(BN$1:BN118)+1,"")</f>
        <v/>
      </c>
      <c r="BO119" s="6" t="str">
        <f>IF($W119=BO$4,MAX(BO$1:BO118)+1,"")</f>
        <v/>
      </c>
      <c r="BP119" s="6" t="str">
        <f>IF($W119=BP$4,MAX(BP$1:BP118)+1,"")</f>
        <v/>
      </c>
      <c r="BQ119" s="6" t="str">
        <f>IF($W119=BQ$4,MAX(BQ$1:BQ118)+1,"")</f>
        <v/>
      </c>
      <c r="BR119" s="6" t="str">
        <f>IF($W119=BR$4,MAX(BR$1:BR118)+1,"")</f>
        <v/>
      </c>
      <c r="BS119" s="6" t="str">
        <f>IF($W119=BS$4,MAX(BS$1:BS118)+1,"")</f>
        <v/>
      </c>
      <c r="BT119" s="6" t="str">
        <f>IF($W119=BT$4,MAX(BT$1:BT118)+1,"")</f>
        <v/>
      </c>
      <c r="BU119" s="6" t="str">
        <f>IF($W119=BU$4,MAX(BU$1:BU118)+1,"")</f>
        <v/>
      </c>
      <c r="BV119" s="6" t="str">
        <f>IF($W119=BV$4,MAX(BV$1:BV118)+1,"")</f>
        <v/>
      </c>
      <c r="BW119" s="6" t="str">
        <f>IF($W119=BW$4,MAX(BW$1:BW118)+1,"")</f>
        <v/>
      </c>
      <c r="BX119" s="6" t="str">
        <f>IF($W119=BX$4,MAX(BX$1:BX118)+1,"")</f>
        <v/>
      </c>
      <c r="BY119" s="6" t="str">
        <f>IF($W119=BY$4,MAX(BY$1:BY118)+1,"")</f>
        <v/>
      </c>
      <c r="BZ119" s="6" t="str">
        <f>IF($W119=BZ$4,MAX(BZ$1:BZ118)+1,"")</f>
        <v/>
      </c>
      <c r="CA119" s="6" t="str">
        <f>IF($W119=CA$4,MAX(CA$1:CA118)+1,"")</f>
        <v/>
      </c>
      <c r="CB119" s="6" t="str">
        <f>IF($W119=CB$4,MAX(CB$1:CB118)+1,"")</f>
        <v/>
      </c>
      <c r="CC119" s="6" t="str">
        <f>IF($W119=CC$4,MAX(CC$1:CC118)+1,"")</f>
        <v/>
      </c>
      <c r="CD119" s="6" t="str">
        <f>IF($W119=CD$4,MAX(CD$1:CD118)+1,"")</f>
        <v/>
      </c>
      <c r="CE119" s="6" t="str">
        <f>IF($W119=CE$4,MAX(CE$1:CE118)+1,"")</f>
        <v/>
      </c>
      <c r="CF119" s="6" t="str">
        <f>IF($W119=CF$4,MAX(CF$1:CF118)+1,"")</f>
        <v/>
      </c>
      <c r="CG119" s="6" t="str">
        <f>IF($W119=CG$4,MAX(CG$1:CG118)+1,"")</f>
        <v/>
      </c>
      <c r="CH119" s="6" t="str">
        <f>IF($W119=CH$4,MAX(CH$1:CH118)+1,"")</f>
        <v/>
      </c>
      <c r="CI119" s="6" t="str">
        <f>IF($W119=CI$4,MAX(CI$1:CI118)+1,"")</f>
        <v/>
      </c>
      <c r="CJ119" s="6" t="str">
        <f>IF($W119=CJ$4,MAX(CJ$1:CJ118)+1,"")</f>
        <v/>
      </c>
      <c r="CK119" s="6" t="str">
        <f>IF($W119=CK$4,MAX(CK$1:CK118)+1,"")</f>
        <v/>
      </c>
      <c r="CL119" s="6" t="str">
        <f>IF($W119=CL$4,MAX(CL$1:CL118)+1,"")</f>
        <v/>
      </c>
      <c r="CM119" s="6" t="str">
        <f>IF($W119=CM$4,MAX(CM$1:CM118)+1,"")</f>
        <v/>
      </c>
      <c r="CN119" s="6" t="str">
        <f>IF($W119=CN$4,MAX(CN$1:CN118)+1,"")</f>
        <v/>
      </c>
      <c r="CO119" s="6" t="str">
        <f>IF($W119=CO$4,MAX(CO$1:CO118)+1,"")</f>
        <v/>
      </c>
      <c r="CP119" s="6" t="str">
        <f>IF($W119=CP$4,MAX(CP$1:CP118)+1,"")</f>
        <v/>
      </c>
      <c r="CQ119" s="6" t="str">
        <f>IF($W119=CQ$4,MAX(CQ$1:CQ118)+1,"")</f>
        <v/>
      </c>
      <c r="CR119" s="6" t="str">
        <f>IF($W119=CR$4,MAX(CR$1:CR118)+1,"")</f>
        <v/>
      </c>
      <c r="CS119" s="6" t="str">
        <f>IF($W119=CS$4,MAX(CS$1:CS118)+1,"")</f>
        <v/>
      </c>
      <c r="CT119" s="5">
        <f t="shared" si="19"/>
        <v>12</v>
      </c>
      <c r="CU119" s="6" t="str">
        <f t="shared" si="20"/>
        <v>1709901950602</v>
      </c>
      <c r="CV119" s="5" t="str">
        <f t="shared" si="21"/>
        <v>เด็กชาย</v>
      </c>
      <c r="CW119" s="5" t="str" cm="1">
        <f t="array" ref="CW119">RIGHT(F119,MIN(LEN(SUBSTITUTE(F119,รายชื่อนักเรียนแยกห้อง!$AD$5:$AD$8,""))))</f>
        <v>จิรายุ</v>
      </c>
      <c r="CX119" s="6">
        <f t="shared" si="22"/>
        <v>0</v>
      </c>
      <c r="CY119" s="6" t="str">
        <f t="shared" si="23"/>
        <v/>
      </c>
      <c r="CZ119" s="5" t="str">
        <f t="shared" si="24"/>
        <v>มัธยมศึกษาปีที่ 1/4-0</v>
      </c>
      <c r="DA119" s="5" t="str">
        <f t="shared" si="25"/>
        <v>มัธยมศึกษาปีที่ 1/4-</v>
      </c>
      <c r="DC119" s="6" t="str">
        <f>IF(DB119="วิทย์-คณิต (เตรียมวิศวะ)",MAX($DC$1:DC118)+1,"")</f>
        <v/>
      </c>
      <c r="DD119" s="6" t="str">
        <f>IF(DB119="วิทย์-คณิต (วิทยาศาสตร์สุขภาพ)",MAX($DD$1:DD118)+1,"")</f>
        <v/>
      </c>
      <c r="DE119" s="6" t="str">
        <f>IF(DB119="ศิลป์การจัดการธุรกิจการค้าสมัยใหม่",MAX($DE$1:DE118)+1,"")</f>
        <v/>
      </c>
      <c r="DF119" s="6" t="str">
        <f>IF(DB119="ศิลป์ภาษาจีนเพื่อธุรกิจ 4.0",MAX($DF$1:DF118)+1,"")</f>
        <v/>
      </c>
      <c r="DG119" s="6" t="str">
        <f>IF(DB119="ศิลป์ภาษาอังกฤษเพื่อการสื่อสารธุรกิจ",MAX($DG$1:DG118)+1,"")</f>
        <v/>
      </c>
      <c r="DH119" s="6" t="str">
        <f>IF(DB119="นวัตกรรมการจัดการเกษตร",MAX($DH$1:DH118)+1,"")</f>
        <v/>
      </c>
      <c r="DI119" s="5">
        <f t="shared" si="26"/>
        <v>0</v>
      </c>
      <c r="DJ119" s="5" t="str">
        <f t="shared" si="27"/>
        <v>มัธยมศึกษาปีที่ 1/4-8</v>
      </c>
      <c r="DK119" s="5" t="str">
        <f t="shared" si="28"/>
        <v>-0</v>
      </c>
      <c r="DL119" s="5" t="str">
        <f t="shared" si="29"/>
        <v>มัธยมศึกษาปีที่ 1</v>
      </c>
    </row>
    <row r="120" spans="1:116">
      <c r="A120" s="5" t="str">
        <f t="shared" si="15"/>
        <v>มัธยมศึกษาปีที่ 1/4-9</v>
      </c>
      <c r="B120" s="5" t="str">
        <f t="shared" si="16"/>
        <v>ช68105-10</v>
      </c>
      <c r="C120" s="5" t="str">
        <f t="shared" si="17"/>
        <v>-0</v>
      </c>
      <c r="D120" s="8">
        <v>9</v>
      </c>
      <c r="E120" s="9" t="s">
        <v>1798</v>
      </c>
      <c r="F120" s="3" t="s">
        <v>1840</v>
      </c>
      <c r="G120" s="3" t="s">
        <v>1247</v>
      </c>
      <c r="H120" s="11">
        <v>1</v>
      </c>
      <c r="I120" s="11">
        <v>7</v>
      </c>
      <c r="J120" s="11">
        <v>0</v>
      </c>
      <c r="K120" s="11">
        <v>9</v>
      </c>
      <c r="L120" s="11">
        <v>9</v>
      </c>
      <c r="M120" s="11">
        <v>0</v>
      </c>
      <c r="N120" s="11">
        <v>1</v>
      </c>
      <c r="O120" s="11">
        <v>9</v>
      </c>
      <c r="P120" s="11">
        <v>4</v>
      </c>
      <c r="Q120" s="11">
        <v>5</v>
      </c>
      <c r="R120" s="11">
        <v>2</v>
      </c>
      <c r="S120" s="11">
        <v>9</v>
      </c>
      <c r="T120" s="11">
        <v>3</v>
      </c>
      <c r="U120" s="11" t="s">
        <v>578</v>
      </c>
      <c r="W120" s="6" t="str">
        <f>IF(X120="","",IF(X120=รายชื่อชมรม!$B$3,รายชื่อชมรม!$A$3,IF(X120=รายชื่อชมรม!$B$4,รายชื่อชมรม!$A$4,IF(X120=รายชื่อชมรม!$B$5,รายชื่อชมรม!$A$5,IF(X120=รายชื่อชมรม!$B$6,รายชื่อชมรม!$A$6,IF(X120=รายชื่อชมรม!$B$7,รายชื่อชมรม!$A$7,IF(X120=รายชื่อชมรม!$B$8,รายชื่อชมรม!$A$8,IF(X120=รายชื่อชมรม!$B$9,รายชื่อชมรม!$A$9,IF(X120=รายชื่อชมรม!$B$10,รายชื่อชมรม!$A$10,IF(X120=รายชื่อชมรม!$B$11,รายชื่อชมรม!$A$11,IF(X120=รายชื่อชมรม!$B$12,รายชื่อชมรม!$A$12,"-")))))))))))</f>
        <v>ช68105</v>
      </c>
      <c r="X120" s="6" t="s">
        <v>2306</v>
      </c>
      <c r="Y120" s="6" t="str">
        <f>IF(W120=0,"",IF(W120="-","",IF(W120="","",VLOOKUP(W120,รายชื่อชมรม!$A$3:$F$83,3,FALSE))))</f>
        <v>นางภัณฑิลา  โนนทะขาม</v>
      </c>
      <c r="Z120" s="6" t="str">
        <f>IF(Y120=$Z$4,MAX(Z$1:$Z119)+1,"")</f>
        <v/>
      </c>
      <c r="AA120" s="6" t="str">
        <f>IF($Y120=AA$4,MAX(AA$1:AA119)+1,"")</f>
        <v/>
      </c>
      <c r="AB120" s="6" t="str">
        <f>IF($Y120=AB$4,MAX(AB$1:AB119)+1,"")</f>
        <v/>
      </c>
      <c r="AC120" s="6" t="str">
        <f>IF($Y120=AC$4,MAX(AC$1:AC119)+1,"")</f>
        <v/>
      </c>
      <c r="AD120" s="6" t="str">
        <f>IF($Y120=AD$4,MAX(AD$1:AD119)+1,"")</f>
        <v/>
      </c>
      <c r="AE120" s="6" t="str">
        <f>IF($Y120=AE$4,MAX(AE$1:AE119)+1,"")</f>
        <v/>
      </c>
      <c r="AF120" s="6" t="str">
        <f>IF($Y120=AF$4,MAX(AF$1:AF119)+1,"")</f>
        <v/>
      </c>
      <c r="AG120" s="6" t="str">
        <f>IF($Y120=AG$4,MAX(AG$1:AG119)+1,"")</f>
        <v/>
      </c>
      <c r="AH120" s="6" t="str">
        <f>IF($Y120=AH$4,MAX(AH$1:AH119)+1,"")</f>
        <v/>
      </c>
      <c r="AI120" s="5">
        <f t="shared" si="18"/>
        <v>0</v>
      </c>
      <c r="AK120" s="6" t="str">
        <f>IF($W120=AK$4,MAX(AK$1:AK119)+1,"")</f>
        <v/>
      </c>
      <c r="AL120" s="6" t="str">
        <f>IF($W120=AL$4,MAX(AL$1:AL119)+1,"")</f>
        <v/>
      </c>
      <c r="AM120" s="6" t="str">
        <f>IF($W120=AM$4,MAX(AM$1:AM119)+1,"")</f>
        <v/>
      </c>
      <c r="AN120" s="6" t="str">
        <f>IF($W120=AN$4,MAX(AN$1:AN119)+1,"")</f>
        <v/>
      </c>
      <c r="AO120" s="6">
        <f>IF($W120=AO$4,MAX(AO$1:AO119)+1,"")</f>
        <v>10</v>
      </c>
      <c r="AP120" s="6" t="str">
        <f>IF($W120=AP$4,MAX(AP$1:AP119)+1,"")</f>
        <v/>
      </c>
      <c r="AQ120" s="6" t="str">
        <f>IF($W120=AQ$4,MAX(AQ$1:AQ119)+1,"")</f>
        <v/>
      </c>
      <c r="AR120" s="6" t="str">
        <f>IF($W120=AR$4,MAX(AR$1:AR119)+1,"")</f>
        <v/>
      </c>
      <c r="AS120" s="6" t="str">
        <f>IF($W120=AS$4,MAX(AS$1:AS119)+1,"")</f>
        <v/>
      </c>
      <c r="AT120" s="6" t="str">
        <f>IF($W120=AT$4,MAX(AT$1:AT119)+1,"")</f>
        <v/>
      </c>
      <c r="AU120" s="6" t="str">
        <f>IF($W120=AU$4,MAX(AU$1:AU119)+1,"")</f>
        <v/>
      </c>
      <c r="AV120" s="6" t="str">
        <f>IF($W120=AV$4,MAX(AV$1:AV119)+1,"")</f>
        <v/>
      </c>
      <c r="AW120" s="6" t="str">
        <f>IF($W120=AW$4,MAX(AW$1:AW119)+1,"")</f>
        <v/>
      </c>
      <c r="AX120" s="6" t="str">
        <f>IF($W120=AX$4,MAX(AX$1:AX119)+1,"")</f>
        <v/>
      </c>
      <c r="AY120" s="6" t="str">
        <f>IF($W120=AY$4,MAX(AY$1:AY119)+1,"")</f>
        <v/>
      </c>
      <c r="AZ120" s="6" t="str">
        <f>IF($W120=AZ$4,MAX(AZ$1:AZ119)+1,"")</f>
        <v/>
      </c>
      <c r="BA120" s="6" t="str">
        <f>IF($W120=BA$4,MAX(BA$1:BA119)+1,"")</f>
        <v/>
      </c>
      <c r="BB120" s="6" t="str">
        <f>IF($W120=BB$4,MAX(BB$1:BB119)+1,"")</f>
        <v/>
      </c>
      <c r="BC120" s="6" t="str">
        <f>IF($W120=BC$4,MAX(BC$1:BC119)+1,"")</f>
        <v/>
      </c>
      <c r="BD120" s="6" t="str">
        <f>IF($W120=BD$4,MAX(BD$1:BD119)+1,"")</f>
        <v/>
      </c>
      <c r="BE120" s="6" t="str">
        <f>IF($W120=BE$4,MAX(BE$1:BE119)+1,"")</f>
        <v/>
      </c>
      <c r="BF120" s="6" t="str">
        <f>IF($W120=BF$4,MAX(BF$1:BF119)+1,"")</f>
        <v/>
      </c>
      <c r="BG120" s="6" t="str">
        <f>IF($W120=BG$4,MAX(BG$1:BG119)+1,"")</f>
        <v/>
      </c>
      <c r="BH120" s="6" t="str">
        <f>IF($W120=BH$4,MAX(BH$1:BH119)+1,"")</f>
        <v/>
      </c>
      <c r="BI120" s="6" t="str">
        <f>IF($W120=BI$4,MAX(BI$1:BI119)+1,"")</f>
        <v/>
      </c>
      <c r="BJ120" s="6" t="str">
        <f>IF($W120=BJ$4,MAX(BJ$1:BJ119)+1,"")</f>
        <v/>
      </c>
      <c r="BK120" s="6" t="str">
        <f>IF($W120=BK$4,MAX(BK$1:BK119)+1,"")</f>
        <v/>
      </c>
      <c r="BL120" s="6" t="str">
        <f>IF($W120=BL$4,MAX(BL$1:BL119)+1,"")</f>
        <v/>
      </c>
      <c r="BM120" s="6" t="str">
        <f>IF($W120=BM$4,MAX(BM$1:BM119)+1,"")</f>
        <v/>
      </c>
      <c r="BN120" s="6" t="str">
        <f>IF($W120=BN$4,MAX(BN$1:BN119)+1,"")</f>
        <v/>
      </c>
      <c r="BO120" s="6" t="str">
        <f>IF($W120=BO$4,MAX(BO$1:BO119)+1,"")</f>
        <v/>
      </c>
      <c r="BP120" s="6" t="str">
        <f>IF($W120=BP$4,MAX(BP$1:BP119)+1,"")</f>
        <v/>
      </c>
      <c r="BQ120" s="6" t="str">
        <f>IF($W120=BQ$4,MAX(BQ$1:BQ119)+1,"")</f>
        <v/>
      </c>
      <c r="BR120" s="6" t="str">
        <f>IF($W120=BR$4,MAX(BR$1:BR119)+1,"")</f>
        <v/>
      </c>
      <c r="BS120" s="6" t="str">
        <f>IF($W120=BS$4,MAX(BS$1:BS119)+1,"")</f>
        <v/>
      </c>
      <c r="BT120" s="6" t="str">
        <f>IF($W120=BT$4,MAX(BT$1:BT119)+1,"")</f>
        <v/>
      </c>
      <c r="BU120" s="6" t="str">
        <f>IF($W120=BU$4,MAX(BU$1:BU119)+1,"")</f>
        <v/>
      </c>
      <c r="BV120" s="6" t="str">
        <f>IF($W120=BV$4,MAX(BV$1:BV119)+1,"")</f>
        <v/>
      </c>
      <c r="BW120" s="6" t="str">
        <f>IF($W120=BW$4,MAX(BW$1:BW119)+1,"")</f>
        <v/>
      </c>
      <c r="BX120" s="6" t="str">
        <f>IF($W120=BX$4,MAX(BX$1:BX119)+1,"")</f>
        <v/>
      </c>
      <c r="BY120" s="6" t="str">
        <f>IF($W120=BY$4,MAX(BY$1:BY119)+1,"")</f>
        <v/>
      </c>
      <c r="BZ120" s="6" t="str">
        <f>IF($W120=BZ$4,MAX(BZ$1:BZ119)+1,"")</f>
        <v/>
      </c>
      <c r="CA120" s="6" t="str">
        <f>IF($W120=CA$4,MAX(CA$1:CA119)+1,"")</f>
        <v/>
      </c>
      <c r="CB120" s="6" t="str">
        <f>IF($W120=CB$4,MAX(CB$1:CB119)+1,"")</f>
        <v/>
      </c>
      <c r="CC120" s="6" t="str">
        <f>IF($W120=CC$4,MAX(CC$1:CC119)+1,"")</f>
        <v/>
      </c>
      <c r="CD120" s="6" t="str">
        <f>IF($W120=CD$4,MAX(CD$1:CD119)+1,"")</f>
        <v/>
      </c>
      <c r="CE120" s="6" t="str">
        <f>IF($W120=CE$4,MAX(CE$1:CE119)+1,"")</f>
        <v/>
      </c>
      <c r="CF120" s="6" t="str">
        <f>IF($W120=CF$4,MAX(CF$1:CF119)+1,"")</f>
        <v/>
      </c>
      <c r="CG120" s="6" t="str">
        <f>IF($W120=CG$4,MAX(CG$1:CG119)+1,"")</f>
        <v/>
      </c>
      <c r="CH120" s="6" t="str">
        <f>IF($W120=CH$4,MAX(CH$1:CH119)+1,"")</f>
        <v/>
      </c>
      <c r="CI120" s="6" t="str">
        <f>IF($W120=CI$4,MAX(CI$1:CI119)+1,"")</f>
        <v/>
      </c>
      <c r="CJ120" s="6" t="str">
        <f>IF($W120=CJ$4,MAX(CJ$1:CJ119)+1,"")</f>
        <v/>
      </c>
      <c r="CK120" s="6" t="str">
        <f>IF($W120=CK$4,MAX(CK$1:CK119)+1,"")</f>
        <v/>
      </c>
      <c r="CL120" s="6" t="str">
        <f>IF($W120=CL$4,MAX(CL$1:CL119)+1,"")</f>
        <v/>
      </c>
      <c r="CM120" s="6" t="str">
        <f>IF($W120=CM$4,MAX(CM$1:CM119)+1,"")</f>
        <v/>
      </c>
      <c r="CN120" s="6" t="str">
        <f>IF($W120=CN$4,MAX(CN$1:CN119)+1,"")</f>
        <v/>
      </c>
      <c r="CO120" s="6" t="str">
        <f>IF($W120=CO$4,MAX(CO$1:CO119)+1,"")</f>
        <v/>
      </c>
      <c r="CP120" s="6" t="str">
        <f>IF($W120=CP$4,MAX(CP$1:CP119)+1,"")</f>
        <v/>
      </c>
      <c r="CQ120" s="6" t="str">
        <f>IF($W120=CQ$4,MAX(CQ$1:CQ119)+1,"")</f>
        <v/>
      </c>
      <c r="CR120" s="6" t="str">
        <f>IF($W120=CR$4,MAX(CR$1:CR119)+1,"")</f>
        <v/>
      </c>
      <c r="CS120" s="6" t="str">
        <f>IF($W120=CS$4,MAX(CS$1:CS119)+1,"")</f>
        <v/>
      </c>
      <c r="CT120" s="5">
        <f t="shared" si="19"/>
        <v>10</v>
      </c>
      <c r="CU120" s="6" t="str">
        <f t="shared" si="20"/>
        <v>1709901945293</v>
      </c>
      <c r="CV120" s="5" t="str">
        <f t="shared" si="21"/>
        <v>เด็กชาย</v>
      </c>
      <c r="CW120" s="5" t="str" cm="1">
        <f t="array" ref="CW120">RIGHT(F120,MIN(LEN(SUBSTITUTE(F120,รายชื่อนักเรียนแยกห้อง!$AD$5:$AD$8,""))))</f>
        <v>สิทธิพงศ์</v>
      </c>
      <c r="CX120" s="6">
        <f t="shared" si="22"/>
        <v>0</v>
      </c>
      <c r="CY120" s="6" t="str">
        <f t="shared" si="23"/>
        <v/>
      </c>
      <c r="CZ120" s="5" t="str">
        <f t="shared" si="24"/>
        <v>มัธยมศึกษาปีที่ 1/4-0</v>
      </c>
      <c r="DA120" s="5" t="str">
        <f t="shared" si="25"/>
        <v>มัธยมศึกษาปีที่ 1/4-</v>
      </c>
      <c r="DC120" s="6" t="str">
        <f>IF(DB120="วิทย์-คณิต (เตรียมวิศวะ)",MAX($DC$1:DC119)+1,"")</f>
        <v/>
      </c>
      <c r="DD120" s="6" t="str">
        <f>IF(DB120="วิทย์-คณิต (วิทยาศาสตร์สุขภาพ)",MAX($DD$1:DD119)+1,"")</f>
        <v/>
      </c>
      <c r="DE120" s="6" t="str">
        <f>IF(DB120="ศิลป์การจัดการธุรกิจการค้าสมัยใหม่",MAX($DE$1:DE119)+1,"")</f>
        <v/>
      </c>
      <c r="DF120" s="6" t="str">
        <f>IF(DB120="ศิลป์ภาษาจีนเพื่อธุรกิจ 4.0",MAX($DF$1:DF119)+1,"")</f>
        <v/>
      </c>
      <c r="DG120" s="6" t="str">
        <f>IF(DB120="ศิลป์ภาษาอังกฤษเพื่อการสื่อสารธุรกิจ",MAX($DG$1:DG119)+1,"")</f>
        <v/>
      </c>
      <c r="DH120" s="6" t="str">
        <f>IF(DB120="นวัตกรรมการจัดการเกษตร",MAX($DH$1:DH119)+1,"")</f>
        <v/>
      </c>
      <c r="DI120" s="5">
        <f t="shared" si="26"/>
        <v>0</v>
      </c>
      <c r="DJ120" s="5" t="str">
        <f t="shared" si="27"/>
        <v>มัธยมศึกษาปีที่ 1/4-9</v>
      </c>
      <c r="DK120" s="5" t="str">
        <f t="shared" si="28"/>
        <v>-0</v>
      </c>
      <c r="DL120" s="5" t="str">
        <f t="shared" si="29"/>
        <v>มัธยมศึกษาปีที่ 1</v>
      </c>
    </row>
    <row r="121" spans="1:116">
      <c r="A121" s="5" t="str">
        <f t="shared" si="15"/>
        <v>มัธยมศึกษาปีที่ 1/4-10</v>
      </c>
      <c r="B121" s="5" t="str">
        <f t="shared" si="16"/>
        <v>ช68104-15</v>
      </c>
      <c r="C121" s="5" t="str">
        <f t="shared" si="17"/>
        <v>-0</v>
      </c>
      <c r="D121" s="8">
        <v>10</v>
      </c>
      <c r="E121" s="9" t="s">
        <v>1801</v>
      </c>
      <c r="F121" s="3" t="s">
        <v>1842</v>
      </c>
      <c r="G121" s="3" t="s">
        <v>1843</v>
      </c>
      <c r="H121" s="11">
        <v>1</v>
      </c>
      <c r="I121" s="11">
        <v>7</v>
      </c>
      <c r="J121" s="11">
        <v>6</v>
      </c>
      <c r="K121" s="11">
        <v>9</v>
      </c>
      <c r="L121" s="11">
        <v>9</v>
      </c>
      <c r="M121" s="11">
        <v>0</v>
      </c>
      <c r="N121" s="11">
        <v>1</v>
      </c>
      <c r="O121" s="11">
        <v>0</v>
      </c>
      <c r="P121" s="11">
        <v>2</v>
      </c>
      <c r="Q121" s="11">
        <v>6</v>
      </c>
      <c r="R121" s="11">
        <v>7</v>
      </c>
      <c r="S121" s="11">
        <v>5</v>
      </c>
      <c r="T121" s="11">
        <v>1</v>
      </c>
      <c r="U121" s="11" t="s">
        <v>578</v>
      </c>
      <c r="W121" s="6" t="str">
        <f>IF(X121="","",IF(X121=รายชื่อชมรม!$B$3,รายชื่อชมรม!$A$3,IF(X121=รายชื่อชมรม!$B$4,รายชื่อชมรม!$A$4,IF(X121=รายชื่อชมรม!$B$5,รายชื่อชมรม!$A$5,IF(X121=รายชื่อชมรม!$B$6,รายชื่อชมรม!$A$6,IF(X121=รายชื่อชมรม!$B$7,รายชื่อชมรม!$A$7,IF(X121=รายชื่อชมรม!$B$8,รายชื่อชมรม!$A$8,IF(X121=รายชื่อชมรม!$B$9,รายชื่อชมรม!$A$9,IF(X121=รายชื่อชมรม!$B$10,รายชื่อชมรม!$A$10,IF(X121=รายชื่อชมรม!$B$11,รายชื่อชมรม!$A$11,IF(X121=รายชื่อชมรม!$B$12,รายชื่อชมรม!$A$12,"-")))))))))))</f>
        <v>ช68104</v>
      </c>
      <c r="X121" s="6" t="s">
        <v>2317</v>
      </c>
      <c r="Y121" s="6" t="str">
        <f>IF(W121=0,"",IF(W121="-","",IF(W121="","",VLOOKUP(W121,รายชื่อชมรม!$A$3:$F$83,3,FALSE))))</f>
        <v>สิบเอกชัยวัฒน์  เรืองไกรศิลป์</v>
      </c>
      <c r="Z121" s="6" t="str">
        <f>IF(Y121=$Z$4,MAX(Z$1:$Z120)+1,"")</f>
        <v/>
      </c>
      <c r="AA121" s="6" t="str">
        <f>IF($Y121=AA$4,MAX(AA$1:AA120)+1,"")</f>
        <v/>
      </c>
      <c r="AB121" s="6" t="str">
        <f>IF($Y121=AB$4,MAX(AB$1:AB120)+1,"")</f>
        <v/>
      </c>
      <c r="AC121" s="6" t="str">
        <f>IF($Y121=AC$4,MAX(AC$1:AC120)+1,"")</f>
        <v/>
      </c>
      <c r="AD121" s="6" t="str">
        <f>IF($Y121=AD$4,MAX(AD$1:AD120)+1,"")</f>
        <v/>
      </c>
      <c r="AE121" s="6" t="str">
        <f>IF($Y121=AE$4,MAX(AE$1:AE120)+1,"")</f>
        <v/>
      </c>
      <c r="AF121" s="6" t="str">
        <f>IF($Y121=AF$4,MAX(AF$1:AF120)+1,"")</f>
        <v/>
      </c>
      <c r="AG121" s="6" t="str">
        <f>IF($Y121=AG$4,MAX(AG$1:AG120)+1,"")</f>
        <v/>
      </c>
      <c r="AH121" s="6" t="str">
        <f>IF($Y121=AH$4,MAX(AH$1:AH120)+1,"")</f>
        <v/>
      </c>
      <c r="AI121" s="5">
        <f t="shared" si="18"/>
        <v>0</v>
      </c>
      <c r="AK121" s="6" t="str">
        <f>IF($W121=AK$4,MAX(AK$1:AK120)+1,"")</f>
        <v/>
      </c>
      <c r="AL121" s="6" t="str">
        <f>IF($W121=AL$4,MAX(AL$1:AL120)+1,"")</f>
        <v/>
      </c>
      <c r="AM121" s="6" t="str">
        <f>IF($W121=AM$4,MAX(AM$1:AM120)+1,"")</f>
        <v/>
      </c>
      <c r="AN121" s="6">
        <f>IF($W121=AN$4,MAX(AN$1:AN120)+1,"")</f>
        <v>15</v>
      </c>
      <c r="AO121" s="6" t="str">
        <f>IF($W121=AO$4,MAX(AO$1:AO120)+1,"")</f>
        <v/>
      </c>
      <c r="AP121" s="6" t="str">
        <f>IF($W121=AP$4,MAX(AP$1:AP120)+1,"")</f>
        <v/>
      </c>
      <c r="AQ121" s="6" t="str">
        <f>IF($W121=AQ$4,MAX(AQ$1:AQ120)+1,"")</f>
        <v/>
      </c>
      <c r="AR121" s="6" t="str">
        <f>IF($W121=AR$4,MAX(AR$1:AR120)+1,"")</f>
        <v/>
      </c>
      <c r="AS121" s="6" t="str">
        <f>IF($W121=AS$4,MAX(AS$1:AS120)+1,"")</f>
        <v/>
      </c>
      <c r="AT121" s="6" t="str">
        <f>IF($W121=AT$4,MAX(AT$1:AT120)+1,"")</f>
        <v/>
      </c>
      <c r="AU121" s="6" t="str">
        <f>IF($W121=AU$4,MAX(AU$1:AU120)+1,"")</f>
        <v/>
      </c>
      <c r="AV121" s="6" t="str">
        <f>IF($W121=AV$4,MAX(AV$1:AV120)+1,"")</f>
        <v/>
      </c>
      <c r="AW121" s="6" t="str">
        <f>IF($W121=AW$4,MAX(AW$1:AW120)+1,"")</f>
        <v/>
      </c>
      <c r="AX121" s="6" t="str">
        <f>IF($W121=AX$4,MAX(AX$1:AX120)+1,"")</f>
        <v/>
      </c>
      <c r="AY121" s="6" t="str">
        <f>IF($W121=AY$4,MAX(AY$1:AY120)+1,"")</f>
        <v/>
      </c>
      <c r="AZ121" s="6" t="str">
        <f>IF($W121=AZ$4,MAX(AZ$1:AZ120)+1,"")</f>
        <v/>
      </c>
      <c r="BA121" s="6" t="str">
        <f>IF($W121=BA$4,MAX(BA$1:BA120)+1,"")</f>
        <v/>
      </c>
      <c r="BB121" s="6" t="str">
        <f>IF($W121=BB$4,MAX(BB$1:BB120)+1,"")</f>
        <v/>
      </c>
      <c r="BC121" s="6" t="str">
        <f>IF($W121=BC$4,MAX(BC$1:BC120)+1,"")</f>
        <v/>
      </c>
      <c r="BD121" s="6" t="str">
        <f>IF($W121=BD$4,MAX(BD$1:BD120)+1,"")</f>
        <v/>
      </c>
      <c r="BE121" s="6" t="str">
        <f>IF($W121=BE$4,MAX(BE$1:BE120)+1,"")</f>
        <v/>
      </c>
      <c r="BF121" s="6" t="str">
        <f>IF($W121=BF$4,MAX(BF$1:BF120)+1,"")</f>
        <v/>
      </c>
      <c r="BG121" s="6" t="str">
        <f>IF($W121=BG$4,MAX(BG$1:BG120)+1,"")</f>
        <v/>
      </c>
      <c r="BH121" s="6" t="str">
        <f>IF($W121=BH$4,MAX(BH$1:BH120)+1,"")</f>
        <v/>
      </c>
      <c r="BI121" s="6" t="str">
        <f>IF($W121=BI$4,MAX(BI$1:BI120)+1,"")</f>
        <v/>
      </c>
      <c r="BJ121" s="6" t="str">
        <f>IF($W121=BJ$4,MAX(BJ$1:BJ120)+1,"")</f>
        <v/>
      </c>
      <c r="BK121" s="6" t="str">
        <f>IF($W121=BK$4,MAX(BK$1:BK120)+1,"")</f>
        <v/>
      </c>
      <c r="BL121" s="6" t="str">
        <f>IF($W121=BL$4,MAX(BL$1:BL120)+1,"")</f>
        <v/>
      </c>
      <c r="BM121" s="6" t="str">
        <f>IF($W121=BM$4,MAX(BM$1:BM120)+1,"")</f>
        <v/>
      </c>
      <c r="BN121" s="6" t="str">
        <f>IF($W121=BN$4,MAX(BN$1:BN120)+1,"")</f>
        <v/>
      </c>
      <c r="BO121" s="6" t="str">
        <f>IF($W121=BO$4,MAX(BO$1:BO120)+1,"")</f>
        <v/>
      </c>
      <c r="BP121" s="6" t="str">
        <f>IF($W121=BP$4,MAX(BP$1:BP120)+1,"")</f>
        <v/>
      </c>
      <c r="BQ121" s="6" t="str">
        <f>IF($W121=BQ$4,MAX(BQ$1:BQ120)+1,"")</f>
        <v/>
      </c>
      <c r="BR121" s="6" t="str">
        <f>IF($W121=BR$4,MAX(BR$1:BR120)+1,"")</f>
        <v/>
      </c>
      <c r="BS121" s="6" t="str">
        <f>IF($W121=BS$4,MAX(BS$1:BS120)+1,"")</f>
        <v/>
      </c>
      <c r="BT121" s="6" t="str">
        <f>IF($W121=BT$4,MAX(BT$1:BT120)+1,"")</f>
        <v/>
      </c>
      <c r="BU121" s="6" t="str">
        <f>IF($W121=BU$4,MAX(BU$1:BU120)+1,"")</f>
        <v/>
      </c>
      <c r="BV121" s="6" t="str">
        <f>IF($W121=BV$4,MAX(BV$1:BV120)+1,"")</f>
        <v/>
      </c>
      <c r="BW121" s="6" t="str">
        <f>IF($W121=BW$4,MAX(BW$1:BW120)+1,"")</f>
        <v/>
      </c>
      <c r="BX121" s="6" t="str">
        <f>IF($W121=BX$4,MAX(BX$1:BX120)+1,"")</f>
        <v/>
      </c>
      <c r="BY121" s="6" t="str">
        <f>IF($W121=BY$4,MAX(BY$1:BY120)+1,"")</f>
        <v/>
      </c>
      <c r="BZ121" s="6" t="str">
        <f>IF($W121=BZ$4,MAX(BZ$1:BZ120)+1,"")</f>
        <v/>
      </c>
      <c r="CA121" s="6" t="str">
        <f>IF($W121=CA$4,MAX(CA$1:CA120)+1,"")</f>
        <v/>
      </c>
      <c r="CB121" s="6" t="str">
        <f>IF($W121=CB$4,MAX(CB$1:CB120)+1,"")</f>
        <v/>
      </c>
      <c r="CC121" s="6" t="str">
        <f>IF($W121=CC$4,MAX(CC$1:CC120)+1,"")</f>
        <v/>
      </c>
      <c r="CD121" s="6" t="str">
        <f>IF($W121=CD$4,MAX(CD$1:CD120)+1,"")</f>
        <v/>
      </c>
      <c r="CE121" s="6" t="str">
        <f>IF($W121=CE$4,MAX(CE$1:CE120)+1,"")</f>
        <v/>
      </c>
      <c r="CF121" s="6" t="str">
        <f>IF($W121=CF$4,MAX(CF$1:CF120)+1,"")</f>
        <v/>
      </c>
      <c r="CG121" s="6" t="str">
        <f>IF($W121=CG$4,MAX(CG$1:CG120)+1,"")</f>
        <v/>
      </c>
      <c r="CH121" s="6" t="str">
        <f>IF($W121=CH$4,MAX(CH$1:CH120)+1,"")</f>
        <v/>
      </c>
      <c r="CI121" s="6" t="str">
        <f>IF($W121=CI$4,MAX(CI$1:CI120)+1,"")</f>
        <v/>
      </c>
      <c r="CJ121" s="6" t="str">
        <f>IF($W121=CJ$4,MAX(CJ$1:CJ120)+1,"")</f>
        <v/>
      </c>
      <c r="CK121" s="6" t="str">
        <f>IF($W121=CK$4,MAX(CK$1:CK120)+1,"")</f>
        <v/>
      </c>
      <c r="CL121" s="6" t="str">
        <f>IF($W121=CL$4,MAX(CL$1:CL120)+1,"")</f>
        <v/>
      </c>
      <c r="CM121" s="6" t="str">
        <f>IF($W121=CM$4,MAX(CM$1:CM120)+1,"")</f>
        <v/>
      </c>
      <c r="CN121" s="6" t="str">
        <f>IF($W121=CN$4,MAX(CN$1:CN120)+1,"")</f>
        <v/>
      </c>
      <c r="CO121" s="6" t="str">
        <f>IF($W121=CO$4,MAX(CO$1:CO120)+1,"")</f>
        <v/>
      </c>
      <c r="CP121" s="6" t="str">
        <f>IF($W121=CP$4,MAX(CP$1:CP120)+1,"")</f>
        <v/>
      </c>
      <c r="CQ121" s="6" t="str">
        <f>IF($W121=CQ$4,MAX(CQ$1:CQ120)+1,"")</f>
        <v/>
      </c>
      <c r="CR121" s="6" t="str">
        <f>IF($W121=CR$4,MAX(CR$1:CR120)+1,"")</f>
        <v/>
      </c>
      <c r="CS121" s="6" t="str">
        <f>IF($W121=CS$4,MAX(CS$1:CS120)+1,"")</f>
        <v/>
      </c>
      <c r="CT121" s="5">
        <f t="shared" si="19"/>
        <v>15</v>
      </c>
      <c r="CU121" s="6" t="str">
        <f t="shared" si="20"/>
        <v>1769901026751</v>
      </c>
      <c r="CV121" s="5" t="str">
        <f t="shared" si="21"/>
        <v>เด็กชาย</v>
      </c>
      <c r="CW121" s="5" t="str" cm="1">
        <f t="array" ref="CW121">RIGHT(F121,MIN(LEN(SUBSTITUTE(F121,รายชื่อนักเรียนแยกห้อง!$AD$5:$AD$8,""))))</f>
        <v>ธันวา</v>
      </c>
      <c r="CX121" s="6">
        <f t="shared" si="22"/>
        <v>0</v>
      </c>
      <c r="CY121" s="6" t="str">
        <f t="shared" si="23"/>
        <v/>
      </c>
      <c r="CZ121" s="5" t="str">
        <f t="shared" si="24"/>
        <v>มัธยมศึกษาปีที่ 1/4-0</v>
      </c>
      <c r="DA121" s="5" t="str">
        <f t="shared" si="25"/>
        <v>มัธยมศึกษาปีที่ 1/4-</v>
      </c>
      <c r="DC121" s="6" t="str">
        <f>IF(DB121="วิทย์-คณิต (เตรียมวิศวะ)",MAX($DC$1:DC120)+1,"")</f>
        <v/>
      </c>
      <c r="DD121" s="6" t="str">
        <f>IF(DB121="วิทย์-คณิต (วิทยาศาสตร์สุขภาพ)",MAX($DD$1:DD120)+1,"")</f>
        <v/>
      </c>
      <c r="DE121" s="6" t="str">
        <f>IF(DB121="ศิลป์การจัดการธุรกิจการค้าสมัยใหม่",MAX($DE$1:DE120)+1,"")</f>
        <v/>
      </c>
      <c r="DF121" s="6" t="str">
        <f>IF(DB121="ศิลป์ภาษาจีนเพื่อธุรกิจ 4.0",MAX($DF$1:DF120)+1,"")</f>
        <v/>
      </c>
      <c r="DG121" s="6" t="str">
        <f>IF(DB121="ศิลป์ภาษาอังกฤษเพื่อการสื่อสารธุรกิจ",MAX($DG$1:DG120)+1,"")</f>
        <v/>
      </c>
      <c r="DH121" s="6" t="str">
        <f>IF(DB121="นวัตกรรมการจัดการเกษตร",MAX($DH$1:DH120)+1,"")</f>
        <v/>
      </c>
      <c r="DI121" s="5">
        <f t="shared" si="26"/>
        <v>0</v>
      </c>
      <c r="DJ121" s="5" t="str">
        <f t="shared" si="27"/>
        <v>มัธยมศึกษาปีที่ 1/4-10</v>
      </c>
      <c r="DK121" s="5" t="str">
        <f t="shared" si="28"/>
        <v>-0</v>
      </c>
      <c r="DL121" s="5" t="str">
        <f t="shared" si="29"/>
        <v>มัธยมศึกษาปีที่ 1</v>
      </c>
    </row>
    <row r="122" spans="1:116">
      <c r="A122" s="5" t="str">
        <f t="shared" si="15"/>
        <v>มัธยมศึกษาปีที่ 1/4-11</v>
      </c>
      <c r="B122" s="5" t="str">
        <f t="shared" si="16"/>
        <v>ช68104-16</v>
      </c>
      <c r="C122" s="5" t="str">
        <f t="shared" si="17"/>
        <v>-0</v>
      </c>
      <c r="D122" s="8">
        <v>11</v>
      </c>
      <c r="E122" s="9" t="s">
        <v>1804</v>
      </c>
      <c r="F122" s="3" t="s">
        <v>1845</v>
      </c>
      <c r="G122" s="3" t="s">
        <v>1846</v>
      </c>
      <c r="H122" s="11">
        <v>1</v>
      </c>
      <c r="I122" s="11">
        <v>7</v>
      </c>
      <c r="J122" s="11">
        <v>6</v>
      </c>
      <c r="K122" s="11">
        <v>9</v>
      </c>
      <c r="L122" s="11">
        <v>5</v>
      </c>
      <c r="M122" s="11">
        <v>0</v>
      </c>
      <c r="N122" s="11">
        <v>0</v>
      </c>
      <c r="O122" s="11">
        <v>0</v>
      </c>
      <c r="P122" s="11">
        <v>1</v>
      </c>
      <c r="Q122" s="11">
        <v>3</v>
      </c>
      <c r="R122" s="11">
        <v>6</v>
      </c>
      <c r="S122" s="11">
        <v>9</v>
      </c>
      <c r="T122" s="11">
        <v>1</v>
      </c>
      <c r="U122" s="11" t="s">
        <v>578</v>
      </c>
      <c r="W122" s="6" t="str">
        <f>IF(X122="","",IF(X122=รายชื่อชมรม!$B$3,รายชื่อชมรม!$A$3,IF(X122=รายชื่อชมรม!$B$4,รายชื่อชมรม!$A$4,IF(X122=รายชื่อชมรม!$B$5,รายชื่อชมรม!$A$5,IF(X122=รายชื่อชมรม!$B$6,รายชื่อชมรม!$A$6,IF(X122=รายชื่อชมรม!$B$7,รายชื่อชมรม!$A$7,IF(X122=รายชื่อชมรม!$B$8,รายชื่อชมรม!$A$8,IF(X122=รายชื่อชมรม!$B$9,รายชื่อชมรม!$A$9,IF(X122=รายชื่อชมรม!$B$10,รายชื่อชมรม!$A$10,IF(X122=รายชื่อชมรม!$B$11,รายชื่อชมรม!$A$11,IF(X122=รายชื่อชมรม!$B$12,รายชื่อชมรม!$A$12,"-")))))))))))</f>
        <v>ช68104</v>
      </c>
      <c r="X122" s="6" t="s">
        <v>2317</v>
      </c>
      <c r="Y122" s="6" t="str">
        <f>IF(W122=0,"",IF(W122="-","",IF(W122="","",VLOOKUP(W122,รายชื่อชมรม!$A$3:$F$83,3,FALSE))))</f>
        <v>สิบเอกชัยวัฒน์  เรืองไกรศิลป์</v>
      </c>
      <c r="Z122" s="6" t="str">
        <f>IF(Y122=$Z$4,MAX(Z$1:$Z121)+1,"")</f>
        <v/>
      </c>
      <c r="AA122" s="6" t="str">
        <f>IF($Y122=AA$4,MAX(AA$1:AA121)+1,"")</f>
        <v/>
      </c>
      <c r="AB122" s="6" t="str">
        <f>IF($Y122=AB$4,MAX(AB$1:AB121)+1,"")</f>
        <v/>
      </c>
      <c r="AC122" s="6" t="str">
        <f>IF($Y122=AC$4,MAX(AC$1:AC121)+1,"")</f>
        <v/>
      </c>
      <c r="AD122" s="6" t="str">
        <f>IF($Y122=AD$4,MAX(AD$1:AD121)+1,"")</f>
        <v/>
      </c>
      <c r="AE122" s="6" t="str">
        <f>IF($Y122=AE$4,MAX(AE$1:AE121)+1,"")</f>
        <v/>
      </c>
      <c r="AF122" s="6" t="str">
        <f>IF($Y122=AF$4,MAX(AF$1:AF121)+1,"")</f>
        <v/>
      </c>
      <c r="AG122" s="6" t="str">
        <f>IF($Y122=AG$4,MAX(AG$1:AG121)+1,"")</f>
        <v/>
      </c>
      <c r="AH122" s="6" t="str">
        <f>IF($Y122=AH$4,MAX(AH$1:AH121)+1,"")</f>
        <v/>
      </c>
      <c r="AI122" s="5">
        <f t="shared" si="18"/>
        <v>0</v>
      </c>
      <c r="AK122" s="6" t="str">
        <f>IF($W122=AK$4,MAX(AK$1:AK121)+1,"")</f>
        <v/>
      </c>
      <c r="AL122" s="6" t="str">
        <f>IF($W122=AL$4,MAX(AL$1:AL121)+1,"")</f>
        <v/>
      </c>
      <c r="AM122" s="6" t="str">
        <f>IF($W122=AM$4,MAX(AM$1:AM121)+1,"")</f>
        <v/>
      </c>
      <c r="AN122" s="6">
        <f>IF($W122=AN$4,MAX(AN$1:AN121)+1,"")</f>
        <v>16</v>
      </c>
      <c r="AO122" s="6" t="str">
        <f>IF($W122=AO$4,MAX(AO$1:AO121)+1,"")</f>
        <v/>
      </c>
      <c r="AP122" s="6" t="str">
        <f>IF($W122=AP$4,MAX(AP$1:AP121)+1,"")</f>
        <v/>
      </c>
      <c r="AQ122" s="6" t="str">
        <f>IF($W122=AQ$4,MAX(AQ$1:AQ121)+1,"")</f>
        <v/>
      </c>
      <c r="AR122" s="6" t="str">
        <f>IF($W122=AR$4,MAX(AR$1:AR121)+1,"")</f>
        <v/>
      </c>
      <c r="AS122" s="6" t="str">
        <f>IF($W122=AS$4,MAX(AS$1:AS121)+1,"")</f>
        <v/>
      </c>
      <c r="AT122" s="6" t="str">
        <f>IF($W122=AT$4,MAX(AT$1:AT121)+1,"")</f>
        <v/>
      </c>
      <c r="AU122" s="6" t="str">
        <f>IF($W122=AU$4,MAX(AU$1:AU121)+1,"")</f>
        <v/>
      </c>
      <c r="AV122" s="6" t="str">
        <f>IF($W122=AV$4,MAX(AV$1:AV121)+1,"")</f>
        <v/>
      </c>
      <c r="AW122" s="6" t="str">
        <f>IF($W122=AW$4,MAX(AW$1:AW121)+1,"")</f>
        <v/>
      </c>
      <c r="AX122" s="6" t="str">
        <f>IF($W122=AX$4,MAX(AX$1:AX121)+1,"")</f>
        <v/>
      </c>
      <c r="AY122" s="6" t="str">
        <f>IF($W122=AY$4,MAX(AY$1:AY121)+1,"")</f>
        <v/>
      </c>
      <c r="AZ122" s="6" t="str">
        <f>IF($W122=AZ$4,MAX(AZ$1:AZ121)+1,"")</f>
        <v/>
      </c>
      <c r="BA122" s="6" t="str">
        <f>IF($W122=BA$4,MAX(BA$1:BA121)+1,"")</f>
        <v/>
      </c>
      <c r="BB122" s="6" t="str">
        <f>IF($W122=BB$4,MAX(BB$1:BB121)+1,"")</f>
        <v/>
      </c>
      <c r="BC122" s="6" t="str">
        <f>IF($W122=BC$4,MAX(BC$1:BC121)+1,"")</f>
        <v/>
      </c>
      <c r="BD122" s="6" t="str">
        <f>IF($W122=BD$4,MAX(BD$1:BD121)+1,"")</f>
        <v/>
      </c>
      <c r="BE122" s="6" t="str">
        <f>IF($W122=BE$4,MAX(BE$1:BE121)+1,"")</f>
        <v/>
      </c>
      <c r="BF122" s="6" t="str">
        <f>IF($W122=BF$4,MAX(BF$1:BF121)+1,"")</f>
        <v/>
      </c>
      <c r="BG122" s="6" t="str">
        <f>IF($W122=BG$4,MAX(BG$1:BG121)+1,"")</f>
        <v/>
      </c>
      <c r="BH122" s="6" t="str">
        <f>IF($W122=BH$4,MAX(BH$1:BH121)+1,"")</f>
        <v/>
      </c>
      <c r="BI122" s="6" t="str">
        <f>IF($W122=BI$4,MAX(BI$1:BI121)+1,"")</f>
        <v/>
      </c>
      <c r="BJ122" s="6" t="str">
        <f>IF($W122=BJ$4,MAX(BJ$1:BJ121)+1,"")</f>
        <v/>
      </c>
      <c r="BK122" s="6" t="str">
        <f>IF($W122=BK$4,MAX(BK$1:BK121)+1,"")</f>
        <v/>
      </c>
      <c r="BL122" s="6" t="str">
        <f>IF($W122=BL$4,MAX(BL$1:BL121)+1,"")</f>
        <v/>
      </c>
      <c r="BM122" s="6" t="str">
        <f>IF($W122=BM$4,MAX(BM$1:BM121)+1,"")</f>
        <v/>
      </c>
      <c r="BN122" s="6" t="str">
        <f>IF($W122=BN$4,MAX(BN$1:BN121)+1,"")</f>
        <v/>
      </c>
      <c r="BO122" s="6" t="str">
        <f>IF($W122=BO$4,MAX(BO$1:BO121)+1,"")</f>
        <v/>
      </c>
      <c r="BP122" s="6" t="str">
        <f>IF($W122=BP$4,MAX(BP$1:BP121)+1,"")</f>
        <v/>
      </c>
      <c r="BQ122" s="6" t="str">
        <f>IF($W122=BQ$4,MAX(BQ$1:BQ121)+1,"")</f>
        <v/>
      </c>
      <c r="BR122" s="6" t="str">
        <f>IF($W122=BR$4,MAX(BR$1:BR121)+1,"")</f>
        <v/>
      </c>
      <c r="BS122" s="6" t="str">
        <f>IF($W122=BS$4,MAX(BS$1:BS121)+1,"")</f>
        <v/>
      </c>
      <c r="BT122" s="6" t="str">
        <f>IF($W122=BT$4,MAX(BT$1:BT121)+1,"")</f>
        <v/>
      </c>
      <c r="BU122" s="6" t="str">
        <f>IF($W122=BU$4,MAX(BU$1:BU121)+1,"")</f>
        <v/>
      </c>
      <c r="BV122" s="6" t="str">
        <f>IF($W122=BV$4,MAX(BV$1:BV121)+1,"")</f>
        <v/>
      </c>
      <c r="BW122" s="6" t="str">
        <f>IF($W122=BW$4,MAX(BW$1:BW121)+1,"")</f>
        <v/>
      </c>
      <c r="BX122" s="6" t="str">
        <f>IF($W122=BX$4,MAX(BX$1:BX121)+1,"")</f>
        <v/>
      </c>
      <c r="BY122" s="6" t="str">
        <f>IF($W122=BY$4,MAX(BY$1:BY121)+1,"")</f>
        <v/>
      </c>
      <c r="BZ122" s="6" t="str">
        <f>IF($W122=BZ$4,MAX(BZ$1:BZ121)+1,"")</f>
        <v/>
      </c>
      <c r="CA122" s="6" t="str">
        <f>IF($W122=CA$4,MAX(CA$1:CA121)+1,"")</f>
        <v/>
      </c>
      <c r="CB122" s="6" t="str">
        <f>IF($W122=CB$4,MAX(CB$1:CB121)+1,"")</f>
        <v/>
      </c>
      <c r="CC122" s="6" t="str">
        <f>IF($W122=CC$4,MAX(CC$1:CC121)+1,"")</f>
        <v/>
      </c>
      <c r="CD122" s="6" t="str">
        <f>IF($W122=CD$4,MAX(CD$1:CD121)+1,"")</f>
        <v/>
      </c>
      <c r="CE122" s="6" t="str">
        <f>IF($W122=CE$4,MAX(CE$1:CE121)+1,"")</f>
        <v/>
      </c>
      <c r="CF122" s="6" t="str">
        <f>IF($W122=CF$4,MAX(CF$1:CF121)+1,"")</f>
        <v/>
      </c>
      <c r="CG122" s="6" t="str">
        <f>IF($W122=CG$4,MAX(CG$1:CG121)+1,"")</f>
        <v/>
      </c>
      <c r="CH122" s="6" t="str">
        <f>IF($W122=CH$4,MAX(CH$1:CH121)+1,"")</f>
        <v/>
      </c>
      <c r="CI122" s="6" t="str">
        <f>IF($W122=CI$4,MAX(CI$1:CI121)+1,"")</f>
        <v/>
      </c>
      <c r="CJ122" s="6" t="str">
        <f>IF($W122=CJ$4,MAX(CJ$1:CJ121)+1,"")</f>
        <v/>
      </c>
      <c r="CK122" s="6" t="str">
        <f>IF($W122=CK$4,MAX(CK$1:CK121)+1,"")</f>
        <v/>
      </c>
      <c r="CL122" s="6" t="str">
        <f>IF($W122=CL$4,MAX(CL$1:CL121)+1,"")</f>
        <v/>
      </c>
      <c r="CM122" s="6" t="str">
        <f>IF($W122=CM$4,MAX(CM$1:CM121)+1,"")</f>
        <v/>
      </c>
      <c r="CN122" s="6" t="str">
        <f>IF($W122=CN$4,MAX(CN$1:CN121)+1,"")</f>
        <v/>
      </c>
      <c r="CO122" s="6" t="str">
        <f>IF($W122=CO$4,MAX(CO$1:CO121)+1,"")</f>
        <v/>
      </c>
      <c r="CP122" s="6" t="str">
        <f>IF($W122=CP$4,MAX(CP$1:CP121)+1,"")</f>
        <v/>
      </c>
      <c r="CQ122" s="6" t="str">
        <f>IF($W122=CQ$4,MAX(CQ$1:CQ121)+1,"")</f>
        <v/>
      </c>
      <c r="CR122" s="6" t="str">
        <f>IF($W122=CR$4,MAX(CR$1:CR121)+1,"")</f>
        <v/>
      </c>
      <c r="CS122" s="6" t="str">
        <f>IF($W122=CS$4,MAX(CS$1:CS121)+1,"")</f>
        <v/>
      </c>
      <c r="CT122" s="5">
        <f t="shared" si="19"/>
        <v>16</v>
      </c>
      <c r="CU122" s="6" t="str">
        <f t="shared" si="20"/>
        <v>1769500013691</v>
      </c>
      <c r="CV122" s="5" t="str">
        <f t="shared" si="21"/>
        <v>เด็กชาย</v>
      </c>
      <c r="CW122" s="5" t="str" cm="1">
        <f t="array" ref="CW122">RIGHT(F122,MIN(LEN(SUBSTITUTE(F122,รายชื่อนักเรียนแยกห้อง!$AD$5:$AD$8,""))))</f>
        <v>กุลชาติ</v>
      </c>
      <c r="CX122" s="6">
        <f t="shared" si="22"/>
        <v>0</v>
      </c>
      <c r="CY122" s="6" t="str">
        <f t="shared" si="23"/>
        <v/>
      </c>
      <c r="CZ122" s="5" t="str">
        <f t="shared" si="24"/>
        <v>มัธยมศึกษาปีที่ 1/4-0</v>
      </c>
      <c r="DA122" s="5" t="str">
        <f t="shared" si="25"/>
        <v>มัธยมศึกษาปีที่ 1/4-</v>
      </c>
      <c r="DC122" s="6" t="str">
        <f>IF(DB122="วิทย์-คณิต (เตรียมวิศวะ)",MAX($DC$1:DC121)+1,"")</f>
        <v/>
      </c>
      <c r="DD122" s="6" t="str">
        <f>IF(DB122="วิทย์-คณิต (วิทยาศาสตร์สุขภาพ)",MAX($DD$1:DD121)+1,"")</f>
        <v/>
      </c>
      <c r="DE122" s="6" t="str">
        <f>IF(DB122="ศิลป์การจัดการธุรกิจการค้าสมัยใหม่",MAX($DE$1:DE121)+1,"")</f>
        <v/>
      </c>
      <c r="DF122" s="6" t="str">
        <f>IF(DB122="ศิลป์ภาษาจีนเพื่อธุรกิจ 4.0",MAX($DF$1:DF121)+1,"")</f>
        <v/>
      </c>
      <c r="DG122" s="6" t="str">
        <f>IF(DB122="ศิลป์ภาษาอังกฤษเพื่อการสื่อสารธุรกิจ",MAX($DG$1:DG121)+1,"")</f>
        <v/>
      </c>
      <c r="DH122" s="6" t="str">
        <f>IF(DB122="นวัตกรรมการจัดการเกษตร",MAX($DH$1:DH121)+1,"")</f>
        <v/>
      </c>
      <c r="DI122" s="5">
        <f t="shared" si="26"/>
        <v>0</v>
      </c>
      <c r="DJ122" s="5" t="str">
        <f t="shared" si="27"/>
        <v>มัธยมศึกษาปีที่ 1/4-11</v>
      </c>
      <c r="DK122" s="5" t="str">
        <f t="shared" si="28"/>
        <v>-0</v>
      </c>
      <c r="DL122" s="5" t="str">
        <f t="shared" si="29"/>
        <v>มัธยมศึกษาปีที่ 1</v>
      </c>
    </row>
    <row r="123" spans="1:116">
      <c r="A123" s="5" t="str">
        <f t="shared" si="15"/>
        <v>มัธยมศึกษาปีที่ 1/4-12</v>
      </c>
      <c r="B123" s="5" t="str">
        <f t="shared" si="16"/>
        <v>ช68103-13</v>
      </c>
      <c r="C123" s="5" t="str">
        <f t="shared" si="17"/>
        <v>-0</v>
      </c>
      <c r="D123" s="8">
        <v>12</v>
      </c>
      <c r="E123" s="9" t="s">
        <v>1807</v>
      </c>
      <c r="F123" s="3" t="s">
        <v>1848</v>
      </c>
      <c r="G123" s="3" t="s">
        <v>1849</v>
      </c>
      <c r="H123" s="11">
        <v>1</v>
      </c>
      <c r="I123" s="11">
        <v>7</v>
      </c>
      <c r="J123" s="11">
        <v>0</v>
      </c>
      <c r="K123" s="11">
        <v>9</v>
      </c>
      <c r="L123" s="11">
        <v>9</v>
      </c>
      <c r="M123" s="11">
        <v>0</v>
      </c>
      <c r="N123" s="11">
        <v>1</v>
      </c>
      <c r="O123" s="11">
        <v>9</v>
      </c>
      <c r="P123" s="11">
        <v>3</v>
      </c>
      <c r="Q123" s="11">
        <v>6</v>
      </c>
      <c r="R123" s="11">
        <v>3</v>
      </c>
      <c r="S123" s="11">
        <v>5</v>
      </c>
      <c r="T123" s="11">
        <v>9</v>
      </c>
      <c r="U123" s="11" t="s">
        <v>578</v>
      </c>
      <c r="W123" s="6" t="str">
        <f>IF(X123="","",IF(X123=รายชื่อชมรม!$B$3,รายชื่อชมรม!$A$3,IF(X123=รายชื่อชมรม!$B$4,รายชื่อชมรม!$A$4,IF(X123=รายชื่อชมรม!$B$5,รายชื่อชมรม!$A$5,IF(X123=รายชื่อชมรม!$B$6,รายชื่อชมรม!$A$6,IF(X123=รายชื่อชมรม!$B$7,รายชื่อชมรม!$A$7,IF(X123=รายชื่อชมรม!$B$8,รายชื่อชมรม!$A$8,IF(X123=รายชื่อชมรม!$B$9,รายชื่อชมรม!$A$9,IF(X123=รายชื่อชมรม!$B$10,รายชื่อชมรม!$A$10,IF(X123=รายชื่อชมรม!$B$11,รายชื่อชมรม!$A$11,IF(X123=รายชื่อชมรม!$B$12,รายชื่อชมรม!$A$12,"-")))))))))))</f>
        <v>ช68103</v>
      </c>
      <c r="X123" s="6" t="s">
        <v>2309</v>
      </c>
      <c r="Y123" s="6" t="str">
        <f>IF(W123=0,"",IF(W123="-","",IF(W123="","",VLOOKUP(W123,รายชื่อชมรม!$A$3:$F$83,3,FALSE))))</f>
        <v>นายวสันต์  แสงรัตนกูล</v>
      </c>
      <c r="Z123" s="6" t="str">
        <f>IF(Y123=$Z$4,MAX(Z$1:$Z122)+1,"")</f>
        <v/>
      </c>
      <c r="AA123" s="6" t="str">
        <f>IF($Y123=AA$4,MAX(AA$1:AA122)+1,"")</f>
        <v/>
      </c>
      <c r="AB123" s="6" t="str">
        <f>IF($Y123=AB$4,MAX(AB$1:AB122)+1,"")</f>
        <v/>
      </c>
      <c r="AC123" s="6" t="str">
        <f>IF($Y123=AC$4,MAX(AC$1:AC122)+1,"")</f>
        <v/>
      </c>
      <c r="AD123" s="6" t="str">
        <f>IF($Y123=AD$4,MAX(AD$1:AD122)+1,"")</f>
        <v/>
      </c>
      <c r="AE123" s="6" t="str">
        <f>IF($Y123=AE$4,MAX(AE$1:AE122)+1,"")</f>
        <v/>
      </c>
      <c r="AF123" s="6" t="str">
        <f>IF($Y123=AF$4,MAX(AF$1:AF122)+1,"")</f>
        <v/>
      </c>
      <c r="AG123" s="6" t="str">
        <f>IF($Y123=AG$4,MAX(AG$1:AG122)+1,"")</f>
        <v/>
      </c>
      <c r="AH123" s="6" t="str">
        <f>IF($Y123=AH$4,MAX(AH$1:AH122)+1,"")</f>
        <v/>
      </c>
      <c r="AI123" s="5">
        <f t="shared" si="18"/>
        <v>0</v>
      </c>
      <c r="AK123" s="6" t="str">
        <f>IF($W123=AK$4,MAX(AK$1:AK122)+1,"")</f>
        <v/>
      </c>
      <c r="AL123" s="6" t="str">
        <f>IF($W123=AL$4,MAX(AL$1:AL122)+1,"")</f>
        <v/>
      </c>
      <c r="AM123" s="6">
        <f>IF($W123=AM$4,MAX(AM$1:AM122)+1,"")</f>
        <v>13</v>
      </c>
      <c r="AN123" s="6" t="str">
        <f>IF($W123=AN$4,MAX(AN$1:AN122)+1,"")</f>
        <v/>
      </c>
      <c r="AO123" s="6" t="str">
        <f>IF($W123=AO$4,MAX(AO$1:AO122)+1,"")</f>
        <v/>
      </c>
      <c r="AP123" s="6" t="str">
        <f>IF($W123=AP$4,MAX(AP$1:AP122)+1,"")</f>
        <v/>
      </c>
      <c r="AQ123" s="6" t="str">
        <f>IF($W123=AQ$4,MAX(AQ$1:AQ122)+1,"")</f>
        <v/>
      </c>
      <c r="AR123" s="6" t="str">
        <f>IF($W123=AR$4,MAX(AR$1:AR122)+1,"")</f>
        <v/>
      </c>
      <c r="AS123" s="6" t="str">
        <f>IF($W123=AS$4,MAX(AS$1:AS122)+1,"")</f>
        <v/>
      </c>
      <c r="AT123" s="6" t="str">
        <f>IF($W123=AT$4,MAX(AT$1:AT122)+1,"")</f>
        <v/>
      </c>
      <c r="AU123" s="6" t="str">
        <f>IF($W123=AU$4,MAX(AU$1:AU122)+1,"")</f>
        <v/>
      </c>
      <c r="AV123" s="6" t="str">
        <f>IF($W123=AV$4,MAX(AV$1:AV122)+1,"")</f>
        <v/>
      </c>
      <c r="AW123" s="6" t="str">
        <f>IF($W123=AW$4,MAX(AW$1:AW122)+1,"")</f>
        <v/>
      </c>
      <c r="AX123" s="6" t="str">
        <f>IF($W123=AX$4,MAX(AX$1:AX122)+1,"")</f>
        <v/>
      </c>
      <c r="AY123" s="6" t="str">
        <f>IF($W123=AY$4,MAX(AY$1:AY122)+1,"")</f>
        <v/>
      </c>
      <c r="AZ123" s="6" t="str">
        <f>IF($W123=AZ$4,MAX(AZ$1:AZ122)+1,"")</f>
        <v/>
      </c>
      <c r="BA123" s="6" t="str">
        <f>IF($W123=BA$4,MAX(BA$1:BA122)+1,"")</f>
        <v/>
      </c>
      <c r="BB123" s="6" t="str">
        <f>IF($W123=BB$4,MAX(BB$1:BB122)+1,"")</f>
        <v/>
      </c>
      <c r="BC123" s="6" t="str">
        <f>IF($W123=BC$4,MAX(BC$1:BC122)+1,"")</f>
        <v/>
      </c>
      <c r="BD123" s="6" t="str">
        <f>IF($W123=BD$4,MAX(BD$1:BD122)+1,"")</f>
        <v/>
      </c>
      <c r="BE123" s="6" t="str">
        <f>IF($W123=BE$4,MAX(BE$1:BE122)+1,"")</f>
        <v/>
      </c>
      <c r="BF123" s="6" t="str">
        <f>IF($W123=BF$4,MAX(BF$1:BF122)+1,"")</f>
        <v/>
      </c>
      <c r="BG123" s="6" t="str">
        <f>IF($W123=BG$4,MAX(BG$1:BG122)+1,"")</f>
        <v/>
      </c>
      <c r="BH123" s="6" t="str">
        <f>IF($W123=BH$4,MAX(BH$1:BH122)+1,"")</f>
        <v/>
      </c>
      <c r="BI123" s="6" t="str">
        <f>IF($W123=BI$4,MAX(BI$1:BI122)+1,"")</f>
        <v/>
      </c>
      <c r="BJ123" s="6" t="str">
        <f>IF($W123=BJ$4,MAX(BJ$1:BJ122)+1,"")</f>
        <v/>
      </c>
      <c r="BK123" s="6" t="str">
        <f>IF($W123=BK$4,MAX(BK$1:BK122)+1,"")</f>
        <v/>
      </c>
      <c r="BL123" s="6" t="str">
        <f>IF($W123=BL$4,MAX(BL$1:BL122)+1,"")</f>
        <v/>
      </c>
      <c r="BM123" s="6" t="str">
        <f>IF($W123=BM$4,MAX(BM$1:BM122)+1,"")</f>
        <v/>
      </c>
      <c r="BN123" s="6" t="str">
        <f>IF($W123=BN$4,MAX(BN$1:BN122)+1,"")</f>
        <v/>
      </c>
      <c r="BO123" s="6" t="str">
        <f>IF($W123=BO$4,MAX(BO$1:BO122)+1,"")</f>
        <v/>
      </c>
      <c r="BP123" s="6" t="str">
        <f>IF($W123=BP$4,MAX(BP$1:BP122)+1,"")</f>
        <v/>
      </c>
      <c r="BQ123" s="6" t="str">
        <f>IF($W123=BQ$4,MAX(BQ$1:BQ122)+1,"")</f>
        <v/>
      </c>
      <c r="BR123" s="6" t="str">
        <f>IF($W123=BR$4,MAX(BR$1:BR122)+1,"")</f>
        <v/>
      </c>
      <c r="BS123" s="6" t="str">
        <f>IF($W123=BS$4,MAX(BS$1:BS122)+1,"")</f>
        <v/>
      </c>
      <c r="BT123" s="6" t="str">
        <f>IF($W123=BT$4,MAX(BT$1:BT122)+1,"")</f>
        <v/>
      </c>
      <c r="BU123" s="6" t="str">
        <f>IF($W123=BU$4,MAX(BU$1:BU122)+1,"")</f>
        <v/>
      </c>
      <c r="BV123" s="6" t="str">
        <f>IF($W123=BV$4,MAX(BV$1:BV122)+1,"")</f>
        <v/>
      </c>
      <c r="BW123" s="6" t="str">
        <f>IF($W123=BW$4,MAX(BW$1:BW122)+1,"")</f>
        <v/>
      </c>
      <c r="BX123" s="6" t="str">
        <f>IF($W123=BX$4,MAX(BX$1:BX122)+1,"")</f>
        <v/>
      </c>
      <c r="BY123" s="6" t="str">
        <f>IF($W123=BY$4,MAX(BY$1:BY122)+1,"")</f>
        <v/>
      </c>
      <c r="BZ123" s="6" t="str">
        <f>IF($W123=BZ$4,MAX(BZ$1:BZ122)+1,"")</f>
        <v/>
      </c>
      <c r="CA123" s="6" t="str">
        <f>IF($W123=CA$4,MAX(CA$1:CA122)+1,"")</f>
        <v/>
      </c>
      <c r="CB123" s="6" t="str">
        <f>IF($W123=CB$4,MAX(CB$1:CB122)+1,"")</f>
        <v/>
      </c>
      <c r="CC123" s="6" t="str">
        <f>IF($W123=CC$4,MAX(CC$1:CC122)+1,"")</f>
        <v/>
      </c>
      <c r="CD123" s="6" t="str">
        <f>IF($W123=CD$4,MAX(CD$1:CD122)+1,"")</f>
        <v/>
      </c>
      <c r="CE123" s="6" t="str">
        <f>IF($W123=CE$4,MAX(CE$1:CE122)+1,"")</f>
        <v/>
      </c>
      <c r="CF123" s="6" t="str">
        <f>IF($W123=CF$4,MAX(CF$1:CF122)+1,"")</f>
        <v/>
      </c>
      <c r="CG123" s="6" t="str">
        <f>IF($W123=CG$4,MAX(CG$1:CG122)+1,"")</f>
        <v/>
      </c>
      <c r="CH123" s="6" t="str">
        <f>IF($W123=CH$4,MAX(CH$1:CH122)+1,"")</f>
        <v/>
      </c>
      <c r="CI123" s="6" t="str">
        <f>IF($W123=CI$4,MAX(CI$1:CI122)+1,"")</f>
        <v/>
      </c>
      <c r="CJ123" s="6" t="str">
        <f>IF($W123=CJ$4,MAX(CJ$1:CJ122)+1,"")</f>
        <v/>
      </c>
      <c r="CK123" s="6" t="str">
        <f>IF($W123=CK$4,MAX(CK$1:CK122)+1,"")</f>
        <v/>
      </c>
      <c r="CL123" s="6" t="str">
        <f>IF($W123=CL$4,MAX(CL$1:CL122)+1,"")</f>
        <v/>
      </c>
      <c r="CM123" s="6" t="str">
        <f>IF($W123=CM$4,MAX(CM$1:CM122)+1,"")</f>
        <v/>
      </c>
      <c r="CN123" s="6" t="str">
        <f>IF($W123=CN$4,MAX(CN$1:CN122)+1,"")</f>
        <v/>
      </c>
      <c r="CO123" s="6" t="str">
        <f>IF($W123=CO$4,MAX(CO$1:CO122)+1,"")</f>
        <v/>
      </c>
      <c r="CP123" s="6" t="str">
        <f>IF($W123=CP$4,MAX(CP$1:CP122)+1,"")</f>
        <v/>
      </c>
      <c r="CQ123" s="6" t="str">
        <f>IF($W123=CQ$4,MAX(CQ$1:CQ122)+1,"")</f>
        <v/>
      </c>
      <c r="CR123" s="6" t="str">
        <f>IF($W123=CR$4,MAX(CR$1:CR122)+1,"")</f>
        <v/>
      </c>
      <c r="CS123" s="6" t="str">
        <f>IF($W123=CS$4,MAX(CS$1:CS122)+1,"")</f>
        <v/>
      </c>
      <c r="CT123" s="5">
        <f t="shared" si="19"/>
        <v>13</v>
      </c>
      <c r="CU123" s="6" t="str">
        <f t="shared" si="20"/>
        <v>1709901936359</v>
      </c>
      <c r="CV123" s="5" t="str">
        <f t="shared" si="21"/>
        <v>เด็กชาย</v>
      </c>
      <c r="CW123" s="5" t="str" cm="1">
        <f t="array" ref="CW123">RIGHT(F123,MIN(LEN(SUBSTITUTE(F123,รายชื่อนักเรียนแยกห้อง!$AD$5:$AD$8,""))))</f>
        <v>ชนมภูมิ</v>
      </c>
      <c r="CX123" s="6">
        <f t="shared" si="22"/>
        <v>0</v>
      </c>
      <c r="CY123" s="6" t="str">
        <f t="shared" si="23"/>
        <v/>
      </c>
      <c r="CZ123" s="5" t="str">
        <f t="shared" si="24"/>
        <v>มัธยมศึกษาปีที่ 1/4-0</v>
      </c>
      <c r="DA123" s="5" t="str">
        <f t="shared" si="25"/>
        <v>มัธยมศึกษาปีที่ 1/4-</v>
      </c>
      <c r="DC123" s="6" t="str">
        <f>IF(DB123="วิทย์-คณิต (เตรียมวิศวะ)",MAX($DC$1:DC122)+1,"")</f>
        <v/>
      </c>
      <c r="DD123" s="6" t="str">
        <f>IF(DB123="วิทย์-คณิต (วิทยาศาสตร์สุขภาพ)",MAX($DD$1:DD122)+1,"")</f>
        <v/>
      </c>
      <c r="DE123" s="6" t="str">
        <f>IF(DB123="ศิลป์การจัดการธุรกิจการค้าสมัยใหม่",MAX($DE$1:DE122)+1,"")</f>
        <v/>
      </c>
      <c r="DF123" s="6" t="str">
        <f>IF(DB123="ศิลป์ภาษาจีนเพื่อธุรกิจ 4.0",MAX($DF$1:DF122)+1,"")</f>
        <v/>
      </c>
      <c r="DG123" s="6" t="str">
        <f>IF(DB123="ศิลป์ภาษาอังกฤษเพื่อการสื่อสารธุรกิจ",MAX($DG$1:DG122)+1,"")</f>
        <v/>
      </c>
      <c r="DH123" s="6" t="str">
        <f>IF(DB123="นวัตกรรมการจัดการเกษตร",MAX($DH$1:DH122)+1,"")</f>
        <v/>
      </c>
      <c r="DI123" s="5">
        <f t="shared" si="26"/>
        <v>0</v>
      </c>
      <c r="DJ123" s="5" t="str">
        <f t="shared" si="27"/>
        <v>มัธยมศึกษาปีที่ 1/4-12</v>
      </c>
      <c r="DK123" s="5" t="str">
        <f t="shared" si="28"/>
        <v>-0</v>
      </c>
      <c r="DL123" s="5" t="str">
        <f t="shared" si="29"/>
        <v>มัธยมศึกษาปีที่ 1</v>
      </c>
    </row>
    <row r="124" spans="1:116">
      <c r="A124" s="5" t="str">
        <f t="shared" si="15"/>
        <v>มัธยมศึกษาปีที่ 1/4-13</v>
      </c>
      <c r="B124" s="5" t="str">
        <f t="shared" si="16"/>
        <v>ช68104-17</v>
      </c>
      <c r="C124" s="5" t="str">
        <f t="shared" si="17"/>
        <v>-0</v>
      </c>
      <c r="D124" s="8">
        <v>13</v>
      </c>
      <c r="E124" s="9" t="s">
        <v>1809</v>
      </c>
      <c r="F124" s="3" t="s">
        <v>1851</v>
      </c>
      <c r="G124" s="3" t="s">
        <v>1852</v>
      </c>
      <c r="H124" s="11">
        <v>1</v>
      </c>
      <c r="I124" s="11">
        <v>7</v>
      </c>
      <c r="J124" s="11">
        <v>0</v>
      </c>
      <c r="K124" s="11">
        <v>9</v>
      </c>
      <c r="L124" s="11">
        <v>9</v>
      </c>
      <c r="M124" s="11">
        <v>0</v>
      </c>
      <c r="N124" s="11">
        <v>1</v>
      </c>
      <c r="O124" s="11">
        <v>9</v>
      </c>
      <c r="P124" s="11">
        <v>4</v>
      </c>
      <c r="Q124" s="11">
        <v>8</v>
      </c>
      <c r="R124" s="11">
        <v>0</v>
      </c>
      <c r="S124" s="11">
        <v>7</v>
      </c>
      <c r="T124" s="11">
        <v>1</v>
      </c>
      <c r="U124" s="11" t="s">
        <v>578</v>
      </c>
      <c r="W124" s="6" t="str">
        <f>IF(X124="","",IF(X124=รายชื่อชมรม!$B$3,รายชื่อชมรม!$A$3,IF(X124=รายชื่อชมรม!$B$4,รายชื่อชมรม!$A$4,IF(X124=รายชื่อชมรม!$B$5,รายชื่อชมรม!$A$5,IF(X124=รายชื่อชมรม!$B$6,รายชื่อชมรม!$A$6,IF(X124=รายชื่อชมรม!$B$7,รายชื่อชมรม!$A$7,IF(X124=รายชื่อชมรม!$B$8,รายชื่อชมรม!$A$8,IF(X124=รายชื่อชมรม!$B$9,รายชื่อชมรม!$A$9,IF(X124=รายชื่อชมรม!$B$10,รายชื่อชมรม!$A$10,IF(X124=รายชื่อชมรม!$B$11,รายชื่อชมรม!$A$11,IF(X124=รายชื่อชมรม!$B$12,รายชื่อชมรม!$A$12,"-")))))))))))</f>
        <v>ช68104</v>
      </c>
      <c r="X124" s="6" t="s">
        <v>2317</v>
      </c>
      <c r="Y124" s="6" t="str">
        <f>IF(W124=0,"",IF(W124="-","",IF(W124="","",VLOOKUP(W124,รายชื่อชมรม!$A$3:$F$83,3,FALSE))))</f>
        <v>สิบเอกชัยวัฒน์  เรืองไกรศิลป์</v>
      </c>
      <c r="Z124" s="6" t="str">
        <f>IF(Y124=$Z$4,MAX(Z$1:$Z123)+1,"")</f>
        <v/>
      </c>
      <c r="AA124" s="6" t="str">
        <f>IF($Y124=AA$4,MAX(AA$1:AA123)+1,"")</f>
        <v/>
      </c>
      <c r="AB124" s="6" t="str">
        <f>IF($Y124=AB$4,MAX(AB$1:AB123)+1,"")</f>
        <v/>
      </c>
      <c r="AC124" s="6" t="str">
        <f>IF($Y124=AC$4,MAX(AC$1:AC123)+1,"")</f>
        <v/>
      </c>
      <c r="AD124" s="6" t="str">
        <f>IF($Y124=AD$4,MAX(AD$1:AD123)+1,"")</f>
        <v/>
      </c>
      <c r="AE124" s="6" t="str">
        <f>IF($Y124=AE$4,MAX(AE$1:AE123)+1,"")</f>
        <v/>
      </c>
      <c r="AF124" s="6" t="str">
        <f>IF($Y124=AF$4,MAX(AF$1:AF123)+1,"")</f>
        <v/>
      </c>
      <c r="AG124" s="6" t="str">
        <f>IF($Y124=AG$4,MAX(AG$1:AG123)+1,"")</f>
        <v/>
      </c>
      <c r="AH124" s="6" t="str">
        <f>IF($Y124=AH$4,MAX(AH$1:AH123)+1,"")</f>
        <v/>
      </c>
      <c r="AI124" s="5">
        <f t="shared" si="18"/>
        <v>0</v>
      </c>
      <c r="AK124" s="6" t="str">
        <f>IF($W124=AK$4,MAX(AK$1:AK123)+1,"")</f>
        <v/>
      </c>
      <c r="AL124" s="6" t="str">
        <f>IF($W124=AL$4,MAX(AL$1:AL123)+1,"")</f>
        <v/>
      </c>
      <c r="AM124" s="6" t="str">
        <f>IF($W124=AM$4,MAX(AM$1:AM123)+1,"")</f>
        <v/>
      </c>
      <c r="AN124" s="6">
        <f>IF($W124=AN$4,MAX(AN$1:AN123)+1,"")</f>
        <v>17</v>
      </c>
      <c r="AO124" s="6" t="str">
        <f>IF($W124=AO$4,MAX(AO$1:AO123)+1,"")</f>
        <v/>
      </c>
      <c r="AP124" s="6" t="str">
        <f>IF($W124=AP$4,MAX(AP$1:AP123)+1,"")</f>
        <v/>
      </c>
      <c r="AQ124" s="6" t="str">
        <f>IF($W124=AQ$4,MAX(AQ$1:AQ123)+1,"")</f>
        <v/>
      </c>
      <c r="AR124" s="6" t="str">
        <f>IF($W124=AR$4,MAX(AR$1:AR123)+1,"")</f>
        <v/>
      </c>
      <c r="AS124" s="6" t="str">
        <f>IF($W124=AS$4,MAX(AS$1:AS123)+1,"")</f>
        <v/>
      </c>
      <c r="AT124" s="6" t="str">
        <f>IF($W124=AT$4,MAX(AT$1:AT123)+1,"")</f>
        <v/>
      </c>
      <c r="AU124" s="6" t="str">
        <f>IF($W124=AU$4,MAX(AU$1:AU123)+1,"")</f>
        <v/>
      </c>
      <c r="AV124" s="6" t="str">
        <f>IF($W124=AV$4,MAX(AV$1:AV123)+1,"")</f>
        <v/>
      </c>
      <c r="AW124" s="6" t="str">
        <f>IF($W124=AW$4,MAX(AW$1:AW123)+1,"")</f>
        <v/>
      </c>
      <c r="AX124" s="6" t="str">
        <f>IF($W124=AX$4,MAX(AX$1:AX123)+1,"")</f>
        <v/>
      </c>
      <c r="AY124" s="6" t="str">
        <f>IF($W124=AY$4,MAX(AY$1:AY123)+1,"")</f>
        <v/>
      </c>
      <c r="AZ124" s="6" t="str">
        <f>IF($W124=AZ$4,MAX(AZ$1:AZ123)+1,"")</f>
        <v/>
      </c>
      <c r="BA124" s="6" t="str">
        <f>IF($W124=BA$4,MAX(BA$1:BA123)+1,"")</f>
        <v/>
      </c>
      <c r="BB124" s="6" t="str">
        <f>IF($W124=BB$4,MAX(BB$1:BB123)+1,"")</f>
        <v/>
      </c>
      <c r="BC124" s="6" t="str">
        <f>IF($W124=BC$4,MAX(BC$1:BC123)+1,"")</f>
        <v/>
      </c>
      <c r="BD124" s="6" t="str">
        <f>IF($W124=BD$4,MAX(BD$1:BD123)+1,"")</f>
        <v/>
      </c>
      <c r="BE124" s="6" t="str">
        <f>IF($W124=BE$4,MAX(BE$1:BE123)+1,"")</f>
        <v/>
      </c>
      <c r="BF124" s="6" t="str">
        <f>IF($W124=BF$4,MAX(BF$1:BF123)+1,"")</f>
        <v/>
      </c>
      <c r="BG124" s="6" t="str">
        <f>IF($W124=BG$4,MAX(BG$1:BG123)+1,"")</f>
        <v/>
      </c>
      <c r="BH124" s="6" t="str">
        <f>IF($W124=BH$4,MAX(BH$1:BH123)+1,"")</f>
        <v/>
      </c>
      <c r="BI124" s="6" t="str">
        <f>IF($W124=BI$4,MAX(BI$1:BI123)+1,"")</f>
        <v/>
      </c>
      <c r="BJ124" s="6" t="str">
        <f>IF($W124=BJ$4,MAX(BJ$1:BJ123)+1,"")</f>
        <v/>
      </c>
      <c r="BK124" s="6" t="str">
        <f>IF($W124=BK$4,MAX(BK$1:BK123)+1,"")</f>
        <v/>
      </c>
      <c r="BL124" s="6" t="str">
        <f>IF($W124=BL$4,MAX(BL$1:BL123)+1,"")</f>
        <v/>
      </c>
      <c r="BM124" s="6" t="str">
        <f>IF($W124=BM$4,MAX(BM$1:BM123)+1,"")</f>
        <v/>
      </c>
      <c r="BN124" s="6" t="str">
        <f>IF($W124=BN$4,MAX(BN$1:BN123)+1,"")</f>
        <v/>
      </c>
      <c r="BO124" s="6" t="str">
        <f>IF($W124=BO$4,MAX(BO$1:BO123)+1,"")</f>
        <v/>
      </c>
      <c r="BP124" s="6" t="str">
        <f>IF($W124=BP$4,MAX(BP$1:BP123)+1,"")</f>
        <v/>
      </c>
      <c r="BQ124" s="6" t="str">
        <f>IF($W124=BQ$4,MAX(BQ$1:BQ123)+1,"")</f>
        <v/>
      </c>
      <c r="BR124" s="6" t="str">
        <f>IF($W124=BR$4,MAX(BR$1:BR123)+1,"")</f>
        <v/>
      </c>
      <c r="BS124" s="6" t="str">
        <f>IF($W124=BS$4,MAX(BS$1:BS123)+1,"")</f>
        <v/>
      </c>
      <c r="BT124" s="6" t="str">
        <f>IF($W124=BT$4,MAX(BT$1:BT123)+1,"")</f>
        <v/>
      </c>
      <c r="BU124" s="6" t="str">
        <f>IF($W124=BU$4,MAX(BU$1:BU123)+1,"")</f>
        <v/>
      </c>
      <c r="BV124" s="6" t="str">
        <f>IF($W124=BV$4,MAX(BV$1:BV123)+1,"")</f>
        <v/>
      </c>
      <c r="BW124" s="6" t="str">
        <f>IF($W124=BW$4,MAX(BW$1:BW123)+1,"")</f>
        <v/>
      </c>
      <c r="BX124" s="6" t="str">
        <f>IF($W124=BX$4,MAX(BX$1:BX123)+1,"")</f>
        <v/>
      </c>
      <c r="BY124" s="6" t="str">
        <f>IF($W124=BY$4,MAX(BY$1:BY123)+1,"")</f>
        <v/>
      </c>
      <c r="BZ124" s="6" t="str">
        <f>IF($W124=BZ$4,MAX(BZ$1:BZ123)+1,"")</f>
        <v/>
      </c>
      <c r="CA124" s="6" t="str">
        <f>IF($W124=CA$4,MAX(CA$1:CA123)+1,"")</f>
        <v/>
      </c>
      <c r="CB124" s="6" t="str">
        <f>IF($W124=CB$4,MAX(CB$1:CB123)+1,"")</f>
        <v/>
      </c>
      <c r="CC124" s="6" t="str">
        <f>IF($W124=CC$4,MAX(CC$1:CC123)+1,"")</f>
        <v/>
      </c>
      <c r="CD124" s="6" t="str">
        <f>IF($W124=CD$4,MAX(CD$1:CD123)+1,"")</f>
        <v/>
      </c>
      <c r="CE124" s="6" t="str">
        <f>IF($W124=CE$4,MAX(CE$1:CE123)+1,"")</f>
        <v/>
      </c>
      <c r="CF124" s="6" t="str">
        <f>IF($W124=CF$4,MAX(CF$1:CF123)+1,"")</f>
        <v/>
      </c>
      <c r="CG124" s="6" t="str">
        <f>IF($W124=CG$4,MAX(CG$1:CG123)+1,"")</f>
        <v/>
      </c>
      <c r="CH124" s="6" t="str">
        <f>IF($W124=CH$4,MAX(CH$1:CH123)+1,"")</f>
        <v/>
      </c>
      <c r="CI124" s="6" t="str">
        <f>IF($W124=CI$4,MAX(CI$1:CI123)+1,"")</f>
        <v/>
      </c>
      <c r="CJ124" s="6" t="str">
        <f>IF($W124=CJ$4,MAX(CJ$1:CJ123)+1,"")</f>
        <v/>
      </c>
      <c r="CK124" s="6" t="str">
        <f>IF($W124=CK$4,MAX(CK$1:CK123)+1,"")</f>
        <v/>
      </c>
      <c r="CL124" s="6" t="str">
        <f>IF($W124=CL$4,MAX(CL$1:CL123)+1,"")</f>
        <v/>
      </c>
      <c r="CM124" s="6" t="str">
        <f>IF($W124=CM$4,MAX(CM$1:CM123)+1,"")</f>
        <v/>
      </c>
      <c r="CN124" s="6" t="str">
        <f>IF($W124=CN$4,MAX(CN$1:CN123)+1,"")</f>
        <v/>
      </c>
      <c r="CO124" s="6" t="str">
        <f>IF($W124=CO$4,MAX(CO$1:CO123)+1,"")</f>
        <v/>
      </c>
      <c r="CP124" s="6" t="str">
        <f>IF($W124=CP$4,MAX(CP$1:CP123)+1,"")</f>
        <v/>
      </c>
      <c r="CQ124" s="6" t="str">
        <f>IF($W124=CQ$4,MAX(CQ$1:CQ123)+1,"")</f>
        <v/>
      </c>
      <c r="CR124" s="6" t="str">
        <f>IF($W124=CR$4,MAX(CR$1:CR123)+1,"")</f>
        <v/>
      </c>
      <c r="CS124" s="6" t="str">
        <f>IF($W124=CS$4,MAX(CS$1:CS123)+1,"")</f>
        <v/>
      </c>
      <c r="CT124" s="5">
        <f t="shared" si="19"/>
        <v>17</v>
      </c>
      <c r="CU124" s="6" t="str">
        <f t="shared" si="20"/>
        <v>1709901948071</v>
      </c>
      <c r="CV124" s="5" t="str">
        <f t="shared" si="21"/>
        <v>เด็กชาย</v>
      </c>
      <c r="CW124" s="5" t="str" cm="1">
        <f t="array" ref="CW124">RIGHT(F124,MIN(LEN(SUBSTITUTE(F124,รายชื่อนักเรียนแยกห้อง!$AD$5:$AD$8,""))))</f>
        <v>วีรภัทร</v>
      </c>
      <c r="CX124" s="6">
        <f t="shared" si="22"/>
        <v>0</v>
      </c>
      <c r="CY124" s="6" t="str">
        <f t="shared" si="23"/>
        <v/>
      </c>
      <c r="CZ124" s="5" t="str">
        <f t="shared" si="24"/>
        <v>มัธยมศึกษาปีที่ 1/4-0</v>
      </c>
      <c r="DA124" s="5" t="str">
        <f t="shared" si="25"/>
        <v>มัธยมศึกษาปีที่ 1/4-</v>
      </c>
      <c r="DC124" s="6" t="str">
        <f>IF(DB124="วิทย์-คณิต (เตรียมวิศวะ)",MAX($DC$1:DC123)+1,"")</f>
        <v/>
      </c>
      <c r="DD124" s="6" t="str">
        <f>IF(DB124="วิทย์-คณิต (วิทยาศาสตร์สุขภาพ)",MAX($DD$1:DD123)+1,"")</f>
        <v/>
      </c>
      <c r="DE124" s="6" t="str">
        <f>IF(DB124="ศิลป์การจัดการธุรกิจการค้าสมัยใหม่",MAX($DE$1:DE123)+1,"")</f>
        <v/>
      </c>
      <c r="DF124" s="6" t="str">
        <f>IF(DB124="ศิลป์ภาษาจีนเพื่อธุรกิจ 4.0",MAX($DF$1:DF123)+1,"")</f>
        <v/>
      </c>
      <c r="DG124" s="6" t="str">
        <f>IF(DB124="ศิลป์ภาษาอังกฤษเพื่อการสื่อสารธุรกิจ",MAX($DG$1:DG123)+1,"")</f>
        <v/>
      </c>
      <c r="DH124" s="6" t="str">
        <f>IF(DB124="นวัตกรรมการจัดการเกษตร",MAX($DH$1:DH123)+1,"")</f>
        <v/>
      </c>
      <c r="DI124" s="5">
        <f t="shared" si="26"/>
        <v>0</v>
      </c>
      <c r="DJ124" s="5" t="str">
        <f t="shared" si="27"/>
        <v>มัธยมศึกษาปีที่ 1/4-13</v>
      </c>
      <c r="DK124" s="5" t="str">
        <f t="shared" si="28"/>
        <v>-0</v>
      </c>
      <c r="DL124" s="5" t="str">
        <f t="shared" si="29"/>
        <v>มัธยมศึกษาปีที่ 1</v>
      </c>
    </row>
    <row r="125" spans="1:116">
      <c r="A125" s="5" t="str">
        <f t="shared" si="15"/>
        <v>มัธยมศึกษาปีที่ 1/4-14</v>
      </c>
      <c r="B125" s="5" t="str">
        <f t="shared" si="16"/>
        <v>ช68108-24</v>
      </c>
      <c r="C125" s="5" t="str">
        <f t="shared" si="17"/>
        <v>-0</v>
      </c>
      <c r="D125" s="8">
        <v>14</v>
      </c>
      <c r="E125" s="9" t="s">
        <v>1812</v>
      </c>
      <c r="F125" s="3" t="s">
        <v>773</v>
      </c>
      <c r="G125" s="3" t="s">
        <v>1854</v>
      </c>
      <c r="H125" s="11">
        <v>1</v>
      </c>
      <c r="I125" s="11">
        <v>5</v>
      </c>
      <c r="J125" s="11">
        <v>2</v>
      </c>
      <c r="K125" s="11">
        <v>9</v>
      </c>
      <c r="L125" s="11">
        <v>9</v>
      </c>
      <c r="M125" s="11">
        <v>0</v>
      </c>
      <c r="N125" s="11">
        <v>2</v>
      </c>
      <c r="O125" s="11">
        <v>5</v>
      </c>
      <c r="P125" s="11">
        <v>0</v>
      </c>
      <c r="Q125" s="11">
        <v>9</v>
      </c>
      <c r="R125" s="11">
        <v>3</v>
      </c>
      <c r="S125" s="11">
        <v>4</v>
      </c>
      <c r="T125" s="11">
        <v>1</v>
      </c>
      <c r="U125" s="11" t="s">
        <v>578</v>
      </c>
      <c r="W125" s="6" t="str">
        <f>IF(X125="","",IF(X125=รายชื่อชมรม!$B$3,รายชื่อชมรม!$A$3,IF(X125=รายชื่อชมรม!$B$4,รายชื่อชมรม!$A$4,IF(X125=รายชื่อชมรม!$B$5,รายชื่อชมรม!$A$5,IF(X125=รายชื่อชมรม!$B$6,รายชื่อชมรม!$A$6,IF(X125=รายชื่อชมรม!$B$7,รายชื่อชมรม!$A$7,IF(X125=รายชื่อชมรม!$B$8,รายชื่อชมรม!$A$8,IF(X125=รายชื่อชมรม!$B$9,รายชื่อชมรม!$A$9,IF(X125=รายชื่อชมรม!$B$10,รายชื่อชมรม!$A$10,IF(X125=รายชื่อชมรม!$B$11,รายชื่อชมรม!$A$11,IF(X125=รายชื่อชมรม!$B$12,รายชื่อชมรม!$A$12,"-")))))))))))</f>
        <v>ช68108</v>
      </c>
      <c r="X125" s="6" t="s">
        <v>2320</v>
      </c>
      <c r="Y125" s="6" t="str">
        <f>IF(W125=0,"",IF(W125="-","",IF(W125="","",VLOOKUP(W125,รายชื่อชมรม!$A$3:$F$83,3,FALSE))))</f>
        <v>นางสาวอภิชยา  จิตรีเนื่อง</v>
      </c>
      <c r="Z125" s="6" t="str">
        <f>IF(Y125=$Z$4,MAX(Z$1:$Z124)+1,"")</f>
        <v/>
      </c>
      <c r="AA125" s="6" t="str">
        <f>IF($Y125=AA$4,MAX(AA$1:AA124)+1,"")</f>
        <v/>
      </c>
      <c r="AB125" s="6" t="str">
        <f>IF($Y125=AB$4,MAX(AB$1:AB124)+1,"")</f>
        <v/>
      </c>
      <c r="AC125" s="6" t="str">
        <f>IF($Y125=AC$4,MAX(AC$1:AC124)+1,"")</f>
        <v/>
      </c>
      <c r="AD125" s="6" t="str">
        <f>IF($Y125=AD$4,MAX(AD$1:AD124)+1,"")</f>
        <v/>
      </c>
      <c r="AE125" s="6" t="str">
        <f>IF($Y125=AE$4,MAX(AE$1:AE124)+1,"")</f>
        <v/>
      </c>
      <c r="AF125" s="6" t="str">
        <f>IF($Y125=AF$4,MAX(AF$1:AF124)+1,"")</f>
        <v/>
      </c>
      <c r="AG125" s="6" t="str">
        <f>IF($Y125=AG$4,MAX(AG$1:AG124)+1,"")</f>
        <v/>
      </c>
      <c r="AH125" s="6" t="str">
        <f>IF($Y125=AH$4,MAX(AH$1:AH124)+1,"")</f>
        <v/>
      </c>
      <c r="AI125" s="5">
        <f t="shared" si="18"/>
        <v>0</v>
      </c>
      <c r="AK125" s="6" t="str">
        <f>IF($W125=AK$4,MAX(AK$1:AK124)+1,"")</f>
        <v/>
      </c>
      <c r="AL125" s="6" t="str">
        <f>IF($W125=AL$4,MAX(AL$1:AL124)+1,"")</f>
        <v/>
      </c>
      <c r="AM125" s="6" t="str">
        <f>IF($W125=AM$4,MAX(AM$1:AM124)+1,"")</f>
        <v/>
      </c>
      <c r="AN125" s="6" t="str">
        <f>IF($W125=AN$4,MAX(AN$1:AN124)+1,"")</f>
        <v/>
      </c>
      <c r="AO125" s="6" t="str">
        <f>IF($W125=AO$4,MAX(AO$1:AO124)+1,"")</f>
        <v/>
      </c>
      <c r="AP125" s="6" t="str">
        <f>IF($W125=AP$4,MAX(AP$1:AP124)+1,"")</f>
        <v/>
      </c>
      <c r="AQ125" s="6" t="str">
        <f>IF($W125=AQ$4,MAX(AQ$1:AQ124)+1,"")</f>
        <v/>
      </c>
      <c r="AR125" s="6">
        <f>IF($W125=AR$4,MAX(AR$1:AR124)+1,"")</f>
        <v>24</v>
      </c>
      <c r="AS125" s="6" t="str">
        <f>IF($W125=AS$4,MAX(AS$1:AS124)+1,"")</f>
        <v/>
      </c>
      <c r="AT125" s="6" t="str">
        <f>IF($W125=AT$4,MAX(AT$1:AT124)+1,"")</f>
        <v/>
      </c>
      <c r="AU125" s="6" t="str">
        <f>IF($W125=AU$4,MAX(AU$1:AU124)+1,"")</f>
        <v/>
      </c>
      <c r="AV125" s="6" t="str">
        <f>IF($W125=AV$4,MAX(AV$1:AV124)+1,"")</f>
        <v/>
      </c>
      <c r="AW125" s="6" t="str">
        <f>IF($W125=AW$4,MAX(AW$1:AW124)+1,"")</f>
        <v/>
      </c>
      <c r="AX125" s="6" t="str">
        <f>IF($W125=AX$4,MAX(AX$1:AX124)+1,"")</f>
        <v/>
      </c>
      <c r="AY125" s="6" t="str">
        <f>IF($W125=AY$4,MAX(AY$1:AY124)+1,"")</f>
        <v/>
      </c>
      <c r="AZ125" s="6" t="str">
        <f>IF($W125=AZ$4,MAX(AZ$1:AZ124)+1,"")</f>
        <v/>
      </c>
      <c r="BA125" s="6" t="str">
        <f>IF($W125=BA$4,MAX(BA$1:BA124)+1,"")</f>
        <v/>
      </c>
      <c r="BB125" s="6" t="str">
        <f>IF($W125=BB$4,MAX(BB$1:BB124)+1,"")</f>
        <v/>
      </c>
      <c r="BC125" s="6" t="str">
        <f>IF($W125=BC$4,MAX(BC$1:BC124)+1,"")</f>
        <v/>
      </c>
      <c r="BD125" s="6" t="str">
        <f>IF($W125=BD$4,MAX(BD$1:BD124)+1,"")</f>
        <v/>
      </c>
      <c r="BE125" s="6" t="str">
        <f>IF($W125=BE$4,MAX(BE$1:BE124)+1,"")</f>
        <v/>
      </c>
      <c r="BF125" s="6" t="str">
        <f>IF($W125=BF$4,MAX(BF$1:BF124)+1,"")</f>
        <v/>
      </c>
      <c r="BG125" s="6" t="str">
        <f>IF($W125=BG$4,MAX(BG$1:BG124)+1,"")</f>
        <v/>
      </c>
      <c r="BH125" s="6" t="str">
        <f>IF($W125=BH$4,MAX(BH$1:BH124)+1,"")</f>
        <v/>
      </c>
      <c r="BI125" s="6" t="str">
        <f>IF($W125=BI$4,MAX(BI$1:BI124)+1,"")</f>
        <v/>
      </c>
      <c r="BJ125" s="6" t="str">
        <f>IF($W125=BJ$4,MAX(BJ$1:BJ124)+1,"")</f>
        <v/>
      </c>
      <c r="BK125" s="6" t="str">
        <f>IF($W125=BK$4,MAX(BK$1:BK124)+1,"")</f>
        <v/>
      </c>
      <c r="BL125" s="6" t="str">
        <f>IF($W125=BL$4,MAX(BL$1:BL124)+1,"")</f>
        <v/>
      </c>
      <c r="BM125" s="6" t="str">
        <f>IF($W125=BM$4,MAX(BM$1:BM124)+1,"")</f>
        <v/>
      </c>
      <c r="BN125" s="6" t="str">
        <f>IF($W125=BN$4,MAX(BN$1:BN124)+1,"")</f>
        <v/>
      </c>
      <c r="BO125" s="6" t="str">
        <f>IF($W125=BO$4,MAX(BO$1:BO124)+1,"")</f>
        <v/>
      </c>
      <c r="BP125" s="6" t="str">
        <f>IF($W125=BP$4,MAX(BP$1:BP124)+1,"")</f>
        <v/>
      </c>
      <c r="BQ125" s="6" t="str">
        <f>IF($W125=BQ$4,MAX(BQ$1:BQ124)+1,"")</f>
        <v/>
      </c>
      <c r="BR125" s="6" t="str">
        <f>IF($W125=BR$4,MAX(BR$1:BR124)+1,"")</f>
        <v/>
      </c>
      <c r="BS125" s="6" t="str">
        <f>IF($W125=BS$4,MAX(BS$1:BS124)+1,"")</f>
        <v/>
      </c>
      <c r="BT125" s="6" t="str">
        <f>IF($W125=BT$4,MAX(BT$1:BT124)+1,"")</f>
        <v/>
      </c>
      <c r="BU125" s="6" t="str">
        <f>IF($W125=BU$4,MAX(BU$1:BU124)+1,"")</f>
        <v/>
      </c>
      <c r="BV125" s="6" t="str">
        <f>IF($W125=BV$4,MAX(BV$1:BV124)+1,"")</f>
        <v/>
      </c>
      <c r="BW125" s="6" t="str">
        <f>IF($W125=BW$4,MAX(BW$1:BW124)+1,"")</f>
        <v/>
      </c>
      <c r="BX125" s="6" t="str">
        <f>IF($W125=BX$4,MAX(BX$1:BX124)+1,"")</f>
        <v/>
      </c>
      <c r="BY125" s="6" t="str">
        <f>IF($W125=BY$4,MAX(BY$1:BY124)+1,"")</f>
        <v/>
      </c>
      <c r="BZ125" s="6" t="str">
        <f>IF($W125=BZ$4,MAX(BZ$1:BZ124)+1,"")</f>
        <v/>
      </c>
      <c r="CA125" s="6" t="str">
        <f>IF($W125=CA$4,MAX(CA$1:CA124)+1,"")</f>
        <v/>
      </c>
      <c r="CB125" s="6" t="str">
        <f>IF($W125=CB$4,MAX(CB$1:CB124)+1,"")</f>
        <v/>
      </c>
      <c r="CC125" s="6" t="str">
        <f>IF($W125=CC$4,MAX(CC$1:CC124)+1,"")</f>
        <v/>
      </c>
      <c r="CD125" s="6" t="str">
        <f>IF($W125=CD$4,MAX(CD$1:CD124)+1,"")</f>
        <v/>
      </c>
      <c r="CE125" s="6" t="str">
        <f>IF($W125=CE$4,MAX(CE$1:CE124)+1,"")</f>
        <v/>
      </c>
      <c r="CF125" s="6" t="str">
        <f>IF($W125=CF$4,MAX(CF$1:CF124)+1,"")</f>
        <v/>
      </c>
      <c r="CG125" s="6" t="str">
        <f>IF($W125=CG$4,MAX(CG$1:CG124)+1,"")</f>
        <v/>
      </c>
      <c r="CH125" s="6" t="str">
        <f>IF($W125=CH$4,MAX(CH$1:CH124)+1,"")</f>
        <v/>
      </c>
      <c r="CI125" s="6" t="str">
        <f>IF($W125=CI$4,MAX(CI$1:CI124)+1,"")</f>
        <v/>
      </c>
      <c r="CJ125" s="6" t="str">
        <f>IF($W125=CJ$4,MAX(CJ$1:CJ124)+1,"")</f>
        <v/>
      </c>
      <c r="CK125" s="6" t="str">
        <f>IF($W125=CK$4,MAX(CK$1:CK124)+1,"")</f>
        <v/>
      </c>
      <c r="CL125" s="6" t="str">
        <f>IF($W125=CL$4,MAX(CL$1:CL124)+1,"")</f>
        <v/>
      </c>
      <c r="CM125" s="6" t="str">
        <f>IF($W125=CM$4,MAX(CM$1:CM124)+1,"")</f>
        <v/>
      </c>
      <c r="CN125" s="6" t="str">
        <f>IF($W125=CN$4,MAX(CN$1:CN124)+1,"")</f>
        <v/>
      </c>
      <c r="CO125" s="6" t="str">
        <f>IF($W125=CO$4,MAX(CO$1:CO124)+1,"")</f>
        <v/>
      </c>
      <c r="CP125" s="6" t="str">
        <f>IF($W125=CP$4,MAX(CP$1:CP124)+1,"")</f>
        <v/>
      </c>
      <c r="CQ125" s="6" t="str">
        <f>IF($W125=CQ$4,MAX(CQ$1:CQ124)+1,"")</f>
        <v/>
      </c>
      <c r="CR125" s="6" t="str">
        <f>IF($W125=CR$4,MAX(CR$1:CR124)+1,"")</f>
        <v/>
      </c>
      <c r="CS125" s="6" t="str">
        <f>IF($W125=CS$4,MAX(CS$1:CS124)+1,"")</f>
        <v/>
      </c>
      <c r="CT125" s="5">
        <f t="shared" si="19"/>
        <v>24</v>
      </c>
      <c r="CU125" s="6" t="str">
        <f t="shared" si="20"/>
        <v>1529902509341</v>
      </c>
      <c r="CV125" s="5" t="str">
        <f t="shared" si="21"/>
        <v>เด็กชาย</v>
      </c>
      <c r="CW125" s="5" t="str" cm="1">
        <f t="array" ref="CW125">RIGHT(F125,MIN(LEN(SUBSTITUTE(F125,รายชื่อนักเรียนแยกห้อง!$AD$5:$AD$8,""))))</f>
        <v>ธนกฤต</v>
      </c>
      <c r="CX125" s="6">
        <f t="shared" si="22"/>
        <v>0</v>
      </c>
      <c r="CY125" s="6" t="str">
        <f t="shared" si="23"/>
        <v/>
      </c>
      <c r="CZ125" s="5" t="str">
        <f t="shared" si="24"/>
        <v>มัธยมศึกษาปีที่ 1/4-0</v>
      </c>
      <c r="DA125" s="5" t="str">
        <f t="shared" si="25"/>
        <v>มัธยมศึกษาปีที่ 1/4-</v>
      </c>
      <c r="DC125" s="6" t="str">
        <f>IF(DB125="วิทย์-คณิต (เตรียมวิศวะ)",MAX($DC$1:DC124)+1,"")</f>
        <v/>
      </c>
      <c r="DD125" s="6" t="str">
        <f>IF(DB125="วิทย์-คณิต (วิทยาศาสตร์สุขภาพ)",MAX($DD$1:DD124)+1,"")</f>
        <v/>
      </c>
      <c r="DE125" s="6" t="str">
        <f>IF(DB125="ศิลป์การจัดการธุรกิจการค้าสมัยใหม่",MAX($DE$1:DE124)+1,"")</f>
        <v/>
      </c>
      <c r="DF125" s="6" t="str">
        <f>IF(DB125="ศิลป์ภาษาจีนเพื่อธุรกิจ 4.0",MAX($DF$1:DF124)+1,"")</f>
        <v/>
      </c>
      <c r="DG125" s="6" t="str">
        <f>IF(DB125="ศิลป์ภาษาอังกฤษเพื่อการสื่อสารธุรกิจ",MAX($DG$1:DG124)+1,"")</f>
        <v/>
      </c>
      <c r="DH125" s="6" t="str">
        <f>IF(DB125="นวัตกรรมการจัดการเกษตร",MAX($DH$1:DH124)+1,"")</f>
        <v/>
      </c>
      <c r="DI125" s="5">
        <f t="shared" si="26"/>
        <v>0</v>
      </c>
      <c r="DJ125" s="5" t="str">
        <f t="shared" si="27"/>
        <v>มัธยมศึกษาปีที่ 1/4-14</v>
      </c>
      <c r="DK125" s="5" t="str">
        <f t="shared" si="28"/>
        <v>-0</v>
      </c>
      <c r="DL125" s="5" t="str">
        <f t="shared" si="29"/>
        <v>มัธยมศึกษาปีที่ 1</v>
      </c>
    </row>
    <row r="126" spans="1:116">
      <c r="A126" s="5" t="str">
        <f t="shared" si="15"/>
        <v>มัธยมศึกษาปีที่ 1/4-15</v>
      </c>
      <c r="B126" s="5" t="str">
        <f t="shared" si="16"/>
        <v>ช68104-18</v>
      </c>
      <c r="C126" s="5" t="str">
        <f t="shared" si="17"/>
        <v>-0</v>
      </c>
      <c r="D126" s="8">
        <v>15</v>
      </c>
      <c r="E126" s="9" t="s">
        <v>1815</v>
      </c>
      <c r="F126" s="3" t="s">
        <v>1856</v>
      </c>
      <c r="G126" s="3" t="s">
        <v>1729</v>
      </c>
      <c r="H126" s="11">
        <v>1</v>
      </c>
      <c r="I126" s="11">
        <v>7</v>
      </c>
      <c r="J126" s="11">
        <v>0</v>
      </c>
      <c r="K126" s="11">
        <v>9</v>
      </c>
      <c r="L126" s="11">
        <v>9</v>
      </c>
      <c r="M126" s="11">
        <v>0</v>
      </c>
      <c r="N126" s="11">
        <v>1</v>
      </c>
      <c r="O126" s="11">
        <v>9</v>
      </c>
      <c r="P126" s="11">
        <v>5</v>
      </c>
      <c r="Q126" s="11">
        <v>2</v>
      </c>
      <c r="R126" s="11">
        <v>1</v>
      </c>
      <c r="S126" s="11">
        <v>1</v>
      </c>
      <c r="T126" s="11">
        <v>7</v>
      </c>
      <c r="U126" s="11" t="s">
        <v>578</v>
      </c>
      <c r="W126" s="6" t="str">
        <f>IF(X126="","",IF(X126=รายชื่อชมรม!$B$3,รายชื่อชมรม!$A$3,IF(X126=รายชื่อชมรม!$B$4,รายชื่อชมรม!$A$4,IF(X126=รายชื่อชมรม!$B$5,รายชื่อชมรม!$A$5,IF(X126=รายชื่อชมรม!$B$6,รายชื่อชมรม!$A$6,IF(X126=รายชื่อชมรม!$B$7,รายชื่อชมรม!$A$7,IF(X126=รายชื่อชมรม!$B$8,รายชื่อชมรม!$A$8,IF(X126=รายชื่อชมรม!$B$9,รายชื่อชมรม!$A$9,IF(X126=รายชื่อชมรม!$B$10,รายชื่อชมรม!$A$10,IF(X126=รายชื่อชมรม!$B$11,รายชื่อชมรม!$A$11,IF(X126=รายชื่อชมรม!$B$12,รายชื่อชมรม!$A$12,"-")))))))))))</f>
        <v>ช68104</v>
      </c>
      <c r="X126" s="6" t="s">
        <v>2317</v>
      </c>
      <c r="Y126" s="6" t="str">
        <f>IF(W126=0,"",IF(W126="-","",IF(W126="","",VLOOKUP(W126,รายชื่อชมรม!$A$3:$F$83,3,FALSE))))</f>
        <v>สิบเอกชัยวัฒน์  เรืองไกรศิลป์</v>
      </c>
      <c r="Z126" s="6" t="str">
        <f>IF(Y126=$Z$4,MAX(Z$1:$Z125)+1,"")</f>
        <v/>
      </c>
      <c r="AA126" s="6" t="str">
        <f>IF($Y126=AA$4,MAX(AA$1:AA125)+1,"")</f>
        <v/>
      </c>
      <c r="AB126" s="6" t="str">
        <f>IF($Y126=AB$4,MAX(AB$1:AB125)+1,"")</f>
        <v/>
      </c>
      <c r="AC126" s="6" t="str">
        <f>IF($Y126=AC$4,MAX(AC$1:AC125)+1,"")</f>
        <v/>
      </c>
      <c r="AD126" s="6" t="str">
        <f>IF($Y126=AD$4,MAX(AD$1:AD125)+1,"")</f>
        <v/>
      </c>
      <c r="AE126" s="6" t="str">
        <f>IF($Y126=AE$4,MAX(AE$1:AE125)+1,"")</f>
        <v/>
      </c>
      <c r="AF126" s="6" t="str">
        <f>IF($Y126=AF$4,MAX(AF$1:AF125)+1,"")</f>
        <v/>
      </c>
      <c r="AG126" s="6" t="str">
        <f>IF($Y126=AG$4,MAX(AG$1:AG125)+1,"")</f>
        <v/>
      </c>
      <c r="AH126" s="6" t="str">
        <f>IF($Y126=AH$4,MAX(AH$1:AH125)+1,"")</f>
        <v/>
      </c>
      <c r="AI126" s="5">
        <f t="shared" si="18"/>
        <v>0</v>
      </c>
      <c r="AK126" s="6" t="str">
        <f>IF($W126=AK$4,MAX(AK$1:AK125)+1,"")</f>
        <v/>
      </c>
      <c r="AL126" s="6" t="str">
        <f>IF($W126=AL$4,MAX(AL$1:AL125)+1,"")</f>
        <v/>
      </c>
      <c r="AM126" s="6" t="str">
        <f>IF($W126=AM$4,MAX(AM$1:AM125)+1,"")</f>
        <v/>
      </c>
      <c r="AN126" s="6">
        <f>IF($W126=AN$4,MAX(AN$1:AN125)+1,"")</f>
        <v>18</v>
      </c>
      <c r="AO126" s="6" t="str">
        <f>IF($W126=AO$4,MAX(AO$1:AO125)+1,"")</f>
        <v/>
      </c>
      <c r="AP126" s="6" t="str">
        <f>IF($W126=AP$4,MAX(AP$1:AP125)+1,"")</f>
        <v/>
      </c>
      <c r="AQ126" s="6" t="str">
        <f>IF($W126=AQ$4,MAX(AQ$1:AQ125)+1,"")</f>
        <v/>
      </c>
      <c r="AR126" s="6" t="str">
        <f>IF($W126=AR$4,MAX(AR$1:AR125)+1,"")</f>
        <v/>
      </c>
      <c r="AS126" s="6" t="str">
        <f>IF($W126=AS$4,MAX(AS$1:AS125)+1,"")</f>
        <v/>
      </c>
      <c r="AT126" s="6" t="str">
        <f>IF($W126=AT$4,MAX(AT$1:AT125)+1,"")</f>
        <v/>
      </c>
      <c r="AU126" s="6" t="str">
        <f>IF($W126=AU$4,MAX(AU$1:AU125)+1,"")</f>
        <v/>
      </c>
      <c r="AV126" s="6" t="str">
        <f>IF($W126=AV$4,MAX(AV$1:AV125)+1,"")</f>
        <v/>
      </c>
      <c r="AW126" s="6" t="str">
        <f>IF($W126=AW$4,MAX(AW$1:AW125)+1,"")</f>
        <v/>
      </c>
      <c r="AX126" s="6" t="str">
        <f>IF($W126=AX$4,MAX(AX$1:AX125)+1,"")</f>
        <v/>
      </c>
      <c r="AY126" s="6" t="str">
        <f>IF($W126=AY$4,MAX(AY$1:AY125)+1,"")</f>
        <v/>
      </c>
      <c r="AZ126" s="6" t="str">
        <f>IF($W126=AZ$4,MAX(AZ$1:AZ125)+1,"")</f>
        <v/>
      </c>
      <c r="BA126" s="6" t="str">
        <f>IF($W126=BA$4,MAX(BA$1:BA125)+1,"")</f>
        <v/>
      </c>
      <c r="BB126" s="6" t="str">
        <f>IF($W126=BB$4,MAX(BB$1:BB125)+1,"")</f>
        <v/>
      </c>
      <c r="BC126" s="6" t="str">
        <f>IF($W126=BC$4,MAX(BC$1:BC125)+1,"")</f>
        <v/>
      </c>
      <c r="BD126" s="6" t="str">
        <f>IF($W126=BD$4,MAX(BD$1:BD125)+1,"")</f>
        <v/>
      </c>
      <c r="BE126" s="6" t="str">
        <f>IF($W126=BE$4,MAX(BE$1:BE125)+1,"")</f>
        <v/>
      </c>
      <c r="BF126" s="6" t="str">
        <f>IF($W126=BF$4,MAX(BF$1:BF125)+1,"")</f>
        <v/>
      </c>
      <c r="BG126" s="6" t="str">
        <f>IF($W126=BG$4,MAX(BG$1:BG125)+1,"")</f>
        <v/>
      </c>
      <c r="BH126" s="6" t="str">
        <f>IF($W126=BH$4,MAX(BH$1:BH125)+1,"")</f>
        <v/>
      </c>
      <c r="BI126" s="6" t="str">
        <f>IF($W126=BI$4,MAX(BI$1:BI125)+1,"")</f>
        <v/>
      </c>
      <c r="BJ126" s="6" t="str">
        <f>IF($W126=BJ$4,MAX(BJ$1:BJ125)+1,"")</f>
        <v/>
      </c>
      <c r="BK126" s="6" t="str">
        <f>IF($W126=BK$4,MAX(BK$1:BK125)+1,"")</f>
        <v/>
      </c>
      <c r="BL126" s="6" t="str">
        <f>IF($W126=BL$4,MAX(BL$1:BL125)+1,"")</f>
        <v/>
      </c>
      <c r="BM126" s="6" t="str">
        <f>IF($W126=BM$4,MAX(BM$1:BM125)+1,"")</f>
        <v/>
      </c>
      <c r="BN126" s="6" t="str">
        <f>IF($W126=BN$4,MAX(BN$1:BN125)+1,"")</f>
        <v/>
      </c>
      <c r="BO126" s="6" t="str">
        <f>IF($W126=BO$4,MAX(BO$1:BO125)+1,"")</f>
        <v/>
      </c>
      <c r="BP126" s="6" t="str">
        <f>IF($W126=BP$4,MAX(BP$1:BP125)+1,"")</f>
        <v/>
      </c>
      <c r="BQ126" s="6" t="str">
        <f>IF($W126=BQ$4,MAX(BQ$1:BQ125)+1,"")</f>
        <v/>
      </c>
      <c r="BR126" s="6" t="str">
        <f>IF($W126=BR$4,MAX(BR$1:BR125)+1,"")</f>
        <v/>
      </c>
      <c r="BS126" s="6" t="str">
        <f>IF($W126=BS$4,MAX(BS$1:BS125)+1,"")</f>
        <v/>
      </c>
      <c r="BT126" s="6" t="str">
        <f>IF($W126=BT$4,MAX(BT$1:BT125)+1,"")</f>
        <v/>
      </c>
      <c r="BU126" s="6" t="str">
        <f>IF($W126=BU$4,MAX(BU$1:BU125)+1,"")</f>
        <v/>
      </c>
      <c r="BV126" s="6" t="str">
        <f>IF($W126=BV$4,MAX(BV$1:BV125)+1,"")</f>
        <v/>
      </c>
      <c r="BW126" s="6" t="str">
        <f>IF($W126=BW$4,MAX(BW$1:BW125)+1,"")</f>
        <v/>
      </c>
      <c r="BX126" s="6" t="str">
        <f>IF($W126=BX$4,MAX(BX$1:BX125)+1,"")</f>
        <v/>
      </c>
      <c r="BY126" s="6" t="str">
        <f>IF($W126=BY$4,MAX(BY$1:BY125)+1,"")</f>
        <v/>
      </c>
      <c r="BZ126" s="6" t="str">
        <f>IF($W126=BZ$4,MAX(BZ$1:BZ125)+1,"")</f>
        <v/>
      </c>
      <c r="CA126" s="6" t="str">
        <f>IF($W126=CA$4,MAX(CA$1:CA125)+1,"")</f>
        <v/>
      </c>
      <c r="CB126" s="6" t="str">
        <f>IF($W126=CB$4,MAX(CB$1:CB125)+1,"")</f>
        <v/>
      </c>
      <c r="CC126" s="6" t="str">
        <f>IF($W126=CC$4,MAX(CC$1:CC125)+1,"")</f>
        <v/>
      </c>
      <c r="CD126" s="6" t="str">
        <f>IF($W126=CD$4,MAX(CD$1:CD125)+1,"")</f>
        <v/>
      </c>
      <c r="CE126" s="6" t="str">
        <f>IF($W126=CE$4,MAX(CE$1:CE125)+1,"")</f>
        <v/>
      </c>
      <c r="CF126" s="6" t="str">
        <f>IF($W126=CF$4,MAX(CF$1:CF125)+1,"")</f>
        <v/>
      </c>
      <c r="CG126" s="6" t="str">
        <f>IF($W126=CG$4,MAX(CG$1:CG125)+1,"")</f>
        <v/>
      </c>
      <c r="CH126" s="6" t="str">
        <f>IF($W126=CH$4,MAX(CH$1:CH125)+1,"")</f>
        <v/>
      </c>
      <c r="CI126" s="6" t="str">
        <f>IF($W126=CI$4,MAX(CI$1:CI125)+1,"")</f>
        <v/>
      </c>
      <c r="CJ126" s="6" t="str">
        <f>IF($W126=CJ$4,MAX(CJ$1:CJ125)+1,"")</f>
        <v/>
      </c>
      <c r="CK126" s="6" t="str">
        <f>IF($W126=CK$4,MAX(CK$1:CK125)+1,"")</f>
        <v/>
      </c>
      <c r="CL126" s="6" t="str">
        <f>IF($W126=CL$4,MAX(CL$1:CL125)+1,"")</f>
        <v/>
      </c>
      <c r="CM126" s="6" t="str">
        <f>IF($W126=CM$4,MAX(CM$1:CM125)+1,"")</f>
        <v/>
      </c>
      <c r="CN126" s="6" t="str">
        <f>IF($W126=CN$4,MAX(CN$1:CN125)+1,"")</f>
        <v/>
      </c>
      <c r="CO126" s="6" t="str">
        <f>IF($W126=CO$4,MAX(CO$1:CO125)+1,"")</f>
        <v/>
      </c>
      <c r="CP126" s="6" t="str">
        <f>IF($W126=CP$4,MAX(CP$1:CP125)+1,"")</f>
        <v/>
      </c>
      <c r="CQ126" s="6" t="str">
        <f>IF($W126=CQ$4,MAX(CQ$1:CQ125)+1,"")</f>
        <v/>
      </c>
      <c r="CR126" s="6" t="str">
        <f>IF($W126=CR$4,MAX(CR$1:CR125)+1,"")</f>
        <v/>
      </c>
      <c r="CS126" s="6" t="str">
        <f>IF($W126=CS$4,MAX(CS$1:CS125)+1,"")</f>
        <v/>
      </c>
      <c r="CT126" s="5">
        <f t="shared" si="19"/>
        <v>18</v>
      </c>
      <c r="CU126" s="6" t="str">
        <f t="shared" si="20"/>
        <v>1709901952117</v>
      </c>
      <c r="CV126" s="5" t="str">
        <f t="shared" si="21"/>
        <v>เด็กชาย</v>
      </c>
      <c r="CW126" s="5" t="str" cm="1">
        <f t="array" ref="CW126">RIGHT(F126,MIN(LEN(SUBSTITUTE(F126,รายชื่อนักเรียนแยกห้อง!$AD$5:$AD$8,""))))</f>
        <v>ภูเบศ</v>
      </c>
      <c r="CX126" s="6">
        <f t="shared" si="22"/>
        <v>0</v>
      </c>
      <c r="CY126" s="6" t="str">
        <f t="shared" si="23"/>
        <v/>
      </c>
      <c r="CZ126" s="5" t="str">
        <f t="shared" si="24"/>
        <v>มัธยมศึกษาปีที่ 1/4-0</v>
      </c>
      <c r="DA126" s="5" t="str">
        <f t="shared" si="25"/>
        <v>มัธยมศึกษาปีที่ 1/4-</v>
      </c>
      <c r="DC126" s="6" t="str">
        <f>IF(DB126="วิทย์-คณิต (เตรียมวิศวะ)",MAX($DC$1:DC125)+1,"")</f>
        <v/>
      </c>
      <c r="DD126" s="6" t="str">
        <f>IF(DB126="วิทย์-คณิต (วิทยาศาสตร์สุขภาพ)",MAX($DD$1:DD125)+1,"")</f>
        <v/>
      </c>
      <c r="DE126" s="6" t="str">
        <f>IF(DB126="ศิลป์การจัดการธุรกิจการค้าสมัยใหม่",MAX($DE$1:DE125)+1,"")</f>
        <v/>
      </c>
      <c r="DF126" s="6" t="str">
        <f>IF(DB126="ศิลป์ภาษาจีนเพื่อธุรกิจ 4.0",MAX($DF$1:DF125)+1,"")</f>
        <v/>
      </c>
      <c r="DG126" s="6" t="str">
        <f>IF(DB126="ศิลป์ภาษาอังกฤษเพื่อการสื่อสารธุรกิจ",MAX($DG$1:DG125)+1,"")</f>
        <v/>
      </c>
      <c r="DH126" s="6" t="str">
        <f>IF(DB126="นวัตกรรมการจัดการเกษตร",MAX($DH$1:DH125)+1,"")</f>
        <v/>
      </c>
      <c r="DI126" s="5">
        <f t="shared" si="26"/>
        <v>0</v>
      </c>
      <c r="DJ126" s="5" t="str">
        <f t="shared" si="27"/>
        <v>มัธยมศึกษาปีที่ 1/4-15</v>
      </c>
      <c r="DK126" s="5" t="str">
        <f t="shared" si="28"/>
        <v>-0</v>
      </c>
      <c r="DL126" s="5" t="str">
        <f t="shared" si="29"/>
        <v>มัธยมศึกษาปีที่ 1</v>
      </c>
    </row>
    <row r="127" spans="1:116">
      <c r="A127" s="5" t="str">
        <f t="shared" si="15"/>
        <v>มัธยมศึกษาปีที่ 1/4-16</v>
      </c>
      <c r="B127" s="5" t="str">
        <f t="shared" si="16"/>
        <v>ช68108-25</v>
      </c>
      <c r="C127" s="5" t="str">
        <f t="shared" si="17"/>
        <v>-0</v>
      </c>
      <c r="D127" s="8">
        <v>16</v>
      </c>
      <c r="E127" s="9" t="s">
        <v>1833</v>
      </c>
      <c r="F127" s="3" t="s">
        <v>843</v>
      </c>
      <c r="G127" s="3" t="s">
        <v>1858</v>
      </c>
      <c r="H127" s="11">
        <v>1</v>
      </c>
      <c r="I127" s="11">
        <v>7</v>
      </c>
      <c r="J127" s="11">
        <v>0</v>
      </c>
      <c r="K127" s="11">
        <v>0</v>
      </c>
      <c r="L127" s="11">
        <v>8</v>
      </c>
      <c r="M127" s="11">
        <v>0</v>
      </c>
      <c r="N127" s="11">
        <v>1</v>
      </c>
      <c r="O127" s="11">
        <v>1</v>
      </c>
      <c r="P127" s="11">
        <v>2</v>
      </c>
      <c r="Q127" s="11">
        <v>5</v>
      </c>
      <c r="R127" s="11">
        <v>7</v>
      </c>
      <c r="S127" s="11">
        <v>4</v>
      </c>
      <c r="T127" s="11">
        <v>1</v>
      </c>
      <c r="U127" s="11" t="s">
        <v>578</v>
      </c>
      <c r="W127" s="6" t="str">
        <f>IF(X127="","",IF(X127=รายชื่อชมรม!$B$3,รายชื่อชมรม!$A$3,IF(X127=รายชื่อชมรม!$B$4,รายชื่อชมรม!$A$4,IF(X127=รายชื่อชมรม!$B$5,รายชื่อชมรม!$A$5,IF(X127=รายชื่อชมรม!$B$6,รายชื่อชมรม!$A$6,IF(X127=รายชื่อชมรม!$B$7,รายชื่อชมรม!$A$7,IF(X127=รายชื่อชมรม!$B$8,รายชื่อชมรม!$A$8,IF(X127=รายชื่อชมรม!$B$9,รายชื่อชมรม!$A$9,IF(X127=รายชื่อชมรม!$B$10,รายชื่อชมรม!$A$10,IF(X127=รายชื่อชมรม!$B$11,รายชื่อชมรม!$A$11,IF(X127=รายชื่อชมรม!$B$12,รายชื่อชมรม!$A$12,"-")))))))))))</f>
        <v>ช68108</v>
      </c>
      <c r="X127" s="6" t="s">
        <v>2320</v>
      </c>
      <c r="Y127" s="6" t="str">
        <f>IF(W127=0,"",IF(W127="-","",IF(W127="","",VLOOKUP(W127,รายชื่อชมรม!$A$3:$F$83,3,FALSE))))</f>
        <v>นางสาวอภิชยา  จิตรีเนื่อง</v>
      </c>
      <c r="Z127" s="6" t="str">
        <f>IF(Y127=$Z$4,MAX(Z$1:$Z126)+1,"")</f>
        <v/>
      </c>
      <c r="AA127" s="6" t="str">
        <f>IF($Y127=AA$4,MAX(AA$1:AA126)+1,"")</f>
        <v/>
      </c>
      <c r="AB127" s="6" t="str">
        <f>IF($Y127=AB$4,MAX(AB$1:AB126)+1,"")</f>
        <v/>
      </c>
      <c r="AC127" s="6" t="str">
        <f>IF($Y127=AC$4,MAX(AC$1:AC126)+1,"")</f>
        <v/>
      </c>
      <c r="AD127" s="6" t="str">
        <f>IF($Y127=AD$4,MAX(AD$1:AD126)+1,"")</f>
        <v/>
      </c>
      <c r="AE127" s="6" t="str">
        <f>IF($Y127=AE$4,MAX(AE$1:AE126)+1,"")</f>
        <v/>
      </c>
      <c r="AF127" s="6" t="str">
        <f>IF($Y127=AF$4,MAX(AF$1:AF126)+1,"")</f>
        <v/>
      </c>
      <c r="AG127" s="6" t="str">
        <f>IF($Y127=AG$4,MAX(AG$1:AG126)+1,"")</f>
        <v/>
      </c>
      <c r="AH127" s="6" t="str">
        <f>IF($Y127=AH$4,MAX(AH$1:AH126)+1,"")</f>
        <v/>
      </c>
      <c r="AI127" s="5">
        <f t="shared" si="18"/>
        <v>0</v>
      </c>
      <c r="AK127" s="6" t="str">
        <f>IF($W127=AK$4,MAX(AK$1:AK126)+1,"")</f>
        <v/>
      </c>
      <c r="AL127" s="6" t="str">
        <f>IF($W127=AL$4,MAX(AL$1:AL126)+1,"")</f>
        <v/>
      </c>
      <c r="AM127" s="6" t="str">
        <f>IF($W127=AM$4,MAX(AM$1:AM126)+1,"")</f>
        <v/>
      </c>
      <c r="AN127" s="6" t="str">
        <f>IF($W127=AN$4,MAX(AN$1:AN126)+1,"")</f>
        <v/>
      </c>
      <c r="AO127" s="6" t="str">
        <f>IF($W127=AO$4,MAX(AO$1:AO126)+1,"")</f>
        <v/>
      </c>
      <c r="AP127" s="6" t="str">
        <f>IF($W127=AP$4,MAX(AP$1:AP126)+1,"")</f>
        <v/>
      </c>
      <c r="AQ127" s="6" t="str">
        <f>IF($W127=AQ$4,MAX(AQ$1:AQ126)+1,"")</f>
        <v/>
      </c>
      <c r="AR127" s="6">
        <f>IF($W127=AR$4,MAX(AR$1:AR126)+1,"")</f>
        <v>25</v>
      </c>
      <c r="AS127" s="6" t="str">
        <f>IF($W127=AS$4,MAX(AS$1:AS126)+1,"")</f>
        <v/>
      </c>
      <c r="AT127" s="6" t="str">
        <f>IF($W127=AT$4,MAX(AT$1:AT126)+1,"")</f>
        <v/>
      </c>
      <c r="AU127" s="6" t="str">
        <f>IF($W127=AU$4,MAX(AU$1:AU126)+1,"")</f>
        <v/>
      </c>
      <c r="AV127" s="6" t="str">
        <f>IF($W127=AV$4,MAX(AV$1:AV126)+1,"")</f>
        <v/>
      </c>
      <c r="AW127" s="6" t="str">
        <f>IF($W127=AW$4,MAX(AW$1:AW126)+1,"")</f>
        <v/>
      </c>
      <c r="AX127" s="6" t="str">
        <f>IF($W127=AX$4,MAX(AX$1:AX126)+1,"")</f>
        <v/>
      </c>
      <c r="AY127" s="6" t="str">
        <f>IF($W127=AY$4,MAX(AY$1:AY126)+1,"")</f>
        <v/>
      </c>
      <c r="AZ127" s="6" t="str">
        <f>IF($W127=AZ$4,MAX(AZ$1:AZ126)+1,"")</f>
        <v/>
      </c>
      <c r="BA127" s="6" t="str">
        <f>IF($W127=BA$4,MAX(BA$1:BA126)+1,"")</f>
        <v/>
      </c>
      <c r="BB127" s="6" t="str">
        <f>IF($W127=BB$4,MAX(BB$1:BB126)+1,"")</f>
        <v/>
      </c>
      <c r="BC127" s="6" t="str">
        <f>IF($W127=BC$4,MAX(BC$1:BC126)+1,"")</f>
        <v/>
      </c>
      <c r="BD127" s="6" t="str">
        <f>IF($W127=BD$4,MAX(BD$1:BD126)+1,"")</f>
        <v/>
      </c>
      <c r="BE127" s="6" t="str">
        <f>IF($W127=BE$4,MAX(BE$1:BE126)+1,"")</f>
        <v/>
      </c>
      <c r="BF127" s="6" t="str">
        <f>IF($W127=BF$4,MAX(BF$1:BF126)+1,"")</f>
        <v/>
      </c>
      <c r="BG127" s="6" t="str">
        <f>IF($W127=BG$4,MAX(BG$1:BG126)+1,"")</f>
        <v/>
      </c>
      <c r="BH127" s="6" t="str">
        <f>IF($W127=BH$4,MAX(BH$1:BH126)+1,"")</f>
        <v/>
      </c>
      <c r="BI127" s="6" t="str">
        <f>IF($W127=BI$4,MAX(BI$1:BI126)+1,"")</f>
        <v/>
      </c>
      <c r="BJ127" s="6" t="str">
        <f>IF($W127=BJ$4,MAX(BJ$1:BJ126)+1,"")</f>
        <v/>
      </c>
      <c r="BK127" s="6" t="str">
        <f>IF($W127=BK$4,MAX(BK$1:BK126)+1,"")</f>
        <v/>
      </c>
      <c r="BL127" s="6" t="str">
        <f>IF($W127=BL$4,MAX(BL$1:BL126)+1,"")</f>
        <v/>
      </c>
      <c r="BM127" s="6" t="str">
        <f>IF($W127=BM$4,MAX(BM$1:BM126)+1,"")</f>
        <v/>
      </c>
      <c r="BN127" s="6" t="str">
        <f>IF($W127=BN$4,MAX(BN$1:BN126)+1,"")</f>
        <v/>
      </c>
      <c r="BO127" s="6" t="str">
        <f>IF($W127=BO$4,MAX(BO$1:BO126)+1,"")</f>
        <v/>
      </c>
      <c r="BP127" s="6" t="str">
        <f>IF($W127=BP$4,MAX(BP$1:BP126)+1,"")</f>
        <v/>
      </c>
      <c r="BQ127" s="6" t="str">
        <f>IF($W127=BQ$4,MAX(BQ$1:BQ126)+1,"")</f>
        <v/>
      </c>
      <c r="BR127" s="6" t="str">
        <f>IF($W127=BR$4,MAX(BR$1:BR126)+1,"")</f>
        <v/>
      </c>
      <c r="BS127" s="6" t="str">
        <f>IF($W127=BS$4,MAX(BS$1:BS126)+1,"")</f>
        <v/>
      </c>
      <c r="BT127" s="6" t="str">
        <f>IF($W127=BT$4,MAX(BT$1:BT126)+1,"")</f>
        <v/>
      </c>
      <c r="BU127" s="6" t="str">
        <f>IF($W127=BU$4,MAX(BU$1:BU126)+1,"")</f>
        <v/>
      </c>
      <c r="BV127" s="6" t="str">
        <f>IF($W127=BV$4,MAX(BV$1:BV126)+1,"")</f>
        <v/>
      </c>
      <c r="BW127" s="6" t="str">
        <f>IF($W127=BW$4,MAX(BW$1:BW126)+1,"")</f>
        <v/>
      </c>
      <c r="BX127" s="6" t="str">
        <f>IF($W127=BX$4,MAX(BX$1:BX126)+1,"")</f>
        <v/>
      </c>
      <c r="BY127" s="6" t="str">
        <f>IF($W127=BY$4,MAX(BY$1:BY126)+1,"")</f>
        <v/>
      </c>
      <c r="BZ127" s="6" t="str">
        <f>IF($W127=BZ$4,MAX(BZ$1:BZ126)+1,"")</f>
        <v/>
      </c>
      <c r="CA127" s="6" t="str">
        <f>IF($W127=CA$4,MAX(CA$1:CA126)+1,"")</f>
        <v/>
      </c>
      <c r="CB127" s="6" t="str">
        <f>IF($W127=CB$4,MAX(CB$1:CB126)+1,"")</f>
        <v/>
      </c>
      <c r="CC127" s="6" t="str">
        <f>IF($W127=CC$4,MAX(CC$1:CC126)+1,"")</f>
        <v/>
      </c>
      <c r="CD127" s="6" t="str">
        <f>IF($W127=CD$4,MAX(CD$1:CD126)+1,"")</f>
        <v/>
      </c>
      <c r="CE127" s="6" t="str">
        <f>IF($W127=CE$4,MAX(CE$1:CE126)+1,"")</f>
        <v/>
      </c>
      <c r="CF127" s="6" t="str">
        <f>IF($W127=CF$4,MAX(CF$1:CF126)+1,"")</f>
        <v/>
      </c>
      <c r="CG127" s="6" t="str">
        <f>IF($W127=CG$4,MAX(CG$1:CG126)+1,"")</f>
        <v/>
      </c>
      <c r="CH127" s="6" t="str">
        <f>IF($W127=CH$4,MAX(CH$1:CH126)+1,"")</f>
        <v/>
      </c>
      <c r="CI127" s="6" t="str">
        <f>IF($W127=CI$4,MAX(CI$1:CI126)+1,"")</f>
        <v/>
      </c>
      <c r="CJ127" s="6" t="str">
        <f>IF($W127=CJ$4,MAX(CJ$1:CJ126)+1,"")</f>
        <v/>
      </c>
      <c r="CK127" s="6" t="str">
        <f>IF($W127=CK$4,MAX(CK$1:CK126)+1,"")</f>
        <v/>
      </c>
      <c r="CL127" s="6" t="str">
        <f>IF($W127=CL$4,MAX(CL$1:CL126)+1,"")</f>
        <v/>
      </c>
      <c r="CM127" s="6" t="str">
        <f>IF($W127=CM$4,MAX(CM$1:CM126)+1,"")</f>
        <v/>
      </c>
      <c r="CN127" s="6" t="str">
        <f>IF($W127=CN$4,MAX(CN$1:CN126)+1,"")</f>
        <v/>
      </c>
      <c r="CO127" s="6" t="str">
        <f>IF($W127=CO$4,MAX(CO$1:CO126)+1,"")</f>
        <v/>
      </c>
      <c r="CP127" s="6" t="str">
        <f>IF($W127=CP$4,MAX(CP$1:CP126)+1,"")</f>
        <v/>
      </c>
      <c r="CQ127" s="6" t="str">
        <f>IF($W127=CQ$4,MAX(CQ$1:CQ126)+1,"")</f>
        <v/>
      </c>
      <c r="CR127" s="6" t="str">
        <f>IF($W127=CR$4,MAX(CR$1:CR126)+1,"")</f>
        <v/>
      </c>
      <c r="CS127" s="6" t="str">
        <f>IF($W127=CS$4,MAX(CS$1:CS126)+1,"")</f>
        <v/>
      </c>
      <c r="CT127" s="5">
        <f t="shared" si="19"/>
        <v>25</v>
      </c>
      <c r="CU127" s="6" t="str">
        <f t="shared" si="20"/>
        <v>1700801125741</v>
      </c>
      <c r="CV127" s="5" t="str">
        <f t="shared" si="21"/>
        <v>เด็กชาย</v>
      </c>
      <c r="CW127" s="5" t="str" cm="1">
        <f t="array" ref="CW127">RIGHT(F127,MIN(LEN(SUBSTITUTE(F127,รายชื่อนักเรียนแยกห้อง!$AD$5:$AD$8,""))))</f>
        <v>ณภัทร</v>
      </c>
      <c r="CX127" s="6">
        <f t="shared" si="22"/>
        <v>0</v>
      </c>
      <c r="CY127" s="6" t="str">
        <f t="shared" si="23"/>
        <v/>
      </c>
      <c r="CZ127" s="5" t="str">
        <f t="shared" si="24"/>
        <v>มัธยมศึกษาปีที่ 1/4-0</v>
      </c>
      <c r="DA127" s="5" t="str">
        <f t="shared" si="25"/>
        <v>มัธยมศึกษาปีที่ 1/4-</v>
      </c>
      <c r="DC127" s="6" t="str">
        <f>IF(DB127="วิทย์-คณิต (เตรียมวิศวะ)",MAX($DC$1:DC126)+1,"")</f>
        <v/>
      </c>
      <c r="DD127" s="6" t="str">
        <f>IF(DB127="วิทย์-คณิต (วิทยาศาสตร์สุขภาพ)",MAX($DD$1:DD126)+1,"")</f>
        <v/>
      </c>
      <c r="DE127" s="6" t="str">
        <f>IF(DB127="ศิลป์การจัดการธุรกิจการค้าสมัยใหม่",MAX($DE$1:DE126)+1,"")</f>
        <v/>
      </c>
      <c r="DF127" s="6" t="str">
        <f>IF(DB127="ศิลป์ภาษาจีนเพื่อธุรกิจ 4.0",MAX($DF$1:DF126)+1,"")</f>
        <v/>
      </c>
      <c r="DG127" s="6" t="str">
        <f>IF(DB127="ศิลป์ภาษาอังกฤษเพื่อการสื่อสารธุรกิจ",MAX($DG$1:DG126)+1,"")</f>
        <v/>
      </c>
      <c r="DH127" s="6" t="str">
        <f>IF(DB127="นวัตกรรมการจัดการเกษตร",MAX($DH$1:DH126)+1,"")</f>
        <v/>
      </c>
      <c r="DI127" s="5">
        <f t="shared" si="26"/>
        <v>0</v>
      </c>
      <c r="DJ127" s="5" t="str">
        <f t="shared" si="27"/>
        <v>มัธยมศึกษาปีที่ 1/4-16</v>
      </c>
      <c r="DK127" s="5" t="str">
        <f t="shared" si="28"/>
        <v>-0</v>
      </c>
      <c r="DL127" s="5" t="str">
        <f t="shared" si="29"/>
        <v>มัธยมศึกษาปีที่ 1</v>
      </c>
    </row>
    <row r="128" spans="1:116">
      <c r="A128" s="5" t="str">
        <f t="shared" si="15"/>
        <v>มัธยมศึกษาปีที่ 1/4-17</v>
      </c>
      <c r="B128" s="5" t="str">
        <f t="shared" si="16"/>
        <v>ช68106-16</v>
      </c>
      <c r="C128" s="5" t="str">
        <f t="shared" si="17"/>
        <v>-0</v>
      </c>
      <c r="D128" s="8">
        <v>17</v>
      </c>
      <c r="E128" s="9" t="s">
        <v>1836</v>
      </c>
      <c r="F128" s="3" t="s">
        <v>1860</v>
      </c>
      <c r="G128" s="3" t="s">
        <v>1861</v>
      </c>
      <c r="H128" s="11">
        <v>1</v>
      </c>
      <c r="I128" s="11">
        <v>1</v>
      </c>
      <c r="J128" s="11">
        <v>5</v>
      </c>
      <c r="K128" s="11">
        <v>9</v>
      </c>
      <c r="L128" s="11">
        <v>8</v>
      </c>
      <c r="M128" s="11">
        <v>0</v>
      </c>
      <c r="N128" s="11">
        <v>0</v>
      </c>
      <c r="O128" s="11">
        <v>1</v>
      </c>
      <c r="P128" s="11">
        <v>0</v>
      </c>
      <c r="Q128" s="11">
        <v>9</v>
      </c>
      <c r="R128" s="11">
        <v>3</v>
      </c>
      <c r="S128" s="11">
        <v>1</v>
      </c>
      <c r="T128" s="11">
        <v>2</v>
      </c>
      <c r="U128" s="11" t="s">
        <v>578</v>
      </c>
      <c r="W128" s="6" t="str">
        <f>IF(X128="","",IF(X128=รายชื่อชมรม!$B$3,รายชื่อชมรม!$A$3,IF(X128=รายชื่อชมรม!$B$4,รายชื่อชมรม!$A$4,IF(X128=รายชื่อชมรม!$B$5,รายชื่อชมรม!$A$5,IF(X128=รายชื่อชมรม!$B$6,รายชื่อชมรม!$A$6,IF(X128=รายชื่อชมรม!$B$7,รายชื่อชมรม!$A$7,IF(X128=รายชื่อชมรม!$B$8,รายชื่อชมรม!$A$8,IF(X128=รายชื่อชมรม!$B$9,รายชื่อชมรม!$A$9,IF(X128=รายชื่อชมรม!$B$10,รายชื่อชมรม!$A$10,IF(X128=รายชื่อชมรม!$B$11,รายชื่อชมรม!$A$11,IF(X128=รายชื่อชมรม!$B$12,รายชื่อชมรม!$A$12,"-")))))))))))</f>
        <v>ช68106</v>
      </c>
      <c r="X128" s="6" t="s">
        <v>2308</v>
      </c>
      <c r="Y128" s="6" t="str">
        <f>IF(W128=0,"",IF(W128="-","",IF(W128="","",VLOOKUP(W128,รายชื่อชมรม!$A$3:$F$83,3,FALSE))))</f>
        <v>นายชัยวัฒน์  กตัญญตาพงษ์</v>
      </c>
      <c r="Z128" s="6" t="str">
        <f>IF(Y128=$Z$4,MAX(Z$1:$Z127)+1,"")</f>
        <v/>
      </c>
      <c r="AA128" s="6" t="str">
        <f>IF($Y128=AA$4,MAX(AA$1:AA127)+1,"")</f>
        <v/>
      </c>
      <c r="AB128" s="6" t="str">
        <f>IF($Y128=AB$4,MAX(AB$1:AB127)+1,"")</f>
        <v/>
      </c>
      <c r="AC128" s="6" t="str">
        <f>IF($Y128=AC$4,MAX(AC$1:AC127)+1,"")</f>
        <v/>
      </c>
      <c r="AD128" s="6" t="str">
        <f>IF($Y128=AD$4,MAX(AD$1:AD127)+1,"")</f>
        <v/>
      </c>
      <c r="AE128" s="6" t="str">
        <f>IF($Y128=AE$4,MAX(AE$1:AE127)+1,"")</f>
        <v/>
      </c>
      <c r="AF128" s="6" t="str">
        <f>IF($Y128=AF$4,MAX(AF$1:AF127)+1,"")</f>
        <v/>
      </c>
      <c r="AG128" s="6" t="str">
        <f>IF($Y128=AG$4,MAX(AG$1:AG127)+1,"")</f>
        <v/>
      </c>
      <c r="AH128" s="6" t="str">
        <f>IF($Y128=AH$4,MAX(AH$1:AH127)+1,"")</f>
        <v/>
      </c>
      <c r="AI128" s="5">
        <f t="shared" si="18"/>
        <v>0</v>
      </c>
      <c r="AK128" s="6" t="str">
        <f>IF($W128=AK$4,MAX(AK$1:AK127)+1,"")</f>
        <v/>
      </c>
      <c r="AL128" s="6" t="str">
        <f>IF($W128=AL$4,MAX(AL$1:AL127)+1,"")</f>
        <v/>
      </c>
      <c r="AM128" s="6" t="str">
        <f>IF($W128=AM$4,MAX(AM$1:AM127)+1,"")</f>
        <v/>
      </c>
      <c r="AN128" s="6" t="str">
        <f>IF($W128=AN$4,MAX(AN$1:AN127)+1,"")</f>
        <v/>
      </c>
      <c r="AO128" s="6" t="str">
        <f>IF($W128=AO$4,MAX(AO$1:AO127)+1,"")</f>
        <v/>
      </c>
      <c r="AP128" s="6">
        <f>IF($W128=AP$4,MAX(AP$1:AP127)+1,"")</f>
        <v>16</v>
      </c>
      <c r="AQ128" s="6" t="str">
        <f>IF($W128=AQ$4,MAX(AQ$1:AQ127)+1,"")</f>
        <v/>
      </c>
      <c r="AR128" s="6" t="str">
        <f>IF($W128=AR$4,MAX(AR$1:AR127)+1,"")</f>
        <v/>
      </c>
      <c r="AS128" s="6" t="str">
        <f>IF($W128=AS$4,MAX(AS$1:AS127)+1,"")</f>
        <v/>
      </c>
      <c r="AT128" s="6" t="str">
        <f>IF($W128=AT$4,MAX(AT$1:AT127)+1,"")</f>
        <v/>
      </c>
      <c r="AU128" s="6" t="str">
        <f>IF($W128=AU$4,MAX(AU$1:AU127)+1,"")</f>
        <v/>
      </c>
      <c r="AV128" s="6" t="str">
        <f>IF($W128=AV$4,MAX(AV$1:AV127)+1,"")</f>
        <v/>
      </c>
      <c r="AW128" s="6" t="str">
        <f>IF($W128=AW$4,MAX(AW$1:AW127)+1,"")</f>
        <v/>
      </c>
      <c r="AX128" s="6" t="str">
        <f>IF($W128=AX$4,MAX(AX$1:AX127)+1,"")</f>
        <v/>
      </c>
      <c r="AY128" s="6" t="str">
        <f>IF($W128=AY$4,MAX(AY$1:AY127)+1,"")</f>
        <v/>
      </c>
      <c r="AZ128" s="6" t="str">
        <f>IF($W128=AZ$4,MAX(AZ$1:AZ127)+1,"")</f>
        <v/>
      </c>
      <c r="BA128" s="6" t="str">
        <f>IF($W128=BA$4,MAX(BA$1:BA127)+1,"")</f>
        <v/>
      </c>
      <c r="BB128" s="6" t="str">
        <f>IF($W128=BB$4,MAX(BB$1:BB127)+1,"")</f>
        <v/>
      </c>
      <c r="BC128" s="6" t="str">
        <f>IF($W128=BC$4,MAX(BC$1:BC127)+1,"")</f>
        <v/>
      </c>
      <c r="BD128" s="6" t="str">
        <f>IF($W128=BD$4,MAX(BD$1:BD127)+1,"")</f>
        <v/>
      </c>
      <c r="BE128" s="6" t="str">
        <f>IF($W128=BE$4,MAX(BE$1:BE127)+1,"")</f>
        <v/>
      </c>
      <c r="BF128" s="6" t="str">
        <f>IF($W128=BF$4,MAX(BF$1:BF127)+1,"")</f>
        <v/>
      </c>
      <c r="BG128" s="6" t="str">
        <f>IF($W128=BG$4,MAX(BG$1:BG127)+1,"")</f>
        <v/>
      </c>
      <c r="BH128" s="6" t="str">
        <f>IF($W128=BH$4,MAX(BH$1:BH127)+1,"")</f>
        <v/>
      </c>
      <c r="BI128" s="6" t="str">
        <f>IF($W128=BI$4,MAX(BI$1:BI127)+1,"")</f>
        <v/>
      </c>
      <c r="BJ128" s="6" t="str">
        <f>IF($W128=BJ$4,MAX(BJ$1:BJ127)+1,"")</f>
        <v/>
      </c>
      <c r="BK128" s="6" t="str">
        <f>IF($W128=BK$4,MAX(BK$1:BK127)+1,"")</f>
        <v/>
      </c>
      <c r="BL128" s="6" t="str">
        <f>IF($W128=BL$4,MAX(BL$1:BL127)+1,"")</f>
        <v/>
      </c>
      <c r="BM128" s="6" t="str">
        <f>IF($W128=BM$4,MAX(BM$1:BM127)+1,"")</f>
        <v/>
      </c>
      <c r="BN128" s="6" t="str">
        <f>IF($W128=BN$4,MAX(BN$1:BN127)+1,"")</f>
        <v/>
      </c>
      <c r="BO128" s="6" t="str">
        <f>IF($W128=BO$4,MAX(BO$1:BO127)+1,"")</f>
        <v/>
      </c>
      <c r="BP128" s="6" t="str">
        <f>IF($W128=BP$4,MAX(BP$1:BP127)+1,"")</f>
        <v/>
      </c>
      <c r="BQ128" s="6" t="str">
        <f>IF($W128=BQ$4,MAX(BQ$1:BQ127)+1,"")</f>
        <v/>
      </c>
      <c r="BR128" s="6" t="str">
        <f>IF($W128=BR$4,MAX(BR$1:BR127)+1,"")</f>
        <v/>
      </c>
      <c r="BS128" s="6" t="str">
        <f>IF($W128=BS$4,MAX(BS$1:BS127)+1,"")</f>
        <v/>
      </c>
      <c r="BT128" s="6" t="str">
        <f>IF($W128=BT$4,MAX(BT$1:BT127)+1,"")</f>
        <v/>
      </c>
      <c r="BU128" s="6" t="str">
        <f>IF($W128=BU$4,MAX(BU$1:BU127)+1,"")</f>
        <v/>
      </c>
      <c r="BV128" s="6" t="str">
        <f>IF($W128=BV$4,MAX(BV$1:BV127)+1,"")</f>
        <v/>
      </c>
      <c r="BW128" s="6" t="str">
        <f>IF($W128=BW$4,MAX(BW$1:BW127)+1,"")</f>
        <v/>
      </c>
      <c r="BX128" s="6" t="str">
        <f>IF($W128=BX$4,MAX(BX$1:BX127)+1,"")</f>
        <v/>
      </c>
      <c r="BY128" s="6" t="str">
        <f>IF($W128=BY$4,MAX(BY$1:BY127)+1,"")</f>
        <v/>
      </c>
      <c r="BZ128" s="6" t="str">
        <f>IF($W128=BZ$4,MAX(BZ$1:BZ127)+1,"")</f>
        <v/>
      </c>
      <c r="CA128" s="6" t="str">
        <f>IF($W128=CA$4,MAX(CA$1:CA127)+1,"")</f>
        <v/>
      </c>
      <c r="CB128" s="6" t="str">
        <f>IF($W128=CB$4,MAX(CB$1:CB127)+1,"")</f>
        <v/>
      </c>
      <c r="CC128" s="6" t="str">
        <f>IF($W128=CC$4,MAX(CC$1:CC127)+1,"")</f>
        <v/>
      </c>
      <c r="CD128" s="6" t="str">
        <f>IF($W128=CD$4,MAX(CD$1:CD127)+1,"")</f>
        <v/>
      </c>
      <c r="CE128" s="6" t="str">
        <f>IF($W128=CE$4,MAX(CE$1:CE127)+1,"")</f>
        <v/>
      </c>
      <c r="CF128" s="6" t="str">
        <f>IF($W128=CF$4,MAX(CF$1:CF127)+1,"")</f>
        <v/>
      </c>
      <c r="CG128" s="6" t="str">
        <f>IF($W128=CG$4,MAX(CG$1:CG127)+1,"")</f>
        <v/>
      </c>
      <c r="CH128" s="6" t="str">
        <f>IF($W128=CH$4,MAX(CH$1:CH127)+1,"")</f>
        <v/>
      </c>
      <c r="CI128" s="6" t="str">
        <f>IF($W128=CI$4,MAX(CI$1:CI127)+1,"")</f>
        <v/>
      </c>
      <c r="CJ128" s="6" t="str">
        <f>IF($W128=CJ$4,MAX(CJ$1:CJ127)+1,"")</f>
        <v/>
      </c>
      <c r="CK128" s="6" t="str">
        <f>IF($W128=CK$4,MAX(CK$1:CK127)+1,"")</f>
        <v/>
      </c>
      <c r="CL128" s="6" t="str">
        <f>IF($W128=CL$4,MAX(CL$1:CL127)+1,"")</f>
        <v/>
      </c>
      <c r="CM128" s="6" t="str">
        <f>IF($W128=CM$4,MAX(CM$1:CM127)+1,"")</f>
        <v/>
      </c>
      <c r="CN128" s="6" t="str">
        <f>IF($W128=CN$4,MAX(CN$1:CN127)+1,"")</f>
        <v/>
      </c>
      <c r="CO128" s="6" t="str">
        <f>IF($W128=CO$4,MAX(CO$1:CO127)+1,"")</f>
        <v/>
      </c>
      <c r="CP128" s="6" t="str">
        <f>IF($W128=CP$4,MAX(CP$1:CP127)+1,"")</f>
        <v/>
      </c>
      <c r="CQ128" s="6" t="str">
        <f>IF($W128=CQ$4,MAX(CQ$1:CQ127)+1,"")</f>
        <v/>
      </c>
      <c r="CR128" s="6" t="str">
        <f>IF($W128=CR$4,MAX(CR$1:CR127)+1,"")</f>
        <v/>
      </c>
      <c r="CS128" s="6" t="str">
        <f>IF($W128=CS$4,MAX(CS$1:CS127)+1,"")</f>
        <v/>
      </c>
      <c r="CT128" s="5">
        <f t="shared" si="19"/>
        <v>16</v>
      </c>
      <c r="CU128" s="6" t="str">
        <f t="shared" si="20"/>
        <v>1159800109312</v>
      </c>
      <c r="CV128" s="5" t="str">
        <f t="shared" si="21"/>
        <v>เด็กชาย</v>
      </c>
      <c r="CW128" s="5" t="str" cm="1">
        <f t="array" ref="CW128">RIGHT(F128,MIN(LEN(SUBSTITUTE(F128,รายชื่อนักเรียนแยกห้อง!$AD$5:$AD$8,""))))</f>
        <v>ภูรินทร์</v>
      </c>
      <c r="CX128" s="6">
        <f t="shared" si="22"/>
        <v>0</v>
      </c>
      <c r="CY128" s="6" t="str">
        <f t="shared" si="23"/>
        <v/>
      </c>
      <c r="CZ128" s="5" t="str">
        <f t="shared" si="24"/>
        <v>มัธยมศึกษาปีที่ 1/4-0</v>
      </c>
      <c r="DA128" s="5" t="str">
        <f t="shared" si="25"/>
        <v>มัธยมศึกษาปีที่ 1/4-</v>
      </c>
      <c r="DC128" s="6" t="str">
        <f>IF(DB128="วิทย์-คณิต (เตรียมวิศวะ)",MAX($DC$1:DC127)+1,"")</f>
        <v/>
      </c>
      <c r="DD128" s="6" t="str">
        <f>IF(DB128="วิทย์-คณิต (วิทยาศาสตร์สุขภาพ)",MAX($DD$1:DD127)+1,"")</f>
        <v/>
      </c>
      <c r="DE128" s="6" t="str">
        <f>IF(DB128="ศิลป์การจัดการธุรกิจการค้าสมัยใหม่",MAX($DE$1:DE127)+1,"")</f>
        <v/>
      </c>
      <c r="DF128" s="6" t="str">
        <f>IF(DB128="ศิลป์ภาษาจีนเพื่อธุรกิจ 4.0",MAX($DF$1:DF127)+1,"")</f>
        <v/>
      </c>
      <c r="DG128" s="6" t="str">
        <f>IF(DB128="ศิลป์ภาษาอังกฤษเพื่อการสื่อสารธุรกิจ",MAX($DG$1:DG127)+1,"")</f>
        <v/>
      </c>
      <c r="DH128" s="6" t="str">
        <f>IF(DB128="นวัตกรรมการจัดการเกษตร",MAX($DH$1:DH127)+1,"")</f>
        <v/>
      </c>
      <c r="DI128" s="5">
        <f t="shared" si="26"/>
        <v>0</v>
      </c>
      <c r="DJ128" s="5" t="str">
        <f t="shared" si="27"/>
        <v>มัธยมศึกษาปีที่ 1/4-17</v>
      </c>
      <c r="DK128" s="5" t="str">
        <f t="shared" si="28"/>
        <v>-0</v>
      </c>
      <c r="DL128" s="5" t="str">
        <f t="shared" si="29"/>
        <v>มัธยมศึกษาปีที่ 1</v>
      </c>
    </row>
    <row r="129" spans="1:116">
      <c r="A129" s="5" t="str">
        <f t="shared" si="15"/>
        <v>มัธยมศึกษาปีที่ 1/4-18</v>
      </c>
      <c r="B129" s="5" t="str">
        <f t="shared" si="16"/>
        <v>ช68106-17</v>
      </c>
      <c r="C129" s="5" t="str">
        <f t="shared" si="17"/>
        <v>-0</v>
      </c>
      <c r="D129" s="8">
        <v>18</v>
      </c>
      <c r="E129" s="9" t="s">
        <v>1839</v>
      </c>
      <c r="F129" s="3" t="s">
        <v>1863</v>
      </c>
      <c r="G129" s="3" t="s">
        <v>1864</v>
      </c>
      <c r="H129" s="11">
        <v>1</v>
      </c>
      <c r="I129" s="11">
        <v>4</v>
      </c>
      <c r="J129" s="11">
        <v>7</v>
      </c>
      <c r="K129" s="11">
        <v>8</v>
      </c>
      <c r="L129" s="11">
        <v>6</v>
      </c>
      <c r="M129" s="11">
        <v>0</v>
      </c>
      <c r="N129" s="11">
        <v>0</v>
      </c>
      <c r="O129" s="11">
        <v>2</v>
      </c>
      <c r="P129" s="11">
        <v>2</v>
      </c>
      <c r="Q129" s="11">
        <v>3</v>
      </c>
      <c r="R129" s="11">
        <v>3</v>
      </c>
      <c r="S129" s="11">
        <v>5</v>
      </c>
      <c r="T129" s="11">
        <v>5</v>
      </c>
      <c r="U129" s="11" t="s">
        <v>578</v>
      </c>
      <c r="W129" s="6" t="str">
        <f>IF(X129="","",IF(X129=รายชื่อชมรม!$B$3,รายชื่อชมรม!$A$3,IF(X129=รายชื่อชมรม!$B$4,รายชื่อชมรม!$A$4,IF(X129=รายชื่อชมรม!$B$5,รายชื่อชมรม!$A$5,IF(X129=รายชื่อชมรม!$B$6,รายชื่อชมรม!$A$6,IF(X129=รายชื่อชมรม!$B$7,รายชื่อชมรม!$A$7,IF(X129=รายชื่อชมรม!$B$8,รายชื่อชมรม!$A$8,IF(X129=รายชื่อชมรม!$B$9,รายชื่อชมรม!$A$9,IF(X129=รายชื่อชมรม!$B$10,รายชื่อชมรม!$A$10,IF(X129=รายชื่อชมรม!$B$11,รายชื่อชมรม!$A$11,IF(X129=รายชื่อชมรม!$B$12,รายชื่อชมรม!$A$12,"-")))))))))))</f>
        <v>ช68106</v>
      </c>
      <c r="X129" s="6" t="s">
        <v>2308</v>
      </c>
      <c r="Y129" s="6" t="str">
        <f>IF(W129=0,"",IF(W129="-","",IF(W129="","",VLOOKUP(W129,รายชื่อชมรม!$A$3:$F$83,3,FALSE))))</f>
        <v>นายชัยวัฒน์  กตัญญตาพงษ์</v>
      </c>
      <c r="Z129" s="6" t="str">
        <f>IF(Y129=$Z$4,MAX(Z$1:$Z128)+1,"")</f>
        <v/>
      </c>
      <c r="AA129" s="6" t="str">
        <f>IF($Y129=AA$4,MAX(AA$1:AA128)+1,"")</f>
        <v/>
      </c>
      <c r="AB129" s="6" t="str">
        <f>IF($Y129=AB$4,MAX(AB$1:AB128)+1,"")</f>
        <v/>
      </c>
      <c r="AC129" s="6" t="str">
        <f>IF($Y129=AC$4,MAX(AC$1:AC128)+1,"")</f>
        <v/>
      </c>
      <c r="AD129" s="6" t="str">
        <f>IF($Y129=AD$4,MAX(AD$1:AD128)+1,"")</f>
        <v/>
      </c>
      <c r="AE129" s="6" t="str">
        <f>IF($Y129=AE$4,MAX(AE$1:AE128)+1,"")</f>
        <v/>
      </c>
      <c r="AF129" s="6" t="str">
        <f>IF($Y129=AF$4,MAX(AF$1:AF128)+1,"")</f>
        <v/>
      </c>
      <c r="AG129" s="6" t="str">
        <f>IF($Y129=AG$4,MAX(AG$1:AG128)+1,"")</f>
        <v/>
      </c>
      <c r="AH129" s="6" t="str">
        <f>IF($Y129=AH$4,MAX(AH$1:AH128)+1,"")</f>
        <v/>
      </c>
      <c r="AI129" s="5">
        <f t="shared" si="18"/>
        <v>0</v>
      </c>
      <c r="AK129" s="6" t="str">
        <f>IF($W129=AK$4,MAX(AK$1:AK128)+1,"")</f>
        <v/>
      </c>
      <c r="AL129" s="6" t="str">
        <f>IF($W129=AL$4,MAX(AL$1:AL128)+1,"")</f>
        <v/>
      </c>
      <c r="AM129" s="6" t="str">
        <f>IF($W129=AM$4,MAX(AM$1:AM128)+1,"")</f>
        <v/>
      </c>
      <c r="AN129" s="6" t="str">
        <f>IF($W129=AN$4,MAX(AN$1:AN128)+1,"")</f>
        <v/>
      </c>
      <c r="AO129" s="6" t="str">
        <f>IF($W129=AO$4,MAX(AO$1:AO128)+1,"")</f>
        <v/>
      </c>
      <c r="AP129" s="6">
        <f>IF($W129=AP$4,MAX(AP$1:AP128)+1,"")</f>
        <v>17</v>
      </c>
      <c r="AQ129" s="6" t="str">
        <f>IF($W129=AQ$4,MAX(AQ$1:AQ128)+1,"")</f>
        <v/>
      </c>
      <c r="AR129" s="6" t="str">
        <f>IF($W129=AR$4,MAX(AR$1:AR128)+1,"")</f>
        <v/>
      </c>
      <c r="AS129" s="6" t="str">
        <f>IF($W129=AS$4,MAX(AS$1:AS128)+1,"")</f>
        <v/>
      </c>
      <c r="AT129" s="6" t="str">
        <f>IF($W129=AT$4,MAX(AT$1:AT128)+1,"")</f>
        <v/>
      </c>
      <c r="AU129" s="6" t="str">
        <f>IF($W129=AU$4,MAX(AU$1:AU128)+1,"")</f>
        <v/>
      </c>
      <c r="AV129" s="6" t="str">
        <f>IF($W129=AV$4,MAX(AV$1:AV128)+1,"")</f>
        <v/>
      </c>
      <c r="AW129" s="6" t="str">
        <f>IF($W129=AW$4,MAX(AW$1:AW128)+1,"")</f>
        <v/>
      </c>
      <c r="AX129" s="6" t="str">
        <f>IF($W129=AX$4,MAX(AX$1:AX128)+1,"")</f>
        <v/>
      </c>
      <c r="AY129" s="6" t="str">
        <f>IF($W129=AY$4,MAX(AY$1:AY128)+1,"")</f>
        <v/>
      </c>
      <c r="AZ129" s="6" t="str">
        <f>IF($W129=AZ$4,MAX(AZ$1:AZ128)+1,"")</f>
        <v/>
      </c>
      <c r="BA129" s="6" t="str">
        <f>IF($W129=BA$4,MAX(BA$1:BA128)+1,"")</f>
        <v/>
      </c>
      <c r="BB129" s="6" t="str">
        <f>IF($W129=BB$4,MAX(BB$1:BB128)+1,"")</f>
        <v/>
      </c>
      <c r="BC129" s="6" t="str">
        <f>IF($W129=BC$4,MAX(BC$1:BC128)+1,"")</f>
        <v/>
      </c>
      <c r="BD129" s="6" t="str">
        <f>IF($W129=BD$4,MAX(BD$1:BD128)+1,"")</f>
        <v/>
      </c>
      <c r="BE129" s="6" t="str">
        <f>IF($W129=BE$4,MAX(BE$1:BE128)+1,"")</f>
        <v/>
      </c>
      <c r="BF129" s="6" t="str">
        <f>IF($W129=BF$4,MAX(BF$1:BF128)+1,"")</f>
        <v/>
      </c>
      <c r="BG129" s="6" t="str">
        <f>IF($W129=BG$4,MAX(BG$1:BG128)+1,"")</f>
        <v/>
      </c>
      <c r="BH129" s="6" t="str">
        <f>IF($W129=BH$4,MAX(BH$1:BH128)+1,"")</f>
        <v/>
      </c>
      <c r="BI129" s="6" t="str">
        <f>IF($W129=BI$4,MAX(BI$1:BI128)+1,"")</f>
        <v/>
      </c>
      <c r="BJ129" s="6" t="str">
        <f>IF($W129=BJ$4,MAX(BJ$1:BJ128)+1,"")</f>
        <v/>
      </c>
      <c r="BK129" s="6" t="str">
        <f>IF($W129=BK$4,MAX(BK$1:BK128)+1,"")</f>
        <v/>
      </c>
      <c r="BL129" s="6" t="str">
        <f>IF($W129=BL$4,MAX(BL$1:BL128)+1,"")</f>
        <v/>
      </c>
      <c r="BM129" s="6" t="str">
        <f>IF($W129=BM$4,MAX(BM$1:BM128)+1,"")</f>
        <v/>
      </c>
      <c r="BN129" s="6" t="str">
        <f>IF($W129=BN$4,MAX(BN$1:BN128)+1,"")</f>
        <v/>
      </c>
      <c r="BO129" s="6" t="str">
        <f>IF($W129=BO$4,MAX(BO$1:BO128)+1,"")</f>
        <v/>
      </c>
      <c r="BP129" s="6" t="str">
        <f>IF($W129=BP$4,MAX(BP$1:BP128)+1,"")</f>
        <v/>
      </c>
      <c r="BQ129" s="6" t="str">
        <f>IF($W129=BQ$4,MAX(BQ$1:BQ128)+1,"")</f>
        <v/>
      </c>
      <c r="BR129" s="6" t="str">
        <f>IF($W129=BR$4,MAX(BR$1:BR128)+1,"")</f>
        <v/>
      </c>
      <c r="BS129" s="6" t="str">
        <f>IF($W129=BS$4,MAX(BS$1:BS128)+1,"")</f>
        <v/>
      </c>
      <c r="BT129" s="6" t="str">
        <f>IF($W129=BT$4,MAX(BT$1:BT128)+1,"")</f>
        <v/>
      </c>
      <c r="BU129" s="6" t="str">
        <f>IF($W129=BU$4,MAX(BU$1:BU128)+1,"")</f>
        <v/>
      </c>
      <c r="BV129" s="6" t="str">
        <f>IF($W129=BV$4,MAX(BV$1:BV128)+1,"")</f>
        <v/>
      </c>
      <c r="BW129" s="6" t="str">
        <f>IF($W129=BW$4,MAX(BW$1:BW128)+1,"")</f>
        <v/>
      </c>
      <c r="BX129" s="6" t="str">
        <f>IF($W129=BX$4,MAX(BX$1:BX128)+1,"")</f>
        <v/>
      </c>
      <c r="BY129" s="6" t="str">
        <f>IF($W129=BY$4,MAX(BY$1:BY128)+1,"")</f>
        <v/>
      </c>
      <c r="BZ129" s="6" t="str">
        <f>IF($W129=BZ$4,MAX(BZ$1:BZ128)+1,"")</f>
        <v/>
      </c>
      <c r="CA129" s="6" t="str">
        <f>IF($W129=CA$4,MAX(CA$1:CA128)+1,"")</f>
        <v/>
      </c>
      <c r="CB129" s="6" t="str">
        <f>IF($W129=CB$4,MAX(CB$1:CB128)+1,"")</f>
        <v/>
      </c>
      <c r="CC129" s="6" t="str">
        <f>IF($W129=CC$4,MAX(CC$1:CC128)+1,"")</f>
        <v/>
      </c>
      <c r="CD129" s="6" t="str">
        <f>IF($W129=CD$4,MAX(CD$1:CD128)+1,"")</f>
        <v/>
      </c>
      <c r="CE129" s="6" t="str">
        <f>IF($W129=CE$4,MAX(CE$1:CE128)+1,"")</f>
        <v/>
      </c>
      <c r="CF129" s="6" t="str">
        <f>IF($W129=CF$4,MAX(CF$1:CF128)+1,"")</f>
        <v/>
      </c>
      <c r="CG129" s="6" t="str">
        <f>IF($W129=CG$4,MAX(CG$1:CG128)+1,"")</f>
        <v/>
      </c>
      <c r="CH129" s="6" t="str">
        <f>IF($W129=CH$4,MAX(CH$1:CH128)+1,"")</f>
        <v/>
      </c>
      <c r="CI129" s="6" t="str">
        <f>IF($W129=CI$4,MAX(CI$1:CI128)+1,"")</f>
        <v/>
      </c>
      <c r="CJ129" s="6" t="str">
        <f>IF($W129=CJ$4,MAX(CJ$1:CJ128)+1,"")</f>
        <v/>
      </c>
      <c r="CK129" s="6" t="str">
        <f>IF($W129=CK$4,MAX(CK$1:CK128)+1,"")</f>
        <v/>
      </c>
      <c r="CL129" s="6" t="str">
        <f>IF($W129=CL$4,MAX(CL$1:CL128)+1,"")</f>
        <v/>
      </c>
      <c r="CM129" s="6" t="str">
        <f>IF($W129=CM$4,MAX(CM$1:CM128)+1,"")</f>
        <v/>
      </c>
      <c r="CN129" s="6" t="str">
        <f>IF($W129=CN$4,MAX(CN$1:CN128)+1,"")</f>
        <v/>
      </c>
      <c r="CO129" s="6" t="str">
        <f>IF($W129=CO$4,MAX(CO$1:CO128)+1,"")</f>
        <v/>
      </c>
      <c r="CP129" s="6" t="str">
        <f>IF($W129=CP$4,MAX(CP$1:CP128)+1,"")</f>
        <v/>
      </c>
      <c r="CQ129" s="6" t="str">
        <f>IF($W129=CQ$4,MAX(CQ$1:CQ128)+1,"")</f>
        <v/>
      </c>
      <c r="CR129" s="6" t="str">
        <f>IF($W129=CR$4,MAX(CR$1:CR128)+1,"")</f>
        <v/>
      </c>
      <c r="CS129" s="6" t="str">
        <f>IF($W129=CS$4,MAX(CS$1:CS128)+1,"")</f>
        <v/>
      </c>
      <c r="CT129" s="5">
        <f t="shared" si="19"/>
        <v>17</v>
      </c>
      <c r="CU129" s="6" t="str">
        <f t="shared" si="20"/>
        <v>1478600223355</v>
      </c>
      <c r="CV129" s="5" t="str">
        <f t="shared" si="21"/>
        <v>เด็กชาย</v>
      </c>
      <c r="CW129" s="5" t="str" cm="1">
        <f t="array" ref="CW129">RIGHT(F129,MIN(LEN(SUBSTITUTE(F129,รายชื่อนักเรียนแยกห้อง!$AD$5:$AD$8,""))))</f>
        <v>ธีรติกร</v>
      </c>
      <c r="CX129" s="6">
        <f t="shared" si="22"/>
        <v>0</v>
      </c>
      <c r="CY129" s="6" t="str">
        <f t="shared" si="23"/>
        <v/>
      </c>
      <c r="CZ129" s="5" t="str">
        <f t="shared" si="24"/>
        <v>มัธยมศึกษาปีที่ 1/4-0</v>
      </c>
      <c r="DA129" s="5" t="str">
        <f t="shared" si="25"/>
        <v>มัธยมศึกษาปีที่ 1/4-</v>
      </c>
      <c r="DC129" s="6" t="str">
        <f>IF(DB129="วิทย์-คณิต (เตรียมวิศวะ)",MAX($DC$1:DC128)+1,"")</f>
        <v/>
      </c>
      <c r="DD129" s="6" t="str">
        <f>IF(DB129="วิทย์-คณิต (วิทยาศาสตร์สุขภาพ)",MAX($DD$1:DD128)+1,"")</f>
        <v/>
      </c>
      <c r="DE129" s="6" t="str">
        <f>IF(DB129="ศิลป์การจัดการธุรกิจการค้าสมัยใหม่",MAX($DE$1:DE128)+1,"")</f>
        <v/>
      </c>
      <c r="DF129" s="6" t="str">
        <f>IF(DB129="ศิลป์ภาษาจีนเพื่อธุรกิจ 4.0",MAX($DF$1:DF128)+1,"")</f>
        <v/>
      </c>
      <c r="DG129" s="6" t="str">
        <f>IF(DB129="ศิลป์ภาษาอังกฤษเพื่อการสื่อสารธุรกิจ",MAX($DG$1:DG128)+1,"")</f>
        <v/>
      </c>
      <c r="DH129" s="6" t="str">
        <f>IF(DB129="นวัตกรรมการจัดการเกษตร",MAX($DH$1:DH128)+1,"")</f>
        <v/>
      </c>
      <c r="DI129" s="5">
        <f t="shared" si="26"/>
        <v>0</v>
      </c>
      <c r="DJ129" s="5" t="str">
        <f t="shared" si="27"/>
        <v>มัธยมศึกษาปีที่ 1/4-18</v>
      </c>
      <c r="DK129" s="5" t="str">
        <f t="shared" si="28"/>
        <v>-0</v>
      </c>
      <c r="DL129" s="5" t="str">
        <f t="shared" si="29"/>
        <v>มัธยมศึกษาปีที่ 1</v>
      </c>
    </row>
    <row r="130" spans="1:116">
      <c r="A130" s="5" t="str">
        <f t="shared" si="15"/>
        <v>มัธยมศึกษาปีที่ 1/4-19</v>
      </c>
      <c r="B130" s="5" t="str">
        <f t="shared" si="16"/>
        <v>ช68102-12</v>
      </c>
      <c r="C130" s="5" t="str">
        <f t="shared" si="17"/>
        <v>-0</v>
      </c>
      <c r="D130" s="8">
        <v>19</v>
      </c>
      <c r="E130" s="9" t="s">
        <v>1841</v>
      </c>
      <c r="F130" s="3" t="s">
        <v>1866</v>
      </c>
      <c r="G130" s="3" t="s">
        <v>1867</v>
      </c>
      <c r="H130" s="11">
        <v>1</v>
      </c>
      <c r="I130" s="11">
        <v>7</v>
      </c>
      <c r="J130" s="11">
        <v>0</v>
      </c>
      <c r="K130" s="11">
        <v>9</v>
      </c>
      <c r="L130" s="11">
        <v>9</v>
      </c>
      <c r="M130" s="11">
        <v>0</v>
      </c>
      <c r="N130" s="11">
        <v>1</v>
      </c>
      <c r="O130" s="11">
        <v>9</v>
      </c>
      <c r="P130" s="11">
        <v>7</v>
      </c>
      <c r="Q130" s="11">
        <v>4</v>
      </c>
      <c r="R130" s="11">
        <v>4</v>
      </c>
      <c r="S130" s="11">
        <v>2</v>
      </c>
      <c r="T130" s="11">
        <v>1</v>
      </c>
      <c r="U130" s="11" t="s">
        <v>578</v>
      </c>
      <c r="W130" s="6" t="str">
        <f>IF(X130="","",IF(X130=รายชื่อชมรม!$B$3,รายชื่อชมรม!$A$3,IF(X130=รายชื่อชมรม!$B$4,รายชื่อชมรม!$A$4,IF(X130=รายชื่อชมรม!$B$5,รายชื่อชมรม!$A$5,IF(X130=รายชื่อชมรม!$B$6,รายชื่อชมรม!$A$6,IF(X130=รายชื่อชมรม!$B$7,รายชื่อชมรม!$A$7,IF(X130=รายชื่อชมรม!$B$8,รายชื่อชมรม!$A$8,IF(X130=รายชื่อชมรม!$B$9,รายชื่อชมรม!$A$9,IF(X130=รายชื่อชมรม!$B$10,รายชื่อชมรม!$A$10,IF(X130=รายชื่อชมรม!$B$11,รายชื่อชมรม!$A$11,IF(X130=รายชื่อชมรม!$B$12,รายชื่อชมรม!$A$12,"-")))))))))))</f>
        <v>ช68102</v>
      </c>
      <c r="X130" s="6" t="s">
        <v>1398</v>
      </c>
      <c r="Y130" s="6" t="str">
        <f>IF(W130=0,"",IF(W130="-","",IF(W130="","",VLOOKUP(W130,รายชื่อชมรม!$A$3:$F$83,3,FALSE))))</f>
        <v>นายณฤริท  วิชรัจจ์</v>
      </c>
      <c r="Z130" s="6" t="str">
        <f>IF(Y130=$Z$4,MAX(Z$1:$Z129)+1,"")</f>
        <v/>
      </c>
      <c r="AA130" s="6" t="str">
        <f>IF($Y130=AA$4,MAX(AA$1:AA129)+1,"")</f>
        <v/>
      </c>
      <c r="AB130" s="6" t="str">
        <f>IF($Y130=AB$4,MAX(AB$1:AB129)+1,"")</f>
        <v/>
      </c>
      <c r="AC130" s="6" t="str">
        <f>IF($Y130=AC$4,MAX(AC$1:AC129)+1,"")</f>
        <v/>
      </c>
      <c r="AD130" s="6" t="str">
        <f>IF($Y130=AD$4,MAX(AD$1:AD129)+1,"")</f>
        <v/>
      </c>
      <c r="AE130" s="6" t="str">
        <f>IF($Y130=AE$4,MAX(AE$1:AE129)+1,"")</f>
        <v/>
      </c>
      <c r="AF130" s="6" t="str">
        <f>IF($Y130=AF$4,MAX(AF$1:AF129)+1,"")</f>
        <v/>
      </c>
      <c r="AG130" s="6" t="str">
        <f>IF($Y130=AG$4,MAX(AG$1:AG129)+1,"")</f>
        <v/>
      </c>
      <c r="AH130" s="6" t="str">
        <f>IF($Y130=AH$4,MAX(AH$1:AH129)+1,"")</f>
        <v/>
      </c>
      <c r="AI130" s="5">
        <f t="shared" si="18"/>
        <v>0</v>
      </c>
      <c r="AK130" s="6" t="str">
        <f>IF($W130=AK$4,MAX(AK$1:AK129)+1,"")</f>
        <v/>
      </c>
      <c r="AL130" s="6">
        <f>IF($W130=AL$4,MAX(AL$1:AL129)+1,"")</f>
        <v>12</v>
      </c>
      <c r="AM130" s="6" t="str">
        <f>IF($W130=AM$4,MAX(AM$1:AM129)+1,"")</f>
        <v/>
      </c>
      <c r="AN130" s="6" t="str">
        <f>IF($W130=AN$4,MAX(AN$1:AN129)+1,"")</f>
        <v/>
      </c>
      <c r="AO130" s="6" t="str">
        <f>IF($W130=AO$4,MAX(AO$1:AO129)+1,"")</f>
        <v/>
      </c>
      <c r="AP130" s="6" t="str">
        <f>IF($W130=AP$4,MAX(AP$1:AP129)+1,"")</f>
        <v/>
      </c>
      <c r="AQ130" s="6" t="str">
        <f>IF($W130=AQ$4,MAX(AQ$1:AQ129)+1,"")</f>
        <v/>
      </c>
      <c r="AR130" s="6" t="str">
        <f>IF($W130=AR$4,MAX(AR$1:AR129)+1,"")</f>
        <v/>
      </c>
      <c r="AS130" s="6" t="str">
        <f>IF($W130=AS$4,MAX(AS$1:AS129)+1,"")</f>
        <v/>
      </c>
      <c r="AT130" s="6" t="str">
        <f>IF($W130=AT$4,MAX(AT$1:AT129)+1,"")</f>
        <v/>
      </c>
      <c r="AU130" s="6" t="str">
        <f>IF($W130=AU$4,MAX(AU$1:AU129)+1,"")</f>
        <v/>
      </c>
      <c r="AV130" s="6" t="str">
        <f>IF($W130=AV$4,MAX(AV$1:AV129)+1,"")</f>
        <v/>
      </c>
      <c r="AW130" s="6" t="str">
        <f>IF($W130=AW$4,MAX(AW$1:AW129)+1,"")</f>
        <v/>
      </c>
      <c r="AX130" s="6" t="str">
        <f>IF($W130=AX$4,MAX(AX$1:AX129)+1,"")</f>
        <v/>
      </c>
      <c r="AY130" s="6" t="str">
        <f>IF($W130=AY$4,MAX(AY$1:AY129)+1,"")</f>
        <v/>
      </c>
      <c r="AZ130" s="6" t="str">
        <f>IF($W130=AZ$4,MAX(AZ$1:AZ129)+1,"")</f>
        <v/>
      </c>
      <c r="BA130" s="6" t="str">
        <f>IF($W130=BA$4,MAX(BA$1:BA129)+1,"")</f>
        <v/>
      </c>
      <c r="BB130" s="6" t="str">
        <f>IF($W130=BB$4,MAX(BB$1:BB129)+1,"")</f>
        <v/>
      </c>
      <c r="BC130" s="6" t="str">
        <f>IF($W130=BC$4,MAX(BC$1:BC129)+1,"")</f>
        <v/>
      </c>
      <c r="BD130" s="6" t="str">
        <f>IF($W130=BD$4,MAX(BD$1:BD129)+1,"")</f>
        <v/>
      </c>
      <c r="BE130" s="6" t="str">
        <f>IF($W130=BE$4,MAX(BE$1:BE129)+1,"")</f>
        <v/>
      </c>
      <c r="BF130" s="6" t="str">
        <f>IF($W130=BF$4,MAX(BF$1:BF129)+1,"")</f>
        <v/>
      </c>
      <c r="BG130" s="6" t="str">
        <f>IF($W130=BG$4,MAX(BG$1:BG129)+1,"")</f>
        <v/>
      </c>
      <c r="BH130" s="6" t="str">
        <f>IF($W130=BH$4,MAX(BH$1:BH129)+1,"")</f>
        <v/>
      </c>
      <c r="BI130" s="6" t="str">
        <f>IF($W130=BI$4,MAX(BI$1:BI129)+1,"")</f>
        <v/>
      </c>
      <c r="BJ130" s="6" t="str">
        <f>IF($W130=BJ$4,MAX(BJ$1:BJ129)+1,"")</f>
        <v/>
      </c>
      <c r="BK130" s="6" t="str">
        <f>IF($W130=BK$4,MAX(BK$1:BK129)+1,"")</f>
        <v/>
      </c>
      <c r="BL130" s="6" t="str">
        <f>IF($W130=BL$4,MAX(BL$1:BL129)+1,"")</f>
        <v/>
      </c>
      <c r="BM130" s="6" t="str">
        <f>IF($W130=BM$4,MAX(BM$1:BM129)+1,"")</f>
        <v/>
      </c>
      <c r="BN130" s="6" t="str">
        <f>IF($W130=BN$4,MAX(BN$1:BN129)+1,"")</f>
        <v/>
      </c>
      <c r="BO130" s="6" t="str">
        <f>IF($W130=BO$4,MAX(BO$1:BO129)+1,"")</f>
        <v/>
      </c>
      <c r="BP130" s="6" t="str">
        <f>IF($W130=BP$4,MAX(BP$1:BP129)+1,"")</f>
        <v/>
      </c>
      <c r="BQ130" s="6" t="str">
        <f>IF($W130=BQ$4,MAX(BQ$1:BQ129)+1,"")</f>
        <v/>
      </c>
      <c r="BR130" s="6" t="str">
        <f>IF($W130=BR$4,MAX(BR$1:BR129)+1,"")</f>
        <v/>
      </c>
      <c r="BS130" s="6" t="str">
        <f>IF($W130=BS$4,MAX(BS$1:BS129)+1,"")</f>
        <v/>
      </c>
      <c r="BT130" s="6" t="str">
        <f>IF($W130=BT$4,MAX(BT$1:BT129)+1,"")</f>
        <v/>
      </c>
      <c r="BU130" s="6" t="str">
        <f>IF($W130=BU$4,MAX(BU$1:BU129)+1,"")</f>
        <v/>
      </c>
      <c r="BV130" s="6" t="str">
        <f>IF($W130=BV$4,MAX(BV$1:BV129)+1,"")</f>
        <v/>
      </c>
      <c r="BW130" s="6" t="str">
        <f>IF($W130=BW$4,MAX(BW$1:BW129)+1,"")</f>
        <v/>
      </c>
      <c r="BX130" s="6" t="str">
        <f>IF($W130=BX$4,MAX(BX$1:BX129)+1,"")</f>
        <v/>
      </c>
      <c r="BY130" s="6" t="str">
        <f>IF($W130=BY$4,MAX(BY$1:BY129)+1,"")</f>
        <v/>
      </c>
      <c r="BZ130" s="6" t="str">
        <f>IF($W130=BZ$4,MAX(BZ$1:BZ129)+1,"")</f>
        <v/>
      </c>
      <c r="CA130" s="6" t="str">
        <f>IF($W130=CA$4,MAX(CA$1:CA129)+1,"")</f>
        <v/>
      </c>
      <c r="CB130" s="6" t="str">
        <f>IF($W130=CB$4,MAX(CB$1:CB129)+1,"")</f>
        <v/>
      </c>
      <c r="CC130" s="6" t="str">
        <f>IF($W130=CC$4,MAX(CC$1:CC129)+1,"")</f>
        <v/>
      </c>
      <c r="CD130" s="6" t="str">
        <f>IF($W130=CD$4,MAX(CD$1:CD129)+1,"")</f>
        <v/>
      </c>
      <c r="CE130" s="6" t="str">
        <f>IF($W130=CE$4,MAX(CE$1:CE129)+1,"")</f>
        <v/>
      </c>
      <c r="CF130" s="6" t="str">
        <f>IF($W130=CF$4,MAX(CF$1:CF129)+1,"")</f>
        <v/>
      </c>
      <c r="CG130" s="6" t="str">
        <f>IF($W130=CG$4,MAX(CG$1:CG129)+1,"")</f>
        <v/>
      </c>
      <c r="CH130" s="6" t="str">
        <f>IF($W130=CH$4,MAX(CH$1:CH129)+1,"")</f>
        <v/>
      </c>
      <c r="CI130" s="6" t="str">
        <f>IF($W130=CI$4,MAX(CI$1:CI129)+1,"")</f>
        <v/>
      </c>
      <c r="CJ130" s="6" t="str">
        <f>IF($W130=CJ$4,MAX(CJ$1:CJ129)+1,"")</f>
        <v/>
      </c>
      <c r="CK130" s="6" t="str">
        <f>IF($W130=CK$4,MAX(CK$1:CK129)+1,"")</f>
        <v/>
      </c>
      <c r="CL130" s="6" t="str">
        <f>IF($W130=CL$4,MAX(CL$1:CL129)+1,"")</f>
        <v/>
      </c>
      <c r="CM130" s="6" t="str">
        <f>IF($W130=CM$4,MAX(CM$1:CM129)+1,"")</f>
        <v/>
      </c>
      <c r="CN130" s="6" t="str">
        <f>IF($W130=CN$4,MAX(CN$1:CN129)+1,"")</f>
        <v/>
      </c>
      <c r="CO130" s="6" t="str">
        <f>IF($W130=CO$4,MAX(CO$1:CO129)+1,"")</f>
        <v/>
      </c>
      <c r="CP130" s="6" t="str">
        <f>IF($W130=CP$4,MAX(CP$1:CP129)+1,"")</f>
        <v/>
      </c>
      <c r="CQ130" s="6" t="str">
        <f>IF($W130=CQ$4,MAX(CQ$1:CQ129)+1,"")</f>
        <v/>
      </c>
      <c r="CR130" s="6" t="str">
        <f>IF($W130=CR$4,MAX(CR$1:CR129)+1,"")</f>
        <v/>
      </c>
      <c r="CS130" s="6" t="str">
        <f>IF($W130=CS$4,MAX(CS$1:CS129)+1,"")</f>
        <v/>
      </c>
      <c r="CT130" s="5">
        <f t="shared" si="19"/>
        <v>12</v>
      </c>
      <c r="CU130" s="6" t="str">
        <f t="shared" si="20"/>
        <v>1709901974421</v>
      </c>
      <c r="CV130" s="5" t="str">
        <f t="shared" si="21"/>
        <v>เด็กชาย</v>
      </c>
      <c r="CW130" s="5" t="str" cm="1">
        <f t="array" ref="CW130">RIGHT(F130,MIN(LEN(SUBSTITUTE(F130,รายชื่อนักเรียนแยกห้อง!$AD$5:$AD$8,""))))</f>
        <v>ฐากร</v>
      </c>
      <c r="CX130" s="6">
        <f t="shared" si="22"/>
        <v>0</v>
      </c>
      <c r="CY130" s="6" t="str">
        <f t="shared" si="23"/>
        <v/>
      </c>
      <c r="CZ130" s="5" t="str">
        <f t="shared" si="24"/>
        <v>มัธยมศึกษาปีที่ 1/4-0</v>
      </c>
      <c r="DA130" s="5" t="str">
        <f t="shared" si="25"/>
        <v>มัธยมศึกษาปีที่ 1/4-</v>
      </c>
      <c r="DC130" s="6" t="str">
        <f>IF(DB130="วิทย์-คณิต (เตรียมวิศวะ)",MAX($DC$1:DC129)+1,"")</f>
        <v/>
      </c>
      <c r="DD130" s="6" t="str">
        <f>IF(DB130="วิทย์-คณิต (วิทยาศาสตร์สุขภาพ)",MAX($DD$1:DD129)+1,"")</f>
        <v/>
      </c>
      <c r="DE130" s="6" t="str">
        <f>IF(DB130="ศิลป์การจัดการธุรกิจการค้าสมัยใหม่",MAX($DE$1:DE129)+1,"")</f>
        <v/>
      </c>
      <c r="DF130" s="6" t="str">
        <f>IF(DB130="ศิลป์ภาษาจีนเพื่อธุรกิจ 4.0",MAX($DF$1:DF129)+1,"")</f>
        <v/>
      </c>
      <c r="DG130" s="6" t="str">
        <f>IF(DB130="ศิลป์ภาษาอังกฤษเพื่อการสื่อสารธุรกิจ",MAX($DG$1:DG129)+1,"")</f>
        <v/>
      </c>
      <c r="DH130" s="6" t="str">
        <f>IF(DB130="นวัตกรรมการจัดการเกษตร",MAX($DH$1:DH129)+1,"")</f>
        <v/>
      </c>
      <c r="DI130" s="5">
        <f t="shared" si="26"/>
        <v>0</v>
      </c>
      <c r="DJ130" s="5" t="str">
        <f t="shared" si="27"/>
        <v>มัธยมศึกษาปีที่ 1/4-19</v>
      </c>
      <c r="DK130" s="5" t="str">
        <f t="shared" si="28"/>
        <v>-0</v>
      </c>
      <c r="DL130" s="5" t="str">
        <f t="shared" si="29"/>
        <v>มัธยมศึกษาปีที่ 1</v>
      </c>
    </row>
    <row r="131" spans="1:116">
      <c r="A131" s="5" t="str">
        <f t="shared" si="15"/>
        <v>มัธยมศึกษาปีที่ 1/4-20</v>
      </c>
      <c r="B131" s="5" t="str">
        <f t="shared" si="16"/>
        <v>ช68107-13</v>
      </c>
      <c r="C131" s="5" t="str">
        <f t="shared" si="17"/>
        <v>-0</v>
      </c>
      <c r="D131" s="8">
        <v>20</v>
      </c>
      <c r="E131" s="9" t="s">
        <v>1844</v>
      </c>
      <c r="F131" s="3" t="s">
        <v>1869</v>
      </c>
      <c r="G131" s="3" t="s">
        <v>1870</v>
      </c>
      <c r="H131" s="11">
        <v>1</v>
      </c>
      <c r="I131" s="11">
        <v>6</v>
      </c>
      <c r="J131" s="11">
        <v>0</v>
      </c>
      <c r="K131" s="11">
        <v>1</v>
      </c>
      <c r="L131" s="11">
        <v>1</v>
      </c>
      <c r="M131" s="11">
        <v>0</v>
      </c>
      <c r="N131" s="11">
        <v>1</v>
      </c>
      <c r="O131" s="11">
        <v>4</v>
      </c>
      <c r="P131" s="11">
        <v>7</v>
      </c>
      <c r="Q131" s="11">
        <v>1</v>
      </c>
      <c r="R131" s="11">
        <v>6</v>
      </c>
      <c r="S131" s="11">
        <v>3</v>
      </c>
      <c r="T131" s="11">
        <v>1</v>
      </c>
      <c r="U131" s="11" t="s">
        <v>578</v>
      </c>
      <c r="W131" s="6" t="str">
        <f>IF(X131="","",IF(X131=รายชื่อชมรม!$B$3,รายชื่อชมรม!$A$3,IF(X131=รายชื่อชมรม!$B$4,รายชื่อชมรม!$A$4,IF(X131=รายชื่อชมรม!$B$5,รายชื่อชมรม!$A$5,IF(X131=รายชื่อชมรม!$B$6,รายชื่อชมรม!$A$6,IF(X131=รายชื่อชมรม!$B$7,รายชื่อชมรม!$A$7,IF(X131=รายชื่อชมรม!$B$8,รายชื่อชมรม!$A$8,IF(X131=รายชื่อชมรม!$B$9,รายชื่อชมรม!$A$9,IF(X131=รายชื่อชมรม!$B$10,รายชื่อชมรม!$A$10,IF(X131=รายชื่อชมรม!$B$11,รายชื่อชมรม!$A$11,IF(X131=รายชื่อชมรม!$B$12,รายชื่อชมรม!$A$12,"-")))))))))))</f>
        <v>ช68107</v>
      </c>
      <c r="X131" s="6" t="s">
        <v>2305</v>
      </c>
      <c r="Y131" s="6" t="str">
        <f>IF(W131=0,"",IF(W131="-","",IF(W131="","",VLOOKUP(W131,รายชื่อชมรม!$A$3:$F$83,3,FALSE))))</f>
        <v>นางโสจาริน  อินทรเรือง</v>
      </c>
      <c r="Z131" s="6" t="str">
        <f>IF(Y131=$Z$4,MAX(Z$1:$Z130)+1,"")</f>
        <v/>
      </c>
      <c r="AA131" s="6" t="str">
        <f>IF($Y131=AA$4,MAX(AA$1:AA130)+1,"")</f>
        <v/>
      </c>
      <c r="AB131" s="6" t="str">
        <f>IF($Y131=AB$4,MAX(AB$1:AB130)+1,"")</f>
        <v/>
      </c>
      <c r="AC131" s="6" t="str">
        <f>IF($Y131=AC$4,MAX(AC$1:AC130)+1,"")</f>
        <v/>
      </c>
      <c r="AD131" s="6" t="str">
        <f>IF($Y131=AD$4,MAX(AD$1:AD130)+1,"")</f>
        <v/>
      </c>
      <c r="AE131" s="6" t="str">
        <f>IF($Y131=AE$4,MAX(AE$1:AE130)+1,"")</f>
        <v/>
      </c>
      <c r="AF131" s="6" t="str">
        <f>IF($Y131=AF$4,MAX(AF$1:AF130)+1,"")</f>
        <v/>
      </c>
      <c r="AG131" s="6" t="str">
        <f>IF($Y131=AG$4,MAX(AG$1:AG130)+1,"")</f>
        <v/>
      </c>
      <c r="AH131" s="6" t="str">
        <f>IF($Y131=AH$4,MAX(AH$1:AH130)+1,"")</f>
        <v/>
      </c>
      <c r="AI131" s="5">
        <f t="shared" si="18"/>
        <v>0</v>
      </c>
      <c r="AK131" s="6" t="str">
        <f>IF($W131=AK$4,MAX(AK$1:AK130)+1,"")</f>
        <v/>
      </c>
      <c r="AL131" s="6" t="str">
        <f>IF($W131=AL$4,MAX(AL$1:AL130)+1,"")</f>
        <v/>
      </c>
      <c r="AM131" s="6" t="str">
        <f>IF($W131=AM$4,MAX(AM$1:AM130)+1,"")</f>
        <v/>
      </c>
      <c r="AN131" s="6" t="str">
        <f>IF($W131=AN$4,MAX(AN$1:AN130)+1,"")</f>
        <v/>
      </c>
      <c r="AO131" s="6" t="str">
        <f>IF($W131=AO$4,MAX(AO$1:AO130)+1,"")</f>
        <v/>
      </c>
      <c r="AP131" s="6" t="str">
        <f>IF($W131=AP$4,MAX(AP$1:AP130)+1,"")</f>
        <v/>
      </c>
      <c r="AQ131" s="6">
        <f>IF($W131=AQ$4,MAX(AQ$1:AQ130)+1,"")</f>
        <v>13</v>
      </c>
      <c r="AR131" s="6" t="str">
        <f>IF($W131=AR$4,MAX(AR$1:AR130)+1,"")</f>
        <v/>
      </c>
      <c r="AS131" s="6" t="str">
        <f>IF($W131=AS$4,MAX(AS$1:AS130)+1,"")</f>
        <v/>
      </c>
      <c r="AT131" s="6" t="str">
        <f>IF($W131=AT$4,MAX(AT$1:AT130)+1,"")</f>
        <v/>
      </c>
      <c r="AU131" s="6" t="str">
        <f>IF($W131=AU$4,MAX(AU$1:AU130)+1,"")</f>
        <v/>
      </c>
      <c r="AV131" s="6" t="str">
        <f>IF($W131=AV$4,MAX(AV$1:AV130)+1,"")</f>
        <v/>
      </c>
      <c r="AW131" s="6" t="str">
        <f>IF($W131=AW$4,MAX(AW$1:AW130)+1,"")</f>
        <v/>
      </c>
      <c r="AX131" s="6" t="str">
        <f>IF($W131=AX$4,MAX(AX$1:AX130)+1,"")</f>
        <v/>
      </c>
      <c r="AY131" s="6" t="str">
        <f>IF($W131=AY$4,MAX(AY$1:AY130)+1,"")</f>
        <v/>
      </c>
      <c r="AZ131" s="6" t="str">
        <f>IF($W131=AZ$4,MAX(AZ$1:AZ130)+1,"")</f>
        <v/>
      </c>
      <c r="BA131" s="6" t="str">
        <f>IF($W131=BA$4,MAX(BA$1:BA130)+1,"")</f>
        <v/>
      </c>
      <c r="BB131" s="6" t="str">
        <f>IF($W131=BB$4,MAX(BB$1:BB130)+1,"")</f>
        <v/>
      </c>
      <c r="BC131" s="6" t="str">
        <f>IF($W131=BC$4,MAX(BC$1:BC130)+1,"")</f>
        <v/>
      </c>
      <c r="BD131" s="6" t="str">
        <f>IF($W131=BD$4,MAX(BD$1:BD130)+1,"")</f>
        <v/>
      </c>
      <c r="BE131" s="6" t="str">
        <f>IF($W131=BE$4,MAX(BE$1:BE130)+1,"")</f>
        <v/>
      </c>
      <c r="BF131" s="6" t="str">
        <f>IF($W131=BF$4,MAX(BF$1:BF130)+1,"")</f>
        <v/>
      </c>
      <c r="BG131" s="6" t="str">
        <f>IF($W131=BG$4,MAX(BG$1:BG130)+1,"")</f>
        <v/>
      </c>
      <c r="BH131" s="6" t="str">
        <f>IF($W131=BH$4,MAX(BH$1:BH130)+1,"")</f>
        <v/>
      </c>
      <c r="BI131" s="6" t="str">
        <f>IF($W131=BI$4,MAX(BI$1:BI130)+1,"")</f>
        <v/>
      </c>
      <c r="BJ131" s="6" t="str">
        <f>IF($W131=BJ$4,MAX(BJ$1:BJ130)+1,"")</f>
        <v/>
      </c>
      <c r="BK131" s="6" t="str">
        <f>IF($W131=BK$4,MAX(BK$1:BK130)+1,"")</f>
        <v/>
      </c>
      <c r="BL131" s="6" t="str">
        <f>IF($W131=BL$4,MAX(BL$1:BL130)+1,"")</f>
        <v/>
      </c>
      <c r="BM131" s="6" t="str">
        <f>IF($W131=BM$4,MAX(BM$1:BM130)+1,"")</f>
        <v/>
      </c>
      <c r="BN131" s="6" t="str">
        <f>IF($W131=BN$4,MAX(BN$1:BN130)+1,"")</f>
        <v/>
      </c>
      <c r="BO131" s="6" t="str">
        <f>IF($W131=BO$4,MAX(BO$1:BO130)+1,"")</f>
        <v/>
      </c>
      <c r="BP131" s="6" t="str">
        <f>IF($W131=BP$4,MAX(BP$1:BP130)+1,"")</f>
        <v/>
      </c>
      <c r="BQ131" s="6" t="str">
        <f>IF($W131=BQ$4,MAX(BQ$1:BQ130)+1,"")</f>
        <v/>
      </c>
      <c r="BR131" s="6" t="str">
        <f>IF($W131=BR$4,MAX(BR$1:BR130)+1,"")</f>
        <v/>
      </c>
      <c r="BS131" s="6" t="str">
        <f>IF($W131=BS$4,MAX(BS$1:BS130)+1,"")</f>
        <v/>
      </c>
      <c r="BT131" s="6" t="str">
        <f>IF($W131=BT$4,MAX(BT$1:BT130)+1,"")</f>
        <v/>
      </c>
      <c r="BU131" s="6" t="str">
        <f>IF($W131=BU$4,MAX(BU$1:BU130)+1,"")</f>
        <v/>
      </c>
      <c r="BV131" s="6" t="str">
        <f>IF($W131=BV$4,MAX(BV$1:BV130)+1,"")</f>
        <v/>
      </c>
      <c r="BW131" s="6" t="str">
        <f>IF($W131=BW$4,MAX(BW$1:BW130)+1,"")</f>
        <v/>
      </c>
      <c r="BX131" s="6" t="str">
        <f>IF($W131=BX$4,MAX(BX$1:BX130)+1,"")</f>
        <v/>
      </c>
      <c r="BY131" s="6" t="str">
        <f>IF($W131=BY$4,MAX(BY$1:BY130)+1,"")</f>
        <v/>
      </c>
      <c r="BZ131" s="6" t="str">
        <f>IF($W131=BZ$4,MAX(BZ$1:BZ130)+1,"")</f>
        <v/>
      </c>
      <c r="CA131" s="6" t="str">
        <f>IF($W131=CA$4,MAX(CA$1:CA130)+1,"")</f>
        <v/>
      </c>
      <c r="CB131" s="6" t="str">
        <f>IF($W131=CB$4,MAX(CB$1:CB130)+1,"")</f>
        <v/>
      </c>
      <c r="CC131" s="6" t="str">
        <f>IF($W131=CC$4,MAX(CC$1:CC130)+1,"")</f>
        <v/>
      </c>
      <c r="CD131" s="6" t="str">
        <f>IF($W131=CD$4,MAX(CD$1:CD130)+1,"")</f>
        <v/>
      </c>
      <c r="CE131" s="6" t="str">
        <f>IF($W131=CE$4,MAX(CE$1:CE130)+1,"")</f>
        <v/>
      </c>
      <c r="CF131" s="6" t="str">
        <f>IF($W131=CF$4,MAX(CF$1:CF130)+1,"")</f>
        <v/>
      </c>
      <c r="CG131" s="6" t="str">
        <f>IF($W131=CG$4,MAX(CG$1:CG130)+1,"")</f>
        <v/>
      </c>
      <c r="CH131" s="6" t="str">
        <f>IF($W131=CH$4,MAX(CH$1:CH130)+1,"")</f>
        <v/>
      </c>
      <c r="CI131" s="6" t="str">
        <f>IF($W131=CI$4,MAX(CI$1:CI130)+1,"")</f>
        <v/>
      </c>
      <c r="CJ131" s="6" t="str">
        <f>IF($W131=CJ$4,MAX(CJ$1:CJ130)+1,"")</f>
        <v/>
      </c>
      <c r="CK131" s="6" t="str">
        <f>IF($W131=CK$4,MAX(CK$1:CK130)+1,"")</f>
        <v/>
      </c>
      <c r="CL131" s="6" t="str">
        <f>IF($W131=CL$4,MAX(CL$1:CL130)+1,"")</f>
        <v/>
      </c>
      <c r="CM131" s="6" t="str">
        <f>IF($W131=CM$4,MAX(CM$1:CM130)+1,"")</f>
        <v/>
      </c>
      <c r="CN131" s="6" t="str">
        <f>IF($W131=CN$4,MAX(CN$1:CN130)+1,"")</f>
        <v/>
      </c>
      <c r="CO131" s="6" t="str">
        <f>IF($W131=CO$4,MAX(CO$1:CO130)+1,"")</f>
        <v/>
      </c>
      <c r="CP131" s="6" t="str">
        <f>IF($W131=CP$4,MAX(CP$1:CP130)+1,"")</f>
        <v/>
      </c>
      <c r="CQ131" s="6" t="str">
        <f>IF($W131=CQ$4,MAX(CQ$1:CQ130)+1,"")</f>
        <v/>
      </c>
      <c r="CR131" s="6" t="str">
        <f>IF($W131=CR$4,MAX(CR$1:CR130)+1,"")</f>
        <v/>
      </c>
      <c r="CS131" s="6" t="str">
        <f>IF($W131=CS$4,MAX(CS$1:CS130)+1,"")</f>
        <v/>
      </c>
      <c r="CT131" s="5">
        <f t="shared" si="19"/>
        <v>13</v>
      </c>
      <c r="CU131" s="6" t="str">
        <f t="shared" si="20"/>
        <v>1601101471631</v>
      </c>
      <c r="CV131" s="5" t="str">
        <f t="shared" si="21"/>
        <v>เด็กชาย</v>
      </c>
      <c r="CW131" s="5" t="str" cm="1">
        <f t="array" ref="CW131">RIGHT(F131,MIN(LEN(SUBSTITUTE(F131,รายชื่อนักเรียนแยกห้อง!$AD$5:$AD$8,""))))</f>
        <v>ฐิติโชติ</v>
      </c>
      <c r="CX131" s="6">
        <f t="shared" si="22"/>
        <v>0</v>
      </c>
      <c r="CY131" s="6" t="str">
        <f t="shared" si="23"/>
        <v/>
      </c>
      <c r="CZ131" s="5" t="str">
        <f t="shared" si="24"/>
        <v>มัธยมศึกษาปีที่ 1/4-0</v>
      </c>
      <c r="DA131" s="5" t="str">
        <f t="shared" si="25"/>
        <v>มัธยมศึกษาปีที่ 1/4-</v>
      </c>
      <c r="DC131" s="6" t="str">
        <f>IF(DB131="วิทย์-คณิต (เตรียมวิศวะ)",MAX($DC$1:DC130)+1,"")</f>
        <v/>
      </c>
      <c r="DD131" s="6" t="str">
        <f>IF(DB131="วิทย์-คณิต (วิทยาศาสตร์สุขภาพ)",MAX($DD$1:DD130)+1,"")</f>
        <v/>
      </c>
      <c r="DE131" s="6" t="str">
        <f>IF(DB131="ศิลป์การจัดการธุรกิจการค้าสมัยใหม่",MAX($DE$1:DE130)+1,"")</f>
        <v/>
      </c>
      <c r="DF131" s="6" t="str">
        <f>IF(DB131="ศิลป์ภาษาจีนเพื่อธุรกิจ 4.0",MAX($DF$1:DF130)+1,"")</f>
        <v/>
      </c>
      <c r="DG131" s="6" t="str">
        <f>IF(DB131="ศิลป์ภาษาอังกฤษเพื่อการสื่อสารธุรกิจ",MAX($DG$1:DG130)+1,"")</f>
        <v/>
      </c>
      <c r="DH131" s="6" t="str">
        <f>IF(DB131="นวัตกรรมการจัดการเกษตร",MAX($DH$1:DH130)+1,"")</f>
        <v/>
      </c>
      <c r="DI131" s="5">
        <f t="shared" si="26"/>
        <v>0</v>
      </c>
      <c r="DJ131" s="5" t="str">
        <f t="shared" si="27"/>
        <v>มัธยมศึกษาปีที่ 1/4-20</v>
      </c>
      <c r="DK131" s="5" t="str">
        <f t="shared" si="28"/>
        <v>-0</v>
      </c>
      <c r="DL131" s="5" t="str">
        <f t="shared" si="29"/>
        <v>มัธยมศึกษาปีที่ 1</v>
      </c>
    </row>
    <row r="132" spans="1:116">
      <c r="A132" s="5" t="str">
        <f t="shared" si="15"/>
        <v>มัธยมศึกษาปีที่ 1/4-21</v>
      </c>
      <c r="B132" s="5" t="str">
        <f t="shared" si="16"/>
        <v>ช68101-14</v>
      </c>
      <c r="C132" s="5" t="str">
        <f t="shared" si="17"/>
        <v>-0</v>
      </c>
      <c r="D132" s="8">
        <v>21</v>
      </c>
      <c r="E132" s="9" t="s">
        <v>1847</v>
      </c>
      <c r="F132" s="3" t="s">
        <v>1872</v>
      </c>
      <c r="G132" s="3" t="s">
        <v>1873</v>
      </c>
      <c r="H132" s="11">
        <v>1</v>
      </c>
      <c r="I132" s="11">
        <v>1</v>
      </c>
      <c r="J132" s="11">
        <v>3</v>
      </c>
      <c r="K132" s="11">
        <v>9</v>
      </c>
      <c r="L132" s="11">
        <v>7</v>
      </c>
      <c r="M132" s="11">
        <v>0</v>
      </c>
      <c r="N132" s="11">
        <v>0</v>
      </c>
      <c r="O132" s="11">
        <v>1</v>
      </c>
      <c r="P132" s="11">
        <v>1</v>
      </c>
      <c r="Q132" s="11">
        <v>3</v>
      </c>
      <c r="R132" s="11">
        <v>3</v>
      </c>
      <c r="S132" s="11">
        <v>5</v>
      </c>
      <c r="T132" s="11">
        <v>1</v>
      </c>
      <c r="U132" s="11" t="s">
        <v>578</v>
      </c>
      <c r="W132" s="6" t="str">
        <f>IF(X132="","",IF(X132=รายชื่อชมรม!$B$3,รายชื่อชมรม!$A$3,IF(X132=รายชื่อชมรม!$B$4,รายชื่อชมรม!$A$4,IF(X132=รายชื่อชมรม!$B$5,รายชื่อชมรม!$A$5,IF(X132=รายชื่อชมรม!$B$6,รายชื่อชมรม!$A$6,IF(X132=รายชื่อชมรม!$B$7,รายชื่อชมรม!$A$7,IF(X132=รายชื่อชมรม!$B$8,รายชื่อชมรม!$A$8,IF(X132=รายชื่อชมรม!$B$9,รายชื่อชมรม!$A$9,IF(X132=รายชื่อชมรม!$B$10,รายชื่อชมรม!$A$10,IF(X132=รายชื่อชมรม!$B$11,รายชื่อชมรม!$A$11,IF(X132=รายชื่อชมรม!$B$12,รายชื่อชมรม!$A$12,"-")))))))))))</f>
        <v>ช68101</v>
      </c>
      <c r="X132" s="6" t="s">
        <v>2324</v>
      </c>
      <c r="Y132" s="6" t="str">
        <f>IF(W132=0,"",IF(W132="-","",IF(W132="","",VLOOKUP(W132,รายชื่อชมรม!$A$3:$F$83,3,FALSE))))</f>
        <v>นางสาวศิลป์ศุภา  คุสินธุ์</v>
      </c>
      <c r="Z132" s="6" t="str">
        <f>IF(Y132=$Z$4,MAX(Z$1:$Z131)+1,"")</f>
        <v/>
      </c>
      <c r="AA132" s="6" t="str">
        <f>IF($Y132=AA$4,MAX(AA$1:AA131)+1,"")</f>
        <v/>
      </c>
      <c r="AB132" s="6" t="str">
        <f>IF($Y132=AB$4,MAX(AB$1:AB131)+1,"")</f>
        <v/>
      </c>
      <c r="AC132" s="6" t="str">
        <f>IF($Y132=AC$4,MAX(AC$1:AC131)+1,"")</f>
        <v/>
      </c>
      <c r="AD132" s="6" t="str">
        <f>IF($Y132=AD$4,MAX(AD$1:AD131)+1,"")</f>
        <v/>
      </c>
      <c r="AE132" s="6" t="str">
        <f>IF($Y132=AE$4,MAX(AE$1:AE131)+1,"")</f>
        <v/>
      </c>
      <c r="AF132" s="6" t="str">
        <f>IF($Y132=AF$4,MAX(AF$1:AF131)+1,"")</f>
        <v/>
      </c>
      <c r="AG132" s="6" t="str">
        <f>IF($Y132=AG$4,MAX(AG$1:AG131)+1,"")</f>
        <v/>
      </c>
      <c r="AH132" s="6" t="str">
        <f>IF($Y132=AH$4,MAX(AH$1:AH131)+1,"")</f>
        <v/>
      </c>
      <c r="AI132" s="5">
        <f t="shared" si="18"/>
        <v>0</v>
      </c>
      <c r="AK132" s="6">
        <f>IF($W132=AK$4,MAX(AK$1:AK131)+1,"")</f>
        <v>14</v>
      </c>
      <c r="AL132" s="6" t="str">
        <f>IF($W132=AL$4,MAX(AL$1:AL131)+1,"")</f>
        <v/>
      </c>
      <c r="AM132" s="6" t="str">
        <f>IF($W132=AM$4,MAX(AM$1:AM131)+1,"")</f>
        <v/>
      </c>
      <c r="AN132" s="6" t="str">
        <f>IF($W132=AN$4,MAX(AN$1:AN131)+1,"")</f>
        <v/>
      </c>
      <c r="AO132" s="6" t="str">
        <f>IF($W132=AO$4,MAX(AO$1:AO131)+1,"")</f>
        <v/>
      </c>
      <c r="AP132" s="6" t="str">
        <f>IF($W132=AP$4,MAX(AP$1:AP131)+1,"")</f>
        <v/>
      </c>
      <c r="AQ132" s="6" t="str">
        <f>IF($W132=AQ$4,MAX(AQ$1:AQ131)+1,"")</f>
        <v/>
      </c>
      <c r="AR132" s="6" t="str">
        <f>IF($W132=AR$4,MAX(AR$1:AR131)+1,"")</f>
        <v/>
      </c>
      <c r="AS132" s="6" t="str">
        <f>IF($W132=AS$4,MAX(AS$1:AS131)+1,"")</f>
        <v/>
      </c>
      <c r="AT132" s="6" t="str">
        <f>IF($W132=AT$4,MAX(AT$1:AT131)+1,"")</f>
        <v/>
      </c>
      <c r="AU132" s="6" t="str">
        <f>IF($W132=AU$4,MAX(AU$1:AU131)+1,"")</f>
        <v/>
      </c>
      <c r="AV132" s="6" t="str">
        <f>IF($W132=AV$4,MAX(AV$1:AV131)+1,"")</f>
        <v/>
      </c>
      <c r="AW132" s="6" t="str">
        <f>IF($W132=AW$4,MAX(AW$1:AW131)+1,"")</f>
        <v/>
      </c>
      <c r="AX132" s="6" t="str">
        <f>IF($W132=AX$4,MAX(AX$1:AX131)+1,"")</f>
        <v/>
      </c>
      <c r="AY132" s="6" t="str">
        <f>IF($W132=AY$4,MAX(AY$1:AY131)+1,"")</f>
        <v/>
      </c>
      <c r="AZ132" s="6" t="str">
        <f>IF($W132=AZ$4,MAX(AZ$1:AZ131)+1,"")</f>
        <v/>
      </c>
      <c r="BA132" s="6" t="str">
        <f>IF($W132=BA$4,MAX(BA$1:BA131)+1,"")</f>
        <v/>
      </c>
      <c r="BB132" s="6" t="str">
        <f>IF($W132=BB$4,MAX(BB$1:BB131)+1,"")</f>
        <v/>
      </c>
      <c r="BC132" s="6" t="str">
        <f>IF($W132=BC$4,MAX(BC$1:BC131)+1,"")</f>
        <v/>
      </c>
      <c r="BD132" s="6" t="str">
        <f>IF($W132=BD$4,MAX(BD$1:BD131)+1,"")</f>
        <v/>
      </c>
      <c r="BE132" s="6" t="str">
        <f>IF($W132=BE$4,MAX(BE$1:BE131)+1,"")</f>
        <v/>
      </c>
      <c r="BF132" s="6" t="str">
        <f>IF($W132=BF$4,MAX(BF$1:BF131)+1,"")</f>
        <v/>
      </c>
      <c r="BG132" s="6" t="str">
        <f>IF($W132=BG$4,MAX(BG$1:BG131)+1,"")</f>
        <v/>
      </c>
      <c r="BH132" s="6" t="str">
        <f>IF($W132=BH$4,MAX(BH$1:BH131)+1,"")</f>
        <v/>
      </c>
      <c r="BI132" s="6" t="str">
        <f>IF($W132=BI$4,MAX(BI$1:BI131)+1,"")</f>
        <v/>
      </c>
      <c r="BJ132" s="6" t="str">
        <f>IF($W132=BJ$4,MAX(BJ$1:BJ131)+1,"")</f>
        <v/>
      </c>
      <c r="BK132" s="6" t="str">
        <f>IF($W132=BK$4,MAX(BK$1:BK131)+1,"")</f>
        <v/>
      </c>
      <c r="BL132" s="6" t="str">
        <f>IF($W132=BL$4,MAX(BL$1:BL131)+1,"")</f>
        <v/>
      </c>
      <c r="BM132" s="6" t="str">
        <f>IF($W132=BM$4,MAX(BM$1:BM131)+1,"")</f>
        <v/>
      </c>
      <c r="BN132" s="6" t="str">
        <f>IF($W132=BN$4,MAX(BN$1:BN131)+1,"")</f>
        <v/>
      </c>
      <c r="BO132" s="6" t="str">
        <f>IF($W132=BO$4,MAX(BO$1:BO131)+1,"")</f>
        <v/>
      </c>
      <c r="BP132" s="6" t="str">
        <f>IF($W132=BP$4,MAX(BP$1:BP131)+1,"")</f>
        <v/>
      </c>
      <c r="BQ132" s="6" t="str">
        <f>IF($W132=BQ$4,MAX(BQ$1:BQ131)+1,"")</f>
        <v/>
      </c>
      <c r="BR132" s="6" t="str">
        <f>IF($W132=BR$4,MAX(BR$1:BR131)+1,"")</f>
        <v/>
      </c>
      <c r="BS132" s="6" t="str">
        <f>IF($W132=BS$4,MAX(BS$1:BS131)+1,"")</f>
        <v/>
      </c>
      <c r="BT132" s="6" t="str">
        <f>IF($W132=BT$4,MAX(BT$1:BT131)+1,"")</f>
        <v/>
      </c>
      <c r="BU132" s="6" t="str">
        <f>IF($W132=BU$4,MAX(BU$1:BU131)+1,"")</f>
        <v/>
      </c>
      <c r="BV132" s="6" t="str">
        <f>IF($W132=BV$4,MAX(BV$1:BV131)+1,"")</f>
        <v/>
      </c>
      <c r="BW132" s="6" t="str">
        <f>IF($W132=BW$4,MAX(BW$1:BW131)+1,"")</f>
        <v/>
      </c>
      <c r="BX132" s="6" t="str">
        <f>IF($W132=BX$4,MAX(BX$1:BX131)+1,"")</f>
        <v/>
      </c>
      <c r="BY132" s="6" t="str">
        <f>IF($W132=BY$4,MAX(BY$1:BY131)+1,"")</f>
        <v/>
      </c>
      <c r="BZ132" s="6" t="str">
        <f>IF($W132=BZ$4,MAX(BZ$1:BZ131)+1,"")</f>
        <v/>
      </c>
      <c r="CA132" s="6" t="str">
        <f>IF($W132=CA$4,MAX(CA$1:CA131)+1,"")</f>
        <v/>
      </c>
      <c r="CB132" s="6" t="str">
        <f>IF($W132=CB$4,MAX(CB$1:CB131)+1,"")</f>
        <v/>
      </c>
      <c r="CC132" s="6" t="str">
        <f>IF($W132=CC$4,MAX(CC$1:CC131)+1,"")</f>
        <v/>
      </c>
      <c r="CD132" s="6" t="str">
        <f>IF($W132=CD$4,MAX(CD$1:CD131)+1,"")</f>
        <v/>
      </c>
      <c r="CE132" s="6" t="str">
        <f>IF($W132=CE$4,MAX(CE$1:CE131)+1,"")</f>
        <v/>
      </c>
      <c r="CF132" s="6" t="str">
        <f>IF($W132=CF$4,MAX(CF$1:CF131)+1,"")</f>
        <v/>
      </c>
      <c r="CG132" s="6" t="str">
        <f>IF($W132=CG$4,MAX(CG$1:CG131)+1,"")</f>
        <v/>
      </c>
      <c r="CH132" s="6" t="str">
        <f>IF($W132=CH$4,MAX(CH$1:CH131)+1,"")</f>
        <v/>
      </c>
      <c r="CI132" s="6" t="str">
        <f>IF($W132=CI$4,MAX(CI$1:CI131)+1,"")</f>
        <v/>
      </c>
      <c r="CJ132" s="6" t="str">
        <f>IF($W132=CJ$4,MAX(CJ$1:CJ131)+1,"")</f>
        <v/>
      </c>
      <c r="CK132" s="6" t="str">
        <f>IF($W132=CK$4,MAX(CK$1:CK131)+1,"")</f>
        <v/>
      </c>
      <c r="CL132" s="6" t="str">
        <f>IF($W132=CL$4,MAX(CL$1:CL131)+1,"")</f>
        <v/>
      </c>
      <c r="CM132" s="6" t="str">
        <f>IF($W132=CM$4,MAX(CM$1:CM131)+1,"")</f>
        <v/>
      </c>
      <c r="CN132" s="6" t="str">
        <f>IF($W132=CN$4,MAX(CN$1:CN131)+1,"")</f>
        <v/>
      </c>
      <c r="CO132" s="6" t="str">
        <f>IF($W132=CO$4,MAX(CO$1:CO131)+1,"")</f>
        <v/>
      </c>
      <c r="CP132" s="6" t="str">
        <f>IF($W132=CP$4,MAX(CP$1:CP131)+1,"")</f>
        <v/>
      </c>
      <c r="CQ132" s="6" t="str">
        <f>IF($W132=CQ$4,MAX(CQ$1:CQ131)+1,"")</f>
        <v/>
      </c>
      <c r="CR132" s="6" t="str">
        <f>IF($W132=CR$4,MAX(CR$1:CR131)+1,"")</f>
        <v/>
      </c>
      <c r="CS132" s="6" t="str">
        <f>IF($W132=CS$4,MAX(CS$1:CS131)+1,"")</f>
        <v/>
      </c>
      <c r="CT132" s="5">
        <f t="shared" si="19"/>
        <v>14</v>
      </c>
      <c r="CU132" s="6" t="str">
        <f t="shared" si="20"/>
        <v>1139700113351</v>
      </c>
      <c r="CV132" s="5" t="str">
        <f t="shared" si="21"/>
        <v>เด็กชาย</v>
      </c>
      <c r="CW132" s="5" t="str" cm="1">
        <f t="array" ref="CW132">RIGHT(F132,MIN(LEN(SUBSTITUTE(F132,รายชื่อนักเรียนแยกห้อง!$AD$5:$AD$8,""))))</f>
        <v>หัสนัย</v>
      </c>
      <c r="CX132" s="6">
        <f t="shared" si="22"/>
        <v>0</v>
      </c>
      <c r="CY132" s="6" t="str">
        <f t="shared" si="23"/>
        <v/>
      </c>
      <c r="CZ132" s="5" t="str">
        <f t="shared" si="24"/>
        <v>มัธยมศึกษาปีที่ 1/4-0</v>
      </c>
      <c r="DA132" s="5" t="str">
        <f t="shared" si="25"/>
        <v>มัธยมศึกษาปีที่ 1/4-</v>
      </c>
      <c r="DC132" s="6" t="str">
        <f>IF(DB132="วิทย์-คณิต (เตรียมวิศวะ)",MAX($DC$1:DC131)+1,"")</f>
        <v/>
      </c>
      <c r="DD132" s="6" t="str">
        <f>IF(DB132="วิทย์-คณิต (วิทยาศาสตร์สุขภาพ)",MAX($DD$1:DD131)+1,"")</f>
        <v/>
      </c>
      <c r="DE132" s="6" t="str">
        <f>IF(DB132="ศิลป์การจัดการธุรกิจการค้าสมัยใหม่",MAX($DE$1:DE131)+1,"")</f>
        <v/>
      </c>
      <c r="DF132" s="6" t="str">
        <f>IF(DB132="ศิลป์ภาษาจีนเพื่อธุรกิจ 4.0",MAX($DF$1:DF131)+1,"")</f>
        <v/>
      </c>
      <c r="DG132" s="6" t="str">
        <f>IF(DB132="ศิลป์ภาษาอังกฤษเพื่อการสื่อสารธุรกิจ",MAX($DG$1:DG131)+1,"")</f>
        <v/>
      </c>
      <c r="DH132" s="6" t="str">
        <f>IF(DB132="นวัตกรรมการจัดการเกษตร",MAX($DH$1:DH131)+1,"")</f>
        <v/>
      </c>
      <c r="DI132" s="5">
        <f t="shared" si="26"/>
        <v>0</v>
      </c>
      <c r="DJ132" s="5" t="str">
        <f t="shared" si="27"/>
        <v>มัธยมศึกษาปีที่ 1/4-21</v>
      </c>
      <c r="DK132" s="5" t="str">
        <f t="shared" si="28"/>
        <v>-0</v>
      </c>
      <c r="DL132" s="5" t="str">
        <f t="shared" si="29"/>
        <v>มัธยมศึกษาปีที่ 1</v>
      </c>
    </row>
    <row r="133" spans="1:116">
      <c r="A133" s="5" t="str">
        <f t="shared" si="15"/>
        <v>มัธยมศึกษาปีที่ 1/4-22</v>
      </c>
      <c r="B133" s="5" t="str">
        <f t="shared" si="16"/>
        <v>ช68103-14</v>
      </c>
      <c r="C133" s="5" t="str">
        <f t="shared" si="17"/>
        <v>-0</v>
      </c>
      <c r="D133" s="8">
        <v>22</v>
      </c>
      <c r="E133" s="9" t="s">
        <v>1850</v>
      </c>
      <c r="F133" s="3" t="s">
        <v>1875</v>
      </c>
      <c r="G133" s="3" t="s">
        <v>1876</v>
      </c>
      <c r="H133" s="11">
        <v>1</v>
      </c>
      <c r="I133" s="11">
        <v>7</v>
      </c>
      <c r="J133" s="11">
        <v>0</v>
      </c>
      <c r="K133" s="11">
        <v>9</v>
      </c>
      <c r="L133" s="11">
        <v>9</v>
      </c>
      <c r="M133" s="11">
        <v>0</v>
      </c>
      <c r="N133" s="11">
        <v>1</v>
      </c>
      <c r="O133" s="11">
        <v>9</v>
      </c>
      <c r="P133" s="11">
        <v>7</v>
      </c>
      <c r="Q133" s="11">
        <v>6</v>
      </c>
      <c r="R133" s="11">
        <v>8</v>
      </c>
      <c r="S133" s="11">
        <v>5</v>
      </c>
      <c r="T133" s="11">
        <v>7</v>
      </c>
      <c r="U133" s="11" t="s">
        <v>578</v>
      </c>
      <c r="W133" s="6" t="str">
        <f>IF(X133="","",IF(X133=รายชื่อชมรม!$B$3,รายชื่อชมรม!$A$3,IF(X133=รายชื่อชมรม!$B$4,รายชื่อชมรม!$A$4,IF(X133=รายชื่อชมรม!$B$5,รายชื่อชมรม!$A$5,IF(X133=รายชื่อชมรม!$B$6,รายชื่อชมรม!$A$6,IF(X133=รายชื่อชมรม!$B$7,รายชื่อชมรม!$A$7,IF(X133=รายชื่อชมรม!$B$8,รายชื่อชมรม!$A$8,IF(X133=รายชื่อชมรม!$B$9,รายชื่อชมรม!$A$9,IF(X133=รายชื่อชมรม!$B$10,รายชื่อชมรม!$A$10,IF(X133=รายชื่อชมรม!$B$11,รายชื่อชมรม!$A$11,IF(X133=รายชื่อชมรม!$B$12,รายชื่อชมรม!$A$12,"-")))))))))))</f>
        <v>ช68103</v>
      </c>
      <c r="X133" s="6" t="s">
        <v>2309</v>
      </c>
      <c r="Y133" s="6" t="str">
        <f>IF(W133=0,"",IF(W133="-","",IF(W133="","",VLOOKUP(W133,รายชื่อชมรม!$A$3:$F$83,3,FALSE))))</f>
        <v>นายวสันต์  แสงรัตนกูล</v>
      </c>
      <c r="Z133" s="6" t="str">
        <f>IF(Y133=$Z$4,MAX(Z$1:$Z132)+1,"")</f>
        <v/>
      </c>
      <c r="AA133" s="6" t="str">
        <f>IF($Y133=AA$4,MAX(AA$1:AA132)+1,"")</f>
        <v/>
      </c>
      <c r="AB133" s="6" t="str">
        <f>IF($Y133=AB$4,MAX(AB$1:AB132)+1,"")</f>
        <v/>
      </c>
      <c r="AC133" s="6" t="str">
        <f>IF($Y133=AC$4,MAX(AC$1:AC132)+1,"")</f>
        <v/>
      </c>
      <c r="AD133" s="6" t="str">
        <f>IF($Y133=AD$4,MAX(AD$1:AD132)+1,"")</f>
        <v/>
      </c>
      <c r="AE133" s="6" t="str">
        <f>IF($Y133=AE$4,MAX(AE$1:AE132)+1,"")</f>
        <v/>
      </c>
      <c r="AF133" s="6" t="str">
        <f>IF($Y133=AF$4,MAX(AF$1:AF132)+1,"")</f>
        <v/>
      </c>
      <c r="AG133" s="6" t="str">
        <f>IF($Y133=AG$4,MAX(AG$1:AG132)+1,"")</f>
        <v/>
      </c>
      <c r="AH133" s="6" t="str">
        <f>IF($Y133=AH$4,MAX(AH$1:AH132)+1,"")</f>
        <v/>
      </c>
      <c r="AI133" s="5">
        <f t="shared" si="18"/>
        <v>0</v>
      </c>
      <c r="AK133" s="6" t="str">
        <f>IF($W133=AK$4,MAX(AK$1:AK132)+1,"")</f>
        <v/>
      </c>
      <c r="AL133" s="6" t="str">
        <f>IF($W133=AL$4,MAX(AL$1:AL132)+1,"")</f>
        <v/>
      </c>
      <c r="AM133" s="6">
        <f>IF($W133=AM$4,MAX(AM$1:AM132)+1,"")</f>
        <v>14</v>
      </c>
      <c r="AN133" s="6" t="str">
        <f>IF($W133=AN$4,MAX(AN$1:AN132)+1,"")</f>
        <v/>
      </c>
      <c r="AO133" s="6" t="str">
        <f>IF($W133=AO$4,MAX(AO$1:AO132)+1,"")</f>
        <v/>
      </c>
      <c r="AP133" s="6" t="str">
        <f>IF($W133=AP$4,MAX(AP$1:AP132)+1,"")</f>
        <v/>
      </c>
      <c r="AQ133" s="6" t="str">
        <f>IF($W133=AQ$4,MAX(AQ$1:AQ132)+1,"")</f>
        <v/>
      </c>
      <c r="AR133" s="6" t="str">
        <f>IF($W133=AR$4,MAX(AR$1:AR132)+1,"")</f>
        <v/>
      </c>
      <c r="AS133" s="6" t="str">
        <f>IF($W133=AS$4,MAX(AS$1:AS132)+1,"")</f>
        <v/>
      </c>
      <c r="AT133" s="6" t="str">
        <f>IF($W133=AT$4,MAX(AT$1:AT132)+1,"")</f>
        <v/>
      </c>
      <c r="AU133" s="6" t="str">
        <f>IF($W133=AU$4,MAX(AU$1:AU132)+1,"")</f>
        <v/>
      </c>
      <c r="AV133" s="6" t="str">
        <f>IF($W133=AV$4,MAX(AV$1:AV132)+1,"")</f>
        <v/>
      </c>
      <c r="AW133" s="6" t="str">
        <f>IF($W133=AW$4,MAX(AW$1:AW132)+1,"")</f>
        <v/>
      </c>
      <c r="AX133" s="6" t="str">
        <f>IF($W133=AX$4,MAX(AX$1:AX132)+1,"")</f>
        <v/>
      </c>
      <c r="AY133" s="6" t="str">
        <f>IF($W133=AY$4,MAX(AY$1:AY132)+1,"")</f>
        <v/>
      </c>
      <c r="AZ133" s="6" t="str">
        <f>IF($W133=AZ$4,MAX(AZ$1:AZ132)+1,"")</f>
        <v/>
      </c>
      <c r="BA133" s="6" t="str">
        <f>IF($W133=BA$4,MAX(BA$1:BA132)+1,"")</f>
        <v/>
      </c>
      <c r="BB133" s="6" t="str">
        <f>IF($W133=BB$4,MAX(BB$1:BB132)+1,"")</f>
        <v/>
      </c>
      <c r="BC133" s="6" t="str">
        <f>IF($W133=BC$4,MAX(BC$1:BC132)+1,"")</f>
        <v/>
      </c>
      <c r="BD133" s="6" t="str">
        <f>IF($W133=BD$4,MAX(BD$1:BD132)+1,"")</f>
        <v/>
      </c>
      <c r="BE133" s="6" t="str">
        <f>IF($W133=BE$4,MAX(BE$1:BE132)+1,"")</f>
        <v/>
      </c>
      <c r="BF133" s="6" t="str">
        <f>IF($W133=BF$4,MAX(BF$1:BF132)+1,"")</f>
        <v/>
      </c>
      <c r="BG133" s="6" t="str">
        <f>IF($W133=BG$4,MAX(BG$1:BG132)+1,"")</f>
        <v/>
      </c>
      <c r="BH133" s="6" t="str">
        <f>IF($W133=BH$4,MAX(BH$1:BH132)+1,"")</f>
        <v/>
      </c>
      <c r="BI133" s="6" t="str">
        <f>IF($W133=BI$4,MAX(BI$1:BI132)+1,"")</f>
        <v/>
      </c>
      <c r="BJ133" s="6" t="str">
        <f>IF($W133=BJ$4,MAX(BJ$1:BJ132)+1,"")</f>
        <v/>
      </c>
      <c r="BK133" s="6" t="str">
        <f>IF($W133=BK$4,MAX(BK$1:BK132)+1,"")</f>
        <v/>
      </c>
      <c r="BL133" s="6" t="str">
        <f>IF($W133=BL$4,MAX(BL$1:BL132)+1,"")</f>
        <v/>
      </c>
      <c r="BM133" s="6" t="str">
        <f>IF($W133=BM$4,MAX(BM$1:BM132)+1,"")</f>
        <v/>
      </c>
      <c r="BN133" s="6" t="str">
        <f>IF($W133=BN$4,MAX(BN$1:BN132)+1,"")</f>
        <v/>
      </c>
      <c r="BO133" s="6" t="str">
        <f>IF($W133=BO$4,MAX(BO$1:BO132)+1,"")</f>
        <v/>
      </c>
      <c r="BP133" s="6" t="str">
        <f>IF($W133=BP$4,MAX(BP$1:BP132)+1,"")</f>
        <v/>
      </c>
      <c r="BQ133" s="6" t="str">
        <f>IF($W133=BQ$4,MAX(BQ$1:BQ132)+1,"")</f>
        <v/>
      </c>
      <c r="BR133" s="6" t="str">
        <f>IF($W133=BR$4,MAX(BR$1:BR132)+1,"")</f>
        <v/>
      </c>
      <c r="BS133" s="6" t="str">
        <f>IF($W133=BS$4,MAX(BS$1:BS132)+1,"")</f>
        <v/>
      </c>
      <c r="BT133" s="6" t="str">
        <f>IF($W133=BT$4,MAX(BT$1:BT132)+1,"")</f>
        <v/>
      </c>
      <c r="BU133" s="6" t="str">
        <f>IF($W133=BU$4,MAX(BU$1:BU132)+1,"")</f>
        <v/>
      </c>
      <c r="BV133" s="6" t="str">
        <f>IF($W133=BV$4,MAX(BV$1:BV132)+1,"")</f>
        <v/>
      </c>
      <c r="BW133" s="6" t="str">
        <f>IF($W133=BW$4,MAX(BW$1:BW132)+1,"")</f>
        <v/>
      </c>
      <c r="BX133" s="6" t="str">
        <f>IF($W133=BX$4,MAX(BX$1:BX132)+1,"")</f>
        <v/>
      </c>
      <c r="BY133" s="6" t="str">
        <f>IF($W133=BY$4,MAX(BY$1:BY132)+1,"")</f>
        <v/>
      </c>
      <c r="BZ133" s="6" t="str">
        <f>IF($W133=BZ$4,MAX(BZ$1:BZ132)+1,"")</f>
        <v/>
      </c>
      <c r="CA133" s="6" t="str">
        <f>IF($W133=CA$4,MAX(CA$1:CA132)+1,"")</f>
        <v/>
      </c>
      <c r="CB133" s="6" t="str">
        <f>IF($W133=CB$4,MAX(CB$1:CB132)+1,"")</f>
        <v/>
      </c>
      <c r="CC133" s="6" t="str">
        <f>IF($W133=CC$4,MAX(CC$1:CC132)+1,"")</f>
        <v/>
      </c>
      <c r="CD133" s="6" t="str">
        <f>IF($W133=CD$4,MAX(CD$1:CD132)+1,"")</f>
        <v/>
      </c>
      <c r="CE133" s="6" t="str">
        <f>IF($W133=CE$4,MAX(CE$1:CE132)+1,"")</f>
        <v/>
      </c>
      <c r="CF133" s="6" t="str">
        <f>IF($W133=CF$4,MAX(CF$1:CF132)+1,"")</f>
        <v/>
      </c>
      <c r="CG133" s="6" t="str">
        <f>IF($W133=CG$4,MAX(CG$1:CG132)+1,"")</f>
        <v/>
      </c>
      <c r="CH133" s="6" t="str">
        <f>IF($W133=CH$4,MAX(CH$1:CH132)+1,"")</f>
        <v/>
      </c>
      <c r="CI133" s="6" t="str">
        <f>IF($W133=CI$4,MAX(CI$1:CI132)+1,"")</f>
        <v/>
      </c>
      <c r="CJ133" s="6" t="str">
        <f>IF($W133=CJ$4,MAX(CJ$1:CJ132)+1,"")</f>
        <v/>
      </c>
      <c r="CK133" s="6" t="str">
        <f>IF($W133=CK$4,MAX(CK$1:CK132)+1,"")</f>
        <v/>
      </c>
      <c r="CL133" s="6" t="str">
        <f>IF($W133=CL$4,MAX(CL$1:CL132)+1,"")</f>
        <v/>
      </c>
      <c r="CM133" s="6" t="str">
        <f>IF($W133=CM$4,MAX(CM$1:CM132)+1,"")</f>
        <v/>
      </c>
      <c r="CN133" s="6" t="str">
        <f>IF($W133=CN$4,MAX(CN$1:CN132)+1,"")</f>
        <v/>
      </c>
      <c r="CO133" s="6" t="str">
        <f>IF($W133=CO$4,MAX(CO$1:CO132)+1,"")</f>
        <v/>
      </c>
      <c r="CP133" s="6" t="str">
        <f>IF($W133=CP$4,MAX(CP$1:CP132)+1,"")</f>
        <v/>
      </c>
      <c r="CQ133" s="6" t="str">
        <f>IF($W133=CQ$4,MAX(CQ$1:CQ132)+1,"")</f>
        <v/>
      </c>
      <c r="CR133" s="6" t="str">
        <f>IF($W133=CR$4,MAX(CR$1:CR132)+1,"")</f>
        <v/>
      </c>
      <c r="CS133" s="6" t="str">
        <f>IF($W133=CS$4,MAX(CS$1:CS132)+1,"")</f>
        <v/>
      </c>
      <c r="CT133" s="5">
        <f t="shared" si="19"/>
        <v>14</v>
      </c>
      <c r="CU133" s="6" t="str">
        <f t="shared" si="20"/>
        <v>1709901976857</v>
      </c>
      <c r="CV133" s="5" t="str">
        <f t="shared" si="21"/>
        <v>เด็กชาย</v>
      </c>
      <c r="CW133" s="5" t="str" cm="1">
        <f t="array" ref="CW133">RIGHT(F133,MIN(LEN(SUBSTITUTE(F133,รายชื่อนักเรียนแยกห้อง!$AD$5:$AD$8,""))))</f>
        <v>ปฐมวีร์</v>
      </c>
      <c r="CX133" s="6">
        <f t="shared" si="22"/>
        <v>0</v>
      </c>
      <c r="CY133" s="6" t="str">
        <f t="shared" si="23"/>
        <v/>
      </c>
      <c r="CZ133" s="5" t="str">
        <f t="shared" si="24"/>
        <v>มัธยมศึกษาปีที่ 1/4-0</v>
      </c>
      <c r="DA133" s="5" t="str">
        <f t="shared" si="25"/>
        <v>มัธยมศึกษาปีที่ 1/4-</v>
      </c>
      <c r="DC133" s="6" t="str">
        <f>IF(DB133="วิทย์-คณิต (เตรียมวิศวะ)",MAX($DC$1:DC132)+1,"")</f>
        <v/>
      </c>
      <c r="DD133" s="6" t="str">
        <f>IF(DB133="วิทย์-คณิต (วิทยาศาสตร์สุขภาพ)",MAX($DD$1:DD132)+1,"")</f>
        <v/>
      </c>
      <c r="DE133" s="6" t="str">
        <f>IF(DB133="ศิลป์การจัดการธุรกิจการค้าสมัยใหม่",MAX($DE$1:DE132)+1,"")</f>
        <v/>
      </c>
      <c r="DF133" s="6" t="str">
        <f>IF(DB133="ศิลป์ภาษาจีนเพื่อธุรกิจ 4.0",MAX($DF$1:DF132)+1,"")</f>
        <v/>
      </c>
      <c r="DG133" s="6" t="str">
        <f>IF(DB133="ศิลป์ภาษาอังกฤษเพื่อการสื่อสารธุรกิจ",MAX($DG$1:DG132)+1,"")</f>
        <v/>
      </c>
      <c r="DH133" s="6" t="str">
        <f>IF(DB133="นวัตกรรมการจัดการเกษตร",MAX($DH$1:DH132)+1,"")</f>
        <v/>
      </c>
      <c r="DI133" s="5">
        <f t="shared" si="26"/>
        <v>0</v>
      </c>
      <c r="DJ133" s="5" t="str">
        <f t="shared" si="27"/>
        <v>มัธยมศึกษาปีที่ 1/4-22</v>
      </c>
      <c r="DK133" s="5" t="str">
        <f t="shared" si="28"/>
        <v>-0</v>
      </c>
      <c r="DL133" s="5" t="str">
        <f t="shared" si="29"/>
        <v>มัธยมศึกษาปีที่ 1</v>
      </c>
    </row>
    <row r="134" spans="1:116">
      <c r="A134" s="5" t="str">
        <f t="shared" ref="A134:A197" si="30">U134&amp;"-"&amp;D134</f>
        <v>มัธยมศึกษาปีที่ 1/4-23</v>
      </c>
      <c r="B134" s="5" t="str">
        <f t="shared" ref="B134:B197" si="31">W134&amp;"-"&amp;CT134</f>
        <v>ช68103-15</v>
      </c>
      <c r="C134" s="5" t="str">
        <f t="shared" ref="C134:C197" si="32">DB134&amp;"-"&amp;DI134</f>
        <v>-0</v>
      </c>
      <c r="D134" s="8">
        <v>23</v>
      </c>
      <c r="E134" s="9" t="s">
        <v>1853</v>
      </c>
      <c r="F134" s="3" t="s">
        <v>1878</v>
      </c>
      <c r="G134" s="3" t="s">
        <v>1879</v>
      </c>
      <c r="H134" s="11">
        <v>1</v>
      </c>
      <c r="I134" s="11">
        <v>7</v>
      </c>
      <c r="J134" s="11">
        <v>0</v>
      </c>
      <c r="K134" s="11">
        <v>9</v>
      </c>
      <c r="L134" s="11">
        <v>9</v>
      </c>
      <c r="M134" s="11">
        <v>0</v>
      </c>
      <c r="N134" s="11">
        <v>1</v>
      </c>
      <c r="O134" s="11">
        <v>9</v>
      </c>
      <c r="P134" s="11">
        <v>4</v>
      </c>
      <c r="Q134" s="11">
        <v>2</v>
      </c>
      <c r="R134" s="11">
        <v>2</v>
      </c>
      <c r="S134" s="11">
        <v>2</v>
      </c>
      <c r="T134" s="11">
        <v>7</v>
      </c>
      <c r="U134" s="11" t="s">
        <v>578</v>
      </c>
      <c r="W134" s="6" t="str">
        <f>IF(X134="","",IF(X134=รายชื่อชมรม!$B$3,รายชื่อชมรม!$A$3,IF(X134=รายชื่อชมรม!$B$4,รายชื่อชมรม!$A$4,IF(X134=รายชื่อชมรม!$B$5,รายชื่อชมรม!$A$5,IF(X134=รายชื่อชมรม!$B$6,รายชื่อชมรม!$A$6,IF(X134=รายชื่อชมรม!$B$7,รายชื่อชมรม!$A$7,IF(X134=รายชื่อชมรม!$B$8,รายชื่อชมรม!$A$8,IF(X134=รายชื่อชมรม!$B$9,รายชื่อชมรม!$A$9,IF(X134=รายชื่อชมรม!$B$10,รายชื่อชมรม!$A$10,IF(X134=รายชื่อชมรม!$B$11,รายชื่อชมรม!$A$11,IF(X134=รายชื่อชมรม!$B$12,รายชื่อชมรม!$A$12,"-")))))))))))</f>
        <v>ช68103</v>
      </c>
      <c r="X134" s="6" t="s">
        <v>2309</v>
      </c>
      <c r="Y134" s="6" t="str">
        <f>IF(W134=0,"",IF(W134="-","",IF(W134="","",VLOOKUP(W134,รายชื่อชมรม!$A$3:$F$83,3,FALSE))))</f>
        <v>นายวสันต์  แสงรัตนกูล</v>
      </c>
      <c r="Z134" s="6" t="str">
        <f>IF(Y134=$Z$4,MAX(Z$1:$Z133)+1,"")</f>
        <v/>
      </c>
      <c r="AA134" s="6" t="str">
        <f>IF($Y134=AA$4,MAX(AA$1:AA133)+1,"")</f>
        <v/>
      </c>
      <c r="AB134" s="6" t="str">
        <f>IF($Y134=AB$4,MAX(AB$1:AB133)+1,"")</f>
        <v/>
      </c>
      <c r="AC134" s="6" t="str">
        <f>IF($Y134=AC$4,MAX(AC$1:AC133)+1,"")</f>
        <v/>
      </c>
      <c r="AD134" s="6" t="str">
        <f>IF($Y134=AD$4,MAX(AD$1:AD133)+1,"")</f>
        <v/>
      </c>
      <c r="AE134" s="6" t="str">
        <f>IF($Y134=AE$4,MAX(AE$1:AE133)+1,"")</f>
        <v/>
      </c>
      <c r="AF134" s="6" t="str">
        <f>IF($Y134=AF$4,MAX(AF$1:AF133)+1,"")</f>
        <v/>
      </c>
      <c r="AG134" s="6" t="str">
        <f>IF($Y134=AG$4,MAX(AG$1:AG133)+1,"")</f>
        <v/>
      </c>
      <c r="AH134" s="6" t="str">
        <f>IF($Y134=AH$4,MAX(AH$1:AH133)+1,"")</f>
        <v/>
      </c>
      <c r="AI134" s="5">
        <f t="shared" ref="AI134:AI197" si="33">SUM(Z134:AH134)</f>
        <v>0</v>
      </c>
      <c r="AK134" s="6" t="str">
        <f>IF($W134=AK$4,MAX(AK$1:AK133)+1,"")</f>
        <v/>
      </c>
      <c r="AL134" s="6" t="str">
        <f>IF($W134=AL$4,MAX(AL$1:AL133)+1,"")</f>
        <v/>
      </c>
      <c r="AM134" s="6">
        <f>IF($W134=AM$4,MAX(AM$1:AM133)+1,"")</f>
        <v>15</v>
      </c>
      <c r="AN134" s="6" t="str">
        <f>IF($W134=AN$4,MAX(AN$1:AN133)+1,"")</f>
        <v/>
      </c>
      <c r="AO134" s="6" t="str">
        <f>IF($W134=AO$4,MAX(AO$1:AO133)+1,"")</f>
        <v/>
      </c>
      <c r="AP134" s="6" t="str">
        <f>IF($W134=AP$4,MAX(AP$1:AP133)+1,"")</f>
        <v/>
      </c>
      <c r="AQ134" s="6" t="str">
        <f>IF($W134=AQ$4,MAX(AQ$1:AQ133)+1,"")</f>
        <v/>
      </c>
      <c r="AR134" s="6" t="str">
        <f>IF($W134=AR$4,MAX(AR$1:AR133)+1,"")</f>
        <v/>
      </c>
      <c r="AS134" s="6" t="str">
        <f>IF($W134=AS$4,MAX(AS$1:AS133)+1,"")</f>
        <v/>
      </c>
      <c r="AT134" s="6" t="str">
        <f>IF($W134=AT$4,MAX(AT$1:AT133)+1,"")</f>
        <v/>
      </c>
      <c r="AU134" s="6" t="str">
        <f>IF($W134=AU$4,MAX(AU$1:AU133)+1,"")</f>
        <v/>
      </c>
      <c r="AV134" s="6" t="str">
        <f>IF($W134=AV$4,MAX(AV$1:AV133)+1,"")</f>
        <v/>
      </c>
      <c r="AW134" s="6" t="str">
        <f>IF($W134=AW$4,MAX(AW$1:AW133)+1,"")</f>
        <v/>
      </c>
      <c r="AX134" s="6" t="str">
        <f>IF($W134=AX$4,MAX(AX$1:AX133)+1,"")</f>
        <v/>
      </c>
      <c r="AY134" s="6" t="str">
        <f>IF($W134=AY$4,MAX(AY$1:AY133)+1,"")</f>
        <v/>
      </c>
      <c r="AZ134" s="6" t="str">
        <f>IF($W134=AZ$4,MAX(AZ$1:AZ133)+1,"")</f>
        <v/>
      </c>
      <c r="BA134" s="6" t="str">
        <f>IF($W134=BA$4,MAX(BA$1:BA133)+1,"")</f>
        <v/>
      </c>
      <c r="BB134" s="6" t="str">
        <f>IF($W134=BB$4,MAX(BB$1:BB133)+1,"")</f>
        <v/>
      </c>
      <c r="BC134" s="6" t="str">
        <f>IF($W134=BC$4,MAX(BC$1:BC133)+1,"")</f>
        <v/>
      </c>
      <c r="BD134" s="6" t="str">
        <f>IF($W134=BD$4,MAX(BD$1:BD133)+1,"")</f>
        <v/>
      </c>
      <c r="BE134" s="6" t="str">
        <f>IF($W134=BE$4,MAX(BE$1:BE133)+1,"")</f>
        <v/>
      </c>
      <c r="BF134" s="6" t="str">
        <f>IF($W134=BF$4,MAX(BF$1:BF133)+1,"")</f>
        <v/>
      </c>
      <c r="BG134" s="6" t="str">
        <f>IF($W134=BG$4,MAX(BG$1:BG133)+1,"")</f>
        <v/>
      </c>
      <c r="BH134" s="6" t="str">
        <f>IF($W134=BH$4,MAX(BH$1:BH133)+1,"")</f>
        <v/>
      </c>
      <c r="BI134" s="6" t="str">
        <f>IF($W134=BI$4,MAX(BI$1:BI133)+1,"")</f>
        <v/>
      </c>
      <c r="BJ134" s="6" t="str">
        <f>IF($W134=BJ$4,MAX(BJ$1:BJ133)+1,"")</f>
        <v/>
      </c>
      <c r="BK134" s="6" t="str">
        <f>IF($W134=BK$4,MAX(BK$1:BK133)+1,"")</f>
        <v/>
      </c>
      <c r="BL134" s="6" t="str">
        <f>IF($W134=BL$4,MAX(BL$1:BL133)+1,"")</f>
        <v/>
      </c>
      <c r="BM134" s="6" t="str">
        <f>IF($W134=BM$4,MAX(BM$1:BM133)+1,"")</f>
        <v/>
      </c>
      <c r="BN134" s="6" t="str">
        <f>IF($W134=BN$4,MAX(BN$1:BN133)+1,"")</f>
        <v/>
      </c>
      <c r="BO134" s="6" t="str">
        <f>IF($W134=BO$4,MAX(BO$1:BO133)+1,"")</f>
        <v/>
      </c>
      <c r="BP134" s="6" t="str">
        <f>IF($W134=BP$4,MAX(BP$1:BP133)+1,"")</f>
        <v/>
      </c>
      <c r="BQ134" s="6" t="str">
        <f>IF($W134=BQ$4,MAX(BQ$1:BQ133)+1,"")</f>
        <v/>
      </c>
      <c r="BR134" s="6" t="str">
        <f>IF($W134=BR$4,MAX(BR$1:BR133)+1,"")</f>
        <v/>
      </c>
      <c r="BS134" s="6" t="str">
        <f>IF($W134=BS$4,MAX(BS$1:BS133)+1,"")</f>
        <v/>
      </c>
      <c r="BT134" s="6" t="str">
        <f>IF($W134=BT$4,MAX(BT$1:BT133)+1,"")</f>
        <v/>
      </c>
      <c r="BU134" s="6" t="str">
        <f>IF($W134=BU$4,MAX(BU$1:BU133)+1,"")</f>
        <v/>
      </c>
      <c r="BV134" s="6" t="str">
        <f>IF($W134=BV$4,MAX(BV$1:BV133)+1,"")</f>
        <v/>
      </c>
      <c r="BW134" s="6" t="str">
        <f>IF($W134=BW$4,MAX(BW$1:BW133)+1,"")</f>
        <v/>
      </c>
      <c r="BX134" s="6" t="str">
        <f>IF($W134=BX$4,MAX(BX$1:BX133)+1,"")</f>
        <v/>
      </c>
      <c r="BY134" s="6" t="str">
        <f>IF($W134=BY$4,MAX(BY$1:BY133)+1,"")</f>
        <v/>
      </c>
      <c r="BZ134" s="6" t="str">
        <f>IF($W134=BZ$4,MAX(BZ$1:BZ133)+1,"")</f>
        <v/>
      </c>
      <c r="CA134" s="6" t="str">
        <f>IF($W134=CA$4,MAX(CA$1:CA133)+1,"")</f>
        <v/>
      </c>
      <c r="CB134" s="6" t="str">
        <f>IF($W134=CB$4,MAX(CB$1:CB133)+1,"")</f>
        <v/>
      </c>
      <c r="CC134" s="6" t="str">
        <f>IF($W134=CC$4,MAX(CC$1:CC133)+1,"")</f>
        <v/>
      </c>
      <c r="CD134" s="6" t="str">
        <f>IF($W134=CD$4,MAX(CD$1:CD133)+1,"")</f>
        <v/>
      </c>
      <c r="CE134" s="6" t="str">
        <f>IF($W134=CE$4,MAX(CE$1:CE133)+1,"")</f>
        <v/>
      </c>
      <c r="CF134" s="6" t="str">
        <f>IF($W134=CF$4,MAX(CF$1:CF133)+1,"")</f>
        <v/>
      </c>
      <c r="CG134" s="6" t="str">
        <f>IF($W134=CG$4,MAX(CG$1:CG133)+1,"")</f>
        <v/>
      </c>
      <c r="CH134" s="6" t="str">
        <f>IF($W134=CH$4,MAX(CH$1:CH133)+1,"")</f>
        <v/>
      </c>
      <c r="CI134" s="6" t="str">
        <f>IF($W134=CI$4,MAX(CI$1:CI133)+1,"")</f>
        <v/>
      </c>
      <c r="CJ134" s="6" t="str">
        <f>IF($W134=CJ$4,MAX(CJ$1:CJ133)+1,"")</f>
        <v/>
      </c>
      <c r="CK134" s="6" t="str">
        <f>IF($W134=CK$4,MAX(CK$1:CK133)+1,"")</f>
        <v/>
      </c>
      <c r="CL134" s="6" t="str">
        <f>IF($W134=CL$4,MAX(CL$1:CL133)+1,"")</f>
        <v/>
      </c>
      <c r="CM134" s="6" t="str">
        <f>IF($W134=CM$4,MAX(CM$1:CM133)+1,"")</f>
        <v/>
      </c>
      <c r="CN134" s="6" t="str">
        <f>IF($W134=CN$4,MAX(CN$1:CN133)+1,"")</f>
        <v/>
      </c>
      <c r="CO134" s="6" t="str">
        <f>IF($W134=CO$4,MAX(CO$1:CO133)+1,"")</f>
        <v/>
      </c>
      <c r="CP134" s="6" t="str">
        <f>IF($W134=CP$4,MAX(CP$1:CP133)+1,"")</f>
        <v/>
      </c>
      <c r="CQ134" s="6" t="str">
        <f>IF($W134=CQ$4,MAX(CQ$1:CQ133)+1,"")</f>
        <v/>
      </c>
      <c r="CR134" s="6" t="str">
        <f>IF($W134=CR$4,MAX(CR$1:CR133)+1,"")</f>
        <v/>
      </c>
      <c r="CS134" s="6" t="str">
        <f>IF($W134=CS$4,MAX(CS$1:CS133)+1,"")</f>
        <v/>
      </c>
      <c r="CT134" s="5">
        <f t="shared" ref="CT134:CT197" si="34">SUM(AK134:CS134)</f>
        <v>15</v>
      </c>
      <c r="CU134" s="6" t="str">
        <f t="shared" ref="CU134:CU197" si="35">H134&amp;I134&amp;J134&amp;K134&amp;L134&amp;M134&amp;N134&amp;O134&amp;P134&amp;Q134&amp;R134&amp;S134&amp;T134</f>
        <v>1709901942227</v>
      </c>
      <c r="CV134" s="5" t="str">
        <f t="shared" ref="CV134:CV197" si="36">LEFT(F134,MIN(LEN(SUBSTITUTE(F134,CW134,""))))</f>
        <v>เด็กชาย</v>
      </c>
      <c r="CW134" s="5" t="str" cm="1">
        <f t="array" ref="CW134">RIGHT(F134,MIN(LEN(SUBSTITUTE(F134,รายชื่อนักเรียนแยกห้อง!$AD$5:$AD$8,""))))</f>
        <v>ธนชาต</v>
      </c>
      <c r="CX134" s="6">
        <f t="shared" ref="CX134:CX197" si="37">IF(CV134="เด็กชาย",V134,IF(CV134="นาย",V134,""))</f>
        <v>0</v>
      </c>
      <c r="CY134" s="6" t="str">
        <f t="shared" ref="CY134:CY197" si="38">IF(CV134="เด็กหญิง",V134,IF(CV134="นางสาว",V134,""))</f>
        <v/>
      </c>
      <c r="CZ134" s="5" t="str">
        <f t="shared" ref="CZ134:CZ197" si="39">U134&amp;"-"&amp;CX134</f>
        <v>มัธยมศึกษาปีที่ 1/4-0</v>
      </c>
      <c r="DA134" s="5" t="str">
        <f t="shared" ref="DA134:DA197" si="40">U134&amp;"-"&amp;CY134</f>
        <v>มัธยมศึกษาปีที่ 1/4-</v>
      </c>
      <c r="DC134" s="6" t="str">
        <f>IF(DB134="วิทย์-คณิต (เตรียมวิศวะ)",MAX($DC$1:DC133)+1,"")</f>
        <v/>
      </c>
      <c r="DD134" s="6" t="str">
        <f>IF(DB134="วิทย์-คณิต (วิทยาศาสตร์สุขภาพ)",MAX($DD$1:DD133)+1,"")</f>
        <v/>
      </c>
      <c r="DE134" s="6" t="str">
        <f>IF(DB134="ศิลป์การจัดการธุรกิจการค้าสมัยใหม่",MAX($DE$1:DE133)+1,"")</f>
        <v/>
      </c>
      <c r="DF134" s="6" t="str">
        <f>IF(DB134="ศิลป์ภาษาจีนเพื่อธุรกิจ 4.0",MAX($DF$1:DF133)+1,"")</f>
        <v/>
      </c>
      <c r="DG134" s="6" t="str">
        <f>IF(DB134="ศิลป์ภาษาอังกฤษเพื่อการสื่อสารธุรกิจ",MAX($DG$1:DG133)+1,"")</f>
        <v/>
      </c>
      <c r="DH134" s="6" t="str">
        <f>IF(DB134="นวัตกรรมการจัดการเกษตร",MAX($DH$1:DH133)+1,"")</f>
        <v/>
      </c>
      <c r="DI134" s="5">
        <f t="shared" ref="DI134:DI197" si="41">SUM(DC134:DH134)</f>
        <v>0</v>
      </c>
      <c r="DJ134" s="5" t="str">
        <f t="shared" ref="DJ134:DJ197" si="42">U134&amp;"-"&amp;D134</f>
        <v>มัธยมศึกษาปีที่ 1/4-23</v>
      </c>
      <c r="DK134" s="5" t="str">
        <f t="shared" ref="DK134:DK197" si="43">DB134&amp;"-"&amp;DI134</f>
        <v>-0</v>
      </c>
      <c r="DL134" s="5" t="str">
        <f t="shared" ref="DL134:DL197" si="44">LEFT(U134,17)</f>
        <v>มัธยมศึกษาปีที่ 1</v>
      </c>
    </row>
    <row r="135" spans="1:116">
      <c r="A135" s="5" t="str">
        <f t="shared" si="30"/>
        <v>มัธยมศึกษาปีที่ 1/4-24</v>
      </c>
      <c r="B135" s="5" t="str">
        <f t="shared" si="31"/>
        <v>ช68106-18</v>
      </c>
      <c r="C135" s="5" t="str">
        <f t="shared" si="32"/>
        <v>-0</v>
      </c>
      <c r="D135" s="8">
        <v>24</v>
      </c>
      <c r="E135" s="9" t="s">
        <v>1880</v>
      </c>
      <c r="F135" s="3" t="s">
        <v>1881</v>
      </c>
      <c r="G135" s="3" t="s">
        <v>258</v>
      </c>
      <c r="H135" s="11">
        <v>1</v>
      </c>
      <c r="I135" s="11">
        <v>7</v>
      </c>
      <c r="J135" s="11">
        <v>0</v>
      </c>
      <c r="K135" s="11">
        <v>9</v>
      </c>
      <c r="L135" s="11">
        <v>9</v>
      </c>
      <c r="M135" s="11">
        <v>0</v>
      </c>
      <c r="N135" s="11">
        <v>1</v>
      </c>
      <c r="O135" s="11">
        <v>9</v>
      </c>
      <c r="P135" s="11">
        <v>3</v>
      </c>
      <c r="Q135" s="11">
        <v>4</v>
      </c>
      <c r="R135" s="11">
        <v>3</v>
      </c>
      <c r="S135" s="11">
        <v>5</v>
      </c>
      <c r="T135" s="11">
        <v>6</v>
      </c>
      <c r="U135" s="11" t="s">
        <v>578</v>
      </c>
      <c r="W135" s="6" t="str">
        <f>IF(X135="","",IF(X135=รายชื่อชมรม!$B$3,รายชื่อชมรม!$A$3,IF(X135=รายชื่อชมรม!$B$4,รายชื่อชมรม!$A$4,IF(X135=รายชื่อชมรม!$B$5,รายชื่อชมรม!$A$5,IF(X135=รายชื่อชมรม!$B$6,รายชื่อชมรม!$A$6,IF(X135=รายชื่อชมรม!$B$7,รายชื่อชมรม!$A$7,IF(X135=รายชื่อชมรม!$B$8,รายชื่อชมรม!$A$8,IF(X135=รายชื่อชมรม!$B$9,รายชื่อชมรม!$A$9,IF(X135=รายชื่อชมรม!$B$10,รายชื่อชมรม!$A$10,IF(X135=รายชื่อชมรม!$B$11,รายชื่อชมรม!$A$11,IF(X135=รายชื่อชมรม!$B$12,รายชื่อชมรม!$A$12,"-")))))))))))</f>
        <v>ช68106</v>
      </c>
      <c r="X135" s="6" t="s">
        <v>2308</v>
      </c>
      <c r="Y135" s="6" t="str">
        <f>IF(W135=0,"",IF(W135="-","",IF(W135="","",VLOOKUP(W135,รายชื่อชมรม!$A$3:$F$83,3,FALSE))))</f>
        <v>นายชัยวัฒน์  กตัญญตาพงษ์</v>
      </c>
      <c r="Z135" s="6" t="str">
        <f>IF(Y135=$Z$4,MAX(Z$1:$Z134)+1,"")</f>
        <v/>
      </c>
      <c r="AA135" s="6" t="str">
        <f>IF($Y135=AA$4,MAX(AA$1:AA134)+1,"")</f>
        <v/>
      </c>
      <c r="AB135" s="6" t="str">
        <f>IF($Y135=AB$4,MAX(AB$1:AB134)+1,"")</f>
        <v/>
      </c>
      <c r="AC135" s="6" t="str">
        <f>IF($Y135=AC$4,MAX(AC$1:AC134)+1,"")</f>
        <v/>
      </c>
      <c r="AD135" s="6" t="str">
        <f>IF($Y135=AD$4,MAX(AD$1:AD134)+1,"")</f>
        <v/>
      </c>
      <c r="AE135" s="6" t="str">
        <f>IF($Y135=AE$4,MAX(AE$1:AE134)+1,"")</f>
        <v/>
      </c>
      <c r="AF135" s="6" t="str">
        <f>IF($Y135=AF$4,MAX(AF$1:AF134)+1,"")</f>
        <v/>
      </c>
      <c r="AG135" s="6" t="str">
        <f>IF($Y135=AG$4,MAX(AG$1:AG134)+1,"")</f>
        <v/>
      </c>
      <c r="AH135" s="6" t="str">
        <f>IF($Y135=AH$4,MAX(AH$1:AH134)+1,"")</f>
        <v/>
      </c>
      <c r="AI135" s="5">
        <f t="shared" si="33"/>
        <v>0</v>
      </c>
      <c r="AK135" s="6" t="str">
        <f>IF($W135=AK$4,MAX(AK$1:AK134)+1,"")</f>
        <v/>
      </c>
      <c r="AL135" s="6" t="str">
        <f>IF($W135=AL$4,MAX(AL$1:AL134)+1,"")</f>
        <v/>
      </c>
      <c r="AM135" s="6" t="str">
        <f>IF($W135=AM$4,MAX(AM$1:AM134)+1,"")</f>
        <v/>
      </c>
      <c r="AN135" s="6" t="str">
        <f>IF($W135=AN$4,MAX(AN$1:AN134)+1,"")</f>
        <v/>
      </c>
      <c r="AO135" s="6" t="str">
        <f>IF($W135=AO$4,MAX(AO$1:AO134)+1,"")</f>
        <v/>
      </c>
      <c r="AP135" s="6">
        <f>IF($W135=AP$4,MAX(AP$1:AP134)+1,"")</f>
        <v>18</v>
      </c>
      <c r="AQ135" s="6" t="str">
        <f>IF($W135=AQ$4,MAX(AQ$1:AQ134)+1,"")</f>
        <v/>
      </c>
      <c r="AR135" s="6" t="str">
        <f>IF($W135=AR$4,MAX(AR$1:AR134)+1,"")</f>
        <v/>
      </c>
      <c r="AS135" s="6" t="str">
        <f>IF($W135=AS$4,MAX(AS$1:AS134)+1,"")</f>
        <v/>
      </c>
      <c r="AT135" s="6" t="str">
        <f>IF($W135=AT$4,MAX(AT$1:AT134)+1,"")</f>
        <v/>
      </c>
      <c r="AU135" s="6" t="str">
        <f>IF($W135=AU$4,MAX(AU$1:AU134)+1,"")</f>
        <v/>
      </c>
      <c r="AV135" s="6" t="str">
        <f>IF($W135=AV$4,MAX(AV$1:AV134)+1,"")</f>
        <v/>
      </c>
      <c r="AW135" s="6" t="str">
        <f>IF($W135=AW$4,MAX(AW$1:AW134)+1,"")</f>
        <v/>
      </c>
      <c r="AX135" s="6" t="str">
        <f>IF($W135=AX$4,MAX(AX$1:AX134)+1,"")</f>
        <v/>
      </c>
      <c r="AY135" s="6" t="str">
        <f>IF($W135=AY$4,MAX(AY$1:AY134)+1,"")</f>
        <v/>
      </c>
      <c r="AZ135" s="6" t="str">
        <f>IF($W135=AZ$4,MAX(AZ$1:AZ134)+1,"")</f>
        <v/>
      </c>
      <c r="BA135" s="6" t="str">
        <f>IF($W135=BA$4,MAX(BA$1:BA134)+1,"")</f>
        <v/>
      </c>
      <c r="BB135" s="6" t="str">
        <f>IF($W135=BB$4,MAX(BB$1:BB134)+1,"")</f>
        <v/>
      </c>
      <c r="BC135" s="6" t="str">
        <f>IF($W135=BC$4,MAX(BC$1:BC134)+1,"")</f>
        <v/>
      </c>
      <c r="BD135" s="6" t="str">
        <f>IF($W135=BD$4,MAX(BD$1:BD134)+1,"")</f>
        <v/>
      </c>
      <c r="BE135" s="6" t="str">
        <f>IF($W135=BE$4,MAX(BE$1:BE134)+1,"")</f>
        <v/>
      </c>
      <c r="BF135" s="6" t="str">
        <f>IF($W135=BF$4,MAX(BF$1:BF134)+1,"")</f>
        <v/>
      </c>
      <c r="BG135" s="6" t="str">
        <f>IF($W135=BG$4,MAX(BG$1:BG134)+1,"")</f>
        <v/>
      </c>
      <c r="BH135" s="6" t="str">
        <f>IF($W135=BH$4,MAX(BH$1:BH134)+1,"")</f>
        <v/>
      </c>
      <c r="BI135" s="6" t="str">
        <f>IF($W135=BI$4,MAX(BI$1:BI134)+1,"")</f>
        <v/>
      </c>
      <c r="BJ135" s="6" t="str">
        <f>IF($W135=BJ$4,MAX(BJ$1:BJ134)+1,"")</f>
        <v/>
      </c>
      <c r="BK135" s="6" t="str">
        <f>IF($W135=BK$4,MAX(BK$1:BK134)+1,"")</f>
        <v/>
      </c>
      <c r="BL135" s="6" t="str">
        <f>IF($W135=BL$4,MAX(BL$1:BL134)+1,"")</f>
        <v/>
      </c>
      <c r="BM135" s="6" t="str">
        <f>IF($W135=BM$4,MAX(BM$1:BM134)+1,"")</f>
        <v/>
      </c>
      <c r="BN135" s="6" t="str">
        <f>IF($W135=BN$4,MAX(BN$1:BN134)+1,"")</f>
        <v/>
      </c>
      <c r="BO135" s="6" t="str">
        <f>IF($W135=BO$4,MAX(BO$1:BO134)+1,"")</f>
        <v/>
      </c>
      <c r="BP135" s="6" t="str">
        <f>IF($W135=BP$4,MAX(BP$1:BP134)+1,"")</f>
        <v/>
      </c>
      <c r="BQ135" s="6" t="str">
        <f>IF($W135=BQ$4,MAX(BQ$1:BQ134)+1,"")</f>
        <v/>
      </c>
      <c r="BR135" s="6" t="str">
        <f>IF($W135=BR$4,MAX(BR$1:BR134)+1,"")</f>
        <v/>
      </c>
      <c r="BS135" s="6" t="str">
        <f>IF($W135=BS$4,MAX(BS$1:BS134)+1,"")</f>
        <v/>
      </c>
      <c r="BT135" s="6" t="str">
        <f>IF($W135=BT$4,MAX(BT$1:BT134)+1,"")</f>
        <v/>
      </c>
      <c r="BU135" s="6" t="str">
        <f>IF($W135=BU$4,MAX(BU$1:BU134)+1,"")</f>
        <v/>
      </c>
      <c r="BV135" s="6" t="str">
        <f>IF($W135=BV$4,MAX(BV$1:BV134)+1,"")</f>
        <v/>
      </c>
      <c r="BW135" s="6" t="str">
        <f>IF($W135=BW$4,MAX(BW$1:BW134)+1,"")</f>
        <v/>
      </c>
      <c r="BX135" s="6" t="str">
        <f>IF($W135=BX$4,MAX(BX$1:BX134)+1,"")</f>
        <v/>
      </c>
      <c r="BY135" s="6" t="str">
        <f>IF($W135=BY$4,MAX(BY$1:BY134)+1,"")</f>
        <v/>
      </c>
      <c r="BZ135" s="6" t="str">
        <f>IF($W135=BZ$4,MAX(BZ$1:BZ134)+1,"")</f>
        <v/>
      </c>
      <c r="CA135" s="6" t="str">
        <f>IF($W135=CA$4,MAX(CA$1:CA134)+1,"")</f>
        <v/>
      </c>
      <c r="CB135" s="6" t="str">
        <f>IF($W135=CB$4,MAX(CB$1:CB134)+1,"")</f>
        <v/>
      </c>
      <c r="CC135" s="6" t="str">
        <f>IF($W135=CC$4,MAX(CC$1:CC134)+1,"")</f>
        <v/>
      </c>
      <c r="CD135" s="6" t="str">
        <f>IF($W135=CD$4,MAX(CD$1:CD134)+1,"")</f>
        <v/>
      </c>
      <c r="CE135" s="6" t="str">
        <f>IF($W135=CE$4,MAX(CE$1:CE134)+1,"")</f>
        <v/>
      </c>
      <c r="CF135" s="6" t="str">
        <f>IF($W135=CF$4,MAX(CF$1:CF134)+1,"")</f>
        <v/>
      </c>
      <c r="CG135" s="6" t="str">
        <f>IF($W135=CG$4,MAX(CG$1:CG134)+1,"")</f>
        <v/>
      </c>
      <c r="CH135" s="6" t="str">
        <f>IF($W135=CH$4,MAX(CH$1:CH134)+1,"")</f>
        <v/>
      </c>
      <c r="CI135" s="6" t="str">
        <f>IF($W135=CI$4,MAX(CI$1:CI134)+1,"")</f>
        <v/>
      </c>
      <c r="CJ135" s="6" t="str">
        <f>IF($W135=CJ$4,MAX(CJ$1:CJ134)+1,"")</f>
        <v/>
      </c>
      <c r="CK135" s="6" t="str">
        <f>IF($W135=CK$4,MAX(CK$1:CK134)+1,"")</f>
        <v/>
      </c>
      <c r="CL135" s="6" t="str">
        <f>IF($W135=CL$4,MAX(CL$1:CL134)+1,"")</f>
        <v/>
      </c>
      <c r="CM135" s="6" t="str">
        <f>IF($W135=CM$4,MAX(CM$1:CM134)+1,"")</f>
        <v/>
      </c>
      <c r="CN135" s="6" t="str">
        <f>IF($W135=CN$4,MAX(CN$1:CN134)+1,"")</f>
        <v/>
      </c>
      <c r="CO135" s="6" t="str">
        <f>IF($W135=CO$4,MAX(CO$1:CO134)+1,"")</f>
        <v/>
      </c>
      <c r="CP135" s="6" t="str">
        <f>IF($W135=CP$4,MAX(CP$1:CP134)+1,"")</f>
        <v/>
      </c>
      <c r="CQ135" s="6" t="str">
        <f>IF($W135=CQ$4,MAX(CQ$1:CQ134)+1,"")</f>
        <v/>
      </c>
      <c r="CR135" s="6" t="str">
        <f>IF($W135=CR$4,MAX(CR$1:CR134)+1,"")</f>
        <v/>
      </c>
      <c r="CS135" s="6" t="str">
        <f>IF($W135=CS$4,MAX(CS$1:CS134)+1,"")</f>
        <v/>
      </c>
      <c r="CT135" s="5">
        <f t="shared" si="34"/>
        <v>18</v>
      </c>
      <c r="CU135" s="6" t="str">
        <f t="shared" si="35"/>
        <v>1709901934356</v>
      </c>
      <c r="CV135" s="5" t="str">
        <f t="shared" si="36"/>
        <v>เด็กหญิง</v>
      </c>
      <c r="CW135" s="5" t="str" cm="1">
        <f t="array" ref="CW135">RIGHT(F135,MIN(LEN(SUBSTITUTE(F135,รายชื่อนักเรียนแยกห้อง!$AD$5:$AD$8,""))))</f>
        <v xml:space="preserve">ธันยรัศมิ์           </v>
      </c>
      <c r="CX135" s="6" t="str">
        <f t="shared" si="37"/>
        <v/>
      </c>
      <c r="CY135" s="6">
        <f t="shared" si="38"/>
        <v>0</v>
      </c>
      <c r="CZ135" s="5" t="str">
        <f t="shared" si="39"/>
        <v>มัธยมศึกษาปีที่ 1/4-</v>
      </c>
      <c r="DA135" s="5" t="str">
        <f t="shared" si="40"/>
        <v>มัธยมศึกษาปีที่ 1/4-0</v>
      </c>
      <c r="DC135" s="6" t="str">
        <f>IF(DB135="วิทย์-คณิต (เตรียมวิศวะ)",MAX($DC$1:DC134)+1,"")</f>
        <v/>
      </c>
      <c r="DD135" s="6" t="str">
        <f>IF(DB135="วิทย์-คณิต (วิทยาศาสตร์สุขภาพ)",MAX($DD$1:DD134)+1,"")</f>
        <v/>
      </c>
      <c r="DE135" s="6" t="str">
        <f>IF(DB135="ศิลป์การจัดการธุรกิจการค้าสมัยใหม่",MAX($DE$1:DE134)+1,"")</f>
        <v/>
      </c>
      <c r="DF135" s="6" t="str">
        <f>IF(DB135="ศิลป์ภาษาจีนเพื่อธุรกิจ 4.0",MAX($DF$1:DF134)+1,"")</f>
        <v/>
      </c>
      <c r="DG135" s="6" t="str">
        <f>IF(DB135="ศิลป์ภาษาอังกฤษเพื่อการสื่อสารธุรกิจ",MAX($DG$1:DG134)+1,"")</f>
        <v/>
      </c>
      <c r="DH135" s="6" t="str">
        <f>IF(DB135="นวัตกรรมการจัดการเกษตร",MAX($DH$1:DH134)+1,"")</f>
        <v/>
      </c>
      <c r="DI135" s="5">
        <f t="shared" si="41"/>
        <v>0</v>
      </c>
      <c r="DJ135" s="5" t="str">
        <f t="shared" si="42"/>
        <v>มัธยมศึกษาปีที่ 1/4-24</v>
      </c>
      <c r="DK135" s="5" t="str">
        <f t="shared" si="43"/>
        <v>-0</v>
      </c>
      <c r="DL135" s="5" t="str">
        <f t="shared" si="44"/>
        <v>มัธยมศึกษาปีที่ 1</v>
      </c>
    </row>
    <row r="136" spans="1:116">
      <c r="A136" s="5" t="str">
        <f t="shared" si="30"/>
        <v>มัธยมศึกษาปีที่ 1/4-25</v>
      </c>
      <c r="B136" s="5" t="str">
        <f t="shared" si="31"/>
        <v>ช68101-15</v>
      </c>
      <c r="C136" s="5" t="str">
        <f t="shared" si="32"/>
        <v>-0</v>
      </c>
      <c r="D136" s="8">
        <v>25</v>
      </c>
      <c r="E136" s="9" t="s">
        <v>1855</v>
      </c>
      <c r="F136" s="3" t="s">
        <v>656</v>
      </c>
      <c r="G136" s="3" t="s">
        <v>1883</v>
      </c>
      <c r="H136" s="11">
        <v>1</v>
      </c>
      <c r="I136" s="11">
        <v>7</v>
      </c>
      <c r="J136" s="11">
        <v>3</v>
      </c>
      <c r="K136" s="11">
        <v>0</v>
      </c>
      <c r="L136" s="11">
        <v>2</v>
      </c>
      <c r="M136" s="11">
        <v>0</v>
      </c>
      <c r="N136" s="11">
        <v>1</v>
      </c>
      <c r="O136" s="11">
        <v>5</v>
      </c>
      <c r="P136" s="11">
        <v>3</v>
      </c>
      <c r="Q136" s="11">
        <v>2</v>
      </c>
      <c r="R136" s="11">
        <v>5</v>
      </c>
      <c r="S136" s="11">
        <v>2</v>
      </c>
      <c r="T136" s="11">
        <v>4</v>
      </c>
      <c r="U136" s="11" t="s">
        <v>578</v>
      </c>
      <c r="W136" s="6" t="str">
        <f>IF(X136="","",IF(X136=รายชื่อชมรม!$B$3,รายชื่อชมรม!$A$3,IF(X136=รายชื่อชมรม!$B$4,รายชื่อชมรม!$A$4,IF(X136=รายชื่อชมรม!$B$5,รายชื่อชมรม!$A$5,IF(X136=รายชื่อชมรม!$B$6,รายชื่อชมรม!$A$6,IF(X136=รายชื่อชมรม!$B$7,รายชื่อชมรม!$A$7,IF(X136=รายชื่อชมรม!$B$8,รายชื่อชมรม!$A$8,IF(X136=รายชื่อชมรม!$B$9,รายชื่อชมรม!$A$9,IF(X136=รายชื่อชมรม!$B$10,รายชื่อชมรม!$A$10,IF(X136=รายชื่อชมรม!$B$11,รายชื่อชมรม!$A$11,IF(X136=รายชื่อชมรม!$B$12,รายชื่อชมรม!$A$12,"-")))))))))))</f>
        <v>ช68101</v>
      </c>
      <c r="X136" s="6" t="s">
        <v>2324</v>
      </c>
      <c r="Y136" s="6" t="str">
        <f>IF(W136=0,"",IF(W136="-","",IF(W136="","",VLOOKUP(W136,รายชื่อชมรม!$A$3:$F$83,3,FALSE))))</f>
        <v>นางสาวศิลป์ศุภา  คุสินธุ์</v>
      </c>
      <c r="Z136" s="6" t="str">
        <f>IF(Y136=$Z$4,MAX(Z$1:$Z135)+1,"")</f>
        <v/>
      </c>
      <c r="AA136" s="6" t="str">
        <f>IF($Y136=AA$4,MAX(AA$1:AA135)+1,"")</f>
        <v/>
      </c>
      <c r="AB136" s="6" t="str">
        <f>IF($Y136=AB$4,MAX(AB$1:AB135)+1,"")</f>
        <v/>
      </c>
      <c r="AC136" s="6" t="str">
        <f>IF($Y136=AC$4,MAX(AC$1:AC135)+1,"")</f>
        <v/>
      </c>
      <c r="AD136" s="6" t="str">
        <f>IF($Y136=AD$4,MAX(AD$1:AD135)+1,"")</f>
        <v/>
      </c>
      <c r="AE136" s="6" t="str">
        <f>IF($Y136=AE$4,MAX(AE$1:AE135)+1,"")</f>
        <v/>
      </c>
      <c r="AF136" s="6" t="str">
        <f>IF($Y136=AF$4,MAX(AF$1:AF135)+1,"")</f>
        <v/>
      </c>
      <c r="AG136" s="6" t="str">
        <f>IF($Y136=AG$4,MAX(AG$1:AG135)+1,"")</f>
        <v/>
      </c>
      <c r="AH136" s="6" t="str">
        <f>IF($Y136=AH$4,MAX(AH$1:AH135)+1,"")</f>
        <v/>
      </c>
      <c r="AI136" s="5">
        <f t="shared" si="33"/>
        <v>0</v>
      </c>
      <c r="AK136" s="6">
        <f>IF($W136=AK$4,MAX(AK$1:AK135)+1,"")</f>
        <v>15</v>
      </c>
      <c r="AL136" s="6" t="str">
        <f>IF($W136=AL$4,MAX(AL$1:AL135)+1,"")</f>
        <v/>
      </c>
      <c r="AM136" s="6" t="str">
        <f>IF($W136=AM$4,MAX(AM$1:AM135)+1,"")</f>
        <v/>
      </c>
      <c r="AN136" s="6" t="str">
        <f>IF($W136=AN$4,MAX(AN$1:AN135)+1,"")</f>
        <v/>
      </c>
      <c r="AO136" s="6" t="str">
        <f>IF($W136=AO$4,MAX(AO$1:AO135)+1,"")</f>
        <v/>
      </c>
      <c r="AP136" s="6" t="str">
        <f>IF($W136=AP$4,MAX(AP$1:AP135)+1,"")</f>
        <v/>
      </c>
      <c r="AQ136" s="6" t="str">
        <f>IF($W136=AQ$4,MAX(AQ$1:AQ135)+1,"")</f>
        <v/>
      </c>
      <c r="AR136" s="6" t="str">
        <f>IF($W136=AR$4,MAX(AR$1:AR135)+1,"")</f>
        <v/>
      </c>
      <c r="AS136" s="6" t="str">
        <f>IF($W136=AS$4,MAX(AS$1:AS135)+1,"")</f>
        <v/>
      </c>
      <c r="AT136" s="6" t="str">
        <f>IF($W136=AT$4,MAX(AT$1:AT135)+1,"")</f>
        <v/>
      </c>
      <c r="AU136" s="6" t="str">
        <f>IF($W136=AU$4,MAX(AU$1:AU135)+1,"")</f>
        <v/>
      </c>
      <c r="AV136" s="6" t="str">
        <f>IF($W136=AV$4,MAX(AV$1:AV135)+1,"")</f>
        <v/>
      </c>
      <c r="AW136" s="6" t="str">
        <f>IF($W136=AW$4,MAX(AW$1:AW135)+1,"")</f>
        <v/>
      </c>
      <c r="AX136" s="6" t="str">
        <f>IF($W136=AX$4,MAX(AX$1:AX135)+1,"")</f>
        <v/>
      </c>
      <c r="AY136" s="6" t="str">
        <f>IF($W136=AY$4,MAX(AY$1:AY135)+1,"")</f>
        <v/>
      </c>
      <c r="AZ136" s="6" t="str">
        <f>IF($W136=AZ$4,MAX(AZ$1:AZ135)+1,"")</f>
        <v/>
      </c>
      <c r="BA136" s="6" t="str">
        <f>IF($W136=BA$4,MAX(BA$1:BA135)+1,"")</f>
        <v/>
      </c>
      <c r="BB136" s="6" t="str">
        <f>IF($W136=BB$4,MAX(BB$1:BB135)+1,"")</f>
        <v/>
      </c>
      <c r="BC136" s="6" t="str">
        <f>IF($W136=BC$4,MAX(BC$1:BC135)+1,"")</f>
        <v/>
      </c>
      <c r="BD136" s="6" t="str">
        <f>IF($W136=BD$4,MAX(BD$1:BD135)+1,"")</f>
        <v/>
      </c>
      <c r="BE136" s="6" t="str">
        <f>IF($W136=BE$4,MAX(BE$1:BE135)+1,"")</f>
        <v/>
      </c>
      <c r="BF136" s="6" t="str">
        <f>IF($W136=BF$4,MAX(BF$1:BF135)+1,"")</f>
        <v/>
      </c>
      <c r="BG136" s="6" t="str">
        <f>IF($W136=BG$4,MAX(BG$1:BG135)+1,"")</f>
        <v/>
      </c>
      <c r="BH136" s="6" t="str">
        <f>IF($W136=BH$4,MAX(BH$1:BH135)+1,"")</f>
        <v/>
      </c>
      <c r="BI136" s="6" t="str">
        <f>IF($W136=BI$4,MAX(BI$1:BI135)+1,"")</f>
        <v/>
      </c>
      <c r="BJ136" s="6" t="str">
        <f>IF($W136=BJ$4,MAX(BJ$1:BJ135)+1,"")</f>
        <v/>
      </c>
      <c r="BK136" s="6" t="str">
        <f>IF($W136=BK$4,MAX(BK$1:BK135)+1,"")</f>
        <v/>
      </c>
      <c r="BL136" s="6" t="str">
        <f>IF($W136=BL$4,MAX(BL$1:BL135)+1,"")</f>
        <v/>
      </c>
      <c r="BM136" s="6" t="str">
        <f>IF($W136=BM$4,MAX(BM$1:BM135)+1,"")</f>
        <v/>
      </c>
      <c r="BN136" s="6" t="str">
        <f>IF($W136=BN$4,MAX(BN$1:BN135)+1,"")</f>
        <v/>
      </c>
      <c r="BO136" s="6" t="str">
        <f>IF($W136=BO$4,MAX(BO$1:BO135)+1,"")</f>
        <v/>
      </c>
      <c r="BP136" s="6" t="str">
        <f>IF($W136=BP$4,MAX(BP$1:BP135)+1,"")</f>
        <v/>
      </c>
      <c r="BQ136" s="6" t="str">
        <f>IF($W136=BQ$4,MAX(BQ$1:BQ135)+1,"")</f>
        <v/>
      </c>
      <c r="BR136" s="6" t="str">
        <f>IF($W136=BR$4,MAX(BR$1:BR135)+1,"")</f>
        <v/>
      </c>
      <c r="BS136" s="6" t="str">
        <f>IF($W136=BS$4,MAX(BS$1:BS135)+1,"")</f>
        <v/>
      </c>
      <c r="BT136" s="6" t="str">
        <f>IF($W136=BT$4,MAX(BT$1:BT135)+1,"")</f>
        <v/>
      </c>
      <c r="BU136" s="6" t="str">
        <f>IF($W136=BU$4,MAX(BU$1:BU135)+1,"")</f>
        <v/>
      </c>
      <c r="BV136" s="6" t="str">
        <f>IF($W136=BV$4,MAX(BV$1:BV135)+1,"")</f>
        <v/>
      </c>
      <c r="BW136" s="6" t="str">
        <f>IF($W136=BW$4,MAX(BW$1:BW135)+1,"")</f>
        <v/>
      </c>
      <c r="BX136" s="6" t="str">
        <f>IF($W136=BX$4,MAX(BX$1:BX135)+1,"")</f>
        <v/>
      </c>
      <c r="BY136" s="6" t="str">
        <f>IF($W136=BY$4,MAX(BY$1:BY135)+1,"")</f>
        <v/>
      </c>
      <c r="BZ136" s="6" t="str">
        <f>IF($W136=BZ$4,MAX(BZ$1:BZ135)+1,"")</f>
        <v/>
      </c>
      <c r="CA136" s="6" t="str">
        <f>IF($W136=CA$4,MAX(CA$1:CA135)+1,"")</f>
        <v/>
      </c>
      <c r="CB136" s="6" t="str">
        <f>IF($W136=CB$4,MAX(CB$1:CB135)+1,"")</f>
        <v/>
      </c>
      <c r="CC136" s="6" t="str">
        <f>IF($W136=CC$4,MAX(CC$1:CC135)+1,"")</f>
        <v/>
      </c>
      <c r="CD136" s="6" t="str">
        <f>IF($W136=CD$4,MAX(CD$1:CD135)+1,"")</f>
        <v/>
      </c>
      <c r="CE136" s="6" t="str">
        <f>IF($W136=CE$4,MAX(CE$1:CE135)+1,"")</f>
        <v/>
      </c>
      <c r="CF136" s="6" t="str">
        <f>IF($W136=CF$4,MAX(CF$1:CF135)+1,"")</f>
        <v/>
      </c>
      <c r="CG136" s="6" t="str">
        <f>IF($W136=CG$4,MAX(CG$1:CG135)+1,"")</f>
        <v/>
      </c>
      <c r="CH136" s="6" t="str">
        <f>IF($W136=CH$4,MAX(CH$1:CH135)+1,"")</f>
        <v/>
      </c>
      <c r="CI136" s="6" t="str">
        <f>IF($W136=CI$4,MAX(CI$1:CI135)+1,"")</f>
        <v/>
      </c>
      <c r="CJ136" s="6" t="str">
        <f>IF($W136=CJ$4,MAX(CJ$1:CJ135)+1,"")</f>
        <v/>
      </c>
      <c r="CK136" s="6" t="str">
        <f>IF($W136=CK$4,MAX(CK$1:CK135)+1,"")</f>
        <v/>
      </c>
      <c r="CL136" s="6" t="str">
        <f>IF($W136=CL$4,MAX(CL$1:CL135)+1,"")</f>
        <v/>
      </c>
      <c r="CM136" s="6" t="str">
        <f>IF($W136=CM$4,MAX(CM$1:CM135)+1,"")</f>
        <v/>
      </c>
      <c r="CN136" s="6" t="str">
        <f>IF($W136=CN$4,MAX(CN$1:CN135)+1,"")</f>
        <v/>
      </c>
      <c r="CO136" s="6" t="str">
        <f>IF($W136=CO$4,MAX(CO$1:CO135)+1,"")</f>
        <v/>
      </c>
      <c r="CP136" s="6" t="str">
        <f>IF($W136=CP$4,MAX(CP$1:CP135)+1,"")</f>
        <v/>
      </c>
      <c r="CQ136" s="6" t="str">
        <f>IF($W136=CQ$4,MAX(CQ$1:CQ135)+1,"")</f>
        <v/>
      </c>
      <c r="CR136" s="6" t="str">
        <f>IF($W136=CR$4,MAX(CR$1:CR135)+1,"")</f>
        <v/>
      </c>
      <c r="CS136" s="6" t="str">
        <f>IF($W136=CS$4,MAX(CS$1:CS135)+1,"")</f>
        <v/>
      </c>
      <c r="CT136" s="5">
        <f t="shared" si="34"/>
        <v>15</v>
      </c>
      <c r="CU136" s="6" t="str">
        <f t="shared" si="35"/>
        <v>1730201532524</v>
      </c>
      <c r="CV136" s="5" t="str">
        <f t="shared" si="36"/>
        <v>เด็กหญิง</v>
      </c>
      <c r="CW136" s="5" t="str" cm="1">
        <f t="array" ref="CW136">RIGHT(F136,MIN(LEN(SUBSTITUTE(F136,รายชื่อนักเรียนแยกห้อง!$AD$5:$AD$8,""))))</f>
        <v>กมลชนก</v>
      </c>
      <c r="CX136" s="6" t="str">
        <f t="shared" si="37"/>
        <v/>
      </c>
      <c r="CY136" s="6">
        <f t="shared" si="38"/>
        <v>0</v>
      </c>
      <c r="CZ136" s="5" t="str">
        <f t="shared" si="39"/>
        <v>มัธยมศึกษาปีที่ 1/4-</v>
      </c>
      <c r="DA136" s="5" t="str">
        <f t="shared" si="40"/>
        <v>มัธยมศึกษาปีที่ 1/4-0</v>
      </c>
      <c r="DC136" s="6" t="str">
        <f>IF(DB136="วิทย์-คณิต (เตรียมวิศวะ)",MAX($DC$1:DC135)+1,"")</f>
        <v/>
      </c>
      <c r="DD136" s="6" t="str">
        <f>IF(DB136="วิทย์-คณิต (วิทยาศาสตร์สุขภาพ)",MAX($DD$1:DD135)+1,"")</f>
        <v/>
      </c>
      <c r="DE136" s="6" t="str">
        <f>IF(DB136="ศิลป์การจัดการธุรกิจการค้าสมัยใหม่",MAX($DE$1:DE135)+1,"")</f>
        <v/>
      </c>
      <c r="DF136" s="6" t="str">
        <f>IF(DB136="ศิลป์ภาษาจีนเพื่อธุรกิจ 4.0",MAX($DF$1:DF135)+1,"")</f>
        <v/>
      </c>
      <c r="DG136" s="6" t="str">
        <f>IF(DB136="ศิลป์ภาษาอังกฤษเพื่อการสื่อสารธุรกิจ",MAX($DG$1:DG135)+1,"")</f>
        <v/>
      </c>
      <c r="DH136" s="6" t="str">
        <f>IF(DB136="นวัตกรรมการจัดการเกษตร",MAX($DH$1:DH135)+1,"")</f>
        <v/>
      </c>
      <c r="DI136" s="5">
        <f t="shared" si="41"/>
        <v>0</v>
      </c>
      <c r="DJ136" s="5" t="str">
        <f t="shared" si="42"/>
        <v>มัธยมศึกษาปีที่ 1/4-25</v>
      </c>
      <c r="DK136" s="5" t="str">
        <f t="shared" si="43"/>
        <v>-0</v>
      </c>
      <c r="DL136" s="5" t="str">
        <f t="shared" si="44"/>
        <v>มัธยมศึกษาปีที่ 1</v>
      </c>
    </row>
    <row r="137" spans="1:116">
      <c r="A137" s="5" t="str">
        <f t="shared" si="30"/>
        <v>มัธยมศึกษาปีที่ 1/4-26</v>
      </c>
      <c r="B137" s="5" t="str">
        <f t="shared" si="31"/>
        <v>ช68105-11</v>
      </c>
      <c r="C137" s="5" t="str">
        <f t="shared" si="32"/>
        <v>-0</v>
      </c>
      <c r="D137" s="8">
        <v>26</v>
      </c>
      <c r="E137" s="9" t="s">
        <v>1857</v>
      </c>
      <c r="F137" s="3" t="s">
        <v>1885</v>
      </c>
      <c r="G137" s="3" t="s">
        <v>1886</v>
      </c>
      <c r="H137" s="11">
        <v>1</v>
      </c>
      <c r="I137" s="11">
        <v>7</v>
      </c>
      <c r="J137" s="11">
        <v>0</v>
      </c>
      <c r="K137" s="11">
        <v>9</v>
      </c>
      <c r="L137" s="11">
        <v>9</v>
      </c>
      <c r="M137" s="11">
        <v>0</v>
      </c>
      <c r="N137" s="11">
        <v>1</v>
      </c>
      <c r="O137" s="11">
        <v>9</v>
      </c>
      <c r="P137" s="11">
        <v>4</v>
      </c>
      <c r="Q137" s="11">
        <v>9</v>
      </c>
      <c r="R137" s="11">
        <v>9</v>
      </c>
      <c r="S137" s="11">
        <v>9</v>
      </c>
      <c r="T137" s="11">
        <v>0</v>
      </c>
      <c r="U137" s="11" t="s">
        <v>578</v>
      </c>
      <c r="W137" s="6" t="str">
        <f>IF(X137="","",IF(X137=รายชื่อชมรม!$B$3,รายชื่อชมรม!$A$3,IF(X137=รายชื่อชมรม!$B$4,รายชื่อชมรม!$A$4,IF(X137=รายชื่อชมรม!$B$5,รายชื่อชมรม!$A$5,IF(X137=รายชื่อชมรม!$B$6,รายชื่อชมรม!$A$6,IF(X137=รายชื่อชมรม!$B$7,รายชื่อชมรม!$A$7,IF(X137=รายชื่อชมรม!$B$8,รายชื่อชมรม!$A$8,IF(X137=รายชื่อชมรม!$B$9,รายชื่อชมรม!$A$9,IF(X137=รายชื่อชมรม!$B$10,รายชื่อชมรม!$A$10,IF(X137=รายชื่อชมรม!$B$11,รายชื่อชมรม!$A$11,IF(X137=รายชื่อชมรม!$B$12,รายชื่อชมรม!$A$12,"-")))))))))))</f>
        <v>ช68105</v>
      </c>
      <c r="X137" s="6" t="s">
        <v>2306</v>
      </c>
      <c r="Y137" s="6" t="str">
        <f>IF(W137=0,"",IF(W137="-","",IF(W137="","",VLOOKUP(W137,รายชื่อชมรม!$A$3:$F$83,3,FALSE))))</f>
        <v>นางภัณฑิลา  โนนทะขาม</v>
      </c>
      <c r="Z137" s="6" t="str">
        <f>IF(Y137=$Z$4,MAX(Z$1:$Z136)+1,"")</f>
        <v/>
      </c>
      <c r="AA137" s="6" t="str">
        <f>IF($Y137=AA$4,MAX(AA$1:AA136)+1,"")</f>
        <v/>
      </c>
      <c r="AB137" s="6" t="str">
        <f>IF($Y137=AB$4,MAX(AB$1:AB136)+1,"")</f>
        <v/>
      </c>
      <c r="AC137" s="6" t="str">
        <f>IF($Y137=AC$4,MAX(AC$1:AC136)+1,"")</f>
        <v/>
      </c>
      <c r="AD137" s="6" t="str">
        <f>IF($Y137=AD$4,MAX(AD$1:AD136)+1,"")</f>
        <v/>
      </c>
      <c r="AE137" s="6" t="str">
        <f>IF($Y137=AE$4,MAX(AE$1:AE136)+1,"")</f>
        <v/>
      </c>
      <c r="AF137" s="6" t="str">
        <f>IF($Y137=AF$4,MAX(AF$1:AF136)+1,"")</f>
        <v/>
      </c>
      <c r="AG137" s="6" t="str">
        <f>IF($Y137=AG$4,MAX(AG$1:AG136)+1,"")</f>
        <v/>
      </c>
      <c r="AH137" s="6" t="str">
        <f>IF($Y137=AH$4,MAX(AH$1:AH136)+1,"")</f>
        <v/>
      </c>
      <c r="AI137" s="5">
        <f t="shared" si="33"/>
        <v>0</v>
      </c>
      <c r="AK137" s="6" t="str">
        <f>IF($W137=AK$4,MAX(AK$1:AK136)+1,"")</f>
        <v/>
      </c>
      <c r="AL137" s="6" t="str">
        <f>IF($W137=AL$4,MAX(AL$1:AL136)+1,"")</f>
        <v/>
      </c>
      <c r="AM137" s="6" t="str">
        <f>IF($W137=AM$4,MAX(AM$1:AM136)+1,"")</f>
        <v/>
      </c>
      <c r="AN137" s="6" t="str">
        <f>IF($W137=AN$4,MAX(AN$1:AN136)+1,"")</f>
        <v/>
      </c>
      <c r="AO137" s="6">
        <f>IF($W137=AO$4,MAX(AO$1:AO136)+1,"")</f>
        <v>11</v>
      </c>
      <c r="AP137" s="6" t="str">
        <f>IF($W137=AP$4,MAX(AP$1:AP136)+1,"")</f>
        <v/>
      </c>
      <c r="AQ137" s="6" t="str">
        <f>IF($W137=AQ$4,MAX(AQ$1:AQ136)+1,"")</f>
        <v/>
      </c>
      <c r="AR137" s="6" t="str">
        <f>IF($W137=AR$4,MAX(AR$1:AR136)+1,"")</f>
        <v/>
      </c>
      <c r="AS137" s="6" t="str">
        <f>IF($W137=AS$4,MAX(AS$1:AS136)+1,"")</f>
        <v/>
      </c>
      <c r="AT137" s="6" t="str">
        <f>IF($W137=AT$4,MAX(AT$1:AT136)+1,"")</f>
        <v/>
      </c>
      <c r="AU137" s="6" t="str">
        <f>IF($W137=AU$4,MAX(AU$1:AU136)+1,"")</f>
        <v/>
      </c>
      <c r="AV137" s="6" t="str">
        <f>IF($W137=AV$4,MAX(AV$1:AV136)+1,"")</f>
        <v/>
      </c>
      <c r="AW137" s="6" t="str">
        <f>IF($W137=AW$4,MAX(AW$1:AW136)+1,"")</f>
        <v/>
      </c>
      <c r="AX137" s="6" t="str">
        <f>IF($W137=AX$4,MAX(AX$1:AX136)+1,"")</f>
        <v/>
      </c>
      <c r="AY137" s="6" t="str">
        <f>IF($W137=AY$4,MAX(AY$1:AY136)+1,"")</f>
        <v/>
      </c>
      <c r="AZ137" s="6" t="str">
        <f>IF($W137=AZ$4,MAX(AZ$1:AZ136)+1,"")</f>
        <v/>
      </c>
      <c r="BA137" s="6" t="str">
        <f>IF($W137=BA$4,MAX(BA$1:BA136)+1,"")</f>
        <v/>
      </c>
      <c r="BB137" s="6" t="str">
        <f>IF($W137=BB$4,MAX(BB$1:BB136)+1,"")</f>
        <v/>
      </c>
      <c r="BC137" s="6" t="str">
        <f>IF($W137=BC$4,MAX(BC$1:BC136)+1,"")</f>
        <v/>
      </c>
      <c r="BD137" s="6" t="str">
        <f>IF($W137=BD$4,MAX(BD$1:BD136)+1,"")</f>
        <v/>
      </c>
      <c r="BE137" s="6" t="str">
        <f>IF($W137=BE$4,MAX(BE$1:BE136)+1,"")</f>
        <v/>
      </c>
      <c r="BF137" s="6" t="str">
        <f>IF($W137=BF$4,MAX(BF$1:BF136)+1,"")</f>
        <v/>
      </c>
      <c r="BG137" s="6" t="str">
        <f>IF($W137=BG$4,MAX(BG$1:BG136)+1,"")</f>
        <v/>
      </c>
      <c r="BH137" s="6" t="str">
        <f>IF($W137=BH$4,MAX(BH$1:BH136)+1,"")</f>
        <v/>
      </c>
      <c r="BI137" s="6" t="str">
        <f>IF($W137=BI$4,MAX(BI$1:BI136)+1,"")</f>
        <v/>
      </c>
      <c r="BJ137" s="6" t="str">
        <f>IF($W137=BJ$4,MAX(BJ$1:BJ136)+1,"")</f>
        <v/>
      </c>
      <c r="BK137" s="6" t="str">
        <f>IF($W137=BK$4,MAX(BK$1:BK136)+1,"")</f>
        <v/>
      </c>
      <c r="BL137" s="6" t="str">
        <f>IF($W137=BL$4,MAX(BL$1:BL136)+1,"")</f>
        <v/>
      </c>
      <c r="BM137" s="6" t="str">
        <f>IF($W137=BM$4,MAX(BM$1:BM136)+1,"")</f>
        <v/>
      </c>
      <c r="BN137" s="6" t="str">
        <f>IF($W137=BN$4,MAX(BN$1:BN136)+1,"")</f>
        <v/>
      </c>
      <c r="BO137" s="6" t="str">
        <f>IF($W137=BO$4,MAX(BO$1:BO136)+1,"")</f>
        <v/>
      </c>
      <c r="BP137" s="6" t="str">
        <f>IF($W137=BP$4,MAX(BP$1:BP136)+1,"")</f>
        <v/>
      </c>
      <c r="BQ137" s="6" t="str">
        <f>IF($W137=BQ$4,MAX(BQ$1:BQ136)+1,"")</f>
        <v/>
      </c>
      <c r="BR137" s="6" t="str">
        <f>IF($W137=BR$4,MAX(BR$1:BR136)+1,"")</f>
        <v/>
      </c>
      <c r="BS137" s="6" t="str">
        <f>IF($W137=BS$4,MAX(BS$1:BS136)+1,"")</f>
        <v/>
      </c>
      <c r="BT137" s="6" t="str">
        <f>IF($W137=BT$4,MAX(BT$1:BT136)+1,"")</f>
        <v/>
      </c>
      <c r="BU137" s="6" t="str">
        <f>IF($W137=BU$4,MAX(BU$1:BU136)+1,"")</f>
        <v/>
      </c>
      <c r="BV137" s="6" t="str">
        <f>IF($W137=BV$4,MAX(BV$1:BV136)+1,"")</f>
        <v/>
      </c>
      <c r="BW137" s="6" t="str">
        <f>IF($W137=BW$4,MAX(BW$1:BW136)+1,"")</f>
        <v/>
      </c>
      <c r="BX137" s="6" t="str">
        <f>IF($W137=BX$4,MAX(BX$1:BX136)+1,"")</f>
        <v/>
      </c>
      <c r="BY137" s="6" t="str">
        <f>IF($W137=BY$4,MAX(BY$1:BY136)+1,"")</f>
        <v/>
      </c>
      <c r="BZ137" s="6" t="str">
        <f>IF($W137=BZ$4,MAX(BZ$1:BZ136)+1,"")</f>
        <v/>
      </c>
      <c r="CA137" s="6" t="str">
        <f>IF($W137=CA$4,MAX(CA$1:CA136)+1,"")</f>
        <v/>
      </c>
      <c r="CB137" s="6" t="str">
        <f>IF($W137=CB$4,MAX(CB$1:CB136)+1,"")</f>
        <v/>
      </c>
      <c r="CC137" s="6" t="str">
        <f>IF($W137=CC$4,MAX(CC$1:CC136)+1,"")</f>
        <v/>
      </c>
      <c r="CD137" s="6" t="str">
        <f>IF($W137=CD$4,MAX(CD$1:CD136)+1,"")</f>
        <v/>
      </c>
      <c r="CE137" s="6" t="str">
        <f>IF($W137=CE$4,MAX(CE$1:CE136)+1,"")</f>
        <v/>
      </c>
      <c r="CF137" s="6" t="str">
        <f>IF($W137=CF$4,MAX(CF$1:CF136)+1,"")</f>
        <v/>
      </c>
      <c r="CG137" s="6" t="str">
        <f>IF($W137=CG$4,MAX(CG$1:CG136)+1,"")</f>
        <v/>
      </c>
      <c r="CH137" s="6" t="str">
        <f>IF($W137=CH$4,MAX(CH$1:CH136)+1,"")</f>
        <v/>
      </c>
      <c r="CI137" s="6" t="str">
        <f>IF($W137=CI$4,MAX(CI$1:CI136)+1,"")</f>
        <v/>
      </c>
      <c r="CJ137" s="6" t="str">
        <f>IF($W137=CJ$4,MAX(CJ$1:CJ136)+1,"")</f>
        <v/>
      </c>
      <c r="CK137" s="6" t="str">
        <f>IF($W137=CK$4,MAX(CK$1:CK136)+1,"")</f>
        <v/>
      </c>
      <c r="CL137" s="6" t="str">
        <f>IF($W137=CL$4,MAX(CL$1:CL136)+1,"")</f>
        <v/>
      </c>
      <c r="CM137" s="6" t="str">
        <f>IF($W137=CM$4,MAX(CM$1:CM136)+1,"")</f>
        <v/>
      </c>
      <c r="CN137" s="6" t="str">
        <f>IF($W137=CN$4,MAX(CN$1:CN136)+1,"")</f>
        <v/>
      </c>
      <c r="CO137" s="6" t="str">
        <f>IF($W137=CO$4,MAX(CO$1:CO136)+1,"")</f>
        <v/>
      </c>
      <c r="CP137" s="6" t="str">
        <f>IF($W137=CP$4,MAX(CP$1:CP136)+1,"")</f>
        <v/>
      </c>
      <c r="CQ137" s="6" t="str">
        <f>IF($W137=CQ$4,MAX(CQ$1:CQ136)+1,"")</f>
        <v/>
      </c>
      <c r="CR137" s="6" t="str">
        <f>IF($W137=CR$4,MAX(CR$1:CR136)+1,"")</f>
        <v/>
      </c>
      <c r="CS137" s="6" t="str">
        <f>IF($W137=CS$4,MAX(CS$1:CS136)+1,"")</f>
        <v/>
      </c>
      <c r="CT137" s="5">
        <f t="shared" si="34"/>
        <v>11</v>
      </c>
      <c r="CU137" s="6" t="str">
        <f t="shared" si="35"/>
        <v>1709901949990</v>
      </c>
      <c r="CV137" s="5" t="str">
        <f t="shared" si="36"/>
        <v>เด็กหญิง</v>
      </c>
      <c r="CW137" s="5" t="str" cm="1">
        <f t="array" ref="CW137">RIGHT(F137,MIN(LEN(SUBSTITUTE(F137,รายชื่อนักเรียนแยกห้อง!$AD$5:$AD$8,""))))</f>
        <v>วนิดา</v>
      </c>
      <c r="CX137" s="6" t="str">
        <f t="shared" si="37"/>
        <v/>
      </c>
      <c r="CY137" s="6">
        <f t="shared" si="38"/>
        <v>0</v>
      </c>
      <c r="CZ137" s="5" t="str">
        <f t="shared" si="39"/>
        <v>มัธยมศึกษาปีที่ 1/4-</v>
      </c>
      <c r="DA137" s="5" t="str">
        <f t="shared" si="40"/>
        <v>มัธยมศึกษาปีที่ 1/4-0</v>
      </c>
      <c r="DC137" s="6" t="str">
        <f>IF(DB137="วิทย์-คณิต (เตรียมวิศวะ)",MAX($DC$1:DC136)+1,"")</f>
        <v/>
      </c>
      <c r="DD137" s="6" t="str">
        <f>IF(DB137="วิทย์-คณิต (วิทยาศาสตร์สุขภาพ)",MAX($DD$1:DD136)+1,"")</f>
        <v/>
      </c>
      <c r="DE137" s="6" t="str">
        <f>IF(DB137="ศิลป์การจัดการธุรกิจการค้าสมัยใหม่",MAX($DE$1:DE136)+1,"")</f>
        <v/>
      </c>
      <c r="DF137" s="6" t="str">
        <f>IF(DB137="ศิลป์ภาษาจีนเพื่อธุรกิจ 4.0",MAX($DF$1:DF136)+1,"")</f>
        <v/>
      </c>
      <c r="DG137" s="6" t="str">
        <f>IF(DB137="ศิลป์ภาษาอังกฤษเพื่อการสื่อสารธุรกิจ",MAX($DG$1:DG136)+1,"")</f>
        <v/>
      </c>
      <c r="DH137" s="6" t="str">
        <f>IF(DB137="นวัตกรรมการจัดการเกษตร",MAX($DH$1:DH136)+1,"")</f>
        <v/>
      </c>
      <c r="DI137" s="5">
        <f t="shared" si="41"/>
        <v>0</v>
      </c>
      <c r="DJ137" s="5" t="str">
        <f t="shared" si="42"/>
        <v>มัธยมศึกษาปีที่ 1/4-26</v>
      </c>
      <c r="DK137" s="5" t="str">
        <f t="shared" si="43"/>
        <v>-0</v>
      </c>
      <c r="DL137" s="5" t="str">
        <f t="shared" si="44"/>
        <v>มัธยมศึกษาปีที่ 1</v>
      </c>
    </row>
    <row r="138" spans="1:116">
      <c r="A138" s="5" t="str">
        <f t="shared" si="30"/>
        <v>มัธยมศึกษาปีที่ 1/4-27</v>
      </c>
      <c r="B138" s="5" t="str">
        <f t="shared" si="31"/>
        <v>ช68101-16</v>
      </c>
      <c r="C138" s="5" t="str">
        <f t="shared" si="32"/>
        <v>-0</v>
      </c>
      <c r="D138" s="8">
        <v>27</v>
      </c>
      <c r="E138" s="9" t="s">
        <v>1859</v>
      </c>
      <c r="F138" s="3" t="s">
        <v>1889</v>
      </c>
      <c r="G138" s="3" t="s">
        <v>1890</v>
      </c>
      <c r="H138" s="11">
        <v>1</v>
      </c>
      <c r="I138" s="11">
        <v>7</v>
      </c>
      <c r="J138" s="11">
        <v>0</v>
      </c>
      <c r="K138" s="11">
        <v>9</v>
      </c>
      <c r="L138" s="11">
        <v>9</v>
      </c>
      <c r="M138" s="11">
        <v>0</v>
      </c>
      <c r="N138" s="11">
        <v>1</v>
      </c>
      <c r="O138" s="11">
        <v>9</v>
      </c>
      <c r="P138" s="11">
        <v>7</v>
      </c>
      <c r="Q138" s="11">
        <v>2</v>
      </c>
      <c r="R138" s="11">
        <v>4</v>
      </c>
      <c r="S138" s="11">
        <v>2</v>
      </c>
      <c r="T138" s="11">
        <v>8</v>
      </c>
      <c r="U138" s="11" t="s">
        <v>578</v>
      </c>
      <c r="W138" s="6" t="str">
        <f>IF(X138="","",IF(X138=รายชื่อชมรม!$B$3,รายชื่อชมรม!$A$3,IF(X138=รายชื่อชมรม!$B$4,รายชื่อชมรม!$A$4,IF(X138=รายชื่อชมรม!$B$5,รายชื่อชมรม!$A$5,IF(X138=รายชื่อชมรม!$B$6,รายชื่อชมรม!$A$6,IF(X138=รายชื่อชมรม!$B$7,รายชื่อชมรม!$A$7,IF(X138=รายชื่อชมรม!$B$8,รายชื่อชมรม!$A$8,IF(X138=รายชื่อชมรม!$B$9,รายชื่อชมรม!$A$9,IF(X138=รายชื่อชมรม!$B$10,รายชื่อชมรม!$A$10,IF(X138=รายชื่อชมรม!$B$11,รายชื่อชมรม!$A$11,IF(X138=รายชื่อชมรม!$B$12,รายชื่อชมรม!$A$12,"-")))))))))))</f>
        <v>ช68101</v>
      </c>
      <c r="X138" s="6" t="s">
        <v>2324</v>
      </c>
      <c r="Y138" s="6" t="str">
        <f>IF(W138=0,"",IF(W138="-","",IF(W138="","",VLOOKUP(W138,รายชื่อชมรม!$A$3:$F$83,3,FALSE))))</f>
        <v>นางสาวศิลป์ศุภา  คุสินธุ์</v>
      </c>
      <c r="Z138" s="6" t="str">
        <f>IF(Y138=$Z$4,MAX(Z$1:$Z137)+1,"")</f>
        <v/>
      </c>
      <c r="AA138" s="6" t="str">
        <f>IF($Y138=AA$4,MAX(AA$1:AA137)+1,"")</f>
        <v/>
      </c>
      <c r="AB138" s="6" t="str">
        <f>IF($Y138=AB$4,MAX(AB$1:AB137)+1,"")</f>
        <v/>
      </c>
      <c r="AC138" s="6" t="str">
        <f>IF($Y138=AC$4,MAX(AC$1:AC137)+1,"")</f>
        <v/>
      </c>
      <c r="AD138" s="6" t="str">
        <f>IF($Y138=AD$4,MAX(AD$1:AD137)+1,"")</f>
        <v/>
      </c>
      <c r="AE138" s="6" t="str">
        <f>IF($Y138=AE$4,MAX(AE$1:AE137)+1,"")</f>
        <v/>
      </c>
      <c r="AF138" s="6" t="str">
        <f>IF($Y138=AF$4,MAX(AF$1:AF137)+1,"")</f>
        <v/>
      </c>
      <c r="AG138" s="6" t="str">
        <f>IF($Y138=AG$4,MAX(AG$1:AG137)+1,"")</f>
        <v/>
      </c>
      <c r="AH138" s="6" t="str">
        <f>IF($Y138=AH$4,MAX(AH$1:AH137)+1,"")</f>
        <v/>
      </c>
      <c r="AI138" s="5">
        <f t="shared" si="33"/>
        <v>0</v>
      </c>
      <c r="AK138" s="6">
        <f>IF($W138=AK$4,MAX(AK$1:AK137)+1,"")</f>
        <v>16</v>
      </c>
      <c r="AL138" s="6" t="str">
        <f>IF($W138=AL$4,MAX(AL$1:AL137)+1,"")</f>
        <v/>
      </c>
      <c r="AM138" s="6" t="str">
        <f>IF($W138=AM$4,MAX(AM$1:AM137)+1,"")</f>
        <v/>
      </c>
      <c r="AN138" s="6" t="str">
        <f>IF($W138=AN$4,MAX(AN$1:AN137)+1,"")</f>
        <v/>
      </c>
      <c r="AO138" s="6" t="str">
        <f>IF($W138=AO$4,MAX(AO$1:AO137)+1,"")</f>
        <v/>
      </c>
      <c r="AP138" s="6" t="str">
        <f>IF($W138=AP$4,MAX(AP$1:AP137)+1,"")</f>
        <v/>
      </c>
      <c r="AQ138" s="6" t="str">
        <f>IF($W138=AQ$4,MAX(AQ$1:AQ137)+1,"")</f>
        <v/>
      </c>
      <c r="AR138" s="6" t="str">
        <f>IF($W138=AR$4,MAX(AR$1:AR137)+1,"")</f>
        <v/>
      </c>
      <c r="AS138" s="6" t="str">
        <f>IF($W138=AS$4,MAX(AS$1:AS137)+1,"")</f>
        <v/>
      </c>
      <c r="AT138" s="6" t="str">
        <f>IF($W138=AT$4,MAX(AT$1:AT137)+1,"")</f>
        <v/>
      </c>
      <c r="AU138" s="6" t="str">
        <f>IF($W138=AU$4,MAX(AU$1:AU137)+1,"")</f>
        <v/>
      </c>
      <c r="AV138" s="6" t="str">
        <f>IF($W138=AV$4,MAX(AV$1:AV137)+1,"")</f>
        <v/>
      </c>
      <c r="AW138" s="6" t="str">
        <f>IF($W138=AW$4,MAX(AW$1:AW137)+1,"")</f>
        <v/>
      </c>
      <c r="AX138" s="6" t="str">
        <f>IF($W138=AX$4,MAX(AX$1:AX137)+1,"")</f>
        <v/>
      </c>
      <c r="AY138" s="6" t="str">
        <f>IF($W138=AY$4,MAX(AY$1:AY137)+1,"")</f>
        <v/>
      </c>
      <c r="AZ138" s="6" t="str">
        <f>IF($W138=AZ$4,MAX(AZ$1:AZ137)+1,"")</f>
        <v/>
      </c>
      <c r="BA138" s="6" t="str">
        <f>IF($W138=BA$4,MAX(BA$1:BA137)+1,"")</f>
        <v/>
      </c>
      <c r="BB138" s="6" t="str">
        <f>IF($W138=BB$4,MAX(BB$1:BB137)+1,"")</f>
        <v/>
      </c>
      <c r="BC138" s="6" t="str">
        <f>IF($W138=BC$4,MAX(BC$1:BC137)+1,"")</f>
        <v/>
      </c>
      <c r="BD138" s="6" t="str">
        <f>IF($W138=BD$4,MAX(BD$1:BD137)+1,"")</f>
        <v/>
      </c>
      <c r="BE138" s="6" t="str">
        <f>IF($W138=BE$4,MAX(BE$1:BE137)+1,"")</f>
        <v/>
      </c>
      <c r="BF138" s="6" t="str">
        <f>IF($W138=BF$4,MAX(BF$1:BF137)+1,"")</f>
        <v/>
      </c>
      <c r="BG138" s="6" t="str">
        <f>IF($W138=BG$4,MAX(BG$1:BG137)+1,"")</f>
        <v/>
      </c>
      <c r="BH138" s="6" t="str">
        <f>IF($W138=BH$4,MAX(BH$1:BH137)+1,"")</f>
        <v/>
      </c>
      <c r="BI138" s="6" t="str">
        <f>IF($W138=BI$4,MAX(BI$1:BI137)+1,"")</f>
        <v/>
      </c>
      <c r="BJ138" s="6" t="str">
        <f>IF($W138=BJ$4,MAX(BJ$1:BJ137)+1,"")</f>
        <v/>
      </c>
      <c r="BK138" s="6" t="str">
        <f>IF($W138=BK$4,MAX(BK$1:BK137)+1,"")</f>
        <v/>
      </c>
      <c r="BL138" s="6" t="str">
        <f>IF($W138=BL$4,MAX(BL$1:BL137)+1,"")</f>
        <v/>
      </c>
      <c r="BM138" s="6" t="str">
        <f>IF($W138=BM$4,MAX(BM$1:BM137)+1,"")</f>
        <v/>
      </c>
      <c r="BN138" s="6" t="str">
        <f>IF($W138=BN$4,MAX(BN$1:BN137)+1,"")</f>
        <v/>
      </c>
      <c r="BO138" s="6" t="str">
        <f>IF($W138=BO$4,MAX(BO$1:BO137)+1,"")</f>
        <v/>
      </c>
      <c r="BP138" s="6" t="str">
        <f>IF($W138=BP$4,MAX(BP$1:BP137)+1,"")</f>
        <v/>
      </c>
      <c r="BQ138" s="6" t="str">
        <f>IF($W138=BQ$4,MAX(BQ$1:BQ137)+1,"")</f>
        <v/>
      </c>
      <c r="BR138" s="6" t="str">
        <f>IF($W138=BR$4,MAX(BR$1:BR137)+1,"")</f>
        <v/>
      </c>
      <c r="BS138" s="6" t="str">
        <f>IF($W138=BS$4,MAX(BS$1:BS137)+1,"")</f>
        <v/>
      </c>
      <c r="BT138" s="6" t="str">
        <f>IF($W138=BT$4,MAX(BT$1:BT137)+1,"")</f>
        <v/>
      </c>
      <c r="BU138" s="6" t="str">
        <f>IF($W138=BU$4,MAX(BU$1:BU137)+1,"")</f>
        <v/>
      </c>
      <c r="BV138" s="6" t="str">
        <f>IF($W138=BV$4,MAX(BV$1:BV137)+1,"")</f>
        <v/>
      </c>
      <c r="BW138" s="6" t="str">
        <f>IF($W138=BW$4,MAX(BW$1:BW137)+1,"")</f>
        <v/>
      </c>
      <c r="BX138" s="6" t="str">
        <f>IF($W138=BX$4,MAX(BX$1:BX137)+1,"")</f>
        <v/>
      </c>
      <c r="BY138" s="6" t="str">
        <f>IF($W138=BY$4,MAX(BY$1:BY137)+1,"")</f>
        <v/>
      </c>
      <c r="BZ138" s="6" t="str">
        <f>IF($W138=BZ$4,MAX(BZ$1:BZ137)+1,"")</f>
        <v/>
      </c>
      <c r="CA138" s="6" t="str">
        <f>IF($W138=CA$4,MAX(CA$1:CA137)+1,"")</f>
        <v/>
      </c>
      <c r="CB138" s="6" t="str">
        <f>IF($W138=CB$4,MAX(CB$1:CB137)+1,"")</f>
        <v/>
      </c>
      <c r="CC138" s="6" t="str">
        <f>IF($W138=CC$4,MAX(CC$1:CC137)+1,"")</f>
        <v/>
      </c>
      <c r="CD138" s="6" t="str">
        <f>IF($W138=CD$4,MAX(CD$1:CD137)+1,"")</f>
        <v/>
      </c>
      <c r="CE138" s="6" t="str">
        <f>IF($W138=CE$4,MAX(CE$1:CE137)+1,"")</f>
        <v/>
      </c>
      <c r="CF138" s="6" t="str">
        <f>IF($W138=CF$4,MAX(CF$1:CF137)+1,"")</f>
        <v/>
      </c>
      <c r="CG138" s="6" t="str">
        <f>IF($W138=CG$4,MAX(CG$1:CG137)+1,"")</f>
        <v/>
      </c>
      <c r="CH138" s="6" t="str">
        <f>IF($W138=CH$4,MAX(CH$1:CH137)+1,"")</f>
        <v/>
      </c>
      <c r="CI138" s="6" t="str">
        <f>IF($W138=CI$4,MAX(CI$1:CI137)+1,"")</f>
        <v/>
      </c>
      <c r="CJ138" s="6" t="str">
        <f>IF($W138=CJ$4,MAX(CJ$1:CJ137)+1,"")</f>
        <v/>
      </c>
      <c r="CK138" s="6" t="str">
        <f>IF($W138=CK$4,MAX(CK$1:CK137)+1,"")</f>
        <v/>
      </c>
      <c r="CL138" s="6" t="str">
        <f>IF($W138=CL$4,MAX(CL$1:CL137)+1,"")</f>
        <v/>
      </c>
      <c r="CM138" s="6" t="str">
        <f>IF($W138=CM$4,MAX(CM$1:CM137)+1,"")</f>
        <v/>
      </c>
      <c r="CN138" s="6" t="str">
        <f>IF($W138=CN$4,MAX(CN$1:CN137)+1,"")</f>
        <v/>
      </c>
      <c r="CO138" s="6" t="str">
        <f>IF($W138=CO$4,MAX(CO$1:CO137)+1,"")</f>
        <v/>
      </c>
      <c r="CP138" s="6" t="str">
        <f>IF($W138=CP$4,MAX(CP$1:CP137)+1,"")</f>
        <v/>
      </c>
      <c r="CQ138" s="6" t="str">
        <f>IF($W138=CQ$4,MAX(CQ$1:CQ137)+1,"")</f>
        <v/>
      </c>
      <c r="CR138" s="6" t="str">
        <f>IF($W138=CR$4,MAX(CR$1:CR137)+1,"")</f>
        <v/>
      </c>
      <c r="CS138" s="6" t="str">
        <f>IF($W138=CS$4,MAX(CS$1:CS137)+1,"")</f>
        <v/>
      </c>
      <c r="CT138" s="5">
        <f t="shared" si="34"/>
        <v>16</v>
      </c>
      <c r="CU138" s="6" t="str">
        <f t="shared" si="35"/>
        <v>1709901972428</v>
      </c>
      <c r="CV138" s="5" t="str">
        <f t="shared" si="36"/>
        <v>เด็กหญิง</v>
      </c>
      <c r="CW138" s="5" t="str" cm="1">
        <f t="array" ref="CW138">RIGHT(F138,MIN(LEN(SUBSTITUTE(F138,รายชื่อนักเรียนแยกห้อง!$AD$5:$AD$8,""))))</f>
        <v>ภณิตา</v>
      </c>
      <c r="CX138" s="6" t="str">
        <f t="shared" si="37"/>
        <v/>
      </c>
      <c r="CY138" s="6">
        <f t="shared" si="38"/>
        <v>0</v>
      </c>
      <c r="CZ138" s="5" t="str">
        <f t="shared" si="39"/>
        <v>มัธยมศึกษาปีที่ 1/4-</v>
      </c>
      <c r="DA138" s="5" t="str">
        <f t="shared" si="40"/>
        <v>มัธยมศึกษาปีที่ 1/4-0</v>
      </c>
      <c r="DC138" s="6" t="str">
        <f>IF(DB138="วิทย์-คณิต (เตรียมวิศวะ)",MAX($DC$1:DC137)+1,"")</f>
        <v/>
      </c>
      <c r="DD138" s="6" t="str">
        <f>IF(DB138="วิทย์-คณิต (วิทยาศาสตร์สุขภาพ)",MAX($DD$1:DD137)+1,"")</f>
        <v/>
      </c>
      <c r="DE138" s="6" t="str">
        <f>IF(DB138="ศิลป์การจัดการธุรกิจการค้าสมัยใหม่",MAX($DE$1:DE137)+1,"")</f>
        <v/>
      </c>
      <c r="DF138" s="6" t="str">
        <f>IF(DB138="ศิลป์ภาษาจีนเพื่อธุรกิจ 4.0",MAX($DF$1:DF137)+1,"")</f>
        <v/>
      </c>
      <c r="DG138" s="6" t="str">
        <f>IF(DB138="ศิลป์ภาษาอังกฤษเพื่อการสื่อสารธุรกิจ",MAX($DG$1:DG137)+1,"")</f>
        <v/>
      </c>
      <c r="DH138" s="6" t="str">
        <f>IF(DB138="นวัตกรรมการจัดการเกษตร",MAX($DH$1:DH137)+1,"")</f>
        <v/>
      </c>
      <c r="DI138" s="5">
        <f t="shared" si="41"/>
        <v>0</v>
      </c>
      <c r="DJ138" s="5" t="str">
        <f t="shared" si="42"/>
        <v>มัธยมศึกษาปีที่ 1/4-27</v>
      </c>
      <c r="DK138" s="5" t="str">
        <f t="shared" si="43"/>
        <v>-0</v>
      </c>
      <c r="DL138" s="5" t="str">
        <f t="shared" si="44"/>
        <v>มัธยมศึกษาปีที่ 1</v>
      </c>
    </row>
    <row r="139" spans="1:116">
      <c r="A139" s="5" t="str">
        <f t="shared" si="30"/>
        <v>มัธยมศึกษาปีที่ 1/4-28</v>
      </c>
      <c r="B139" s="5" t="str">
        <f t="shared" si="31"/>
        <v>ช68108-26</v>
      </c>
      <c r="C139" s="5" t="str">
        <f t="shared" si="32"/>
        <v>-0</v>
      </c>
      <c r="D139" s="8">
        <v>28</v>
      </c>
      <c r="E139" s="9" t="s">
        <v>1862</v>
      </c>
      <c r="F139" s="3" t="s">
        <v>1892</v>
      </c>
      <c r="G139" s="3" t="s">
        <v>1893</v>
      </c>
      <c r="H139" s="11">
        <v>1</v>
      </c>
      <c r="I139" s="11">
        <v>4</v>
      </c>
      <c r="J139" s="11">
        <v>2</v>
      </c>
      <c r="K139" s="11">
        <v>9</v>
      </c>
      <c r="L139" s="11">
        <v>9</v>
      </c>
      <c r="M139" s="11">
        <v>0</v>
      </c>
      <c r="N139" s="11">
        <v>0</v>
      </c>
      <c r="O139" s="11">
        <v>7</v>
      </c>
      <c r="P139" s="11">
        <v>9</v>
      </c>
      <c r="Q139" s="11">
        <v>7</v>
      </c>
      <c r="R139" s="11">
        <v>2</v>
      </c>
      <c r="S139" s="11">
        <v>1</v>
      </c>
      <c r="T139" s="11">
        <v>8</v>
      </c>
      <c r="U139" s="11" t="s">
        <v>578</v>
      </c>
      <c r="W139" s="6" t="str">
        <f>IF(X139="","",IF(X139=รายชื่อชมรม!$B$3,รายชื่อชมรม!$A$3,IF(X139=รายชื่อชมรม!$B$4,รายชื่อชมรม!$A$4,IF(X139=รายชื่อชมรม!$B$5,รายชื่อชมรม!$A$5,IF(X139=รายชื่อชมรม!$B$6,รายชื่อชมรม!$A$6,IF(X139=รายชื่อชมรม!$B$7,รายชื่อชมรม!$A$7,IF(X139=รายชื่อชมรม!$B$8,รายชื่อชมรม!$A$8,IF(X139=รายชื่อชมรม!$B$9,รายชื่อชมรม!$A$9,IF(X139=รายชื่อชมรม!$B$10,รายชื่อชมรม!$A$10,IF(X139=รายชื่อชมรม!$B$11,รายชื่อชมรม!$A$11,IF(X139=รายชื่อชมรม!$B$12,รายชื่อชมรม!$A$12,"-")))))))))))</f>
        <v>ช68108</v>
      </c>
      <c r="X139" s="6" t="s">
        <v>2320</v>
      </c>
      <c r="Y139" s="6" t="str">
        <f>IF(W139=0,"",IF(W139="-","",IF(W139="","",VLOOKUP(W139,รายชื่อชมรม!$A$3:$F$83,3,FALSE))))</f>
        <v>นางสาวอภิชยา  จิตรีเนื่อง</v>
      </c>
      <c r="Z139" s="6" t="str">
        <f>IF(Y139=$Z$4,MAX(Z$1:$Z138)+1,"")</f>
        <v/>
      </c>
      <c r="AA139" s="6" t="str">
        <f>IF($Y139=AA$4,MAX(AA$1:AA138)+1,"")</f>
        <v/>
      </c>
      <c r="AB139" s="6" t="str">
        <f>IF($Y139=AB$4,MAX(AB$1:AB138)+1,"")</f>
        <v/>
      </c>
      <c r="AC139" s="6" t="str">
        <f>IF($Y139=AC$4,MAX(AC$1:AC138)+1,"")</f>
        <v/>
      </c>
      <c r="AD139" s="6" t="str">
        <f>IF($Y139=AD$4,MAX(AD$1:AD138)+1,"")</f>
        <v/>
      </c>
      <c r="AE139" s="6" t="str">
        <f>IF($Y139=AE$4,MAX(AE$1:AE138)+1,"")</f>
        <v/>
      </c>
      <c r="AF139" s="6" t="str">
        <f>IF($Y139=AF$4,MAX(AF$1:AF138)+1,"")</f>
        <v/>
      </c>
      <c r="AG139" s="6" t="str">
        <f>IF($Y139=AG$4,MAX(AG$1:AG138)+1,"")</f>
        <v/>
      </c>
      <c r="AH139" s="6" t="str">
        <f>IF($Y139=AH$4,MAX(AH$1:AH138)+1,"")</f>
        <v/>
      </c>
      <c r="AI139" s="5">
        <f t="shared" si="33"/>
        <v>0</v>
      </c>
      <c r="AK139" s="6" t="str">
        <f>IF($W139=AK$4,MAX(AK$1:AK138)+1,"")</f>
        <v/>
      </c>
      <c r="AL139" s="6" t="str">
        <f>IF($W139=AL$4,MAX(AL$1:AL138)+1,"")</f>
        <v/>
      </c>
      <c r="AM139" s="6" t="str">
        <f>IF($W139=AM$4,MAX(AM$1:AM138)+1,"")</f>
        <v/>
      </c>
      <c r="AN139" s="6" t="str">
        <f>IF($W139=AN$4,MAX(AN$1:AN138)+1,"")</f>
        <v/>
      </c>
      <c r="AO139" s="6" t="str">
        <f>IF($W139=AO$4,MAX(AO$1:AO138)+1,"")</f>
        <v/>
      </c>
      <c r="AP139" s="6" t="str">
        <f>IF($W139=AP$4,MAX(AP$1:AP138)+1,"")</f>
        <v/>
      </c>
      <c r="AQ139" s="6" t="str">
        <f>IF($W139=AQ$4,MAX(AQ$1:AQ138)+1,"")</f>
        <v/>
      </c>
      <c r="AR139" s="6">
        <f>IF($W139=AR$4,MAX(AR$1:AR138)+1,"")</f>
        <v>26</v>
      </c>
      <c r="AS139" s="6" t="str">
        <f>IF($W139=AS$4,MAX(AS$1:AS138)+1,"")</f>
        <v/>
      </c>
      <c r="AT139" s="6" t="str">
        <f>IF($W139=AT$4,MAX(AT$1:AT138)+1,"")</f>
        <v/>
      </c>
      <c r="AU139" s="6" t="str">
        <f>IF($W139=AU$4,MAX(AU$1:AU138)+1,"")</f>
        <v/>
      </c>
      <c r="AV139" s="6" t="str">
        <f>IF($W139=AV$4,MAX(AV$1:AV138)+1,"")</f>
        <v/>
      </c>
      <c r="AW139" s="6" t="str">
        <f>IF($W139=AW$4,MAX(AW$1:AW138)+1,"")</f>
        <v/>
      </c>
      <c r="AX139" s="6" t="str">
        <f>IF($W139=AX$4,MAX(AX$1:AX138)+1,"")</f>
        <v/>
      </c>
      <c r="AY139" s="6" t="str">
        <f>IF($W139=AY$4,MAX(AY$1:AY138)+1,"")</f>
        <v/>
      </c>
      <c r="AZ139" s="6" t="str">
        <f>IF($W139=AZ$4,MAX(AZ$1:AZ138)+1,"")</f>
        <v/>
      </c>
      <c r="BA139" s="6" t="str">
        <f>IF($W139=BA$4,MAX(BA$1:BA138)+1,"")</f>
        <v/>
      </c>
      <c r="BB139" s="6" t="str">
        <f>IF($W139=BB$4,MAX(BB$1:BB138)+1,"")</f>
        <v/>
      </c>
      <c r="BC139" s="6" t="str">
        <f>IF($W139=BC$4,MAX(BC$1:BC138)+1,"")</f>
        <v/>
      </c>
      <c r="BD139" s="6" t="str">
        <f>IF($W139=BD$4,MAX(BD$1:BD138)+1,"")</f>
        <v/>
      </c>
      <c r="BE139" s="6" t="str">
        <f>IF($W139=BE$4,MAX(BE$1:BE138)+1,"")</f>
        <v/>
      </c>
      <c r="BF139" s="6" t="str">
        <f>IF($W139=BF$4,MAX(BF$1:BF138)+1,"")</f>
        <v/>
      </c>
      <c r="BG139" s="6" t="str">
        <f>IF($W139=BG$4,MAX(BG$1:BG138)+1,"")</f>
        <v/>
      </c>
      <c r="BH139" s="6" t="str">
        <f>IF($W139=BH$4,MAX(BH$1:BH138)+1,"")</f>
        <v/>
      </c>
      <c r="BI139" s="6" t="str">
        <f>IF($W139=BI$4,MAX(BI$1:BI138)+1,"")</f>
        <v/>
      </c>
      <c r="BJ139" s="6" t="str">
        <f>IF($W139=BJ$4,MAX(BJ$1:BJ138)+1,"")</f>
        <v/>
      </c>
      <c r="BK139" s="6" t="str">
        <f>IF($W139=BK$4,MAX(BK$1:BK138)+1,"")</f>
        <v/>
      </c>
      <c r="BL139" s="6" t="str">
        <f>IF($W139=BL$4,MAX(BL$1:BL138)+1,"")</f>
        <v/>
      </c>
      <c r="BM139" s="6" t="str">
        <f>IF($W139=BM$4,MAX(BM$1:BM138)+1,"")</f>
        <v/>
      </c>
      <c r="BN139" s="6" t="str">
        <f>IF($W139=BN$4,MAX(BN$1:BN138)+1,"")</f>
        <v/>
      </c>
      <c r="BO139" s="6" t="str">
        <f>IF($W139=BO$4,MAX(BO$1:BO138)+1,"")</f>
        <v/>
      </c>
      <c r="BP139" s="6" t="str">
        <f>IF($W139=BP$4,MAX(BP$1:BP138)+1,"")</f>
        <v/>
      </c>
      <c r="BQ139" s="6" t="str">
        <f>IF($W139=BQ$4,MAX(BQ$1:BQ138)+1,"")</f>
        <v/>
      </c>
      <c r="BR139" s="6" t="str">
        <f>IF($W139=BR$4,MAX(BR$1:BR138)+1,"")</f>
        <v/>
      </c>
      <c r="BS139" s="6" t="str">
        <f>IF($W139=BS$4,MAX(BS$1:BS138)+1,"")</f>
        <v/>
      </c>
      <c r="BT139" s="6" t="str">
        <f>IF($W139=BT$4,MAX(BT$1:BT138)+1,"")</f>
        <v/>
      </c>
      <c r="BU139" s="6" t="str">
        <f>IF($W139=BU$4,MAX(BU$1:BU138)+1,"")</f>
        <v/>
      </c>
      <c r="BV139" s="6" t="str">
        <f>IF($W139=BV$4,MAX(BV$1:BV138)+1,"")</f>
        <v/>
      </c>
      <c r="BW139" s="6" t="str">
        <f>IF($W139=BW$4,MAX(BW$1:BW138)+1,"")</f>
        <v/>
      </c>
      <c r="BX139" s="6" t="str">
        <f>IF($W139=BX$4,MAX(BX$1:BX138)+1,"")</f>
        <v/>
      </c>
      <c r="BY139" s="6" t="str">
        <f>IF($W139=BY$4,MAX(BY$1:BY138)+1,"")</f>
        <v/>
      </c>
      <c r="BZ139" s="6" t="str">
        <f>IF($W139=BZ$4,MAX(BZ$1:BZ138)+1,"")</f>
        <v/>
      </c>
      <c r="CA139" s="6" t="str">
        <f>IF($W139=CA$4,MAX(CA$1:CA138)+1,"")</f>
        <v/>
      </c>
      <c r="CB139" s="6" t="str">
        <f>IF($W139=CB$4,MAX(CB$1:CB138)+1,"")</f>
        <v/>
      </c>
      <c r="CC139" s="6" t="str">
        <f>IF($W139=CC$4,MAX(CC$1:CC138)+1,"")</f>
        <v/>
      </c>
      <c r="CD139" s="6" t="str">
        <f>IF($W139=CD$4,MAX(CD$1:CD138)+1,"")</f>
        <v/>
      </c>
      <c r="CE139" s="6" t="str">
        <f>IF($W139=CE$4,MAX(CE$1:CE138)+1,"")</f>
        <v/>
      </c>
      <c r="CF139" s="6" t="str">
        <f>IF($W139=CF$4,MAX(CF$1:CF138)+1,"")</f>
        <v/>
      </c>
      <c r="CG139" s="6" t="str">
        <f>IF($W139=CG$4,MAX(CG$1:CG138)+1,"")</f>
        <v/>
      </c>
      <c r="CH139" s="6" t="str">
        <f>IF($W139=CH$4,MAX(CH$1:CH138)+1,"")</f>
        <v/>
      </c>
      <c r="CI139" s="6" t="str">
        <f>IF($W139=CI$4,MAX(CI$1:CI138)+1,"")</f>
        <v/>
      </c>
      <c r="CJ139" s="6" t="str">
        <f>IF($W139=CJ$4,MAX(CJ$1:CJ138)+1,"")</f>
        <v/>
      </c>
      <c r="CK139" s="6" t="str">
        <f>IF($W139=CK$4,MAX(CK$1:CK138)+1,"")</f>
        <v/>
      </c>
      <c r="CL139" s="6" t="str">
        <f>IF($W139=CL$4,MAX(CL$1:CL138)+1,"")</f>
        <v/>
      </c>
      <c r="CM139" s="6" t="str">
        <f>IF($W139=CM$4,MAX(CM$1:CM138)+1,"")</f>
        <v/>
      </c>
      <c r="CN139" s="6" t="str">
        <f>IF($W139=CN$4,MAX(CN$1:CN138)+1,"")</f>
        <v/>
      </c>
      <c r="CO139" s="6" t="str">
        <f>IF($W139=CO$4,MAX(CO$1:CO138)+1,"")</f>
        <v/>
      </c>
      <c r="CP139" s="6" t="str">
        <f>IF($W139=CP$4,MAX(CP$1:CP138)+1,"")</f>
        <v/>
      </c>
      <c r="CQ139" s="6" t="str">
        <f>IF($W139=CQ$4,MAX(CQ$1:CQ138)+1,"")</f>
        <v/>
      </c>
      <c r="CR139" s="6" t="str">
        <f>IF($W139=CR$4,MAX(CR$1:CR138)+1,"")</f>
        <v/>
      </c>
      <c r="CS139" s="6" t="str">
        <f>IF($W139=CS$4,MAX(CS$1:CS138)+1,"")</f>
        <v/>
      </c>
      <c r="CT139" s="5">
        <f t="shared" si="34"/>
        <v>26</v>
      </c>
      <c r="CU139" s="6" t="str">
        <f t="shared" si="35"/>
        <v>1429900797218</v>
      </c>
      <c r="CV139" s="5" t="str">
        <f t="shared" si="36"/>
        <v>เด็กหญิง</v>
      </c>
      <c r="CW139" s="5" t="str" cm="1">
        <f t="array" ref="CW139">RIGHT(F139,MIN(LEN(SUBSTITUTE(F139,รายชื่อนักเรียนแยกห้อง!$AD$5:$AD$8,""))))</f>
        <v>กุลพิพัฒน์</v>
      </c>
      <c r="CX139" s="6" t="str">
        <f t="shared" si="37"/>
        <v/>
      </c>
      <c r="CY139" s="6">
        <f t="shared" si="38"/>
        <v>0</v>
      </c>
      <c r="CZ139" s="5" t="str">
        <f t="shared" si="39"/>
        <v>มัธยมศึกษาปีที่ 1/4-</v>
      </c>
      <c r="DA139" s="5" t="str">
        <f t="shared" si="40"/>
        <v>มัธยมศึกษาปีที่ 1/4-0</v>
      </c>
      <c r="DC139" s="6" t="str">
        <f>IF(DB139="วิทย์-คณิต (เตรียมวิศวะ)",MAX($DC$1:DC138)+1,"")</f>
        <v/>
      </c>
      <c r="DD139" s="6" t="str">
        <f>IF(DB139="วิทย์-คณิต (วิทยาศาสตร์สุขภาพ)",MAX($DD$1:DD138)+1,"")</f>
        <v/>
      </c>
      <c r="DE139" s="6" t="str">
        <f>IF(DB139="ศิลป์การจัดการธุรกิจการค้าสมัยใหม่",MAX($DE$1:DE138)+1,"")</f>
        <v/>
      </c>
      <c r="DF139" s="6" t="str">
        <f>IF(DB139="ศิลป์ภาษาจีนเพื่อธุรกิจ 4.0",MAX($DF$1:DF138)+1,"")</f>
        <v/>
      </c>
      <c r="DG139" s="6" t="str">
        <f>IF(DB139="ศิลป์ภาษาอังกฤษเพื่อการสื่อสารธุรกิจ",MAX($DG$1:DG138)+1,"")</f>
        <v/>
      </c>
      <c r="DH139" s="6" t="str">
        <f>IF(DB139="นวัตกรรมการจัดการเกษตร",MAX($DH$1:DH138)+1,"")</f>
        <v/>
      </c>
      <c r="DI139" s="5">
        <f t="shared" si="41"/>
        <v>0</v>
      </c>
      <c r="DJ139" s="5" t="str">
        <f t="shared" si="42"/>
        <v>มัธยมศึกษาปีที่ 1/4-28</v>
      </c>
      <c r="DK139" s="5" t="str">
        <f t="shared" si="43"/>
        <v>-0</v>
      </c>
      <c r="DL139" s="5" t="str">
        <f t="shared" si="44"/>
        <v>มัธยมศึกษาปีที่ 1</v>
      </c>
    </row>
    <row r="140" spans="1:116">
      <c r="A140" s="5" t="str">
        <f t="shared" si="30"/>
        <v>มัธยมศึกษาปีที่ 1/4-29</v>
      </c>
      <c r="B140" s="5" t="str">
        <f t="shared" si="31"/>
        <v>ช68107-14</v>
      </c>
      <c r="C140" s="5" t="str">
        <f t="shared" si="32"/>
        <v>-0</v>
      </c>
      <c r="D140" s="8">
        <v>29</v>
      </c>
      <c r="E140" s="9" t="s">
        <v>1865</v>
      </c>
      <c r="F140" s="3" t="s">
        <v>1895</v>
      </c>
      <c r="G140" s="3" t="s">
        <v>1896</v>
      </c>
      <c r="H140" s="11">
        <v>1</v>
      </c>
      <c r="I140" s="11">
        <v>7</v>
      </c>
      <c r="J140" s="11">
        <v>0</v>
      </c>
      <c r="K140" s="11">
        <v>9</v>
      </c>
      <c r="L140" s="11">
        <v>9</v>
      </c>
      <c r="M140" s="11">
        <v>0</v>
      </c>
      <c r="N140" s="11">
        <v>1</v>
      </c>
      <c r="O140" s="11">
        <v>9</v>
      </c>
      <c r="P140" s="11">
        <v>7</v>
      </c>
      <c r="Q140" s="11">
        <v>3</v>
      </c>
      <c r="R140" s="11">
        <v>3</v>
      </c>
      <c r="S140" s="11">
        <v>1</v>
      </c>
      <c r="T140" s="11">
        <v>9</v>
      </c>
      <c r="U140" s="11" t="s">
        <v>578</v>
      </c>
      <c r="W140" s="6" t="str">
        <f>IF(X140="","",IF(X140=รายชื่อชมรม!$B$3,รายชื่อชมรม!$A$3,IF(X140=รายชื่อชมรม!$B$4,รายชื่อชมรม!$A$4,IF(X140=รายชื่อชมรม!$B$5,รายชื่อชมรม!$A$5,IF(X140=รายชื่อชมรม!$B$6,รายชื่อชมรม!$A$6,IF(X140=รายชื่อชมรม!$B$7,รายชื่อชมรม!$A$7,IF(X140=รายชื่อชมรม!$B$8,รายชื่อชมรม!$A$8,IF(X140=รายชื่อชมรม!$B$9,รายชื่อชมรม!$A$9,IF(X140=รายชื่อชมรม!$B$10,รายชื่อชมรม!$A$10,IF(X140=รายชื่อชมรม!$B$11,รายชื่อชมรม!$A$11,IF(X140=รายชื่อชมรม!$B$12,รายชื่อชมรม!$A$12,"-")))))))))))</f>
        <v>ช68107</v>
      </c>
      <c r="X140" s="6" t="s">
        <v>2305</v>
      </c>
      <c r="Y140" s="6" t="str">
        <f>IF(W140=0,"",IF(W140="-","",IF(W140="","",VLOOKUP(W140,รายชื่อชมรม!$A$3:$F$83,3,FALSE))))</f>
        <v>นางโสจาริน  อินทรเรือง</v>
      </c>
      <c r="Z140" s="6" t="str">
        <f>IF(Y140=$Z$4,MAX(Z$1:$Z139)+1,"")</f>
        <v/>
      </c>
      <c r="AA140" s="6" t="str">
        <f>IF($Y140=AA$4,MAX(AA$1:AA139)+1,"")</f>
        <v/>
      </c>
      <c r="AB140" s="6" t="str">
        <f>IF($Y140=AB$4,MAX(AB$1:AB139)+1,"")</f>
        <v/>
      </c>
      <c r="AC140" s="6" t="str">
        <f>IF($Y140=AC$4,MAX(AC$1:AC139)+1,"")</f>
        <v/>
      </c>
      <c r="AD140" s="6" t="str">
        <f>IF($Y140=AD$4,MAX(AD$1:AD139)+1,"")</f>
        <v/>
      </c>
      <c r="AE140" s="6" t="str">
        <f>IF($Y140=AE$4,MAX(AE$1:AE139)+1,"")</f>
        <v/>
      </c>
      <c r="AF140" s="6" t="str">
        <f>IF($Y140=AF$4,MAX(AF$1:AF139)+1,"")</f>
        <v/>
      </c>
      <c r="AG140" s="6" t="str">
        <f>IF($Y140=AG$4,MAX(AG$1:AG139)+1,"")</f>
        <v/>
      </c>
      <c r="AH140" s="6" t="str">
        <f>IF($Y140=AH$4,MAX(AH$1:AH139)+1,"")</f>
        <v/>
      </c>
      <c r="AI140" s="5">
        <f t="shared" si="33"/>
        <v>0</v>
      </c>
      <c r="AK140" s="6" t="str">
        <f>IF($W140=AK$4,MAX(AK$1:AK139)+1,"")</f>
        <v/>
      </c>
      <c r="AL140" s="6" t="str">
        <f>IF($W140=AL$4,MAX(AL$1:AL139)+1,"")</f>
        <v/>
      </c>
      <c r="AM140" s="6" t="str">
        <f>IF($W140=AM$4,MAX(AM$1:AM139)+1,"")</f>
        <v/>
      </c>
      <c r="AN140" s="6" t="str">
        <f>IF($W140=AN$4,MAX(AN$1:AN139)+1,"")</f>
        <v/>
      </c>
      <c r="AO140" s="6" t="str">
        <f>IF($W140=AO$4,MAX(AO$1:AO139)+1,"")</f>
        <v/>
      </c>
      <c r="AP140" s="6" t="str">
        <f>IF($W140=AP$4,MAX(AP$1:AP139)+1,"")</f>
        <v/>
      </c>
      <c r="AQ140" s="6">
        <f>IF($W140=AQ$4,MAX(AQ$1:AQ139)+1,"")</f>
        <v>14</v>
      </c>
      <c r="AR140" s="6" t="str">
        <f>IF($W140=AR$4,MAX(AR$1:AR139)+1,"")</f>
        <v/>
      </c>
      <c r="AS140" s="6" t="str">
        <f>IF($W140=AS$4,MAX(AS$1:AS139)+1,"")</f>
        <v/>
      </c>
      <c r="AT140" s="6" t="str">
        <f>IF($W140=AT$4,MAX(AT$1:AT139)+1,"")</f>
        <v/>
      </c>
      <c r="AU140" s="6" t="str">
        <f>IF($W140=AU$4,MAX(AU$1:AU139)+1,"")</f>
        <v/>
      </c>
      <c r="AV140" s="6" t="str">
        <f>IF($W140=AV$4,MAX(AV$1:AV139)+1,"")</f>
        <v/>
      </c>
      <c r="AW140" s="6" t="str">
        <f>IF($W140=AW$4,MAX(AW$1:AW139)+1,"")</f>
        <v/>
      </c>
      <c r="AX140" s="6" t="str">
        <f>IF($W140=AX$4,MAX(AX$1:AX139)+1,"")</f>
        <v/>
      </c>
      <c r="AY140" s="6" t="str">
        <f>IF($W140=AY$4,MAX(AY$1:AY139)+1,"")</f>
        <v/>
      </c>
      <c r="AZ140" s="6" t="str">
        <f>IF($W140=AZ$4,MAX(AZ$1:AZ139)+1,"")</f>
        <v/>
      </c>
      <c r="BA140" s="6" t="str">
        <f>IF($W140=BA$4,MAX(BA$1:BA139)+1,"")</f>
        <v/>
      </c>
      <c r="BB140" s="6" t="str">
        <f>IF($W140=BB$4,MAX(BB$1:BB139)+1,"")</f>
        <v/>
      </c>
      <c r="BC140" s="6" t="str">
        <f>IF($W140=BC$4,MAX(BC$1:BC139)+1,"")</f>
        <v/>
      </c>
      <c r="BD140" s="6" t="str">
        <f>IF($W140=BD$4,MAX(BD$1:BD139)+1,"")</f>
        <v/>
      </c>
      <c r="BE140" s="6" t="str">
        <f>IF($W140=BE$4,MAX(BE$1:BE139)+1,"")</f>
        <v/>
      </c>
      <c r="BF140" s="6" t="str">
        <f>IF($W140=BF$4,MAX(BF$1:BF139)+1,"")</f>
        <v/>
      </c>
      <c r="BG140" s="6" t="str">
        <f>IF($W140=BG$4,MAX(BG$1:BG139)+1,"")</f>
        <v/>
      </c>
      <c r="BH140" s="6" t="str">
        <f>IF($W140=BH$4,MAX(BH$1:BH139)+1,"")</f>
        <v/>
      </c>
      <c r="BI140" s="6" t="str">
        <f>IF($W140=BI$4,MAX(BI$1:BI139)+1,"")</f>
        <v/>
      </c>
      <c r="BJ140" s="6" t="str">
        <f>IF($W140=BJ$4,MAX(BJ$1:BJ139)+1,"")</f>
        <v/>
      </c>
      <c r="BK140" s="6" t="str">
        <f>IF($W140=BK$4,MAX(BK$1:BK139)+1,"")</f>
        <v/>
      </c>
      <c r="BL140" s="6" t="str">
        <f>IF($W140=BL$4,MAX(BL$1:BL139)+1,"")</f>
        <v/>
      </c>
      <c r="BM140" s="6" t="str">
        <f>IF($W140=BM$4,MAX(BM$1:BM139)+1,"")</f>
        <v/>
      </c>
      <c r="BN140" s="6" t="str">
        <f>IF($W140=BN$4,MAX(BN$1:BN139)+1,"")</f>
        <v/>
      </c>
      <c r="BO140" s="6" t="str">
        <f>IF($W140=BO$4,MAX(BO$1:BO139)+1,"")</f>
        <v/>
      </c>
      <c r="BP140" s="6" t="str">
        <f>IF($W140=BP$4,MAX(BP$1:BP139)+1,"")</f>
        <v/>
      </c>
      <c r="BQ140" s="6" t="str">
        <f>IF($W140=BQ$4,MAX(BQ$1:BQ139)+1,"")</f>
        <v/>
      </c>
      <c r="BR140" s="6" t="str">
        <f>IF($W140=BR$4,MAX(BR$1:BR139)+1,"")</f>
        <v/>
      </c>
      <c r="BS140" s="6" t="str">
        <f>IF($W140=BS$4,MAX(BS$1:BS139)+1,"")</f>
        <v/>
      </c>
      <c r="BT140" s="6" t="str">
        <f>IF($W140=BT$4,MAX(BT$1:BT139)+1,"")</f>
        <v/>
      </c>
      <c r="BU140" s="6" t="str">
        <f>IF($W140=BU$4,MAX(BU$1:BU139)+1,"")</f>
        <v/>
      </c>
      <c r="BV140" s="6" t="str">
        <f>IF($W140=BV$4,MAX(BV$1:BV139)+1,"")</f>
        <v/>
      </c>
      <c r="BW140" s="6" t="str">
        <f>IF($W140=BW$4,MAX(BW$1:BW139)+1,"")</f>
        <v/>
      </c>
      <c r="BX140" s="6" t="str">
        <f>IF($W140=BX$4,MAX(BX$1:BX139)+1,"")</f>
        <v/>
      </c>
      <c r="BY140" s="6" t="str">
        <f>IF($W140=BY$4,MAX(BY$1:BY139)+1,"")</f>
        <v/>
      </c>
      <c r="BZ140" s="6" t="str">
        <f>IF($W140=BZ$4,MAX(BZ$1:BZ139)+1,"")</f>
        <v/>
      </c>
      <c r="CA140" s="6" t="str">
        <f>IF($W140=CA$4,MAX(CA$1:CA139)+1,"")</f>
        <v/>
      </c>
      <c r="CB140" s="6" t="str">
        <f>IF($W140=CB$4,MAX(CB$1:CB139)+1,"")</f>
        <v/>
      </c>
      <c r="CC140" s="6" t="str">
        <f>IF($W140=CC$4,MAX(CC$1:CC139)+1,"")</f>
        <v/>
      </c>
      <c r="CD140" s="6" t="str">
        <f>IF($W140=CD$4,MAX(CD$1:CD139)+1,"")</f>
        <v/>
      </c>
      <c r="CE140" s="6" t="str">
        <f>IF($W140=CE$4,MAX(CE$1:CE139)+1,"")</f>
        <v/>
      </c>
      <c r="CF140" s="6" t="str">
        <f>IF($W140=CF$4,MAX(CF$1:CF139)+1,"")</f>
        <v/>
      </c>
      <c r="CG140" s="6" t="str">
        <f>IF($W140=CG$4,MAX(CG$1:CG139)+1,"")</f>
        <v/>
      </c>
      <c r="CH140" s="6" t="str">
        <f>IF($W140=CH$4,MAX(CH$1:CH139)+1,"")</f>
        <v/>
      </c>
      <c r="CI140" s="6" t="str">
        <f>IF($W140=CI$4,MAX(CI$1:CI139)+1,"")</f>
        <v/>
      </c>
      <c r="CJ140" s="6" t="str">
        <f>IF($W140=CJ$4,MAX(CJ$1:CJ139)+1,"")</f>
        <v/>
      </c>
      <c r="CK140" s="6" t="str">
        <f>IF($W140=CK$4,MAX(CK$1:CK139)+1,"")</f>
        <v/>
      </c>
      <c r="CL140" s="6" t="str">
        <f>IF($W140=CL$4,MAX(CL$1:CL139)+1,"")</f>
        <v/>
      </c>
      <c r="CM140" s="6" t="str">
        <f>IF($W140=CM$4,MAX(CM$1:CM139)+1,"")</f>
        <v/>
      </c>
      <c r="CN140" s="6" t="str">
        <f>IF($W140=CN$4,MAX(CN$1:CN139)+1,"")</f>
        <v/>
      </c>
      <c r="CO140" s="6" t="str">
        <f>IF($W140=CO$4,MAX(CO$1:CO139)+1,"")</f>
        <v/>
      </c>
      <c r="CP140" s="6" t="str">
        <f>IF($W140=CP$4,MAX(CP$1:CP139)+1,"")</f>
        <v/>
      </c>
      <c r="CQ140" s="6" t="str">
        <f>IF($W140=CQ$4,MAX(CQ$1:CQ139)+1,"")</f>
        <v/>
      </c>
      <c r="CR140" s="6" t="str">
        <f>IF($W140=CR$4,MAX(CR$1:CR139)+1,"")</f>
        <v/>
      </c>
      <c r="CS140" s="6" t="str">
        <f>IF($W140=CS$4,MAX(CS$1:CS139)+1,"")</f>
        <v/>
      </c>
      <c r="CT140" s="5">
        <f t="shared" si="34"/>
        <v>14</v>
      </c>
      <c r="CU140" s="6" t="str">
        <f t="shared" si="35"/>
        <v>1709901973319</v>
      </c>
      <c r="CV140" s="5" t="str">
        <f t="shared" si="36"/>
        <v>เด็กหญิง</v>
      </c>
      <c r="CW140" s="5" t="str" cm="1">
        <f t="array" ref="CW140">RIGHT(F140,MIN(LEN(SUBSTITUTE(F140,รายชื่อนักเรียนแยกห้อง!$AD$5:$AD$8,""))))</f>
        <v>ปาณิสรา</v>
      </c>
      <c r="CX140" s="6" t="str">
        <f t="shared" si="37"/>
        <v/>
      </c>
      <c r="CY140" s="6">
        <f t="shared" si="38"/>
        <v>0</v>
      </c>
      <c r="CZ140" s="5" t="str">
        <f t="shared" si="39"/>
        <v>มัธยมศึกษาปีที่ 1/4-</v>
      </c>
      <c r="DA140" s="5" t="str">
        <f t="shared" si="40"/>
        <v>มัธยมศึกษาปีที่ 1/4-0</v>
      </c>
      <c r="DC140" s="6" t="str">
        <f>IF(DB140="วิทย์-คณิต (เตรียมวิศวะ)",MAX($DC$1:DC139)+1,"")</f>
        <v/>
      </c>
      <c r="DD140" s="6" t="str">
        <f>IF(DB140="วิทย์-คณิต (วิทยาศาสตร์สุขภาพ)",MAX($DD$1:DD139)+1,"")</f>
        <v/>
      </c>
      <c r="DE140" s="6" t="str">
        <f>IF(DB140="ศิลป์การจัดการธุรกิจการค้าสมัยใหม่",MAX($DE$1:DE139)+1,"")</f>
        <v/>
      </c>
      <c r="DF140" s="6" t="str">
        <f>IF(DB140="ศิลป์ภาษาจีนเพื่อธุรกิจ 4.0",MAX($DF$1:DF139)+1,"")</f>
        <v/>
      </c>
      <c r="DG140" s="6" t="str">
        <f>IF(DB140="ศิลป์ภาษาอังกฤษเพื่อการสื่อสารธุรกิจ",MAX($DG$1:DG139)+1,"")</f>
        <v/>
      </c>
      <c r="DH140" s="6" t="str">
        <f>IF(DB140="นวัตกรรมการจัดการเกษตร",MAX($DH$1:DH139)+1,"")</f>
        <v/>
      </c>
      <c r="DI140" s="5">
        <f t="shared" si="41"/>
        <v>0</v>
      </c>
      <c r="DJ140" s="5" t="str">
        <f t="shared" si="42"/>
        <v>มัธยมศึกษาปีที่ 1/4-29</v>
      </c>
      <c r="DK140" s="5" t="str">
        <f t="shared" si="43"/>
        <v>-0</v>
      </c>
      <c r="DL140" s="5" t="str">
        <f t="shared" si="44"/>
        <v>มัธยมศึกษาปีที่ 1</v>
      </c>
    </row>
    <row r="141" spans="1:116">
      <c r="A141" s="5" t="str">
        <f t="shared" si="30"/>
        <v>มัธยมศึกษาปีที่ 1/4-30</v>
      </c>
      <c r="B141" s="5" t="str">
        <f t="shared" si="31"/>
        <v>ช68106-19</v>
      </c>
      <c r="C141" s="5" t="str">
        <f t="shared" si="32"/>
        <v>-0</v>
      </c>
      <c r="D141" s="8">
        <v>30</v>
      </c>
      <c r="E141" s="9" t="s">
        <v>1868</v>
      </c>
      <c r="F141" s="3" t="s">
        <v>1898</v>
      </c>
      <c r="G141" s="3" t="s">
        <v>1899</v>
      </c>
      <c r="H141" s="11">
        <v>1</v>
      </c>
      <c r="I141" s="11">
        <v>7</v>
      </c>
      <c r="J141" s="11">
        <v>0</v>
      </c>
      <c r="K141" s="11">
        <v>9</v>
      </c>
      <c r="L141" s="11">
        <v>9</v>
      </c>
      <c r="M141" s="11">
        <v>0</v>
      </c>
      <c r="N141" s="11">
        <v>1</v>
      </c>
      <c r="O141" s="11">
        <v>9</v>
      </c>
      <c r="P141" s="11">
        <v>6</v>
      </c>
      <c r="Q141" s="11">
        <v>8</v>
      </c>
      <c r="R141" s="11">
        <v>7</v>
      </c>
      <c r="S141" s="11">
        <v>9</v>
      </c>
      <c r="T141" s="11">
        <v>0</v>
      </c>
      <c r="U141" s="11" t="s">
        <v>578</v>
      </c>
      <c r="W141" s="6" t="str">
        <f>IF(X141="","",IF(X141=รายชื่อชมรม!$B$3,รายชื่อชมรม!$A$3,IF(X141=รายชื่อชมรม!$B$4,รายชื่อชมรม!$A$4,IF(X141=รายชื่อชมรม!$B$5,รายชื่อชมรม!$A$5,IF(X141=รายชื่อชมรม!$B$6,รายชื่อชมรม!$A$6,IF(X141=รายชื่อชมรม!$B$7,รายชื่อชมรม!$A$7,IF(X141=รายชื่อชมรม!$B$8,รายชื่อชมรม!$A$8,IF(X141=รายชื่อชมรม!$B$9,รายชื่อชมรม!$A$9,IF(X141=รายชื่อชมรม!$B$10,รายชื่อชมรม!$A$10,IF(X141=รายชื่อชมรม!$B$11,รายชื่อชมรม!$A$11,IF(X141=รายชื่อชมรม!$B$12,รายชื่อชมรม!$A$12,"-")))))))))))</f>
        <v>ช68106</v>
      </c>
      <c r="X141" s="6" t="s">
        <v>2308</v>
      </c>
      <c r="Y141" s="6" t="str">
        <f>IF(W141=0,"",IF(W141="-","",IF(W141="","",VLOOKUP(W141,รายชื่อชมรม!$A$3:$F$83,3,FALSE))))</f>
        <v>นายชัยวัฒน์  กตัญญตาพงษ์</v>
      </c>
      <c r="Z141" s="6" t="str">
        <f>IF(Y141=$Z$4,MAX(Z$1:$Z140)+1,"")</f>
        <v/>
      </c>
      <c r="AA141" s="6" t="str">
        <f>IF($Y141=AA$4,MAX(AA$1:AA140)+1,"")</f>
        <v/>
      </c>
      <c r="AB141" s="6" t="str">
        <f>IF($Y141=AB$4,MAX(AB$1:AB140)+1,"")</f>
        <v/>
      </c>
      <c r="AC141" s="6" t="str">
        <f>IF($Y141=AC$4,MAX(AC$1:AC140)+1,"")</f>
        <v/>
      </c>
      <c r="AD141" s="6" t="str">
        <f>IF($Y141=AD$4,MAX(AD$1:AD140)+1,"")</f>
        <v/>
      </c>
      <c r="AE141" s="6" t="str">
        <f>IF($Y141=AE$4,MAX(AE$1:AE140)+1,"")</f>
        <v/>
      </c>
      <c r="AF141" s="6" t="str">
        <f>IF($Y141=AF$4,MAX(AF$1:AF140)+1,"")</f>
        <v/>
      </c>
      <c r="AG141" s="6" t="str">
        <f>IF($Y141=AG$4,MAX(AG$1:AG140)+1,"")</f>
        <v/>
      </c>
      <c r="AH141" s="6" t="str">
        <f>IF($Y141=AH$4,MAX(AH$1:AH140)+1,"")</f>
        <v/>
      </c>
      <c r="AI141" s="5">
        <f t="shared" si="33"/>
        <v>0</v>
      </c>
      <c r="AK141" s="6" t="str">
        <f>IF($W141=AK$4,MAX(AK$1:AK140)+1,"")</f>
        <v/>
      </c>
      <c r="AL141" s="6" t="str">
        <f>IF($W141=AL$4,MAX(AL$1:AL140)+1,"")</f>
        <v/>
      </c>
      <c r="AM141" s="6" t="str">
        <f>IF($W141=AM$4,MAX(AM$1:AM140)+1,"")</f>
        <v/>
      </c>
      <c r="AN141" s="6" t="str">
        <f>IF($W141=AN$4,MAX(AN$1:AN140)+1,"")</f>
        <v/>
      </c>
      <c r="AO141" s="6" t="str">
        <f>IF($W141=AO$4,MAX(AO$1:AO140)+1,"")</f>
        <v/>
      </c>
      <c r="AP141" s="6">
        <f>IF($W141=AP$4,MAX(AP$1:AP140)+1,"")</f>
        <v>19</v>
      </c>
      <c r="AQ141" s="6" t="str">
        <f>IF($W141=AQ$4,MAX(AQ$1:AQ140)+1,"")</f>
        <v/>
      </c>
      <c r="AR141" s="6" t="str">
        <f>IF($W141=AR$4,MAX(AR$1:AR140)+1,"")</f>
        <v/>
      </c>
      <c r="AS141" s="6" t="str">
        <f>IF($W141=AS$4,MAX(AS$1:AS140)+1,"")</f>
        <v/>
      </c>
      <c r="AT141" s="6" t="str">
        <f>IF($W141=AT$4,MAX(AT$1:AT140)+1,"")</f>
        <v/>
      </c>
      <c r="AU141" s="6" t="str">
        <f>IF($W141=AU$4,MAX(AU$1:AU140)+1,"")</f>
        <v/>
      </c>
      <c r="AV141" s="6" t="str">
        <f>IF($W141=AV$4,MAX(AV$1:AV140)+1,"")</f>
        <v/>
      </c>
      <c r="AW141" s="6" t="str">
        <f>IF($W141=AW$4,MAX(AW$1:AW140)+1,"")</f>
        <v/>
      </c>
      <c r="AX141" s="6" t="str">
        <f>IF($W141=AX$4,MAX(AX$1:AX140)+1,"")</f>
        <v/>
      </c>
      <c r="AY141" s="6" t="str">
        <f>IF($W141=AY$4,MAX(AY$1:AY140)+1,"")</f>
        <v/>
      </c>
      <c r="AZ141" s="6" t="str">
        <f>IF($W141=AZ$4,MAX(AZ$1:AZ140)+1,"")</f>
        <v/>
      </c>
      <c r="BA141" s="6" t="str">
        <f>IF($W141=BA$4,MAX(BA$1:BA140)+1,"")</f>
        <v/>
      </c>
      <c r="BB141" s="6" t="str">
        <f>IF($W141=BB$4,MAX(BB$1:BB140)+1,"")</f>
        <v/>
      </c>
      <c r="BC141" s="6" t="str">
        <f>IF($W141=BC$4,MAX(BC$1:BC140)+1,"")</f>
        <v/>
      </c>
      <c r="BD141" s="6" t="str">
        <f>IF($W141=BD$4,MAX(BD$1:BD140)+1,"")</f>
        <v/>
      </c>
      <c r="BE141" s="6" t="str">
        <f>IF($W141=BE$4,MAX(BE$1:BE140)+1,"")</f>
        <v/>
      </c>
      <c r="BF141" s="6" t="str">
        <f>IF($W141=BF$4,MAX(BF$1:BF140)+1,"")</f>
        <v/>
      </c>
      <c r="BG141" s="6" t="str">
        <f>IF($W141=BG$4,MAX(BG$1:BG140)+1,"")</f>
        <v/>
      </c>
      <c r="BH141" s="6" t="str">
        <f>IF($W141=BH$4,MAX(BH$1:BH140)+1,"")</f>
        <v/>
      </c>
      <c r="BI141" s="6" t="str">
        <f>IF($W141=BI$4,MAX(BI$1:BI140)+1,"")</f>
        <v/>
      </c>
      <c r="BJ141" s="6" t="str">
        <f>IF($W141=BJ$4,MAX(BJ$1:BJ140)+1,"")</f>
        <v/>
      </c>
      <c r="BK141" s="6" t="str">
        <f>IF($W141=BK$4,MAX(BK$1:BK140)+1,"")</f>
        <v/>
      </c>
      <c r="BL141" s="6" t="str">
        <f>IF($W141=BL$4,MAX(BL$1:BL140)+1,"")</f>
        <v/>
      </c>
      <c r="BM141" s="6" t="str">
        <f>IF($W141=BM$4,MAX(BM$1:BM140)+1,"")</f>
        <v/>
      </c>
      <c r="BN141" s="6" t="str">
        <f>IF($W141=BN$4,MAX(BN$1:BN140)+1,"")</f>
        <v/>
      </c>
      <c r="BO141" s="6" t="str">
        <f>IF($W141=BO$4,MAX(BO$1:BO140)+1,"")</f>
        <v/>
      </c>
      <c r="BP141" s="6" t="str">
        <f>IF($W141=BP$4,MAX(BP$1:BP140)+1,"")</f>
        <v/>
      </c>
      <c r="BQ141" s="6" t="str">
        <f>IF($W141=BQ$4,MAX(BQ$1:BQ140)+1,"")</f>
        <v/>
      </c>
      <c r="BR141" s="6" t="str">
        <f>IF($W141=BR$4,MAX(BR$1:BR140)+1,"")</f>
        <v/>
      </c>
      <c r="BS141" s="6" t="str">
        <f>IF($W141=BS$4,MAX(BS$1:BS140)+1,"")</f>
        <v/>
      </c>
      <c r="BT141" s="6" t="str">
        <f>IF($W141=BT$4,MAX(BT$1:BT140)+1,"")</f>
        <v/>
      </c>
      <c r="BU141" s="6" t="str">
        <f>IF($W141=BU$4,MAX(BU$1:BU140)+1,"")</f>
        <v/>
      </c>
      <c r="BV141" s="6" t="str">
        <f>IF($W141=BV$4,MAX(BV$1:BV140)+1,"")</f>
        <v/>
      </c>
      <c r="BW141" s="6" t="str">
        <f>IF($W141=BW$4,MAX(BW$1:BW140)+1,"")</f>
        <v/>
      </c>
      <c r="BX141" s="6" t="str">
        <f>IF($W141=BX$4,MAX(BX$1:BX140)+1,"")</f>
        <v/>
      </c>
      <c r="BY141" s="6" t="str">
        <f>IF($W141=BY$4,MAX(BY$1:BY140)+1,"")</f>
        <v/>
      </c>
      <c r="BZ141" s="6" t="str">
        <f>IF($W141=BZ$4,MAX(BZ$1:BZ140)+1,"")</f>
        <v/>
      </c>
      <c r="CA141" s="6" t="str">
        <f>IF($W141=CA$4,MAX(CA$1:CA140)+1,"")</f>
        <v/>
      </c>
      <c r="CB141" s="6" t="str">
        <f>IF($W141=CB$4,MAX(CB$1:CB140)+1,"")</f>
        <v/>
      </c>
      <c r="CC141" s="6" t="str">
        <f>IF($W141=CC$4,MAX(CC$1:CC140)+1,"")</f>
        <v/>
      </c>
      <c r="CD141" s="6" t="str">
        <f>IF($W141=CD$4,MAX(CD$1:CD140)+1,"")</f>
        <v/>
      </c>
      <c r="CE141" s="6" t="str">
        <f>IF($W141=CE$4,MAX(CE$1:CE140)+1,"")</f>
        <v/>
      </c>
      <c r="CF141" s="6" t="str">
        <f>IF($W141=CF$4,MAX(CF$1:CF140)+1,"")</f>
        <v/>
      </c>
      <c r="CG141" s="6" t="str">
        <f>IF($W141=CG$4,MAX(CG$1:CG140)+1,"")</f>
        <v/>
      </c>
      <c r="CH141" s="6" t="str">
        <f>IF($W141=CH$4,MAX(CH$1:CH140)+1,"")</f>
        <v/>
      </c>
      <c r="CI141" s="6" t="str">
        <f>IF($W141=CI$4,MAX(CI$1:CI140)+1,"")</f>
        <v/>
      </c>
      <c r="CJ141" s="6" t="str">
        <f>IF($W141=CJ$4,MAX(CJ$1:CJ140)+1,"")</f>
        <v/>
      </c>
      <c r="CK141" s="6" t="str">
        <f>IF($W141=CK$4,MAX(CK$1:CK140)+1,"")</f>
        <v/>
      </c>
      <c r="CL141" s="6" t="str">
        <f>IF($W141=CL$4,MAX(CL$1:CL140)+1,"")</f>
        <v/>
      </c>
      <c r="CM141" s="6" t="str">
        <f>IF($W141=CM$4,MAX(CM$1:CM140)+1,"")</f>
        <v/>
      </c>
      <c r="CN141" s="6" t="str">
        <f>IF($W141=CN$4,MAX(CN$1:CN140)+1,"")</f>
        <v/>
      </c>
      <c r="CO141" s="6" t="str">
        <f>IF($W141=CO$4,MAX(CO$1:CO140)+1,"")</f>
        <v/>
      </c>
      <c r="CP141" s="6" t="str">
        <f>IF($W141=CP$4,MAX(CP$1:CP140)+1,"")</f>
        <v/>
      </c>
      <c r="CQ141" s="6" t="str">
        <f>IF($W141=CQ$4,MAX(CQ$1:CQ140)+1,"")</f>
        <v/>
      </c>
      <c r="CR141" s="6" t="str">
        <f>IF($W141=CR$4,MAX(CR$1:CR140)+1,"")</f>
        <v/>
      </c>
      <c r="CS141" s="6" t="str">
        <f>IF($W141=CS$4,MAX(CS$1:CS140)+1,"")</f>
        <v/>
      </c>
      <c r="CT141" s="5">
        <f t="shared" si="34"/>
        <v>19</v>
      </c>
      <c r="CU141" s="6" t="str">
        <f t="shared" si="35"/>
        <v>1709901968790</v>
      </c>
      <c r="CV141" s="5" t="str">
        <f t="shared" si="36"/>
        <v>เด็กหญิง</v>
      </c>
      <c r="CW141" s="5" t="str" cm="1">
        <f t="array" ref="CW141">RIGHT(F141,MIN(LEN(SUBSTITUTE(F141,รายชื่อนักเรียนแยกห้อง!$AD$5:$AD$8,""))))</f>
        <v>สุทธญาณ์</v>
      </c>
      <c r="CX141" s="6" t="str">
        <f t="shared" si="37"/>
        <v/>
      </c>
      <c r="CY141" s="6">
        <f t="shared" si="38"/>
        <v>0</v>
      </c>
      <c r="CZ141" s="5" t="str">
        <f t="shared" si="39"/>
        <v>มัธยมศึกษาปีที่ 1/4-</v>
      </c>
      <c r="DA141" s="5" t="str">
        <f t="shared" si="40"/>
        <v>มัธยมศึกษาปีที่ 1/4-0</v>
      </c>
      <c r="DC141" s="6" t="str">
        <f>IF(DB141="วิทย์-คณิต (เตรียมวิศวะ)",MAX($DC$1:DC140)+1,"")</f>
        <v/>
      </c>
      <c r="DD141" s="6" t="str">
        <f>IF(DB141="วิทย์-คณิต (วิทยาศาสตร์สุขภาพ)",MAX($DD$1:DD140)+1,"")</f>
        <v/>
      </c>
      <c r="DE141" s="6" t="str">
        <f>IF(DB141="ศิลป์การจัดการธุรกิจการค้าสมัยใหม่",MAX($DE$1:DE140)+1,"")</f>
        <v/>
      </c>
      <c r="DF141" s="6" t="str">
        <f>IF(DB141="ศิลป์ภาษาจีนเพื่อธุรกิจ 4.0",MAX($DF$1:DF140)+1,"")</f>
        <v/>
      </c>
      <c r="DG141" s="6" t="str">
        <f>IF(DB141="ศิลป์ภาษาอังกฤษเพื่อการสื่อสารธุรกิจ",MAX($DG$1:DG140)+1,"")</f>
        <v/>
      </c>
      <c r="DH141" s="6" t="str">
        <f>IF(DB141="นวัตกรรมการจัดการเกษตร",MAX($DH$1:DH140)+1,"")</f>
        <v/>
      </c>
      <c r="DI141" s="5">
        <f t="shared" si="41"/>
        <v>0</v>
      </c>
      <c r="DJ141" s="5" t="str">
        <f t="shared" si="42"/>
        <v>มัธยมศึกษาปีที่ 1/4-30</v>
      </c>
      <c r="DK141" s="5" t="str">
        <f t="shared" si="43"/>
        <v>-0</v>
      </c>
      <c r="DL141" s="5" t="str">
        <f t="shared" si="44"/>
        <v>มัธยมศึกษาปีที่ 1</v>
      </c>
    </row>
    <row r="142" spans="1:116">
      <c r="A142" s="5" t="str">
        <f t="shared" si="30"/>
        <v>มัธยมศึกษาปีที่ 1/4-31</v>
      </c>
      <c r="B142" s="5" t="str">
        <f t="shared" si="31"/>
        <v>ช68101-17</v>
      </c>
      <c r="C142" s="5" t="str">
        <f t="shared" si="32"/>
        <v>-0</v>
      </c>
      <c r="D142" s="8">
        <v>31</v>
      </c>
      <c r="E142" s="9" t="s">
        <v>1871</v>
      </c>
      <c r="F142" s="3" t="s">
        <v>1901</v>
      </c>
      <c r="G142" s="3" t="s">
        <v>1902</v>
      </c>
      <c r="H142" s="11">
        <v>1</v>
      </c>
      <c r="I142" s="11">
        <v>1</v>
      </c>
      <c r="J142" s="11">
        <v>0</v>
      </c>
      <c r="K142" s="11">
        <v>0</v>
      </c>
      <c r="L142" s="11">
        <v>7</v>
      </c>
      <c r="M142" s="11">
        <v>0</v>
      </c>
      <c r="N142" s="11">
        <v>4</v>
      </c>
      <c r="O142" s="11">
        <v>3</v>
      </c>
      <c r="P142" s="11">
        <v>6</v>
      </c>
      <c r="Q142" s="11">
        <v>8</v>
      </c>
      <c r="R142" s="11">
        <v>0</v>
      </c>
      <c r="S142" s="11">
        <v>8</v>
      </c>
      <c r="T142" s="11">
        <v>8</v>
      </c>
      <c r="U142" s="11" t="s">
        <v>578</v>
      </c>
      <c r="W142" s="6" t="str">
        <f>IF(X142="","",IF(X142=รายชื่อชมรม!$B$3,รายชื่อชมรม!$A$3,IF(X142=รายชื่อชมรม!$B$4,รายชื่อชมรม!$A$4,IF(X142=รายชื่อชมรม!$B$5,รายชื่อชมรม!$A$5,IF(X142=รายชื่อชมรม!$B$6,รายชื่อชมรม!$A$6,IF(X142=รายชื่อชมรม!$B$7,รายชื่อชมรม!$A$7,IF(X142=รายชื่อชมรม!$B$8,รายชื่อชมรม!$A$8,IF(X142=รายชื่อชมรม!$B$9,รายชื่อชมรม!$A$9,IF(X142=รายชื่อชมรม!$B$10,รายชื่อชมรม!$A$10,IF(X142=รายชื่อชมรม!$B$11,รายชื่อชมรม!$A$11,IF(X142=รายชื่อชมรม!$B$12,รายชื่อชมรม!$A$12,"-")))))))))))</f>
        <v>ช68101</v>
      </c>
      <c r="X142" s="6" t="s">
        <v>2324</v>
      </c>
      <c r="Y142" s="6" t="str">
        <f>IF(W142=0,"",IF(W142="-","",IF(W142="","",VLOOKUP(W142,รายชื่อชมรม!$A$3:$F$83,3,FALSE))))</f>
        <v>นางสาวศิลป์ศุภา  คุสินธุ์</v>
      </c>
      <c r="Z142" s="6" t="str">
        <f>IF(Y142=$Z$4,MAX(Z$1:$Z141)+1,"")</f>
        <v/>
      </c>
      <c r="AA142" s="6" t="str">
        <f>IF($Y142=AA$4,MAX(AA$1:AA141)+1,"")</f>
        <v/>
      </c>
      <c r="AB142" s="6" t="str">
        <f>IF($Y142=AB$4,MAX(AB$1:AB141)+1,"")</f>
        <v/>
      </c>
      <c r="AC142" s="6" t="str">
        <f>IF($Y142=AC$4,MAX(AC$1:AC141)+1,"")</f>
        <v/>
      </c>
      <c r="AD142" s="6" t="str">
        <f>IF($Y142=AD$4,MAX(AD$1:AD141)+1,"")</f>
        <v/>
      </c>
      <c r="AE142" s="6" t="str">
        <f>IF($Y142=AE$4,MAX(AE$1:AE141)+1,"")</f>
        <v/>
      </c>
      <c r="AF142" s="6" t="str">
        <f>IF($Y142=AF$4,MAX(AF$1:AF141)+1,"")</f>
        <v/>
      </c>
      <c r="AG142" s="6" t="str">
        <f>IF($Y142=AG$4,MAX(AG$1:AG141)+1,"")</f>
        <v/>
      </c>
      <c r="AH142" s="6" t="str">
        <f>IF($Y142=AH$4,MAX(AH$1:AH141)+1,"")</f>
        <v/>
      </c>
      <c r="AI142" s="5">
        <f t="shared" si="33"/>
        <v>0</v>
      </c>
      <c r="AK142" s="6">
        <f>IF($W142=AK$4,MAX(AK$1:AK141)+1,"")</f>
        <v>17</v>
      </c>
      <c r="AL142" s="6" t="str">
        <f>IF($W142=AL$4,MAX(AL$1:AL141)+1,"")</f>
        <v/>
      </c>
      <c r="AM142" s="6" t="str">
        <f>IF($W142=AM$4,MAX(AM$1:AM141)+1,"")</f>
        <v/>
      </c>
      <c r="AN142" s="6" t="str">
        <f>IF($W142=AN$4,MAX(AN$1:AN141)+1,"")</f>
        <v/>
      </c>
      <c r="AO142" s="6" t="str">
        <f>IF($W142=AO$4,MAX(AO$1:AO141)+1,"")</f>
        <v/>
      </c>
      <c r="AP142" s="6" t="str">
        <f>IF($W142=AP$4,MAX(AP$1:AP141)+1,"")</f>
        <v/>
      </c>
      <c r="AQ142" s="6" t="str">
        <f>IF($W142=AQ$4,MAX(AQ$1:AQ141)+1,"")</f>
        <v/>
      </c>
      <c r="AR142" s="6" t="str">
        <f>IF($W142=AR$4,MAX(AR$1:AR141)+1,"")</f>
        <v/>
      </c>
      <c r="AS142" s="6" t="str">
        <f>IF($W142=AS$4,MAX(AS$1:AS141)+1,"")</f>
        <v/>
      </c>
      <c r="AT142" s="6" t="str">
        <f>IF($W142=AT$4,MAX(AT$1:AT141)+1,"")</f>
        <v/>
      </c>
      <c r="AU142" s="6" t="str">
        <f>IF($W142=AU$4,MAX(AU$1:AU141)+1,"")</f>
        <v/>
      </c>
      <c r="AV142" s="6" t="str">
        <f>IF($W142=AV$4,MAX(AV$1:AV141)+1,"")</f>
        <v/>
      </c>
      <c r="AW142" s="6" t="str">
        <f>IF($W142=AW$4,MAX(AW$1:AW141)+1,"")</f>
        <v/>
      </c>
      <c r="AX142" s="6" t="str">
        <f>IF($W142=AX$4,MAX(AX$1:AX141)+1,"")</f>
        <v/>
      </c>
      <c r="AY142" s="6" t="str">
        <f>IF($W142=AY$4,MAX(AY$1:AY141)+1,"")</f>
        <v/>
      </c>
      <c r="AZ142" s="6" t="str">
        <f>IF($W142=AZ$4,MAX(AZ$1:AZ141)+1,"")</f>
        <v/>
      </c>
      <c r="BA142" s="6" t="str">
        <f>IF($W142=BA$4,MAX(BA$1:BA141)+1,"")</f>
        <v/>
      </c>
      <c r="BB142" s="6" t="str">
        <f>IF($W142=BB$4,MAX(BB$1:BB141)+1,"")</f>
        <v/>
      </c>
      <c r="BC142" s="6" t="str">
        <f>IF($W142=BC$4,MAX(BC$1:BC141)+1,"")</f>
        <v/>
      </c>
      <c r="BD142" s="6" t="str">
        <f>IF($W142=BD$4,MAX(BD$1:BD141)+1,"")</f>
        <v/>
      </c>
      <c r="BE142" s="6" t="str">
        <f>IF($W142=BE$4,MAX(BE$1:BE141)+1,"")</f>
        <v/>
      </c>
      <c r="BF142" s="6" t="str">
        <f>IF($W142=BF$4,MAX(BF$1:BF141)+1,"")</f>
        <v/>
      </c>
      <c r="BG142" s="6" t="str">
        <f>IF($W142=BG$4,MAX(BG$1:BG141)+1,"")</f>
        <v/>
      </c>
      <c r="BH142" s="6" t="str">
        <f>IF($W142=BH$4,MAX(BH$1:BH141)+1,"")</f>
        <v/>
      </c>
      <c r="BI142" s="6" t="str">
        <f>IF($W142=BI$4,MAX(BI$1:BI141)+1,"")</f>
        <v/>
      </c>
      <c r="BJ142" s="6" t="str">
        <f>IF($W142=BJ$4,MAX(BJ$1:BJ141)+1,"")</f>
        <v/>
      </c>
      <c r="BK142" s="6" t="str">
        <f>IF($W142=BK$4,MAX(BK$1:BK141)+1,"")</f>
        <v/>
      </c>
      <c r="BL142" s="6" t="str">
        <f>IF($W142=BL$4,MAX(BL$1:BL141)+1,"")</f>
        <v/>
      </c>
      <c r="BM142" s="6" t="str">
        <f>IF($W142=BM$4,MAX(BM$1:BM141)+1,"")</f>
        <v/>
      </c>
      <c r="BN142" s="6" t="str">
        <f>IF($W142=BN$4,MAX(BN$1:BN141)+1,"")</f>
        <v/>
      </c>
      <c r="BO142" s="6" t="str">
        <f>IF($W142=BO$4,MAX(BO$1:BO141)+1,"")</f>
        <v/>
      </c>
      <c r="BP142" s="6" t="str">
        <f>IF($W142=BP$4,MAX(BP$1:BP141)+1,"")</f>
        <v/>
      </c>
      <c r="BQ142" s="6" t="str">
        <f>IF($W142=BQ$4,MAX(BQ$1:BQ141)+1,"")</f>
        <v/>
      </c>
      <c r="BR142" s="6" t="str">
        <f>IF($W142=BR$4,MAX(BR$1:BR141)+1,"")</f>
        <v/>
      </c>
      <c r="BS142" s="6" t="str">
        <f>IF($W142=BS$4,MAX(BS$1:BS141)+1,"")</f>
        <v/>
      </c>
      <c r="BT142" s="6" t="str">
        <f>IF($W142=BT$4,MAX(BT$1:BT141)+1,"")</f>
        <v/>
      </c>
      <c r="BU142" s="6" t="str">
        <f>IF($W142=BU$4,MAX(BU$1:BU141)+1,"")</f>
        <v/>
      </c>
      <c r="BV142" s="6" t="str">
        <f>IF($W142=BV$4,MAX(BV$1:BV141)+1,"")</f>
        <v/>
      </c>
      <c r="BW142" s="6" t="str">
        <f>IF($W142=BW$4,MAX(BW$1:BW141)+1,"")</f>
        <v/>
      </c>
      <c r="BX142" s="6" t="str">
        <f>IF($W142=BX$4,MAX(BX$1:BX141)+1,"")</f>
        <v/>
      </c>
      <c r="BY142" s="6" t="str">
        <f>IF($W142=BY$4,MAX(BY$1:BY141)+1,"")</f>
        <v/>
      </c>
      <c r="BZ142" s="6" t="str">
        <f>IF($W142=BZ$4,MAX(BZ$1:BZ141)+1,"")</f>
        <v/>
      </c>
      <c r="CA142" s="6" t="str">
        <f>IF($W142=CA$4,MAX(CA$1:CA141)+1,"")</f>
        <v/>
      </c>
      <c r="CB142" s="6" t="str">
        <f>IF($W142=CB$4,MAX(CB$1:CB141)+1,"")</f>
        <v/>
      </c>
      <c r="CC142" s="6" t="str">
        <f>IF($W142=CC$4,MAX(CC$1:CC141)+1,"")</f>
        <v/>
      </c>
      <c r="CD142" s="6" t="str">
        <f>IF($W142=CD$4,MAX(CD$1:CD141)+1,"")</f>
        <v/>
      </c>
      <c r="CE142" s="6" t="str">
        <f>IF($W142=CE$4,MAX(CE$1:CE141)+1,"")</f>
        <v/>
      </c>
      <c r="CF142" s="6" t="str">
        <f>IF($W142=CF$4,MAX(CF$1:CF141)+1,"")</f>
        <v/>
      </c>
      <c r="CG142" s="6" t="str">
        <f>IF($W142=CG$4,MAX(CG$1:CG141)+1,"")</f>
        <v/>
      </c>
      <c r="CH142" s="6" t="str">
        <f>IF($W142=CH$4,MAX(CH$1:CH141)+1,"")</f>
        <v/>
      </c>
      <c r="CI142" s="6" t="str">
        <f>IF($W142=CI$4,MAX(CI$1:CI141)+1,"")</f>
        <v/>
      </c>
      <c r="CJ142" s="6" t="str">
        <f>IF($W142=CJ$4,MAX(CJ$1:CJ141)+1,"")</f>
        <v/>
      </c>
      <c r="CK142" s="6" t="str">
        <f>IF($W142=CK$4,MAX(CK$1:CK141)+1,"")</f>
        <v/>
      </c>
      <c r="CL142" s="6" t="str">
        <f>IF($W142=CL$4,MAX(CL$1:CL141)+1,"")</f>
        <v/>
      </c>
      <c r="CM142" s="6" t="str">
        <f>IF($W142=CM$4,MAX(CM$1:CM141)+1,"")</f>
        <v/>
      </c>
      <c r="CN142" s="6" t="str">
        <f>IF($W142=CN$4,MAX(CN$1:CN141)+1,"")</f>
        <v/>
      </c>
      <c r="CO142" s="6" t="str">
        <f>IF($W142=CO$4,MAX(CO$1:CO141)+1,"")</f>
        <v/>
      </c>
      <c r="CP142" s="6" t="str">
        <f>IF($W142=CP$4,MAX(CP$1:CP141)+1,"")</f>
        <v/>
      </c>
      <c r="CQ142" s="6" t="str">
        <f>IF($W142=CQ$4,MAX(CQ$1:CQ141)+1,"")</f>
        <v/>
      </c>
      <c r="CR142" s="6" t="str">
        <f>IF($W142=CR$4,MAX(CR$1:CR141)+1,"")</f>
        <v/>
      </c>
      <c r="CS142" s="6" t="str">
        <f>IF($W142=CS$4,MAX(CS$1:CS141)+1,"")</f>
        <v/>
      </c>
      <c r="CT142" s="5">
        <f t="shared" si="34"/>
        <v>17</v>
      </c>
      <c r="CU142" s="6" t="str">
        <f t="shared" si="35"/>
        <v>1100704368088</v>
      </c>
      <c r="CV142" s="5" t="str">
        <f t="shared" si="36"/>
        <v>เด็กหญิง</v>
      </c>
      <c r="CW142" s="5" t="str" cm="1">
        <f t="array" ref="CW142">RIGHT(F142,MIN(LEN(SUBSTITUTE(F142,รายชื่อนักเรียนแยกห้อง!$AD$5:$AD$8,""))))</f>
        <v>ธฤตวัน</v>
      </c>
      <c r="CX142" s="6" t="str">
        <f t="shared" si="37"/>
        <v/>
      </c>
      <c r="CY142" s="6">
        <f t="shared" si="38"/>
        <v>0</v>
      </c>
      <c r="CZ142" s="5" t="str">
        <f t="shared" si="39"/>
        <v>มัธยมศึกษาปีที่ 1/4-</v>
      </c>
      <c r="DA142" s="5" t="str">
        <f t="shared" si="40"/>
        <v>มัธยมศึกษาปีที่ 1/4-0</v>
      </c>
      <c r="DC142" s="6" t="str">
        <f>IF(DB142="วิทย์-คณิต (เตรียมวิศวะ)",MAX($DC$1:DC141)+1,"")</f>
        <v/>
      </c>
      <c r="DD142" s="6" t="str">
        <f>IF(DB142="วิทย์-คณิต (วิทยาศาสตร์สุขภาพ)",MAX($DD$1:DD141)+1,"")</f>
        <v/>
      </c>
      <c r="DE142" s="6" t="str">
        <f>IF(DB142="ศิลป์การจัดการธุรกิจการค้าสมัยใหม่",MAX($DE$1:DE141)+1,"")</f>
        <v/>
      </c>
      <c r="DF142" s="6" t="str">
        <f>IF(DB142="ศิลป์ภาษาจีนเพื่อธุรกิจ 4.0",MAX($DF$1:DF141)+1,"")</f>
        <v/>
      </c>
      <c r="DG142" s="6" t="str">
        <f>IF(DB142="ศิลป์ภาษาอังกฤษเพื่อการสื่อสารธุรกิจ",MAX($DG$1:DG141)+1,"")</f>
        <v/>
      </c>
      <c r="DH142" s="6" t="str">
        <f>IF(DB142="นวัตกรรมการจัดการเกษตร",MAX($DH$1:DH141)+1,"")</f>
        <v/>
      </c>
      <c r="DI142" s="5">
        <f t="shared" si="41"/>
        <v>0</v>
      </c>
      <c r="DJ142" s="5" t="str">
        <f t="shared" si="42"/>
        <v>มัธยมศึกษาปีที่ 1/4-31</v>
      </c>
      <c r="DK142" s="5" t="str">
        <f t="shared" si="43"/>
        <v>-0</v>
      </c>
      <c r="DL142" s="5" t="str">
        <f t="shared" si="44"/>
        <v>มัธยมศึกษาปีที่ 1</v>
      </c>
    </row>
    <row r="143" spans="1:116">
      <c r="A143" s="5" t="str">
        <f t="shared" si="30"/>
        <v>มัธยมศึกษาปีที่ 1/4-32</v>
      </c>
      <c r="B143" s="5" t="str">
        <f t="shared" si="31"/>
        <v>ช68106-20</v>
      </c>
      <c r="C143" s="5" t="str">
        <f t="shared" si="32"/>
        <v>-0</v>
      </c>
      <c r="D143" s="8">
        <v>32</v>
      </c>
      <c r="E143" s="9" t="s">
        <v>1874</v>
      </c>
      <c r="F143" s="3" t="s">
        <v>989</v>
      </c>
      <c r="G143" s="3" t="s">
        <v>1904</v>
      </c>
      <c r="H143" s="11">
        <v>1</v>
      </c>
      <c r="I143" s="11">
        <v>7</v>
      </c>
      <c r="J143" s="11">
        <v>0</v>
      </c>
      <c r="K143" s="11">
        <v>9</v>
      </c>
      <c r="L143" s="11">
        <v>7</v>
      </c>
      <c r="M143" s="11">
        <v>0</v>
      </c>
      <c r="N143" s="11">
        <v>0</v>
      </c>
      <c r="O143" s="11">
        <v>4</v>
      </c>
      <c r="P143" s="11">
        <v>4</v>
      </c>
      <c r="Q143" s="11">
        <v>3</v>
      </c>
      <c r="R143" s="11">
        <v>1</v>
      </c>
      <c r="S143" s="11">
        <v>9</v>
      </c>
      <c r="T143" s="11">
        <v>3</v>
      </c>
      <c r="U143" s="11" t="s">
        <v>578</v>
      </c>
      <c r="W143" s="6" t="str">
        <f>IF(X143="","",IF(X143=รายชื่อชมรม!$B$3,รายชื่อชมรม!$A$3,IF(X143=รายชื่อชมรม!$B$4,รายชื่อชมรม!$A$4,IF(X143=รายชื่อชมรม!$B$5,รายชื่อชมรม!$A$5,IF(X143=รายชื่อชมรม!$B$6,รายชื่อชมรม!$A$6,IF(X143=รายชื่อชมรม!$B$7,รายชื่อชมรม!$A$7,IF(X143=รายชื่อชมรม!$B$8,รายชื่อชมรม!$A$8,IF(X143=รายชื่อชมรม!$B$9,รายชื่อชมรม!$A$9,IF(X143=รายชื่อชมรม!$B$10,รายชื่อชมรม!$A$10,IF(X143=รายชื่อชมรม!$B$11,รายชื่อชมรม!$A$11,IF(X143=รายชื่อชมรม!$B$12,รายชื่อชมรม!$A$12,"-")))))))))))</f>
        <v>ช68106</v>
      </c>
      <c r="X143" s="6" t="s">
        <v>2308</v>
      </c>
      <c r="Y143" s="6" t="str">
        <f>IF(W143=0,"",IF(W143="-","",IF(W143="","",VLOOKUP(W143,รายชื่อชมรม!$A$3:$F$83,3,FALSE))))</f>
        <v>นายชัยวัฒน์  กตัญญตาพงษ์</v>
      </c>
      <c r="Z143" s="6" t="str">
        <f>IF(Y143=$Z$4,MAX(Z$1:$Z142)+1,"")</f>
        <v/>
      </c>
      <c r="AA143" s="6" t="str">
        <f>IF($Y143=AA$4,MAX(AA$1:AA142)+1,"")</f>
        <v/>
      </c>
      <c r="AB143" s="6" t="str">
        <f>IF($Y143=AB$4,MAX(AB$1:AB142)+1,"")</f>
        <v/>
      </c>
      <c r="AC143" s="6" t="str">
        <f>IF($Y143=AC$4,MAX(AC$1:AC142)+1,"")</f>
        <v/>
      </c>
      <c r="AD143" s="6" t="str">
        <f>IF($Y143=AD$4,MAX(AD$1:AD142)+1,"")</f>
        <v/>
      </c>
      <c r="AE143" s="6" t="str">
        <f>IF($Y143=AE$4,MAX(AE$1:AE142)+1,"")</f>
        <v/>
      </c>
      <c r="AF143" s="6" t="str">
        <f>IF($Y143=AF$4,MAX(AF$1:AF142)+1,"")</f>
        <v/>
      </c>
      <c r="AG143" s="6" t="str">
        <f>IF($Y143=AG$4,MAX(AG$1:AG142)+1,"")</f>
        <v/>
      </c>
      <c r="AH143" s="6" t="str">
        <f>IF($Y143=AH$4,MAX(AH$1:AH142)+1,"")</f>
        <v/>
      </c>
      <c r="AI143" s="5">
        <f t="shared" si="33"/>
        <v>0</v>
      </c>
      <c r="AK143" s="6" t="str">
        <f>IF($W143=AK$4,MAX(AK$1:AK142)+1,"")</f>
        <v/>
      </c>
      <c r="AL143" s="6" t="str">
        <f>IF($W143=AL$4,MAX(AL$1:AL142)+1,"")</f>
        <v/>
      </c>
      <c r="AM143" s="6" t="str">
        <f>IF($W143=AM$4,MAX(AM$1:AM142)+1,"")</f>
        <v/>
      </c>
      <c r="AN143" s="6" t="str">
        <f>IF($W143=AN$4,MAX(AN$1:AN142)+1,"")</f>
        <v/>
      </c>
      <c r="AO143" s="6" t="str">
        <f>IF($W143=AO$4,MAX(AO$1:AO142)+1,"")</f>
        <v/>
      </c>
      <c r="AP143" s="6">
        <f>IF($W143=AP$4,MAX(AP$1:AP142)+1,"")</f>
        <v>20</v>
      </c>
      <c r="AQ143" s="6" t="str">
        <f>IF($W143=AQ$4,MAX(AQ$1:AQ142)+1,"")</f>
        <v/>
      </c>
      <c r="AR143" s="6" t="str">
        <f>IF($W143=AR$4,MAX(AR$1:AR142)+1,"")</f>
        <v/>
      </c>
      <c r="AS143" s="6" t="str">
        <f>IF($W143=AS$4,MAX(AS$1:AS142)+1,"")</f>
        <v/>
      </c>
      <c r="AT143" s="6" t="str">
        <f>IF($W143=AT$4,MAX(AT$1:AT142)+1,"")</f>
        <v/>
      </c>
      <c r="AU143" s="6" t="str">
        <f>IF($W143=AU$4,MAX(AU$1:AU142)+1,"")</f>
        <v/>
      </c>
      <c r="AV143" s="6" t="str">
        <f>IF($W143=AV$4,MAX(AV$1:AV142)+1,"")</f>
        <v/>
      </c>
      <c r="AW143" s="6" t="str">
        <f>IF($W143=AW$4,MAX(AW$1:AW142)+1,"")</f>
        <v/>
      </c>
      <c r="AX143" s="6" t="str">
        <f>IF($W143=AX$4,MAX(AX$1:AX142)+1,"")</f>
        <v/>
      </c>
      <c r="AY143" s="6" t="str">
        <f>IF($W143=AY$4,MAX(AY$1:AY142)+1,"")</f>
        <v/>
      </c>
      <c r="AZ143" s="6" t="str">
        <f>IF($W143=AZ$4,MAX(AZ$1:AZ142)+1,"")</f>
        <v/>
      </c>
      <c r="BA143" s="6" t="str">
        <f>IF($W143=BA$4,MAX(BA$1:BA142)+1,"")</f>
        <v/>
      </c>
      <c r="BB143" s="6" t="str">
        <f>IF($W143=BB$4,MAX(BB$1:BB142)+1,"")</f>
        <v/>
      </c>
      <c r="BC143" s="6" t="str">
        <f>IF($W143=BC$4,MAX(BC$1:BC142)+1,"")</f>
        <v/>
      </c>
      <c r="BD143" s="6" t="str">
        <f>IF($W143=BD$4,MAX(BD$1:BD142)+1,"")</f>
        <v/>
      </c>
      <c r="BE143" s="6" t="str">
        <f>IF($W143=BE$4,MAX(BE$1:BE142)+1,"")</f>
        <v/>
      </c>
      <c r="BF143" s="6" t="str">
        <f>IF($W143=BF$4,MAX(BF$1:BF142)+1,"")</f>
        <v/>
      </c>
      <c r="BG143" s="6" t="str">
        <f>IF($W143=BG$4,MAX(BG$1:BG142)+1,"")</f>
        <v/>
      </c>
      <c r="BH143" s="6" t="str">
        <f>IF($W143=BH$4,MAX(BH$1:BH142)+1,"")</f>
        <v/>
      </c>
      <c r="BI143" s="6" t="str">
        <f>IF($W143=BI$4,MAX(BI$1:BI142)+1,"")</f>
        <v/>
      </c>
      <c r="BJ143" s="6" t="str">
        <f>IF($W143=BJ$4,MAX(BJ$1:BJ142)+1,"")</f>
        <v/>
      </c>
      <c r="BK143" s="6" t="str">
        <f>IF($W143=BK$4,MAX(BK$1:BK142)+1,"")</f>
        <v/>
      </c>
      <c r="BL143" s="6" t="str">
        <f>IF($W143=BL$4,MAX(BL$1:BL142)+1,"")</f>
        <v/>
      </c>
      <c r="BM143" s="6" t="str">
        <f>IF($W143=BM$4,MAX(BM$1:BM142)+1,"")</f>
        <v/>
      </c>
      <c r="BN143" s="6" t="str">
        <f>IF($W143=BN$4,MAX(BN$1:BN142)+1,"")</f>
        <v/>
      </c>
      <c r="BO143" s="6" t="str">
        <f>IF($W143=BO$4,MAX(BO$1:BO142)+1,"")</f>
        <v/>
      </c>
      <c r="BP143" s="6" t="str">
        <f>IF($W143=BP$4,MAX(BP$1:BP142)+1,"")</f>
        <v/>
      </c>
      <c r="BQ143" s="6" t="str">
        <f>IF($W143=BQ$4,MAX(BQ$1:BQ142)+1,"")</f>
        <v/>
      </c>
      <c r="BR143" s="6" t="str">
        <f>IF($W143=BR$4,MAX(BR$1:BR142)+1,"")</f>
        <v/>
      </c>
      <c r="BS143" s="6" t="str">
        <f>IF($W143=BS$4,MAX(BS$1:BS142)+1,"")</f>
        <v/>
      </c>
      <c r="BT143" s="6" t="str">
        <f>IF($W143=BT$4,MAX(BT$1:BT142)+1,"")</f>
        <v/>
      </c>
      <c r="BU143" s="6" t="str">
        <f>IF($W143=BU$4,MAX(BU$1:BU142)+1,"")</f>
        <v/>
      </c>
      <c r="BV143" s="6" t="str">
        <f>IF($W143=BV$4,MAX(BV$1:BV142)+1,"")</f>
        <v/>
      </c>
      <c r="BW143" s="6" t="str">
        <f>IF($W143=BW$4,MAX(BW$1:BW142)+1,"")</f>
        <v/>
      </c>
      <c r="BX143" s="6" t="str">
        <f>IF($W143=BX$4,MAX(BX$1:BX142)+1,"")</f>
        <v/>
      </c>
      <c r="BY143" s="6" t="str">
        <f>IF($W143=BY$4,MAX(BY$1:BY142)+1,"")</f>
        <v/>
      </c>
      <c r="BZ143" s="6" t="str">
        <f>IF($W143=BZ$4,MAX(BZ$1:BZ142)+1,"")</f>
        <v/>
      </c>
      <c r="CA143" s="6" t="str">
        <f>IF($W143=CA$4,MAX(CA$1:CA142)+1,"")</f>
        <v/>
      </c>
      <c r="CB143" s="6" t="str">
        <f>IF($W143=CB$4,MAX(CB$1:CB142)+1,"")</f>
        <v/>
      </c>
      <c r="CC143" s="6" t="str">
        <f>IF($W143=CC$4,MAX(CC$1:CC142)+1,"")</f>
        <v/>
      </c>
      <c r="CD143" s="6" t="str">
        <f>IF($W143=CD$4,MAX(CD$1:CD142)+1,"")</f>
        <v/>
      </c>
      <c r="CE143" s="6" t="str">
        <f>IF($W143=CE$4,MAX(CE$1:CE142)+1,"")</f>
        <v/>
      </c>
      <c r="CF143" s="6" t="str">
        <f>IF($W143=CF$4,MAX(CF$1:CF142)+1,"")</f>
        <v/>
      </c>
      <c r="CG143" s="6" t="str">
        <f>IF($W143=CG$4,MAX(CG$1:CG142)+1,"")</f>
        <v/>
      </c>
      <c r="CH143" s="6" t="str">
        <f>IF($W143=CH$4,MAX(CH$1:CH142)+1,"")</f>
        <v/>
      </c>
      <c r="CI143" s="6" t="str">
        <f>IF($W143=CI$4,MAX(CI$1:CI142)+1,"")</f>
        <v/>
      </c>
      <c r="CJ143" s="6" t="str">
        <f>IF($W143=CJ$4,MAX(CJ$1:CJ142)+1,"")</f>
        <v/>
      </c>
      <c r="CK143" s="6" t="str">
        <f>IF($W143=CK$4,MAX(CK$1:CK142)+1,"")</f>
        <v/>
      </c>
      <c r="CL143" s="6" t="str">
        <f>IF($W143=CL$4,MAX(CL$1:CL142)+1,"")</f>
        <v/>
      </c>
      <c r="CM143" s="6" t="str">
        <f>IF($W143=CM$4,MAX(CM$1:CM142)+1,"")</f>
        <v/>
      </c>
      <c r="CN143" s="6" t="str">
        <f>IF($W143=CN$4,MAX(CN$1:CN142)+1,"")</f>
        <v/>
      </c>
      <c r="CO143" s="6" t="str">
        <f>IF($W143=CO$4,MAX(CO$1:CO142)+1,"")</f>
        <v/>
      </c>
      <c r="CP143" s="6" t="str">
        <f>IF($W143=CP$4,MAX(CP$1:CP142)+1,"")</f>
        <v/>
      </c>
      <c r="CQ143" s="6" t="str">
        <f>IF($W143=CQ$4,MAX(CQ$1:CQ142)+1,"")</f>
        <v/>
      </c>
      <c r="CR143" s="6" t="str">
        <f>IF($W143=CR$4,MAX(CR$1:CR142)+1,"")</f>
        <v/>
      </c>
      <c r="CS143" s="6" t="str">
        <f>IF($W143=CS$4,MAX(CS$1:CS142)+1,"")</f>
        <v/>
      </c>
      <c r="CT143" s="5">
        <f t="shared" si="34"/>
        <v>20</v>
      </c>
      <c r="CU143" s="6" t="str">
        <f t="shared" si="35"/>
        <v>1709700443193</v>
      </c>
      <c r="CV143" s="5" t="str">
        <f t="shared" si="36"/>
        <v>เด็กหญิง</v>
      </c>
      <c r="CW143" s="5" t="str" cm="1">
        <f t="array" ref="CW143">RIGHT(F143,MIN(LEN(SUBSTITUTE(F143,รายชื่อนักเรียนแยกห้อง!$AD$5:$AD$8,""))))</f>
        <v>กนกวรรณ</v>
      </c>
      <c r="CX143" s="6" t="str">
        <f t="shared" si="37"/>
        <v/>
      </c>
      <c r="CY143" s="6">
        <f t="shared" si="38"/>
        <v>0</v>
      </c>
      <c r="CZ143" s="5" t="str">
        <f t="shared" si="39"/>
        <v>มัธยมศึกษาปีที่ 1/4-</v>
      </c>
      <c r="DA143" s="5" t="str">
        <f t="shared" si="40"/>
        <v>มัธยมศึกษาปีที่ 1/4-0</v>
      </c>
      <c r="DC143" s="6" t="str">
        <f>IF(DB143="วิทย์-คณิต (เตรียมวิศวะ)",MAX($DC$1:DC142)+1,"")</f>
        <v/>
      </c>
      <c r="DD143" s="6" t="str">
        <f>IF(DB143="วิทย์-คณิต (วิทยาศาสตร์สุขภาพ)",MAX($DD$1:DD142)+1,"")</f>
        <v/>
      </c>
      <c r="DE143" s="6" t="str">
        <f>IF(DB143="ศิลป์การจัดการธุรกิจการค้าสมัยใหม่",MAX($DE$1:DE142)+1,"")</f>
        <v/>
      </c>
      <c r="DF143" s="6" t="str">
        <f>IF(DB143="ศิลป์ภาษาจีนเพื่อธุรกิจ 4.0",MAX($DF$1:DF142)+1,"")</f>
        <v/>
      </c>
      <c r="DG143" s="6" t="str">
        <f>IF(DB143="ศิลป์ภาษาอังกฤษเพื่อการสื่อสารธุรกิจ",MAX($DG$1:DG142)+1,"")</f>
        <v/>
      </c>
      <c r="DH143" s="6" t="str">
        <f>IF(DB143="นวัตกรรมการจัดการเกษตร",MAX($DH$1:DH142)+1,"")</f>
        <v/>
      </c>
      <c r="DI143" s="5">
        <f t="shared" si="41"/>
        <v>0</v>
      </c>
      <c r="DJ143" s="5" t="str">
        <f t="shared" si="42"/>
        <v>มัธยมศึกษาปีที่ 1/4-32</v>
      </c>
      <c r="DK143" s="5" t="str">
        <f t="shared" si="43"/>
        <v>-0</v>
      </c>
      <c r="DL143" s="5" t="str">
        <f t="shared" si="44"/>
        <v>มัธยมศึกษาปีที่ 1</v>
      </c>
    </row>
    <row r="144" spans="1:116">
      <c r="A144" s="5" t="str">
        <f t="shared" si="30"/>
        <v>มัธยมศึกษาปีที่ 1/4-33</v>
      </c>
      <c r="B144" s="5" t="str">
        <f t="shared" si="31"/>
        <v>ช68106-21</v>
      </c>
      <c r="C144" s="5" t="str">
        <f t="shared" si="32"/>
        <v>-0</v>
      </c>
      <c r="D144" s="8">
        <v>33</v>
      </c>
      <c r="E144" s="9" t="s">
        <v>1877</v>
      </c>
      <c r="F144" s="3" t="s">
        <v>1906</v>
      </c>
      <c r="G144" s="3" t="s">
        <v>1907</v>
      </c>
      <c r="H144" s="11">
        <v>1</v>
      </c>
      <c r="I144" s="11">
        <v>7</v>
      </c>
      <c r="J144" s="11">
        <v>0</v>
      </c>
      <c r="K144" s="11">
        <v>9</v>
      </c>
      <c r="L144" s="11">
        <v>9</v>
      </c>
      <c r="M144" s="11">
        <v>0</v>
      </c>
      <c r="N144" s="11">
        <v>1</v>
      </c>
      <c r="O144" s="11">
        <v>9</v>
      </c>
      <c r="P144" s="11">
        <v>5</v>
      </c>
      <c r="Q144" s="11">
        <v>5</v>
      </c>
      <c r="R144" s="11">
        <v>8</v>
      </c>
      <c r="S144" s="11">
        <v>5</v>
      </c>
      <c r="T144" s="11">
        <v>0</v>
      </c>
      <c r="U144" s="11" t="s">
        <v>578</v>
      </c>
      <c r="W144" s="6" t="str">
        <f>IF(X144="","",IF(X144=รายชื่อชมรม!$B$3,รายชื่อชมรม!$A$3,IF(X144=รายชื่อชมรม!$B$4,รายชื่อชมรม!$A$4,IF(X144=รายชื่อชมรม!$B$5,รายชื่อชมรม!$A$5,IF(X144=รายชื่อชมรม!$B$6,รายชื่อชมรม!$A$6,IF(X144=รายชื่อชมรม!$B$7,รายชื่อชมรม!$A$7,IF(X144=รายชื่อชมรม!$B$8,รายชื่อชมรม!$A$8,IF(X144=รายชื่อชมรม!$B$9,รายชื่อชมรม!$A$9,IF(X144=รายชื่อชมรม!$B$10,รายชื่อชมรม!$A$10,IF(X144=รายชื่อชมรม!$B$11,รายชื่อชมรม!$A$11,IF(X144=รายชื่อชมรม!$B$12,รายชื่อชมรม!$A$12,"-")))))))))))</f>
        <v>ช68106</v>
      </c>
      <c r="X144" s="6" t="s">
        <v>2308</v>
      </c>
      <c r="Y144" s="6" t="str">
        <f>IF(W144=0,"",IF(W144="-","",IF(W144="","",VLOOKUP(W144,รายชื่อชมรม!$A$3:$F$83,3,FALSE))))</f>
        <v>นายชัยวัฒน์  กตัญญตาพงษ์</v>
      </c>
      <c r="Z144" s="6" t="str">
        <f>IF(Y144=$Z$4,MAX(Z$1:$Z143)+1,"")</f>
        <v/>
      </c>
      <c r="AA144" s="6" t="str">
        <f>IF($Y144=AA$4,MAX(AA$1:AA143)+1,"")</f>
        <v/>
      </c>
      <c r="AB144" s="6" t="str">
        <f>IF($Y144=AB$4,MAX(AB$1:AB143)+1,"")</f>
        <v/>
      </c>
      <c r="AC144" s="6" t="str">
        <f>IF($Y144=AC$4,MAX(AC$1:AC143)+1,"")</f>
        <v/>
      </c>
      <c r="AD144" s="6" t="str">
        <f>IF($Y144=AD$4,MAX(AD$1:AD143)+1,"")</f>
        <v/>
      </c>
      <c r="AE144" s="6" t="str">
        <f>IF($Y144=AE$4,MAX(AE$1:AE143)+1,"")</f>
        <v/>
      </c>
      <c r="AF144" s="6" t="str">
        <f>IF($Y144=AF$4,MAX(AF$1:AF143)+1,"")</f>
        <v/>
      </c>
      <c r="AG144" s="6" t="str">
        <f>IF($Y144=AG$4,MAX(AG$1:AG143)+1,"")</f>
        <v/>
      </c>
      <c r="AH144" s="6" t="str">
        <f>IF($Y144=AH$4,MAX(AH$1:AH143)+1,"")</f>
        <v/>
      </c>
      <c r="AI144" s="5">
        <f t="shared" si="33"/>
        <v>0</v>
      </c>
      <c r="AK144" s="6" t="str">
        <f>IF($W144=AK$4,MAX(AK$1:AK143)+1,"")</f>
        <v/>
      </c>
      <c r="AL144" s="6" t="str">
        <f>IF($W144=AL$4,MAX(AL$1:AL143)+1,"")</f>
        <v/>
      </c>
      <c r="AM144" s="6" t="str">
        <f>IF($W144=AM$4,MAX(AM$1:AM143)+1,"")</f>
        <v/>
      </c>
      <c r="AN144" s="6" t="str">
        <f>IF($W144=AN$4,MAX(AN$1:AN143)+1,"")</f>
        <v/>
      </c>
      <c r="AO144" s="6" t="str">
        <f>IF($W144=AO$4,MAX(AO$1:AO143)+1,"")</f>
        <v/>
      </c>
      <c r="AP144" s="6">
        <f>IF($W144=AP$4,MAX(AP$1:AP143)+1,"")</f>
        <v>21</v>
      </c>
      <c r="AQ144" s="6" t="str">
        <f>IF($W144=AQ$4,MAX(AQ$1:AQ143)+1,"")</f>
        <v/>
      </c>
      <c r="AR144" s="6" t="str">
        <f>IF($W144=AR$4,MAX(AR$1:AR143)+1,"")</f>
        <v/>
      </c>
      <c r="AS144" s="6" t="str">
        <f>IF($W144=AS$4,MAX(AS$1:AS143)+1,"")</f>
        <v/>
      </c>
      <c r="AT144" s="6" t="str">
        <f>IF($W144=AT$4,MAX(AT$1:AT143)+1,"")</f>
        <v/>
      </c>
      <c r="AU144" s="6" t="str">
        <f>IF($W144=AU$4,MAX(AU$1:AU143)+1,"")</f>
        <v/>
      </c>
      <c r="AV144" s="6" t="str">
        <f>IF($W144=AV$4,MAX(AV$1:AV143)+1,"")</f>
        <v/>
      </c>
      <c r="AW144" s="6" t="str">
        <f>IF($W144=AW$4,MAX(AW$1:AW143)+1,"")</f>
        <v/>
      </c>
      <c r="AX144" s="6" t="str">
        <f>IF($W144=AX$4,MAX(AX$1:AX143)+1,"")</f>
        <v/>
      </c>
      <c r="AY144" s="6" t="str">
        <f>IF($W144=AY$4,MAX(AY$1:AY143)+1,"")</f>
        <v/>
      </c>
      <c r="AZ144" s="6" t="str">
        <f>IF($W144=AZ$4,MAX(AZ$1:AZ143)+1,"")</f>
        <v/>
      </c>
      <c r="BA144" s="6" t="str">
        <f>IF($W144=BA$4,MAX(BA$1:BA143)+1,"")</f>
        <v/>
      </c>
      <c r="BB144" s="6" t="str">
        <f>IF($W144=BB$4,MAX(BB$1:BB143)+1,"")</f>
        <v/>
      </c>
      <c r="BC144" s="6" t="str">
        <f>IF($W144=BC$4,MAX(BC$1:BC143)+1,"")</f>
        <v/>
      </c>
      <c r="BD144" s="6" t="str">
        <f>IF($W144=BD$4,MAX(BD$1:BD143)+1,"")</f>
        <v/>
      </c>
      <c r="BE144" s="6" t="str">
        <f>IF($W144=BE$4,MAX(BE$1:BE143)+1,"")</f>
        <v/>
      </c>
      <c r="BF144" s="6" t="str">
        <f>IF($W144=BF$4,MAX(BF$1:BF143)+1,"")</f>
        <v/>
      </c>
      <c r="BG144" s="6" t="str">
        <f>IF($W144=BG$4,MAX(BG$1:BG143)+1,"")</f>
        <v/>
      </c>
      <c r="BH144" s="6" t="str">
        <f>IF($W144=BH$4,MAX(BH$1:BH143)+1,"")</f>
        <v/>
      </c>
      <c r="BI144" s="6" t="str">
        <f>IF($W144=BI$4,MAX(BI$1:BI143)+1,"")</f>
        <v/>
      </c>
      <c r="BJ144" s="6" t="str">
        <f>IF($W144=BJ$4,MAX(BJ$1:BJ143)+1,"")</f>
        <v/>
      </c>
      <c r="BK144" s="6" t="str">
        <f>IF($W144=BK$4,MAX(BK$1:BK143)+1,"")</f>
        <v/>
      </c>
      <c r="BL144" s="6" t="str">
        <f>IF($W144=BL$4,MAX(BL$1:BL143)+1,"")</f>
        <v/>
      </c>
      <c r="BM144" s="6" t="str">
        <f>IF($W144=BM$4,MAX(BM$1:BM143)+1,"")</f>
        <v/>
      </c>
      <c r="BN144" s="6" t="str">
        <f>IF($W144=BN$4,MAX(BN$1:BN143)+1,"")</f>
        <v/>
      </c>
      <c r="BO144" s="6" t="str">
        <f>IF($W144=BO$4,MAX(BO$1:BO143)+1,"")</f>
        <v/>
      </c>
      <c r="BP144" s="6" t="str">
        <f>IF($W144=BP$4,MAX(BP$1:BP143)+1,"")</f>
        <v/>
      </c>
      <c r="BQ144" s="6" t="str">
        <f>IF($W144=BQ$4,MAX(BQ$1:BQ143)+1,"")</f>
        <v/>
      </c>
      <c r="BR144" s="6" t="str">
        <f>IF($W144=BR$4,MAX(BR$1:BR143)+1,"")</f>
        <v/>
      </c>
      <c r="BS144" s="6" t="str">
        <f>IF($W144=BS$4,MAX(BS$1:BS143)+1,"")</f>
        <v/>
      </c>
      <c r="BT144" s="6" t="str">
        <f>IF($W144=BT$4,MAX(BT$1:BT143)+1,"")</f>
        <v/>
      </c>
      <c r="BU144" s="6" t="str">
        <f>IF($W144=BU$4,MAX(BU$1:BU143)+1,"")</f>
        <v/>
      </c>
      <c r="BV144" s="6" t="str">
        <f>IF($W144=BV$4,MAX(BV$1:BV143)+1,"")</f>
        <v/>
      </c>
      <c r="BW144" s="6" t="str">
        <f>IF($W144=BW$4,MAX(BW$1:BW143)+1,"")</f>
        <v/>
      </c>
      <c r="BX144" s="6" t="str">
        <f>IF($W144=BX$4,MAX(BX$1:BX143)+1,"")</f>
        <v/>
      </c>
      <c r="BY144" s="6" t="str">
        <f>IF($W144=BY$4,MAX(BY$1:BY143)+1,"")</f>
        <v/>
      </c>
      <c r="BZ144" s="6" t="str">
        <f>IF($W144=BZ$4,MAX(BZ$1:BZ143)+1,"")</f>
        <v/>
      </c>
      <c r="CA144" s="6" t="str">
        <f>IF($W144=CA$4,MAX(CA$1:CA143)+1,"")</f>
        <v/>
      </c>
      <c r="CB144" s="6" t="str">
        <f>IF($W144=CB$4,MAX(CB$1:CB143)+1,"")</f>
        <v/>
      </c>
      <c r="CC144" s="6" t="str">
        <f>IF($W144=CC$4,MAX(CC$1:CC143)+1,"")</f>
        <v/>
      </c>
      <c r="CD144" s="6" t="str">
        <f>IF($W144=CD$4,MAX(CD$1:CD143)+1,"")</f>
        <v/>
      </c>
      <c r="CE144" s="6" t="str">
        <f>IF($W144=CE$4,MAX(CE$1:CE143)+1,"")</f>
        <v/>
      </c>
      <c r="CF144" s="6" t="str">
        <f>IF($W144=CF$4,MAX(CF$1:CF143)+1,"")</f>
        <v/>
      </c>
      <c r="CG144" s="6" t="str">
        <f>IF($W144=CG$4,MAX(CG$1:CG143)+1,"")</f>
        <v/>
      </c>
      <c r="CH144" s="6" t="str">
        <f>IF($W144=CH$4,MAX(CH$1:CH143)+1,"")</f>
        <v/>
      </c>
      <c r="CI144" s="6" t="str">
        <f>IF($W144=CI$4,MAX(CI$1:CI143)+1,"")</f>
        <v/>
      </c>
      <c r="CJ144" s="6" t="str">
        <f>IF($W144=CJ$4,MAX(CJ$1:CJ143)+1,"")</f>
        <v/>
      </c>
      <c r="CK144" s="6" t="str">
        <f>IF($W144=CK$4,MAX(CK$1:CK143)+1,"")</f>
        <v/>
      </c>
      <c r="CL144" s="6" t="str">
        <f>IF($W144=CL$4,MAX(CL$1:CL143)+1,"")</f>
        <v/>
      </c>
      <c r="CM144" s="6" t="str">
        <f>IF($W144=CM$4,MAX(CM$1:CM143)+1,"")</f>
        <v/>
      </c>
      <c r="CN144" s="6" t="str">
        <f>IF($W144=CN$4,MAX(CN$1:CN143)+1,"")</f>
        <v/>
      </c>
      <c r="CO144" s="6" t="str">
        <f>IF($W144=CO$4,MAX(CO$1:CO143)+1,"")</f>
        <v/>
      </c>
      <c r="CP144" s="6" t="str">
        <f>IF($W144=CP$4,MAX(CP$1:CP143)+1,"")</f>
        <v/>
      </c>
      <c r="CQ144" s="6" t="str">
        <f>IF($W144=CQ$4,MAX(CQ$1:CQ143)+1,"")</f>
        <v/>
      </c>
      <c r="CR144" s="6" t="str">
        <f>IF($W144=CR$4,MAX(CR$1:CR143)+1,"")</f>
        <v/>
      </c>
      <c r="CS144" s="6" t="str">
        <f>IF($W144=CS$4,MAX(CS$1:CS143)+1,"")</f>
        <v/>
      </c>
      <c r="CT144" s="5">
        <f t="shared" si="34"/>
        <v>21</v>
      </c>
      <c r="CU144" s="6" t="str">
        <f t="shared" si="35"/>
        <v>1709901955850</v>
      </c>
      <c r="CV144" s="5" t="str">
        <f t="shared" si="36"/>
        <v>เด็กหญิง</v>
      </c>
      <c r="CW144" s="5" t="str" cm="1">
        <f t="array" ref="CW144">RIGHT(F144,MIN(LEN(SUBSTITUTE(F144,รายชื่อนักเรียนแยกห้อง!$AD$5:$AD$8,""))))</f>
        <v>รมิตา</v>
      </c>
      <c r="CX144" s="6" t="str">
        <f t="shared" si="37"/>
        <v/>
      </c>
      <c r="CY144" s="6">
        <f t="shared" si="38"/>
        <v>0</v>
      </c>
      <c r="CZ144" s="5" t="str">
        <f t="shared" si="39"/>
        <v>มัธยมศึกษาปีที่ 1/4-</v>
      </c>
      <c r="DA144" s="5" t="str">
        <f t="shared" si="40"/>
        <v>มัธยมศึกษาปีที่ 1/4-0</v>
      </c>
      <c r="DC144" s="6" t="str">
        <f>IF(DB144="วิทย์-คณิต (เตรียมวิศวะ)",MAX($DC$1:DC143)+1,"")</f>
        <v/>
      </c>
      <c r="DD144" s="6" t="str">
        <f>IF(DB144="วิทย์-คณิต (วิทยาศาสตร์สุขภาพ)",MAX($DD$1:DD143)+1,"")</f>
        <v/>
      </c>
      <c r="DE144" s="6" t="str">
        <f>IF(DB144="ศิลป์การจัดการธุรกิจการค้าสมัยใหม่",MAX($DE$1:DE143)+1,"")</f>
        <v/>
      </c>
      <c r="DF144" s="6" t="str">
        <f>IF(DB144="ศิลป์ภาษาจีนเพื่อธุรกิจ 4.0",MAX($DF$1:DF143)+1,"")</f>
        <v/>
      </c>
      <c r="DG144" s="6" t="str">
        <f>IF(DB144="ศิลป์ภาษาอังกฤษเพื่อการสื่อสารธุรกิจ",MAX($DG$1:DG143)+1,"")</f>
        <v/>
      </c>
      <c r="DH144" s="6" t="str">
        <f>IF(DB144="นวัตกรรมการจัดการเกษตร",MAX($DH$1:DH143)+1,"")</f>
        <v/>
      </c>
      <c r="DI144" s="5">
        <f t="shared" si="41"/>
        <v>0</v>
      </c>
      <c r="DJ144" s="5" t="str">
        <f t="shared" si="42"/>
        <v>มัธยมศึกษาปีที่ 1/4-33</v>
      </c>
      <c r="DK144" s="5" t="str">
        <f t="shared" si="43"/>
        <v>-0</v>
      </c>
      <c r="DL144" s="5" t="str">
        <f t="shared" si="44"/>
        <v>มัธยมศึกษาปีที่ 1</v>
      </c>
    </row>
    <row r="145" spans="1:116">
      <c r="A145" s="5" t="str">
        <f t="shared" si="30"/>
        <v>มัธยมศึกษาปีที่ 1/4-34</v>
      </c>
      <c r="B145" s="5" t="str">
        <f t="shared" si="31"/>
        <v>ช68107-15</v>
      </c>
      <c r="C145" s="5" t="str">
        <f t="shared" si="32"/>
        <v>-0</v>
      </c>
      <c r="D145" s="8">
        <v>34</v>
      </c>
      <c r="E145" s="9" t="s">
        <v>1882</v>
      </c>
      <c r="F145" s="3" t="s">
        <v>1909</v>
      </c>
      <c r="G145" s="3" t="s">
        <v>1910</v>
      </c>
      <c r="H145" s="11">
        <v>1</v>
      </c>
      <c r="I145" s="11">
        <v>1</v>
      </c>
      <c r="J145" s="11">
        <v>0</v>
      </c>
      <c r="K145" s="11">
        <v>0</v>
      </c>
      <c r="L145" s="11">
        <v>7</v>
      </c>
      <c r="M145" s="11">
        <v>0</v>
      </c>
      <c r="N145" s="11">
        <v>4</v>
      </c>
      <c r="O145" s="11">
        <v>3</v>
      </c>
      <c r="P145" s="11">
        <v>7</v>
      </c>
      <c r="Q145" s="11">
        <v>3</v>
      </c>
      <c r="R145" s="11">
        <v>0</v>
      </c>
      <c r="S145" s="11">
        <v>9</v>
      </c>
      <c r="T145" s="11">
        <v>0</v>
      </c>
      <c r="U145" s="11" t="s">
        <v>578</v>
      </c>
      <c r="W145" s="6" t="str">
        <f>IF(X145="","",IF(X145=รายชื่อชมรม!$B$3,รายชื่อชมรม!$A$3,IF(X145=รายชื่อชมรม!$B$4,รายชื่อชมรม!$A$4,IF(X145=รายชื่อชมรม!$B$5,รายชื่อชมรม!$A$5,IF(X145=รายชื่อชมรม!$B$6,รายชื่อชมรม!$A$6,IF(X145=รายชื่อชมรม!$B$7,รายชื่อชมรม!$A$7,IF(X145=รายชื่อชมรม!$B$8,รายชื่อชมรม!$A$8,IF(X145=รายชื่อชมรม!$B$9,รายชื่อชมรม!$A$9,IF(X145=รายชื่อชมรม!$B$10,รายชื่อชมรม!$A$10,IF(X145=รายชื่อชมรม!$B$11,รายชื่อชมรม!$A$11,IF(X145=รายชื่อชมรม!$B$12,รายชื่อชมรม!$A$12,"-")))))))))))</f>
        <v>ช68107</v>
      </c>
      <c r="X145" s="6" t="s">
        <v>2305</v>
      </c>
      <c r="Y145" s="6" t="str">
        <f>IF(W145=0,"",IF(W145="-","",IF(W145="","",VLOOKUP(W145,รายชื่อชมรม!$A$3:$F$83,3,FALSE))))</f>
        <v>นางโสจาริน  อินทรเรือง</v>
      </c>
      <c r="Z145" s="6" t="str">
        <f>IF(Y145=$Z$4,MAX(Z$1:$Z144)+1,"")</f>
        <v/>
      </c>
      <c r="AA145" s="6" t="str">
        <f>IF($Y145=AA$4,MAX(AA$1:AA144)+1,"")</f>
        <v/>
      </c>
      <c r="AB145" s="6" t="str">
        <f>IF($Y145=AB$4,MAX(AB$1:AB144)+1,"")</f>
        <v/>
      </c>
      <c r="AC145" s="6" t="str">
        <f>IF($Y145=AC$4,MAX(AC$1:AC144)+1,"")</f>
        <v/>
      </c>
      <c r="AD145" s="6" t="str">
        <f>IF($Y145=AD$4,MAX(AD$1:AD144)+1,"")</f>
        <v/>
      </c>
      <c r="AE145" s="6" t="str">
        <f>IF($Y145=AE$4,MAX(AE$1:AE144)+1,"")</f>
        <v/>
      </c>
      <c r="AF145" s="6" t="str">
        <f>IF($Y145=AF$4,MAX(AF$1:AF144)+1,"")</f>
        <v/>
      </c>
      <c r="AG145" s="6" t="str">
        <f>IF($Y145=AG$4,MAX(AG$1:AG144)+1,"")</f>
        <v/>
      </c>
      <c r="AH145" s="6" t="str">
        <f>IF($Y145=AH$4,MAX(AH$1:AH144)+1,"")</f>
        <v/>
      </c>
      <c r="AI145" s="5">
        <f t="shared" si="33"/>
        <v>0</v>
      </c>
      <c r="AK145" s="6" t="str">
        <f>IF($W145=AK$4,MAX(AK$1:AK144)+1,"")</f>
        <v/>
      </c>
      <c r="AL145" s="6" t="str">
        <f>IF($W145=AL$4,MAX(AL$1:AL144)+1,"")</f>
        <v/>
      </c>
      <c r="AM145" s="6" t="str">
        <f>IF($W145=AM$4,MAX(AM$1:AM144)+1,"")</f>
        <v/>
      </c>
      <c r="AN145" s="6" t="str">
        <f>IF($W145=AN$4,MAX(AN$1:AN144)+1,"")</f>
        <v/>
      </c>
      <c r="AO145" s="6" t="str">
        <f>IF($W145=AO$4,MAX(AO$1:AO144)+1,"")</f>
        <v/>
      </c>
      <c r="AP145" s="6" t="str">
        <f>IF($W145=AP$4,MAX(AP$1:AP144)+1,"")</f>
        <v/>
      </c>
      <c r="AQ145" s="6">
        <f>IF($W145=AQ$4,MAX(AQ$1:AQ144)+1,"")</f>
        <v>15</v>
      </c>
      <c r="AR145" s="6" t="str">
        <f>IF($W145=AR$4,MAX(AR$1:AR144)+1,"")</f>
        <v/>
      </c>
      <c r="AS145" s="6" t="str">
        <f>IF($W145=AS$4,MAX(AS$1:AS144)+1,"")</f>
        <v/>
      </c>
      <c r="AT145" s="6" t="str">
        <f>IF($W145=AT$4,MAX(AT$1:AT144)+1,"")</f>
        <v/>
      </c>
      <c r="AU145" s="6" t="str">
        <f>IF($W145=AU$4,MAX(AU$1:AU144)+1,"")</f>
        <v/>
      </c>
      <c r="AV145" s="6" t="str">
        <f>IF($W145=AV$4,MAX(AV$1:AV144)+1,"")</f>
        <v/>
      </c>
      <c r="AW145" s="6" t="str">
        <f>IF($W145=AW$4,MAX(AW$1:AW144)+1,"")</f>
        <v/>
      </c>
      <c r="AX145" s="6" t="str">
        <f>IF($W145=AX$4,MAX(AX$1:AX144)+1,"")</f>
        <v/>
      </c>
      <c r="AY145" s="6" t="str">
        <f>IF($W145=AY$4,MAX(AY$1:AY144)+1,"")</f>
        <v/>
      </c>
      <c r="AZ145" s="6" t="str">
        <f>IF($W145=AZ$4,MAX(AZ$1:AZ144)+1,"")</f>
        <v/>
      </c>
      <c r="BA145" s="6" t="str">
        <f>IF($W145=BA$4,MAX(BA$1:BA144)+1,"")</f>
        <v/>
      </c>
      <c r="BB145" s="6" t="str">
        <f>IF($W145=BB$4,MAX(BB$1:BB144)+1,"")</f>
        <v/>
      </c>
      <c r="BC145" s="6" t="str">
        <f>IF($W145=BC$4,MAX(BC$1:BC144)+1,"")</f>
        <v/>
      </c>
      <c r="BD145" s="6" t="str">
        <f>IF($W145=BD$4,MAX(BD$1:BD144)+1,"")</f>
        <v/>
      </c>
      <c r="BE145" s="6" t="str">
        <f>IF($W145=BE$4,MAX(BE$1:BE144)+1,"")</f>
        <v/>
      </c>
      <c r="BF145" s="6" t="str">
        <f>IF($W145=BF$4,MAX(BF$1:BF144)+1,"")</f>
        <v/>
      </c>
      <c r="BG145" s="6" t="str">
        <f>IF($W145=BG$4,MAX(BG$1:BG144)+1,"")</f>
        <v/>
      </c>
      <c r="BH145" s="6" t="str">
        <f>IF($W145=BH$4,MAX(BH$1:BH144)+1,"")</f>
        <v/>
      </c>
      <c r="BI145" s="6" t="str">
        <f>IF($W145=BI$4,MAX(BI$1:BI144)+1,"")</f>
        <v/>
      </c>
      <c r="BJ145" s="6" t="str">
        <f>IF($W145=BJ$4,MAX(BJ$1:BJ144)+1,"")</f>
        <v/>
      </c>
      <c r="BK145" s="6" t="str">
        <f>IF($W145=BK$4,MAX(BK$1:BK144)+1,"")</f>
        <v/>
      </c>
      <c r="BL145" s="6" t="str">
        <f>IF($W145=BL$4,MAX(BL$1:BL144)+1,"")</f>
        <v/>
      </c>
      <c r="BM145" s="6" t="str">
        <f>IF($W145=BM$4,MAX(BM$1:BM144)+1,"")</f>
        <v/>
      </c>
      <c r="BN145" s="6" t="str">
        <f>IF($W145=BN$4,MAX(BN$1:BN144)+1,"")</f>
        <v/>
      </c>
      <c r="BO145" s="6" t="str">
        <f>IF($W145=BO$4,MAX(BO$1:BO144)+1,"")</f>
        <v/>
      </c>
      <c r="BP145" s="6" t="str">
        <f>IF($W145=BP$4,MAX(BP$1:BP144)+1,"")</f>
        <v/>
      </c>
      <c r="BQ145" s="6" t="str">
        <f>IF($W145=BQ$4,MAX(BQ$1:BQ144)+1,"")</f>
        <v/>
      </c>
      <c r="BR145" s="6" t="str">
        <f>IF($W145=BR$4,MAX(BR$1:BR144)+1,"")</f>
        <v/>
      </c>
      <c r="BS145" s="6" t="str">
        <f>IF($W145=BS$4,MAX(BS$1:BS144)+1,"")</f>
        <v/>
      </c>
      <c r="BT145" s="6" t="str">
        <f>IF($W145=BT$4,MAX(BT$1:BT144)+1,"")</f>
        <v/>
      </c>
      <c r="BU145" s="6" t="str">
        <f>IF($W145=BU$4,MAX(BU$1:BU144)+1,"")</f>
        <v/>
      </c>
      <c r="BV145" s="6" t="str">
        <f>IF($W145=BV$4,MAX(BV$1:BV144)+1,"")</f>
        <v/>
      </c>
      <c r="BW145" s="6" t="str">
        <f>IF($W145=BW$4,MAX(BW$1:BW144)+1,"")</f>
        <v/>
      </c>
      <c r="BX145" s="6" t="str">
        <f>IF($W145=BX$4,MAX(BX$1:BX144)+1,"")</f>
        <v/>
      </c>
      <c r="BY145" s="6" t="str">
        <f>IF($W145=BY$4,MAX(BY$1:BY144)+1,"")</f>
        <v/>
      </c>
      <c r="BZ145" s="6" t="str">
        <f>IF($W145=BZ$4,MAX(BZ$1:BZ144)+1,"")</f>
        <v/>
      </c>
      <c r="CA145" s="6" t="str">
        <f>IF($W145=CA$4,MAX(CA$1:CA144)+1,"")</f>
        <v/>
      </c>
      <c r="CB145" s="6" t="str">
        <f>IF($W145=CB$4,MAX(CB$1:CB144)+1,"")</f>
        <v/>
      </c>
      <c r="CC145" s="6" t="str">
        <f>IF($W145=CC$4,MAX(CC$1:CC144)+1,"")</f>
        <v/>
      </c>
      <c r="CD145" s="6" t="str">
        <f>IF($W145=CD$4,MAX(CD$1:CD144)+1,"")</f>
        <v/>
      </c>
      <c r="CE145" s="6" t="str">
        <f>IF($W145=CE$4,MAX(CE$1:CE144)+1,"")</f>
        <v/>
      </c>
      <c r="CF145" s="6" t="str">
        <f>IF($W145=CF$4,MAX(CF$1:CF144)+1,"")</f>
        <v/>
      </c>
      <c r="CG145" s="6" t="str">
        <f>IF($W145=CG$4,MAX(CG$1:CG144)+1,"")</f>
        <v/>
      </c>
      <c r="CH145" s="6" t="str">
        <f>IF($W145=CH$4,MAX(CH$1:CH144)+1,"")</f>
        <v/>
      </c>
      <c r="CI145" s="6" t="str">
        <f>IF($W145=CI$4,MAX(CI$1:CI144)+1,"")</f>
        <v/>
      </c>
      <c r="CJ145" s="6" t="str">
        <f>IF($W145=CJ$4,MAX(CJ$1:CJ144)+1,"")</f>
        <v/>
      </c>
      <c r="CK145" s="6" t="str">
        <f>IF($W145=CK$4,MAX(CK$1:CK144)+1,"")</f>
        <v/>
      </c>
      <c r="CL145" s="6" t="str">
        <f>IF($W145=CL$4,MAX(CL$1:CL144)+1,"")</f>
        <v/>
      </c>
      <c r="CM145" s="6" t="str">
        <f>IF($W145=CM$4,MAX(CM$1:CM144)+1,"")</f>
        <v/>
      </c>
      <c r="CN145" s="6" t="str">
        <f>IF($W145=CN$4,MAX(CN$1:CN144)+1,"")</f>
        <v/>
      </c>
      <c r="CO145" s="6" t="str">
        <f>IF($W145=CO$4,MAX(CO$1:CO144)+1,"")</f>
        <v/>
      </c>
      <c r="CP145" s="6" t="str">
        <f>IF($W145=CP$4,MAX(CP$1:CP144)+1,"")</f>
        <v/>
      </c>
      <c r="CQ145" s="6" t="str">
        <f>IF($W145=CQ$4,MAX(CQ$1:CQ144)+1,"")</f>
        <v/>
      </c>
      <c r="CR145" s="6" t="str">
        <f>IF($W145=CR$4,MAX(CR$1:CR144)+1,"")</f>
        <v/>
      </c>
      <c r="CS145" s="6" t="str">
        <f>IF($W145=CS$4,MAX(CS$1:CS144)+1,"")</f>
        <v/>
      </c>
      <c r="CT145" s="5">
        <f t="shared" si="34"/>
        <v>15</v>
      </c>
      <c r="CU145" s="6" t="str">
        <f t="shared" si="35"/>
        <v>1100704373090</v>
      </c>
      <c r="CV145" s="5" t="str">
        <f t="shared" si="36"/>
        <v>เด็กหญิง</v>
      </c>
      <c r="CW145" s="5" t="str" cm="1">
        <f t="array" ref="CW145">RIGHT(F145,MIN(LEN(SUBSTITUTE(F145,รายชื่อนักเรียนแยกห้อง!$AD$5:$AD$8,""))))</f>
        <v>ณชญาดา</v>
      </c>
      <c r="CX145" s="6" t="str">
        <f t="shared" si="37"/>
        <v/>
      </c>
      <c r="CY145" s="6">
        <f t="shared" si="38"/>
        <v>0</v>
      </c>
      <c r="CZ145" s="5" t="str">
        <f t="shared" si="39"/>
        <v>มัธยมศึกษาปีที่ 1/4-</v>
      </c>
      <c r="DA145" s="5" t="str">
        <f t="shared" si="40"/>
        <v>มัธยมศึกษาปีที่ 1/4-0</v>
      </c>
      <c r="DC145" s="6" t="str">
        <f>IF(DB145="วิทย์-คณิต (เตรียมวิศวะ)",MAX($DC$1:DC144)+1,"")</f>
        <v/>
      </c>
      <c r="DD145" s="6" t="str">
        <f>IF(DB145="วิทย์-คณิต (วิทยาศาสตร์สุขภาพ)",MAX($DD$1:DD144)+1,"")</f>
        <v/>
      </c>
      <c r="DE145" s="6" t="str">
        <f>IF(DB145="ศิลป์การจัดการธุรกิจการค้าสมัยใหม่",MAX($DE$1:DE144)+1,"")</f>
        <v/>
      </c>
      <c r="DF145" s="6" t="str">
        <f>IF(DB145="ศิลป์ภาษาจีนเพื่อธุรกิจ 4.0",MAX($DF$1:DF144)+1,"")</f>
        <v/>
      </c>
      <c r="DG145" s="6" t="str">
        <f>IF(DB145="ศิลป์ภาษาอังกฤษเพื่อการสื่อสารธุรกิจ",MAX($DG$1:DG144)+1,"")</f>
        <v/>
      </c>
      <c r="DH145" s="6" t="str">
        <f>IF(DB145="นวัตกรรมการจัดการเกษตร",MAX($DH$1:DH144)+1,"")</f>
        <v/>
      </c>
      <c r="DI145" s="5">
        <f t="shared" si="41"/>
        <v>0</v>
      </c>
      <c r="DJ145" s="5" t="str">
        <f t="shared" si="42"/>
        <v>มัธยมศึกษาปีที่ 1/4-34</v>
      </c>
      <c r="DK145" s="5" t="str">
        <f t="shared" si="43"/>
        <v>-0</v>
      </c>
      <c r="DL145" s="5" t="str">
        <f t="shared" si="44"/>
        <v>มัธยมศึกษาปีที่ 1</v>
      </c>
    </row>
    <row r="146" spans="1:116">
      <c r="A146" s="5" t="str">
        <f t="shared" si="30"/>
        <v>มัธยมศึกษาปีที่ 1/4-35</v>
      </c>
      <c r="B146" s="5" t="str">
        <f t="shared" si="31"/>
        <v>ช68107-16</v>
      </c>
      <c r="C146" s="5" t="str">
        <f t="shared" si="32"/>
        <v>-0</v>
      </c>
      <c r="D146" s="8">
        <v>35</v>
      </c>
      <c r="E146" s="9" t="s">
        <v>1884</v>
      </c>
      <c r="F146" s="3" t="s">
        <v>1050</v>
      </c>
      <c r="G146" s="3" t="s">
        <v>331</v>
      </c>
      <c r="H146" s="11">
        <v>1</v>
      </c>
      <c r="I146" s="11">
        <v>1</v>
      </c>
      <c r="J146" s="11">
        <v>0</v>
      </c>
      <c r="K146" s="11">
        <v>3</v>
      </c>
      <c r="L146" s="11">
        <v>7</v>
      </c>
      <c r="M146" s="11">
        <v>0</v>
      </c>
      <c r="N146" s="11">
        <v>4</v>
      </c>
      <c r="O146" s="11">
        <v>8</v>
      </c>
      <c r="P146" s="11">
        <v>0</v>
      </c>
      <c r="Q146" s="11">
        <v>9</v>
      </c>
      <c r="R146" s="11">
        <v>6</v>
      </c>
      <c r="S146" s="11">
        <v>1</v>
      </c>
      <c r="T146" s="11">
        <v>3</v>
      </c>
      <c r="U146" s="11" t="s">
        <v>578</v>
      </c>
      <c r="W146" s="6" t="str">
        <f>IF(X146="","",IF(X146=รายชื่อชมรม!$B$3,รายชื่อชมรม!$A$3,IF(X146=รายชื่อชมรม!$B$4,รายชื่อชมรม!$A$4,IF(X146=รายชื่อชมรม!$B$5,รายชื่อชมรม!$A$5,IF(X146=รายชื่อชมรม!$B$6,รายชื่อชมรม!$A$6,IF(X146=รายชื่อชมรม!$B$7,รายชื่อชมรม!$A$7,IF(X146=รายชื่อชมรม!$B$8,รายชื่อชมรม!$A$8,IF(X146=รายชื่อชมรม!$B$9,รายชื่อชมรม!$A$9,IF(X146=รายชื่อชมรม!$B$10,รายชื่อชมรม!$A$10,IF(X146=รายชื่อชมรม!$B$11,รายชื่อชมรม!$A$11,IF(X146=รายชื่อชมรม!$B$12,รายชื่อชมรม!$A$12,"-")))))))))))</f>
        <v>ช68107</v>
      </c>
      <c r="X146" s="6" t="s">
        <v>2305</v>
      </c>
      <c r="Y146" s="6" t="str">
        <f>IF(W146=0,"",IF(W146="-","",IF(W146="","",VLOOKUP(W146,รายชื่อชมรม!$A$3:$F$83,3,FALSE))))</f>
        <v>นางโสจาริน  อินทรเรือง</v>
      </c>
      <c r="Z146" s="6" t="str">
        <f>IF(Y146=$Z$4,MAX(Z$1:$Z145)+1,"")</f>
        <v/>
      </c>
      <c r="AA146" s="6" t="str">
        <f>IF($Y146=AA$4,MAX(AA$1:AA145)+1,"")</f>
        <v/>
      </c>
      <c r="AB146" s="6" t="str">
        <f>IF($Y146=AB$4,MAX(AB$1:AB145)+1,"")</f>
        <v/>
      </c>
      <c r="AC146" s="6" t="str">
        <f>IF($Y146=AC$4,MAX(AC$1:AC145)+1,"")</f>
        <v/>
      </c>
      <c r="AD146" s="6" t="str">
        <f>IF($Y146=AD$4,MAX(AD$1:AD145)+1,"")</f>
        <v/>
      </c>
      <c r="AE146" s="6" t="str">
        <f>IF($Y146=AE$4,MAX(AE$1:AE145)+1,"")</f>
        <v/>
      </c>
      <c r="AF146" s="6" t="str">
        <f>IF($Y146=AF$4,MAX(AF$1:AF145)+1,"")</f>
        <v/>
      </c>
      <c r="AG146" s="6" t="str">
        <f>IF($Y146=AG$4,MAX(AG$1:AG145)+1,"")</f>
        <v/>
      </c>
      <c r="AH146" s="6" t="str">
        <f>IF($Y146=AH$4,MAX(AH$1:AH145)+1,"")</f>
        <v/>
      </c>
      <c r="AI146" s="5">
        <f t="shared" si="33"/>
        <v>0</v>
      </c>
      <c r="AK146" s="6" t="str">
        <f>IF($W146=AK$4,MAX(AK$1:AK145)+1,"")</f>
        <v/>
      </c>
      <c r="AL146" s="6" t="str">
        <f>IF($W146=AL$4,MAX(AL$1:AL145)+1,"")</f>
        <v/>
      </c>
      <c r="AM146" s="6" t="str">
        <f>IF($W146=AM$4,MAX(AM$1:AM145)+1,"")</f>
        <v/>
      </c>
      <c r="AN146" s="6" t="str">
        <f>IF($W146=AN$4,MAX(AN$1:AN145)+1,"")</f>
        <v/>
      </c>
      <c r="AO146" s="6" t="str">
        <f>IF($W146=AO$4,MAX(AO$1:AO145)+1,"")</f>
        <v/>
      </c>
      <c r="AP146" s="6" t="str">
        <f>IF($W146=AP$4,MAX(AP$1:AP145)+1,"")</f>
        <v/>
      </c>
      <c r="AQ146" s="6">
        <f>IF($W146=AQ$4,MAX(AQ$1:AQ145)+1,"")</f>
        <v>16</v>
      </c>
      <c r="AR146" s="6" t="str">
        <f>IF($W146=AR$4,MAX(AR$1:AR145)+1,"")</f>
        <v/>
      </c>
      <c r="AS146" s="6" t="str">
        <f>IF($W146=AS$4,MAX(AS$1:AS145)+1,"")</f>
        <v/>
      </c>
      <c r="AT146" s="6" t="str">
        <f>IF($W146=AT$4,MAX(AT$1:AT145)+1,"")</f>
        <v/>
      </c>
      <c r="AU146" s="6" t="str">
        <f>IF($W146=AU$4,MAX(AU$1:AU145)+1,"")</f>
        <v/>
      </c>
      <c r="AV146" s="6" t="str">
        <f>IF($W146=AV$4,MAX(AV$1:AV145)+1,"")</f>
        <v/>
      </c>
      <c r="AW146" s="6" t="str">
        <f>IF($W146=AW$4,MAX(AW$1:AW145)+1,"")</f>
        <v/>
      </c>
      <c r="AX146" s="6" t="str">
        <f>IF($W146=AX$4,MAX(AX$1:AX145)+1,"")</f>
        <v/>
      </c>
      <c r="AY146" s="6" t="str">
        <f>IF($W146=AY$4,MAX(AY$1:AY145)+1,"")</f>
        <v/>
      </c>
      <c r="AZ146" s="6" t="str">
        <f>IF($W146=AZ$4,MAX(AZ$1:AZ145)+1,"")</f>
        <v/>
      </c>
      <c r="BA146" s="6" t="str">
        <f>IF($W146=BA$4,MAX(BA$1:BA145)+1,"")</f>
        <v/>
      </c>
      <c r="BB146" s="6" t="str">
        <f>IF($W146=BB$4,MAX(BB$1:BB145)+1,"")</f>
        <v/>
      </c>
      <c r="BC146" s="6" t="str">
        <f>IF($W146=BC$4,MAX(BC$1:BC145)+1,"")</f>
        <v/>
      </c>
      <c r="BD146" s="6" t="str">
        <f>IF($W146=BD$4,MAX(BD$1:BD145)+1,"")</f>
        <v/>
      </c>
      <c r="BE146" s="6" t="str">
        <f>IF($W146=BE$4,MAX(BE$1:BE145)+1,"")</f>
        <v/>
      </c>
      <c r="BF146" s="6" t="str">
        <f>IF($W146=BF$4,MAX(BF$1:BF145)+1,"")</f>
        <v/>
      </c>
      <c r="BG146" s="6" t="str">
        <f>IF($W146=BG$4,MAX(BG$1:BG145)+1,"")</f>
        <v/>
      </c>
      <c r="BH146" s="6" t="str">
        <f>IF($W146=BH$4,MAX(BH$1:BH145)+1,"")</f>
        <v/>
      </c>
      <c r="BI146" s="6" t="str">
        <f>IF($W146=BI$4,MAX(BI$1:BI145)+1,"")</f>
        <v/>
      </c>
      <c r="BJ146" s="6" t="str">
        <f>IF($W146=BJ$4,MAX(BJ$1:BJ145)+1,"")</f>
        <v/>
      </c>
      <c r="BK146" s="6" t="str">
        <f>IF($W146=BK$4,MAX(BK$1:BK145)+1,"")</f>
        <v/>
      </c>
      <c r="BL146" s="6" t="str">
        <f>IF($W146=BL$4,MAX(BL$1:BL145)+1,"")</f>
        <v/>
      </c>
      <c r="BM146" s="6" t="str">
        <f>IF($W146=BM$4,MAX(BM$1:BM145)+1,"")</f>
        <v/>
      </c>
      <c r="BN146" s="6" t="str">
        <f>IF($W146=BN$4,MAX(BN$1:BN145)+1,"")</f>
        <v/>
      </c>
      <c r="BO146" s="6" t="str">
        <f>IF($W146=BO$4,MAX(BO$1:BO145)+1,"")</f>
        <v/>
      </c>
      <c r="BP146" s="6" t="str">
        <f>IF($W146=BP$4,MAX(BP$1:BP145)+1,"")</f>
        <v/>
      </c>
      <c r="BQ146" s="6" t="str">
        <f>IF($W146=BQ$4,MAX(BQ$1:BQ145)+1,"")</f>
        <v/>
      </c>
      <c r="BR146" s="6" t="str">
        <f>IF($W146=BR$4,MAX(BR$1:BR145)+1,"")</f>
        <v/>
      </c>
      <c r="BS146" s="6" t="str">
        <f>IF($W146=BS$4,MAX(BS$1:BS145)+1,"")</f>
        <v/>
      </c>
      <c r="BT146" s="6" t="str">
        <f>IF($W146=BT$4,MAX(BT$1:BT145)+1,"")</f>
        <v/>
      </c>
      <c r="BU146" s="6" t="str">
        <f>IF($W146=BU$4,MAX(BU$1:BU145)+1,"")</f>
        <v/>
      </c>
      <c r="BV146" s="6" t="str">
        <f>IF($W146=BV$4,MAX(BV$1:BV145)+1,"")</f>
        <v/>
      </c>
      <c r="BW146" s="6" t="str">
        <f>IF($W146=BW$4,MAX(BW$1:BW145)+1,"")</f>
        <v/>
      </c>
      <c r="BX146" s="6" t="str">
        <f>IF($W146=BX$4,MAX(BX$1:BX145)+1,"")</f>
        <v/>
      </c>
      <c r="BY146" s="6" t="str">
        <f>IF($W146=BY$4,MAX(BY$1:BY145)+1,"")</f>
        <v/>
      </c>
      <c r="BZ146" s="6" t="str">
        <f>IF($W146=BZ$4,MAX(BZ$1:BZ145)+1,"")</f>
        <v/>
      </c>
      <c r="CA146" s="6" t="str">
        <f>IF($W146=CA$4,MAX(CA$1:CA145)+1,"")</f>
        <v/>
      </c>
      <c r="CB146" s="6" t="str">
        <f>IF($W146=CB$4,MAX(CB$1:CB145)+1,"")</f>
        <v/>
      </c>
      <c r="CC146" s="6" t="str">
        <f>IF($W146=CC$4,MAX(CC$1:CC145)+1,"")</f>
        <v/>
      </c>
      <c r="CD146" s="6" t="str">
        <f>IF($W146=CD$4,MAX(CD$1:CD145)+1,"")</f>
        <v/>
      </c>
      <c r="CE146" s="6" t="str">
        <f>IF($W146=CE$4,MAX(CE$1:CE145)+1,"")</f>
        <v/>
      </c>
      <c r="CF146" s="6" t="str">
        <f>IF($W146=CF$4,MAX(CF$1:CF145)+1,"")</f>
        <v/>
      </c>
      <c r="CG146" s="6" t="str">
        <f>IF($W146=CG$4,MAX(CG$1:CG145)+1,"")</f>
        <v/>
      </c>
      <c r="CH146" s="6" t="str">
        <f>IF($W146=CH$4,MAX(CH$1:CH145)+1,"")</f>
        <v/>
      </c>
      <c r="CI146" s="6" t="str">
        <f>IF($W146=CI$4,MAX(CI$1:CI145)+1,"")</f>
        <v/>
      </c>
      <c r="CJ146" s="6" t="str">
        <f>IF($W146=CJ$4,MAX(CJ$1:CJ145)+1,"")</f>
        <v/>
      </c>
      <c r="CK146" s="6" t="str">
        <f>IF($W146=CK$4,MAX(CK$1:CK145)+1,"")</f>
        <v/>
      </c>
      <c r="CL146" s="6" t="str">
        <f>IF($W146=CL$4,MAX(CL$1:CL145)+1,"")</f>
        <v/>
      </c>
      <c r="CM146" s="6" t="str">
        <f>IF($W146=CM$4,MAX(CM$1:CM145)+1,"")</f>
        <v/>
      </c>
      <c r="CN146" s="6" t="str">
        <f>IF($W146=CN$4,MAX(CN$1:CN145)+1,"")</f>
        <v/>
      </c>
      <c r="CO146" s="6" t="str">
        <f>IF($W146=CO$4,MAX(CO$1:CO145)+1,"")</f>
        <v/>
      </c>
      <c r="CP146" s="6" t="str">
        <f>IF($W146=CP$4,MAX(CP$1:CP145)+1,"")</f>
        <v/>
      </c>
      <c r="CQ146" s="6" t="str">
        <f>IF($W146=CQ$4,MAX(CQ$1:CQ145)+1,"")</f>
        <v/>
      </c>
      <c r="CR146" s="6" t="str">
        <f>IF($W146=CR$4,MAX(CR$1:CR145)+1,"")</f>
        <v/>
      </c>
      <c r="CS146" s="6" t="str">
        <f>IF($W146=CS$4,MAX(CS$1:CS145)+1,"")</f>
        <v/>
      </c>
      <c r="CT146" s="5">
        <f t="shared" si="34"/>
        <v>16</v>
      </c>
      <c r="CU146" s="6" t="str">
        <f t="shared" si="35"/>
        <v>1103704809613</v>
      </c>
      <c r="CV146" s="5" t="str">
        <f t="shared" si="36"/>
        <v>เด็กหญิง</v>
      </c>
      <c r="CW146" s="5" t="str" cm="1">
        <f t="array" ref="CW146">RIGHT(F146,MIN(LEN(SUBSTITUTE(F146,รายชื่อนักเรียนแยกห้อง!$AD$5:$AD$8,""))))</f>
        <v>อารยา</v>
      </c>
      <c r="CX146" s="6" t="str">
        <f t="shared" si="37"/>
        <v/>
      </c>
      <c r="CY146" s="6">
        <f t="shared" si="38"/>
        <v>0</v>
      </c>
      <c r="CZ146" s="5" t="str">
        <f t="shared" si="39"/>
        <v>มัธยมศึกษาปีที่ 1/4-</v>
      </c>
      <c r="DA146" s="5" t="str">
        <f t="shared" si="40"/>
        <v>มัธยมศึกษาปีที่ 1/4-0</v>
      </c>
      <c r="DC146" s="6" t="str">
        <f>IF(DB146="วิทย์-คณิต (เตรียมวิศวะ)",MAX($DC$1:DC145)+1,"")</f>
        <v/>
      </c>
      <c r="DD146" s="6" t="str">
        <f>IF(DB146="วิทย์-คณิต (วิทยาศาสตร์สุขภาพ)",MAX($DD$1:DD145)+1,"")</f>
        <v/>
      </c>
      <c r="DE146" s="6" t="str">
        <f>IF(DB146="ศิลป์การจัดการธุรกิจการค้าสมัยใหม่",MAX($DE$1:DE145)+1,"")</f>
        <v/>
      </c>
      <c r="DF146" s="6" t="str">
        <f>IF(DB146="ศิลป์ภาษาจีนเพื่อธุรกิจ 4.0",MAX($DF$1:DF145)+1,"")</f>
        <v/>
      </c>
      <c r="DG146" s="6" t="str">
        <f>IF(DB146="ศิลป์ภาษาอังกฤษเพื่อการสื่อสารธุรกิจ",MAX($DG$1:DG145)+1,"")</f>
        <v/>
      </c>
      <c r="DH146" s="6" t="str">
        <f>IF(DB146="นวัตกรรมการจัดการเกษตร",MAX($DH$1:DH145)+1,"")</f>
        <v/>
      </c>
      <c r="DI146" s="5">
        <f t="shared" si="41"/>
        <v>0</v>
      </c>
      <c r="DJ146" s="5" t="str">
        <f t="shared" si="42"/>
        <v>มัธยมศึกษาปีที่ 1/4-35</v>
      </c>
      <c r="DK146" s="5" t="str">
        <f t="shared" si="43"/>
        <v>-0</v>
      </c>
      <c r="DL146" s="5" t="str">
        <f t="shared" si="44"/>
        <v>มัธยมศึกษาปีที่ 1</v>
      </c>
    </row>
    <row r="147" spans="1:116">
      <c r="A147" s="5" t="str">
        <f t="shared" si="30"/>
        <v>มัธยมศึกษาปีที่ 1/4-36</v>
      </c>
      <c r="B147" s="5" t="str">
        <f t="shared" si="31"/>
        <v>ช68107-17</v>
      </c>
      <c r="C147" s="5" t="str">
        <f t="shared" si="32"/>
        <v>-0</v>
      </c>
      <c r="D147" s="8">
        <v>36</v>
      </c>
      <c r="E147" s="9" t="s">
        <v>1887</v>
      </c>
      <c r="F147" s="3" t="s">
        <v>1913</v>
      </c>
      <c r="G147" s="3" t="s">
        <v>1914</v>
      </c>
      <c r="H147" s="11">
        <v>1</v>
      </c>
      <c r="I147" s="11">
        <v>7</v>
      </c>
      <c r="J147" s="11">
        <v>0</v>
      </c>
      <c r="K147" s="11">
        <v>9</v>
      </c>
      <c r="L147" s="11">
        <v>9</v>
      </c>
      <c r="M147" s="11">
        <v>0</v>
      </c>
      <c r="N147" s="11">
        <v>1</v>
      </c>
      <c r="O147" s="11">
        <v>9</v>
      </c>
      <c r="P147" s="11">
        <v>3</v>
      </c>
      <c r="Q147" s="11">
        <v>5</v>
      </c>
      <c r="R147" s="11">
        <v>0</v>
      </c>
      <c r="S147" s="11">
        <v>8</v>
      </c>
      <c r="T147" s="11">
        <v>5</v>
      </c>
      <c r="U147" s="11" t="s">
        <v>578</v>
      </c>
      <c r="W147" s="6" t="str">
        <f>IF(X147="","",IF(X147=รายชื่อชมรม!$B$3,รายชื่อชมรม!$A$3,IF(X147=รายชื่อชมรม!$B$4,รายชื่อชมรม!$A$4,IF(X147=รายชื่อชมรม!$B$5,รายชื่อชมรม!$A$5,IF(X147=รายชื่อชมรม!$B$6,รายชื่อชมรม!$A$6,IF(X147=รายชื่อชมรม!$B$7,รายชื่อชมรม!$A$7,IF(X147=รายชื่อชมรม!$B$8,รายชื่อชมรม!$A$8,IF(X147=รายชื่อชมรม!$B$9,รายชื่อชมรม!$A$9,IF(X147=รายชื่อชมรม!$B$10,รายชื่อชมรม!$A$10,IF(X147=รายชื่อชมรม!$B$11,รายชื่อชมรม!$A$11,IF(X147=รายชื่อชมรม!$B$12,รายชื่อชมรม!$A$12,"-")))))))))))</f>
        <v>ช68107</v>
      </c>
      <c r="X147" s="6" t="s">
        <v>2305</v>
      </c>
      <c r="Y147" s="6" t="str">
        <f>IF(W147=0,"",IF(W147="-","",IF(W147="","",VLOOKUP(W147,รายชื่อชมรม!$A$3:$F$83,3,FALSE))))</f>
        <v>นางโสจาริน  อินทรเรือง</v>
      </c>
      <c r="Z147" s="6" t="str">
        <f>IF(Y147=$Z$4,MAX(Z$1:$Z146)+1,"")</f>
        <v/>
      </c>
      <c r="AA147" s="6" t="str">
        <f>IF($Y147=AA$4,MAX(AA$1:AA146)+1,"")</f>
        <v/>
      </c>
      <c r="AB147" s="6" t="str">
        <f>IF($Y147=AB$4,MAX(AB$1:AB146)+1,"")</f>
        <v/>
      </c>
      <c r="AC147" s="6" t="str">
        <f>IF($Y147=AC$4,MAX(AC$1:AC146)+1,"")</f>
        <v/>
      </c>
      <c r="AD147" s="6" t="str">
        <f>IF($Y147=AD$4,MAX(AD$1:AD146)+1,"")</f>
        <v/>
      </c>
      <c r="AE147" s="6" t="str">
        <f>IF($Y147=AE$4,MAX(AE$1:AE146)+1,"")</f>
        <v/>
      </c>
      <c r="AF147" s="6" t="str">
        <f>IF($Y147=AF$4,MAX(AF$1:AF146)+1,"")</f>
        <v/>
      </c>
      <c r="AG147" s="6" t="str">
        <f>IF($Y147=AG$4,MAX(AG$1:AG146)+1,"")</f>
        <v/>
      </c>
      <c r="AH147" s="6" t="str">
        <f>IF($Y147=AH$4,MAX(AH$1:AH146)+1,"")</f>
        <v/>
      </c>
      <c r="AI147" s="5">
        <f t="shared" si="33"/>
        <v>0</v>
      </c>
      <c r="AK147" s="6" t="str">
        <f>IF($W147=AK$4,MAX(AK$1:AK146)+1,"")</f>
        <v/>
      </c>
      <c r="AL147" s="6" t="str">
        <f>IF($W147=AL$4,MAX(AL$1:AL146)+1,"")</f>
        <v/>
      </c>
      <c r="AM147" s="6" t="str">
        <f>IF($W147=AM$4,MAX(AM$1:AM146)+1,"")</f>
        <v/>
      </c>
      <c r="AN147" s="6" t="str">
        <f>IF($W147=AN$4,MAX(AN$1:AN146)+1,"")</f>
        <v/>
      </c>
      <c r="AO147" s="6" t="str">
        <f>IF($W147=AO$4,MAX(AO$1:AO146)+1,"")</f>
        <v/>
      </c>
      <c r="AP147" s="6" t="str">
        <f>IF($W147=AP$4,MAX(AP$1:AP146)+1,"")</f>
        <v/>
      </c>
      <c r="AQ147" s="6">
        <f>IF($W147=AQ$4,MAX(AQ$1:AQ146)+1,"")</f>
        <v>17</v>
      </c>
      <c r="AR147" s="6" t="str">
        <f>IF($W147=AR$4,MAX(AR$1:AR146)+1,"")</f>
        <v/>
      </c>
      <c r="AS147" s="6" t="str">
        <f>IF($W147=AS$4,MAX(AS$1:AS146)+1,"")</f>
        <v/>
      </c>
      <c r="AT147" s="6" t="str">
        <f>IF($W147=AT$4,MAX(AT$1:AT146)+1,"")</f>
        <v/>
      </c>
      <c r="AU147" s="6" t="str">
        <f>IF($W147=AU$4,MAX(AU$1:AU146)+1,"")</f>
        <v/>
      </c>
      <c r="AV147" s="6" t="str">
        <f>IF($W147=AV$4,MAX(AV$1:AV146)+1,"")</f>
        <v/>
      </c>
      <c r="AW147" s="6" t="str">
        <f>IF($W147=AW$4,MAX(AW$1:AW146)+1,"")</f>
        <v/>
      </c>
      <c r="AX147" s="6" t="str">
        <f>IF($W147=AX$4,MAX(AX$1:AX146)+1,"")</f>
        <v/>
      </c>
      <c r="AY147" s="6" t="str">
        <f>IF($W147=AY$4,MAX(AY$1:AY146)+1,"")</f>
        <v/>
      </c>
      <c r="AZ147" s="6" t="str">
        <f>IF($W147=AZ$4,MAX(AZ$1:AZ146)+1,"")</f>
        <v/>
      </c>
      <c r="BA147" s="6" t="str">
        <f>IF($W147=BA$4,MAX(BA$1:BA146)+1,"")</f>
        <v/>
      </c>
      <c r="BB147" s="6" t="str">
        <f>IF($W147=BB$4,MAX(BB$1:BB146)+1,"")</f>
        <v/>
      </c>
      <c r="BC147" s="6" t="str">
        <f>IF($W147=BC$4,MAX(BC$1:BC146)+1,"")</f>
        <v/>
      </c>
      <c r="BD147" s="6" t="str">
        <f>IF($W147=BD$4,MAX(BD$1:BD146)+1,"")</f>
        <v/>
      </c>
      <c r="BE147" s="6" t="str">
        <f>IF($W147=BE$4,MAX(BE$1:BE146)+1,"")</f>
        <v/>
      </c>
      <c r="BF147" s="6" t="str">
        <f>IF($W147=BF$4,MAX(BF$1:BF146)+1,"")</f>
        <v/>
      </c>
      <c r="BG147" s="6" t="str">
        <f>IF($W147=BG$4,MAX(BG$1:BG146)+1,"")</f>
        <v/>
      </c>
      <c r="BH147" s="6" t="str">
        <f>IF($W147=BH$4,MAX(BH$1:BH146)+1,"")</f>
        <v/>
      </c>
      <c r="BI147" s="6" t="str">
        <f>IF($W147=BI$4,MAX(BI$1:BI146)+1,"")</f>
        <v/>
      </c>
      <c r="BJ147" s="6" t="str">
        <f>IF($W147=BJ$4,MAX(BJ$1:BJ146)+1,"")</f>
        <v/>
      </c>
      <c r="BK147" s="6" t="str">
        <f>IF($W147=BK$4,MAX(BK$1:BK146)+1,"")</f>
        <v/>
      </c>
      <c r="BL147" s="6" t="str">
        <f>IF($W147=BL$4,MAX(BL$1:BL146)+1,"")</f>
        <v/>
      </c>
      <c r="BM147" s="6" t="str">
        <f>IF($W147=BM$4,MAX(BM$1:BM146)+1,"")</f>
        <v/>
      </c>
      <c r="BN147" s="6" t="str">
        <f>IF($W147=BN$4,MAX(BN$1:BN146)+1,"")</f>
        <v/>
      </c>
      <c r="BO147" s="6" t="str">
        <f>IF($W147=BO$4,MAX(BO$1:BO146)+1,"")</f>
        <v/>
      </c>
      <c r="BP147" s="6" t="str">
        <f>IF($W147=BP$4,MAX(BP$1:BP146)+1,"")</f>
        <v/>
      </c>
      <c r="BQ147" s="6" t="str">
        <f>IF($W147=BQ$4,MAX(BQ$1:BQ146)+1,"")</f>
        <v/>
      </c>
      <c r="BR147" s="6" t="str">
        <f>IF($W147=BR$4,MAX(BR$1:BR146)+1,"")</f>
        <v/>
      </c>
      <c r="BS147" s="6" t="str">
        <f>IF($W147=BS$4,MAX(BS$1:BS146)+1,"")</f>
        <v/>
      </c>
      <c r="BT147" s="6" t="str">
        <f>IF($W147=BT$4,MAX(BT$1:BT146)+1,"")</f>
        <v/>
      </c>
      <c r="BU147" s="6" t="str">
        <f>IF($W147=BU$4,MAX(BU$1:BU146)+1,"")</f>
        <v/>
      </c>
      <c r="BV147" s="6" t="str">
        <f>IF($W147=BV$4,MAX(BV$1:BV146)+1,"")</f>
        <v/>
      </c>
      <c r="BW147" s="6" t="str">
        <f>IF($W147=BW$4,MAX(BW$1:BW146)+1,"")</f>
        <v/>
      </c>
      <c r="BX147" s="6" t="str">
        <f>IF($W147=BX$4,MAX(BX$1:BX146)+1,"")</f>
        <v/>
      </c>
      <c r="BY147" s="6" t="str">
        <f>IF($W147=BY$4,MAX(BY$1:BY146)+1,"")</f>
        <v/>
      </c>
      <c r="BZ147" s="6" t="str">
        <f>IF($W147=BZ$4,MAX(BZ$1:BZ146)+1,"")</f>
        <v/>
      </c>
      <c r="CA147" s="6" t="str">
        <f>IF($W147=CA$4,MAX(CA$1:CA146)+1,"")</f>
        <v/>
      </c>
      <c r="CB147" s="6" t="str">
        <f>IF($W147=CB$4,MAX(CB$1:CB146)+1,"")</f>
        <v/>
      </c>
      <c r="CC147" s="6" t="str">
        <f>IF($W147=CC$4,MAX(CC$1:CC146)+1,"")</f>
        <v/>
      </c>
      <c r="CD147" s="6" t="str">
        <f>IF($W147=CD$4,MAX(CD$1:CD146)+1,"")</f>
        <v/>
      </c>
      <c r="CE147" s="6" t="str">
        <f>IF($W147=CE$4,MAX(CE$1:CE146)+1,"")</f>
        <v/>
      </c>
      <c r="CF147" s="6" t="str">
        <f>IF($W147=CF$4,MAX(CF$1:CF146)+1,"")</f>
        <v/>
      </c>
      <c r="CG147" s="6" t="str">
        <f>IF($W147=CG$4,MAX(CG$1:CG146)+1,"")</f>
        <v/>
      </c>
      <c r="CH147" s="6" t="str">
        <f>IF($W147=CH$4,MAX(CH$1:CH146)+1,"")</f>
        <v/>
      </c>
      <c r="CI147" s="6" t="str">
        <f>IF($W147=CI$4,MAX(CI$1:CI146)+1,"")</f>
        <v/>
      </c>
      <c r="CJ147" s="6" t="str">
        <f>IF($W147=CJ$4,MAX(CJ$1:CJ146)+1,"")</f>
        <v/>
      </c>
      <c r="CK147" s="6" t="str">
        <f>IF($W147=CK$4,MAX(CK$1:CK146)+1,"")</f>
        <v/>
      </c>
      <c r="CL147" s="6" t="str">
        <f>IF($W147=CL$4,MAX(CL$1:CL146)+1,"")</f>
        <v/>
      </c>
      <c r="CM147" s="6" t="str">
        <f>IF($W147=CM$4,MAX(CM$1:CM146)+1,"")</f>
        <v/>
      </c>
      <c r="CN147" s="6" t="str">
        <f>IF($W147=CN$4,MAX(CN$1:CN146)+1,"")</f>
        <v/>
      </c>
      <c r="CO147" s="6" t="str">
        <f>IF($W147=CO$4,MAX(CO$1:CO146)+1,"")</f>
        <v/>
      </c>
      <c r="CP147" s="6" t="str">
        <f>IF($W147=CP$4,MAX(CP$1:CP146)+1,"")</f>
        <v/>
      </c>
      <c r="CQ147" s="6" t="str">
        <f>IF($W147=CQ$4,MAX(CQ$1:CQ146)+1,"")</f>
        <v/>
      </c>
      <c r="CR147" s="6" t="str">
        <f>IF($W147=CR$4,MAX(CR$1:CR146)+1,"")</f>
        <v/>
      </c>
      <c r="CS147" s="6" t="str">
        <f>IF($W147=CS$4,MAX(CS$1:CS146)+1,"")</f>
        <v/>
      </c>
      <c r="CT147" s="5">
        <f t="shared" si="34"/>
        <v>17</v>
      </c>
      <c r="CU147" s="6" t="str">
        <f t="shared" si="35"/>
        <v>1709901935085</v>
      </c>
      <c r="CV147" s="5" t="str">
        <f t="shared" si="36"/>
        <v>เด็กหญิง</v>
      </c>
      <c r="CW147" s="5" t="str" cm="1">
        <f t="array" ref="CW147">RIGHT(F147,MIN(LEN(SUBSTITUTE(F147,รายชื่อนักเรียนแยกห้อง!$AD$5:$AD$8,""))))</f>
        <v>ภิญญดา</v>
      </c>
      <c r="CX147" s="6" t="str">
        <f t="shared" si="37"/>
        <v/>
      </c>
      <c r="CY147" s="6">
        <f t="shared" si="38"/>
        <v>0</v>
      </c>
      <c r="CZ147" s="5" t="str">
        <f t="shared" si="39"/>
        <v>มัธยมศึกษาปีที่ 1/4-</v>
      </c>
      <c r="DA147" s="5" t="str">
        <f t="shared" si="40"/>
        <v>มัธยมศึกษาปีที่ 1/4-0</v>
      </c>
      <c r="DC147" s="6" t="str">
        <f>IF(DB147="วิทย์-คณิต (เตรียมวิศวะ)",MAX($DC$1:DC146)+1,"")</f>
        <v/>
      </c>
      <c r="DD147" s="6" t="str">
        <f>IF(DB147="วิทย์-คณิต (วิทยาศาสตร์สุขภาพ)",MAX($DD$1:DD146)+1,"")</f>
        <v/>
      </c>
      <c r="DE147" s="6" t="str">
        <f>IF(DB147="ศิลป์การจัดการธุรกิจการค้าสมัยใหม่",MAX($DE$1:DE146)+1,"")</f>
        <v/>
      </c>
      <c r="DF147" s="6" t="str">
        <f>IF(DB147="ศิลป์ภาษาจีนเพื่อธุรกิจ 4.0",MAX($DF$1:DF146)+1,"")</f>
        <v/>
      </c>
      <c r="DG147" s="6" t="str">
        <f>IF(DB147="ศิลป์ภาษาอังกฤษเพื่อการสื่อสารธุรกิจ",MAX($DG$1:DG146)+1,"")</f>
        <v/>
      </c>
      <c r="DH147" s="6" t="str">
        <f>IF(DB147="นวัตกรรมการจัดการเกษตร",MAX($DH$1:DH146)+1,"")</f>
        <v/>
      </c>
      <c r="DI147" s="5">
        <f t="shared" si="41"/>
        <v>0</v>
      </c>
      <c r="DJ147" s="5" t="str">
        <f t="shared" si="42"/>
        <v>มัธยมศึกษาปีที่ 1/4-36</v>
      </c>
      <c r="DK147" s="5" t="str">
        <f t="shared" si="43"/>
        <v>-0</v>
      </c>
      <c r="DL147" s="5" t="str">
        <f t="shared" si="44"/>
        <v>มัธยมศึกษาปีที่ 1</v>
      </c>
    </row>
    <row r="148" spans="1:116">
      <c r="A148" s="5" t="str">
        <f t="shared" si="30"/>
        <v>มัธยมศึกษาปีที่ 1/4-37</v>
      </c>
      <c r="B148" s="5" t="str">
        <f t="shared" si="31"/>
        <v>ช68107-18</v>
      </c>
      <c r="C148" s="5" t="str">
        <f t="shared" si="32"/>
        <v>-0</v>
      </c>
      <c r="D148" s="8">
        <v>37</v>
      </c>
      <c r="E148" s="9" t="s">
        <v>1888</v>
      </c>
      <c r="F148" s="3" t="s">
        <v>1916</v>
      </c>
      <c r="G148" s="3" t="s">
        <v>1917</v>
      </c>
      <c r="H148" s="11">
        <v>1</v>
      </c>
      <c r="I148" s="11">
        <v>7</v>
      </c>
      <c r="J148" s="11">
        <v>0</v>
      </c>
      <c r="K148" s="11">
        <v>9</v>
      </c>
      <c r="L148" s="11">
        <v>9</v>
      </c>
      <c r="M148" s="11">
        <v>0</v>
      </c>
      <c r="N148" s="11">
        <v>1</v>
      </c>
      <c r="O148" s="11">
        <v>9</v>
      </c>
      <c r="P148" s="11">
        <v>3</v>
      </c>
      <c r="Q148" s="11">
        <v>7</v>
      </c>
      <c r="R148" s="11">
        <v>8</v>
      </c>
      <c r="S148" s="11">
        <v>5</v>
      </c>
      <c r="T148" s="11">
        <v>1</v>
      </c>
      <c r="U148" s="11" t="s">
        <v>578</v>
      </c>
      <c r="W148" s="6" t="str">
        <f>IF(X148="","",IF(X148=รายชื่อชมรม!$B$3,รายชื่อชมรม!$A$3,IF(X148=รายชื่อชมรม!$B$4,รายชื่อชมรม!$A$4,IF(X148=รายชื่อชมรม!$B$5,รายชื่อชมรม!$A$5,IF(X148=รายชื่อชมรม!$B$6,รายชื่อชมรม!$A$6,IF(X148=รายชื่อชมรม!$B$7,รายชื่อชมรม!$A$7,IF(X148=รายชื่อชมรม!$B$8,รายชื่อชมรม!$A$8,IF(X148=รายชื่อชมรม!$B$9,รายชื่อชมรม!$A$9,IF(X148=รายชื่อชมรม!$B$10,รายชื่อชมรม!$A$10,IF(X148=รายชื่อชมรม!$B$11,รายชื่อชมรม!$A$11,IF(X148=รายชื่อชมรม!$B$12,รายชื่อชมรม!$A$12,"-")))))))))))</f>
        <v>ช68107</v>
      </c>
      <c r="X148" s="6" t="s">
        <v>2305</v>
      </c>
      <c r="Y148" s="6" t="str">
        <f>IF(W148=0,"",IF(W148="-","",IF(W148="","",VLOOKUP(W148,รายชื่อชมรม!$A$3:$F$83,3,FALSE))))</f>
        <v>นางโสจาริน  อินทรเรือง</v>
      </c>
      <c r="Z148" s="6" t="str">
        <f>IF(Y148=$Z$4,MAX(Z$1:$Z147)+1,"")</f>
        <v/>
      </c>
      <c r="AA148" s="6" t="str">
        <f>IF($Y148=AA$4,MAX(AA$1:AA147)+1,"")</f>
        <v/>
      </c>
      <c r="AB148" s="6" t="str">
        <f>IF($Y148=AB$4,MAX(AB$1:AB147)+1,"")</f>
        <v/>
      </c>
      <c r="AC148" s="6" t="str">
        <f>IF($Y148=AC$4,MAX(AC$1:AC147)+1,"")</f>
        <v/>
      </c>
      <c r="AD148" s="6" t="str">
        <f>IF($Y148=AD$4,MAX(AD$1:AD147)+1,"")</f>
        <v/>
      </c>
      <c r="AE148" s="6" t="str">
        <f>IF($Y148=AE$4,MAX(AE$1:AE147)+1,"")</f>
        <v/>
      </c>
      <c r="AF148" s="6" t="str">
        <f>IF($Y148=AF$4,MAX(AF$1:AF147)+1,"")</f>
        <v/>
      </c>
      <c r="AG148" s="6" t="str">
        <f>IF($Y148=AG$4,MAX(AG$1:AG147)+1,"")</f>
        <v/>
      </c>
      <c r="AH148" s="6" t="str">
        <f>IF($Y148=AH$4,MAX(AH$1:AH147)+1,"")</f>
        <v/>
      </c>
      <c r="AI148" s="5">
        <f t="shared" si="33"/>
        <v>0</v>
      </c>
      <c r="AK148" s="6" t="str">
        <f>IF($W148=AK$4,MAX(AK$1:AK147)+1,"")</f>
        <v/>
      </c>
      <c r="AL148" s="6" t="str">
        <f>IF($W148=AL$4,MAX(AL$1:AL147)+1,"")</f>
        <v/>
      </c>
      <c r="AM148" s="6" t="str">
        <f>IF($W148=AM$4,MAX(AM$1:AM147)+1,"")</f>
        <v/>
      </c>
      <c r="AN148" s="6" t="str">
        <f>IF($W148=AN$4,MAX(AN$1:AN147)+1,"")</f>
        <v/>
      </c>
      <c r="AO148" s="6" t="str">
        <f>IF($W148=AO$4,MAX(AO$1:AO147)+1,"")</f>
        <v/>
      </c>
      <c r="AP148" s="6" t="str">
        <f>IF($W148=AP$4,MAX(AP$1:AP147)+1,"")</f>
        <v/>
      </c>
      <c r="AQ148" s="6">
        <f>IF($W148=AQ$4,MAX(AQ$1:AQ147)+1,"")</f>
        <v>18</v>
      </c>
      <c r="AR148" s="6" t="str">
        <f>IF($W148=AR$4,MAX(AR$1:AR147)+1,"")</f>
        <v/>
      </c>
      <c r="AS148" s="6" t="str">
        <f>IF($W148=AS$4,MAX(AS$1:AS147)+1,"")</f>
        <v/>
      </c>
      <c r="AT148" s="6" t="str">
        <f>IF($W148=AT$4,MAX(AT$1:AT147)+1,"")</f>
        <v/>
      </c>
      <c r="AU148" s="6" t="str">
        <f>IF($W148=AU$4,MAX(AU$1:AU147)+1,"")</f>
        <v/>
      </c>
      <c r="AV148" s="6" t="str">
        <f>IF($W148=AV$4,MAX(AV$1:AV147)+1,"")</f>
        <v/>
      </c>
      <c r="AW148" s="6" t="str">
        <f>IF($W148=AW$4,MAX(AW$1:AW147)+1,"")</f>
        <v/>
      </c>
      <c r="AX148" s="6" t="str">
        <f>IF($W148=AX$4,MAX(AX$1:AX147)+1,"")</f>
        <v/>
      </c>
      <c r="AY148" s="6" t="str">
        <f>IF($W148=AY$4,MAX(AY$1:AY147)+1,"")</f>
        <v/>
      </c>
      <c r="AZ148" s="6" t="str">
        <f>IF($W148=AZ$4,MAX(AZ$1:AZ147)+1,"")</f>
        <v/>
      </c>
      <c r="BA148" s="6" t="str">
        <f>IF($W148=BA$4,MAX(BA$1:BA147)+1,"")</f>
        <v/>
      </c>
      <c r="BB148" s="6" t="str">
        <f>IF($W148=BB$4,MAX(BB$1:BB147)+1,"")</f>
        <v/>
      </c>
      <c r="BC148" s="6" t="str">
        <f>IF($W148=BC$4,MAX(BC$1:BC147)+1,"")</f>
        <v/>
      </c>
      <c r="BD148" s="6" t="str">
        <f>IF($W148=BD$4,MAX(BD$1:BD147)+1,"")</f>
        <v/>
      </c>
      <c r="BE148" s="6" t="str">
        <f>IF($W148=BE$4,MAX(BE$1:BE147)+1,"")</f>
        <v/>
      </c>
      <c r="BF148" s="6" t="str">
        <f>IF($W148=BF$4,MAX(BF$1:BF147)+1,"")</f>
        <v/>
      </c>
      <c r="BG148" s="6" t="str">
        <f>IF($W148=BG$4,MAX(BG$1:BG147)+1,"")</f>
        <v/>
      </c>
      <c r="BH148" s="6" t="str">
        <f>IF($W148=BH$4,MAX(BH$1:BH147)+1,"")</f>
        <v/>
      </c>
      <c r="BI148" s="6" t="str">
        <f>IF($W148=BI$4,MAX(BI$1:BI147)+1,"")</f>
        <v/>
      </c>
      <c r="BJ148" s="6" t="str">
        <f>IF($W148=BJ$4,MAX(BJ$1:BJ147)+1,"")</f>
        <v/>
      </c>
      <c r="BK148" s="6" t="str">
        <f>IF($W148=BK$4,MAX(BK$1:BK147)+1,"")</f>
        <v/>
      </c>
      <c r="BL148" s="6" t="str">
        <f>IF($W148=BL$4,MAX(BL$1:BL147)+1,"")</f>
        <v/>
      </c>
      <c r="BM148" s="6" t="str">
        <f>IF($W148=BM$4,MAX(BM$1:BM147)+1,"")</f>
        <v/>
      </c>
      <c r="BN148" s="6" t="str">
        <f>IF($W148=BN$4,MAX(BN$1:BN147)+1,"")</f>
        <v/>
      </c>
      <c r="BO148" s="6" t="str">
        <f>IF($W148=BO$4,MAX(BO$1:BO147)+1,"")</f>
        <v/>
      </c>
      <c r="BP148" s="6" t="str">
        <f>IF($W148=BP$4,MAX(BP$1:BP147)+1,"")</f>
        <v/>
      </c>
      <c r="BQ148" s="6" t="str">
        <f>IF($W148=BQ$4,MAX(BQ$1:BQ147)+1,"")</f>
        <v/>
      </c>
      <c r="BR148" s="6" t="str">
        <f>IF($W148=BR$4,MAX(BR$1:BR147)+1,"")</f>
        <v/>
      </c>
      <c r="BS148" s="6" t="str">
        <f>IF($W148=BS$4,MAX(BS$1:BS147)+1,"")</f>
        <v/>
      </c>
      <c r="BT148" s="6" t="str">
        <f>IF($W148=BT$4,MAX(BT$1:BT147)+1,"")</f>
        <v/>
      </c>
      <c r="BU148" s="6" t="str">
        <f>IF($W148=BU$4,MAX(BU$1:BU147)+1,"")</f>
        <v/>
      </c>
      <c r="BV148" s="6" t="str">
        <f>IF($W148=BV$4,MAX(BV$1:BV147)+1,"")</f>
        <v/>
      </c>
      <c r="BW148" s="6" t="str">
        <f>IF($W148=BW$4,MAX(BW$1:BW147)+1,"")</f>
        <v/>
      </c>
      <c r="BX148" s="6" t="str">
        <f>IF($W148=BX$4,MAX(BX$1:BX147)+1,"")</f>
        <v/>
      </c>
      <c r="BY148" s="6" t="str">
        <f>IF($W148=BY$4,MAX(BY$1:BY147)+1,"")</f>
        <v/>
      </c>
      <c r="BZ148" s="6" t="str">
        <f>IF($W148=BZ$4,MAX(BZ$1:BZ147)+1,"")</f>
        <v/>
      </c>
      <c r="CA148" s="6" t="str">
        <f>IF($W148=CA$4,MAX(CA$1:CA147)+1,"")</f>
        <v/>
      </c>
      <c r="CB148" s="6" t="str">
        <f>IF($W148=CB$4,MAX(CB$1:CB147)+1,"")</f>
        <v/>
      </c>
      <c r="CC148" s="6" t="str">
        <f>IF($W148=CC$4,MAX(CC$1:CC147)+1,"")</f>
        <v/>
      </c>
      <c r="CD148" s="6" t="str">
        <f>IF($W148=CD$4,MAX(CD$1:CD147)+1,"")</f>
        <v/>
      </c>
      <c r="CE148" s="6" t="str">
        <f>IF($W148=CE$4,MAX(CE$1:CE147)+1,"")</f>
        <v/>
      </c>
      <c r="CF148" s="6" t="str">
        <f>IF($W148=CF$4,MAX(CF$1:CF147)+1,"")</f>
        <v/>
      </c>
      <c r="CG148" s="6" t="str">
        <f>IF($W148=CG$4,MAX(CG$1:CG147)+1,"")</f>
        <v/>
      </c>
      <c r="CH148" s="6" t="str">
        <f>IF($W148=CH$4,MAX(CH$1:CH147)+1,"")</f>
        <v/>
      </c>
      <c r="CI148" s="6" t="str">
        <f>IF($W148=CI$4,MAX(CI$1:CI147)+1,"")</f>
        <v/>
      </c>
      <c r="CJ148" s="6" t="str">
        <f>IF($W148=CJ$4,MAX(CJ$1:CJ147)+1,"")</f>
        <v/>
      </c>
      <c r="CK148" s="6" t="str">
        <f>IF($W148=CK$4,MAX(CK$1:CK147)+1,"")</f>
        <v/>
      </c>
      <c r="CL148" s="6" t="str">
        <f>IF($W148=CL$4,MAX(CL$1:CL147)+1,"")</f>
        <v/>
      </c>
      <c r="CM148" s="6" t="str">
        <f>IF($W148=CM$4,MAX(CM$1:CM147)+1,"")</f>
        <v/>
      </c>
      <c r="CN148" s="6" t="str">
        <f>IF($W148=CN$4,MAX(CN$1:CN147)+1,"")</f>
        <v/>
      </c>
      <c r="CO148" s="6" t="str">
        <f>IF($W148=CO$4,MAX(CO$1:CO147)+1,"")</f>
        <v/>
      </c>
      <c r="CP148" s="6" t="str">
        <f>IF($W148=CP$4,MAX(CP$1:CP147)+1,"")</f>
        <v/>
      </c>
      <c r="CQ148" s="6" t="str">
        <f>IF($W148=CQ$4,MAX(CQ$1:CQ147)+1,"")</f>
        <v/>
      </c>
      <c r="CR148" s="6" t="str">
        <f>IF($W148=CR$4,MAX(CR$1:CR147)+1,"")</f>
        <v/>
      </c>
      <c r="CS148" s="6" t="str">
        <f>IF($W148=CS$4,MAX(CS$1:CS147)+1,"")</f>
        <v/>
      </c>
      <c r="CT148" s="5">
        <f t="shared" si="34"/>
        <v>18</v>
      </c>
      <c r="CU148" s="6" t="str">
        <f t="shared" si="35"/>
        <v>1709901937851</v>
      </c>
      <c r="CV148" s="5" t="str">
        <f t="shared" si="36"/>
        <v>เด็กหญิง</v>
      </c>
      <c r="CW148" s="5" t="str" cm="1">
        <f t="array" ref="CW148">RIGHT(F148,MIN(LEN(SUBSTITUTE(F148,รายชื่อนักเรียนแยกห้อง!$AD$5:$AD$8,""))))</f>
        <v>ณิชกานต์</v>
      </c>
      <c r="CX148" s="6" t="str">
        <f t="shared" si="37"/>
        <v/>
      </c>
      <c r="CY148" s="6">
        <f t="shared" si="38"/>
        <v>0</v>
      </c>
      <c r="CZ148" s="5" t="str">
        <f t="shared" si="39"/>
        <v>มัธยมศึกษาปีที่ 1/4-</v>
      </c>
      <c r="DA148" s="5" t="str">
        <f t="shared" si="40"/>
        <v>มัธยมศึกษาปีที่ 1/4-0</v>
      </c>
      <c r="DC148" s="6" t="str">
        <f>IF(DB148="วิทย์-คณิต (เตรียมวิศวะ)",MAX($DC$1:DC147)+1,"")</f>
        <v/>
      </c>
      <c r="DD148" s="6" t="str">
        <f>IF(DB148="วิทย์-คณิต (วิทยาศาสตร์สุขภาพ)",MAX($DD$1:DD147)+1,"")</f>
        <v/>
      </c>
      <c r="DE148" s="6" t="str">
        <f>IF(DB148="ศิลป์การจัดการธุรกิจการค้าสมัยใหม่",MAX($DE$1:DE147)+1,"")</f>
        <v/>
      </c>
      <c r="DF148" s="6" t="str">
        <f>IF(DB148="ศิลป์ภาษาจีนเพื่อธุรกิจ 4.0",MAX($DF$1:DF147)+1,"")</f>
        <v/>
      </c>
      <c r="DG148" s="6" t="str">
        <f>IF(DB148="ศิลป์ภาษาอังกฤษเพื่อการสื่อสารธุรกิจ",MAX($DG$1:DG147)+1,"")</f>
        <v/>
      </c>
      <c r="DH148" s="6" t="str">
        <f>IF(DB148="นวัตกรรมการจัดการเกษตร",MAX($DH$1:DH147)+1,"")</f>
        <v/>
      </c>
      <c r="DI148" s="5">
        <f t="shared" si="41"/>
        <v>0</v>
      </c>
      <c r="DJ148" s="5" t="str">
        <f t="shared" si="42"/>
        <v>มัธยมศึกษาปีที่ 1/4-37</v>
      </c>
      <c r="DK148" s="5" t="str">
        <f t="shared" si="43"/>
        <v>-0</v>
      </c>
      <c r="DL148" s="5" t="str">
        <f t="shared" si="44"/>
        <v>มัธยมศึกษาปีที่ 1</v>
      </c>
    </row>
    <row r="149" spans="1:116">
      <c r="A149" s="5" t="str">
        <f t="shared" si="30"/>
        <v>มัธยมศึกษาปีที่ 1/4-38</v>
      </c>
      <c r="B149" s="5" t="str">
        <f t="shared" si="31"/>
        <v>ช68107-19</v>
      </c>
      <c r="C149" s="5" t="str">
        <f t="shared" si="32"/>
        <v>-0</v>
      </c>
      <c r="D149" s="8">
        <v>38</v>
      </c>
      <c r="E149" s="9" t="s">
        <v>1891</v>
      </c>
      <c r="F149" s="3" t="s">
        <v>1287</v>
      </c>
      <c r="G149" s="3" t="s">
        <v>1919</v>
      </c>
      <c r="H149" s="11">
        <v>1</v>
      </c>
      <c r="I149" s="11">
        <v>7</v>
      </c>
      <c r="J149" s="11">
        <v>0</v>
      </c>
      <c r="K149" s="11">
        <v>9</v>
      </c>
      <c r="L149" s="11">
        <v>9</v>
      </c>
      <c r="M149" s="11">
        <v>0</v>
      </c>
      <c r="N149" s="11">
        <v>1</v>
      </c>
      <c r="O149" s="11">
        <v>9</v>
      </c>
      <c r="P149" s="11">
        <v>3</v>
      </c>
      <c r="Q149" s="11">
        <v>6</v>
      </c>
      <c r="R149" s="11">
        <v>7</v>
      </c>
      <c r="S149" s="11">
        <v>1</v>
      </c>
      <c r="T149" s="11">
        <v>5</v>
      </c>
      <c r="U149" s="11" t="s">
        <v>578</v>
      </c>
      <c r="W149" s="6" t="str">
        <f>IF(X149="","",IF(X149=รายชื่อชมรม!$B$3,รายชื่อชมรม!$A$3,IF(X149=รายชื่อชมรม!$B$4,รายชื่อชมรม!$A$4,IF(X149=รายชื่อชมรม!$B$5,รายชื่อชมรม!$A$5,IF(X149=รายชื่อชมรม!$B$6,รายชื่อชมรม!$A$6,IF(X149=รายชื่อชมรม!$B$7,รายชื่อชมรม!$A$7,IF(X149=รายชื่อชมรม!$B$8,รายชื่อชมรม!$A$8,IF(X149=รายชื่อชมรม!$B$9,รายชื่อชมรม!$A$9,IF(X149=รายชื่อชมรม!$B$10,รายชื่อชมรม!$A$10,IF(X149=รายชื่อชมรม!$B$11,รายชื่อชมรม!$A$11,IF(X149=รายชื่อชมรม!$B$12,รายชื่อชมรม!$A$12,"-")))))))))))</f>
        <v>ช68107</v>
      </c>
      <c r="X149" s="6" t="s">
        <v>2305</v>
      </c>
      <c r="Y149" s="6" t="str">
        <f>IF(W149=0,"",IF(W149="-","",IF(W149="","",VLOOKUP(W149,รายชื่อชมรม!$A$3:$F$83,3,FALSE))))</f>
        <v>นางโสจาริน  อินทรเรือง</v>
      </c>
      <c r="Z149" s="6" t="str">
        <f>IF(Y149=$Z$4,MAX(Z$1:$Z148)+1,"")</f>
        <v/>
      </c>
      <c r="AA149" s="6" t="str">
        <f>IF($Y149=AA$4,MAX(AA$1:AA148)+1,"")</f>
        <v/>
      </c>
      <c r="AB149" s="6" t="str">
        <f>IF($Y149=AB$4,MAX(AB$1:AB148)+1,"")</f>
        <v/>
      </c>
      <c r="AC149" s="6" t="str">
        <f>IF($Y149=AC$4,MAX(AC$1:AC148)+1,"")</f>
        <v/>
      </c>
      <c r="AD149" s="6" t="str">
        <f>IF($Y149=AD$4,MAX(AD$1:AD148)+1,"")</f>
        <v/>
      </c>
      <c r="AE149" s="6" t="str">
        <f>IF($Y149=AE$4,MAX(AE$1:AE148)+1,"")</f>
        <v/>
      </c>
      <c r="AF149" s="6" t="str">
        <f>IF($Y149=AF$4,MAX(AF$1:AF148)+1,"")</f>
        <v/>
      </c>
      <c r="AG149" s="6" t="str">
        <f>IF($Y149=AG$4,MAX(AG$1:AG148)+1,"")</f>
        <v/>
      </c>
      <c r="AH149" s="6" t="str">
        <f>IF($Y149=AH$4,MAX(AH$1:AH148)+1,"")</f>
        <v/>
      </c>
      <c r="AI149" s="5">
        <f t="shared" si="33"/>
        <v>0</v>
      </c>
      <c r="AK149" s="6" t="str">
        <f>IF($W149=AK$4,MAX(AK$1:AK148)+1,"")</f>
        <v/>
      </c>
      <c r="AL149" s="6" t="str">
        <f>IF($W149=AL$4,MAX(AL$1:AL148)+1,"")</f>
        <v/>
      </c>
      <c r="AM149" s="6" t="str">
        <f>IF($W149=AM$4,MAX(AM$1:AM148)+1,"")</f>
        <v/>
      </c>
      <c r="AN149" s="6" t="str">
        <f>IF($W149=AN$4,MAX(AN$1:AN148)+1,"")</f>
        <v/>
      </c>
      <c r="AO149" s="6" t="str">
        <f>IF($W149=AO$4,MAX(AO$1:AO148)+1,"")</f>
        <v/>
      </c>
      <c r="AP149" s="6" t="str">
        <f>IF($W149=AP$4,MAX(AP$1:AP148)+1,"")</f>
        <v/>
      </c>
      <c r="AQ149" s="6">
        <f>IF($W149=AQ$4,MAX(AQ$1:AQ148)+1,"")</f>
        <v>19</v>
      </c>
      <c r="AR149" s="6" t="str">
        <f>IF($W149=AR$4,MAX(AR$1:AR148)+1,"")</f>
        <v/>
      </c>
      <c r="AS149" s="6" t="str">
        <f>IF($W149=AS$4,MAX(AS$1:AS148)+1,"")</f>
        <v/>
      </c>
      <c r="AT149" s="6" t="str">
        <f>IF($W149=AT$4,MAX(AT$1:AT148)+1,"")</f>
        <v/>
      </c>
      <c r="AU149" s="6" t="str">
        <f>IF($W149=AU$4,MAX(AU$1:AU148)+1,"")</f>
        <v/>
      </c>
      <c r="AV149" s="6" t="str">
        <f>IF($W149=AV$4,MAX(AV$1:AV148)+1,"")</f>
        <v/>
      </c>
      <c r="AW149" s="6" t="str">
        <f>IF($W149=AW$4,MAX(AW$1:AW148)+1,"")</f>
        <v/>
      </c>
      <c r="AX149" s="6" t="str">
        <f>IF($W149=AX$4,MAX(AX$1:AX148)+1,"")</f>
        <v/>
      </c>
      <c r="AY149" s="6" t="str">
        <f>IF($W149=AY$4,MAX(AY$1:AY148)+1,"")</f>
        <v/>
      </c>
      <c r="AZ149" s="6" t="str">
        <f>IF($W149=AZ$4,MAX(AZ$1:AZ148)+1,"")</f>
        <v/>
      </c>
      <c r="BA149" s="6" t="str">
        <f>IF($W149=BA$4,MAX(BA$1:BA148)+1,"")</f>
        <v/>
      </c>
      <c r="BB149" s="6" t="str">
        <f>IF($W149=BB$4,MAX(BB$1:BB148)+1,"")</f>
        <v/>
      </c>
      <c r="BC149" s="6" t="str">
        <f>IF($W149=BC$4,MAX(BC$1:BC148)+1,"")</f>
        <v/>
      </c>
      <c r="BD149" s="6" t="str">
        <f>IF($W149=BD$4,MAX(BD$1:BD148)+1,"")</f>
        <v/>
      </c>
      <c r="BE149" s="6" t="str">
        <f>IF($W149=BE$4,MAX(BE$1:BE148)+1,"")</f>
        <v/>
      </c>
      <c r="BF149" s="6" t="str">
        <f>IF($W149=BF$4,MAX(BF$1:BF148)+1,"")</f>
        <v/>
      </c>
      <c r="BG149" s="6" t="str">
        <f>IF($W149=BG$4,MAX(BG$1:BG148)+1,"")</f>
        <v/>
      </c>
      <c r="BH149" s="6" t="str">
        <f>IF($W149=BH$4,MAX(BH$1:BH148)+1,"")</f>
        <v/>
      </c>
      <c r="BI149" s="6" t="str">
        <f>IF($W149=BI$4,MAX(BI$1:BI148)+1,"")</f>
        <v/>
      </c>
      <c r="BJ149" s="6" t="str">
        <f>IF($W149=BJ$4,MAX(BJ$1:BJ148)+1,"")</f>
        <v/>
      </c>
      <c r="BK149" s="6" t="str">
        <f>IF($W149=BK$4,MAX(BK$1:BK148)+1,"")</f>
        <v/>
      </c>
      <c r="BL149" s="6" t="str">
        <f>IF($W149=BL$4,MAX(BL$1:BL148)+1,"")</f>
        <v/>
      </c>
      <c r="BM149" s="6" t="str">
        <f>IF($W149=BM$4,MAX(BM$1:BM148)+1,"")</f>
        <v/>
      </c>
      <c r="BN149" s="6" t="str">
        <f>IF($W149=BN$4,MAX(BN$1:BN148)+1,"")</f>
        <v/>
      </c>
      <c r="BO149" s="6" t="str">
        <f>IF($W149=BO$4,MAX(BO$1:BO148)+1,"")</f>
        <v/>
      </c>
      <c r="BP149" s="6" t="str">
        <f>IF($W149=BP$4,MAX(BP$1:BP148)+1,"")</f>
        <v/>
      </c>
      <c r="BQ149" s="6" t="str">
        <f>IF($W149=BQ$4,MAX(BQ$1:BQ148)+1,"")</f>
        <v/>
      </c>
      <c r="BR149" s="6" t="str">
        <f>IF($W149=BR$4,MAX(BR$1:BR148)+1,"")</f>
        <v/>
      </c>
      <c r="BS149" s="6" t="str">
        <f>IF($W149=BS$4,MAX(BS$1:BS148)+1,"")</f>
        <v/>
      </c>
      <c r="BT149" s="6" t="str">
        <f>IF($W149=BT$4,MAX(BT$1:BT148)+1,"")</f>
        <v/>
      </c>
      <c r="BU149" s="6" t="str">
        <f>IF($W149=BU$4,MAX(BU$1:BU148)+1,"")</f>
        <v/>
      </c>
      <c r="BV149" s="6" t="str">
        <f>IF($W149=BV$4,MAX(BV$1:BV148)+1,"")</f>
        <v/>
      </c>
      <c r="BW149" s="6" t="str">
        <f>IF($W149=BW$4,MAX(BW$1:BW148)+1,"")</f>
        <v/>
      </c>
      <c r="BX149" s="6" t="str">
        <f>IF($W149=BX$4,MAX(BX$1:BX148)+1,"")</f>
        <v/>
      </c>
      <c r="BY149" s="6" t="str">
        <f>IF($W149=BY$4,MAX(BY$1:BY148)+1,"")</f>
        <v/>
      </c>
      <c r="BZ149" s="6" t="str">
        <f>IF($W149=BZ$4,MAX(BZ$1:BZ148)+1,"")</f>
        <v/>
      </c>
      <c r="CA149" s="6" t="str">
        <f>IF($W149=CA$4,MAX(CA$1:CA148)+1,"")</f>
        <v/>
      </c>
      <c r="CB149" s="6" t="str">
        <f>IF($W149=CB$4,MAX(CB$1:CB148)+1,"")</f>
        <v/>
      </c>
      <c r="CC149" s="6" t="str">
        <f>IF($W149=CC$4,MAX(CC$1:CC148)+1,"")</f>
        <v/>
      </c>
      <c r="CD149" s="6" t="str">
        <f>IF($W149=CD$4,MAX(CD$1:CD148)+1,"")</f>
        <v/>
      </c>
      <c r="CE149" s="6" t="str">
        <f>IF($W149=CE$4,MAX(CE$1:CE148)+1,"")</f>
        <v/>
      </c>
      <c r="CF149" s="6" t="str">
        <f>IF($W149=CF$4,MAX(CF$1:CF148)+1,"")</f>
        <v/>
      </c>
      <c r="CG149" s="6" t="str">
        <f>IF($W149=CG$4,MAX(CG$1:CG148)+1,"")</f>
        <v/>
      </c>
      <c r="CH149" s="6" t="str">
        <f>IF($W149=CH$4,MAX(CH$1:CH148)+1,"")</f>
        <v/>
      </c>
      <c r="CI149" s="6" t="str">
        <f>IF($W149=CI$4,MAX(CI$1:CI148)+1,"")</f>
        <v/>
      </c>
      <c r="CJ149" s="6" t="str">
        <f>IF($W149=CJ$4,MAX(CJ$1:CJ148)+1,"")</f>
        <v/>
      </c>
      <c r="CK149" s="6" t="str">
        <f>IF($W149=CK$4,MAX(CK$1:CK148)+1,"")</f>
        <v/>
      </c>
      <c r="CL149" s="6" t="str">
        <f>IF($W149=CL$4,MAX(CL$1:CL148)+1,"")</f>
        <v/>
      </c>
      <c r="CM149" s="6" t="str">
        <f>IF($W149=CM$4,MAX(CM$1:CM148)+1,"")</f>
        <v/>
      </c>
      <c r="CN149" s="6" t="str">
        <f>IF($W149=CN$4,MAX(CN$1:CN148)+1,"")</f>
        <v/>
      </c>
      <c r="CO149" s="6" t="str">
        <f>IF($W149=CO$4,MAX(CO$1:CO148)+1,"")</f>
        <v/>
      </c>
      <c r="CP149" s="6" t="str">
        <f>IF($W149=CP$4,MAX(CP$1:CP148)+1,"")</f>
        <v/>
      </c>
      <c r="CQ149" s="6" t="str">
        <f>IF($W149=CQ$4,MAX(CQ$1:CQ148)+1,"")</f>
        <v/>
      </c>
      <c r="CR149" s="6" t="str">
        <f>IF($W149=CR$4,MAX(CR$1:CR148)+1,"")</f>
        <v/>
      </c>
      <c r="CS149" s="6" t="str">
        <f>IF($W149=CS$4,MAX(CS$1:CS148)+1,"")</f>
        <v/>
      </c>
      <c r="CT149" s="5">
        <f t="shared" si="34"/>
        <v>19</v>
      </c>
      <c r="CU149" s="6" t="str">
        <f t="shared" si="35"/>
        <v>1709901936715</v>
      </c>
      <c r="CV149" s="5" t="str">
        <f t="shared" si="36"/>
        <v>เด็กหญิง</v>
      </c>
      <c r="CW149" s="5" t="str" cm="1">
        <f t="array" ref="CW149">RIGHT(F149,MIN(LEN(SUBSTITUTE(F149,รายชื่อนักเรียนแยกห้อง!$AD$5:$AD$8,""))))</f>
        <v>พิมพ์ลภัส</v>
      </c>
      <c r="CX149" s="6" t="str">
        <f t="shared" si="37"/>
        <v/>
      </c>
      <c r="CY149" s="6">
        <f t="shared" si="38"/>
        <v>0</v>
      </c>
      <c r="CZ149" s="5" t="str">
        <f t="shared" si="39"/>
        <v>มัธยมศึกษาปีที่ 1/4-</v>
      </c>
      <c r="DA149" s="5" t="str">
        <f t="shared" si="40"/>
        <v>มัธยมศึกษาปีที่ 1/4-0</v>
      </c>
      <c r="DC149" s="6" t="str">
        <f>IF(DB149="วิทย์-คณิต (เตรียมวิศวะ)",MAX($DC$1:DC148)+1,"")</f>
        <v/>
      </c>
      <c r="DD149" s="6" t="str">
        <f>IF(DB149="วิทย์-คณิต (วิทยาศาสตร์สุขภาพ)",MAX($DD$1:DD148)+1,"")</f>
        <v/>
      </c>
      <c r="DE149" s="6" t="str">
        <f>IF(DB149="ศิลป์การจัดการธุรกิจการค้าสมัยใหม่",MAX($DE$1:DE148)+1,"")</f>
        <v/>
      </c>
      <c r="DF149" s="6" t="str">
        <f>IF(DB149="ศิลป์ภาษาจีนเพื่อธุรกิจ 4.0",MAX($DF$1:DF148)+1,"")</f>
        <v/>
      </c>
      <c r="DG149" s="6" t="str">
        <f>IF(DB149="ศิลป์ภาษาอังกฤษเพื่อการสื่อสารธุรกิจ",MAX($DG$1:DG148)+1,"")</f>
        <v/>
      </c>
      <c r="DH149" s="6" t="str">
        <f>IF(DB149="นวัตกรรมการจัดการเกษตร",MAX($DH$1:DH148)+1,"")</f>
        <v/>
      </c>
      <c r="DI149" s="5">
        <f t="shared" si="41"/>
        <v>0</v>
      </c>
      <c r="DJ149" s="5" t="str">
        <f t="shared" si="42"/>
        <v>มัธยมศึกษาปีที่ 1/4-38</v>
      </c>
      <c r="DK149" s="5" t="str">
        <f t="shared" si="43"/>
        <v>-0</v>
      </c>
      <c r="DL149" s="5" t="str">
        <f t="shared" si="44"/>
        <v>มัธยมศึกษาปีที่ 1</v>
      </c>
    </row>
    <row r="150" spans="1:116">
      <c r="A150" s="5" t="str">
        <f t="shared" si="30"/>
        <v>มัธยมศึกษาปีที่ 1/4-39</v>
      </c>
      <c r="B150" s="5" t="str">
        <f t="shared" si="31"/>
        <v>ช68101-18</v>
      </c>
      <c r="C150" s="5" t="str">
        <f t="shared" si="32"/>
        <v>-0</v>
      </c>
      <c r="D150" s="8">
        <v>39</v>
      </c>
      <c r="E150" s="9" t="s">
        <v>1894</v>
      </c>
      <c r="F150" s="3" t="s">
        <v>1921</v>
      </c>
      <c r="G150" s="3" t="s">
        <v>1922</v>
      </c>
      <c r="H150" s="11">
        <v>1</v>
      </c>
      <c r="I150" s="11">
        <v>7</v>
      </c>
      <c r="J150" s="11">
        <v>0</v>
      </c>
      <c r="K150" s="11">
        <v>9</v>
      </c>
      <c r="L150" s="11">
        <v>9</v>
      </c>
      <c r="M150" s="11">
        <v>0</v>
      </c>
      <c r="N150" s="11">
        <v>1</v>
      </c>
      <c r="O150" s="11">
        <v>9</v>
      </c>
      <c r="P150" s="11">
        <v>5</v>
      </c>
      <c r="Q150" s="11">
        <v>5</v>
      </c>
      <c r="R150" s="11">
        <v>6</v>
      </c>
      <c r="S150" s="11">
        <v>8</v>
      </c>
      <c r="T150" s="11">
        <v>0</v>
      </c>
      <c r="U150" s="11" t="s">
        <v>578</v>
      </c>
      <c r="W150" s="6" t="str">
        <f>IF(X150="","",IF(X150=รายชื่อชมรม!$B$3,รายชื่อชมรม!$A$3,IF(X150=รายชื่อชมรม!$B$4,รายชื่อชมรม!$A$4,IF(X150=รายชื่อชมรม!$B$5,รายชื่อชมรม!$A$5,IF(X150=รายชื่อชมรม!$B$6,รายชื่อชมรม!$A$6,IF(X150=รายชื่อชมรม!$B$7,รายชื่อชมรม!$A$7,IF(X150=รายชื่อชมรม!$B$8,รายชื่อชมรม!$A$8,IF(X150=รายชื่อชมรม!$B$9,รายชื่อชมรม!$A$9,IF(X150=รายชื่อชมรม!$B$10,รายชื่อชมรม!$A$10,IF(X150=รายชื่อชมรม!$B$11,รายชื่อชมรม!$A$11,IF(X150=รายชื่อชมรม!$B$12,รายชื่อชมรม!$A$12,"-")))))))))))</f>
        <v>ช68101</v>
      </c>
      <c r="X150" s="6" t="s">
        <v>2324</v>
      </c>
      <c r="Y150" s="6" t="str">
        <f>IF(W150=0,"",IF(W150="-","",IF(W150="","",VLOOKUP(W150,รายชื่อชมรม!$A$3:$F$83,3,FALSE))))</f>
        <v>นางสาวศิลป์ศุภา  คุสินธุ์</v>
      </c>
      <c r="Z150" s="6" t="str">
        <f>IF(Y150=$Z$4,MAX(Z$1:$Z149)+1,"")</f>
        <v/>
      </c>
      <c r="AA150" s="6" t="str">
        <f>IF($Y150=AA$4,MAX(AA$1:AA149)+1,"")</f>
        <v/>
      </c>
      <c r="AB150" s="6" t="str">
        <f>IF($Y150=AB$4,MAX(AB$1:AB149)+1,"")</f>
        <v/>
      </c>
      <c r="AC150" s="6" t="str">
        <f>IF($Y150=AC$4,MAX(AC$1:AC149)+1,"")</f>
        <v/>
      </c>
      <c r="AD150" s="6" t="str">
        <f>IF($Y150=AD$4,MAX(AD$1:AD149)+1,"")</f>
        <v/>
      </c>
      <c r="AE150" s="6" t="str">
        <f>IF($Y150=AE$4,MAX(AE$1:AE149)+1,"")</f>
        <v/>
      </c>
      <c r="AF150" s="6" t="str">
        <f>IF($Y150=AF$4,MAX(AF$1:AF149)+1,"")</f>
        <v/>
      </c>
      <c r="AG150" s="6" t="str">
        <f>IF($Y150=AG$4,MAX(AG$1:AG149)+1,"")</f>
        <v/>
      </c>
      <c r="AH150" s="6" t="str">
        <f>IF($Y150=AH$4,MAX(AH$1:AH149)+1,"")</f>
        <v/>
      </c>
      <c r="AI150" s="5">
        <f t="shared" si="33"/>
        <v>0</v>
      </c>
      <c r="AK150" s="6">
        <f>IF($W150=AK$4,MAX(AK$1:AK149)+1,"")</f>
        <v>18</v>
      </c>
      <c r="AL150" s="6" t="str">
        <f>IF($W150=AL$4,MAX(AL$1:AL149)+1,"")</f>
        <v/>
      </c>
      <c r="AM150" s="6" t="str">
        <f>IF($W150=AM$4,MAX(AM$1:AM149)+1,"")</f>
        <v/>
      </c>
      <c r="AN150" s="6" t="str">
        <f>IF($W150=AN$4,MAX(AN$1:AN149)+1,"")</f>
        <v/>
      </c>
      <c r="AO150" s="6" t="str">
        <f>IF($W150=AO$4,MAX(AO$1:AO149)+1,"")</f>
        <v/>
      </c>
      <c r="AP150" s="6" t="str">
        <f>IF($W150=AP$4,MAX(AP$1:AP149)+1,"")</f>
        <v/>
      </c>
      <c r="AQ150" s="6" t="str">
        <f>IF($W150=AQ$4,MAX(AQ$1:AQ149)+1,"")</f>
        <v/>
      </c>
      <c r="AR150" s="6" t="str">
        <f>IF($W150=AR$4,MAX(AR$1:AR149)+1,"")</f>
        <v/>
      </c>
      <c r="AS150" s="6" t="str">
        <f>IF($W150=AS$4,MAX(AS$1:AS149)+1,"")</f>
        <v/>
      </c>
      <c r="AT150" s="6" t="str">
        <f>IF($W150=AT$4,MAX(AT$1:AT149)+1,"")</f>
        <v/>
      </c>
      <c r="AU150" s="6" t="str">
        <f>IF($W150=AU$4,MAX(AU$1:AU149)+1,"")</f>
        <v/>
      </c>
      <c r="AV150" s="6" t="str">
        <f>IF($W150=AV$4,MAX(AV$1:AV149)+1,"")</f>
        <v/>
      </c>
      <c r="AW150" s="6" t="str">
        <f>IF($W150=AW$4,MAX(AW$1:AW149)+1,"")</f>
        <v/>
      </c>
      <c r="AX150" s="6" t="str">
        <f>IF($W150=AX$4,MAX(AX$1:AX149)+1,"")</f>
        <v/>
      </c>
      <c r="AY150" s="6" t="str">
        <f>IF($W150=AY$4,MAX(AY$1:AY149)+1,"")</f>
        <v/>
      </c>
      <c r="AZ150" s="6" t="str">
        <f>IF($W150=AZ$4,MAX(AZ$1:AZ149)+1,"")</f>
        <v/>
      </c>
      <c r="BA150" s="6" t="str">
        <f>IF($W150=BA$4,MAX(BA$1:BA149)+1,"")</f>
        <v/>
      </c>
      <c r="BB150" s="6" t="str">
        <f>IF($W150=BB$4,MAX(BB$1:BB149)+1,"")</f>
        <v/>
      </c>
      <c r="BC150" s="6" t="str">
        <f>IF($W150=BC$4,MAX(BC$1:BC149)+1,"")</f>
        <v/>
      </c>
      <c r="BD150" s="6" t="str">
        <f>IF($W150=BD$4,MAX(BD$1:BD149)+1,"")</f>
        <v/>
      </c>
      <c r="BE150" s="6" t="str">
        <f>IF($W150=BE$4,MAX(BE$1:BE149)+1,"")</f>
        <v/>
      </c>
      <c r="BF150" s="6" t="str">
        <f>IF($W150=BF$4,MAX(BF$1:BF149)+1,"")</f>
        <v/>
      </c>
      <c r="BG150" s="6" t="str">
        <f>IF($W150=BG$4,MAX(BG$1:BG149)+1,"")</f>
        <v/>
      </c>
      <c r="BH150" s="6" t="str">
        <f>IF($W150=BH$4,MAX(BH$1:BH149)+1,"")</f>
        <v/>
      </c>
      <c r="BI150" s="6" t="str">
        <f>IF($W150=BI$4,MAX(BI$1:BI149)+1,"")</f>
        <v/>
      </c>
      <c r="BJ150" s="6" t="str">
        <f>IF($W150=BJ$4,MAX(BJ$1:BJ149)+1,"")</f>
        <v/>
      </c>
      <c r="BK150" s="6" t="str">
        <f>IF($W150=BK$4,MAX(BK$1:BK149)+1,"")</f>
        <v/>
      </c>
      <c r="BL150" s="6" t="str">
        <f>IF($W150=BL$4,MAX(BL$1:BL149)+1,"")</f>
        <v/>
      </c>
      <c r="BM150" s="6" t="str">
        <f>IF($W150=BM$4,MAX(BM$1:BM149)+1,"")</f>
        <v/>
      </c>
      <c r="BN150" s="6" t="str">
        <f>IF($W150=BN$4,MAX(BN$1:BN149)+1,"")</f>
        <v/>
      </c>
      <c r="BO150" s="6" t="str">
        <f>IF($W150=BO$4,MAX(BO$1:BO149)+1,"")</f>
        <v/>
      </c>
      <c r="BP150" s="6" t="str">
        <f>IF($W150=BP$4,MAX(BP$1:BP149)+1,"")</f>
        <v/>
      </c>
      <c r="BQ150" s="6" t="str">
        <f>IF($W150=BQ$4,MAX(BQ$1:BQ149)+1,"")</f>
        <v/>
      </c>
      <c r="BR150" s="6" t="str">
        <f>IF($W150=BR$4,MAX(BR$1:BR149)+1,"")</f>
        <v/>
      </c>
      <c r="BS150" s="6" t="str">
        <f>IF($W150=BS$4,MAX(BS$1:BS149)+1,"")</f>
        <v/>
      </c>
      <c r="BT150" s="6" t="str">
        <f>IF($W150=BT$4,MAX(BT$1:BT149)+1,"")</f>
        <v/>
      </c>
      <c r="BU150" s="6" t="str">
        <f>IF($W150=BU$4,MAX(BU$1:BU149)+1,"")</f>
        <v/>
      </c>
      <c r="BV150" s="6" t="str">
        <f>IF($W150=BV$4,MAX(BV$1:BV149)+1,"")</f>
        <v/>
      </c>
      <c r="BW150" s="6" t="str">
        <f>IF($W150=BW$4,MAX(BW$1:BW149)+1,"")</f>
        <v/>
      </c>
      <c r="BX150" s="6" t="str">
        <f>IF($W150=BX$4,MAX(BX$1:BX149)+1,"")</f>
        <v/>
      </c>
      <c r="BY150" s="6" t="str">
        <f>IF($W150=BY$4,MAX(BY$1:BY149)+1,"")</f>
        <v/>
      </c>
      <c r="BZ150" s="6" t="str">
        <f>IF($W150=BZ$4,MAX(BZ$1:BZ149)+1,"")</f>
        <v/>
      </c>
      <c r="CA150" s="6" t="str">
        <f>IF($W150=CA$4,MAX(CA$1:CA149)+1,"")</f>
        <v/>
      </c>
      <c r="CB150" s="6" t="str">
        <f>IF($W150=CB$4,MAX(CB$1:CB149)+1,"")</f>
        <v/>
      </c>
      <c r="CC150" s="6" t="str">
        <f>IF($W150=CC$4,MAX(CC$1:CC149)+1,"")</f>
        <v/>
      </c>
      <c r="CD150" s="6" t="str">
        <f>IF($W150=CD$4,MAX(CD$1:CD149)+1,"")</f>
        <v/>
      </c>
      <c r="CE150" s="6" t="str">
        <f>IF($W150=CE$4,MAX(CE$1:CE149)+1,"")</f>
        <v/>
      </c>
      <c r="CF150" s="6" t="str">
        <f>IF($W150=CF$4,MAX(CF$1:CF149)+1,"")</f>
        <v/>
      </c>
      <c r="CG150" s="6" t="str">
        <f>IF($W150=CG$4,MAX(CG$1:CG149)+1,"")</f>
        <v/>
      </c>
      <c r="CH150" s="6" t="str">
        <f>IF($W150=CH$4,MAX(CH$1:CH149)+1,"")</f>
        <v/>
      </c>
      <c r="CI150" s="6" t="str">
        <f>IF($W150=CI$4,MAX(CI$1:CI149)+1,"")</f>
        <v/>
      </c>
      <c r="CJ150" s="6" t="str">
        <f>IF($W150=CJ$4,MAX(CJ$1:CJ149)+1,"")</f>
        <v/>
      </c>
      <c r="CK150" s="6" t="str">
        <f>IF($W150=CK$4,MAX(CK$1:CK149)+1,"")</f>
        <v/>
      </c>
      <c r="CL150" s="6" t="str">
        <f>IF($W150=CL$4,MAX(CL$1:CL149)+1,"")</f>
        <v/>
      </c>
      <c r="CM150" s="6" t="str">
        <f>IF($W150=CM$4,MAX(CM$1:CM149)+1,"")</f>
        <v/>
      </c>
      <c r="CN150" s="6" t="str">
        <f>IF($W150=CN$4,MAX(CN$1:CN149)+1,"")</f>
        <v/>
      </c>
      <c r="CO150" s="6" t="str">
        <f>IF($W150=CO$4,MAX(CO$1:CO149)+1,"")</f>
        <v/>
      </c>
      <c r="CP150" s="6" t="str">
        <f>IF($W150=CP$4,MAX(CP$1:CP149)+1,"")</f>
        <v/>
      </c>
      <c r="CQ150" s="6" t="str">
        <f>IF($W150=CQ$4,MAX(CQ$1:CQ149)+1,"")</f>
        <v/>
      </c>
      <c r="CR150" s="6" t="str">
        <f>IF($W150=CR$4,MAX(CR$1:CR149)+1,"")</f>
        <v/>
      </c>
      <c r="CS150" s="6" t="str">
        <f>IF($W150=CS$4,MAX(CS$1:CS149)+1,"")</f>
        <v/>
      </c>
      <c r="CT150" s="5">
        <f t="shared" si="34"/>
        <v>18</v>
      </c>
      <c r="CU150" s="6" t="str">
        <f t="shared" si="35"/>
        <v>1709901955680</v>
      </c>
      <c r="CV150" s="5" t="str">
        <f t="shared" si="36"/>
        <v>เด็กหญิง</v>
      </c>
      <c r="CW150" s="5" t="str" cm="1">
        <f t="array" ref="CW150">RIGHT(F150,MIN(LEN(SUBSTITUTE(F150,รายชื่อนักเรียนแยกห้อง!$AD$5:$AD$8,""))))</f>
        <v>จิรัสยา</v>
      </c>
      <c r="CX150" s="6" t="str">
        <f t="shared" si="37"/>
        <v/>
      </c>
      <c r="CY150" s="6">
        <f t="shared" si="38"/>
        <v>0</v>
      </c>
      <c r="CZ150" s="5" t="str">
        <f t="shared" si="39"/>
        <v>มัธยมศึกษาปีที่ 1/4-</v>
      </c>
      <c r="DA150" s="5" t="str">
        <f t="shared" si="40"/>
        <v>มัธยมศึกษาปีที่ 1/4-0</v>
      </c>
      <c r="DC150" s="6" t="str">
        <f>IF(DB150="วิทย์-คณิต (เตรียมวิศวะ)",MAX($DC$1:DC149)+1,"")</f>
        <v/>
      </c>
      <c r="DD150" s="6" t="str">
        <f>IF(DB150="วิทย์-คณิต (วิทยาศาสตร์สุขภาพ)",MAX($DD$1:DD149)+1,"")</f>
        <v/>
      </c>
      <c r="DE150" s="6" t="str">
        <f>IF(DB150="ศิลป์การจัดการธุรกิจการค้าสมัยใหม่",MAX($DE$1:DE149)+1,"")</f>
        <v/>
      </c>
      <c r="DF150" s="6" t="str">
        <f>IF(DB150="ศิลป์ภาษาจีนเพื่อธุรกิจ 4.0",MAX($DF$1:DF149)+1,"")</f>
        <v/>
      </c>
      <c r="DG150" s="6" t="str">
        <f>IF(DB150="ศิลป์ภาษาอังกฤษเพื่อการสื่อสารธุรกิจ",MAX($DG$1:DG149)+1,"")</f>
        <v/>
      </c>
      <c r="DH150" s="6" t="str">
        <f>IF(DB150="นวัตกรรมการจัดการเกษตร",MAX($DH$1:DH149)+1,"")</f>
        <v/>
      </c>
      <c r="DI150" s="5">
        <f t="shared" si="41"/>
        <v>0</v>
      </c>
      <c r="DJ150" s="5" t="str">
        <f t="shared" si="42"/>
        <v>มัธยมศึกษาปีที่ 1/4-39</v>
      </c>
      <c r="DK150" s="5" t="str">
        <f t="shared" si="43"/>
        <v>-0</v>
      </c>
      <c r="DL150" s="5" t="str">
        <f t="shared" si="44"/>
        <v>มัธยมศึกษาปีที่ 1</v>
      </c>
    </row>
    <row r="151" spans="1:116">
      <c r="A151" s="5" t="str">
        <f t="shared" si="30"/>
        <v>มัธยมศึกษาปีที่ 1/4-40</v>
      </c>
      <c r="B151" s="5" t="str">
        <f t="shared" si="31"/>
        <v>ช68101-19</v>
      </c>
      <c r="C151" s="5" t="str">
        <f t="shared" si="32"/>
        <v>-0</v>
      </c>
      <c r="D151" s="8">
        <v>40</v>
      </c>
      <c r="E151" s="9" t="s">
        <v>1897</v>
      </c>
      <c r="F151" s="3" t="s">
        <v>1924</v>
      </c>
      <c r="G151" s="3" t="s">
        <v>1925</v>
      </c>
      <c r="H151" s="11">
        <v>1</v>
      </c>
      <c r="I151" s="11">
        <v>7</v>
      </c>
      <c r="J151" s="11">
        <v>0</v>
      </c>
      <c r="K151" s="11">
        <v>9</v>
      </c>
      <c r="L151" s="11">
        <v>9</v>
      </c>
      <c r="M151" s="11">
        <v>0</v>
      </c>
      <c r="N151" s="11">
        <v>1</v>
      </c>
      <c r="O151" s="11">
        <v>9</v>
      </c>
      <c r="P151" s="11">
        <v>6</v>
      </c>
      <c r="Q151" s="11">
        <v>5</v>
      </c>
      <c r="R151" s="11">
        <v>3</v>
      </c>
      <c r="S151" s="11">
        <v>1</v>
      </c>
      <c r="T151" s="11">
        <v>6</v>
      </c>
      <c r="U151" s="11" t="s">
        <v>578</v>
      </c>
      <c r="W151" s="6" t="str">
        <f>IF(X151="","",IF(X151=รายชื่อชมรม!$B$3,รายชื่อชมรม!$A$3,IF(X151=รายชื่อชมรม!$B$4,รายชื่อชมรม!$A$4,IF(X151=รายชื่อชมรม!$B$5,รายชื่อชมรม!$A$5,IF(X151=รายชื่อชมรม!$B$6,รายชื่อชมรม!$A$6,IF(X151=รายชื่อชมรม!$B$7,รายชื่อชมรม!$A$7,IF(X151=รายชื่อชมรม!$B$8,รายชื่อชมรม!$A$8,IF(X151=รายชื่อชมรม!$B$9,รายชื่อชมรม!$A$9,IF(X151=รายชื่อชมรม!$B$10,รายชื่อชมรม!$A$10,IF(X151=รายชื่อชมรม!$B$11,รายชื่อชมรม!$A$11,IF(X151=รายชื่อชมรม!$B$12,รายชื่อชมรม!$A$12,"-")))))))))))</f>
        <v>ช68101</v>
      </c>
      <c r="X151" s="6" t="s">
        <v>2324</v>
      </c>
      <c r="Y151" s="6" t="str">
        <f>IF(W151=0,"",IF(W151="-","",IF(W151="","",VLOOKUP(W151,รายชื่อชมรม!$A$3:$F$83,3,FALSE))))</f>
        <v>นางสาวศิลป์ศุภา  คุสินธุ์</v>
      </c>
      <c r="Z151" s="6" t="str">
        <f>IF(Y151=$Z$4,MAX(Z$1:$Z150)+1,"")</f>
        <v/>
      </c>
      <c r="AA151" s="6" t="str">
        <f>IF($Y151=AA$4,MAX(AA$1:AA150)+1,"")</f>
        <v/>
      </c>
      <c r="AB151" s="6" t="str">
        <f>IF($Y151=AB$4,MAX(AB$1:AB150)+1,"")</f>
        <v/>
      </c>
      <c r="AC151" s="6" t="str">
        <f>IF($Y151=AC$4,MAX(AC$1:AC150)+1,"")</f>
        <v/>
      </c>
      <c r="AD151" s="6" t="str">
        <f>IF($Y151=AD$4,MAX(AD$1:AD150)+1,"")</f>
        <v/>
      </c>
      <c r="AE151" s="6" t="str">
        <f>IF($Y151=AE$4,MAX(AE$1:AE150)+1,"")</f>
        <v/>
      </c>
      <c r="AF151" s="6" t="str">
        <f>IF($Y151=AF$4,MAX(AF$1:AF150)+1,"")</f>
        <v/>
      </c>
      <c r="AG151" s="6" t="str">
        <f>IF($Y151=AG$4,MAX(AG$1:AG150)+1,"")</f>
        <v/>
      </c>
      <c r="AH151" s="6" t="str">
        <f>IF($Y151=AH$4,MAX(AH$1:AH150)+1,"")</f>
        <v/>
      </c>
      <c r="AI151" s="5">
        <f t="shared" si="33"/>
        <v>0</v>
      </c>
      <c r="AK151" s="6">
        <f>IF($W151=AK$4,MAX(AK$1:AK150)+1,"")</f>
        <v>19</v>
      </c>
      <c r="AL151" s="6" t="str">
        <f>IF($W151=AL$4,MAX(AL$1:AL150)+1,"")</f>
        <v/>
      </c>
      <c r="AM151" s="6" t="str">
        <f>IF($W151=AM$4,MAX(AM$1:AM150)+1,"")</f>
        <v/>
      </c>
      <c r="AN151" s="6" t="str">
        <f>IF($W151=AN$4,MAX(AN$1:AN150)+1,"")</f>
        <v/>
      </c>
      <c r="AO151" s="6" t="str">
        <f>IF($W151=AO$4,MAX(AO$1:AO150)+1,"")</f>
        <v/>
      </c>
      <c r="AP151" s="6" t="str">
        <f>IF($W151=AP$4,MAX(AP$1:AP150)+1,"")</f>
        <v/>
      </c>
      <c r="AQ151" s="6" t="str">
        <f>IF($W151=AQ$4,MAX(AQ$1:AQ150)+1,"")</f>
        <v/>
      </c>
      <c r="AR151" s="6" t="str">
        <f>IF($W151=AR$4,MAX(AR$1:AR150)+1,"")</f>
        <v/>
      </c>
      <c r="AS151" s="6" t="str">
        <f>IF($W151=AS$4,MAX(AS$1:AS150)+1,"")</f>
        <v/>
      </c>
      <c r="AT151" s="6" t="str">
        <f>IF($W151=AT$4,MAX(AT$1:AT150)+1,"")</f>
        <v/>
      </c>
      <c r="AU151" s="6" t="str">
        <f>IF($W151=AU$4,MAX(AU$1:AU150)+1,"")</f>
        <v/>
      </c>
      <c r="AV151" s="6" t="str">
        <f>IF($W151=AV$4,MAX(AV$1:AV150)+1,"")</f>
        <v/>
      </c>
      <c r="AW151" s="6" t="str">
        <f>IF($W151=AW$4,MAX(AW$1:AW150)+1,"")</f>
        <v/>
      </c>
      <c r="AX151" s="6" t="str">
        <f>IF($W151=AX$4,MAX(AX$1:AX150)+1,"")</f>
        <v/>
      </c>
      <c r="AY151" s="6" t="str">
        <f>IF($W151=AY$4,MAX(AY$1:AY150)+1,"")</f>
        <v/>
      </c>
      <c r="AZ151" s="6" t="str">
        <f>IF($W151=AZ$4,MAX(AZ$1:AZ150)+1,"")</f>
        <v/>
      </c>
      <c r="BA151" s="6" t="str">
        <f>IF($W151=BA$4,MAX(BA$1:BA150)+1,"")</f>
        <v/>
      </c>
      <c r="BB151" s="6" t="str">
        <f>IF($W151=BB$4,MAX(BB$1:BB150)+1,"")</f>
        <v/>
      </c>
      <c r="BC151" s="6" t="str">
        <f>IF($W151=BC$4,MAX(BC$1:BC150)+1,"")</f>
        <v/>
      </c>
      <c r="BD151" s="6" t="str">
        <f>IF($W151=BD$4,MAX(BD$1:BD150)+1,"")</f>
        <v/>
      </c>
      <c r="BE151" s="6" t="str">
        <f>IF($W151=BE$4,MAX(BE$1:BE150)+1,"")</f>
        <v/>
      </c>
      <c r="BF151" s="6" t="str">
        <f>IF($W151=BF$4,MAX(BF$1:BF150)+1,"")</f>
        <v/>
      </c>
      <c r="BG151" s="6" t="str">
        <f>IF($W151=BG$4,MAX(BG$1:BG150)+1,"")</f>
        <v/>
      </c>
      <c r="BH151" s="6" t="str">
        <f>IF($W151=BH$4,MAX(BH$1:BH150)+1,"")</f>
        <v/>
      </c>
      <c r="BI151" s="6" t="str">
        <f>IF($W151=BI$4,MAX(BI$1:BI150)+1,"")</f>
        <v/>
      </c>
      <c r="BJ151" s="6" t="str">
        <f>IF($W151=BJ$4,MAX(BJ$1:BJ150)+1,"")</f>
        <v/>
      </c>
      <c r="BK151" s="6" t="str">
        <f>IF($W151=BK$4,MAX(BK$1:BK150)+1,"")</f>
        <v/>
      </c>
      <c r="BL151" s="6" t="str">
        <f>IF($W151=BL$4,MAX(BL$1:BL150)+1,"")</f>
        <v/>
      </c>
      <c r="BM151" s="6" t="str">
        <f>IF($W151=BM$4,MAX(BM$1:BM150)+1,"")</f>
        <v/>
      </c>
      <c r="BN151" s="6" t="str">
        <f>IF($W151=BN$4,MAX(BN$1:BN150)+1,"")</f>
        <v/>
      </c>
      <c r="BO151" s="6" t="str">
        <f>IF($W151=BO$4,MAX(BO$1:BO150)+1,"")</f>
        <v/>
      </c>
      <c r="BP151" s="6" t="str">
        <f>IF($W151=BP$4,MAX(BP$1:BP150)+1,"")</f>
        <v/>
      </c>
      <c r="BQ151" s="6" t="str">
        <f>IF($W151=BQ$4,MAX(BQ$1:BQ150)+1,"")</f>
        <v/>
      </c>
      <c r="BR151" s="6" t="str">
        <f>IF($W151=BR$4,MAX(BR$1:BR150)+1,"")</f>
        <v/>
      </c>
      <c r="BS151" s="6" t="str">
        <f>IF($W151=BS$4,MAX(BS$1:BS150)+1,"")</f>
        <v/>
      </c>
      <c r="BT151" s="6" t="str">
        <f>IF($W151=BT$4,MAX(BT$1:BT150)+1,"")</f>
        <v/>
      </c>
      <c r="BU151" s="6" t="str">
        <f>IF($W151=BU$4,MAX(BU$1:BU150)+1,"")</f>
        <v/>
      </c>
      <c r="BV151" s="6" t="str">
        <f>IF($W151=BV$4,MAX(BV$1:BV150)+1,"")</f>
        <v/>
      </c>
      <c r="BW151" s="6" t="str">
        <f>IF($W151=BW$4,MAX(BW$1:BW150)+1,"")</f>
        <v/>
      </c>
      <c r="BX151" s="6" t="str">
        <f>IF($W151=BX$4,MAX(BX$1:BX150)+1,"")</f>
        <v/>
      </c>
      <c r="BY151" s="6" t="str">
        <f>IF($W151=BY$4,MAX(BY$1:BY150)+1,"")</f>
        <v/>
      </c>
      <c r="BZ151" s="6" t="str">
        <f>IF($W151=BZ$4,MAX(BZ$1:BZ150)+1,"")</f>
        <v/>
      </c>
      <c r="CA151" s="6" t="str">
        <f>IF($W151=CA$4,MAX(CA$1:CA150)+1,"")</f>
        <v/>
      </c>
      <c r="CB151" s="6" t="str">
        <f>IF($W151=CB$4,MAX(CB$1:CB150)+1,"")</f>
        <v/>
      </c>
      <c r="CC151" s="6" t="str">
        <f>IF($W151=CC$4,MAX(CC$1:CC150)+1,"")</f>
        <v/>
      </c>
      <c r="CD151" s="6" t="str">
        <f>IF($W151=CD$4,MAX(CD$1:CD150)+1,"")</f>
        <v/>
      </c>
      <c r="CE151" s="6" t="str">
        <f>IF($W151=CE$4,MAX(CE$1:CE150)+1,"")</f>
        <v/>
      </c>
      <c r="CF151" s="6" t="str">
        <f>IF($W151=CF$4,MAX(CF$1:CF150)+1,"")</f>
        <v/>
      </c>
      <c r="CG151" s="6" t="str">
        <f>IF($W151=CG$4,MAX(CG$1:CG150)+1,"")</f>
        <v/>
      </c>
      <c r="CH151" s="6" t="str">
        <f>IF($W151=CH$4,MAX(CH$1:CH150)+1,"")</f>
        <v/>
      </c>
      <c r="CI151" s="6" t="str">
        <f>IF($W151=CI$4,MAX(CI$1:CI150)+1,"")</f>
        <v/>
      </c>
      <c r="CJ151" s="6" t="str">
        <f>IF($W151=CJ$4,MAX(CJ$1:CJ150)+1,"")</f>
        <v/>
      </c>
      <c r="CK151" s="6" t="str">
        <f>IF($W151=CK$4,MAX(CK$1:CK150)+1,"")</f>
        <v/>
      </c>
      <c r="CL151" s="6" t="str">
        <f>IF($W151=CL$4,MAX(CL$1:CL150)+1,"")</f>
        <v/>
      </c>
      <c r="CM151" s="6" t="str">
        <f>IF($W151=CM$4,MAX(CM$1:CM150)+1,"")</f>
        <v/>
      </c>
      <c r="CN151" s="6" t="str">
        <f>IF($W151=CN$4,MAX(CN$1:CN150)+1,"")</f>
        <v/>
      </c>
      <c r="CO151" s="6" t="str">
        <f>IF($W151=CO$4,MAX(CO$1:CO150)+1,"")</f>
        <v/>
      </c>
      <c r="CP151" s="6" t="str">
        <f>IF($W151=CP$4,MAX(CP$1:CP150)+1,"")</f>
        <v/>
      </c>
      <c r="CQ151" s="6" t="str">
        <f>IF($W151=CQ$4,MAX(CQ$1:CQ150)+1,"")</f>
        <v/>
      </c>
      <c r="CR151" s="6" t="str">
        <f>IF($W151=CR$4,MAX(CR$1:CR150)+1,"")</f>
        <v/>
      </c>
      <c r="CS151" s="6" t="str">
        <f>IF($W151=CS$4,MAX(CS$1:CS150)+1,"")</f>
        <v/>
      </c>
      <c r="CT151" s="5">
        <f t="shared" si="34"/>
        <v>19</v>
      </c>
      <c r="CU151" s="6" t="str">
        <f t="shared" si="35"/>
        <v>1709901965316</v>
      </c>
      <c r="CV151" s="5" t="str">
        <f t="shared" si="36"/>
        <v>เด็กหญิง</v>
      </c>
      <c r="CW151" s="5" t="str" cm="1">
        <f t="array" ref="CW151">RIGHT(F151,MIN(LEN(SUBSTITUTE(F151,รายชื่อนักเรียนแยกห้อง!$AD$5:$AD$8,""))))</f>
        <v>นันทิชา</v>
      </c>
      <c r="CX151" s="6" t="str">
        <f t="shared" si="37"/>
        <v/>
      </c>
      <c r="CY151" s="6">
        <f t="shared" si="38"/>
        <v>0</v>
      </c>
      <c r="CZ151" s="5" t="str">
        <f t="shared" si="39"/>
        <v>มัธยมศึกษาปีที่ 1/4-</v>
      </c>
      <c r="DA151" s="5" t="str">
        <f t="shared" si="40"/>
        <v>มัธยมศึกษาปีที่ 1/4-0</v>
      </c>
      <c r="DC151" s="6" t="str">
        <f>IF(DB151="วิทย์-คณิต (เตรียมวิศวะ)",MAX($DC$1:DC150)+1,"")</f>
        <v/>
      </c>
      <c r="DD151" s="6" t="str">
        <f>IF(DB151="วิทย์-คณิต (วิทยาศาสตร์สุขภาพ)",MAX($DD$1:DD150)+1,"")</f>
        <v/>
      </c>
      <c r="DE151" s="6" t="str">
        <f>IF(DB151="ศิลป์การจัดการธุรกิจการค้าสมัยใหม่",MAX($DE$1:DE150)+1,"")</f>
        <v/>
      </c>
      <c r="DF151" s="6" t="str">
        <f>IF(DB151="ศิลป์ภาษาจีนเพื่อธุรกิจ 4.0",MAX($DF$1:DF150)+1,"")</f>
        <v/>
      </c>
      <c r="DG151" s="6" t="str">
        <f>IF(DB151="ศิลป์ภาษาอังกฤษเพื่อการสื่อสารธุรกิจ",MAX($DG$1:DG150)+1,"")</f>
        <v/>
      </c>
      <c r="DH151" s="6" t="str">
        <f>IF(DB151="นวัตกรรมการจัดการเกษตร",MAX($DH$1:DH150)+1,"")</f>
        <v/>
      </c>
      <c r="DI151" s="5">
        <f t="shared" si="41"/>
        <v>0</v>
      </c>
      <c r="DJ151" s="5" t="str">
        <f t="shared" si="42"/>
        <v>มัธยมศึกษาปีที่ 1/4-40</v>
      </c>
      <c r="DK151" s="5" t="str">
        <f t="shared" si="43"/>
        <v>-0</v>
      </c>
      <c r="DL151" s="5" t="str">
        <f t="shared" si="44"/>
        <v>มัธยมศึกษาปีที่ 1</v>
      </c>
    </row>
    <row r="152" spans="1:116">
      <c r="A152" s="5" t="str">
        <f t="shared" si="30"/>
        <v>มัธยมศึกษาปีที่ 1/4-41</v>
      </c>
      <c r="B152" s="5" t="str">
        <f t="shared" si="31"/>
        <v>ช68107-20</v>
      </c>
      <c r="C152" s="5" t="str">
        <f t="shared" si="32"/>
        <v>-0</v>
      </c>
      <c r="D152" s="8">
        <v>41</v>
      </c>
      <c r="E152" s="9" t="s">
        <v>1900</v>
      </c>
      <c r="F152" s="3" t="s">
        <v>1431</v>
      </c>
      <c r="G152" s="3" t="s">
        <v>1927</v>
      </c>
      <c r="H152" s="11">
        <v>1</v>
      </c>
      <c r="I152" s="11">
        <v>7</v>
      </c>
      <c r="J152" s="11">
        <v>0</v>
      </c>
      <c r="K152" s="11">
        <v>9</v>
      </c>
      <c r="L152" s="11">
        <v>9</v>
      </c>
      <c r="M152" s="11">
        <v>0</v>
      </c>
      <c r="N152" s="11">
        <v>1</v>
      </c>
      <c r="O152" s="11">
        <v>9</v>
      </c>
      <c r="P152" s="11">
        <v>4</v>
      </c>
      <c r="Q152" s="11">
        <v>3</v>
      </c>
      <c r="R152" s="11">
        <v>7</v>
      </c>
      <c r="S152" s="11">
        <v>1</v>
      </c>
      <c r="T152" s="11">
        <v>1</v>
      </c>
      <c r="U152" s="11" t="s">
        <v>578</v>
      </c>
      <c r="W152" s="6" t="str">
        <f>IF(X152="","",IF(X152=รายชื่อชมรม!$B$3,รายชื่อชมรม!$A$3,IF(X152=รายชื่อชมรม!$B$4,รายชื่อชมรม!$A$4,IF(X152=รายชื่อชมรม!$B$5,รายชื่อชมรม!$A$5,IF(X152=รายชื่อชมรม!$B$6,รายชื่อชมรม!$A$6,IF(X152=รายชื่อชมรม!$B$7,รายชื่อชมรม!$A$7,IF(X152=รายชื่อชมรม!$B$8,รายชื่อชมรม!$A$8,IF(X152=รายชื่อชมรม!$B$9,รายชื่อชมรม!$A$9,IF(X152=รายชื่อชมรม!$B$10,รายชื่อชมรม!$A$10,IF(X152=รายชื่อชมรม!$B$11,รายชื่อชมรม!$A$11,IF(X152=รายชื่อชมรม!$B$12,รายชื่อชมรม!$A$12,"-")))))))))))</f>
        <v>ช68107</v>
      </c>
      <c r="X152" s="6" t="s">
        <v>2305</v>
      </c>
      <c r="Y152" s="6" t="str">
        <f>IF(W152=0,"",IF(W152="-","",IF(W152="","",VLOOKUP(W152,รายชื่อชมรม!$A$3:$F$83,3,FALSE))))</f>
        <v>นางโสจาริน  อินทรเรือง</v>
      </c>
      <c r="Z152" s="6" t="str">
        <f>IF(Y152=$Z$4,MAX(Z$1:$Z151)+1,"")</f>
        <v/>
      </c>
      <c r="AA152" s="6" t="str">
        <f>IF($Y152=AA$4,MAX(AA$1:AA151)+1,"")</f>
        <v/>
      </c>
      <c r="AB152" s="6" t="str">
        <f>IF($Y152=AB$4,MAX(AB$1:AB151)+1,"")</f>
        <v/>
      </c>
      <c r="AC152" s="6" t="str">
        <f>IF($Y152=AC$4,MAX(AC$1:AC151)+1,"")</f>
        <v/>
      </c>
      <c r="AD152" s="6" t="str">
        <f>IF($Y152=AD$4,MAX(AD$1:AD151)+1,"")</f>
        <v/>
      </c>
      <c r="AE152" s="6" t="str">
        <f>IF($Y152=AE$4,MAX(AE$1:AE151)+1,"")</f>
        <v/>
      </c>
      <c r="AF152" s="6" t="str">
        <f>IF($Y152=AF$4,MAX(AF$1:AF151)+1,"")</f>
        <v/>
      </c>
      <c r="AG152" s="6" t="str">
        <f>IF($Y152=AG$4,MAX(AG$1:AG151)+1,"")</f>
        <v/>
      </c>
      <c r="AH152" s="6" t="str">
        <f>IF($Y152=AH$4,MAX(AH$1:AH151)+1,"")</f>
        <v/>
      </c>
      <c r="AI152" s="5">
        <f t="shared" si="33"/>
        <v>0</v>
      </c>
      <c r="AK152" s="6" t="str">
        <f>IF($W152=AK$4,MAX(AK$1:AK151)+1,"")</f>
        <v/>
      </c>
      <c r="AL152" s="6" t="str">
        <f>IF($W152=AL$4,MAX(AL$1:AL151)+1,"")</f>
        <v/>
      </c>
      <c r="AM152" s="6" t="str">
        <f>IF($W152=AM$4,MAX(AM$1:AM151)+1,"")</f>
        <v/>
      </c>
      <c r="AN152" s="6" t="str">
        <f>IF($W152=AN$4,MAX(AN$1:AN151)+1,"")</f>
        <v/>
      </c>
      <c r="AO152" s="6" t="str">
        <f>IF($W152=AO$4,MAX(AO$1:AO151)+1,"")</f>
        <v/>
      </c>
      <c r="AP152" s="6" t="str">
        <f>IF($W152=AP$4,MAX(AP$1:AP151)+1,"")</f>
        <v/>
      </c>
      <c r="AQ152" s="6">
        <f>IF($W152=AQ$4,MAX(AQ$1:AQ151)+1,"")</f>
        <v>20</v>
      </c>
      <c r="AR152" s="6" t="str">
        <f>IF($W152=AR$4,MAX(AR$1:AR151)+1,"")</f>
        <v/>
      </c>
      <c r="AS152" s="6" t="str">
        <f>IF($W152=AS$4,MAX(AS$1:AS151)+1,"")</f>
        <v/>
      </c>
      <c r="AT152" s="6" t="str">
        <f>IF($W152=AT$4,MAX(AT$1:AT151)+1,"")</f>
        <v/>
      </c>
      <c r="AU152" s="6" t="str">
        <f>IF($W152=AU$4,MAX(AU$1:AU151)+1,"")</f>
        <v/>
      </c>
      <c r="AV152" s="6" t="str">
        <f>IF($W152=AV$4,MAX(AV$1:AV151)+1,"")</f>
        <v/>
      </c>
      <c r="AW152" s="6" t="str">
        <f>IF($W152=AW$4,MAX(AW$1:AW151)+1,"")</f>
        <v/>
      </c>
      <c r="AX152" s="6" t="str">
        <f>IF($W152=AX$4,MAX(AX$1:AX151)+1,"")</f>
        <v/>
      </c>
      <c r="AY152" s="6" t="str">
        <f>IF($W152=AY$4,MAX(AY$1:AY151)+1,"")</f>
        <v/>
      </c>
      <c r="AZ152" s="6" t="str">
        <f>IF($W152=AZ$4,MAX(AZ$1:AZ151)+1,"")</f>
        <v/>
      </c>
      <c r="BA152" s="6" t="str">
        <f>IF($W152=BA$4,MAX(BA$1:BA151)+1,"")</f>
        <v/>
      </c>
      <c r="BB152" s="6" t="str">
        <f>IF($W152=BB$4,MAX(BB$1:BB151)+1,"")</f>
        <v/>
      </c>
      <c r="BC152" s="6" t="str">
        <f>IF($W152=BC$4,MAX(BC$1:BC151)+1,"")</f>
        <v/>
      </c>
      <c r="BD152" s="6" t="str">
        <f>IF($W152=BD$4,MAX(BD$1:BD151)+1,"")</f>
        <v/>
      </c>
      <c r="BE152" s="6" t="str">
        <f>IF($W152=BE$4,MAX(BE$1:BE151)+1,"")</f>
        <v/>
      </c>
      <c r="BF152" s="6" t="str">
        <f>IF($W152=BF$4,MAX(BF$1:BF151)+1,"")</f>
        <v/>
      </c>
      <c r="BG152" s="6" t="str">
        <f>IF($W152=BG$4,MAX(BG$1:BG151)+1,"")</f>
        <v/>
      </c>
      <c r="BH152" s="6" t="str">
        <f>IF($W152=BH$4,MAX(BH$1:BH151)+1,"")</f>
        <v/>
      </c>
      <c r="BI152" s="6" t="str">
        <f>IF($W152=BI$4,MAX(BI$1:BI151)+1,"")</f>
        <v/>
      </c>
      <c r="BJ152" s="6" t="str">
        <f>IF($W152=BJ$4,MAX(BJ$1:BJ151)+1,"")</f>
        <v/>
      </c>
      <c r="BK152" s="6" t="str">
        <f>IF($W152=BK$4,MAX(BK$1:BK151)+1,"")</f>
        <v/>
      </c>
      <c r="BL152" s="6" t="str">
        <f>IF($W152=BL$4,MAX(BL$1:BL151)+1,"")</f>
        <v/>
      </c>
      <c r="BM152" s="6" t="str">
        <f>IF($W152=BM$4,MAX(BM$1:BM151)+1,"")</f>
        <v/>
      </c>
      <c r="BN152" s="6" t="str">
        <f>IF($W152=BN$4,MAX(BN$1:BN151)+1,"")</f>
        <v/>
      </c>
      <c r="BO152" s="6" t="str">
        <f>IF($W152=BO$4,MAX(BO$1:BO151)+1,"")</f>
        <v/>
      </c>
      <c r="BP152" s="6" t="str">
        <f>IF($W152=BP$4,MAX(BP$1:BP151)+1,"")</f>
        <v/>
      </c>
      <c r="BQ152" s="6" t="str">
        <f>IF($W152=BQ$4,MAX(BQ$1:BQ151)+1,"")</f>
        <v/>
      </c>
      <c r="BR152" s="6" t="str">
        <f>IF($W152=BR$4,MAX(BR$1:BR151)+1,"")</f>
        <v/>
      </c>
      <c r="BS152" s="6" t="str">
        <f>IF($W152=BS$4,MAX(BS$1:BS151)+1,"")</f>
        <v/>
      </c>
      <c r="BT152" s="6" t="str">
        <f>IF($W152=BT$4,MAX(BT$1:BT151)+1,"")</f>
        <v/>
      </c>
      <c r="BU152" s="6" t="str">
        <f>IF($W152=BU$4,MAX(BU$1:BU151)+1,"")</f>
        <v/>
      </c>
      <c r="BV152" s="6" t="str">
        <f>IF($W152=BV$4,MAX(BV$1:BV151)+1,"")</f>
        <v/>
      </c>
      <c r="BW152" s="6" t="str">
        <f>IF($W152=BW$4,MAX(BW$1:BW151)+1,"")</f>
        <v/>
      </c>
      <c r="BX152" s="6" t="str">
        <f>IF($W152=BX$4,MAX(BX$1:BX151)+1,"")</f>
        <v/>
      </c>
      <c r="BY152" s="6" t="str">
        <f>IF($W152=BY$4,MAX(BY$1:BY151)+1,"")</f>
        <v/>
      </c>
      <c r="BZ152" s="6" t="str">
        <f>IF($W152=BZ$4,MAX(BZ$1:BZ151)+1,"")</f>
        <v/>
      </c>
      <c r="CA152" s="6" t="str">
        <f>IF($W152=CA$4,MAX(CA$1:CA151)+1,"")</f>
        <v/>
      </c>
      <c r="CB152" s="6" t="str">
        <f>IF($W152=CB$4,MAX(CB$1:CB151)+1,"")</f>
        <v/>
      </c>
      <c r="CC152" s="6" t="str">
        <f>IF($W152=CC$4,MAX(CC$1:CC151)+1,"")</f>
        <v/>
      </c>
      <c r="CD152" s="6" t="str">
        <f>IF($W152=CD$4,MAX(CD$1:CD151)+1,"")</f>
        <v/>
      </c>
      <c r="CE152" s="6" t="str">
        <f>IF($W152=CE$4,MAX(CE$1:CE151)+1,"")</f>
        <v/>
      </c>
      <c r="CF152" s="6" t="str">
        <f>IF($W152=CF$4,MAX(CF$1:CF151)+1,"")</f>
        <v/>
      </c>
      <c r="CG152" s="6" t="str">
        <f>IF($W152=CG$4,MAX(CG$1:CG151)+1,"")</f>
        <v/>
      </c>
      <c r="CH152" s="6" t="str">
        <f>IF($W152=CH$4,MAX(CH$1:CH151)+1,"")</f>
        <v/>
      </c>
      <c r="CI152" s="6" t="str">
        <f>IF($W152=CI$4,MAX(CI$1:CI151)+1,"")</f>
        <v/>
      </c>
      <c r="CJ152" s="6" t="str">
        <f>IF($W152=CJ$4,MAX(CJ$1:CJ151)+1,"")</f>
        <v/>
      </c>
      <c r="CK152" s="6" t="str">
        <f>IF($W152=CK$4,MAX(CK$1:CK151)+1,"")</f>
        <v/>
      </c>
      <c r="CL152" s="6" t="str">
        <f>IF($W152=CL$4,MAX(CL$1:CL151)+1,"")</f>
        <v/>
      </c>
      <c r="CM152" s="6" t="str">
        <f>IF($W152=CM$4,MAX(CM$1:CM151)+1,"")</f>
        <v/>
      </c>
      <c r="CN152" s="6" t="str">
        <f>IF($W152=CN$4,MAX(CN$1:CN151)+1,"")</f>
        <v/>
      </c>
      <c r="CO152" s="6" t="str">
        <f>IF($W152=CO$4,MAX(CO$1:CO151)+1,"")</f>
        <v/>
      </c>
      <c r="CP152" s="6" t="str">
        <f>IF($W152=CP$4,MAX(CP$1:CP151)+1,"")</f>
        <v/>
      </c>
      <c r="CQ152" s="6" t="str">
        <f>IF($W152=CQ$4,MAX(CQ$1:CQ151)+1,"")</f>
        <v/>
      </c>
      <c r="CR152" s="6" t="str">
        <f>IF($W152=CR$4,MAX(CR$1:CR151)+1,"")</f>
        <v/>
      </c>
      <c r="CS152" s="6" t="str">
        <f>IF($W152=CS$4,MAX(CS$1:CS151)+1,"")</f>
        <v/>
      </c>
      <c r="CT152" s="5">
        <f t="shared" si="34"/>
        <v>20</v>
      </c>
      <c r="CU152" s="6" t="str">
        <f t="shared" si="35"/>
        <v>1709901943711</v>
      </c>
      <c r="CV152" s="5" t="str">
        <f t="shared" si="36"/>
        <v>เด็กหญิง</v>
      </c>
      <c r="CW152" s="5" t="str" cm="1">
        <f t="array" ref="CW152">RIGHT(F152,MIN(LEN(SUBSTITUTE(F152,รายชื่อนักเรียนแยกห้อง!$AD$5:$AD$8,""))))</f>
        <v>เบญจวรรณ</v>
      </c>
      <c r="CX152" s="6" t="str">
        <f t="shared" si="37"/>
        <v/>
      </c>
      <c r="CY152" s="6">
        <f t="shared" si="38"/>
        <v>0</v>
      </c>
      <c r="CZ152" s="5" t="str">
        <f t="shared" si="39"/>
        <v>มัธยมศึกษาปีที่ 1/4-</v>
      </c>
      <c r="DA152" s="5" t="str">
        <f t="shared" si="40"/>
        <v>มัธยมศึกษาปีที่ 1/4-0</v>
      </c>
      <c r="DC152" s="6" t="str">
        <f>IF(DB152="วิทย์-คณิต (เตรียมวิศวะ)",MAX($DC$1:DC151)+1,"")</f>
        <v/>
      </c>
      <c r="DD152" s="6" t="str">
        <f>IF(DB152="วิทย์-คณิต (วิทยาศาสตร์สุขภาพ)",MAX($DD$1:DD151)+1,"")</f>
        <v/>
      </c>
      <c r="DE152" s="6" t="str">
        <f>IF(DB152="ศิลป์การจัดการธุรกิจการค้าสมัยใหม่",MAX($DE$1:DE151)+1,"")</f>
        <v/>
      </c>
      <c r="DF152" s="6" t="str">
        <f>IF(DB152="ศิลป์ภาษาจีนเพื่อธุรกิจ 4.0",MAX($DF$1:DF151)+1,"")</f>
        <v/>
      </c>
      <c r="DG152" s="6" t="str">
        <f>IF(DB152="ศิลป์ภาษาอังกฤษเพื่อการสื่อสารธุรกิจ",MAX($DG$1:DG151)+1,"")</f>
        <v/>
      </c>
      <c r="DH152" s="6" t="str">
        <f>IF(DB152="นวัตกรรมการจัดการเกษตร",MAX($DH$1:DH151)+1,"")</f>
        <v/>
      </c>
      <c r="DI152" s="5">
        <f t="shared" si="41"/>
        <v>0</v>
      </c>
      <c r="DJ152" s="5" t="str">
        <f t="shared" si="42"/>
        <v>มัธยมศึกษาปีที่ 1/4-41</v>
      </c>
      <c r="DK152" s="5" t="str">
        <f t="shared" si="43"/>
        <v>-0</v>
      </c>
      <c r="DL152" s="5" t="str">
        <f t="shared" si="44"/>
        <v>มัธยมศึกษาปีที่ 1</v>
      </c>
    </row>
    <row r="153" spans="1:116">
      <c r="A153" s="5" t="str">
        <f t="shared" si="30"/>
        <v>มัธยมศึกษาปีที่ 1/4-42</v>
      </c>
      <c r="B153" s="5" t="str">
        <f t="shared" si="31"/>
        <v>ช68107-21</v>
      </c>
      <c r="C153" s="5" t="str">
        <f t="shared" si="32"/>
        <v>-0</v>
      </c>
      <c r="D153" s="8">
        <v>42</v>
      </c>
      <c r="E153" s="9" t="s">
        <v>1903</v>
      </c>
      <c r="F153" s="3" t="s">
        <v>1929</v>
      </c>
      <c r="G153" s="3" t="s">
        <v>822</v>
      </c>
      <c r="H153" s="11">
        <v>1</v>
      </c>
      <c r="I153" s="11">
        <v>7</v>
      </c>
      <c r="J153" s="11">
        <v>0</v>
      </c>
      <c r="K153" s="11">
        <v>9</v>
      </c>
      <c r="L153" s="11">
        <v>9</v>
      </c>
      <c r="M153" s="11">
        <v>0</v>
      </c>
      <c r="N153" s="11">
        <v>1</v>
      </c>
      <c r="O153" s="11">
        <v>9</v>
      </c>
      <c r="P153" s="11">
        <v>4</v>
      </c>
      <c r="Q153" s="11">
        <v>5</v>
      </c>
      <c r="R153" s="11">
        <v>1</v>
      </c>
      <c r="S153" s="11">
        <v>5</v>
      </c>
      <c r="T153" s="11">
        <v>3</v>
      </c>
      <c r="U153" s="11" t="s">
        <v>578</v>
      </c>
      <c r="W153" s="6" t="str">
        <f>IF(X153="","",IF(X153=รายชื่อชมรม!$B$3,รายชื่อชมรม!$A$3,IF(X153=รายชื่อชมรม!$B$4,รายชื่อชมรม!$A$4,IF(X153=รายชื่อชมรม!$B$5,รายชื่อชมรม!$A$5,IF(X153=รายชื่อชมรม!$B$6,รายชื่อชมรม!$A$6,IF(X153=รายชื่อชมรม!$B$7,รายชื่อชมรม!$A$7,IF(X153=รายชื่อชมรม!$B$8,รายชื่อชมรม!$A$8,IF(X153=รายชื่อชมรม!$B$9,รายชื่อชมรม!$A$9,IF(X153=รายชื่อชมรม!$B$10,รายชื่อชมรม!$A$10,IF(X153=รายชื่อชมรม!$B$11,รายชื่อชมรม!$A$11,IF(X153=รายชื่อชมรม!$B$12,รายชื่อชมรม!$A$12,"-")))))))))))</f>
        <v>ช68107</v>
      </c>
      <c r="X153" s="6" t="s">
        <v>2305</v>
      </c>
      <c r="Y153" s="6" t="str">
        <f>IF(W153=0,"",IF(W153="-","",IF(W153="","",VLOOKUP(W153,รายชื่อชมรม!$A$3:$F$83,3,FALSE))))</f>
        <v>นางโสจาริน  อินทรเรือง</v>
      </c>
      <c r="Z153" s="6" t="str">
        <f>IF(Y153=$Z$4,MAX(Z$1:$Z152)+1,"")</f>
        <v/>
      </c>
      <c r="AA153" s="6" t="str">
        <f>IF($Y153=AA$4,MAX(AA$1:AA152)+1,"")</f>
        <v/>
      </c>
      <c r="AB153" s="6" t="str">
        <f>IF($Y153=AB$4,MAX(AB$1:AB152)+1,"")</f>
        <v/>
      </c>
      <c r="AC153" s="6" t="str">
        <f>IF($Y153=AC$4,MAX(AC$1:AC152)+1,"")</f>
        <v/>
      </c>
      <c r="AD153" s="6" t="str">
        <f>IF($Y153=AD$4,MAX(AD$1:AD152)+1,"")</f>
        <v/>
      </c>
      <c r="AE153" s="6" t="str">
        <f>IF($Y153=AE$4,MAX(AE$1:AE152)+1,"")</f>
        <v/>
      </c>
      <c r="AF153" s="6" t="str">
        <f>IF($Y153=AF$4,MAX(AF$1:AF152)+1,"")</f>
        <v/>
      </c>
      <c r="AG153" s="6" t="str">
        <f>IF($Y153=AG$4,MAX(AG$1:AG152)+1,"")</f>
        <v/>
      </c>
      <c r="AH153" s="6" t="str">
        <f>IF($Y153=AH$4,MAX(AH$1:AH152)+1,"")</f>
        <v/>
      </c>
      <c r="AI153" s="5">
        <f t="shared" si="33"/>
        <v>0</v>
      </c>
      <c r="AK153" s="6" t="str">
        <f>IF($W153=AK$4,MAX(AK$1:AK152)+1,"")</f>
        <v/>
      </c>
      <c r="AL153" s="6" t="str">
        <f>IF($W153=AL$4,MAX(AL$1:AL152)+1,"")</f>
        <v/>
      </c>
      <c r="AM153" s="6" t="str">
        <f>IF($W153=AM$4,MAX(AM$1:AM152)+1,"")</f>
        <v/>
      </c>
      <c r="AN153" s="6" t="str">
        <f>IF($W153=AN$4,MAX(AN$1:AN152)+1,"")</f>
        <v/>
      </c>
      <c r="AO153" s="6" t="str">
        <f>IF($W153=AO$4,MAX(AO$1:AO152)+1,"")</f>
        <v/>
      </c>
      <c r="AP153" s="6" t="str">
        <f>IF($W153=AP$4,MAX(AP$1:AP152)+1,"")</f>
        <v/>
      </c>
      <c r="AQ153" s="6">
        <f>IF($W153=AQ$4,MAX(AQ$1:AQ152)+1,"")</f>
        <v>21</v>
      </c>
      <c r="AR153" s="6" t="str">
        <f>IF($W153=AR$4,MAX(AR$1:AR152)+1,"")</f>
        <v/>
      </c>
      <c r="AS153" s="6" t="str">
        <f>IF($W153=AS$4,MAX(AS$1:AS152)+1,"")</f>
        <v/>
      </c>
      <c r="AT153" s="6" t="str">
        <f>IF($W153=AT$4,MAX(AT$1:AT152)+1,"")</f>
        <v/>
      </c>
      <c r="AU153" s="6" t="str">
        <f>IF($W153=AU$4,MAX(AU$1:AU152)+1,"")</f>
        <v/>
      </c>
      <c r="AV153" s="6" t="str">
        <f>IF($W153=AV$4,MAX(AV$1:AV152)+1,"")</f>
        <v/>
      </c>
      <c r="AW153" s="6" t="str">
        <f>IF($W153=AW$4,MAX(AW$1:AW152)+1,"")</f>
        <v/>
      </c>
      <c r="AX153" s="6" t="str">
        <f>IF($W153=AX$4,MAX(AX$1:AX152)+1,"")</f>
        <v/>
      </c>
      <c r="AY153" s="6" t="str">
        <f>IF($W153=AY$4,MAX(AY$1:AY152)+1,"")</f>
        <v/>
      </c>
      <c r="AZ153" s="6" t="str">
        <f>IF($W153=AZ$4,MAX(AZ$1:AZ152)+1,"")</f>
        <v/>
      </c>
      <c r="BA153" s="6" t="str">
        <f>IF($W153=BA$4,MAX(BA$1:BA152)+1,"")</f>
        <v/>
      </c>
      <c r="BB153" s="6" t="str">
        <f>IF($W153=BB$4,MAX(BB$1:BB152)+1,"")</f>
        <v/>
      </c>
      <c r="BC153" s="6" t="str">
        <f>IF($W153=BC$4,MAX(BC$1:BC152)+1,"")</f>
        <v/>
      </c>
      <c r="BD153" s="6" t="str">
        <f>IF($W153=BD$4,MAX(BD$1:BD152)+1,"")</f>
        <v/>
      </c>
      <c r="BE153" s="6" t="str">
        <f>IF($W153=BE$4,MAX(BE$1:BE152)+1,"")</f>
        <v/>
      </c>
      <c r="BF153" s="6" t="str">
        <f>IF($W153=BF$4,MAX(BF$1:BF152)+1,"")</f>
        <v/>
      </c>
      <c r="BG153" s="6" t="str">
        <f>IF($W153=BG$4,MAX(BG$1:BG152)+1,"")</f>
        <v/>
      </c>
      <c r="BH153" s="6" t="str">
        <f>IF($W153=BH$4,MAX(BH$1:BH152)+1,"")</f>
        <v/>
      </c>
      <c r="BI153" s="6" t="str">
        <f>IF($W153=BI$4,MAX(BI$1:BI152)+1,"")</f>
        <v/>
      </c>
      <c r="BJ153" s="6" t="str">
        <f>IF($W153=BJ$4,MAX(BJ$1:BJ152)+1,"")</f>
        <v/>
      </c>
      <c r="BK153" s="6" t="str">
        <f>IF($W153=BK$4,MAX(BK$1:BK152)+1,"")</f>
        <v/>
      </c>
      <c r="BL153" s="6" t="str">
        <f>IF($W153=BL$4,MAX(BL$1:BL152)+1,"")</f>
        <v/>
      </c>
      <c r="BM153" s="6" t="str">
        <f>IF($W153=BM$4,MAX(BM$1:BM152)+1,"")</f>
        <v/>
      </c>
      <c r="BN153" s="6" t="str">
        <f>IF($W153=BN$4,MAX(BN$1:BN152)+1,"")</f>
        <v/>
      </c>
      <c r="BO153" s="6" t="str">
        <f>IF($W153=BO$4,MAX(BO$1:BO152)+1,"")</f>
        <v/>
      </c>
      <c r="BP153" s="6" t="str">
        <f>IF($W153=BP$4,MAX(BP$1:BP152)+1,"")</f>
        <v/>
      </c>
      <c r="BQ153" s="6" t="str">
        <f>IF($W153=BQ$4,MAX(BQ$1:BQ152)+1,"")</f>
        <v/>
      </c>
      <c r="BR153" s="6" t="str">
        <f>IF($W153=BR$4,MAX(BR$1:BR152)+1,"")</f>
        <v/>
      </c>
      <c r="BS153" s="6" t="str">
        <f>IF($W153=BS$4,MAX(BS$1:BS152)+1,"")</f>
        <v/>
      </c>
      <c r="BT153" s="6" t="str">
        <f>IF($W153=BT$4,MAX(BT$1:BT152)+1,"")</f>
        <v/>
      </c>
      <c r="BU153" s="6" t="str">
        <f>IF($W153=BU$4,MAX(BU$1:BU152)+1,"")</f>
        <v/>
      </c>
      <c r="BV153" s="6" t="str">
        <f>IF($W153=BV$4,MAX(BV$1:BV152)+1,"")</f>
        <v/>
      </c>
      <c r="BW153" s="6" t="str">
        <f>IF($W153=BW$4,MAX(BW$1:BW152)+1,"")</f>
        <v/>
      </c>
      <c r="BX153" s="6" t="str">
        <f>IF($W153=BX$4,MAX(BX$1:BX152)+1,"")</f>
        <v/>
      </c>
      <c r="BY153" s="6" t="str">
        <f>IF($W153=BY$4,MAX(BY$1:BY152)+1,"")</f>
        <v/>
      </c>
      <c r="BZ153" s="6" t="str">
        <f>IF($W153=BZ$4,MAX(BZ$1:BZ152)+1,"")</f>
        <v/>
      </c>
      <c r="CA153" s="6" t="str">
        <f>IF($W153=CA$4,MAX(CA$1:CA152)+1,"")</f>
        <v/>
      </c>
      <c r="CB153" s="6" t="str">
        <f>IF($W153=CB$4,MAX(CB$1:CB152)+1,"")</f>
        <v/>
      </c>
      <c r="CC153" s="6" t="str">
        <f>IF($W153=CC$4,MAX(CC$1:CC152)+1,"")</f>
        <v/>
      </c>
      <c r="CD153" s="6" t="str">
        <f>IF($W153=CD$4,MAX(CD$1:CD152)+1,"")</f>
        <v/>
      </c>
      <c r="CE153" s="6" t="str">
        <f>IF($W153=CE$4,MAX(CE$1:CE152)+1,"")</f>
        <v/>
      </c>
      <c r="CF153" s="6" t="str">
        <f>IF($W153=CF$4,MAX(CF$1:CF152)+1,"")</f>
        <v/>
      </c>
      <c r="CG153" s="6" t="str">
        <f>IF($W153=CG$4,MAX(CG$1:CG152)+1,"")</f>
        <v/>
      </c>
      <c r="CH153" s="6" t="str">
        <f>IF($W153=CH$4,MAX(CH$1:CH152)+1,"")</f>
        <v/>
      </c>
      <c r="CI153" s="6" t="str">
        <f>IF($W153=CI$4,MAX(CI$1:CI152)+1,"")</f>
        <v/>
      </c>
      <c r="CJ153" s="6" t="str">
        <f>IF($W153=CJ$4,MAX(CJ$1:CJ152)+1,"")</f>
        <v/>
      </c>
      <c r="CK153" s="6" t="str">
        <f>IF($W153=CK$4,MAX(CK$1:CK152)+1,"")</f>
        <v/>
      </c>
      <c r="CL153" s="6" t="str">
        <f>IF($W153=CL$4,MAX(CL$1:CL152)+1,"")</f>
        <v/>
      </c>
      <c r="CM153" s="6" t="str">
        <f>IF($W153=CM$4,MAX(CM$1:CM152)+1,"")</f>
        <v/>
      </c>
      <c r="CN153" s="6" t="str">
        <f>IF($W153=CN$4,MAX(CN$1:CN152)+1,"")</f>
        <v/>
      </c>
      <c r="CO153" s="6" t="str">
        <f>IF($W153=CO$4,MAX(CO$1:CO152)+1,"")</f>
        <v/>
      </c>
      <c r="CP153" s="6" t="str">
        <f>IF($W153=CP$4,MAX(CP$1:CP152)+1,"")</f>
        <v/>
      </c>
      <c r="CQ153" s="6" t="str">
        <f>IF($W153=CQ$4,MAX(CQ$1:CQ152)+1,"")</f>
        <v/>
      </c>
      <c r="CR153" s="6" t="str">
        <f>IF($W153=CR$4,MAX(CR$1:CR152)+1,"")</f>
        <v/>
      </c>
      <c r="CS153" s="6" t="str">
        <f>IF($W153=CS$4,MAX(CS$1:CS152)+1,"")</f>
        <v/>
      </c>
      <c r="CT153" s="5">
        <f t="shared" si="34"/>
        <v>21</v>
      </c>
      <c r="CU153" s="6" t="str">
        <f t="shared" si="35"/>
        <v>1709901945153</v>
      </c>
      <c r="CV153" s="5" t="str">
        <f t="shared" si="36"/>
        <v>เด็กหญิง</v>
      </c>
      <c r="CW153" s="5" t="str" cm="1">
        <f t="array" ref="CW153">RIGHT(F153,MIN(LEN(SUBSTITUTE(F153,รายชื่อนักเรียนแยกห้อง!$AD$5:$AD$8,""))))</f>
        <v>จันทร์จิรา</v>
      </c>
      <c r="CX153" s="6" t="str">
        <f t="shared" si="37"/>
        <v/>
      </c>
      <c r="CY153" s="6">
        <f t="shared" si="38"/>
        <v>0</v>
      </c>
      <c r="CZ153" s="5" t="str">
        <f t="shared" si="39"/>
        <v>มัธยมศึกษาปีที่ 1/4-</v>
      </c>
      <c r="DA153" s="5" t="str">
        <f t="shared" si="40"/>
        <v>มัธยมศึกษาปีที่ 1/4-0</v>
      </c>
      <c r="DC153" s="6" t="str">
        <f>IF(DB153="วิทย์-คณิต (เตรียมวิศวะ)",MAX($DC$1:DC152)+1,"")</f>
        <v/>
      </c>
      <c r="DD153" s="6" t="str">
        <f>IF(DB153="วิทย์-คณิต (วิทยาศาสตร์สุขภาพ)",MAX($DD$1:DD152)+1,"")</f>
        <v/>
      </c>
      <c r="DE153" s="6" t="str">
        <f>IF(DB153="ศิลป์การจัดการธุรกิจการค้าสมัยใหม่",MAX($DE$1:DE152)+1,"")</f>
        <v/>
      </c>
      <c r="DF153" s="6" t="str">
        <f>IF(DB153="ศิลป์ภาษาจีนเพื่อธุรกิจ 4.0",MAX($DF$1:DF152)+1,"")</f>
        <v/>
      </c>
      <c r="DG153" s="6" t="str">
        <f>IF(DB153="ศิลป์ภาษาอังกฤษเพื่อการสื่อสารธุรกิจ",MAX($DG$1:DG152)+1,"")</f>
        <v/>
      </c>
      <c r="DH153" s="6" t="str">
        <f>IF(DB153="นวัตกรรมการจัดการเกษตร",MAX($DH$1:DH152)+1,"")</f>
        <v/>
      </c>
      <c r="DI153" s="5">
        <f t="shared" si="41"/>
        <v>0</v>
      </c>
      <c r="DJ153" s="5" t="str">
        <f t="shared" si="42"/>
        <v>มัธยมศึกษาปีที่ 1/4-42</v>
      </c>
      <c r="DK153" s="5" t="str">
        <f t="shared" si="43"/>
        <v>-0</v>
      </c>
      <c r="DL153" s="5" t="str">
        <f t="shared" si="44"/>
        <v>มัธยมศึกษาปีที่ 1</v>
      </c>
    </row>
    <row r="154" spans="1:116">
      <c r="A154" s="5" t="str">
        <f t="shared" si="30"/>
        <v>-</v>
      </c>
      <c r="B154" s="5" t="str">
        <f t="shared" si="31"/>
        <v>-0</v>
      </c>
      <c r="C154" s="5" t="str">
        <f t="shared" si="32"/>
        <v>-0</v>
      </c>
      <c r="D154" s="8"/>
      <c r="E154" s="9"/>
      <c r="F154" s="3"/>
      <c r="G154" s="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W154" s="6" t="str">
        <f>IF(X154="","",IF(X154=รายชื่อชมรม!$B$3,รายชื่อชมรม!$A$3,IF(X154=รายชื่อชมรม!$B$4,รายชื่อชมรม!$A$4,IF(X154=รายชื่อชมรม!$B$5,รายชื่อชมรม!$A$5,IF(X154=รายชื่อชมรม!$B$6,รายชื่อชมรม!$A$6,IF(X154=รายชื่อชมรม!$B$7,รายชื่อชมรม!$A$7,IF(X154=รายชื่อชมรม!$B$8,รายชื่อชมรม!$A$8,IF(X154=รายชื่อชมรม!$B$9,รายชื่อชมรม!$A$9,IF(X154=รายชื่อชมรม!$B$10,รายชื่อชมรม!$A$10,IF(X154=รายชื่อชมรม!$B$11,รายชื่อชมรม!$A$11,IF(X154=รายชื่อชมรม!$B$12,รายชื่อชมรม!$A$12,"-")))))))))))</f>
        <v/>
      </c>
      <c r="Y154" s="6" t="str">
        <f>IF(W154=0,"",IF(W154="-","",IF(W154="","",VLOOKUP(W154,รายชื่อชมรม!$A$3:$F$83,3,FALSE))))</f>
        <v/>
      </c>
      <c r="Z154" s="6" t="str">
        <f>IF(Y154=$Z$4,MAX(Z$1:$Z153)+1,"")</f>
        <v/>
      </c>
      <c r="AA154" s="6" t="str">
        <f>IF($Y154=AA$4,MAX(AA$1:AA153)+1,"")</f>
        <v/>
      </c>
      <c r="AB154" s="6" t="str">
        <f>IF($Y154=AB$4,MAX(AB$1:AB153)+1,"")</f>
        <v/>
      </c>
      <c r="AC154" s="6" t="str">
        <f>IF($Y154=AC$4,MAX(AC$1:AC153)+1,"")</f>
        <v/>
      </c>
      <c r="AD154" s="6" t="str">
        <f>IF($Y154=AD$4,MAX(AD$1:AD153)+1,"")</f>
        <v/>
      </c>
      <c r="AE154" s="6" t="str">
        <f>IF($Y154=AE$4,MAX(AE$1:AE153)+1,"")</f>
        <v/>
      </c>
      <c r="AF154" s="6" t="str">
        <f>IF($Y154=AF$4,MAX(AF$1:AF153)+1,"")</f>
        <v/>
      </c>
      <c r="AG154" s="6" t="str">
        <f>IF($Y154=AG$4,MAX(AG$1:AG153)+1,"")</f>
        <v/>
      </c>
      <c r="AH154" s="6" t="str">
        <f>IF($Y154=AH$4,MAX(AH$1:AH153)+1,"")</f>
        <v/>
      </c>
      <c r="AI154" s="5">
        <f t="shared" si="33"/>
        <v>0</v>
      </c>
      <c r="AK154" s="6" t="str">
        <f>IF($W154=AK$4,MAX(AK$1:AK153)+1,"")</f>
        <v/>
      </c>
      <c r="AL154" s="6" t="str">
        <f>IF($W154=AL$4,MAX(AL$1:AL153)+1,"")</f>
        <v/>
      </c>
      <c r="AM154" s="6" t="str">
        <f>IF($W154=AM$4,MAX(AM$1:AM153)+1,"")</f>
        <v/>
      </c>
      <c r="AN154" s="6" t="str">
        <f>IF($W154=AN$4,MAX(AN$1:AN153)+1,"")</f>
        <v/>
      </c>
      <c r="AO154" s="6" t="str">
        <f>IF($W154=AO$4,MAX(AO$1:AO153)+1,"")</f>
        <v/>
      </c>
      <c r="AP154" s="6" t="str">
        <f>IF($W154=AP$4,MAX(AP$1:AP153)+1,"")</f>
        <v/>
      </c>
      <c r="AQ154" s="6" t="str">
        <f>IF($W154=AQ$4,MAX(AQ$1:AQ153)+1,"")</f>
        <v/>
      </c>
      <c r="AR154" s="6" t="str">
        <f>IF($W154=AR$4,MAX(AR$1:AR153)+1,"")</f>
        <v/>
      </c>
      <c r="AS154" s="6" t="str">
        <f>IF($W154=AS$4,MAX(AS$1:AS153)+1,"")</f>
        <v/>
      </c>
      <c r="AT154" s="6" t="str">
        <f>IF($W154=AT$4,MAX(AT$1:AT153)+1,"")</f>
        <v/>
      </c>
      <c r="AU154" s="6" t="str">
        <f>IF($W154=AU$4,MAX(AU$1:AU153)+1,"")</f>
        <v/>
      </c>
      <c r="AV154" s="6" t="str">
        <f>IF($W154=AV$4,MAX(AV$1:AV153)+1,"")</f>
        <v/>
      </c>
      <c r="AW154" s="6" t="str">
        <f>IF($W154=AW$4,MAX(AW$1:AW153)+1,"")</f>
        <v/>
      </c>
      <c r="AX154" s="6" t="str">
        <f>IF($W154=AX$4,MAX(AX$1:AX153)+1,"")</f>
        <v/>
      </c>
      <c r="AY154" s="6" t="str">
        <f>IF($W154=AY$4,MAX(AY$1:AY153)+1,"")</f>
        <v/>
      </c>
      <c r="AZ154" s="6" t="str">
        <f>IF($W154=AZ$4,MAX(AZ$1:AZ153)+1,"")</f>
        <v/>
      </c>
      <c r="BA154" s="6" t="str">
        <f>IF($W154=BA$4,MAX(BA$1:BA153)+1,"")</f>
        <v/>
      </c>
      <c r="BB154" s="6" t="str">
        <f>IF($W154=BB$4,MAX(BB$1:BB153)+1,"")</f>
        <v/>
      </c>
      <c r="BC154" s="6" t="str">
        <f>IF($W154=BC$4,MAX(BC$1:BC153)+1,"")</f>
        <v/>
      </c>
      <c r="BD154" s="6" t="str">
        <f>IF($W154=BD$4,MAX(BD$1:BD153)+1,"")</f>
        <v/>
      </c>
      <c r="BE154" s="6" t="str">
        <f>IF($W154=BE$4,MAX(BE$1:BE153)+1,"")</f>
        <v/>
      </c>
      <c r="BF154" s="6" t="str">
        <f>IF($W154=BF$4,MAX(BF$1:BF153)+1,"")</f>
        <v/>
      </c>
      <c r="BG154" s="6" t="str">
        <f>IF($W154=BG$4,MAX(BG$1:BG153)+1,"")</f>
        <v/>
      </c>
      <c r="BH154" s="6" t="str">
        <f>IF($W154=BH$4,MAX(BH$1:BH153)+1,"")</f>
        <v/>
      </c>
      <c r="BI154" s="6" t="str">
        <f>IF($W154=BI$4,MAX(BI$1:BI153)+1,"")</f>
        <v/>
      </c>
      <c r="BJ154" s="6" t="str">
        <f>IF($W154=BJ$4,MAX(BJ$1:BJ153)+1,"")</f>
        <v/>
      </c>
      <c r="BK154" s="6" t="str">
        <f>IF($W154=BK$4,MAX(BK$1:BK153)+1,"")</f>
        <v/>
      </c>
      <c r="BL154" s="6" t="str">
        <f>IF($W154=BL$4,MAX(BL$1:BL153)+1,"")</f>
        <v/>
      </c>
      <c r="BM154" s="6" t="str">
        <f>IF($W154=BM$4,MAX(BM$1:BM153)+1,"")</f>
        <v/>
      </c>
      <c r="BN154" s="6" t="str">
        <f>IF($W154=BN$4,MAX(BN$1:BN153)+1,"")</f>
        <v/>
      </c>
      <c r="BO154" s="6" t="str">
        <f>IF($W154=BO$4,MAX(BO$1:BO153)+1,"")</f>
        <v/>
      </c>
      <c r="BP154" s="6" t="str">
        <f>IF($W154=BP$4,MAX(BP$1:BP153)+1,"")</f>
        <v/>
      </c>
      <c r="BQ154" s="6" t="str">
        <f>IF($W154=BQ$4,MAX(BQ$1:BQ153)+1,"")</f>
        <v/>
      </c>
      <c r="BR154" s="6" t="str">
        <f>IF($W154=BR$4,MAX(BR$1:BR153)+1,"")</f>
        <v/>
      </c>
      <c r="BS154" s="6" t="str">
        <f>IF($W154=BS$4,MAX(BS$1:BS153)+1,"")</f>
        <v/>
      </c>
      <c r="BT154" s="6" t="str">
        <f>IF($W154=BT$4,MAX(BT$1:BT153)+1,"")</f>
        <v/>
      </c>
      <c r="BU154" s="6" t="str">
        <f>IF($W154=BU$4,MAX(BU$1:BU153)+1,"")</f>
        <v/>
      </c>
      <c r="BV154" s="6" t="str">
        <f>IF($W154=BV$4,MAX(BV$1:BV153)+1,"")</f>
        <v/>
      </c>
      <c r="BW154" s="6" t="str">
        <f>IF($W154=BW$4,MAX(BW$1:BW153)+1,"")</f>
        <v/>
      </c>
      <c r="BX154" s="6" t="str">
        <f>IF($W154=BX$4,MAX(BX$1:BX153)+1,"")</f>
        <v/>
      </c>
      <c r="BY154" s="6" t="str">
        <f>IF($W154=BY$4,MAX(BY$1:BY153)+1,"")</f>
        <v/>
      </c>
      <c r="BZ154" s="6" t="str">
        <f>IF($W154=BZ$4,MAX(BZ$1:BZ153)+1,"")</f>
        <v/>
      </c>
      <c r="CA154" s="6" t="str">
        <f>IF($W154=CA$4,MAX(CA$1:CA153)+1,"")</f>
        <v/>
      </c>
      <c r="CB154" s="6" t="str">
        <f>IF($W154=CB$4,MAX(CB$1:CB153)+1,"")</f>
        <v/>
      </c>
      <c r="CC154" s="6" t="str">
        <f>IF($W154=CC$4,MAX(CC$1:CC153)+1,"")</f>
        <v/>
      </c>
      <c r="CD154" s="6" t="str">
        <f>IF($W154=CD$4,MAX(CD$1:CD153)+1,"")</f>
        <v/>
      </c>
      <c r="CE154" s="6" t="str">
        <f>IF($W154=CE$4,MAX(CE$1:CE153)+1,"")</f>
        <v/>
      </c>
      <c r="CF154" s="6" t="str">
        <f>IF($W154=CF$4,MAX(CF$1:CF153)+1,"")</f>
        <v/>
      </c>
      <c r="CG154" s="6" t="str">
        <f>IF($W154=CG$4,MAX(CG$1:CG153)+1,"")</f>
        <v/>
      </c>
      <c r="CH154" s="6" t="str">
        <f>IF($W154=CH$4,MAX(CH$1:CH153)+1,"")</f>
        <v/>
      </c>
      <c r="CI154" s="6" t="str">
        <f>IF($W154=CI$4,MAX(CI$1:CI153)+1,"")</f>
        <v/>
      </c>
      <c r="CJ154" s="6" t="str">
        <f>IF($W154=CJ$4,MAX(CJ$1:CJ153)+1,"")</f>
        <v/>
      </c>
      <c r="CK154" s="6" t="str">
        <f>IF($W154=CK$4,MAX(CK$1:CK153)+1,"")</f>
        <v/>
      </c>
      <c r="CL154" s="6" t="str">
        <f>IF($W154=CL$4,MAX(CL$1:CL153)+1,"")</f>
        <v/>
      </c>
      <c r="CM154" s="6" t="str">
        <f>IF($W154=CM$4,MAX(CM$1:CM153)+1,"")</f>
        <v/>
      </c>
      <c r="CN154" s="6" t="str">
        <f>IF($W154=CN$4,MAX(CN$1:CN153)+1,"")</f>
        <v/>
      </c>
      <c r="CO154" s="6" t="str">
        <f>IF($W154=CO$4,MAX(CO$1:CO153)+1,"")</f>
        <v/>
      </c>
      <c r="CP154" s="6" t="str">
        <f>IF($W154=CP$4,MAX(CP$1:CP153)+1,"")</f>
        <v/>
      </c>
      <c r="CQ154" s="6" t="str">
        <f>IF($W154=CQ$4,MAX(CQ$1:CQ153)+1,"")</f>
        <v/>
      </c>
      <c r="CR154" s="6" t="str">
        <f>IF($W154=CR$4,MAX(CR$1:CR153)+1,"")</f>
        <v/>
      </c>
      <c r="CS154" s="6" t="str">
        <f>IF($W154=CS$4,MAX(CS$1:CS153)+1,"")</f>
        <v/>
      </c>
      <c r="CT154" s="5">
        <f t="shared" si="34"/>
        <v>0</v>
      </c>
      <c r="CU154" s="6" t="str">
        <f t="shared" si="35"/>
        <v/>
      </c>
      <c r="CV154" s="5" t="str">
        <f t="shared" si="36"/>
        <v/>
      </c>
      <c r="CW154" s="5" t="str" cm="1">
        <f t="array" ref="CW154">RIGHT(F154,MIN(LEN(SUBSTITUTE(F154,รายชื่อนักเรียนแยกห้อง!$AD$5:$AD$8,""))))</f>
        <v/>
      </c>
      <c r="CX154" s="6" t="str">
        <f t="shared" si="37"/>
        <v/>
      </c>
      <c r="CY154" s="6" t="str">
        <f t="shared" si="38"/>
        <v/>
      </c>
      <c r="CZ154" s="5" t="str">
        <f t="shared" si="39"/>
        <v>-</v>
      </c>
      <c r="DA154" s="5" t="str">
        <f t="shared" si="40"/>
        <v>-</v>
      </c>
      <c r="DC154" s="6" t="str">
        <f>IF(DB154="วิทย์-คณิต (เตรียมวิศวะ)",MAX($DC$1:DC153)+1,"")</f>
        <v/>
      </c>
      <c r="DD154" s="6" t="str">
        <f>IF(DB154="วิทย์-คณิต (วิทยาศาสตร์สุขภาพ)",MAX($DD$1:DD153)+1,"")</f>
        <v/>
      </c>
      <c r="DE154" s="6" t="str">
        <f>IF(DB154="ศิลป์การจัดการธุรกิจการค้าสมัยใหม่",MAX($DE$1:DE153)+1,"")</f>
        <v/>
      </c>
      <c r="DF154" s="6" t="str">
        <f>IF(DB154="ศิลป์ภาษาจีนเพื่อธุรกิจ 4.0",MAX($DF$1:DF153)+1,"")</f>
        <v/>
      </c>
      <c r="DG154" s="6" t="str">
        <f>IF(DB154="ศิลป์ภาษาอังกฤษเพื่อการสื่อสารธุรกิจ",MAX($DG$1:DG153)+1,"")</f>
        <v/>
      </c>
      <c r="DH154" s="6" t="str">
        <f>IF(DB154="นวัตกรรมการจัดการเกษตร",MAX($DH$1:DH153)+1,"")</f>
        <v/>
      </c>
      <c r="DI154" s="5">
        <f t="shared" si="41"/>
        <v>0</v>
      </c>
      <c r="DJ154" s="5" t="str">
        <f t="shared" si="42"/>
        <v>-</v>
      </c>
      <c r="DK154" s="5" t="str">
        <f t="shared" si="43"/>
        <v>-0</v>
      </c>
      <c r="DL154" s="5" t="str">
        <f t="shared" si="44"/>
        <v/>
      </c>
    </row>
    <row r="155" spans="1:116">
      <c r="A155" s="5" t="str">
        <f t="shared" si="30"/>
        <v>มัธยมศึกษาปีที่ 1/5-1</v>
      </c>
      <c r="B155" s="5" t="str">
        <f t="shared" si="31"/>
        <v>ช68105-12</v>
      </c>
      <c r="C155" s="5" t="str">
        <f t="shared" si="32"/>
        <v>-0</v>
      </c>
      <c r="D155" s="8">
        <v>1</v>
      </c>
      <c r="E155" s="9" t="s">
        <v>1905</v>
      </c>
      <c r="F155" s="3" t="s">
        <v>1931</v>
      </c>
      <c r="G155" s="3" t="s">
        <v>2383</v>
      </c>
      <c r="H155" s="11">
        <v>1</v>
      </c>
      <c r="I155" s="11">
        <v>7</v>
      </c>
      <c r="J155" s="11">
        <v>0</v>
      </c>
      <c r="K155" s="11">
        <v>9</v>
      </c>
      <c r="L155" s="11">
        <v>9</v>
      </c>
      <c r="M155" s="11">
        <v>0</v>
      </c>
      <c r="N155" s="11">
        <v>1</v>
      </c>
      <c r="O155" s="11">
        <v>9</v>
      </c>
      <c r="P155" s="11">
        <v>6</v>
      </c>
      <c r="Q155" s="11">
        <v>5</v>
      </c>
      <c r="R155" s="11">
        <v>1</v>
      </c>
      <c r="S155" s="11">
        <v>5</v>
      </c>
      <c r="T155" s="11">
        <v>4</v>
      </c>
      <c r="U155" s="11" t="s">
        <v>2027</v>
      </c>
      <c r="W155" s="6" t="str">
        <f>IF(X155="","",IF(X155=รายชื่อชมรม!$B$3,รายชื่อชมรม!$A$3,IF(X155=รายชื่อชมรม!$B$4,รายชื่อชมรม!$A$4,IF(X155=รายชื่อชมรม!$B$5,รายชื่อชมรม!$A$5,IF(X155=รายชื่อชมรม!$B$6,รายชื่อชมรม!$A$6,IF(X155=รายชื่อชมรม!$B$7,รายชื่อชมรม!$A$7,IF(X155=รายชื่อชมรม!$B$8,รายชื่อชมรม!$A$8,IF(X155=รายชื่อชมรม!$B$9,รายชื่อชมรม!$A$9,IF(X155=รายชื่อชมรม!$B$10,รายชื่อชมรม!$A$10,IF(X155=รายชื่อชมรม!$B$11,รายชื่อชมรม!$A$11,IF(X155=รายชื่อชมรม!$B$12,รายชื่อชมรม!$A$12,"-")))))))))))</f>
        <v>ช68105</v>
      </c>
      <c r="X155" s="6" t="s">
        <v>2306</v>
      </c>
      <c r="Y155" s="6" t="str">
        <f>IF(W155=0,"",IF(W155="-","",IF(W155="","",VLOOKUP(W155,รายชื่อชมรม!$A$3:$F$83,3,FALSE))))</f>
        <v>นางภัณฑิลา  โนนทะขาม</v>
      </c>
      <c r="Z155" s="6" t="str">
        <f>IF(Y155=$Z$4,MAX(Z$1:$Z154)+1,"")</f>
        <v/>
      </c>
      <c r="AA155" s="6" t="str">
        <f>IF($Y155=AA$4,MAX(AA$1:AA154)+1,"")</f>
        <v/>
      </c>
      <c r="AB155" s="6" t="str">
        <f>IF($Y155=AB$4,MAX(AB$1:AB154)+1,"")</f>
        <v/>
      </c>
      <c r="AC155" s="6" t="str">
        <f>IF($Y155=AC$4,MAX(AC$1:AC154)+1,"")</f>
        <v/>
      </c>
      <c r="AD155" s="6" t="str">
        <f>IF($Y155=AD$4,MAX(AD$1:AD154)+1,"")</f>
        <v/>
      </c>
      <c r="AE155" s="6" t="str">
        <f>IF($Y155=AE$4,MAX(AE$1:AE154)+1,"")</f>
        <v/>
      </c>
      <c r="AF155" s="6" t="str">
        <f>IF($Y155=AF$4,MAX(AF$1:AF154)+1,"")</f>
        <v/>
      </c>
      <c r="AG155" s="6" t="str">
        <f>IF($Y155=AG$4,MAX(AG$1:AG154)+1,"")</f>
        <v/>
      </c>
      <c r="AH155" s="6" t="str">
        <f>IF($Y155=AH$4,MAX(AH$1:AH154)+1,"")</f>
        <v/>
      </c>
      <c r="AI155" s="5">
        <f t="shared" si="33"/>
        <v>0</v>
      </c>
      <c r="AK155" s="6" t="str">
        <f>IF($W155=AK$4,MAX(AK$1:AK154)+1,"")</f>
        <v/>
      </c>
      <c r="AL155" s="6" t="str">
        <f>IF($W155=AL$4,MAX(AL$1:AL154)+1,"")</f>
        <v/>
      </c>
      <c r="AM155" s="6" t="str">
        <f>IF($W155=AM$4,MAX(AM$1:AM154)+1,"")</f>
        <v/>
      </c>
      <c r="AN155" s="6" t="str">
        <f>IF($W155=AN$4,MAX(AN$1:AN154)+1,"")</f>
        <v/>
      </c>
      <c r="AO155" s="6">
        <f>IF($W155=AO$4,MAX(AO$1:AO154)+1,"")</f>
        <v>12</v>
      </c>
      <c r="AP155" s="6" t="str">
        <f>IF($W155=AP$4,MAX(AP$1:AP154)+1,"")</f>
        <v/>
      </c>
      <c r="AQ155" s="6" t="str">
        <f>IF($W155=AQ$4,MAX(AQ$1:AQ154)+1,"")</f>
        <v/>
      </c>
      <c r="AR155" s="6" t="str">
        <f>IF($W155=AR$4,MAX(AR$1:AR154)+1,"")</f>
        <v/>
      </c>
      <c r="AS155" s="6" t="str">
        <f>IF($W155=AS$4,MAX(AS$1:AS154)+1,"")</f>
        <v/>
      </c>
      <c r="AT155" s="6" t="str">
        <f>IF($W155=AT$4,MAX(AT$1:AT154)+1,"")</f>
        <v/>
      </c>
      <c r="AU155" s="6" t="str">
        <f>IF($W155=AU$4,MAX(AU$1:AU154)+1,"")</f>
        <v/>
      </c>
      <c r="AV155" s="6" t="str">
        <f>IF($W155=AV$4,MAX(AV$1:AV154)+1,"")</f>
        <v/>
      </c>
      <c r="AW155" s="6" t="str">
        <f>IF($W155=AW$4,MAX(AW$1:AW154)+1,"")</f>
        <v/>
      </c>
      <c r="AX155" s="6" t="str">
        <f>IF($W155=AX$4,MAX(AX$1:AX154)+1,"")</f>
        <v/>
      </c>
      <c r="AY155" s="6" t="str">
        <f>IF($W155=AY$4,MAX(AY$1:AY154)+1,"")</f>
        <v/>
      </c>
      <c r="AZ155" s="6" t="str">
        <f>IF($W155=AZ$4,MAX(AZ$1:AZ154)+1,"")</f>
        <v/>
      </c>
      <c r="BA155" s="6" t="str">
        <f>IF($W155=BA$4,MAX(BA$1:BA154)+1,"")</f>
        <v/>
      </c>
      <c r="BB155" s="6" t="str">
        <f>IF($W155=BB$4,MAX(BB$1:BB154)+1,"")</f>
        <v/>
      </c>
      <c r="BC155" s="6" t="str">
        <f>IF($W155=BC$4,MAX(BC$1:BC154)+1,"")</f>
        <v/>
      </c>
      <c r="BD155" s="6" t="str">
        <f>IF($W155=BD$4,MAX(BD$1:BD154)+1,"")</f>
        <v/>
      </c>
      <c r="BE155" s="6" t="str">
        <f>IF($W155=BE$4,MAX(BE$1:BE154)+1,"")</f>
        <v/>
      </c>
      <c r="BF155" s="6" t="str">
        <f>IF($W155=BF$4,MAX(BF$1:BF154)+1,"")</f>
        <v/>
      </c>
      <c r="BG155" s="6" t="str">
        <f>IF($W155=BG$4,MAX(BG$1:BG154)+1,"")</f>
        <v/>
      </c>
      <c r="BH155" s="6" t="str">
        <f>IF($W155=BH$4,MAX(BH$1:BH154)+1,"")</f>
        <v/>
      </c>
      <c r="BI155" s="6" t="str">
        <f>IF($W155=BI$4,MAX(BI$1:BI154)+1,"")</f>
        <v/>
      </c>
      <c r="BJ155" s="6" t="str">
        <f>IF($W155=BJ$4,MAX(BJ$1:BJ154)+1,"")</f>
        <v/>
      </c>
      <c r="BK155" s="6" t="str">
        <f>IF($W155=BK$4,MAX(BK$1:BK154)+1,"")</f>
        <v/>
      </c>
      <c r="BL155" s="6" t="str">
        <f>IF($W155=BL$4,MAX(BL$1:BL154)+1,"")</f>
        <v/>
      </c>
      <c r="BM155" s="6" t="str">
        <f>IF($W155=BM$4,MAX(BM$1:BM154)+1,"")</f>
        <v/>
      </c>
      <c r="BN155" s="6" t="str">
        <f>IF($W155=BN$4,MAX(BN$1:BN154)+1,"")</f>
        <v/>
      </c>
      <c r="BO155" s="6" t="str">
        <f>IF($W155=BO$4,MAX(BO$1:BO154)+1,"")</f>
        <v/>
      </c>
      <c r="BP155" s="6" t="str">
        <f>IF($W155=BP$4,MAX(BP$1:BP154)+1,"")</f>
        <v/>
      </c>
      <c r="BQ155" s="6" t="str">
        <f>IF($W155=BQ$4,MAX(BQ$1:BQ154)+1,"")</f>
        <v/>
      </c>
      <c r="BR155" s="6" t="str">
        <f>IF($W155=BR$4,MAX(BR$1:BR154)+1,"")</f>
        <v/>
      </c>
      <c r="BS155" s="6" t="str">
        <f>IF($W155=BS$4,MAX(BS$1:BS154)+1,"")</f>
        <v/>
      </c>
      <c r="BT155" s="6" t="str">
        <f>IF($W155=BT$4,MAX(BT$1:BT154)+1,"")</f>
        <v/>
      </c>
      <c r="BU155" s="6" t="str">
        <f>IF($W155=BU$4,MAX(BU$1:BU154)+1,"")</f>
        <v/>
      </c>
      <c r="BV155" s="6" t="str">
        <f>IF($W155=BV$4,MAX(BV$1:BV154)+1,"")</f>
        <v/>
      </c>
      <c r="BW155" s="6" t="str">
        <f>IF($W155=BW$4,MAX(BW$1:BW154)+1,"")</f>
        <v/>
      </c>
      <c r="BX155" s="6" t="str">
        <f>IF($W155=BX$4,MAX(BX$1:BX154)+1,"")</f>
        <v/>
      </c>
      <c r="BY155" s="6" t="str">
        <f>IF($W155=BY$4,MAX(BY$1:BY154)+1,"")</f>
        <v/>
      </c>
      <c r="BZ155" s="6" t="str">
        <f>IF($W155=BZ$4,MAX(BZ$1:BZ154)+1,"")</f>
        <v/>
      </c>
      <c r="CA155" s="6" t="str">
        <f>IF($W155=CA$4,MAX(CA$1:CA154)+1,"")</f>
        <v/>
      </c>
      <c r="CB155" s="6" t="str">
        <f>IF($W155=CB$4,MAX(CB$1:CB154)+1,"")</f>
        <v/>
      </c>
      <c r="CC155" s="6" t="str">
        <f>IF($W155=CC$4,MAX(CC$1:CC154)+1,"")</f>
        <v/>
      </c>
      <c r="CD155" s="6" t="str">
        <f>IF($W155=CD$4,MAX(CD$1:CD154)+1,"")</f>
        <v/>
      </c>
      <c r="CE155" s="6" t="str">
        <f>IF($W155=CE$4,MAX(CE$1:CE154)+1,"")</f>
        <v/>
      </c>
      <c r="CF155" s="6" t="str">
        <f>IF($W155=CF$4,MAX(CF$1:CF154)+1,"")</f>
        <v/>
      </c>
      <c r="CG155" s="6" t="str">
        <f>IF($W155=CG$4,MAX(CG$1:CG154)+1,"")</f>
        <v/>
      </c>
      <c r="CH155" s="6" t="str">
        <f>IF($W155=CH$4,MAX(CH$1:CH154)+1,"")</f>
        <v/>
      </c>
      <c r="CI155" s="6" t="str">
        <f>IF($W155=CI$4,MAX(CI$1:CI154)+1,"")</f>
        <v/>
      </c>
      <c r="CJ155" s="6" t="str">
        <f>IF($W155=CJ$4,MAX(CJ$1:CJ154)+1,"")</f>
        <v/>
      </c>
      <c r="CK155" s="6" t="str">
        <f>IF($W155=CK$4,MAX(CK$1:CK154)+1,"")</f>
        <v/>
      </c>
      <c r="CL155" s="6" t="str">
        <f>IF($W155=CL$4,MAX(CL$1:CL154)+1,"")</f>
        <v/>
      </c>
      <c r="CM155" s="6" t="str">
        <f>IF($W155=CM$4,MAX(CM$1:CM154)+1,"")</f>
        <v/>
      </c>
      <c r="CN155" s="6" t="str">
        <f>IF($W155=CN$4,MAX(CN$1:CN154)+1,"")</f>
        <v/>
      </c>
      <c r="CO155" s="6" t="str">
        <f>IF($W155=CO$4,MAX(CO$1:CO154)+1,"")</f>
        <v/>
      </c>
      <c r="CP155" s="6" t="str">
        <f>IF($W155=CP$4,MAX(CP$1:CP154)+1,"")</f>
        <v/>
      </c>
      <c r="CQ155" s="6" t="str">
        <f>IF($W155=CQ$4,MAX(CQ$1:CQ154)+1,"")</f>
        <v/>
      </c>
      <c r="CR155" s="6" t="str">
        <f>IF($W155=CR$4,MAX(CR$1:CR154)+1,"")</f>
        <v/>
      </c>
      <c r="CS155" s="6" t="str">
        <f>IF($W155=CS$4,MAX(CS$1:CS154)+1,"")</f>
        <v/>
      </c>
      <c r="CT155" s="5">
        <f t="shared" si="34"/>
        <v>12</v>
      </c>
      <c r="CU155" s="6" t="str">
        <f t="shared" si="35"/>
        <v>1709901965154</v>
      </c>
      <c r="CV155" s="5" t="str">
        <f t="shared" si="36"/>
        <v>เด็กชาย</v>
      </c>
      <c r="CW155" s="5" t="str" cm="1">
        <f t="array" ref="CW155">RIGHT(F155,MIN(LEN(SUBSTITUTE(F155,รายชื่อนักเรียนแยกห้อง!$AD$5:$AD$8,""))))</f>
        <v>กันตพิชญ์</v>
      </c>
      <c r="CX155" s="6">
        <f t="shared" si="37"/>
        <v>0</v>
      </c>
      <c r="CY155" s="6" t="str">
        <f t="shared" si="38"/>
        <v/>
      </c>
      <c r="CZ155" s="5" t="str">
        <f t="shared" si="39"/>
        <v>มัธยมศึกษาปีที่ 1/5-0</v>
      </c>
      <c r="DA155" s="5" t="str">
        <f t="shared" si="40"/>
        <v>มัธยมศึกษาปีที่ 1/5-</v>
      </c>
      <c r="DC155" s="6" t="str">
        <f>IF(DB155="วิทย์-คณิต (เตรียมวิศวะ)",MAX($DC$1:DC154)+1,"")</f>
        <v/>
      </c>
      <c r="DD155" s="6" t="str">
        <f>IF(DB155="วิทย์-คณิต (วิทยาศาสตร์สุขภาพ)",MAX($DD$1:DD154)+1,"")</f>
        <v/>
      </c>
      <c r="DE155" s="6" t="str">
        <f>IF(DB155="ศิลป์การจัดการธุรกิจการค้าสมัยใหม่",MAX($DE$1:DE154)+1,"")</f>
        <v/>
      </c>
      <c r="DF155" s="6" t="str">
        <f>IF(DB155="ศิลป์ภาษาจีนเพื่อธุรกิจ 4.0",MAX($DF$1:DF154)+1,"")</f>
        <v/>
      </c>
      <c r="DG155" s="6" t="str">
        <f>IF(DB155="ศิลป์ภาษาอังกฤษเพื่อการสื่อสารธุรกิจ",MAX($DG$1:DG154)+1,"")</f>
        <v/>
      </c>
      <c r="DH155" s="6" t="str">
        <f>IF(DB155="นวัตกรรมการจัดการเกษตร",MAX($DH$1:DH154)+1,"")</f>
        <v/>
      </c>
      <c r="DI155" s="5">
        <f t="shared" si="41"/>
        <v>0</v>
      </c>
      <c r="DJ155" s="5" t="str">
        <f t="shared" si="42"/>
        <v>มัธยมศึกษาปีที่ 1/5-1</v>
      </c>
      <c r="DK155" s="5" t="str">
        <f t="shared" si="43"/>
        <v>-0</v>
      </c>
      <c r="DL155" s="5" t="str">
        <f t="shared" si="44"/>
        <v>มัธยมศึกษาปีที่ 1</v>
      </c>
    </row>
    <row r="156" spans="1:116">
      <c r="A156" s="5" t="str">
        <f t="shared" si="30"/>
        <v>มัธยมศึกษาปีที่ 1/5-2</v>
      </c>
      <c r="B156" s="5" t="str">
        <f t="shared" si="31"/>
        <v>ช68105-13</v>
      </c>
      <c r="C156" s="5" t="str">
        <f t="shared" si="32"/>
        <v>-0</v>
      </c>
      <c r="D156" s="8">
        <v>2</v>
      </c>
      <c r="E156" s="9" t="s">
        <v>1908</v>
      </c>
      <c r="F156" s="3" t="s">
        <v>1933</v>
      </c>
      <c r="G156" s="3" t="s">
        <v>2384</v>
      </c>
      <c r="H156" s="11">
        <v>1</v>
      </c>
      <c r="I156" s="11">
        <v>7</v>
      </c>
      <c r="J156" s="11">
        <v>0</v>
      </c>
      <c r="K156" s="11">
        <v>0</v>
      </c>
      <c r="L156" s="11">
        <v>4</v>
      </c>
      <c r="M156" s="11">
        <v>0</v>
      </c>
      <c r="N156" s="11">
        <v>1</v>
      </c>
      <c r="O156" s="11">
        <v>4</v>
      </c>
      <c r="P156" s="11">
        <v>5</v>
      </c>
      <c r="Q156" s="11">
        <v>1</v>
      </c>
      <c r="R156" s="11">
        <v>1</v>
      </c>
      <c r="S156" s="11">
        <v>7</v>
      </c>
      <c r="T156" s="11">
        <v>0</v>
      </c>
      <c r="U156" s="11" t="s">
        <v>2027</v>
      </c>
      <c r="W156" s="6" t="str">
        <f>IF(X156="","",IF(X156=รายชื่อชมรม!$B$3,รายชื่อชมรม!$A$3,IF(X156=รายชื่อชมรม!$B$4,รายชื่อชมรม!$A$4,IF(X156=รายชื่อชมรม!$B$5,รายชื่อชมรม!$A$5,IF(X156=รายชื่อชมรม!$B$6,รายชื่อชมรม!$A$6,IF(X156=รายชื่อชมรม!$B$7,รายชื่อชมรม!$A$7,IF(X156=รายชื่อชมรม!$B$8,รายชื่อชมรม!$A$8,IF(X156=รายชื่อชมรม!$B$9,รายชื่อชมรม!$A$9,IF(X156=รายชื่อชมรม!$B$10,รายชื่อชมรม!$A$10,IF(X156=รายชื่อชมรม!$B$11,รายชื่อชมรม!$A$11,IF(X156=รายชื่อชมรม!$B$12,รายชื่อชมรม!$A$12,"-")))))))))))</f>
        <v>ช68105</v>
      </c>
      <c r="X156" s="6" t="s">
        <v>2306</v>
      </c>
      <c r="Y156" s="6" t="str">
        <f>IF(W156=0,"",IF(W156="-","",IF(W156="","",VLOOKUP(W156,รายชื่อชมรม!$A$3:$F$83,3,FALSE))))</f>
        <v>นางภัณฑิลา  โนนทะขาม</v>
      </c>
      <c r="Z156" s="6" t="str">
        <f>IF(Y156=$Z$4,MAX(Z$1:$Z155)+1,"")</f>
        <v/>
      </c>
      <c r="AA156" s="6" t="str">
        <f>IF($Y156=AA$4,MAX(AA$1:AA155)+1,"")</f>
        <v/>
      </c>
      <c r="AB156" s="6" t="str">
        <f>IF($Y156=AB$4,MAX(AB$1:AB155)+1,"")</f>
        <v/>
      </c>
      <c r="AC156" s="6" t="str">
        <f>IF($Y156=AC$4,MAX(AC$1:AC155)+1,"")</f>
        <v/>
      </c>
      <c r="AD156" s="6" t="str">
        <f>IF($Y156=AD$4,MAX(AD$1:AD155)+1,"")</f>
        <v/>
      </c>
      <c r="AE156" s="6" t="str">
        <f>IF($Y156=AE$4,MAX(AE$1:AE155)+1,"")</f>
        <v/>
      </c>
      <c r="AF156" s="6" t="str">
        <f>IF($Y156=AF$4,MAX(AF$1:AF155)+1,"")</f>
        <v/>
      </c>
      <c r="AG156" s="6" t="str">
        <f>IF($Y156=AG$4,MAX(AG$1:AG155)+1,"")</f>
        <v/>
      </c>
      <c r="AH156" s="6" t="str">
        <f>IF($Y156=AH$4,MAX(AH$1:AH155)+1,"")</f>
        <v/>
      </c>
      <c r="AI156" s="5">
        <f t="shared" si="33"/>
        <v>0</v>
      </c>
      <c r="AK156" s="6" t="str">
        <f>IF($W156=AK$4,MAX(AK$1:AK155)+1,"")</f>
        <v/>
      </c>
      <c r="AL156" s="6" t="str">
        <f>IF($W156=AL$4,MAX(AL$1:AL155)+1,"")</f>
        <v/>
      </c>
      <c r="AM156" s="6" t="str">
        <f>IF($W156=AM$4,MAX(AM$1:AM155)+1,"")</f>
        <v/>
      </c>
      <c r="AN156" s="6" t="str">
        <f>IF($W156=AN$4,MAX(AN$1:AN155)+1,"")</f>
        <v/>
      </c>
      <c r="AO156" s="6">
        <f>IF($W156=AO$4,MAX(AO$1:AO155)+1,"")</f>
        <v>13</v>
      </c>
      <c r="AP156" s="6" t="str">
        <f>IF($W156=AP$4,MAX(AP$1:AP155)+1,"")</f>
        <v/>
      </c>
      <c r="AQ156" s="6" t="str">
        <f>IF($W156=AQ$4,MAX(AQ$1:AQ155)+1,"")</f>
        <v/>
      </c>
      <c r="AR156" s="6" t="str">
        <f>IF($W156=AR$4,MAX(AR$1:AR155)+1,"")</f>
        <v/>
      </c>
      <c r="AS156" s="6" t="str">
        <f>IF($W156=AS$4,MAX(AS$1:AS155)+1,"")</f>
        <v/>
      </c>
      <c r="AT156" s="6" t="str">
        <f>IF($W156=AT$4,MAX(AT$1:AT155)+1,"")</f>
        <v/>
      </c>
      <c r="AU156" s="6" t="str">
        <f>IF($W156=AU$4,MAX(AU$1:AU155)+1,"")</f>
        <v/>
      </c>
      <c r="AV156" s="6" t="str">
        <f>IF($W156=AV$4,MAX(AV$1:AV155)+1,"")</f>
        <v/>
      </c>
      <c r="AW156" s="6" t="str">
        <f>IF($W156=AW$4,MAX(AW$1:AW155)+1,"")</f>
        <v/>
      </c>
      <c r="AX156" s="6" t="str">
        <f>IF($W156=AX$4,MAX(AX$1:AX155)+1,"")</f>
        <v/>
      </c>
      <c r="AY156" s="6" t="str">
        <f>IF($W156=AY$4,MAX(AY$1:AY155)+1,"")</f>
        <v/>
      </c>
      <c r="AZ156" s="6" t="str">
        <f>IF($W156=AZ$4,MAX(AZ$1:AZ155)+1,"")</f>
        <v/>
      </c>
      <c r="BA156" s="6" t="str">
        <f>IF($W156=BA$4,MAX(BA$1:BA155)+1,"")</f>
        <v/>
      </c>
      <c r="BB156" s="6" t="str">
        <f>IF($W156=BB$4,MAX(BB$1:BB155)+1,"")</f>
        <v/>
      </c>
      <c r="BC156" s="6" t="str">
        <f>IF($W156=BC$4,MAX(BC$1:BC155)+1,"")</f>
        <v/>
      </c>
      <c r="BD156" s="6" t="str">
        <f>IF($W156=BD$4,MAX(BD$1:BD155)+1,"")</f>
        <v/>
      </c>
      <c r="BE156" s="6" t="str">
        <f>IF($W156=BE$4,MAX(BE$1:BE155)+1,"")</f>
        <v/>
      </c>
      <c r="BF156" s="6" t="str">
        <f>IF($W156=BF$4,MAX(BF$1:BF155)+1,"")</f>
        <v/>
      </c>
      <c r="BG156" s="6" t="str">
        <f>IF($W156=BG$4,MAX(BG$1:BG155)+1,"")</f>
        <v/>
      </c>
      <c r="BH156" s="6" t="str">
        <f>IF($W156=BH$4,MAX(BH$1:BH155)+1,"")</f>
        <v/>
      </c>
      <c r="BI156" s="6" t="str">
        <f>IF($W156=BI$4,MAX(BI$1:BI155)+1,"")</f>
        <v/>
      </c>
      <c r="BJ156" s="6" t="str">
        <f>IF($W156=BJ$4,MAX(BJ$1:BJ155)+1,"")</f>
        <v/>
      </c>
      <c r="BK156" s="6" t="str">
        <f>IF($W156=BK$4,MAX(BK$1:BK155)+1,"")</f>
        <v/>
      </c>
      <c r="BL156" s="6" t="str">
        <f>IF($W156=BL$4,MAX(BL$1:BL155)+1,"")</f>
        <v/>
      </c>
      <c r="BM156" s="6" t="str">
        <f>IF($W156=BM$4,MAX(BM$1:BM155)+1,"")</f>
        <v/>
      </c>
      <c r="BN156" s="6" t="str">
        <f>IF($W156=BN$4,MAX(BN$1:BN155)+1,"")</f>
        <v/>
      </c>
      <c r="BO156" s="6" t="str">
        <f>IF($W156=BO$4,MAX(BO$1:BO155)+1,"")</f>
        <v/>
      </c>
      <c r="BP156" s="6" t="str">
        <f>IF($W156=BP$4,MAX(BP$1:BP155)+1,"")</f>
        <v/>
      </c>
      <c r="BQ156" s="6" t="str">
        <f>IF($W156=BQ$4,MAX(BQ$1:BQ155)+1,"")</f>
        <v/>
      </c>
      <c r="BR156" s="6" t="str">
        <f>IF($W156=BR$4,MAX(BR$1:BR155)+1,"")</f>
        <v/>
      </c>
      <c r="BS156" s="6" t="str">
        <f>IF($W156=BS$4,MAX(BS$1:BS155)+1,"")</f>
        <v/>
      </c>
      <c r="BT156" s="6" t="str">
        <f>IF($W156=BT$4,MAX(BT$1:BT155)+1,"")</f>
        <v/>
      </c>
      <c r="BU156" s="6" t="str">
        <f>IF($W156=BU$4,MAX(BU$1:BU155)+1,"")</f>
        <v/>
      </c>
      <c r="BV156" s="6" t="str">
        <f>IF($W156=BV$4,MAX(BV$1:BV155)+1,"")</f>
        <v/>
      </c>
      <c r="BW156" s="6" t="str">
        <f>IF($W156=BW$4,MAX(BW$1:BW155)+1,"")</f>
        <v/>
      </c>
      <c r="BX156" s="6" t="str">
        <f>IF($W156=BX$4,MAX(BX$1:BX155)+1,"")</f>
        <v/>
      </c>
      <c r="BY156" s="6" t="str">
        <f>IF($W156=BY$4,MAX(BY$1:BY155)+1,"")</f>
        <v/>
      </c>
      <c r="BZ156" s="6" t="str">
        <f>IF($W156=BZ$4,MAX(BZ$1:BZ155)+1,"")</f>
        <v/>
      </c>
      <c r="CA156" s="6" t="str">
        <f>IF($W156=CA$4,MAX(CA$1:CA155)+1,"")</f>
        <v/>
      </c>
      <c r="CB156" s="6" t="str">
        <f>IF($W156=CB$4,MAX(CB$1:CB155)+1,"")</f>
        <v/>
      </c>
      <c r="CC156" s="6" t="str">
        <f>IF($W156=CC$4,MAX(CC$1:CC155)+1,"")</f>
        <v/>
      </c>
      <c r="CD156" s="6" t="str">
        <f>IF($W156=CD$4,MAX(CD$1:CD155)+1,"")</f>
        <v/>
      </c>
      <c r="CE156" s="6" t="str">
        <f>IF($W156=CE$4,MAX(CE$1:CE155)+1,"")</f>
        <v/>
      </c>
      <c r="CF156" s="6" t="str">
        <f>IF($W156=CF$4,MAX(CF$1:CF155)+1,"")</f>
        <v/>
      </c>
      <c r="CG156" s="6" t="str">
        <f>IF($W156=CG$4,MAX(CG$1:CG155)+1,"")</f>
        <v/>
      </c>
      <c r="CH156" s="6" t="str">
        <f>IF($W156=CH$4,MAX(CH$1:CH155)+1,"")</f>
        <v/>
      </c>
      <c r="CI156" s="6" t="str">
        <f>IF($W156=CI$4,MAX(CI$1:CI155)+1,"")</f>
        <v/>
      </c>
      <c r="CJ156" s="6" t="str">
        <f>IF($W156=CJ$4,MAX(CJ$1:CJ155)+1,"")</f>
        <v/>
      </c>
      <c r="CK156" s="6" t="str">
        <f>IF($W156=CK$4,MAX(CK$1:CK155)+1,"")</f>
        <v/>
      </c>
      <c r="CL156" s="6" t="str">
        <f>IF($W156=CL$4,MAX(CL$1:CL155)+1,"")</f>
        <v/>
      </c>
      <c r="CM156" s="6" t="str">
        <f>IF($W156=CM$4,MAX(CM$1:CM155)+1,"")</f>
        <v/>
      </c>
      <c r="CN156" s="6" t="str">
        <f>IF($W156=CN$4,MAX(CN$1:CN155)+1,"")</f>
        <v/>
      </c>
      <c r="CO156" s="6" t="str">
        <f>IF($W156=CO$4,MAX(CO$1:CO155)+1,"")</f>
        <v/>
      </c>
      <c r="CP156" s="6" t="str">
        <f>IF($W156=CP$4,MAX(CP$1:CP155)+1,"")</f>
        <v/>
      </c>
      <c r="CQ156" s="6" t="str">
        <f>IF($W156=CQ$4,MAX(CQ$1:CQ155)+1,"")</f>
        <v/>
      </c>
      <c r="CR156" s="6" t="str">
        <f>IF($W156=CR$4,MAX(CR$1:CR155)+1,"")</f>
        <v/>
      </c>
      <c r="CS156" s="6" t="str">
        <f>IF($W156=CS$4,MAX(CS$1:CS155)+1,"")</f>
        <v/>
      </c>
      <c r="CT156" s="5">
        <f t="shared" si="34"/>
        <v>13</v>
      </c>
      <c r="CU156" s="6" t="str">
        <f t="shared" si="35"/>
        <v>1700401451170</v>
      </c>
      <c r="CV156" s="5" t="str">
        <f t="shared" si="36"/>
        <v>เด็กชาย</v>
      </c>
      <c r="CW156" s="5" t="str" cm="1">
        <f t="array" ref="CW156">RIGHT(F156,MIN(LEN(SUBSTITUTE(F156,รายชื่อนักเรียนแยกห้อง!$AD$5:$AD$8,""))))</f>
        <v>ปรเมศวร์</v>
      </c>
      <c r="CX156" s="6">
        <f t="shared" si="37"/>
        <v>0</v>
      </c>
      <c r="CY156" s="6" t="str">
        <f t="shared" si="38"/>
        <v/>
      </c>
      <c r="CZ156" s="5" t="str">
        <f t="shared" si="39"/>
        <v>มัธยมศึกษาปีที่ 1/5-0</v>
      </c>
      <c r="DA156" s="5" t="str">
        <f t="shared" si="40"/>
        <v>มัธยมศึกษาปีที่ 1/5-</v>
      </c>
      <c r="DC156" s="6" t="str">
        <f>IF(DB156="วิทย์-คณิต (เตรียมวิศวะ)",MAX($DC$1:DC155)+1,"")</f>
        <v/>
      </c>
      <c r="DD156" s="6" t="str">
        <f>IF(DB156="วิทย์-คณิต (วิทยาศาสตร์สุขภาพ)",MAX($DD$1:DD155)+1,"")</f>
        <v/>
      </c>
      <c r="DE156" s="6" t="str">
        <f>IF(DB156="ศิลป์การจัดการธุรกิจการค้าสมัยใหม่",MAX($DE$1:DE155)+1,"")</f>
        <v/>
      </c>
      <c r="DF156" s="6" t="str">
        <f>IF(DB156="ศิลป์ภาษาจีนเพื่อธุรกิจ 4.0",MAX($DF$1:DF155)+1,"")</f>
        <v/>
      </c>
      <c r="DG156" s="6" t="str">
        <f>IF(DB156="ศิลป์ภาษาอังกฤษเพื่อการสื่อสารธุรกิจ",MAX($DG$1:DG155)+1,"")</f>
        <v/>
      </c>
      <c r="DH156" s="6" t="str">
        <f>IF(DB156="นวัตกรรมการจัดการเกษตร",MAX($DH$1:DH155)+1,"")</f>
        <v/>
      </c>
      <c r="DI156" s="5">
        <f t="shared" si="41"/>
        <v>0</v>
      </c>
      <c r="DJ156" s="5" t="str">
        <f t="shared" si="42"/>
        <v>มัธยมศึกษาปีที่ 1/5-2</v>
      </c>
      <c r="DK156" s="5" t="str">
        <f t="shared" si="43"/>
        <v>-0</v>
      </c>
      <c r="DL156" s="5" t="str">
        <f t="shared" si="44"/>
        <v>มัธยมศึกษาปีที่ 1</v>
      </c>
    </row>
    <row r="157" spans="1:116">
      <c r="A157" s="5" t="str">
        <f t="shared" si="30"/>
        <v>มัธยมศึกษาปีที่ 1/5-3</v>
      </c>
      <c r="B157" s="5" t="str">
        <f t="shared" si="31"/>
        <v>ช68104-19</v>
      </c>
      <c r="C157" s="5" t="str">
        <f t="shared" si="32"/>
        <v>-0</v>
      </c>
      <c r="D157" s="8">
        <v>3</v>
      </c>
      <c r="E157" s="9" t="s">
        <v>1911</v>
      </c>
      <c r="F157" s="3" t="s">
        <v>1935</v>
      </c>
      <c r="G157" s="3" t="s">
        <v>2385</v>
      </c>
      <c r="H157" s="11">
        <v>1</v>
      </c>
      <c r="I157" s="11">
        <v>7</v>
      </c>
      <c r="J157" s="11">
        <v>0</v>
      </c>
      <c r="K157" s="11">
        <v>9</v>
      </c>
      <c r="L157" s="11">
        <v>9</v>
      </c>
      <c r="M157" s="11">
        <v>0</v>
      </c>
      <c r="N157" s="11">
        <v>1</v>
      </c>
      <c r="O157" s="11">
        <v>9</v>
      </c>
      <c r="P157" s="11">
        <v>5</v>
      </c>
      <c r="Q157" s="11">
        <v>8</v>
      </c>
      <c r="R157" s="11">
        <v>6</v>
      </c>
      <c r="S157" s="11">
        <v>0</v>
      </c>
      <c r="T157" s="11">
        <v>3</v>
      </c>
      <c r="U157" s="11" t="s">
        <v>2027</v>
      </c>
      <c r="W157" s="6" t="str">
        <f>IF(X157="","",IF(X157=รายชื่อชมรม!$B$3,รายชื่อชมรม!$A$3,IF(X157=รายชื่อชมรม!$B$4,รายชื่อชมรม!$A$4,IF(X157=รายชื่อชมรม!$B$5,รายชื่อชมรม!$A$5,IF(X157=รายชื่อชมรม!$B$6,รายชื่อชมรม!$A$6,IF(X157=รายชื่อชมรม!$B$7,รายชื่อชมรม!$A$7,IF(X157=รายชื่อชมรม!$B$8,รายชื่อชมรม!$A$8,IF(X157=รายชื่อชมรม!$B$9,รายชื่อชมรม!$A$9,IF(X157=รายชื่อชมรม!$B$10,รายชื่อชมรม!$A$10,IF(X157=รายชื่อชมรม!$B$11,รายชื่อชมรม!$A$11,IF(X157=รายชื่อชมรม!$B$12,รายชื่อชมรม!$A$12,"-")))))))))))</f>
        <v>ช68104</v>
      </c>
      <c r="X157" s="6" t="s">
        <v>2317</v>
      </c>
      <c r="Y157" s="6" t="str">
        <f>IF(W157=0,"",IF(W157="-","",IF(W157="","",VLOOKUP(W157,รายชื่อชมรม!$A$3:$F$83,3,FALSE))))</f>
        <v>สิบเอกชัยวัฒน์  เรืองไกรศิลป์</v>
      </c>
      <c r="Z157" s="6" t="str">
        <f>IF(Y157=$Z$4,MAX(Z$1:$Z156)+1,"")</f>
        <v/>
      </c>
      <c r="AA157" s="6" t="str">
        <f>IF($Y157=AA$4,MAX(AA$1:AA156)+1,"")</f>
        <v/>
      </c>
      <c r="AB157" s="6" t="str">
        <f>IF($Y157=AB$4,MAX(AB$1:AB156)+1,"")</f>
        <v/>
      </c>
      <c r="AC157" s="6" t="str">
        <f>IF($Y157=AC$4,MAX(AC$1:AC156)+1,"")</f>
        <v/>
      </c>
      <c r="AD157" s="6" t="str">
        <f>IF($Y157=AD$4,MAX(AD$1:AD156)+1,"")</f>
        <v/>
      </c>
      <c r="AE157" s="6" t="str">
        <f>IF($Y157=AE$4,MAX(AE$1:AE156)+1,"")</f>
        <v/>
      </c>
      <c r="AF157" s="6" t="str">
        <f>IF($Y157=AF$4,MAX(AF$1:AF156)+1,"")</f>
        <v/>
      </c>
      <c r="AG157" s="6" t="str">
        <f>IF($Y157=AG$4,MAX(AG$1:AG156)+1,"")</f>
        <v/>
      </c>
      <c r="AH157" s="6" t="str">
        <f>IF($Y157=AH$4,MAX(AH$1:AH156)+1,"")</f>
        <v/>
      </c>
      <c r="AI157" s="5">
        <f t="shared" si="33"/>
        <v>0</v>
      </c>
      <c r="AK157" s="6" t="str">
        <f>IF($W157=AK$4,MAX(AK$1:AK156)+1,"")</f>
        <v/>
      </c>
      <c r="AL157" s="6" t="str">
        <f>IF($W157=AL$4,MAX(AL$1:AL156)+1,"")</f>
        <v/>
      </c>
      <c r="AM157" s="6" t="str">
        <f>IF($W157=AM$4,MAX(AM$1:AM156)+1,"")</f>
        <v/>
      </c>
      <c r="AN157" s="6">
        <f>IF($W157=AN$4,MAX(AN$1:AN156)+1,"")</f>
        <v>19</v>
      </c>
      <c r="AO157" s="6" t="str">
        <f>IF($W157=AO$4,MAX(AO$1:AO156)+1,"")</f>
        <v/>
      </c>
      <c r="AP157" s="6" t="str">
        <f>IF($W157=AP$4,MAX(AP$1:AP156)+1,"")</f>
        <v/>
      </c>
      <c r="AQ157" s="6" t="str">
        <f>IF($W157=AQ$4,MAX(AQ$1:AQ156)+1,"")</f>
        <v/>
      </c>
      <c r="AR157" s="6" t="str">
        <f>IF($W157=AR$4,MAX(AR$1:AR156)+1,"")</f>
        <v/>
      </c>
      <c r="AS157" s="6" t="str">
        <f>IF($W157=AS$4,MAX(AS$1:AS156)+1,"")</f>
        <v/>
      </c>
      <c r="AT157" s="6" t="str">
        <f>IF($W157=AT$4,MAX(AT$1:AT156)+1,"")</f>
        <v/>
      </c>
      <c r="AU157" s="6" t="str">
        <f>IF($W157=AU$4,MAX(AU$1:AU156)+1,"")</f>
        <v/>
      </c>
      <c r="AV157" s="6" t="str">
        <f>IF($W157=AV$4,MAX(AV$1:AV156)+1,"")</f>
        <v/>
      </c>
      <c r="AW157" s="6" t="str">
        <f>IF($W157=AW$4,MAX(AW$1:AW156)+1,"")</f>
        <v/>
      </c>
      <c r="AX157" s="6" t="str">
        <f>IF($W157=AX$4,MAX(AX$1:AX156)+1,"")</f>
        <v/>
      </c>
      <c r="AY157" s="6" t="str">
        <f>IF($W157=AY$4,MAX(AY$1:AY156)+1,"")</f>
        <v/>
      </c>
      <c r="AZ157" s="6" t="str">
        <f>IF($W157=AZ$4,MAX(AZ$1:AZ156)+1,"")</f>
        <v/>
      </c>
      <c r="BA157" s="6" t="str">
        <f>IF($W157=BA$4,MAX(BA$1:BA156)+1,"")</f>
        <v/>
      </c>
      <c r="BB157" s="6" t="str">
        <f>IF($W157=BB$4,MAX(BB$1:BB156)+1,"")</f>
        <v/>
      </c>
      <c r="BC157" s="6" t="str">
        <f>IF($W157=BC$4,MAX(BC$1:BC156)+1,"")</f>
        <v/>
      </c>
      <c r="BD157" s="6" t="str">
        <f>IF($W157=BD$4,MAX(BD$1:BD156)+1,"")</f>
        <v/>
      </c>
      <c r="BE157" s="6" t="str">
        <f>IF($W157=BE$4,MAX(BE$1:BE156)+1,"")</f>
        <v/>
      </c>
      <c r="BF157" s="6" t="str">
        <f>IF($W157=BF$4,MAX(BF$1:BF156)+1,"")</f>
        <v/>
      </c>
      <c r="BG157" s="6" t="str">
        <f>IF($W157=BG$4,MAX(BG$1:BG156)+1,"")</f>
        <v/>
      </c>
      <c r="BH157" s="6" t="str">
        <f>IF($W157=BH$4,MAX(BH$1:BH156)+1,"")</f>
        <v/>
      </c>
      <c r="BI157" s="6" t="str">
        <f>IF($W157=BI$4,MAX(BI$1:BI156)+1,"")</f>
        <v/>
      </c>
      <c r="BJ157" s="6" t="str">
        <f>IF($W157=BJ$4,MAX(BJ$1:BJ156)+1,"")</f>
        <v/>
      </c>
      <c r="BK157" s="6" t="str">
        <f>IF($W157=BK$4,MAX(BK$1:BK156)+1,"")</f>
        <v/>
      </c>
      <c r="BL157" s="6" t="str">
        <f>IF($W157=BL$4,MAX(BL$1:BL156)+1,"")</f>
        <v/>
      </c>
      <c r="BM157" s="6" t="str">
        <f>IF($W157=BM$4,MAX(BM$1:BM156)+1,"")</f>
        <v/>
      </c>
      <c r="BN157" s="6" t="str">
        <f>IF($W157=BN$4,MAX(BN$1:BN156)+1,"")</f>
        <v/>
      </c>
      <c r="BO157" s="6" t="str">
        <f>IF($W157=BO$4,MAX(BO$1:BO156)+1,"")</f>
        <v/>
      </c>
      <c r="BP157" s="6" t="str">
        <f>IF($W157=BP$4,MAX(BP$1:BP156)+1,"")</f>
        <v/>
      </c>
      <c r="BQ157" s="6" t="str">
        <f>IF($W157=BQ$4,MAX(BQ$1:BQ156)+1,"")</f>
        <v/>
      </c>
      <c r="BR157" s="6" t="str">
        <f>IF($W157=BR$4,MAX(BR$1:BR156)+1,"")</f>
        <v/>
      </c>
      <c r="BS157" s="6" t="str">
        <f>IF($W157=BS$4,MAX(BS$1:BS156)+1,"")</f>
        <v/>
      </c>
      <c r="BT157" s="6" t="str">
        <f>IF($W157=BT$4,MAX(BT$1:BT156)+1,"")</f>
        <v/>
      </c>
      <c r="BU157" s="6" t="str">
        <f>IF($W157=BU$4,MAX(BU$1:BU156)+1,"")</f>
        <v/>
      </c>
      <c r="BV157" s="6" t="str">
        <f>IF($W157=BV$4,MAX(BV$1:BV156)+1,"")</f>
        <v/>
      </c>
      <c r="BW157" s="6" t="str">
        <f>IF($W157=BW$4,MAX(BW$1:BW156)+1,"")</f>
        <v/>
      </c>
      <c r="BX157" s="6" t="str">
        <f>IF($W157=BX$4,MAX(BX$1:BX156)+1,"")</f>
        <v/>
      </c>
      <c r="BY157" s="6" t="str">
        <f>IF($W157=BY$4,MAX(BY$1:BY156)+1,"")</f>
        <v/>
      </c>
      <c r="BZ157" s="6" t="str">
        <f>IF($W157=BZ$4,MAX(BZ$1:BZ156)+1,"")</f>
        <v/>
      </c>
      <c r="CA157" s="6" t="str">
        <f>IF($W157=CA$4,MAX(CA$1:CA156)+1,"")</f>
        <v/>
      </c>
      <c r="CB157" s="6" t="str">
        <f>IF($W157=CB$4,MAX(CB$1:CB156)+1,"")</f>
        <v/>
      </c>
      <c r="CC157" s="6" t="str">
        <f>IF($W157=CC$4,MAX(CC$1:CC156)+1,"")</f>
        <v/>
      </c>
      <c r="CD157" s="6" t="str">
        <f>IF($W157=CD$4,MAX(CD$1:CD156)+1,"")</f>
        <v/>
      </c>
      <c r="CE157" s="6" t="str">
        <f>IF($W157=CE$4,MAX(CE$1:CE156)+1,"")</f>
        <v/>
      </c>
      <c r="CF157" s="6" t="str">
        <f>IF($W157=CF$4,MAX(CF$1:CF156)+1,"")</f>
        <v/>
      </c>
      <c r="CG157" s="6" t="str">
        <f>IF($W157=CG$4,MAX(CG$1:CG156)+1,"")</f>
        <v/>
      </c>
      <c r="CH157" s="6" t="str">
        <f>IF($W157=CH$4,MAX(CH$1:CH156)+1,"")</f>
        <v/>
      </c>
      <c r="CI157" s="6" t="str">
        <f>IF($W157=CI$4,MAX(CI$1:CI156)+1,"")</f>
        <v/>
      </c>
      <c r="CJ157" s="6" t="str">
        <f>IF($W157=CJ$4,MAX(CJ$1:CJ156)+1,"")</f>
        <v/>
      </c>
      <c r="CK157" s="6" t="str">
        <f>IF($W157=CK$4,MAX(CK$1:CK156)+1,"")</f>
        <v/>
      </c>
      <c r="CL157" s="6" t="str">
        <f>IF($W157=CL$4,MAX(CL$1:CL156)+1,"")</f>
        <v/>
      </c>
      <c r="CM157" s="6" t="str">
        <f>IF($W157=CM$4,MAX(CM$1:CM156)+1,"")</f>
        <v/>
      </c>
      <c r="CN157" s="6" t="str">
        <f>IF($W157=CN$4,MAX(CN$1:CN156)+1,"")</f>
        <v/>
      </c>
      <c r="CO157" s="6" t="str">
        <f>IF($W157=CO$4,MAX(CO$1:CO156)+1,"")</f>
        <v/>
      </c>
      <c r="CP157" s="6" t="str">
        <f>IF($W157=CP$4,MAX(CP$1:CP156)+1,"")</f>
        <v/>
      </c>
      <c r="CQ157" s="6" t="str">
        <f>IF($W157=CQ$4,MAX(CQ$1:CQ156)+1,"")</f>
        <v/>
      </c>
      <c r="CR157" s="6" t="str">
        <f>IF($W157=CR$4,MAX(CR$1:CR156)+1,"")</f>
        <v/>
      </c>
      <c r="CS157" s="6" t="str">
        <f>IF($W157=CS$4,MAX(CS$1:CS156)+1,"")</f>
        <v/>
      </c>
      <c r="CT157" s="5">
        <f t="shared" si="34"/>
        <v>19</v>
      </c>
      <c r="CU157" s="6" t="str">
        <f t="shared" si="35"/>
        <v>1709901958603</v>
      </c>
      <c r="CV157" s="5" t="str">
        <f t="shared" si="36"/>
        <v>เด็กชาย</v>
      </c>
      <c r="CW157" s="5" t="str" cm="1">
        <f t="array" ref="CW157">RIGHT(F157,MIN(LEN(SUBSTITUTE(F157,รายชื่อนักเรียนแยกห้อง!$AD$5:$AD$8,""))))</f>
        <v>ปุณธกรณ์</v>
      </c>
      <c r="CX157" s="6">
        <f t="shared" si="37"/>
        <v>0</v>
      </c>
      <c r="CY157" s="6" t="str">
        <f t="shared" si="38"/>
        <v/>
      </c>
      <c r="CZ157" s="5" t="str">
        <f t="shared" si="39"/>
        <v>มัธยมศึกษาปีที่ 1/5-0</v>
      </c>
      <c r="DA157" s="5" t="str">
        <f t="shared" si="40"/>
        <v>มัธยมศึกษาปีที่ 1/5-</v>
      </c>
      <c r="DC157" s="6" t="str">
        <f>IF(DB157="วิทย์-คณิต (เตรียมวิศวะ)",MAX($DC$1:DC156)+1,"")</f>
        <v/>
      </c>
      <c r="DD157" s="6" t="str">
        <f>IF(DB157="วิทย์-คณิต (วิทยาศาสตร์สุขภาพ)",MAX($DD$1:DD156)+1,"")</f>
        <v/>
      </c>
      <c r="DE157" s="6" t="str">
        <f>IF(DB157="ศิลป์การจัดการธุรกิจการค้าสมัยใหม่",MAX($DE$1:DE156)+1,"")</f>
        <v/>
      </c>
      <c r="DF157" s="6" t="str">
        <f>IF(DB157="ศิลป์ภาษาจีนเพื่อธุรกิจ 4.0",MAX($DF$1:DF156)+1,"")</f>
        <v/>
      </c>
      <c r="DG157" s="6" t="str">
        <f>IF(DB157="ศิลป์ภาษาอังกฤษเพื่อการสื่อสารธุรกิจ",MAX($DG$1:DG156)+1,"")</f>
        <v/>
      </c>
      <c r="DH157" s="6" t="str">
        <f>IF(DB157="นวัตกรรมการจัดการเกษตร",MAX($DH$1:DH156)+1,"")</f>
        <v/>
      </c>
      <c r="DI157" s="5">
        <f t="shared" si="41"/>
        <v>0</v>
      </c>
      <c r="DJ157" s="5" t="str">
        <f t="shared" si="42"/>
        <v>มัธยมศึกษาปีที่ 1/5-3</v>
      </c>
      <c r="DK157" s="5" t="str">
        <f t="shared" si="43"/>
        <v>-0</v>
      </c>
      <c r="DL157" s="5" t="str">
        <f t="shared" si="44"/>
        <v>มัธยมศึกษาปีที่ 1</v>
      </c>
    </row>
    <row r="158" spans="1:116">
      <c r="A158" s="5" t="str">
        <f t="shared" si="30"/>
        <v>มัธยมศึกษาปีที่ 1/5-4</v>
      </c>
      <c r="B158" s="5" t="str">
        <f t="shared" si="31"/>
        <v>ช68104-20</v>
      </c>
      <c r="C158" s="5" t="str">
        <f t="shared" si="32"/>
        <v>-0</v>
      </c>
      <c r="D158" s="8">
        <v>4</v>
      </c>
      <c r="E158" s="9" t="s">
        <v>1912</v>
      </c>
      <c r="F158" s="3" t="s">
        <v>1937</v>
      </c>
      <c r="G158" s="3" t="s">
        <v>2386</v>
      </c>
      <c r="H158" s="11">
        <v>1</v>
      </c>
      <c r="I158" s="11">
        <v>9</v>
      </c>
      <c r="J158" s="11">
        <v>2</v>
      </c>
      <c r="K158" s="11">
        <v>9</v>
      </c>
      <c r="L158" s="11">
        <v>9</v>
      </c>
      <c r="M158" s="11">
        <v>0</v>
      </c>
      <c r="N158" s="11">
        <v>1</v>
      </c>
      <c r="O158" s="11">
        <v>4</v>
      </c>
      <c r="P158" s="11">
        <v>2</v>
      </c>
      <c r="Q158" s="11">
        <v>8</v>
      </c>
      <c r="R158" s="11">
        <v>0</v>
      </c>
      <c r="S158" s="11">
        <v>6</v>
      </c>
      <c r="T158" s="11">
        <v>8</v>
      </c>
      <c r="U158" s="11" t="s">
        <v>2027</v>
      </c>
      <c r="W158" s="6" t="str">
        <f>IF(X158="","",IF(X158=รายชื่อชมรม!$B$3,รายชื่อชมรม!$A$3,IF(X158=รายชื่อชมรม!$B$4,รายชื่อชมรม!$A$4,IF(X158=รายชื่อชมรม!$B$5,รายชื่อชมรม!$A$5,IF(X158=รายชื่อชมรม!$B$6,รายชื่อชมรม!$A$6,IF(X158=รายชื่อชมรม!$B$7,รายชื่อชมรม!$A$7,IF(X158=รายชื่อชมรม!$B$8,รายชื่อชมรม!$A$8,IF(X158=รายชื่อชมรม!$B$9,รายชื่อชมรม!$A$9,IF(X158=รายชื่อชมรม!$B$10,รายชื่อชมรม!$A$10,IF(X158=รายชื่อชมรม!$B$11,รายชื่อชมรม!$A$11,IF(X158=รายชื่อชมรม!$B$12,รายชื่อชมรม!$A$12,"-")))))))))))</f>
        <v>ช68104</v>
      </c>
      <c r="X158" s="6" t="s">
        <v>2317</v>
      </c>
      <c r="Y158" s="6" t="str">
        <f>IF(W158=0,"",IF(W158="-","",IF(W158="","",VLOOKUP(W158,รายชื่อชมรม!$A$3:$F$83,3,FALSE))))</f>
        <v>สิบเอกชัยวัฒน์  เรืองไกรศิลป์</v>
      </c>
      <c r="Z158" s="6" t="str">
        <f>IF(Y158=$Z$4,MAX(Z$1:$Z157)+1,"")</f>
        <v/>
      </c>
      <c r="AA158" s="6" t="str">
        <f>IF($Y158=AA$4,MAX(AA$1:AA157)+1,"")</f>
        <v/>
      </c>
      <c r="AB158" s="6" t="str">
        <f>IF($Y158=AB$4,MAX(AB$1:AB157)+1,"")</f>
        <v/>
      </c>
      <c r="AC158" s="6" t="str">
        <f>IF($Y158=AC$4,MAX(AC$1:AC157)+1,"")</f>
        <v/>
      </c>
      <c r="AD158" s="6" t="str">
        <f>IF($Y158=AD$4,MAX(AD$1:AD157)+1,"")</f>
        <v/>
      </c>
      <c r="AE158" s="6" t="str">
        <f>IF($Y158=AE$4,MAX(AE$1:AE157)+1,"")</f>
        <v/>
      </c>
      <c r="AF158" s="6" t="str">
        <f>IF($Y158=AF$4,MAX(AF$1:AF157)+1,"")</f>
        <v/>
      </c>
      <c r="AG158" s="6" t="str">
        <f>IF($Y158=AG$4,MAX(AG$1:AG157)+1,"")</f>
        <v/>
      </c>
      <c r="AH158" s="6" t="str">
        <f>IF($Y158=AH$4,MAX(AH$1:AH157)+1,"")</f>
        <v/>
      </c>
      <c r="AI158" s="5">
        <f t="shared" si="33"/>
        <v>0</v>
      </c>
      <c r="AK158" s="6" t="str">
        <f>IF($W158=AK$4,MAX(AK$1:AK157)+1,"")</f>
        <v/>
      </c>
      <c r="AL158" s="6" t="str">
        <f>IF($W158=AL$4,MAX(AL$1:AL157)+1,"")</f>
        <v/>
      </c>
      <c r="AM158" s="6" t="str">
        <f>IF($W158=AM$4,MAX(AM$1:AM157)+1,"")</f>
        <v/>
      </c>
      <c r="AN158" s="6">
        <f>IF($W158=AN$4,MAX(AN$1:AN157)+1,"")</f>
        <v>20</v>
      </c>
      <c r="AO158" s="6" t="str">
        <f>IF($W158=AO$4,MAX(AO$1:AO157)+1,"")</f>
        <v/>
      </c>
      <c r="AP158" s="6" t="str">
        <f>IF($W158=AP$4,MAX(AP$1:AP157)+1,"")</f>
        <v/>
      </c>
      <c r="AQ158" s="6" t="str">
        <f>IF($W158=AQ$4,MAX(AQ$1:AQ157)+1,"")</f>
        <v/>
      </c>
      <c r="AR158" s="6" t="str">
        <f>IF($W158=AR$4,MAX(AR$1:AR157)+1,"")</f>
        <v/>
      </c>
      <c r="AS158" s="6" t="str">
        <f>IF($W158=AS$4,MAX(AS$1:AS157)+1,"")</f>
        <v/>
      </c>
      <c r="AT158" s="6" t="str">
        <f>IF($W158=AT$4,MAX(AT$1:AT157)+1,"")</f>
        <v/>
      </c>
      <c r="AU158" s="6" t="str">
        <f>IF($W158=AU$4,MAX(AU$1:AU157)+1,"")</f>
        <v/>
      </c>
      <c r="AV158" s="6" t="str">
        <f>IF($W158=AV$4,MAX(AV$1:AV157)+1,"")</f>
        <v/>
      </c>
      <c r="AW158" s="6" t="str">
        <f>IF($W158=AW$4,MAX(AW$1:AW157)+1,"")</f>
        <v/>
      </c>
      <c r="AX158" s="6" t="str">
        <f>IF($W158=AX$4,MAX(AX$1:AX157)+1,"")</f>
        <v/>
      </c>
      <c r="AY158" s="6" t="str">
        <f>IF($W158=AY$4,MAX(AY$1:AY157)+1,"")</f>
        <v/>
      </c>
      <c r="AZ158" s="6" t="str">
        <f>IF($W158=AZ$4,MAX(AZ$1:AZ157)+1,"")</f>
        <v/>
      </c>
      <c r="BA158" s="6" t="str">
        <f>IF($W158=BA$4,MAX(BA$1:BA157)+1,"")</f>
        <v/>
      </c>
      <c r="BB158" s="6" t="str">
        <f>IF($W158=BB$4,MAX(BB$1:BB157)+1,"")</f>
        <v/>
      </c>
      <c r="BC158" s="6" t="str">
        <f>IF($W158=BC$4,MAX(BC$1:BC157)+1,"")</f>
        <v/>
      </c>
      <c r="BD158" s="6" t="str">
        <f>IF($W158=BD$4,MAX(BD$1:BD157)+1,"")</f>
        <v/>
      </c>
      <c r="BE158" s="6" t="str">
        <f>IF($W158=BE$4,MAX(BE$1:BE157)+1,"")</f>
        <v/>
      </c>
      <c r="BF158" s="6" t="str">
        <f>IF($W158=BF$4,MAX(BF$1:BF157)+1,"")</f>
        <v/>
      </c>
      <c r="BG158" s="6" t="str">
        <f>IF($W158=BG$4,MAX(BG$1:BG157)+1,"")</f>
        <v/>
      </c>
      <c r="BH158" s="6" t="str">
        <f>IF($W158=BH$4,MAX(BH$1:BH157)+1,"")</f>
        <v/>
      </c>
      <c r="BI158" s="6" t="str">
        <f>IF($W158=BI$4,MAX(BI$1:BI157)+1,"")</f>
        <v/>
      </c>
      <c r="BJ158" s="6" t="str">
        <f>IF($W158=BJ$4,MAX(BJ$1:BJ157)+1,"")</f>
        <v/>
      </c>
      <c r="BK158" s="6" t="str">
        <f>IF($W158=BK$4,MAX(BK$1:BK157)+1,"")</f>
        <v/>
      </c>
      <c r="BL158" s="6" t="str">
        <f>IF($W158=BL$4,MAX(BL$1:BL157)+1,"")</f>
        <v/>
      </c>
      <c r="BM158" s="6" t="str">
        <f>IF($W158=BM$4,MAX(BM$1:BM157)+1,"")</f>
        <v/>
      </c>
      <c r="BN158" s="6" t="str">
        <f>IF($W158=BN$4,MAX(BN$1:BN157)+1,"")</f>
        <v/>
      </c>
      <c r="BO158" s="6" t="str">
        <f>IF($W158=BO$4,MAX(BO$1:BO157)+1,"")</f>
        <v/>
      </c>
      <c r="BP158" s="6" t="str">
        <f>IF($W158=BP$4,MAX(BP$1:BP157)+1,"")</f>
        <v/>
      </c>
      <c r="BQ158" s="6" t="str">
        <f>IF($W158=BQ$4,MAX(BQ$1:BQ157)+1,"")</f>
        <v/>
      </c>
      <c r="BR158" s="6" t="str">
        <f>IF($W158=BR$4,MAX(BR$1:BR157)+1,"")</f>
        <v/>
      </c>
      <c r="BS158" s="6" t="str">
        <f>IF($W158=BS$4,MAX(BS$1:BS157)+1,"")</f>
        <v/>
      </c>
      <c r="BT158" s="6" t="str">
        <f>IF($W158=BT$4,MAX(BT$1:BT157)+1,"")</f>
        <v/>
      </c>
      <c r="BU158" s="6" t="str">
        <f>IF($W158=BU$4,MAX(BU$1:BU157)+1,"")</f>
        <v/>
      </c>
      <c r="BV158" s="6" t="str">
        <f>IF($W158=BV$4,MAX(BV$1:BV157)+1,"")</f>
        <v/>
      </c>
      <c r="BW158" s="6" t="str">
        <f>IF($W158=BW$4,MAX(BW$1:BW157)+1,"")</f>
        <v/>
      </c>
      <c r="BX158" s="6" t="str">
        <f>IF($W158=BX$4,MAX(BX$1:BX157)+1,"")</f>
        <v/>
      </c>
      <c r="BY158" s="6" t="str">
        <f>IF($W158=BY$4,MAX(BY$1:BY157)+1,"")</f>
        <v/>
      </c>
      <c r="BZ158" s="6" t="str">
        <f>IF($W158=BZ$4,MAX(BZ$1:BZ157)+1,"")</f>
        <v/>
      </c>
      <c r="CA158" s="6" t="str">
        <f>IF($W158=CA$4,MAX(CA$1:CA157)+1,"")</f>
        <v/>
      </c>
      <c r="CB158" s="6" t="str">
        <f>IF($W158=CB$4,MAX(CB$1:CB157)+1,"")</f>
        <v/>
      </c>
      <c r="CC158" s="6" t="str">
        <f>IF($W158=CC$4,MAX(CC$1:CC157)+1,"")</f>
        <v/>
      </c>
      <c r="CD158" s="6" t="str">
        <f>IF($W158=CD$4,MAX(CD$1:CD157)+1,"")</f>
        <v/>
      </c>
      <c r="CE158" s="6" t="str">
        <f>IF($W158=CE$4,MAX(CE$1:CE157)+1,"")</f>
        <v/>
      </c>
      <c r="CF158" s="6" t="str">
        <f>IF($W158=CF$4,MAX(CF$1:CF157)+1,"")</f>
        <v/>
      </c>
      <c r="CG158" s="6" t="str">
        <f>IF($W158=CG$4,MAX(CG$1:CG157)+1,"")</f>
        <v/>
      </c>
      <c r="CH158" s="6" t="str">
        <f>IF($W158=CH$4,MAX(CH$1:CH157)+1,"")</f>
        <v/>
      </c>
      <c r="CI158" s="6" t="str">
        <f>IF($W158=CI$4,MAX(CI$1:CI157)+1,"")</f>
        <v/>
      </c>
      <c r="CJ158" s="6" t="str">
        <f>IF($W158=CJ$4,MAX(CJ$1:CJ157)+1,"")</f>
        <v/>
      </c>
      <c r="CK158" s="6" t="str">
        <f>IF($W158=CK$4,MAX(CK$1:CK157)+1,"")</f>
        <v/>
      </c>
      <c r="CL158" s="6" t="str">
        <f>IF($W158=CL$4,MAX(CL$1:CL157)+1,"")</f>
        <v/>
      </c>
      <c r="CM158" s="6" t="str">
        <f>IF($W158=CM$4,MAX(CM$1:CM157)+1,"")</f>
        <v/>
      </c>
      <c r="CN158" s="6" t="str">
        <f>IF($W158=CN$4,MAX(CN$1:CN157)+1,"")</f>
        <v/>
      </c>
      <c r="CO158" s="6" t="str">
        <f>IF($W158=CO$4,MAX(CO$1:CO157)+1,"")</f>
        <v/>
      </c>
      <c r="CP158" s="6" t="str">
        <f>IF($W158=CP$4,MAX(CP$1:CP157)+1,"")</f>
        <v/>
      </c>
      <c r="CQ158" s="6" t="str">
        <f>IF($W158=CQ$4,MAX(CQ$1:CQ157)+1,"")</f>
        <v/>
      </c>
      <c r="CR158" s="6" t="str">
        <f>IF($W158=CR$4,MAX(CR$1:CR157)+1,"")</f>
        <v/>
      </c>
      <c r="CS158" s="6" t="str">
        <f>IF($W158=CS$4,MAX(CS$1:CS157)+1,"")</f>
        <v/>
      </c>
      <c r="CT158" s="5">
        <f t="shared" si="34"/>
        <v>20</v>
      </c>
      <c r="CU158" s="6" t="str">
        <f t="shared" si="35"/>
        <v>1929901428068</v>
      </c>
      <c r="CV158" s="5" t="str">
        <f t="shared" si="36"/>
        <v>เด็กชาย</v>
      </c>
      <c r="CW158" s="5" t="str" cm="1">
        <f t="array" ref="CW158">RIGHT(F158,MIN(LEN(SUBSTITUTE(F158,รายชื่อนักเรียนแยกห้อง!$AD$5:$AD$8,""))))</f>
        <v>ชินวร</v>
      </c>
      <c r="CX158" s="6">
        <f t="shared" si="37"/>
        <v>0</v>
      </c>
      <c r="CY158" s="6" t="str">
        <f t="shared" si="38"/>
        <v/>
      </c>
      <c r="CZ158" s="5" t="str">
        <f t="shared" si="39"/>
        <v>มัธยมศึกษาปีที่ 1/5-0</v>
      </c>
      <c r="DA158" s="5" t="str">
        <f t="shared" si="40"/>
        <v>มัธยมศึกษาปีที่ 1/5-</v>
      </c>
      <c r="DC158" s="6" t="str">
        <f>IF(DB158="วิทย์-คณิต (เตรียมวิศวะ)",MAX($DC$1:DC157)+1,"")</f>
        <v/>
      </c>
      <c r="DD158" s="6" t="str">
        <f>IF(DB158="วิทย์-คณิต (วิทยาศาสตร์สุขภาพ)",MAX($DD$1:DD157)+1,"")</f>
        <v/>
      </c>
      <c r="DE158" s="6" t="str">
        <f>IF(DB158="ศิลป์การจัดการธุรกิจการค้าสมัยใหม่",MAX($DE$1:DE157)+1,"")</f>
        <v/>
      </c>
      <c r="DF158" s="6" t="str">
        <f>IF(DB158="ศิลป์ภาษาจีนเพื่อธุรกิจ 4.0",MAX($DF$1:DF157)+1,"")</f>
        <v/>
      </c>
      <c r="DG158" s="6" t="str">
        <f>IF(DB158="ศิลป์ภาษาอังกฤษเพื่อการสื่อสารธุรกิจ",MAX($DG$1:DG157)+1,"")</f>
        <v/>
      </c>
      <c r="DH158" s="6" t="str">
        <f>IF(DB158="นวัตกรรมการจัดการเกษตร",MAX($DH$1:DH157)+1,"")</f>
        <v/>
      </c>
      <c r="DI158" s="5">
        <f t="shared" si="41"/>
        <v>0</v>
      </c>
      <c r="DJ158" s="5" t="str">
        <f t="shared" si="42"/>
        <v>มัธยมศึกษาปีที่ 1/5-4</v>
      </c>
      <c r="DK158" s="5" t="str">
        <f t="shared" si="43"/>
        <v>-0</v>
      </c>
      <c r="DL158" s="5" t="str">
        <f t="shared" si="44"/>
        <v>มัธยมศึกษาปีที่ 1</v>
      </c>
    </row>
    <row r="159" spans="1:116">
      <c r="A159" s="5" t="str">
        <f t="shared" si="30"/>
        <v>มัธยมศึกษาปีที่ 1/5-5</v>
      </c>
      <c r="B159" s="5" t="str">
        <f t="shared" si="31"/>
        <v>ช68104-21</v>
      </c>
      <c r="C159" s="5" t="str">
        <f t="shared" si="32"/>
        <v>-0</v>
      </c>
      <c r="D159" s="8">
        <v>5</v>
      </c>
      <c r="E159" s="9" t="s">
        <v>1915</v>
      </c>
      <c r="F159" s="3" t="s">
        <v>1939</v>
      </c>
      <c r="G159" s="3" t="s">
        <v>2387</v>
      </c>
      <c r="H159" s="11">
        <v>1</v>
      </c>
      <c r="I159" s="11">
        <v>7</v>
      </c>
      <c r="J159" s="11">
        <v>5</v>
      </c>
      <c r="K159" s="11">
        <v>9</v>
      </c>
      <c r="L159" s="11">
        <v>9</v>
      </c>
      <c r="M159" s="11">
        <v>0</v>
      </c>
      <c r="N159" s="11">
        <v>0</v>
      </c>
      <c r="O159" s="11">
        <v>5</v>
      </c>
      <c r="P159" s="11">
        <v>6</v>
      </c>
      <c r="Q159" s="11">
        <v>6</v>
      </c>
      <c r="R159" s="11">
        <v>9</v>
      </c>
      <c r="S159" s="11">
        <v>3</v>
      </c>
      <c r="T159" s="11">
        <v>1</v>
      </c>
      <c r="U159" s="11" t="s">
        <v>2027</v>
      </c>
      <c r="W159" s="6" t="str">
        <f>IF(X159="","",IF(X159=รายชื่อชมรม!$B$3,รายชื่อชมรม!$A$3,IF(X159=รายชื่อชมรม!$B$4,รายชื่อชมรม!$A$4,IF(X159=รายชื่อชมรม!$B$5,รายชื่อชมรม!$A$5,IF(X159=รายชื่อชมรม!$B$6,รายชื่อชมรม!$A$6,IF(X159=รายชื่อชมรม!$B$7,รายชื่อชมรม!$A$7,IF(X159=รายชื่อชมรม!$B$8,รายชื่อชมรม!$A$8,IF(X159=รายชื่อชมรม!$B$9,รายชื่อชมรม!$A$9,IF(X159=รายชื่อชมรม!$B$10,รายชื่อชมรม!$A$10,IF(X159=รายชื่อชมรม!$B$11,รายชื่อชมรม!$A$11,IF(X159=รายชื่อชมรม!$B$12,รายชื่อชมรม!$A$12,"-")))))))))))</f>
        <v>ช68104</v>
      </c>
      <c r="X159" s="6" t="s">
        <v>2317</v>
      </c>
      <c r="Y159" s="6" t="str">
        <f>IF(W159=0,"",IF(W159="-","",IF(W159="","",VLOOKUP(W159,รายชื่อชมรม!$A$3:$F$83,3,FALSE))))</f>
        <v>สิบเอกชัยวัฒน์  เรืองไกรศิลป์</v>
      </c>
      <c r="Z159" s="6" t="str">
        <f>IF(Y159=$Z$4,MAX(Z$1:$Z158)+1,"")</f>
        <v/>
      </c>
      <c r="AA159" s="6" t="str">
        <f>IF($Y159=AA$4,MAX(AA$1:AA158)+1,"")</f>
        <v/>
      </c>
      <c r="AB159" s="6" t="str">
        <f>IF($Y159=AB$4,MAX(AB$1:AB158)+1,"")</f>
        <v/>
      </c>
      <c r="AC159" s="6" t="str">
        <f>IF($Y159=AC$4,MAX(AC$1:AC158)+1,"")</f>
        <v/>
      </c>
      <c r="AD159" s="6" t="str">
        <f>IF($Y159=AD$4,MAX(AD$1:AD158)+1,"")</f>
        <v/>
      </c>
      <c r="AE159" s="6" t="str">
        <f>IF($Y159=AE$4,MAX(AE$1:AE158)+1,"")</f>
        <v/>
      </c>
      <c r="AF159" s="6" t="str">
        <f>IF($Y159=AF$4,MAX(AF$1:AF158)+1,"")</f>
        <v/>
      </c>
      <c r="AG159" s="6" t="str">
        <f>IF($Y159=AG$4,MAX(AG$1:AG158)+1,"")</f>
        <v/>
      </c>
      <c r="AH159" s="6" t="str">
        <f>IF($Y159=AH$4,MAX(AH$1:AH158)+1,"")</f>
        <v/>
      </c>
      <c r="AI159" s="5">
        <f t="shared" si="33"/>
        <v>0</v>
      </c>
      <c r="AK159" s="6" t="str">
        <f>IF($W159=AK$4,MAX(AK$1:AK158)+1,"")</f>
        <v/>
      </c>
      <c r="AL159" s="6" t="str">
        <f>IF($W159=AL$4,MAX(AL$1:AL158)+1,"")</f>
        <v/>
      </c>
      <c r="AM159" s="6" t="str">
        <f>IF($W159=AM$4,MAX(AM$1:AM158)+1,"")</f>
        <v/>
      </c>
      <c r="AN159" s="6">
        <f>IF($W159=AN$4,MAX(AN$1:AN158)+1,"")</f>
        <v>21</v>
      </c>
      <c r="AO159" s="6" t="str">
        <f>IF($W159=AO$4,MAX(AO$1:AO158)+1,"")</f>
        <v/>
      </c>
      <c r="AP159" s="6" t="str">
        <f>IF($W159=AP$4,MAX(AP$1:AP158)+1,"")</f>
        <v/>
      </c>
      <c r="AQ159" s="6" t="str">
        <f>IF($W159=AQ$4,MAX(AQ$1:AQ158)+1,"")</f>
        <v/>
      </c>
      <c r="AR159" s="6" t="str">
        <f>IF($W159=AR$4,MAX(AR$1:AR158)+1,"")</f>
        <v/>
      </c>
      <c r="AS159" s="6" t="str">
        <f>IF($W159=AS$4,MAX(AS$1:AS158)+1,"")</f>
        <v/>
      </c>
      <c r="AT159" s="6" t="str">
        <f>IF($W159=AT$4,MAX(AT$1:AT158)+1,"")</f>
        <v/>
      </c>
      <c r="AU159" s="6" t="str">
        <f>IF($W159=AU$4,MAX(AU$1:AU158)+1,"")</f>
        <v/>
      </c>
      <c r="AV159" s="6" t="str">
        <f>IF($W159=AV$4,MAX(AV$1:AV158)+1,"")</f>
        <v/>
      </c>
      <c r="AW159" s="6" t="str">
        <f>IF($W159=AW$4,MAX(AW$1:AW158)+1,"")</f>
        <v/>
      </c>
      <c r="AX159" s="6" t="str">
        <f>IF($W159=AX$4,MAX(AX$1:AX158)+1,"")</f>
        <v/>
      </c>
      <c r="AY159" s="6" t="str">
        <f>IF($W159=AY$4,MAX(AY$1:AY158)+1,"")</f>
        <v/>
      </c>
      <c r="AZ159" s="6" t="str">
        <f>IF($W159=AZ$4,MAX(AZ$1:AZ158)+1,"")</f>
        <v/>
      </c>
      <c r="BA159" s="6" t="str">
        <f>IF($W159=BA$4,MAX(BA$1:BA158)+1,"")</f>
        <v/>
      </c>
      <c r="BB159" s="6" t="str">
        <f>IF($W159=BB$4,MAX(BB$1:BB158)+1,"")</f>
        <v/>
      </c>
      <c r="BC159" s="6" t="str">
        <f>IF($W159=BC$4,MAX(BC$1:BC158)+1,"")</f>
        <v/>
      </c>
      <c r="BD159" s="6" t="str">
        <f>IF($W159=BD$4,MAX(BD$1:BD158)+1,"")</f>
        <v/>
      </c>
      <c r="BE159" s="6" t="str">
        <f>IF($W159=BE$4,MAX(BE$1:BE158)+1,"")</f>
        <v/>
      </c>
      <c r="BF159" s="6" t="str">
        <f>IF($W159=BF$4,MAX(BF$1:BF158)+1,"")</f>
        <v/>
      </c>
      <c r="BG159" s="6" t="str">
        <f>IF($W159=BG$4,MAX(BG$1:BG158)+1,"")</f>
        <v/>
      </c>
      <c r="BH159" s="6" t="str">
        <f>IF($W159=BH$4,MAX(BH$1:BH158)+1,"")</f>
        <v/>
      </c>
      <c r="BI159" s="6" t="str">
        <f>IF($W159=BI$4,MAX(BI$1:BI158)+1,"")</f>
        <v/>
      </c>
      <c r="BJ159" s="6" t="str">
        <f>IF($W159=BJ$4,MAX(BJ$1:BJ158)+1,"")</f>
        <v/>
      </c>
      <c r="BK159" s="6" t="str">
        <f>IF($W159=BK$4,MAX(BK$1:BK158)+1,"")</f>
        <v/>
      </c>
      <c r="BL159" s="6" t="str">
        <f>IF($W159=BL$4,MAX(BL$1:BL158)+1,"")</f>
        <v/>
      </c>
      <c r="BM159" s="6" t="str">
        <f>IF($W159=BM$4,MAX(BM$1:BM158)+1,"")</f>
        <v/>
      </c>
      <c r="BN159" s="6" t="str">
        <f>IF($W159=BN$4,MAX(BN$1:BN158)+1,"")</f>
        <v/>
      </c>
      <c r="BO159" s="6" t="str">
        <f>IF($W159=BO$4,MAX(BO$1:BO158)+1,"")</f>
        <v/>
      </c>
      <c r="BP159" s="6" t="str">
        <f>IF($W159=BP$4,MAX(BP$1:BP158)+1,"")</f>
        <v/>
      </c>
      <c r="BQ159" s="6" t="str">
        <f>IF($W159=BQ$4,MAX(BQ$1:BQ158)+1,"")</f>
        <v/>
      </c>
      <c r="BR159" s="6" t="str">
        <f>IF($W159=BR$4,MAX(BR$1:BR158)+1,"")</f>
        <v/>
      </c>
      <c r="BS159" s="6" t="str">
        <f>IF($W159=BS$4,MAX(BS$1:BS158)+1,"")</f>
        <v/>
      </c>
      <c r="BT159" s="6" t="str">
        <f>IF($W159=BT$4,MAX(BT$1:BT158)+1,"")</f>
        <v/>
      </c>
      <c r="BU159" s="6" t="str">
        <f>IF($W159=BU$4,MAX(BU$1:BU158)+1,"")</f>
        <v/>
      </c>
      <c r="BV159" s="6" t="str">
        <f>IF($W159=BV$4,MAX(BV$1:BV158)+1,"")</f>
        <v/>
      </c>
      <c r="BW159" s="6" t="str">
        <f>IF($W159=BW$4,MAX(BW$1:BW158)+1,"")</f>
        <v/>
      </c>
      <c r="BX159" s="6" t="str">
        <f>IF($W159=BX$4,MAX(BX$1:BX158)+1,"")</f>
        <v/>
      </c>
      <c r="BY159" s="6" t="str">
        <f>IF($W159=BY$4,MAX(BY$1:BY158)+1,"")</f>
        <v/>
      </c>
      <c r="BZ159" s="6" t="str">
        <f>IF($W159=BZ$4,MAX(BZ$1:BZ158)+1,"")</f>
        <v/>
      </c>
      <c r="CA159" s="6" t="str">
        <f>IF($W159=CA$4,MAX(CA$1:CA158)+1,"")</f>
        <v/>
      </c>
      <c r="CB159" s="6" t="str">
        <f>IF($W159=CB$4,MAX(CB$1:CB158)+1,"")</f>
        <v/>
      </c>
      <c r="CC159" s="6" t="str">
        <f>IF($W159=CC$4,MAX(CC$1:CC158)+1,"")</f>
        <v/>
      </c>
      <c r="CD159" s="6" t="str">
        <f>IF($W159=CD$4,MAX(CD$1:CD158)+1,"")</f>
        <v/>
      </c>
      <c r="CE159" s="6" t="str">
        <f>IF($W159=CE$4,MAX(CE$1:CE158)+1,"")</f>
        <v/>
      </c>
      <c r="CF159" s="6" t="str">
        <f>IF($W159=CF$4,MAX(CF$1:CF158)+1,"")</f>
        <v/>
      </c>
      <c r="CG159" s="6" t="str">
        <f>IF($W159=CG$4,MAX(CG$1:CG158)+1,"")</f>
        <v/>
      </c>
      <c r="CH159" s="6" t="str">
        <f>IF($W159=CH$4,MAX(CH$1:CH158)+1,"")</f>
        <v/>
      </c>
      <c r="CI159" s="6" t="str">
        <f>IF($W159=CI$4,MAX(CI$1:CI158)+1,"")</f>
        <v/>
      </c>
      <c r="CJ159" s="6" t="str">
        <f>IF($W159=CJ$4,MAX(CJ$1:CJ158)+1,"")</f>
        <v/>
      </c>
      <c r="CK159" s="6" t="str">
        <f>IF($W159=CK$4,MAX(CK$1:CK158)+1,"")</f>
        <v/>
      </c>
      <c r="CL159" s="6" t="str">
        <f>IF($W159=CL$4,MAX(CL$1:CL158)+1,"")</f>
        <v/>
      </c>
      <c r="CM159" s="6" t="str">
        <f>IF($W159=CM$4,MAX(CM$1:CM158)+1,"")</f>
        <v/>
      </c>
      <c r="CN159" s="6" t="str">
        <f>IF($W159=CN$4,MAX(CN$1:CN158)+1,"")</f>
        <v/>
      </c>
      <c r="CO159" s="6" t="str">
        <f>IF($W159=CO$4,MAX(CO$1:CO158)+1,"")</f>
        <v/>
      </c>
      <c r="CP159" s="6" t="str">
        <f>IF($W159=CP$4,MAX(CP$1:CP158)+1,"")</f>
        <v/>
      </c>
      <c r="CQ159" s="6" t="str">
        <f>IF($W159=CQ$4,MAX(CQ$1:CQ158)+1,"")</f>
        <v/>
      </c>
      <c r="CR159" s="6" t="str">
        <f>IF($W159=CR$4,MAX(CR$1:CR158)+1,"")</f>
        <v/>
      </c>
      <c r="CS159" s="6" t="str">
        <f>IF($W159=CS$4,MAX(CS$1:CS158)+1,"")</f>
        <v/>
      </c>
      <c r="CT159" s="5">
        <f t="shared" si="34"/>
        <v>21</v>
      </c>
      <c r="CU159" s="6" t="str">
        <f t="shared" si="35"/>
        <v>1759900566931</v>
      </c>
      <c r="CV159" s="5" t="str">
        <f t="shared" si="36"/>
        <v>เด็กชาย</v>
      </c>
      <c r="CW159" s="5" t="str" cm="1">
        <f t="array" ref="CW159">RIGHT(F159,MIN(LEN(SUBSTITUTE(F159,รายชื่อนักเรียนแยกห้อง!$AD$5:$AD$8,""))))</f>
        <v>กิติทรัพย์</v>
      </c>
      <c r="CX159" s="6">
        <f t="shared" si="37"/>
        <v>0</v>
      </c>
      <c r="CY159" s="6" t="str">
        <f t="shared" si="38"/>
        <v/>
      </c>
      <c r="CZ159" s="5" t="str">
        <f t="shared" si="39"/>
        <v>มัธยมศึกษาปีที่ 1/5-0</v>
      </c>
      <c r="DA159" s="5" t="str">
        <f t="shared" si="40"/>
        <v>มัธยมศึกษาปีที่ 1/5-</v>
      </c>
      <c r="DC159" s="6" t="str">
        <f>IF(DB159="วิทย์-คณิต (เตรียมวิศวะ)",MAX($DC$1:DC158)+1,"")</f>
        <v/>
      </c>
      <c r="DD159" s="6" t="str">
        <f>IF(DB159="วิทย์-คณิต (วิทยาศาสตร์สุขภาพ)",MAX($DD$1:DD158)+1,"")</f>
        <v/>
      </c>
      <c r="DE159" s="6" t="str">
        <f>IF(DB159="ศิลป์การจัดการธุรกิจการค้าสมัยใหม่",MAX($DE$1:DE158)+1,"")</f>
        <v/>
      </c>
      <c r="DF159" s="6" t="str">
        <f>IF(DB159="ศิลป์ภาษาจีนเพื่อธุรกิจ 4.0",MAX($DF$1:DF158)+1,"")</f>
        <v/>
      </c>
      <c r="DG159" s="6" t="str">
        <f>IF(DB159="ศิลป์ภาษาอังกฤษเพื่อการสื่อสารธุรกิจ",MAX($DG$1:DG158)+1,"")</f>
        <v/>
      </c>
      <c r="DH159" s="6" t="str">
        <f>IF(DB159="นวัตกรรมการจัดการเกษตร",MAX($DH$1:DH158)+1,"")</f>
        <v/>
      </c>
      <c r="DI159" s="5">
        <f t="shared" si="41"/>
        <v>0</v>
      </c>
      <c r="DJ159" s="5" t="str">
        <f t="shared" si="42"/>
        <v>มัธยมศึกษาปีที่ 1/5-5</v>
      </c>
      <c r="DK159" s="5" t="str">
        <f t="shared" si="43"/>
        <v>-0</v>
      </c>
      <c r="DL159" s="5" t="str">
        <f t="shared" si="44"/>
        <v>มัธยมศึกษาปีที่ 1</v>
      </c>
    </row>
    <row r="160" spans="1:116">
      <c r="A160" s="5" t="str">
        <f t="shared" si="30"/>
        <v>มัธยมศึกษาปีที่ 1/5-6</v>
      </c>
      <c r="B160" s="5" t="str">
        <f t="shared" si="31"/>
        <v>ช68104-22</v>
      </c>
      <c r="C160" s="5" t="str">
        <f t="shared" si="32"/>
        <v>-0</v>
      </c>
      <c r="D160" s="8">
        <v>6</v>
      </c>
      <c r="E160" s="9" t="s">
        <v>1918</v>
      </c>
      <c r="F160" s="3" t="s">
        <v>1941</v>
      </c>
      <c r="G160" s="3" t="s">
        <v>2388</v>
      </c>
      <c r="H160" s="11">
        <v>1</v>
      </c>
      <c r="I160" s="11">
        <v>7</v>
      </c>
      <c r="J160" s="11">
        <v>0</v>
      </c>
      <c r="K160" s="11">
        <v>9</v>
      </c>
      <c r="L160" s="11">
        <v>9</v>
      </c>
      <c r="M160" s="11">
        <v>0</v>
      </c>
      <c r="N160" s="11">
        <v>1</v>
      </c>
      <c r="O160" s="11">
        <v>9</v>
      </c>
      <c r="P160" s="11">
        <v>3</v>
      </c>
      <c r="Q160" s="11">
        <v>0</v>
      </c>
      <c r="R160" s="11">
        <v>1</v>
      </c>
      <c r="S160" s="11">
        <v>2</v>
      </c>
      <c r="T160" s="11">
        <v>1</v>
      </c>
      <c r="U160" s="11" t="s">
        <v>2027</v>
      </c>
      <c r="W160" s="6" t="str">
        <f>IF(X160="","",IF(X160=รายชื่อชมรม!$B$3,รายชื่อชมรม!$A$3,IF(X160=รายชื่อชมรม!$B$4,รายชื่อชมรม!$A$4,IF(X160=รายชื่อชมรม!$B$5,รายชื่อชมรม!$A$5,IF(X160=รายชื่อชมรม!$B$6,รายชื่อชมรม!$A$6,IF(X160=รายชื่อชมรม!$B$7,รายชื่อชมรม!$A$7,IF(X160=รายชื่อชมรม!$B$8,รายชื่อชมรม!$A$8,IF(X160=รายชื่อชมรม!$B$9,รายชื่อชมรม!$A$9,IF(X160=รายชื่อชมรม!$B$10,รายชื่อชมรม!$A$10,IF(X160=รายชื่อชมรม!$B$11,รายชื่อชมรม!$A$11,IF(X160=รายชื่อชมรม!$B$12,รายชื่อชมรม!$A$12,"-")))))))))))</f>
        <v>ช68104</v>
      </c>
      <c r="X160" s="6" t="s">
        <v>2317</v>
      </c>
      <c r="Y160" s="6" t="str">
        <f>IF(W160=0,"",IF(W160="-","",IF(W160="","",VLOOKUP(W160,รายชื่อชมรม!$A$3:$F$83,3,FALSE))))</f>
        <v>สิบเอกชัยวัฒน์  เรืองไกรศิลป์</v>
      </c>
      <c r="Z160" s="6" t="str">
        <f>IF(Y160=$Z$4,MAX(Z$1:$Z159)+1,"")</f>
        <v/>
      </c>
      <c r="AA160" s="6" t="str">
        <f>IF($Y160=AA$4,MAX(AA$1:AA159)+1,"")</f>
        <v/>
      </c>
      <c r="AB160" s="6" t="str">
        <f>IF($Y160=AB$4,MAX(AB$1:AB159)+1,"")</f>
        <v/>
      </c>
      <c r="AC160" s="6" t="str">
        <f>IF($Y160=AC$4,MAX(AC$1:AC159)+1,"")</f>
        <v/>
      </c>
      <c r="AD160" s="6" t="str">
        <f>IF($Y160=AD$4,MAX(AD$1:AD159)+1,"")</f>
        <v/>
      </c>
      <c r="AE160" s="6" t="str">
        <f>IF($Y160=AE$4,MAX(AE$1:AE159)+1,"")</f>
        <v/>
      </c>
      <c r="AF160" s="6" t="str">
        <f>IF($Y160=AF$4,MAX(AF$1:AF159)+1,"")</f>
        <v/>
      </c>
      <c r="AG160" s="6" t="str">
        <f>IF($Y160=AG$4,MAX(AG$1:AG159)+1,"")</f>
        <v/>
      </c>
      <c r="AH160" s="6" t="str">
        <f>IF($Y160=AH$4,MAX(AH$1:AH159)+1,"")</f>
        <v/>
      </c>
      <c r="AI160" s="5">
        <f t="shared" si="33"/>
        <v>0</v>
      </c>
      <c r="AK160" s="6" t="str">
        <f>IF($W160=AK$4,MAX(AK$1:AK159)+1,"")</f>
        <v/>
      </c>
      <c r="AL160" s="6" t="str">
        <f>IF($W160=AL$4,MAX(AL$1:AL159)+1,"")</f>
        <v/>
      </c>
      <c r="AM160" s="6" t="str">
        <f>IF($W160=AM$4,MAX(AM$1:AM159)+1,"")</f>
        <v/>
      </c>
      <c r="AN160" s="6">
        <f>IF($W160=AN$4,MAX(AN$1:AN159)+1,"")</f>
        <v>22</v>
      </c>
      <c r="AO160" s="6" t="str">
        <f>IF($W160=AO$4,MAX(AO$1:AO159)+1,"")</f>
        <v/>
      </c>
      <c r="AP160" s="6" t="str">
        <f>IF($W160=AP$4,MAX(AP$1:AP159)+1,"")</f>
        <v/>
      </c>
      <c r="AQ160" s="6" t="str">
        <f>IF($W160=AQ$4,MAX(AQ$1:AQ159)+1,"")</f>
        <v/>
      </c>
      <c r="AR160" s="6" t="str">
        <f>IF($W160=AR$4,MAX(AR$1:AR159)+1,"")</f>
        <v/>
      </c>
      <c r="AS160" s="6" t="str">
        <f>IF($W160=AS$4,MAX(AS$1:AS159)+1,"")</f>
        <v/>
      </c>
      <c r="AT160" s="6" t="str">
        <f>IF($W160=AT$4,MAX(AT$1:AT159)+1,"")</f>
        <v/>
      </c>
      <c r="AU160" s="6" t="str">
        <f>IF($W160=AU$4,MAX(AU$1:AU159)+1,"")</f>
        <v/>
      </c>
      <c r="AV160" s="6" t="str">
        <f>IF($W160=AV$4,MAX(AV$1:AV159)+1,"")</f>
        <v/>
      </c>
      <c r="AW160" s="6" t="str">
        <f>IF($W160=AW$4,MAX(AW$1:AW159)+1,"")</f>
        <v/>
      </c>
      <c r="AX160" s="6" t="str">
        <f>IF($W160=AX$4,MAX(AX$1:AX159)+1,"")</f>
        <v/>
      </c>
      <c r="AY160" s="6" t="str">
        <f>IF($W160=AY$4,MAX(AY$1:AY159)+1,"")</f>
        <v/>
      </c>
      <c r="AZ160" s="6" t="str">
        <f>IF($W160=AZ$4,MAX(AZ$1:AZ159)+1,"")</f>
        <v/>
      </c>
      <c r="BA160" s="6" t="str">
        <f>IF($W160=BA$4,MAX(BA$1:BA159)+1,"")</f>
        <v/>
      </c>
      <c r="BB160" s="6" t="str">
        <f>IF($W160=BB$4,MAX(BB$1:BB159)+1,"")</f>
        <v/>
      </c>
      <c r="BC160" s="6" t="str">
        <f>IF($W160=BC$4,MAX(BC$1:BC159)+1,"")</f>
        <v/>
      </c>
      <c r="BD160" s="6" t="str">
        <f>IF($W160=BD$4,MAX(BD$1:BD159)+1,"")</f>
        <v/>
      </c>
      <c r="BE160" s="6" t="str">
        <f>IF($W160=BE$4,MAX(BE$1:BE159)+1,"")</f>
        <v/>
      </c>
      <c r="BF160" s="6" t="str">
        <f>IF($W160=BF$4,MAX(BF$1:BF159)+1,"")</f>
        <v/>
      </c>
      <c r="BG160" s="6" t="str">
        <f>IF($W160=BG$4,MAX(BG$1:BG159)+1,"")</f>
        <v/>
      </c>
      <c r="BH160" s="6" t="str">
        <f>IF($W160=BH$4,MAX(BH$1:BH159)+1,"")</f>
        <v/>
      </c>
      <c r="BI160" s="6" t="str">
        <f>IF($W160=BI$4,MAX(BI$1:BI159)+1,"")</f>
        <v/>
      </c>
      <c r="BJ160" s="6" t="str">
        <f>IF($W160=BJ$4,MAX(BJ$1:BJ159)+1,"")</f>
        <v/>
      </c>
      <c r="BK160" s="6" t="str">
        <f>IF($W160=BK$4,MAX(BK$1:BK159)+1,"")</f>
        <v/>
      </c>
      <c r="BL160" s="6" t="str">
        <f>IF($W160=BL$4,MAX(BL$1:BL159)+1,"")</f>
        <v/>
      </c>
      <c r="BM160" s="6" t="str">
        <f>IF($W160=BM$4,MAX(BM$1:BM159)+1,"")</f>
        <v/>
      </c>
      <c r="BN160" s="6" t="str">
        <f>IF($W160=BN$4,MAX(BN$1:BN159)+1,"")</f>
        <v/>
      </c>
      <c r="BO160" s="6" t="str">
        <f>IF($W160=BO$4,MAX(BO$1:BO159)+1,"")</f>
        <v/>
      </c>
      <c r="BP160" s="6" t="str">
        <f>IF($W160=BP$4,MAX(BP$1:BP159)+1,"")</f>
        <v/>
      </c>
      <c r="BQ160" s="6" t="str">
        <f>IF($W160=BQ$4,MAX(BQ$1:BQ159)+1,"")</f>
        <v/>
      </c>
      <c r="BR160" s="6" t="str">
        <f>IF($W160=BR$4,MAX(BR$1:BR159)+1,"")</f>
        <v/>
      </c>
      <c r="BS160" s="6" t="str">
        <f>IF($W160=BS$4,MAX(BS$1:BS159)+1,"")</f>
        <v/>
      </c>
      <c r="BT160" s="6" t="str">
        <f>IF($W160=BT$4,MAX(BT$1:BT159)+1,"")</f>
        <v/>
      </c>
      <c r="BU160" s="6" t="str">
        <f>IF($W160=BU$4,MAX(BU$1:BU159)+1,"")</f>
        <v/>
      </c>
      <c r="BV160" s="6" t="str">
        <f>IF($W160=BV$4,MAX(BV$1:BV159)+1,"")</f>
        <v/>
      </c>
      <c r="BW160" s="6" t="str">
        <f>IF($W160=BW$4,MAX(BW$1:BW159)+1,"")</f>
        <v/>
      </c>
      <c r="BX160" s="6" t="str">
        <f>IF($W160=BX$4,MAX(BX$1:BX159)+1,"")</f>
        <v/>
      </c>
      <c r="BY160" s="6" t="str">
        <f>IF($W160=BY$4,MAX(BY$1:BY159)+1,"")</f>
        <v/>
      </c>
      <c r="BZ160" s="6" t="str">
        <f>IF($W160=BZ$4,MAX(BZ$1:BZ159)+1,"")</f>
        <v/>
      </c>
      <c r="CA160" s="6" t="str">
        <f>IF($W160=CA$4,MAX(CA$1:CA159)+1,"")</f>
        <v/>
      </c>
      <c r="CB160" s="6" t="str">
        <f>IF($W160=CB$4,MAX(CB$1:CB159)+1,"")</f>
        <v/>
      </c>
      <c r="CC160" s="6" t="str">
        <f>IF($W160=CC$4,MAX(CC$1:CC159)+1,"")</f>
        <v/>
      </c>
      <c r="CD160" s="6" t="str">
        <f>IF($W160=CD$4,MAX(CD$1:CD159)+1,"")</f>
        <v/>
      </c>
      <c r="CE160" s="6" t="str">
        <f>IF($W160=CE$4,MAX(CE$1:CE159)+1,"")</f>
        <v/>
      </c>
      <c r="CF160" s="6" t="str">
        <f>IF($W160=CF$4,MAX(CF$1:CF159)+1,"")</f>
        <v/>
      </c>
      <c r="CG160" s="6" t="str">
        <f>IF($W160=CG$4,MAX(CG$1:CG159)+1,"")</f>
        <v/>
      </c>
      <c r="CH160" s="6" t="str">
        <f>IF($W160=CH$4,MAX(CH$1:CH159)+1,"")</f>
        <v/>
      </c>
      <c r="CI160" s="6" t="str">
        <f>IF($W160=CI$4,MAX(CI$1:CI159)+1,"")</f>
        <v/>
      </c>
      <c r="CJ160" s="6" t="str">
        <f>IF($W160=CJ$4,MAX(CJ$1:CJ159)+1,"")</f>
        <v/>
      </c>
      <c r="CK160" s="6" t="str">
        <f>IF($W160=CK$4,MAX(CK$1:CK159)+1,"")</f>
        <v/>
      </c>
      <c r="CL160" s="6" t="str">
        <f>IF($W160=CL$4,MAX(CL$1:CL159)+1,"")</f>
        <v/>
      </c>
      <c r="CM160" s="6" t="str">
        <f>IF($W160=CM$4,MAX(CM$1:CM159)+1,"")</f>
        <v/>
      </c>
      <c r="CN160" s="6" t="str">
        <f>IF($W160=CN$4,MAX(CN$1:CN159)+1,"")</f>
        <v/>
      </c>
      <c r="CO160" s="6" t="str">
        <f>IF($W160=CO$4,MAX(CO$1:CO159)+1,"")</f>
        <v/>
      </c>
      <c r="CP160" s="6" t="str">
        <f>IF($W160=CP$4,MAX(CP$1:CP159)+1,"")</f>
        <v/>
      </c>
      <c r="CQ160" s="6" t="str">
        <f>IF($W160=CQ$4,MAX(CQ$1:CQ159)+1,"")</f>
        <v/>
      </c>
      <c r="CR160" s="6" t="str">
        <f>IF($W160=CR$4,MAX(CR$1:CR159)+1,"")</f>
        <v/>
      </c>
      <c r="CS160" s="6" t="str">
        <f>IF($W160=CS$4,MAX(CS$1:CS159)+1,"")</f>
        <v/>
      </c>
      <c r="CT160" s="5">
        <f t="shared" si="34"/>
        <v>22</v>
      </c>
      <c r="CU160" s="6" t="str">
        <f t="shared" si="35"/>
        <v>1709901930121</v>
      </c>
      <c r="CV160" s="5" t="str">
        <f t="shared" si="36"/>
        <v>เด็กชาย</v>
      </c>
      <c r="CW160" s="5" t="str" cm="1">
        <f t="array" ref="CW160">RIGHT(F160,MIN(LEN(SUBSTITUTE(F160,รายชื่อนักเรียนแยกห้อง!$AD$5:$AD$8,""))))</f>
        <v>สุรชัย</v>
      </c>
      <c r="CX160" s="6">
        <f t="shared" si="37"/>
        <v>0</v>
      </c>
      <c r="CY160" s="6" t="str">
        <f t="shared" si="38"/>
        <v/>
      </c>
      <c r="CZ160" s="5" t="str">
        <f t="shared" si="39"/>
        <v>มัธยมศึกษาปีที่ 1/5-0</v>
      </c>
      <c r="DA160" s="5" t="str">
        <f t="shared" si="40"/>
        <v>มัธยมศึกษาปีที่ 1/5-</v>
      </c>
      <c r="DC160" s="6" t="str">
        <f>IF(DB160="วิทย์-คณิต (เตรียมวิศวะ)",MAX($DC$1:DC159)+1,"")</f>
        <v/>
      </c>
      <c r="DD160" s="6" t="str">
        <f>IF(DB160="วิทย์-คณิต (วิทยาศาสตร์สุขภาพ)",MAX($DD$1:DD159)+1,"")</f>
        <v/>
      </c>
      <c r="DE160" s="6" t="str">
        <f>IF(DB160="ศิลป์การจัดการธุรกิจการค้าสมัยใหม่",MAX($DE$1:DE159)+1,"")</f>
        <v/>
      </c>
      <c r="DF160" s="6" t="str">
        <f>IF(DB160="ศิลป์ภาษาจีนเพื่อธุรกิจ 4.0",MAX($DF$1:DF159)+1,"")</f>
        <v/>
      </c>
      <c r="DG160" s="6" t="str">
        <f>IF(DB160="ศิลป์ภาษาอังกฤษเพื่อการสื่อสารธุรกิจ",MAX($DG$1:DG159)+1,"")</f>
        <v/>
      </c>
      <c r="DH160" s="6" t="str">
        <f>IF(DB160="นวัตกรรมการจัดการเกษตร",MAX($DH$1:DH159)+1,"")</f>
        <v/>
      </c>
      <c r="DI160" s="5">
        <f t="shared" si="41"/>
        <v>0</v>
      </c>
      <c r="DJ160" s="5" t="str">
        <f t="shared" si="42"/>
        <v>มัธยมศึกษาปีที่ 1/5-6</v>
      </c>
      <c r="DK160" s="5" t="str">
        <f t="shared" si="43"/>
        <v>-0</v>
      </c>
      <c r="DL160" s="5" t="str">
        <f t="shared" si="44"/>
        <v>มัธยมศึกษาปีที่ 1</v>
      </c>
    </row>
    <row r="161" spans="1:116">
      <c r="A161" s="5" t="str">
        <f t="shared" si="30"/>
        <v>มัธยมศึกษาปีที่ 1/5-7</v>
      </c>
      <c r="B161" s="5" t="str">
        <f t="shared" si="31"/>
        <v>ช68104-23</v>
      </c>
      <c r="C161" s="5" t="str">
        <f t="shared" si="32"/>
        <v>-0</v>
      </c>
      <c r="D161" s="8">
        <v>7</v>
      </c>
      <c r="E161" s="9" t="s">
        <v>1920</v>
      </c>
      <c r="F161" s="3" t="s">
        <v>851</v>
      </c>
      <c r="G161" s="3" t="s">
        <v>2389</v>
      </c>
      <c r="H161" s="11">
        <v>1</v>
      </c>
      <c r="I161" s="11">
        <v>7</v>
      </c>
      <c r="J161" s="11">
        <v>0</v>
      </c>
      <c r="K161" s="11">
        <v>9</v>
      </c>
      <c r="L161" s="11">
        <v>9</v>
      </c>
      <c r="M161" s="11">
        <v>0</v>
      </c>
      <c r="N161" s="11">
        <v>1</v>
      </c>
      <c r="O161" s="11">
        <v>9</v>
      </c>
      <c r="P161" s="11">
        <v>4</v>
      </c>
      <c r="Q161" s="11">
        <v>8</v>
      </c>
      <c r="R161" s="11">
        <v>7</v>
      </c>
      <c r="S161" s="11">
        <v>0</v>
      </c>
      <c r="T161" s="11">
        <v>5</v>
      </c>
      <c r="U161" s="11" t="s">
        <v>2027</v>
      </c>
      <c r="W161" s="6" t="str">
        <f>IF(X161="","",IF(X161=รายชื่อชมรม!$B$3,รายชื่อชมรม!$A$3,IF(X161=รายชื่อชมรม!$B$4,รายชื่อชมรม!$A$4,IF(X161=รายชื่อชมรม!$B$5,รายชื่อชมรม!$A$5,IF(X161=รายชื่อชมรม!$B$6,รายชื่อชมรม!$A$6,IF(X161=รายชื่อชมรม!$B$7,รายชื่อชมรม!$A$7,IF(X161=รายชื่อชมรม!$B$8,รายชื่อชมรม!$A$8,IF(X161=รายชื่อชมรม!$B$9,รายชื่อชมรม!$A$9,IF(X161=รายชื่อชมรม!$B$10,รายชื่อชมรม!$A$10,IF(X161=รายชื่อชมรม!$B$11,รายชื่อชมรม!$A$11,IF(X161=รายชื่อชมรม!$B$12,รายชื่อชมรม!$A$12,"-")))))))))))</f>
        <v>ช68104</v>
      </c>
      <c r="X161" s="6" t="s">
        <v>2317</v>
      </c>
      <c r="Y161" s="6" t="str">
        <f>IF(W161=0,"",IF(W161="-","",IF(W161="","",VLOOKUP(W161,รายชื่อชมรม!$A$3:$F$83,3,FALSE))))</f>
        <v>สิบเอกชัยวัฒน์  เรืองไกรศิลป์</v>
      </c>
      <c r="Z161" s="6" t="str">
        <f>IF(Y161=$Z$4,MAX(Z$1:$Z160)+1,"")</f>
        <v/>
      </c>
      <c r="AA161" s="6" t="str">
        <f>IF($Y161=AA$4,MAX(AA$1:AA160)+1,"")</f>
        <v/>
      </c>
      <c r="AB161" s="6" t="str">
        <f>IF($Y161=AB$4,MAX(AB$1:AB160)+1,"")</f>
        <v/>
      </c>
      <c r="AC161" s="6" t="str">
        <f>IF($Y161=AC$4,MAX(AC$1:AC160)+1,"")</f>
        <v/>
      </c>
      <c r="AD161" s="6" t="str">
        <f>IF($Y161=AD$4,MAX(AD$1:AD160)+1,"")</f>
        <v/>
      </c>
      <c r="AE161" s="6" t="str">
        <f>IF($Y161=AE$4,MAX(AE$1:AE160)+1,"")</f>
        <v/>
      </c>
      <c r="AF161" s="6" t="str">
        <f>IF($Y161=AF$4,MAX(AF$1:AF160)+1,"")</f>
        <v/>
      </c>
      <c r="AG161" s="6" t="str">
        <f>IF($Y161=AG$4,MAX(AG$1:AG160)+1,"")</f>
        <v/>
      </c>
      <c r="AH161" s="6" t="str">
        <f>IF($Y161=AH$4,MAX(AH$1:AH160)+1,"")</f>
        <v/>
      </c>
      <c r="AI161" s="5">
        <f t="shared" si="33"/>
        <v>0</v>
      </c>
      <c r="AK161" s="6" t="str">
        <f>IF($W161=AK$4,MAX(AK$1:AK160)+1,"")</f>
        <v/>
      </c>
      <c r="AL161" s="6" t="str">
        <f>IF($W161=AL$4,MAX(AL$1:AL160)+1,"")</f>
        <v/>
      </c>
      <c r="AM161" s="6" t="str">
        <f>IF($W161=AM$4,MAX(AM$1:AM160)+1,"")</f>
        <v/>
      </c>
      <c r="AN161" s="6">
        <f>IF($W161=AN$4,MAX(AN$1:AN160)+1,"")</f>
        <v>23</v>
      </c>
      <c r="AO161" s="6" t="str">
        <f>IF($W161=AO$4,MAX(AO$1:AO160)+1,"")</f>
        <v/>
      </c>
      <c r="AP161" s="6" t="str">
        <f>IF($W161=AP$4,MAX(AP$1:AP160)+1,"")</f>
        <v/>
      </c>
      <c r="AQ161" s="6" t="str">
        <f>IF($W161=AQ$4,MAX(AQ$1:AQ160)+1,"")</f>
        <v/>
      </c>
      <c r="AR161" s="6" t="str">
        <f>IF($W161=AR$4,MAX(AR$1:AR160)+1,"")</f>
        <v/>
      </c>
      <c r="AS161" s="6" t="str">
        <f>IF($W161=AS$4,MAX(AS$1:AS160)+1,"")</f>
        <v/>
      </c>
      <c r="AT161" s="6" t="str">
        <f>IF($W161=AT$4,MAX(AT$1:AT160)+1,"")</f>
        <v/>
      </c>
      <c r="AU161" s="6" t="str">
        <f>IF($W161=AU$4,MAX(AU$1:AU160)+1,"")</f>
        <v/>
      </c>
      <c r="AV161" s="6" t="str">
        <f>IF($W161=AV$4,MAX(AV$1:AV160)+1,"")</f>
        <v/>
      </c>
      <c r="AW161" s="6" t="str">
        <f>IF($W161=AW$4,MAX(AW$1:AW160)+1,"")</f>
        <v/>
      </c>
      <c r="AX161" s="6" t="str">
        <f>IF($W161=AX$4,MAX(AX$1:AX160)+1,"")</f>
        <v/>
      </c>
      <c r="AY161" s="6" t="str">
        <f>IF($W161=AY$4,MAX(AY$1:AY160)+1,"")</f>
        <v/>
      </c>
      <c r="AZ161" s="6" t="str">
        <f>IF($W161=AZ$4,MAX(AZ$1:AZ160)+1,"")</f>
        <v/>
      </c>
      <c r="BA161" s="6" t="str">
        <f>IF($W161=BA$4,MAX(BA$1:BA160)+1,"")</f>
        <v/>
      </c>
      <c r="BB161" s="6" t="str">
        <f>IF($W161=BB$4,MAX(BB$1:BB160)+1,"")</f>
        <v/>
      </c>
      <c r="BC161" s="6" t="str">
        <f>IF($W161=BC$4,MAX(BC$1:BC160)+1,"")</f>
        <v/>
      </c>
      <c r="BD161" s="6" t="str">
        <f>IF($W161=BD$4,MAX(BD$1:BD160)+1,"")</f>
        <v/>
      </c>
      <c r="BE161" s="6" t="str">
        <f>IF($W161=BE$4,MAX(BE$1:BE160)+1,"")</f>
        <v/>
      </c>
      <c r="BF161" s="6" t="str">
        <f>IF($W161=BF$4,MAX(BF$1:BF160)+1,"")</f>
        <v/>
      </c>
      <c r="BG161" s="6" t="str">
        <f>IF($W161=BG$4,MAX(BG$1:BG160)+1,"")</f>
        <v/>
      </c>
      <c r="BH161" s="6" t="str">
        <f>IF($W161=BH$4,MAX(BH$1:BH160)+1,"")</f>
        <v/>
      </c>
      <c r="BI161" s="6" t="str">
        <f>IF($W161=BI$4,MAX(BI$1:BI160)+1,"")</f>
        <v/>
      </c>
      <c r="BJ161" s="6" t="str">
        <f>IF($W161=BJ$4,MAX(BJ$1:BJ160)+1,"")</f>
        <v/>
      </c>
      <c r="BK161" s="6" t="str">
        <f>IF($W161=BK$4,MAX(BK$1:BK160)+1,"")</f>
        <v/>
      </c>
      <c r="BL161" s="6" t="str">
        <f>IF($W161=BL$4,MAX(BL$1:BL160)+1,"")</f>
        <v/>
      </c>
      <c r="BM161" s="6" t="str">
        <f>IF($W161=BM$4,MAX(BM$1:BM160)+1,"")</f>
        <v/>
      </c>
      <c r="BN161" s="6" t="str">
        <f>IF($W161=BN$4,MAX(BN$1:BN160)+1,"")</f>
        <v/>
      </c>
      <c r="BO161" s="6" t="str">
        <f>IF($W161=BO$4,MAX(BO$1:BO160)+1,"")</f>
        <v/>
      </c>
      <c r="BP161" s="6" t="str">
        <f>IF($W161=BP$4,MAX(BP$1:BP160)+1,"")</f>
        <v/>
      </c>
      <c r="BQ161" s="6" t="str">
        <f>IF($W161=BQ$4,MAX(BQ$1:BQ160)+1,"")</f>
        <v/>
      </c>
      <c r="BR161" s="6" t="str">
        <f>IF($W161=BR$4,MAX(BR$1:BR160)+1,"")</f>
        <v/>
      </c>
      <c r="BS161" s="6" t="str">
        <f>IF($W161=BS$4,MAX(BS$1:BS160)+1,"")</f>
        <v/>
      </c>
      <c r="BT161" s="6" t="str">
        <f>IF($W161=BT$4,MAX(BT$1:BT160)+1,"")</f>
        <v/>
      </c>
      <c r="BU161" s="6" t="str">
        <f>IF($W161=BU$4,MAX(BU$1:BU160)+1,"")</f>
        <v/>
      </c>
      <c r="BV161" s="6" t="str">
        <f>IF($W161=BV$4,MAX(BV$1:BV160)+1,"")</f>
        <v/>
      </c>
      <c r="BW161" s="6" t="str">
        <f>IF($W161=BW$4,MAX(BW$1:BW160)+1,"")</f>
        <v/>
      </c>
      <c r="BX161" s="6" t="str">
        <f>IF($W161=BX$4,MAX(BX$1:BX160)+1,"")</f>
        <v/>
      </c>
      <c r="BY161" s="6" t="str">
        <f>IF($W161=BY$4,MAX(BY$1:BY160)+1,"")</f>
        <v/>
      </c>
      <c r="BZ161" s="6" t="str">
        <f>IF($W161=BZ$4,MAX(BZ$1:BZ160)+1,"")</f>
        <v/>
      </c>
      <c r="CA161" s="6" t="str">
        <f>IF($W161=CA$4,MAX(CA$1:CA160)+1,"")</f>
        <v/>
      </c>
      <c r="CB161" s="6" t="str">
        <f>IF($W161=CB$4,MAX(CB$1:CB160)+1,"")</f>
        <v/>
      </c>
      <c r="CC161" s="6" t="str">
        <f>IF($W161=CC$4,MAX(CC$1:CC160)+1,"")</f>
        <v/>
      </c>
      <c r="CD161" s="6" t="str">
        <f>IF($W161=CD$4,MAX(CD$1:CD160)+1,"")</f>
        <v/>
      </c>
      <c r="CE161" s="6" t="str">
        <f>IF($W161=CE$4,MAX(CE$1:CE160)+1,"")</f>
        <v/>
      </c>
      <c r="CF161" s="6" t="str">
        <f>IF($W161=CF$4,MAX(CF$1:CF160)+1,"")</f>
        <v/>
      </c>
      <c r="CG161" s="6" t="str">
        <f>IF($W161=CG$4,MAX(CG$1:CG160)+1,"")</f>
        <v/>
      </c>
      <c r="CH161" s="6" t="str">
        <f>IF($W161=CH$4,MAX(CH$1:CH160)+1,"")</f>
        <v/>
      </c>
      <c r="CI161" s="6" t="str">
        <f>IF($W161=CI$4,MAX(CI$1:CI160)+1,"")</f>
        <v/>
      </c>
      <c r="CJ161" s="6" t="str">
        <f>IF($W161=CJ$4,MAX(CJ$1:CJ160)+1,"")</f>
        <v/>
      </c>
      <c r="CK161" s="6" t="str">
        <f>IF($W161=CK$4,MAX(CK$1:CK160)+1,"")</f>
        <v/>
      </c>
      <c r="CL161" s="6" t="str">
        <f>IF($W161=CL$4,MAX(CL$1:CL160)+1,"")</f>
        <v/>
      </c>
      <c r="CM161" s="6" t="str">
        <f>IF($W161=CM$4,MAX(CM$1:CM160)+1,"")</f>
        <v/>
      </c>
      <c r="CN161" s="6" t="str">
        <f>IF($W161=CN$4,MAX(CN$1:CN160)+1,"")</f>
        <v/>
      </c>
      <c r="CO161" s="6" t="str">
        <f>IF($W161=CO$4,MAX(CO$1:CO160)+1,"")</f>
        <v/>
      </c>
      <c r="CP161" s="6" t="str">
        <f>IF($W161=CP$4,MAX(CP$1:CP160)+1,"")</f>
        <v/>
      </c>
      <c r="CQ161" s="6" t="str">
        <f>IF($W161=CQ$4,MAX(CQ$1:CQ160)+1,"")</f>
        <v/>
      </c>
      <c r="CR161" s="6" t="str">
        <f>IF($W161=CR$4,MAX(CR$1:CR160)+1,"")</f>
        <v/>
      </c>
      <c r="CS161" s="6" t="str">
        <f>IF($W161=CS$4,MAX(CS$1:CS160)+1,"")</f>
        <v/>
      </c>
      <c r="CT161" s="5">
        <f t="shared" si="34"/>
        <v>23</v>
      </c>
      <c r="CU161" s="6" t="str">
        <f t="shared" si="35"/>
        <v>1709901948705</v>
      </c>
      <c r="CV161" s="5" t="str">
        <f t="shared" si="36"/>
        <v>เด็กชาย</v>
      </c>
      <c r="CW161" s="5" t="str" cm="1">
        <f t="array" ref="CW161">RIGHT(F161,MIN(LEN(SUBSTITUTE(F161,รายชื่อนักเรียนแยกห้อง!$AD$5:$AD$8,""))))</f>
        <v>ศุภกร</v>
      </c>
      <c r="CX161" s="6">
        <f t="shared" si="37"/>
        <v>0</v>
      </c>
      <c r="CY161" s="6" t="str">
        <f t="shared" si="38"/>
        <v/>
      </c>
      <c r="CZ161" s="5" t="str">
        <f t="shared" si="39"/>
        <v>มัธยมศึกษาปีที่ 1/5-0</v>
      </c>
      <c r="DA161" s="5" t="str">
        <f t="shared" si="40"/>
        <v>มัธยมศึกษาปีที่ 1/5-</v>
      </c>
      <c r="DC161" s="6" t="str">
        <f>IF(DB161="วิทย์-คณิต (เตรียมวิศวะ)",MAX($DC$1:DC160)+1,"")</f>
        <v/>
      </c>
      <c r="DD161" s="6" t="str">
        <f>IF(DB161="วิทย์-คณิต (วิทยาศาสตร์สุขภาพ)",MAX($DD$1:DD160)+1,"")</f>
        <v/>
      </c>
      <c r="DE161" s="6" t="str">
        <f>IF(DB161="ศิลป์การจัดการธุรกิจการค้าสมัยใหม่",MAX($DE$1:DE160)+1,"")</f>
        <v/>
      </c>
      <c r="DF161" s="6" t="str">
        <f>IF(DB161="ศิลป์ภาษาจีนเพื่อธุรกิจ 4.0",MAX($DF$1:DF160)+1,"")</f>
        <v/>
      </c>
      <c r="DG161" s="6" t="str">
        <f>IF(DB161="ศิลป์ภาษาอังกฤษเพื่อการสื่อสารธุรกิจ",MAX($DG$1:DG160)+1,"")</f>
        <v/>
      </c>
      <c r="DH161" s="6" t="str">
        <f>IF(DB161="นวัตกรรมการจัดการเกษตร",MAX($DH$1:DH160)+1,"")</f>
        <v/>
      </c>
      <c r="DI161" s="5">
        <f t="shared" si="41"/>
        <v>0</v>
      </c>
      <c r="DJ161" s="5" t="str">
        <f t="shared" si="42"/>
        <v>มัธยมศึกษาปีที่ 1/5-7</v>
      </c>
      <c r="DK161" s="5" t="str">
        <f t="shared" si="43"/>
        <v>-0</v>
      </c>
      <c r="DL161" s="5" t="str">
        <f t="shared" si="44"/>
        <v>มัธยมศึกษาปีที่ 1</v>
      </c>
    </row>
    <row r="162" spans="1:116">
      <c r="A162" s="5" t="str">
        <f t="shared" si="30"/>
        <v>มัธยมศึกษาปีที่ 1/5-8</v>
      </c>
      <c r="B162" s="5" t="str">
        <f t="shared" si="31"/>
        <v>ช68105-14</v>
      </c>
      <c r="C162" s="5" t="str">
        <f t="shared" si="32"/>
        <v>-0</v>
      </c>
      <c r="D162" s="8">
        <v>8</v>
      </c>
      <c r="E162" s="9" t="s">
        <v>1923</v>
      </c>
      <c r="F162" s="3" t="s">
        <v>1437</v>
      </c>
      <c r="G162" s="3" t="s">
        <v>2390</v>
      </c>
      <c r="H162" s="11">
        <v>1</v>
      </c>
      <c r="I162" s="11">
        <v>7</v>
      </c>
      <c r="J162" s="11">
        <v>0</v>
      </c>
      <c r="K162" s="11">
        <v>9</v>
      </c>
      <c r="L162" s="11">
        <v>9</v>
      </c>
      <c r="M162" s="11">
        <v>0</v>
      </c>
      <c r="N162" s="11">
        <v>1</v>
      </c>
      <c r="O162" s="11">
        <v>9</v>
      </c>
      <c r="P162" s="11">
        <v>6</v>
      </c>
      <c r="Q162" s="11">
        <v>2</v>
      </c>
      <c r="R162" s="11">
        <v>9</v>
      </c>
      <c r="S162" s="11">
        <v>6</v>
      </c>
      <c r="T162" s="11">
        <v>1</v>
      </c>
      <c r="U162" s="11" t="s">
        <v>2027</v>
      </c>
      <c r="W162" s="6" t="str">
        <f>IF(X162="","",IF(X162=รายชื่อชมรม!$B$3,รายชื่อชมรม!$A$3,IF(X162=รายชื่อชมรม!$B$4,รายชื่อชมรม!$A$4,IF(X162=รายชื่อชมรม!$B$5,รายชื่อชมรม!$A$5,IF(X162=รายชื่อชมรม!$B$6,รายชื่อชมรม!$A$6,IF(X162=รายชื่อชมรม!$B$7,รายชื่อชมรม!$A$7,IF(X162=รายชื่อชมรม!$B$8,รายชื่อชมรม!$A$8,IF(X162=รายชื่อชมรม!$B$9,รายชื่อชมรม!$A$9,IF(X162=รายชื่อชมรม!$B$10,รายชื่อชมรม!$A$10,IF(X162=รายชื่อชมรม!$B$11,รายชื่อชมรม!$A$11,IF(X162=รายชื่อชมรม!$B$12,รายชื่อชมรม!$A$12,"-")))))))))))</f>
        <v>ช68105</v>
      </c>
      <c r="X162" s="6" t="s">
        <v>2306</v>
      </c>
      <c r="Y162" s="6" t="str">
        <f>IF(W162=0,"",IF(W162="-","",IF(W162="","",VLOOKUP(W162,รายชื่อชมรม!$A$3:$F$83,3,FALSE))))</f>
        <v>นางภัณฑิลา  โนนทะขาม</v>
      </c>
      <c r="Z162" s="6" t="str">
        <f>IF(Y162=$Z$4,MAX(Z$1:$Z161)+1,"")</f>
        <v/>
      </c>
      <c r="AA162" s="6" t="str">
        <f>IF($Y162=AA$4,MAX(AA$1:AA161)+1,"")</f>
        <v/>
      </c>
      <c r="AB162" s="6" t="str">
        <f>IF($Y162=AB$4,MAX(AB$1:AB161)+1,"")</f>
        <v/>
      </c>
      <c r="AC162" s="6" t="str">
        <f>IF($Y162=AC$4,MAX(AC$1:AC161)+1,"")</f>
        <v/>
      </c>
      <c r="AD162" s="6" t="str">
        <f>IF($Y162=AD$4,MAX(AD$1:AD161)+1,"")</f>
        <v/>
      </c>
      <c r="AE162" s="6" t="str">
        <f>IF($Y162=AE$4,MAX(AE$1:AE161)+1,"")</f>
        <v/>
      </c>
      <c r="AF162" s="6" t="str">
        <f>IF($Y162=AF$4,MAX(AF$1:AF161)+1,"")</f>
        <v/>
      </c>
      <c r="AG162" s="6" t="str">
        <f>IF($Y162=AG$4,MAX(AG$1:AG161)+1,"")</f>
        <v/>
      </c>
      <c r="AH162" s="6" t="str">
        <f>IF($Y162=AH$4,MAX(AH$1:AH161)+1,"")</f>
        <v/>
      </c>
      <c r="AI162" s="5">
        <f t="shared" si="33"/>
        <v>0</v>
      </c>
      <c r="AK162" s="6" t="str">
        <f>IF($W162=AK$4,MAX(AK$1:AK161)+1,"")</f>
        <v/>
      </c>
      <c r="AL162" s="6" t="str">
        <f>IF($W162=AL$4,MAX(AL$1:AL161)+1,"")</f>
        <v/>
      </c>
      <c r="AM162" s="6" t="str">
        <f>IF($W162=AM$4,MAX(AM$1:AM161)+1,"")</f>
        <v/>
      </c>
      <c r="AN162" s="6" t="str">
        <f>IF($W162=AN$4,MAX(AN$1:AN161)+1,"")</f>
        <v/>
      </c>
      <c r="AO162" s="6">
        <f>IF($W162=AO$4,MAX(AO$1:AO161)+1,"")</f>
        <v>14</v>
      </c>
      <c r="AP162" s="6" t="str">
        <f>IF($W162=AP$4,MAX(AP$1:AP161)+1,"")</f>
        <v/>
      </c>
      <c r="AQ162" s="6" t="str">
        <f>IF($W162=AQ$4,MAX(AQ$1:AQ161)+1,"")</f>
        <v/>
      </c>
      <c r="AR162" s="6" t="str">
        <f>IF($W162=AR$4,MAX(AR$1:AR161)+1,"")</f>
        <v/>
      </c>
      <c r="AS162" s="6" t="str">
        <f>IF($W162=AS$4,MAX(AS$1:AS161)+1,"")</f>
        <v/>
      </c>
      <c r="AT162" s="6" t="str">
        <f>IF($W162=AT$4,MAX(AT$1:AT161)+1,"")</f>
        <v/>
      </c>
      <c r="AU162" s="6" t="str">
        <f>IF($W162=AU$4,MAX(AU$1:AU161)+1,"")</f>
        <v/>
      </c>
      <c r="AV162" s="6" t="str">
        <f>IF($W162=AV$4,MAX(AV$1:AV161)+1,"")</f>
        <v/>
      </c>
      <c r="AW162" s="6" t="str">
        <f>IF($W162=AW$4,MAX(AW$1:AW161)+1,"")</f>
        <v/>
      </c>
      <c r="AX162" s="6" t="str">
        <f>IF($W162=AX$4,MAX(AX$1:AX161)+1,"")</f>
        <v/>
      </c>
      <c r="AY162" s="6" t="str">
        <f>IF($W162=AY$4,MAX(AY$1:AY161)+1,"")</f>
        <v/>
      </c>
      <c r="AZ162" s="6" t="str">
        <f>IF($W162=AZ$4,MAX(AZ$1:AZ161)+1,"")</f>
        <v/>
      </c>
      <c r="BA162" s="6" t="str">
        <f>IF($W162=BA$4,MAX(BA$1:BA161)+1,"")</f>
        <v/>
      </c>
      <c r="BB162" s="6" t="str">
        <f>IF($W162=BB$4,MAX(BB$1:BB161)+1,"")</f>
        <v/>
      </c>
      <c r="BC162" s="6" t="str">
        <f>IF($W162=BC$4,MAX(BC$1:BC161)+1,"")</f>
        <v/>
      </c>
      <c r="BD162" s="6" t="str">
        <f>IF($W162=BD$4,MAX(BD$1:BD161)+1,"")</f>
        <v/>
      </c>
      <c r="BE162" s="6" t="str">
        <f>IF($W162=BE$4,MAX(BE$1:BE161)+1,"")</f>
        <v/>
      </c>
      <c r="BF162" s="6" t="str">
        <f>IF($W162=BF$4,MAX(BF$1:BF161)+1,"")</f>
        <v/>
      </c>
      <c r="BG162" s="6" t="str">
        <f>IF($W162=BG$4,MAX(BG$1:BG161)+1,"")</f>
        <v/>
      </c>
      <c r="BH162" s="6" t="str">
        <f>IF($W162=BH$4,MAX(BH$1:BH161)+1,"")</f>
        <v/>
      </c>
      <c r="BI162" s="6" t="str">
        <f>IF($W162=BI$4,MAX(BI$1:BI161)+1,"")</f>
        <v/>
      </c>
      <c r="BJ162" s="6" t="str">
        <f>IF($W162=BJ$4,MAX(BJ$1:BJ161)+1,"")</f>
        <v/>
      </c>
      <c r="BK162" s="6" t="str">
        <f>IF($W162=BK$4,MAX(BK$1:BK161)+1,"")</f>
        <v/>
      </c>
      <c r="BL162" s="6" t="str">
        <f>IF($W162=BL$4,MAX(BL$1:BL161)+1,"")</f>
        <v/>
      </c>
      <c r="BM162" s="6" t="str">
        <f>IF($W162=BM$4,MAX(BM$1:BM161)+1,"")</f>
        <v/>
      </c>
      <c r="BN162" s="6" t="str">
        <f>IF($W162=BN$4,MAX(BN$1:BN161)+1,"")</f>
        <v/>
      </c>
      <c r="BO162" s="6" t="str">
        <f>IF($W162=BO$4,MAX(BO$1:BO161)+1,"")</f>
        <v/>
      </c>
      <c r="BP162" s="6" t="str">
        <f>IF($W162=BP$4,MAX(BP$1:BP161)+1,"")</f>
        <v/>
      </c>
      <c r="BQ162" s="6" t="str">
        <f>IF($W162=BQ$4,MAX(BQ$1:BQ161)+1,"")</f>
        <v/>
      </c>
      <c r="BR162" s="6" t="str">
        <f>IF($W162=BR$4,MAX(BR$1:BR161)+1,"")</f>
        <v/>
      </c>
      <c r="BS162" s="6" t="str">
        <f>IF($W162=BS$4,MAX(BS$1:BS161)+1,"")</f>
        <v/>
      </c>
      <c r="BT162" s="6" t="str">
        <f>IF($W162=BT$4,MAX(BT$1:BT161)+1,"")</f>
        <v/>
      </c>
      <c r="BU162" s="6" t="str">
        <f>IF($W162=BU$4,MAX(BU$1:BU161)+1,"")</f>
        <v/>
      </c>
      <c r="BV162" s="6" t="str">
        <f>IF($W162=BV$4,MAX(BV$1:BV161)+1,"")</f>
        <v/>
      </c>
      <c r="BW162" s="6" t="str">
        <f>IF($W162=BW$4,MAX(BW$1:BW161)+1,"")</f>
        <v/>
      </c>
      <c r="BX162" s="6" t="str">
        <f>IF($W162=BX$4,MAX(BX$1:BX161)+1,"")</f>
        <v/>
      </c>
      <c r="BY162" s="6" t="str">
        <f>IF($W162=BY$4,MAX(BY$1:BY161)+1,"")</f>
        <v/>
      </c>
      <c r="BZ162" s="6" t="str">
        <f>IF($W162=BZ$4,MAX(BZ$1:BZ161)+1,"")</f>
        <v/>
      </c>
      <c r="CA162" s="6" t="str">
        <f>IF($W162=CA$4,MAX(CA$1:CA161)+1,"")</f>
        <v/>
      </c>
      <c r="CB162" s="6" t="str">
        <f>IF($W162=CB$4,MAX(CB$1:CB161)+1,"")</f>
        <v/>
      </c>
      <c r="CC162" s="6" t="str">
        <f>IF($W162=CC$4,MAX(CC$1:CC161)+1,"")</f>
        <v/>
      </c>
      <c r="CD162" s="6" t="str">
        <f>IF($W162=CD$4,MAX(CD$1:CD161)+1,"")</f>
        <v/>
      </c>
      <c r="CE162" s="6" t="str">
        <f>IF($W162=CE$4,MAX(CE$1:CE161)+1,"")</f>
        <v/>
      </c>
      <c r="CF162" s="6" t="str">
        <f>IF($W162=CF$4,MAX(CF$1:CF161)+1,"")</f>
        <v/>
      </c>
      <c r="CG162" s="6" t="str">
        <f>IF($W162=CG$4,MAX(CG$1:CG161)+1,"")</f>
        <v/>
      </c>
      <c r="CH162" s="6" t="str">
        <f>IF($W162=CH$4,MAX(CH$1:CH161)+1,"")</f>
        <v/>
      </c>
      <c r="CI162" s="6" t="str">
        <f>IF($W162=CI$4,MAX(CI$1:CI161)+1,"")</f>
        <v/>
      </c>
      <c r="CJ162" s="6" t="str">
        <f>IF($W162=CJ$4,MAX(CJ$1:CJ161)+1,"")</f>
        <v/>
      </c>
      <c r="CK162" s="6" t="str">
        <f>IF($W162=CK$4,MAX(CK$1:CK161)+1,"")</f>
        <v/>
      </c>
      <c r="CL162" s="6" t="str">
        <f>IF($W162=CL$4,MAX(CL$1:CL161)+1,"")</f>
        <v/>
      </c>
      <c r="CM162" s="6" t="str">
        <f>IF($W162=CM$4,MAX(CM$1:CM161)+1,"")</f>
        <v/>
      </c>
      <c r="CN162" s="6" t="str">
        <f>IF($W162=CN$4,MAX(CN$1:CN161)+1,"")</f>
        <v/>
      </c>
      <c r="CO162" s="6" t="str">
        <f>IF($W162=CO$4,MAX(CO$1:CO161)+1,"")</f>
        <v/>
      </c>
      <c r="CP162" s="6" t="str">
        <f>IF($W162=CP$4,MAX(CP$1:CP161)+1,"")</f>
        <v/>
      </c>
      <c r="CQ162" s="6" t="str">
        <f>IF($W162=CQ$4,MAX(CQ$1:CQ161)+1,"")</f>
        <v/>
      </c>
      <c r="CR162" s="6" t="str">
        <f>IF($W162=CR$4,MAX(CR$1:CR161)+1,"")</f>
        <v/>
      </c>
      <c r="CS162" s="6" t="str">
        <f>IF($W162=CS$4,MAX(CS$1:CS161)+1,"")</f>
        <v/>
      </c>
      <c r="CT162" s="5">
        <f t="shared" si="34"/>
        <v>14</v>
      </c>
      <c r="CU162" s="6" t="str">
        <f t="shared" si="35"/>
        <v>1709901962961</v>
      </c>
      <c r="CV162" s="5" t="str">
        <f t="shared" si="36"/>
        <v>เด็กชาย</v>
      </c>
      <c r="CW162" s="5" t="str" cm="1">
        <f t="array" ref="CW162">RIGHT(F162,MIN(LEN(SUBSTITUTE(F162,รายชื่อนักเรียนแยกห้อง!$AD$5:$AD$8,""))))</f>
        <v>ถิรวัฒน์</v>
      </c>
      <c r="CX162" s="6">
        <f t="shared" si="37"/>
        <v>0</v>
      </c>
      <c r="CY162" s="6" t="str">
        <f t="shared" si="38"/>
        <v/>
      </c>
      <c r="CZ162" s="5" t="str">
        <f t="shared" si="39"/>
        <v>มัธยมศึกษาปีที่ 1/5-0</v>
      </c>
      <c r="DA162" s="5" t="str">
        <f t="shared" si="40"/>
        <v>มัธยมศึกษาปีที่ 1/5-</v>
      </c>
      <c r="DC162" s="6" t="str">
        <f>IF(DB162="วิทย์-คณิต (เตรียมวิศวะ)",MAX($DC$1:DC161)+1,"")</f>
        <v/>
      </c>
      <c r="DD162" s="6" t="str">
        <f>IF(DB162="วิทย์-คณิต (วิทยาศาสตร์สุขภาพ)",MAX($DD$1:DD161)+1,"")</f>
        <v/>
      </c>
      <c r="DE162" s="6" t="str">
        <f>IF(DB162="ศิลป์การจัดการธุรกิจการค้าสมัยใหม่",MAX($DE$1:DE161)+1,"")</f>
        <v/>
      </c>
      <c r="DF162" s="6" t="str">
        <f>IF(DB162="ศิลป์ภาษาจีนเพื่อธุรกิจ 4.0",MAX($DF$1:DF161)+1,"")</f>
        <v/>
      </c>
      <c r="DG162" s="6" t="str">
        <f>IF(DB162="ศิลป์ภาษาอังกฤษเพื่อการสื่อสารธุรกิจ",MAX($DG$1:DG161)+1,"")</f>
        <v/>
      </c>
      <c r="DH162" s="6" t="str">
        <f>IF(DB162="นวัตกรรมการจัดการเกษตร",MAX($DH$1:DH161)+1,"")</f>
        <v/>
      </c>
      <c r="DI162" s="5">
        <f t="shared" si="41"/>
        <v>0</v>
      </c>
      <c r="DJ162" s="5" t="str">
        <f t="shared" si="42"/>
        <v>มัธยมศึกษาปีที่ 1/5-8</v>
      </c>
      <c r="DK162" s="5" t="str">
        <f t="shared" si="43"/>
        <v>-0</v>
      </c>
      <c r="DL162" s="5" t="str">
        <f t="shared" si="44"/>
        <v>มัธยมศึกษาปีที่ 1</v>
      </c>
    </row>
    <row r="163" spans="1:116">
      <c r="A163" s="5" t="str">
        <f t="shared" si="30"/>
        <v>มัธยมศึกษาปีที่ 1/5-9</v>
      </c>
      <c r="B163" s="5" t="str">
        <f t="shared" si="31"/>
        <v>ช68105-15</v>
      </c>
      <c r="C163" s="5" t="str">
        <f t="shared" si="32"/>
        <v>-0</v>
      </c>
      <c r="D163" s="8">
        <v>9</v>
      </c>
      <c r="E163" s="9" t="s">
        <v>1926</v>
      </c>
      <c r="F163" s="3" t="s">
        <v>1945</v>
      </c>
      <c r="G163" s="3" t="s">
        <v>2391</v>
      </c>
      <c r="H163" s="11">
        <v>1</v>
      </c>
      <c r="I163" s="11">
        <v>9</v>
      </c>
      <c r="J163" s="11">
        <v>0</v>
      </c>
      <c r="K163" s="11">
        <v>9</v>
      </c>
      <c r="L163" s="11">
        <v>8</v>
      </c>
      <c r="M163" s="11">
        <v>0</v>
      </c>
      <c r="N163" s="11">
        <v>3</v>
      </c>
      <c r="O163" s="11">
        <v>8</v>
      </c>
      <c r="P163" s="11">
        <v>4</v>
      </c>
      <c r="Q163" s="11">
        <v>8</v>
      </c>
      <c r="R163" s="11">
        <v>4</v>
      </c>
      <c r="S163" s="11">
        <v>6</v>
      </c>
      <c r="T163" s="11">
        <v>1</v>
      </c>
      <c r="U163" s="11" t="s">
        <v>2027</v>
      </c>
      <c r="W163" s="6" t="str">
        <f>IF(X163="","",IF(X163=รายชื่อชมรม!$B$3,รายชื่อชมรม!$A$3,IF(X163=รายชื่อชมรม!$B$4,รายชื่อชมรม!$A$4,IF(X163=รายชื่อชมรม!$B$5,รายชื่อชมรม!$A$5,IF(X163=รายชื่อชมรม!$B$6,รายชื่อชมรม!$A$6,IF(X163=รายชื่อชมรม!$B$7,รายชื่อชมรม!$A$7,IF(X163=รายชื่อชมรม!$B$8,รายชื่อชมรม!$A$8,IF(X163=รายชื่อชมรม!$B$9,รายชื่อชมรม!$A$9,IF(X163=รายชื่อชมรม!$B$10,รายชื่อชมรม!$A$10,IF(X163=รายชื่อชมรม!$B$11,รายชื่อชมรม!$A$11,IF(X163=รายชื่อชมรม!$B$12,รายชื่อชมรม!$A$12,"-")))))))))))</f>
        <v>ช68105</v>
      </c>
      <c r="X163" s="6" t="s">
        <v>2306</v>
      </c>
      <c r="Y163" s="6" t="str">
        <f>IF(W163=0,"",IF(W163="-","",IF(W163="","",VLOOKUP(W163,รายชื่อชมรม!$A$3:$F$83,3,FALSE))))</f>
        <v>นางภัณฑิลา  โนนทะขาม</v>
      </c>
      <c r="Z163" s="6" t="str">
        <f>IF(Y163=$Z$4,MAX(Z$1:$Z162)+1,"")</f>
        <v/>
      </c>
      <c r="AA163" s="6" t="str">
        <f>IF($Y163=AA$4,MAX(AA$1:AA162)+1,"")</f>
        <v/>
      </c>
      <c r="AB163" s="6" t="str">
        <f>IF($Y163=AB$4,MAX(AB$1:AB162)+1,"")</f>
        <v/>
      </c>
      <c r="AC163" s="6" t="str">
        <f>IF($Y163=AC$4,MAX(AC$1:AC162)+1,"")</f>
        <v/>
      </c>
      <c r="AD163" s="6" t="str">
        <f>IF($Y163=AD$4,MAX(AD$1:AD162)+1,"")</f>
        <v/>
      </c>
      <c r="AE163" s="6" t="str">
        <f>IF($Y163=AE$4,MAX(AE$1:AE162)+1,"")</f>
        <v/>
      </c>
      <c r="AF163" s="6" t="str">
        <f>IF($Y163=AF$4,MAX(AF$1:AF162)+1,"")</f>
        <v/>
      </c>
      <c r="AG163" s="6" t="str">
        <f>IF($Y163=AG$4,MAX(AG$1:AG162)+1,"")</f>
        <v/>
      </c>
      <c r="AH163" s="6" t="str">
        <f>IF($Y163=AH$4,MAX(AH$1:AH162)+1,"")</f>
        <v/>
      </c>
      <c r="AI163" s="5">
        <f t="shared" si="33"/>
        <v>0</v>
      </c>
      <c r="AK163" s="6" t="str">
        <f>IF($W163=AK$4,MAX(AK$1:AK162)+1,"")</f>
        <v/>
      </c>
      <c r="AL163" s="6" t="str">
        <f>IF($W163=AL$4,MAX(AL$1:AL162)+1,"")</f>
        <v/>
      </c>
      <c r="AM163" s="6" t="str">
        <f>IF($W163=AM$4,MAX(AM$1:AM162)+1,"")</f>
        <v/>
      </c>
      <c r="AN163" s="6" t="str">
        <f>IF($W163=AN$4,MAX(AN$1:AN162)+1,"")</f>
        <v/>
      </c>
      <c r="AO163" s="6">
        <f>IF($W163=AO$4,MAX(AO$1:AO162)+1,"")</f>
        <v>15</v>
      </c>
      <c r="AP163" s="6" t="str">
        <f>IF($W163=AP$4,MAX(AP$1:AP162)+1,"")</f>
        <v/>
      </c>
      <c r="AQ163" s="6" t="str">
        <f>IF($W163=AQ$4,MAX(AQ$1:AQ162)+1,"")</f>
        <v/>
      </c>
      <c r="AR163" s="6" t="str">
        <f>IF($W163=AR$4,MAX(AR$1:AR162)+1,"")</f>
        <v/>
      </c>
      <c r="AS163" s="6" t="str">
        <f>IF($W163=AS$4,MAX(AS$1:AS162)+1,"")</f>
        <v/>
      </c>
      <c r="AT163" s="6" t="str">
        <f>IF($W163=AT$4,MAX(AT$1:AT162)+1,"")</f>
        <v/>
      </c>
      <c r="AU163" s="6" t="str">
        <f>IF($W163=AU$4,MAX(AU$1:AU162)+1,"")</f>
        <v/>
      </c>
      <c r="AV163" s="6" t="str">
        <f>IF($W163=AV$4,MAX(AV$1:AV162)+1,"")</f>
        <v/>
      </c>
      <c r="AW163" s="6" t="str">
        <f>IF($W163=AW$4,MAX(AW$1:AW162)+1,"")</f>
        <v/>
      </c>
      <c r="AX163" s="6" t="str">
        <f>IF($W163=AX$4,MAX(AX$1:AX162)+1,"")</f>
        <v/>
      </c>
      <c r="AY163" s="6" t="str">
        <f>IF($W163=AY$4,MAX(AY$1:AY162)+1,"")</f>
        <v/>
      </c>
      <c r="AZ163" s="6" t="str">
        <f>IF($W163=AZ$4,MAX(AZ$1:AZ162)+1,"")</f>
        <v/>
      </c>
      <c r="BA163" s="6" t="str">
        <f>IF($W163=BA$4,MAX(BA$1:BA162)+1,"")</f>
        <v/>
      </c>
      <c r="BB163" s="6" t="str">
        <f>IF($W163=BB$4,MAX(BB$1:BB162)+1,"")</f>
        <v/>
      </c>
      <c r="BC163" s="6" t="str">
        <f>IF($W163=BC$4,MAX(BC$1:BC162)+1,"")</f>
        <v/>
      </c>
      <c r="BD163" s="6" t="str">
        <f>IF($W163=BD$4,MAX(BD$1:BD162)+1,"")</f>
        <v/>
      </c>
      <c r="BE163" s="6" t="str">
        <f>IF($W163=BE$4,MAX(BE$1:BE162)+1,"")</f>
        <v/>
      </c>
      <c r="BF163" s="6" t="str">
        <f>IF($W163=BF$4,MAX(BF$1:BF162)+1,"")</f>
        <v/>
      </c>
      <c r="BG163" s="6" t="str">
        <f>IF($W163=BG$4,MAX(BG$1:BG162)+1,"")</f>
        <v/>
      </c>
      <c r="BH163" s="6" t="str">
        <f>IF($W163=BH$4,MAX(BH$1:BH162)+1,"")</f>
        <v/>
      </c>
      <c r="BI163" s="6" t="str">
        <f>IF($W163=BI$4,MAX(BI$1:BI162)+1,"")</f>
        <v/>
      </c>
      <c r="BJ163" s="6" t="str">
        <f>IF($W163=BJ$4,MAX(BJ$1:BJ162)+1,"")</f>
        <v/>
      </c>
      <c r="BK163" s="6" t="str">
        <f>IF($W163=BK$4,MAX(BK$1:BK162)+1,"")</f>
        <v/>
      </c>
      <c r="BL163" s="6" t="str">
        <f>IF($W163=BL$4,MAX(BL$1:BL162)+1,"")</f>
        <v/>
      </c>
      <c r="BM163" s="6" t="str">
        <f>IF($W163=BM$4,MAX(BM$1:BM162)+1,"")</f>
        <v/>
      </c>
      <c r="BN163" s="6" t="str">
        <f>IF($W163=BN$4,MAX(BN$1:BN162)+1,"")</f>
        <v/>
      </c>
      <c r="BO163" s="6" t="str">
        <f>IF($W163=BO$4,MAX(BO$1:BO162)+1,"")</f>
        <v/>
      </c>
      <c r="BP163" s="6" t="str">
        <f>IF($W163=BP$4,MAX(BP$1:BP162)+1,"")</f>
        <v/>
      </c>
      <c r="BQ163" s="6" t="str">
        <f>IF($W163=BQ$4,MAX(BQ$1:BQ162)+1,"")</f>
        <v/>
      </c>
      <c r="BR163" s="6" t="str">
        <f>IF($W163=BR$4,MAX(BR$1:BR162)+1,"")</f>
        <v/>
      </c>
      <c r="BS163" s="6" t="str">
        <f>IF($W163=BS$4,MAX(BS$1:BS162)+1,"")</f>
        <v/>
      </c>
      <c r="BT163" s="6" t="str">
        <f>IF($W163=BT$4,MAX(BT$1:BT162)+1,"")</f>
        <v/>
      </c>
      <c r="BU163" s="6" t="str">
        <f>IF($W163=BU$4,MAX(BU$1:BU162)+1,"")</f>
        <v/>
      </c>
      <c r="BV163" s="6" t="str">
        <f>IF($W163=BV$4,MAX(BV$1:BV162)+1,"")</f>
        <v/>
      </c>
      <c r="BW163" s="6" t="str">
        <f>IF($W163=BW$4,MAX(BW$1:BW162)+1,"")</f>
        <v/>
      </c>
      <c r="BX163" s="6" t="str">
        <f>IF($W163=BX$4,MAX(BX$1:BX162)+1,"")</f>
        <v/>
      </c>
      <c r="BY163" s="6" t="str">
        <f>IF($W163=BY$4,MAX(BY$1:BY162)+1,"")</f>
        <v/>
      </c>
      <c r="BZ163" s="6" t="str">
        <f>IF($W163=BZ$4,MAX(BZ$1:BZ162)+1,"")</f>
        <v/>
      </c>
      <c r="CA163" s="6" t="str">
        <f>IF($W163=CA$4,MAX(CA$1:CA162)+1,"")</f>
        <v/>
      </c>
      <c r="CB163" s="6" t="str">
        <f>IF($W163=CB$4,MAX(CB$1:CB162)+1,"")</f>
        <v/>
      </c>
      <c r="CC163" s="6" t="str">
        <f>IF($W163=CC$4,MAX(CC$1:CC162)+1,"")</f>
        <v/>
      </c>
      <c r="CD163" s="6" t="str">
        <f>IF($W163=CD$4,MAX(CD$1:CD162)+1,"")</f>
        <v/>
      </c>
      <c r="CE163" s="6" t="str">
        <f>IF($W163=CE$4,MAX(CE$1:CE162)+1,"")</f>
        <v/>
      </c>
      <c r="CF163" s="6" t="str">
        <f>IF($W163=CF$4,MAX(CF$1:CF162)+1,"")</f>
        <v/>
      </c>
      <c r="CG163" s="6" t="str">
        <f>IF($W163=CG$4,MAX(CG$1:CG162)+1,"")</f>
        <v/>
      </c>
      <c r="CH163" s="6" t="str">
        <f>IF($W163=CH$4,MAX(CH$1:CH162)+1,"")</f>
        <v/>
      </c>
      <c r="CI163" s="6" t="str">
        <f>IF($W163=CI$4,MAX(CI$1:CI162)+1,"")</f>
        <v/>
      </c>
      <c r="CJ163" s="6" t="str">
        <f>IF($W163=CJ$4,MAX(CJ$1:CJ162)+1,"")</f>
        <v/>
      </c>
      <c r="CK163" s="6" t="str">
        <f>IF($W163=CK$4,MAX(CK$1:CK162)+1,"")</f>
        <v/>
      </c>
      <c r="CL163" s="6" t="str">
        <f>IF($W163=CL$4,MAX(CL$1:CL162)+1,"")</f>
        <v/>
      </c>
      <c r="CM163" s="6" t="str">
        <f>IF($W163=CM$4,MAX(CM$1:CM162)+1,"")</f>
        <v/>
      </c>
      <c r="CN163" s="6" t="str">
        <f>IF($W163=CN$4,MAX(CN$1:CN162)+1,"")</f>
        <v/>
      </c>
      <c r="CO163" s="6" t="str">
        <f>IF($W163=CO$4,MAX(CO$1:CO162)+1,"")</f>
        <v/>
      </c>
      <c r="CP163" s="6" t="str">
        <f>IF($W163=CP$4,MAX(CP$1:CP162)+1,"")</f>
        <v/>
      </c>
      <c r="CQ163" s="6" t="str">
        <f>IF($W163=CQ$4,MAX(CQ$1:CQ162)+1,"")</f>
        <v/>
      </c>
      <c r="CR163" s="6" t="str">
        <f>IF($W163=CR$4,MAX(CR$1:CR162)+1,"")</f>
        <v/>
      </c>
      <c r="CS163" s="6" t="str">
        <f>IF($W163=CS$4,MAX(CS$1:CS162)+1,"")</f>
        <v/>
      </c>
      <c r="CT163" s="5">
        <f t="shared" si="34"/>
        <v>15</v>
      </c>
      <c r="CU163" s="6" t="str">
        <f t="shared" si="35"/>
        <v>1909803848461</v>
      </c>
      <c r="CV163" s="5" t="str">
        <f t="shared" si="36"/>
        <v>เด็กชาย</v>
      </c>
      <c r="CW163" s="5" t="str" cm="1">
        <f t="array" ref="CW163">RIGHT(F163,MIN(LEN(SUBSTITUTE(F163,รายชื่อนักเรียนแยกห้อง!$AD$5:$AD$8,""))))</f>
        <v>ธรรศ</v>
      </c>
      <c r="CX163" s="6">
        <f t="shared" si="37"/>
        <v>0</v>
      </c>
      <c r="CY163" s="6" t="str">
        <f t="shared" si="38"/>
        <v/>
      </c>
      <c r="CZ163" s="5" t="str">
        <f t="shared" si="39"/>
        <v>มัธยมศึกษาปีที่ 1/5-0</v>
      </c>
      <c r="DA163" s="5" t="str">
        <f t="shared" si="40"/>
        <v>มัธยมศึกษาปีที่ 1/5-</v>
      </c>
      <c r="DC163" s="6" t="str">
        <f>IF(DB163="วิทย์-คณิต (เตรียมวิศวะ)",MAX($DC$1:DC162)+1,"")</f>
        <v/>
      </c>
      <c r="DD163" s="6" t="str">
        <f>IF(DB163="วิทย์-คณิต (วิทยาศาสตร์สุขภาพ)",MAX($DD$1:DD162)+1,"")</f>
        <v/>
      </c>
      <c r="DE163" s="6" t="str">
        <f>IF(DB163="ศิลป์การจัดการธุรกิจการค้าสมัยใหม่",MAX($DE$1:DE162)+1,"")</f>
        <v/>
      </c>
      <c r="DF163" s="6" t="str">
        <f>IF(DB163="ศิลป์ภาษาจีนเพื่อธุรกิจ 4.0",MAX($DF$1:DF162)+1,"")</f>
        <v/>
      </c>
      <c r="DG163" s="6" t="str">
        <f>IF(DB163="ศิลป์ภาษาอังกฤษเพื่อการสื่อสารธุรกิจ",MAX($DG$1:DG162)+1,"")</f>
        <v/>
      </c>
      <c r="DH163" s="6" t="str">
        <f>IF(DB163="นวัตกรรมการจัดการเกษตร",MAX($DH$1:DH162)+1,"")</f>
        <v/>
      </c>
      <c r="DI163" s="5">
        <f t="shared" si="41"/>
        <v>0</v>
      </c>
      <c r="DJ163" s="5" t="str">
        <f t="shared" si="42"/>
        <v>มัธยมศึกษาปีที่ 1/5-9</v>
      </c>
      <c r="DK163" s="5" t="str">
        <f t="shared" si="43"/>
        <v>-0</v>
      </c>
      <c r="DL163" s="5" t="str">
        <f t="shared" si="44"/>
        <v>มัธยมศึกษาปีที่ 1</v>
      </c>
    </row>
    <row r="164" spans="1:116">
      <c r="A164" s="5" t="str">
        <f t="shared" si="30"/>
        <v>มัธยมศึกษาปีที่ 1/5-10</v>
      </c>
      <c r="B164" s="5" t="str">
        <f t="shared" si="31"/>
        <v>ช68105-16</v>
      </c>
      <c r="C164" s="5" t="str">
        <f t="shared" si="32"/>
        <v>-0</v>
      </c>
      <c r="D164" s="8">
        <v>10</v>
      </c>
      <c r="E164" s="9" t="s">
        <v>1928</v>
      </c>
      <c r="F164" s="3" t="s">
        <v>1947</v>
      </c>
      <c r="G164" s="3" t="s">
        <v>2392</v>
      </c>
      <c r="H164" s="11">
        <v>1</v>
      </c>
      <c r="I164" s="11">
        <v>9</v>
      </c>
      <c r="J164" s="11">
        <v>0</v>
      </c>
      <c r="K164" s="11">
        <v>9</v>
      </c>
      <c r="L164" s="11">
        <v>8</v>
      </c>
      <c r="M164" s="11">
        <v>0</v>
      </c>
      <c r="N164" s="11">
        <v>3</v>
      </c>
      <c r="O164" s="11">
        <v>7</v>
      </c>
      <c r="P164" s="11">
        <v>9</v>
      </c>
      <c r="Q164" s="11">
        <v>6</v>
      </c>
      <c r="R164" s="11">
        <v>9</v>
      </c>
      <c r="S164" s="11">
        <v>1</v>
      </c>
      <c r="T164" s="11">
        <v>7</v>
      </c>
      <c r="U164" s="11" t="s">
        <v>2027</v>
      </c>
      <c r="W164" s="6" t="str">
        <f>IF(X164="","",IF(X164=รายชื่อชมรม!$B$3,รายชื่อชมรม!$A$3,IF(X164=รายชื่อชมรม!$B$4,รายชื่อชมรม!$A$4,IF(X164=รายชื่อชมรม!$B$5,รายชื่อชมรม!$A$5,IF(X164=รายชื่อชมรม!$B$6,รายชื่อชมรม!$A$6,IF(X164=รายชื่อชมรม!$B$7,รายชื่อชมรม!$A$7,IF(X164=รายชื่อชมรม!$B$8,รายชื่อชมรม!$A$8,IF(X164=รายชื่อชมรม!$B$9,รายชื่อชมรม!$A$9,IF(X164=รายชื่อชมรม!$B$10,รายชื่อชมรม!$A$10,IF(X164=รายชื่อชมรม!$B$11,รายชื่อชมรม!$A$11,IF(X164=รายชื่อชมรม!$B$12,รายชื่อชมรม!$A$12,"-")))))))))))</f>
        <v>ช68105</v>
      </c>
      <c r="X164" s="6" t="s">
        <v>2306</v>
      </c>
      <c r="Y164" s="6" t="str">
        <f>IF(W164=0,"",IF(W164="-","",IF(W164="","",VLOOKUP(W164,รายชื่อชมรม!$A$3:$F$83,3,FALSE))))</f>
        <v>นางภัณฑิลา  โนนทะขาม</v>
      </c>
      <c r="Z164" s="6" t="str">
        <f>IF(Y164=$Z$4,MAX(Z$1:$Z163)+1,"")</f>
        <v/>
      </c>
      <c r="AA164" s="6" t="str">
        <f>IF($Y164=AA$4,MAX(AA$1:AA163)+1,"")</f>
        <v/>
      </c>
      <c r="AB164" s="6" t="str">
        <f>IF($Y164=AB$4,MAX(AB$1:AB163)+1,"")</f>
        <v/>
      </c>
      <c r="AC164" s="6" t="str">
        <f>IF($Y164=AC$4,MAX(AC$1:AC163)+1,"")</f>
        <v/>
      </c>
      <c r="AD164" s="6" t="str">
        <f>IF($Y164=AD$4,MAX(AD$1:AD163)+1,"")</f>
        <v/>
      </c>
      <c r="AE164" s="6" t="str">
        <f>IF($Y164=AE$4,MAX(AE$1:AE163)+1,"")</f>
        <v/>
      </c>
      <c r="AF164" s="6" t="str">
        <f>IF($Y164=AF$4,MAX(AF$1:AF163)+1,"")</f>
        <v/>
      </c>
      <c r="AG164" s="6" t="str">
        <f>IF($Y164=AG$4,MAX(AG$1:AG163)+1,"")</f>
        <v/>
      </c>
      <c r="AH164" s="6" t="str">
        <f>IF($Y164=AH$4,MAX(AH$1:AH163)+1,"")</f>
        <v/>
      </c>
      <c r="AI164" s="5">
        <f t="shared" si="33"/>
        <v>0</v>
      </c>
      <c r="AK164" s="6" t="str">
        <f>IF($W164=AK$4,MAX(AK$1:AK163)+1,"")</f>
        <v/>
      </c>
      <c r="AL164" s="6" t="str">
        <f>IF($W164=AL$4,MAX(AL$1:AL163)+1,"")</f>
        <v/>
      </c>
      <c r="AM164" s="6" t="str">
        <f>IF($W164=AM$4,MAX(AM$1:AM163)+1,"")</f>
        <v/>
      </c>
      <c r="AN164" s="6" t="str">
        <f>IF($W164=AN$4,MAX(AN$1:AN163)+1,"")</f>
        <v/>
      </c>
      <c r="AO164" s="6">
        <f>IF($W164=AO$4,MAX(AO$1:AO163)+1,"")</f>
        <v>16</v>
      </c>
      <c r="AP164" s="6" t="str">
        <f>IF($W164=AP$4,MAX(AP$1:AP163)+1,"")</f>
        <v/>
      </c>
      <c r="AQ164" s="6" t="str">
        <f>IF($W164=AQ$4,MAX(AQ$1:AQ163)+1,"")</f>
        <v/>
      </c>
      <c r="AR164" s="6" t="str">
        <f>IF($W164=AR$4,MAX(AR$1:AR163)+1,"")</f>
        <v/>
      </c>
      <c r="AS164" s="6" t="str">
        <f>IF($W164=AS$4,MAX(AS$1:AS163)+1,"")</f>
        <v/>
      </c>
      <c r="AT164" s="6" t="str">
        <f>IF($W164=AT$4,MAX(AT$1:AT163)+1,"")</f>
        <v/>
      </c>
      <c r="AU164" s="6" t="str">
        <f>IF($W164=AU$4,MAX(AU$1:AU163)+1,"")</f>
        <v/>
      </c>
      <c r="AV164" s="6" t="str">
        <f>IF($W164=AV$4,MAX(AV$1:AV163)+1,"")</f>
        <v/>
      </c>
      <c r="AW164" s="6" t="str">
        <f>IF($W164=AW$4,MAX(AW$1:AW163)+1,"")</f>
        <v/>
      </c>
      <c r="AX164" s="6" t="str">
        <f>IF($W164=AX$4,MAX(AX$1:AX163)+1,"")</f>
        <v/>
      </c>
      <c r="AY164" s="6" t="str">
        <f>IF($W164=AY$4,MAX(AY$1:AY163)+1,"")</f>
        <v/>
      </c>
      <c r="AZ164" s="6" t="str">
        <f>IF($W164=AZ$4,MAX(AZ$1:AZ163)+1,"")</f>
        <v/>
      </c>
      <c r="BA164" s="6" t="str">
        <f>IF($W164=BA$4,MAX(BA$1:BA163)+1,"")</f>
        <v/>
      </c>
      <c r="BB164" s="6" t="str">
        <f>IF($W164=BB$4,MAX(BB$1:BB163)+1,"")</f>
        <v/>
      </c>
      <c r="BC164" s="6" t="str">
        <f>IF($W164=BC$4,MAX(BC$1:BC163)+1,"")</f>
        <v/>
      </c>
      <c r="BD164" s="6" t="str">
        <f>IF($W164=BD$4,MAX(BD$1:BD163)+1,"")</f>
        <v/>
      </c>
      <c r="BE164" s="6" t="str">
        <f>IF($W164=BE$4,MAX(BE$1:BE163)+1,"")</f>
        <v/>
      </c>
      <c r="BF164" s="6" t="str">
        <f>IF($W164=BF$4,MAX(BF$1:BF163)+1,"")</f>
        <v/>
      </c>
      <c r="BG164" s="6" t="str">
        <f>IF($W164=BG$4,MAX(BG$1:BG163)+1,"")</f>
        <v/>
      </c>
      <c r="BH164" s="6" t="str">
        <f>IF($W164=BH$4,MAX(BH$1:BH163)+1,"")</f>
        <v/>
      </c>
      <c r="BI164" s="6" t="str">
        <f>IF($W164=BI$4,MAX(BI$1:BI163)+1,"")</f>
        <v/>
      </c>
      <c r="BJ164" s="6" t="str">
        <f>IF($W164=BJ$4,MAX(BJ$1:BJ163)+1,"")</f>
        <v/>
      </c>
      <c r="BK164" s="6" t="str">
        <f>IF($W164=BK$4,MAX(BK$1:BK163)+1,"")</f>
        <v/>
      </c>
      <c r="BL164" s="6" t="str">
        <f>IF($W164=BL$4,MAX(BL$1:BL163)+1,"")</f>
        <v/>
      </c>
      <c r="BM164" s="6" t="str">
        <f>IF($W164=BM$4,MAX(BM$1:BM163)+1,"")</f>
        <v/>
      </c>
      <c r="BN164" s="6" t="str">
        <f>IF($W164=BN$4,MAX(BN$1:BN163)+1,"")</f>
        <v/>
      </c>
      <c r="BO164" s="6" t="str">
        <f>IF($W164=BO$4,MAX(BO$1:BO163)+1,"")</f>
        <v/>
      </c>
      <c r="BP164" s="6" t="str">
        <f>IF($W164=BP$4,MAX(BP$1:BP163)+1,"")</f>
        <v/>
      </c>
      <c r="BQ164" s="6" t="str">
        <f>IF($W164=BQ$4,MAX(BQ$1:BQ163)+1,"")</f>
        <v/>
      </c>
      <c r="BR164" s="6" t="str">
        <f>IF($W164=BR$4,MAX(BR$1:BR163)+1,"")</f>
        <v/>
      </c>
      <c r="BS164" s="6" t="str">
        <f>IF($W164=BS$4,MAX(BS$1:BS163)+1,"")</f>
        <v/>
      </c>
      <c r="BT164" s="6" t="str">
        <f>IF($W164=BT$4,MAX(BT$1:BT163)+1,"")</f>
        <v/>
      </c>
      <c r="BU164" s="6" t="str">
        <f>IF($W164=BU$4,MAX(BU$1:BU163)+1,"")</f>
        <v/>
      </c>
      <c r="BV164" s="6" t="str">
        <f>IF($W164=BV$4,MAX(BV$1:BV163)+1,"")</f>
        <v/>
      </c>
      <c r="BW164" s="6" t="str">
        <f>IF($W164=BW$4,MAX(BW$1:BW163)+1,"")</f>
        <v/>
      </c>
      <c r="BX164" s="6" t="str">
        <f>IF($W164=BX$4,MAX(BX$1:BX163)+1,"")</f>
        <v/>
      </c>
      <c r="BY164" s="6" t="str">
        <f>IF($W164=BY$4,MAX(BY$1:BY163)+1,"")</f>
        <v/>
      </c>
      <c r="BZ164" s="6" t="str">
        <f>IF($W164=BZ$4,MAX(BZ$1:BZ163)+1,"")</f>
        <v/>
      </c>
      <c r="CA164" s="6" t="str">
        <f>IF($W164=CA$4,MAX(CA$1:CA163)+1,"")</f>
        <v/>
      </c>
      <c r="CB164" s="6" t="str">
        <f>IF($W164=CB$4,MAX(CB$1:CB163)+1,"")</f>
        <v/>
      </c>
      <c r="CC164" s="6" t="str">
        <f>IF($W164=CC$4,MAX(CC$1:CC163)+1,"")</f>
        <v/>
      </c>
      <c r="CD164" s="6" t="str">
        <f>IF($W164=CD$4,MAX(CD$1:CD163)+1,"")</f>
        <v/>
      </c>
      <c r="CE164" s="6" t="str">
        <f>IF($W164=CE$4,MAX(CE$1:CE163)+1,"")</f>
        <v/>
      </c>
      <c r="CF164" s="6" t="str">
        <f>IF($W164=CF$4,MAX(CF$1:CF163)+1,"")</f>
        <v/>
      </c>
      <c r="CG164" s="6" t="str">
        <f>IF($W164=CG$4,MAX(CG$1:CG163)+1,"")</f>
        <v/>
      </c>
      <c r="CH164" s="6" t="str">
        <f>IF($W164=CH$4,MAX(CH$1:CH163)+1,"")</f>
        <v/>
      </c>
      <c r="CI164" s="6" t="str">
        <f>IF($W164=CI$4,MAX(CI$1:CI163)+1,"")</f>
        <v/>
      </c>
      <c r="CJ164" s="6" t="str">
        <f>IF($W164=CJ$4,MAX(CJ$1:CJ163)+1,"")</f>
        <v/>
      </c>
      <c r="CK164" s="6" t="str">
        <f>IF($W164=CK$4,MAX(CK$1:CK163)+1,"")</f>
        <v/>
      </c>
      <c r="CL164" s="6" t="str">
        <f>IF($W164=CL$4,MAX(CL$1:CL163)+1,"")</f>
        <v/>
      </c>
      <c r="CM164" s="6" t="str">
        <f>IF($W164=CM$4,MAX(CM$1:CM163)+1,"")</f>
        <v/>
      </c>
      <c r="CN164" s="6" t="str">
        <f>IF($W164=CN$4,MAX(CN$1:CN163)+1,"")</f>
        <v/>
      </c>
      <c r="CO164" s="6" t="str">
        <f>IF($W164=CO$4,MAX(CO$1:CO163)+1,"")</f>
        <v/>
      </c>
      <c r="CP164" s="6" t="str">
        <f>IF($W164=CP$4,MAX(CP$1:CP163)+1,"")</f>
        <v/>
      </c>
      <c r="CQ164" s="6" t="str">
        <f>IF($W164=CQ$4,MAX(CQ$1:CQ163)+1,"")</f>
        <v/>
      </c>
      <c r="CR164" s="6" t="str">
        <f>IF($W164=CR$4,MAX(CR$1:CR163)+1,"")</f>
        <v/>
      </c>
      <c r="CS164" s="6" t="str">
        <f>IF($W164=CS$4,MAX(CS$1:CS163)+1,"")</f>
        <v/>
      </c>
      <c r="CT164" s="5">
        <f t="shared" si="34"/>
        <v>16</v>
      </c>
      <c r="CU164" s="6" t="str">
        <f t="shared" si="35"/>
        <v>1909803796917</v>
      </c>
      <c r="CV164" s="5" t="str">
        <f t="shared" si="36"/>
        <v>เด็กชาย</v>
      </c>
      <c r="CW164" s="5" t="str" cm="1">
        <f t="array" ref="CW164">RIGHT(F164,MIN(LEN(SUBSTITUTE(F164,รายชื่อนักเรียนแยกห้อง!$AD$5:$AD$8,""))))</f>
        <v>ณฐวัฒน์</v>
      </c>
      <c r="CX164" s="6">
        <f t="shared" si="37"/>
        <v>0</v>
      </c>
      <c r="CY164" s="6" t="str">
        <f t="shared" si="38"/>
        <v/>
      </c>
      <c r="CZ164" s="5" t="str">
        <f t="shared" si="39"/>
        <v>มัธยมศึกษาปีที่ 1/5-0</v>
      </c>
      <c r="DA164" s="5" t="str">
        <f t="shared" si="40"/>
        <v>มัธยมศึกษาปีที่ 1/5-</v>
      </c>
      <c r="DC164" s="6" t="str">
        <f>IF(DB164="วิทย์-คณิต (เตรียมวิศวะ)",MAX($DC$1:DC163)+1,"")</f>
        <v/>
      </c>
      <c r="DD164" s="6" t="str">
        <f>IF(DB164="วิทย์-คณิต (วิทยาศาสตร์สุขภาพ)",MAX($DD$1:DD163)+1,"")</f>
        <v/>
      </c>
      <c r="DE164" s="6" t="str">
        <f>IF(DB164="ศิลป์การจัดการธุรกิจการค้าสมัยใหม่",MAX($DE$1:DE163)+1,"")</f>
        <v/>
      </c>
      <c r="DF164" s="6" t="str">
        <f>IF(DB164="ศิลป์ภาษาจีนเพื่อธุรกิจ 4.0",MAX($DF$1:DF163)+1,"")</f>
        <v/>
      </c>
      <c r="DG164" s="6" t="str">
        <f>IF(DB164="ศิลป์ภาษาอังกฤษเพื่อการสื่อสารธุรกิจ",MAX($DG$1:DG163)+1,"")</f>
        <v/>
      </c>
      <c r="DH164" s="6" t="str">
        <f>IF(DB164="นวัตกรรมการจัดการเกษตร",MAX($DH$1:DH163)+1,"")</f>
        <v/>
      </c>
      <c r="DI164" s="5">
        <f t="shared" si="41"/>
        <v>0</v>
      </c>
      <c r="DJ164" s="5" t="str">
        <f t="shared" si="42"/>
        <v>มัธยมศึกษาปีที่ 1/5-10</v>
      </c>
      <c r="DK164" s="5" t="str">
        <f t="shared" si="43"/>
        <v>-0</v>
      </c>
      <c r="DL164" s="5" t="str">
        <f t="shared" si="44"/>
        <v>มัธยมศึกษาปีที่ 1</v>
      </c>
    </row>
    <row r="165" spans="1:116">
      <c r="A165" s="5" t="str">
        <f t="shared" si="30"/>
        <v>มัธยมศึกษาปีที่ 1/5-11</v>
      </c>
      <c r="B165" s="5" t="str">
        <f t="shared" si="31"/>
        <v>ช68105-17</v>
      </c>
      <c r="C165" s="5" t="str">
        <f t="shared" si="32"/>
        <v>-0</v>
      </c>
      <c r="D165" s="8">
        <v>11</v>
      </c>
      <c r="E165" s="9" t="s">
        <v>1930</v>
      </c>
      <c r="F165" s="3" t="s">
        <v>1949</v>
      </c>
      <c r="G165" s="3" t="s">
        <v>2393</v>
      </c>
      <c r="H165" s="11">
        <v>1</v>
      </c>
      <c r="I165" s="11">
        <v>9</v>
      </c>
      <c r="J165" s="11">
        <v>0</v>
      </c>
      <c r="K165" s="11">
        <v>9</v>
      </c>
      <c r="L165" s="11">
        <v>8</v>
      </c>
      <c r="M165" s="11">
        <v>0</v>
      </c>
      <c r="N165" s="11">
        <v>3</v>
      </c>
      <c r="O165" s="11">
        <v>8</v>
      </c>
      <c r="P165" s="11">
        <v>7</v>
      </c>
      <c r="Q165" s="11">
        <v>4</v>
      </c>
      <c r="R165" s="11">
        <v>4</v>
      </c>
      <c r="S165" s="11">
        <v>2</v>
      </c>
      <c r="T165" s="11">
        <v>0</v>
      </c>
      <c r="U165" s="11" t="s">
        <v>2027</v>
      </c>
      <c r="W165" s="6" t="str">
        <f>IF(X165="","",IF(X165=รายชื่อชมรม!$B$3,รายชื่อชมรม!$A$3,IF(X165=รายชื่อชมรม!$B$4,รายชื่อชมรม!$A$4,IF(X165=รายชื่อชมรม!$B$5,รายชื่อชมรม!$A$5,IF(X165=รายชื่อชมรม!$B$6,รายชื่อชมรม!$A$6,IF(X165=รายชื่อชมรม!$B$7,รายชื่อชมรม!$A$7,IF(X165=รายชื่อชมรม!$B$8,รายชื่อชมรม!$A$8,IF(X165=รายชื่อชมรม!$B$9,รายชื่อชมรม!$A$9,IF(X165=รายชื่อชมรม!$B$10,รายชื่อชมรม!$A$10,IF(X165=รายชื่อชมรม!$B$11,รายชื่อชมรม!$A$11,IF(X165=รายชื่อชมรม!$B$12,รายชื่อชมรม!$A$12,"-")))))))))))</f>
        <v>ช68105</v>
      </c>
      <c r="X165" s="6" t="s">
        <v>2306</v>
      </c>
      <c r="Y165" s="6" t="str">
        <f>IF(W165=0,"",IF(W165="-","",IF(W165="","",VLOOKUP(W165,รายชื่อชมรม!$A$3:$F$83,3,FALSE))))</f>
        <v>นางภัณฑิลา  โนนทะขาม</v>
      </c>
      <c r="Z165" s="6" t="str">
        <f>IF(Y165=$Z$4,MAX(Z$1:$Z164)+1,"")</f>
        <v/>
      </c>
      <c r="AA165" s="6" t="str">
        <f>IF($Y165=AA$4,MAX(AA$1:AA164)+1,"")</f>
        <v/>
      </c>
      <c r="AB165" s="6" t="str">
        <f>IF($Y165=AB$4,MAX(AB$1:AB164)+1,"")</f>
        <v/>
      </c>
      <c r="AC165" s="6" t="str">
        <f>IF($Y165=AC$4,MAX(AC$1:AC164)+1,"")</f>
        <v/>
      </c>
      <c r="AD165" s="6" t="str">
        <f>IF($Y165=AD$4,MAX(AD$1:AD164)+1,"")</f>
        <v/>
      </c>
      <c r="AE165" s="6" t="str">
        <f>IF($Y165=AE$4,MAX(AE$1:AE164)+1,"")</f>
        <v/>
      </c>
      <c r="AF165" s="6" t="str">
        <f>IF($Y165=AF$4,MAX(AF$1:AF164)+1,"")</f>
        <v/>
      </c>
      <c r="AG165" s="6" t="str">
        <f>IF($Y165=AG$4,MAX(AG$1:AG164)+1,"")</f>
        <v/>
      </c>
      <c r="AH165" s="6" t="str">
        <f>IF($Y165=AH$4,MAX(AH$1:AH164)+1,"")</f>
        <v/>
      </c>
      <c r="AI165" s="5">
        <f t="shared" si="33"/>
        <v>0</v>
      </c>
      <c r="AK165" s="6" t="str">
        <f>IF($W165=AK$4,MAX(AK$1:AK164)+1,"")</f>
        <v/>
      </c>
      <c r="AL165" s="6" t="str">
        <f>IF($W165=AL$4,MAX(AL$1:AL164)+1,"")</f>
        <v/>
      </c>
      <c r="AM165" s="6" t="str">
        <f>IF($W165=AM$4,MAX(AM$1:AM164)+1,"")</f>
        <v/>
      </c>
      <c r="AN165" s="6" t="str">
        <f>IF($W165=AN$4,MAX(AN$1:AN164)+1,"")</f>
        <v/>
      </c>
      <c r="AO165" s="6">
        <f>IF($W165=AO$4,MAX(AO$1:AO164)+1,"")</f>
        <v>17</v>
      </c>
      <c r="AP165" s="6" t="str">
        <f>IF($W165=AP$4,MAX(AP$1:AP164)+1,"")</f>
        <v/>
      </c>
      <c r="AQ165" s="6" t="str">
        <f>IF($W165=AQ$4,MAX(AQ$1:AQ164)+1,"")</f>
        <v/>
      </c>
      <c r="AR165" s="6" t="str">
        <f>IF($W165=AR$4,MAX(AR$1:AR164)+1,"")</f>
        <v/>
      </c>
      <c r="AS165" s="6" t="str">
        <f>IF($W165=AS$4,MAX(AS$1:AS164)+1,"")</f>
        <v/>
      </c>
      <c r="AT165" s="6" t="str">
        <f>IF($W165=AT$4,MAX(AT$1:AT164)+1,"")</f>
        <v/>
      </c>
      <c r="AU165" s="6" t="str">
        <f>IF($W165=AU$4,MAX(AU$1:AU164)+1,"")</f>
        <v/>
      </c>
      <c r="AV165" s="6" t="str">
        <f>IF($W165=AV$4,MAX(AV$1:AV164)+1,"")</f>
        <v/>
      </c>
      <c r="AW165" s="6" t="str">
        <f>IF($W165=AW$4,MAX(AW$1:AW164)+1,"")</f>
        <v/>
      </c>
      <c r="AX165" s="6" t="str">
        <f>IF($W165=AX$4,MAX(AX$1:AX164)+1,"")</f>
        <v/>
      </c>
      <c r="AY165" s="6" t="str">
        <f>IF($W165=AY$4,MAX(AY$1:AY164)+1,"")</f>
        <v/>
      </c>
      <c r="AZ165" s="6" t="str">
        <f>IF($W165=AZ$4,MAX(AZ$1:AZ164)+1,"")</f>
        <v/>
      </c>
      <c r="BA165" s="6" t="str">
        <f>IF($W165=BA$4,MAX(BA$1:BA164)+1,"")</f>
        <v/>
      </c>
      <c r="BB165" s="6" t="str">
        <f>IF($W165=BB$4,MAX(BB$1:BB164)+1,"")</f>
        <v/>
      </c>
      <c r="BC165" s="6" t="str">
        <f>IF($W165=BC$4,MAX(BC$1:BC164)+1,"")</f>
        <v/>
      </c>
      <c r="BD165" s="6" t="str">
        <f>IF($W165=BD$4,MAX(BD$1:BD164)+1,"")</f>
        <v/>
      </c>
      <c r="BE165" s="6" t="str">
        <f>IF($W165=BE$4,MAX(BE$1:BE164)+1,"")</f>
        <v/>
      </c>
      <c r="BF165" s="6" t="str">
        <f>IF($W165=BF$4,MAX(BF$1:BF164)+1,"")</f>
        <v/>
      </c>
      <c r="BG165" s="6" t="str">
        <f>IF($W165=BG$4,MAX(BG$1:BG164)+1,"")</f>
        <v/>
      </c>
      <c r="BH165" s="6" t="str">
        <f>IF($W165=BH$4,MAX(BH$1:BH164)+1,"")</f>
        <v/>
      </c>
      <c r="BI165" s="6" t="str">
        <f>IF($W165=BI$4,MAX(BI$1:BI164)+1,"")</f>
        <v/>
      </c>
      <c r="BJ165" s="6" t="str">
        <f>IF($W165=BJ$4,MAX(BJ$1:BJ164)+1,"")</f>
        <v/>
      </c>
      <c r="BK165" s="6" t="str">
        <f>IF($W165=BK$4,MAX(BK$1:BK164)+1,"")</f>
        <v/>
      </c>
      <c r="BL165" s="6" t="str">
        <f>IF($W165=BL$4,MAX(BL$1:BL164)+1,"")</f>
        <v/>
      </c>
      <c r="BM165" s="6" t="str">
        <f>IF($W165=BM$4,MAX(BM$1:BM164)+1,"")</f>
        <v/>
      </c>
      <c r="BN165" s="6" t="str">
        <f>IF($W165=BN$4,MAX(BN$1:BN164)+1,"")</f>
        <v/>
      </c>
      <c r="BO165" s="6" t="str">
        <f>IF($W165=BO$4,MAX(BO$1:BO164)+1,"")</f>
        <v/>
      </c>
      <c r="BP165" s="6" t="str">
        <f>IF($W165=BP$4,MAX(BP$1:BP164)+1,"")</f>
        <v/>
      </c>
      <c r="BQ165" s="6" t="str">
        <f>IF($W165=BQ$4,MAX(BQ$1:BQ164)+1,"")</f>
        <v/>
      </c>
      <c r="BR165" s="6" t="str">
        <f>IF($W165=BR$4,MAX(BR$1:BR164)+1,"")</f>
        <v/>
      </c>
      <c r="BS165" s="6" t="str">
        <f>IF($W165=BS$4,MAX(BS$1:BS164)+1,"")</f>
        <v/>
      </c>
      <c r="BT165" s="6" t="str">
        <f>IF($W165=BT$4,MAX(BT$1:BT164)+1,"")</f>
        <v/>
      </c>
      <c r="BU165" s="6" t="str">
        <f>IF($W165=BU$4,MAX(BU$1:BU164)+1,"")</f>
        <v/>
      </c>
      <c r="BV165" s="6" t="str">
        <f>IF($W165=BV$4,MAX(BV$1:BV164)+1,"")</f>
        <v/>
      </c>
      <c r="BW165" s="6" t="str">
        <f>IF($W165=BW$4,MAX(BW$1:BW164)+1,"")</f>
        <v/>
      </c>
      <c r="BX165" s="6" t="str">
        <f>IF($W165=BX$4,MAX(BX$1:BX164)+1,"")</f>
        <v/>
      </c>
      <c r="BY165" s="6" t="str">
        <f>IF($W165=BY$4,MAX(BY$1:BY164)+1,"")</f>
        <v/>
      </c>
      <c r="BZ165" s="6" t="str">
        <f>IF($W165=BZ$4,MAX(BZ$1:BZ164)+1,"")</f>
        <v/>
      </c>
      <c r="CA165" s="6" t="str">
        <f>IF($W165=CA$4,MAX(CA$1:CA164)+1,"")</f>
        <v/>
      </c>
      <c r="CB165" s="6" t="str">
        <f>IF($W165=CB$4,MAX(CB$1:CB164)+1,"")</f>
        <v/>
      </c>
      <c r="CC165" s="6" t="str">
        <f>IF($W165=CC$4,MAX(CC$1:CC164)+1,"")</f>
        <v/>
      </c>
      <c r="CD165" s="6" t="str">
        <f>IF($W165=CD$4,MAX(CD$1:CD164)+1,"")</f>
        <v/>
      </c>
      <c r="CE165" s="6" t="str">
        <f>IF($W165=CE$4,MAX(CE$1:CE164)+1,"")</f>
        <v/>
      </c>
      <c r="CF165" s="6" t="str">
        <f>IF($W165=CF$4,MAX(CF$1:CF164)+1,"")</f>
        <v/>
      </c>
      <c r="CG165" s="6" t="str">
        <f>IF($W165=CG$4,MAX(CG$1:CG164)+1,"")</f>
        <v/>
      </c>
      <c r="CH165" s="6" t="str">
        <f>IF($W165=CH$4,MAX(CH$1:CH164)+1,"")</f>
        <v/>
      </c>
      <c r="CI165" s="6" t="str">
        <f>IF($W165=CI$4,MAX(CI$1:CI164)+1,"")</f>
        <v/>
      </c>
      <c r="CJ165" s="6" t="str">
        <f>IF($W165=CJ$4,MAX(CJ$1:CJ164)+1,"")</f>
        <v/>
      </c>
      <c r="CK165" s="6" t="str">
        <f>IF($W165=CK$4,MAX(CK$1:CK164)+1,"")</f>
        <v/>
      </c>
      <c r="CL165" s="6" t="str">
        <f>IF($W165=CL$4,MAX(CL$1:CL164)+1,"")</f>
        <v/>
      </c>
      <c r="CM165" s="6" t="str">
        <f>IF($W165=CM$4,MAX(CM$1:CM164)+1,"")</f>
        <v/>
      </c>
      <c r="CN165" s="6" t="str">
        <f>IF($W165=CN$4,MAX(CN$1:CN164)+1,"")</f>
        <v/>
      </c>
      <c r="CO165" s="6" t="str">
        <f>IF($W165=CO$4,MAX(CO$1:CO164)+1,"")</f>
        <v/>
      </c>
      <c r="CP165" s="6" t="str">
        <f>IF($W165=CP$4,MAX(CP$1:CP164)+1,"")</f>
        <v/>
      </c>
      <c r="CQ165" s="6" t="str">
        <f>IF($W165=CQ$4,MAX(CQ$1:CQ164)+1,"")</f>
        <v/>
      </c>
      <c r="CR165" s="6" t="str">
        <f>IF($W165=CR$4,MAX(CR$1:CR164)+1,"")</f>
        <v/>
      </c>
      <c r="CS165" s="6" t="str">
        <f>IF($W165=CS$4,MAX(CS$1:CS164)+1,"")</f>
        <v/>
      </c>
      <c r="CT165" s="5">
        <f t="shared" si="34"/>
        <v>17</v>
      </c>
      <c r="CU165" s="6" t="str">
        <f t="shared" si="35"/>
        <v>1909803874420</v>
      </c>
      <c r="CV165" s="5" t="str">
        <f t="shared" si="36"/>
        <v>เด็กชาย</v>
      </c>
      <c r="CW165" s="5" t="str" cm="1">
        <f t="array" ref="CW165">RIGHT(F165,MIN(LEN(SUBSTITUTE(F165,รายชื่อนักเรียนแยกห้อง!$AD$5:$AD$8,""))))</f>
        <v>เมธาพันธ์</v>
      </c>
      <c r="CX165" s="6">
        <f t="shared" si="37"/>
        <v>0</v>
      </c>
      <c r="CY165" s="6" t="str">
        <f t="shared" si="38"/>
        <v/>
      </c>
      <c r="CZ165" s="5" t="str">
        <f t="shared" si="39"/>
        <v>มัธยมศึกษาปีที่ 1/5-0</v>
      </c>
      <c r="DA165" s="5" t="str">
        <f t="shared" si="40"/>
        <v>มัธยมศึกษาปีที่ 1/5-</v>
      </c>
      <c r="DC165" s="6" t="str">
        <f>IF(DB165="วิทย์-คณิต (เตรียมวิศวะ)",MAX($DC$1:DC164)+1,"")</f>
        <v/>
      </c>
      <c r="DD165" s="6" t="str">
        <f>IF(DB165="วิทย์-คณิต (วิทยาศาสตร์สุขภาพ)",MAX($DD$1:DD164)+1,"")</f>
        <v/>
      </c>
      <c r="DE165" s="6" t="str">
        <f>IF(DB165="ศิลป์การจัดการธุรกิจการค้าสมัยใหม่",MAX($DE$1:DE164)+1,"")</f>
        <v/>
      </c>
      <c r="DF165" s="6" t="str">
        <f>IF(DB165="ศิลป์ภาษาจีนเพื่อธุรกิจ 4.0",MAX($DF$1:DF164)+1,"")</f>
        <v/>
      </c>
      <c r="DG165" s="6" t="str">
        <f>IF(DB165="ศิลป์ภาษาอังกฤษเพื่อการสื่อสารธุรกิจ",MAX($DG$1:DG164)+1,"")</f>
        <v/>
      </c>
      <c r="DH165" s="6" t="str">
        <f>IF(DB165="นวัตกรรมการจัดการเกษตร",MAX($DH$1:DH164)+1,"")</f>
        <v/>
      </c>
      <c r="DI165" s="5">
        <f t="shared" si="41"/>
        <v>0</v>
      </c>
      <c r="DJ165" s="5" t="str">
        <f t="shared" si="42"/>
        <v>มัธยมศึกษาปีที่ 1/5-11</v>
      </c>
      <c r="DK165" s="5" t="str">
        <f t="shared" si="43"/>
        <v>-0</v>
      </c>
      <c r="DL165" s="5" t="str">
        <f t="shared" si="44"/>
        <v>มัธยมศึกษาปีที่ 1</v>
      </c>
    </row>
    <row r="166" spans="1:116">
      <c r="A166" s="5" t="str">
        <f t="shared" si="30"/>
        <v>มัธยมศึกษาปีที่ 1/5-12</v>
      </c>
      <c r="B166" s="5" t="str">
        <f t="shared" si="31"/>
        <v>ช68104-24</v>
      </c>
      <c r="C166" s="5" t="str">
        <f t="shared" si="32"/>
        <v>-0</v>
      </c>
      <c r="D166" s="8">
        <v>12</v>
      </c>
      <c r="E166" s="9" t="s">
        <v>1932</v>
      </c>
      <c r="F166" s="3" t="s">
        <v>623</v>
      </c>
      <c r="G166" s="3" t="s">
        <v>2394</v>
      </c>
      <c r="H166" s="11">
        <v>1</v>
      </c>
      <c r="I166" s="11">
        <v>7</v>
      </c>
      <c r="J166" s="11">
        <v>0</v>
      </c>
      <c r="K166" s="11">
        <v>9</v>
      </c>
      <c r="L166" s="11">
        <v>9</v>
      </c>
      <c r="M166" s="11">
        <v>0</v>
      </c>
      <c r="N166" s="11">
        <v>1</v>
      </c>
      <c r="O166" s="11">
        <v>9</v>
      </c>
      <c r="P166" s="11">
        <v>4</v>
      </c>
      <c r="Q166" s="11">
        <v>2</v>
      </c>
      <c r="R166" s="11">
        <v>2</v>
      </c>
      <c r="S166" s="11">
        <v>0</v>
      </c>
      <c r="T166" s="11">
        <v>1</v>
      </c>
      <c r="U166" s="11" t="s">
        <v>2027</v>
      </c>
      <c r="W166" s="6" t="str">
        <f>IF(X166="","",IF(X166=รายชื่อชมรม!$B$3,รายชื่อชมรม!$A$3,IF(X166=รายชื่อชมรม!$B$4,รายชื่อชมรม!$A$4,IF(X166=รายชื่อชมรม!$B$5,รายชื่อชมรม!$A$5,IF(X166=รายชื่อชมรม!$B$6,รายชื่อชมรม!$A$6,IF(X166=รายชื่อชมรม!$B$7,รายชื่อชมรม!$A$7,IF(X166=รายชื่อชมรม!$B$8,รายชื่อชมรม!$A$8,IF(X166=รายชื่อชมรม!$B$9,รายชื่อชมรม!$A$9,IF(X166=รายชื่อชมรม!$B$10,รายชื่อชมรม!$A$10,IF(X166=รายชื่อชมรม!$B$11,รายชื่อชมรม!$A$11,IF(X166=รายชื่อชมรม!$B$12,รายชื่อชมรม!$A$12,"-")))))))))))</f>
        <v>ช68104</v>
      </c>
      <c r="X166" s="6" t="s">
        <v>2317</v>
      </c>
      <c r="Y166" s="6" t="str">
        <f>IF(W166=0,"",IF(W166="-","",IF(W166="","",VLOOKUP(W166,รายชื่อชมรม!$A$3:$F$83,3,FALSE))))</f>
        <v>สิบเอกชัยวัฒน์  เรืองไกรศิลป์</v>
      </c>
      <c r="Z166" s="6" t="str">
        <f>IF(Y166=$Z$4,MAX(Z$1:$Z165)+1,"")</f>
        <v/>
      </c>
      <c r="AA166" s="6" t="str">
        <f>IF($Y166=AA$4,MAX(AA$1:AA165)+1,"")</f>
        <v/>
      </c>
      <c r="AB166" s="6" t="str">
        <f>IF($Y166=AB$4,MAX(AB$1:AB165)+1,"")</f>
        <v/>
      </c>
      <c r="AC166" s="6" t="str">
        <f>IF($Y166=AC$4,MAX(AC$1:AC165)+1,"")</f>
        <v/>
      </c>
      <c r="AD166" s="6" t="str">
        <f>IF($Y166=AD$4,MAX(AD$1:AD165)+1,"")</f>
        <v/>
      </c>
      <c r="AE166" s="6" t="str">
        <f>IF($Y166=AE$4,MAX(AE$1:AE165)+1,"")</f>
        <v/>
      </c>
      <c r="AF166" s="6" t="str">
        <f>IF($Y166=AF$4,MAX(AF$1:AF165)+1,"")</f>
        <v/>
      </c>
      <c r="AG166" s="6" t="str">
        <f>IF($Y166=AG$4,MAX(AG$1:AG165)+1,"")</f>
        <v/>
      </c>
      <c r="AH166" s="6" t="str">
        <f>IF($Y166=AH$4,MAX(AH$1:AH165)+1,"")</f>
        <v/>
      </c>
      <c r="AI166" s="5">
        <f t="shared" si="33"/>
        <v>0</v>
      </c>
      <c r="AK166" s="6" t="str">
        <f>IF($W166=AK$4,MAX(AK$1:AK165)+1,"")</f>
        <v/>
      </c>
      <c r="AL166" s="6" t="str">
        <f>IF($W166=AL$4,MAX(AL$1:AL165)+1,"")</f>
        <v/>
      </c>
      <c r="AM166" s="6" t="str">
        <f>IF($W166=AM$4,MAX(AM$1:AM165)+1,"")</f>
        <v/>
      </c>
      <c r="AN166" s="6">
        <f>IF($W166=AN$4,MAX(AN$1:AN165)+1,"")</f>
        <v>24</v>
      </c>
      <c r="AO166" s="6" t="str">
        <f>IF($W166=AO$4,MAX(AO$1:AO165)+1,"")</f>
        <v/>
      </c>
      <c r="AP166" s="6" t="str">
        <f>IF($W166=AP$4,MAX(AP$1:AP165)+1,"")</f>
        <v/>
      </c>
      <c r="AQ166" s="6" t="str">
        <f>IF($W166=AQ$4,MAX(AQ$1:AQ165)+1,"")</f>
        <v/>
      </c>
      <c r="AR166" s="6" t="str">
        <f>IF($W166=AR$4,MAX(AR$1:AR165)+1,"")</f>
        <v/>
      </c>
      <c r="AS166" s="6" t="str">
        <f>IF($W166=AS$4,MAX(AS$1:AS165)+1,"")</f>
        <v/>
      </c>
      <c r="AT166" s="6" t="str">
        <f>IF($W166=AT$4,MAX(AT$1:AT165)+1,"")</f>
        <v/>
      </c>
      <c r="AU166" s="6" t="str">
        <f>IF($W166=AU$4,MAX(AU$1:AU165)+1,"")</f>
        <v/>
      </c>
      <c r="AV166" s="6" t="str">
        <f>IF($W166=AV$4,MAX(AV$1:AV165)+1,"")</f>
        <v/>
      </c>
      <c r="AW166" s="6" t="str">
        <f>IF($W166=AW$4,MAX(AW$1:AW165)+1,"")</f>
        <v/>
      </c>
      <c r="AX166" s="6" t="str">
        <f>IF($W166=AX$4,MAX(AX$1:AX165)+1,"")</f>
        <v/>
      </c>
      <c r="AY166" s="6" t="str">
        <f>IF($W166=AY$4,MAX(AY$1:AY165)+1,"")</f>
        <v/>
      </c>
      <c r="AZ166" s="6" t="str">
        <f>IF($W166=AZ$4,MAX(AZ$1:AZ165)+1,"")</f>
        <v/>
      </c>
      <c r="BA166" s="6" t="str">
        <f>IF($W166=BA$4,MAX(BA$1:BA165)+1,"")</f>
        <v/>
      </c>
      <c r="BB166" s="6" t="str">
        <f>IF($W166=BB$4,MAX(BB$1:BB165)+1,"")</f>
        <v/>
      </c>
      <c r="BC166" s="6" t="str">
        <f>IF($W166=BC$4,MAX(BC$1:BC165)+1,"")</f>
        <v/>
      </c>
      <c r="BD166" s="6" t="str">
        <f>IF($W166=BD$4,MAX(BD$1:BD165)+1,"")</f>
        <v/>
      </c>
      <c r="BE166" s="6" t="str">
        <f>IF($W166=BE$4,MAX(BE$1:BE165)+1,"")</f>
        <v/>
      </c>
      <c r="BF166" s="6" t="str">
        <f>IF($W166=BF$4,MAX(BF$1:BF165)+1,"")</f>
        <v/>
      </c>
      <c r="BG166" s="6" t="str">
        <f>IF($W166=BG$4,MAX(BG$1:BG165)+1,"")</f>
        <v/>
      </c>
      <c r="BH166" s="6" t="str">
        <f>IF($W166=BH$4,MAX(BH$1:BH165)+1,"")</f>
        <v/>
      </c>
      <c r="BI166" s="6" t="str">
        <f>IF($W166=BI$4,MAX(BI$1:BI165)+1,"")</f>
        <v/>
      </c>
      <c r="BJ166" s="6" t="str">
        <f>IF($W166=BJ$4,MAX(BJ$1:BJ165)+1,"")</f>
        <v/>
      </c>
      <c r="BK166" s="6" t="str">
        <f>IF($W166=BK$4,MAX(BK$1:BK165)+1,"")</f>
        <v/>
      </c>
      <c r="BL166" s="6" t="str">
        <f>IF($W166=BL$4,MAX(BL$1:BL165)+1,"")</f>
        <v/>
      </c>
      <c r="BM166" s="6" t="str">
        <f>IF($W166=BM$4,MAX(BM$1:BM165)+1,"")</f>
        <v/>
      </c>
      <c r="BN166" s="6" t="str">
        <f>IF($W166=BN$4,MAX(BN$1:BN165)+1,"")</f>
        <v/>
      </c>
      <c r="BO166" s="6" t="str">
        <f>IF($W166=BO$4,MAX(BO$1:BO165)+1,"")</f>
        <v/>
      </c>
      <c r="BP166" s="6" t="str">
        <f>IF($W166=BP$4,MAX(BP$1:BP165)+1,"")</f>
        <v/>
      </c>
      <c r="BQ166" s="6" t="str">
        <f>IF($W166=BQ$4,MAX(BQ$1:BQ165)+1,"")</f>
        <v/>
      </c>
      <c r="BR166" s="6" t="str">
        <f>IF($W166=BR$4,MAX(BR$1:BR165)+1,"")</f>
        <v/>
      </c>
      <c r="BS166" s="6" t="str">
        <f>IF($W166=BS$4,MAX(BS$1:BS165)+1,"")</f>
        <v/>
      </c>
      <c r="BT166" s="6" t="str">
        <f>IF($W166=BT$4,MAX(BT$1:BT165)+1,"")</f>
        <v/>
      </c>
      <c r="BU166" s="6" t="str">
        <f>IF($W166=BU$4,MAX(BU$1:BU165)+1,"")</f>
        <v/>
      </c>
      <c r="BV166" s="6" t="str">
        <f>IF($W166=BV$4,MAX(BV$1:BV165)+1,"")</f>
        <v/>
      </c>
      <c r="BW166" s="6" t="str">
        <f>IF($W166=BW$4,MAX(BW$1:BW165)+1,"")</f>
        <v/>
      </c>
      <c r="BX166" s="6" t="str">
        <f>IF($W166=BX$4,MAX(BX$1:BX165)+1,"")</f>
        <v/>
      </c>
      <c r="BY166" s="6" t="str">
        <f>IF($W166=BY$4,MAX(BY$1:BY165)+1,"")</f>
        <v/>
      </c>
      <c r="BZ166" s="6" t="str">
        <f>IF($W166=BZ$4,MAX(BZ$1:BZ165)+1,"")</f>
        <v/>
      </c>
      <c r="CA166" s="6" t="str">
        <f>IF($W166=CA$4,MAX(CA$1:CA165)+1,"")</f>
        <v/>
      </c>
      <c r="CB166" s="6" t="str">
        <f>IF($W166=CB$4,MAX(CB$1:CB165)+1,"")</f>
        <v/>
      </c>
      <c r="CC166" s="6" t="str">
        <f>IF($W166=CC$4,MAX(CC$1:CC165)+1,"")</f>
        <v/>
      </c>
      <c r="CD166" s="6" t="str">
        <f>IF($W166=CD$4,MAX(CD$1:CD165)+1,"")</f>
        <v/>
      </c>
      <c r="CE166" s="6" t="str">
        <f>IF($W166=CE$4,MAX(CE$1:CE165)+1,"")</f>
        <v/>
      </c>
      <c r="CF166" s="6" t="str">
        <f>IF($W166=CF$4,MAX(CF$1:CF165)+1,"")</f>
        <v/>
      </c>
      <c r="CG166" s="6" t="str">
        <f>IF($W166=CG$4,MAX(CG$1:CG165)+1,"")</f>
        <v/>
      </c>
      <c r="CH166" s="6" t="str">
        <f>IF($W166=CH$4,MAX(CH$1:CH165)+1,"")</f>
        <v/>
      </c>
      <c r="CI166" s="6" t="str">
        <f>IF($W166=CI$4,MAX(CI$1:CI165)+1,"")</f>
        <v/>
      </c>
      <c r="CJ166" s="6" t="str">
        <f>IF($W166=CJ$4,MAX(CJ$1:CJ165)+1,"")</f>
        <v/>
      </c>
      <c r="CK166" s="6" t="str">
        <f>IF($W166=CK$4,MAX(CK$1:CK165)+1,"")</f>
        <v/>
      </c>
      <c r="CL166" s="6" t="str">
        <f>IF($W166=CL$4,MAX(CL$1:CL165)+1,"")</f>
        <v/>
      </c>
      <c r="CM166" s="6" t="str">
        <f>IF($W166=CM$4,MAX(CM$1:CM165)+1,"")</f>
        <v/>
      </c>
      <c r="CN166" s="6" t="str">
        <f>IF($W166=CN$4,MAX(CN$1:CN165)+1,"")</f>
        <v/>
      </c>
      <c r="CO166" s="6" t="str">
        <f>IF($W166=CO$4,MAX(CO$1:CO165)+1,"")</f>
        <v/>
      </c>
      <c r="CP166" s="6" t="str">
        <f>IF($W166=CP$4,MAX(CP$1:CP165)+1,"")</f>
        <v/>
      </c>
      <c r="CQ166" s="6" t="str">
        <f>IF($W166=CQ$4,MAX(CQ$1:CQ165)+1,"")</f>
        <v/>
      </c>
      <c r="CR166" s="6" t="str">
        <f>IF($W166=CR$4,MAX(CR$1:CR165)+1,"")</f>
        <v/>
      </c>
      <c r="CS166" s="6" t="str">
        <f>IF($W166=CS$4,MAX(CS$1:CS165)+1,"")</f>
        <v/>
      </c>
      <c r="CT166" s="5">
        <f t="shared" si="34"/>
        <v>24</v>
      </c>
      <c r="CU166" s="6" t="str">
        <f t="shared" si="35"/>
        <v>1709901942201</v>
      </c>
      <c r="CV166" s="5" t="str">
        <f t="shared" si="36"/>
        <v>เด็กชาย</v>
      </c>
      <c r="CW166" s="5" t="str" cm="1">
        <f t="array" ref="CW166">RIGHT(F166,MIN(LEN(SUBSTITUTE(F166,รายชื่อนักเรียนแยกห้อง!$AD$5:$AD$8,""))))</f>
        <v>รชต</v>
      </c>
      <c r="CX166" s="6">
        <f t="shared" si="37"/>
        <v>0</v>
      </c>
      <c r="CY166" s="6" t="str">
        <f t="shared" si="38"/>
        <v/>
      </c>
      <c r="CZ166" s="5" t="str">
        <f t="shared" si="39"/>
        <v>มัธยมศึกษาปีที่ 1/5-0</v>
      </c>
      <c r="DA166" s="5" t="str">
        <f t="shared" si="40"/>
        <v>มัธยมศึกษาปีที่ 1/5-</v>
      </c>
      <c r="DC166" s="6" t="str">
        <f>IF(DB166="วิทย์-คณิต (เตรียมวิศวะ)",MAX($DC$1:DC165)+1,"")</f>
        <v/>
      </c>
      <c r="DD166" s="6" t="str">
        <f>IF(DB166="วิทย์-คณิต (วิทยาศาสตร์สุขภาพ)",MAX($DD$1:DD165)+1,"")</f>
        <v/>
      </c>
      <c r="DE166" s="6" t="str">
        <f>IF(DB166="ศิลป์การจัดการธุรกิจการค้าสมัยใหม่",MAX($DE$1:DE165)+1,"")</f>
        <v/>
      </c>
      <c r="DF166" s="6" t="str">
        <f>IF(DB166="ศิลป์ภาษาจีนเพื่อธุรกิจ 4.0",MAX($DF$1:DF165)+1,"")</f>
        <v/>
      </c>
      <c r="DG166" s="6" t="str">
        <f>IF(DB166="ศิลป์ภาษาอังกฤษเพื่อการสื่อสารธุรกิจ",MAX($DG$1:DG165)+1,"")</f>
        <v/>
      </c>
      <c r="DH166" s="6" t="str">
        <f>IF(DB166="นวัตกรรมการจัดการเกษตร",MAX($DH$1:DH165)+1,"")</f>
        <v/>
      </c>
      <c r="DI166" s="5">
        <f t="shared" si="41"/>
        <v>0</v>
      </c>
      <c r="DJ166" s="5" t="str">
        <f t="shared" si="42"/>
        <v>มัธยมศึกษาปีที่ 1/5-12</v>
      </c>
      <c r="DK166" s="5" t="str">
        <f t="shared" si="43"/>
        <v>-0</v>
      </c>
      <c r="DL166" s="5" t="str">
        <f t="shared" si="44"/>
        <v>มัธยมศึกษาปีที่ 1</v>
      </c>
    </row>
    <row r="167" spans="1:116">
      <c r="A167" s="5" t="str">
        <f t="shared" si="30"/>
        <v>มัธยมศึกษาปีที่ 1/5-13</v>
      </c>
      <c r="B167" s="5" t="str">
        <f t="shared" si="31"/>
        <v>ช68104-25</v>
      </c>
      <c r="C167" s="5" t="str">
        <f t="shared" si="32"/>
        <v>-0</v>
      </c>
      <c r="D167" s="8">
        <v>13</v>
      </c>
      <c r="E167" s="9" t="s">
        <v>1934</v>
      </c>
      <c r="F167" s="3" t="s">
        <v>1314</v>
      </c>
      <c r="G167" s="3" t="s">
        <v>2395</v>
      </c>
      <c r="H167" s="11">
        <v>1</v>
      </c>
      <c r="I167" s="11">
        <v>9</v>
      </c>
      <c r="J167" s="11">
        <v>2</v>
      </c>
      <c r="K167" s="11">
        <v>9</v>
      </c>
      <c r="L167" s="11">
        <v>9</v>
      </c>
      <c r="M167" s="11">
        <v>0</v>
      </c>
      <c r="N167" s="11">
        <v>1</v>
      </c>
      <c r="O167" s="11">
        <v>4</v>
      </c>
      <c r="P167" s="11">
        <v>9</v>
      </c>
      <c r="Q167" s="11">
        <v>0</v>
      </c>
      <c r="R167" s="11">
        <v>9</v>
      </c>
      <c r="S167" s="11">
        <v>3</v>
      </c>
      <c r="T167" s="11">
        <v>6</v>
      </c>
      <c r="U167" s="11" t="s">
        <v>2027</v>
      </c>
      <c r="W167" s="6" t="str">
        <f>IF(X167="","",IF(X167=รายชื่อชมรม!$B$3,รายชื่อชมรม!$A$3,IF(X167=รายชื่อชมรม!$B$4,รายชื่อชมรม!$A$4,IF(X167=รายชื่อชมรม!$B$5,รายชื่อชมรม!$A$5,IF(X167=รายชื่อชมรม!$B$6,รายชื่อชมรม!$A$6,IF(X167=รายชื่อชมรม!$B$7,รายชื่อชมรม!$A$7,IF(X167=รายชื่อชมรม!$B$8,รายชื่อชมรม!$A$8,IF(X167=รายชื่อชมรม!$B$9,รายชื่อชมรม!$A$9,IF(X167=รายชื่อชมรม!$B$10,รายชื่อชมรม!$A$10,IF(X167=รายชื่อชมรม!$B$11,รายชื่อชมรม!$A$11,IF(X167=รายชื่อชมรม!$B$12,รายชื่อชมรม!$A$12,"-")))))))))))</f>
        <v>ช68104</v>
      </c>
      <c r="X167" s="6" t="s">
        <v>2317</v>
      </c>
      <c r="Y167" s="6" t="str">
        <f>IF(W167=0,"",IF(W167="-","",IF(W167="","",VLOOKUP(W167,รายชื่อชมรม!$A$3:$F$83,3,FALSE))))</f>
        <v>สิบเอกชัยวัฒน์  เรืองไกรศิลป์</v>
      </c>
      <c r="Z167" s="6" t="str">
        <f>IF(Y167=$Z$4,MAX(Z$1:$Z166)+1,"")</f>
        <v/>
      </c>
      <c r="AA167" s="6" t="str">
        <f>IF($Y167=AA$4,MAX(AA$1:AA166)+1,"")</f>
        <v/>
      </c>
      <c r="AB167" s="6" t="str">
        <f>IF($Y167=AB$4,MAX(AB$1:AB166)+1,"")</f>
        <v/>
      </c>
      <c r="AC167" s="6" t="str">
        <f>IF($Y167=AC$4,MAX(AC$1:AC166)+1,"")</f>
        <v/>
      </c>
      <c r="AD167" s="6" t="str">
        <f>IF($Y167=AD$4,MAX(AD$1:AD166)+1,"")</f>
        <v/>
      </c>
      <c r="AE167" s="6" t="str">
        <f>IF($Y167=AE$4,MAX(AE$1:AE166)+1,"")</f>
        <v/>
      </c>
      <c r="AF167" s="6" t="str">
        <f>IF($Y167=AF$4,MAX(AF$1:AF166)+1,"")</f>
        <v/>
      </c>
      <c r="AG167" s="6" t="str">
        <f>IF($Y167=AG$4,MAX(AG$1:AG166)+1,"")</f>
        <v/>
      </c>
      <c r="AH167" s="6" t="str">
        <f>IF($Y167=AH$4,MAX(AH$1:AH166)+1,"")</f>
        <v/>
      </c>
      <c r="AI167" s="5">
        <f t="shared" si="33"/>
        <v>0</v>
      </c>
      <c r="AK167" s="6" t="str">
        <f>IF($W167=AK$4,MAX(AK$1:AK166)+1,"")</f>
        <v/>
      </c>
      <c r="AL167" s="6" t="str">
        <f>IF($W167=AL$4,MAX(AL$1:AL166)+1,"")</f>
        <v/>
      </c>
      <c r="AM167" s="6" t="str">
        <f>IF($W167=AM$4,MAX(AM$1:AM166)+1,"")</f>
        <v/>
      </c>
      <c r="AN167" s="6">
        <f>IF($W167=AN$4,MAX(AN$1:AN166)+1,"")</f>
        <v>25</v>
      </c>
      <c r="AO167" s="6" t="str">
        <f>IF($W167=AO$4,MAX(AO$1:AO166)+1,"")</f>
        <v/>
      </c>
      <c r="AP167" s="6" t="str">
        <f>IF($W167=AP$4,MAX(AP$1:AP166)+1,"")</f>
        <v/>
      </c>
      <c r="AQ167" s="6" t="str">
        <f>IF($W167=AQ$4,MAX(AQ$1:AQ166)+1,"")</f>
        <v/>
      </c>
      <c r="AR167" s="6" t="str">
        <f>IF($W167=AR$4,MAX(AR$1:AR166)+1,"")</f>
        <v/>
      </c>
      <c r="AS167" s="6" t="str">
        <f>IF($W167=AS$4,MAX(AS$1:AS166)+1,"")</f>
        <v/>
      </c>
      <c r="AT167" s="6" t="str">
        <f>IF($W167=AT$4,MAX(AT$1:AT166)+1,"")</f>
        <v/>
      </c>
      <c r="AU167" s="6" t="str">
        <f>IF($W167=AU$4,MAX(AU$1:AU166)+1,"")</f>
        <v/>
      </c>
      <c r="AV167" s="6" t="str">
        <f>IF($W167=AV$4,MAX(AV$1:AV166)+1,"")</f>
        <v/>
      </c>
      <c r="AW167" s="6" t="str">
        <f>IF($W167=AW$4,MAX(AW$1:AW166)+1,"")</f>
        <v/>
      </c>
      <c r="AX167" s="6" t="str">
        <f>IF($W167=AX$4,MAX(AX$1:AX166)+1,"")</f>
        <v/>
      </c>
      <c r="AY167" s="6" t="str">
        <f>IF($W167=AY$4,MAX(AY$1:AY166)+1,"")</f>
        <v/>
      </c>
      <c r="AZ167" s="6" t="str">
        <f>IF($W167=AZ$4,MAX(AZ$1:AZ166)+1,"")</f>
        <v/>
      </c>
      <c r="BA167" s="6" t="str">
        <f>IF($W167=BA$4,MAX(BA$1:BA166)+1,"")</f>
        <v/>
      </c>
      <c r="BB167" s="6" t="str">
        <f>IF($W167=BB$4,MAX(BB$1:BB166)+1,"")</f>
        <v/>
      </c>
      <c r="BC167" s="6" t="str">
        <f>IF($W167=BC$4,MAX(BC$1:BC166)+1,"")</f>
        <v/>
      </c>
      <c r="BD167" s="6" t="str">
        <f>IF($W167=BD$4,MAX(BD$1:BD166)+1,"")</f>
        <v/>
      </c>
      <c r="BE167" s="6" t="str">
        <f>IF($W167=BE$4,MAX(BE$1:BE166)+1,"")</f>
        <v/>
      </c>
      <c r="BF167" s="6" t="str">
        <f>IF($W167=BF$4,MAX(BF$1:BF166)+1,"")</f>
        <v/>
      </c>
      <c r="BG167" s="6" t="str">
        <f>IF($W167=BG$4,MAX(BG$1:BG166)+1,"")</f>
        <v/>
      </c>
      <c r="BH167" s="6" t="str">
        <f>IF($W167=BH$4,MAX(BH$1:BH166)+1,"")</f>
        <v/>
      </c>
      <c r="BI167" s="6" t="str">
        <f>IF($W167=BI$4,MAX(BI$1:BI166)+1,"")</f>
        <v/>
      </c>
      <c r="BJ167" s="6" t="str">
        <f>IF($W167=BJ$4,MAX(BJ$1:BJ166)+1,"")</f>
        <v/>
      </c>
      <c r="BK167" s="6" t="str">
        <f>IF($W167=BK$4,MAX(BK$1:BK166)+1,"")</f>
        <v/>
      </c>
      <c r="BL167" s="6" t="str">
        <f>IF($W167=BL$4,MAX(BL$1:BL166)+1,"")</f>
        <v/>
      </c>
      <c r="BM167" s="6" t="str">
        <f>IF($W167=BM$4,MAX(BM$1:BM166)+1,"")</f>
        <v/>
      </c>
      <c r="BN167" s="6" t="str">
        <f>IF($W167=BN$4,MAX(BN$1:BN166)+1,"")</f>
        <v/>
      </c>
      <c r="BO167" s="6" t="str">
        <f>IF($W167=BO$4,MAX(BO$1:BO166)+1,"")</f>
        <v/>
      </c>
      <c r="BP167" s="6" t="str">
        <f>IF($W167=BP$4,MAX(BP$1:BP166)+1,"")</f>
        <v/>
      </c>
      <c r="BQ167" s="6" t="str">
        <f>IF($W167=BQ$4,MAX(BQ$1:BQ166)+1,"")</f>
        <v/>
      </c>
      <c r="BR167" s="6" t="str">
        <f>IF($W167=BR$4,MAX(BR$1:BR166)+1,"")</f>
        <v/>
      </c>
      <c r="BS167" s="6" t="str">
        <f>IF($W167=BS$4,MAX(BS$1:BS166)+1,"")</f>
        <v/>
      </c>
      <c r="BT167" s="6" t="str">
        <f>IF($W167=BT$4,MAX(BT$1:BT166)+1,"")</f>
        <v/>
      </c>
      <c r="BU167" s="6" t="str">
        <f>IF($W167=BU$4,MAX(BU$1:BU166)+1,"")</f>
        <v/>
      </c>
      <c r="BV167" s="6" t="str">
        <f>IF($W167=BV$4,MAX(BV$1:BV166)+1,"")</f>
        <v/>
      </c>
      <c r="BW167" s="6" t="str">
        <f>IF($W167=BW$4,MAX(BW$1:BW166)+1,"")</f>
        <v/>
      </c>
      <c r="BX167" s="6" t="str">
        <f>IF($W167=BX$4,MAX(BX$1:BX166)+1,"")</f>
        <v/>
      </c>
      <c r="BY167" s="6" t="str">
        <f>IF($W167=BY$4,MAX(BY$1:BY166)+1,"")</f>
        <v/>
      </c>
      <c r="BZ167" s="6" t="str">
        <f>IF($W167=BZ$4,MAX(BZ$1:BZ166)+1,"")</f>
        <v/>
      </c>
      <c r="CA167" s="6" t="str">
        <f>IF($W167=CA$4,MAX(CA$1:CA166)+1,"")</f>
        <v/>
      </c>
      <c r="CB167" s="6" t="str">
        <f>IF($W167=CB$4,MAX(CB$1:CB166)+1,"")</f>
        <v/>
      </c>
      <c r="CC167" s="6" t="str">
        <f>IF($W167=CC$4,MAX(CC$1:CC166)+1,"")</f>
        <v/>
      </c>
      <c r="CD167" s="6" t="str">
        <f>IF($W167=CD$4,MAX(CD$1:CD166)+1,"")</f>
        <v/>
      </c>
      <c r="CE167" s="6" t="str">
        <f>IF($W167=CE$4,MAX(CE$1:CE166)+1,"")</f>
        <v/>
      </c>
      <c r="CF167" s="6" t="str">
        <f>IF($W167=CF$4,MAX(CF$1:CF166)+1,"")</f>
        <v/>
      </c>
      <c r="CG167" s="6" t="str">
        <f>IF($W167=CG$4,MAX(CG$1:CG166)+1,"")</f>
        <v/>
      </c>
      <c r="CH167" s="6" t="str">
        <f>IF($W167=CH$4,MAX(CH$1:CH166)+1,"")</f>
        <v/>
      </c>
      <c r="CI167" s="6" t="str">
        <f>IF($W167=CI$4,MAX(CI$1:CI166)+1,"")</f>
        <v/>
      </c>
      <c r="CJ167" s="6" t="str">
        <f>IF($W167=CJ$4,MAX(CJ$1:CJ166)+1,"")</f>
        <v/>
      </c>
      <c r="CK167" s="6" t="str">
        <f>IF($W167=CK$4,MAX(CK$1:CK166)+1,"")</f>
        <v/>
      </c>
      <c r="CL167" s="6" t="str">
        <f>IF($W167=CL$4,MAX(CL$1:CL166)+1,"")</f>
        <v/>
      </c>
      <c r="CM167" s="6" t="str">
        <f>IF($W167=CM$4,MAX(CM$1:CM166)+1,"")</f>
        <v/>
      </c>
      <c r="CN167" s="6" t="str">
        <f>IF($W167=CN$4,MAX(CN$1:CN166)+1,"")</f>
        <v/>
      </c>
      <c r="CO167" s="6" t="str">
        <f>IF($W167=CO$4,MAX(CO$1:CO166)+1,"")</f>
        <v/>
      </c>
      <c r="CP167" s="6" t="str">
        <f>IF($W167=CP$4,MAX(CP$1:CP166)+1,"")</f>
        <v/>
      </c>
      <c r="CQ167" s="6" t="str">
        <f>IF($W167=CQ$4,MAX(CQ$1:CQ166)+1,"")</f>
        <v/>
      </c>
      <c r="CR167" s="6" t="str">
        <f>IF($W167=CR$4,MAX(CR$1:CR166)+1,"")</f>
        <v/>
      </c>
      <c r="CS167" s="6" t="str">
        <f>IF($W167=CS$4,MAX(CS$1:CS166)+1,"")</f>
        <v/>
      </c>
      <c r="CT167" s="5">
        <f t="shared" si="34"/>
        <v>25</v>
      </c>
      <c r="CU167" s="6" t="str">
        <f t="shared" si="35"/>
        <v>1929901490936</v>
      </c>
      <c r="CV167" s="5" t="str">
        <f t="shared" si="36"/>
        <v>เด็กชาย</v>
      </c>
      <c r="CW167" s="5" t="str" cm="1">
        <f t="array" ref="CW167">RIGHT(F167,MIN(LEN(SUBSTITUTE(F167,รายชื่อนักเรียนแยกห้อง!$AD$5:$AD$8,""))))</f>
        <v>ธนศักดิ์</v>
      </c>
      <c r="CX167" s="6">
        <f t="shared" si="37"/>
        <v>0</v>
      </c>
      <c r="CY167" s="6" t="str">
        <f t="shared" si="38"/>
        <v/>
      </c>
      <c r="CZ167" s="5" t="str">
        <f t="shared" si="39"/>
        <v>มัธยมศึกษาปีที่ 1/5-0</v>
      </c>
      <c r="DA167" s="5" t="str">
        <f t="shared" si="40"/>
        <v>มัธยมศึกษาปีที่ 1/5-</v>
      </c>
      <c r="DC167" s="6" t="str">
        <f>IF(DB167="วิทย์-คณิต (เตรียมวิศวะ)",MAX($DC$1:DC166)+1,"")</f>
        <v/>
      </c>
      <c r="DD167" s="6" t="str">
        <f>IF(DB167="วิทย์-คณิต (วิทยาศาสตร์สุขภาพ)",MAX($DD$1:DD166)+1,"")</f>
        <v/>
      </c>
      <c r="DE167" s="6" t="str">
        <f>IF(DB167="ศิลป์การจัดการธุรกิจการค้าสมัยใหม่",MAX($DE$1:DE166)+1,"")</f>
        <v/>
      </c>
      <c r="DF167" s="6" t="str">
        <f>IF(DB167="ศิลป์ภาษาจีนเพื่อธุรกิจ 4.0",MAX($DF$1:DF166)+1,"")</f>
        <v/>
      </c>
      <c r="DG167" s="6" t="str">
        <f>IF(DB167="ศิลป์ภาษาอังกฤษเพื่อการสื่อสารธุรกิจ",MAX($DG$1:DG166)+1,"")</f>
        <v/>
      </c>
      <c r="DH167" s="6" t="str">
        <f>IF(DB167="นวัตกรรมการจัดการเกษตร",MAX($DH$1:DH166)+1,"")</f>
        <v/>
      </c>
      <c r="DI167" s="5">
        <f t="shared" si="41"/>
        <v>0</v>
      </c>
      <c r="DJ167" s="5" t="str">
        <f t="shared" si="42"/>
        <v>มัธยมศึกษาปีที่ 1/5-13</v>
      </c>
      <c r="DK167" s="5" t="str">
        <f t="shared" si="43"/>
        <v>-0</v>
      </c>
      <c r="DL167" s="5" t="str">
        <f t="shared" si="44"/>
        <v>มัธยมศึกษาปีที่ 1</v>
      </c>
    </row>
    <row r="168" spans="1:116">
      <c r="A168" s="5" t="str">
        <f t="shared" si="30"/>
        <v>มัธยมศึกษาปีที่ 1/5-14</v>
      </c>
      <c r="B168" s="5" t="str">
        <f t="shared" si="31"/>
        <v>ช68104-26</v>
      </c>
      <c r="C168" s="5" t="str">
        <f t="shared" si="32"/>
        <v>-0</v>
      </c>
      <c r="D168" s="8">
        <v>14</v>
      </c>
      <c r="E168" s="9" t="s">
        <v>1936</v>
      </c>
      <c r="F168" s="3" t="s">
        <v>1953</v>
      </c>
      <c r="G168" s="3" t="s">
        <v>2396</v>
      </c>
      <c r="H168" s="11">
        <v>2</v>
      </c>
      <c r="I168" s="11">
        <v>8</v>
      </c>
      <c r="J168" s="11">
        <v>3</v>
      </c>
      <c r="K168" s="11">
        <v>9</v>
      </c>
      <c r="L168" s="11">
        <v>3</v>
      </c>
      <c r="M168" s="11">
        <v>0</v>
      </c>
      <c r="N168" s="11">
        <v>0</v>
      </c>
      <c r="O168" s="11">
        <v>0</v>
      </c>
      <c r="P168" s="11">
        <v>0</v>
      </c>
      <c r="Q168" s="11">
        <v>1</v>
      </c>
      <c r="R168" s="11">
        <v>2</v>
      </c>
      <c r="S168" s="11">
        <v>0</v>
      </c>
      <c r="T168" s="11">
        <v>4</v>
      </c>
      <c r="U168" s="11" t="s">
        <v>2027</v>
      </c>
      <c r="W168" s="6" t="str">
        <f>IF(X168="","",IF(X168=รายชื่อชมรม!$B$3,รายชื่อชมรม!$A$3,IF(X168=รายชื่อชมรม!$B$4,รายชื่อชมรม!$A$4,IF(X168=รายชื่อชมรม!$B$5,รายชื่อชมรม!$A$5,IF(X168=รายชื่อชมรม!$B$6,รายชื่อชมรม!$A$6,IF(X168=รายชื่อชมรม!$B$7,รายชื่อชมรม!$A$7,IF(X168=รายชื่อชมรม!$B$8,รายชื่อชมรม!$A$8,IF(X168=รายชื่อชมรม!$B$9,รายชื่อชมรม!$A$9,IF(X168=รายชื่อชมรม!$B$10,รายชื่อชมรม!$A$10,IF(X168=รายชื่อชมรม!$B$11,รายชื่อชมรม!$A$11,IF(X168=รายชื่อชมรม!$B$12,รายชื่อชมรม!$A$12,"-")))))))))))</f>
        <v>ช68104</v>
      </c>
      <c r="X168" s="6" t="s">
        <v>2317</v>
      </c>
      <c r="Y168" s="6" t="str">
        <f>IF(W168=0,"",IF(W168="-","",IF(W168="","",VLOOKUP(W168,รายชื่อชมรม!$A$3:$F$83,3,FALSE))))</f>
        <v>สิบเอกชัยวัฒน์  เรืองไกรศิลป์</v>
      </c>
      <c r="Z168" s="6" t="str">
        <f>IF(Y168=$Z$4,MAX(Z$1:$Z167)+1,"")</f>
        <v/>
      </c>
      <c r="AA168" s="6" t="str">
        <f>IF($Y168=AA$4,MAX(AA$1:AA167)+1,"")</f>
        <v/>
      </c>
      <c r="AB168" s="6" t="str">
        <f>IF($Y168=AB$4,MAX(AB$1:AB167)+1,"")</f>
        <v/>
      </c>
      <c r="AC168" s="6" t="str">
        <f>IF($Y168=AC$4,MAX(AC$1:AC167)+1,"")</f>
        <v/>
      </c>
      <c r="AD168" s="6" t="str">
        <f>IF($Y168=AD$4,MAX(AD$1:AD167)+1,"")</f>
        <v/>
      </c>
      <c r="AE168" s="6" t="str">
        <f>IF($Y168=AE$4,MAX(AE$1:AE167)+1,"")</f>
        <v/>
      </c>
      <c r="AF168" s="6" t="str">
        <f>IF($Y168=AF$4,MAX(AF$1:AF167)+1,"")</f>
        <v/>
      </c>
      <c r="AG168" s="6" t="str">
        <f>IF($Y168=AG$4,MAX(AG$1:AG167)+1,"")</f>
        <v/>
      </c>
      <c r="AH168" s="6" t="str">
        <f>IF($Y168=AH$4,MAX(AH$1:AH167)+1,"")</f>
        <v/>
      </c>
      <c r="AI168" s="5">
        <f t="shared" si="33"/>
        <v>0</v>
      </c>
      <c r="AK168" s="6" t="str">
        <f>IF($W168=AK$4,MAX(AK$1:AK167)+1,"")</f>
        <v/>
      </c>
      <c r="AL168" s="6" t="str">
        <f>IF($W168=AL$4,MAX(AL$1:AL167)+1,"")</f>
        <v/>
      </c>
      <c r="AM168" s="6" t="str">
        <f>IF($W168=AM$4,MAX(AM$1:AM167)+1,"")</f>
        <v/>
      </c>
      <c r="AN168" s="6">
        <f>IF($W168=AN$4,MAX(AN$1:AN167)+1,"")</f>
        <v>26</v>
      </c>
      <c r="AO168" s="6" t="str">
        <f>IF($W168=AO$4,MAX(AO$1:AO167)+1,"")</f>
        <v/>
      </c>
      <c r="AP168" s="6" t="str">
        <f>IF($W168=AP$4,MAX(AP$1:AP167)+1,"")</f>
        <v/>
      </c>
      <c r="AQ168" s="6" t="str">
        <f>IF($W168=AQ$4,MAX(AQ$1:AQ167)+1,"")</f>
        <v/>
      </c>
      <c r="AR168" s="6" t="str">
        <f>IF($W168=AR$4,MAX(AR$1:AR167)+1,"")</f>
        <v/>
      </c>
      <c r="AS168" s="6" t="str">
        <f>IF($W168=AS$4,MAX(AS$1:AS167)+1,"")</f>
        <v/>
      </c>
      <c r="AT168" s="6" t="str">
        <f>IF($W168=AT$4,MAX(AT$1:AT167)+1,"")</f>
        <v/>
      </c>
      <c r="AU168" s="6" t="str">
        <f>IF($W168=AU$4,MAX(AU$1:AU167)+1,"")</f>
        <v/>
      </c>
      <c r="AV168" s="6" t="str">
        <f>IF($W168=AV$4,MAX(AV$1:AV167)+1,"")</f>
        <v/>
      </c>
      <c r="AW168" s="6" t="str">
        <f>IF($W168=AW$4,MAX(AW$1:AW167)+1,"")</f>
        <v/>
      </c>
      <c r="AX168" s="6" t="str">
        <f>IF($W168=AX$4,MAX(AX$1:AX167)+1,"")</f>
        <v/>
      </c>
      <c r="AY168" s="6" t="str">
        <f>IF($W168=AY$4,MAX(AY$1:AY167)+1,"")</f>
        <v/>
      </c>
      <c r="AZ168" s="6" t="str">
        <f>IF($W168=AZ$4,MAX(AZ$1:AZ167)+1,"")</f>
        <v/>
      </c>
      <c r="BA168" s="6" t="str">
        <f>IF($W168=BA$4,MAX(BA$1:BA167)+1,"")</f>
        <v/>
      </c>
      <c r="BB168" s="6" t="str">
        <f>IF($W168=BB$4,MAX(BB$1:BB167)+1,"")</f>
        <v/>
      </c>
      <c r="BC168" s="6" t="str">
        <f>IF($W168=BC$4,MAX(BC$1:BC167)+1,"")</f>
        <v/>
      </c>
      <c r="BD168" s="6" t="str">
        <f>IF($W168=BD$4,MAX(BD$1:BD167)+1,"")</f>
        <v/>
      </c>
      <c r="BE168" s="6" t="str">
        <f>IF($W168=BE$4,MAX(BE$1:BE167)+1,"")</f>
        <v/>
      </c>
      <c r="BF168" s="6" t="str">
        <f>IF($W168=BF$4,MAX(BF$1:BF167)+1,"")</f>
        <v/>
      </c>
      <c r="BG168" s="6" t="str">
        <f>IF($W168=BG$4,MAX(BG$1:BG167)+1,"")</f>
        <v/>
      </c>
      <c r="BH168" s="6" t="str">
        <f>IF($W168=BH$4,MAX(BH$1:BH167)+1,"")</f>
        <v/>
      </c>
      <c r="BI168" s="6" t="str">
        <f>IF($W168=BI$4,MAX(BI$1:BI167)+1,"")</f>
        <v/>
      </c>
      <c r="BJ168" s="6" t="str">
        <f>IF($W168=BJ$4,MAX(BJ$1:BJ167)+1,"")</f>
        <v/>
      </c>
      <c r="BK168" s="6" t="str">
        <f>IF($W168=BK$4,MAX(BK$1:BK167)+1,"")</f>
        <v/>
      </c>
      <c r="BL168" s="6" t="str">
        <f>IF($W168=BL$4,MAX(BL$1:BL167)+1,"")</f>
        <v/>
      </c>
      <c r="BM168" s="6" t="str">
        <f>IF($W168=BM$4,MAX(BM$1:BM167)+1,"")</f>
        <v/>
      </c>
      <c r="BN168" s="6" t="str">
        <f>IF($W168=BN$4,MAX(BN$1:BN167)+1,"")</f>
        <v/>
      </c>
      <c r="BO168" s="6" t="str">
        <f>IF($W168=BO$4,MAX(BO$1:BO167)+1,"")</f>
        <v/>
      </c>
      <c r="BP168" s="6" t="str">
        <f>IF($W168=BP$4,MAX(BP$1:BP167)+1,"")</f>
        <v/>
      </c>
      <c r="BQ168" s="6" t="str">
        <f>IF($W168=BQ$4,MAX(BQ$1:BQ167)+1,"")</f>
        <v/>
      </c>
      <c r="BR168" s="6" t="str">
        <f>IF($W168=BR$4,MAX(BR$1:BR167)+1,"")</f>
        <v/>
      </c>
      <c r="BS168" s="6" t="str">
        <f>IF($W168=BS$4,MAX(BS$1:BS167)+1,"")</f>
        <v/>
      </c>
      <c r="BT168" s="6" t="str">
        <f>IF($W168=BT$4,MAX(BT$1:BT167)+1,"")</f>
        <v/>
      </c>
      <c r="BU168" s="6" t="str">
        <f>IF($W168=BU$4,MAX(BU$1:BU167)+1,"")</f>
        <v/>
      </c>
      <c r="BV168" s="6" t="str">
        <f>IF($W168=BV$4,MAX(BV$1:BV167)+1,"")</f>
        <v/>
      </c>
      <c r="BW168" s="6" t="str">
        <f>IF($W168=BW$4,MAX(BW$1:BW167)+1,"")</f>
        <v/>
      </c>
      <c r="BX168" s="6" t="str">
        <f>IF($W168=BX$4,MAX(BX$1:BX167)+1,"")</f>
        <v/>
      </c>
      <c r="BY168" s="6" t="str">
        <f>IF($W168=BY$4,MAX(BY$1:BY167)+1,"")</f>
        <v/>
      </c>
      <c r="BZ168" s="6" t="str">
        <f>IF($W168=BZ$4,MAX(BZ$1:BZ167)+1,"")</f>
        <v/>
      </c>
      <c r="CA168" s="6" t="str">
        <f>IF($W168=CA$4,MAX(CA$1:CA167)+1,"")</f>
        <v/>
      </c>
      <c r="CB168" s="6" t="str">
        <f>IF($W168=CB$4,MAX(CB$1:CB167)+1,"")</f>
        <v/>
      </c>
      <c r="CC168" s="6" t="str">
        <f>IF($W168=CC$4,MAX(CC$1:CC167)+1,"")</f>
        <v/>
      </c>
      <c r="CD168" s="6" t="str">
        <f>IF($W168=CD$4,MAX(CD$1:CD167)+1,"")</f>
        <v/>
      </c>
      <c r="CE168" s="6" t="str">
        <f>IF($W168=CE$4,MAX(CE$1:CE167)+1,"")</f>
        <v/>
      </c>
      <c r="CF168" s="6" t="str">
        <f>IF($W168=CF$4,MAX(CF$1:CF167)+1,"")</f>
        <v/>
      </c>
      <c r="CG168" s="6" t="str">
        <f>IF($W168=CG$4,MAX(CG$1:CG167)+1,"")</f>
        <v/>
      </c>
      <c r="CH168" s="6" t="str">
        <f>IF($W168=CH$4,MAX(CH$1:CH167)+1,"")</f>
        <v/>
      </c>
      <c r="CI168" s="6" t="str">
        <f>IF($W168=CI$4,MAX(CI$1:CI167)+1,"")</f>
        <v/>
      </c>
      <c r="CJ168" s="6" t="str">
        <f>IF($W168=CJ$4,MAX(CJ$1:CJ167)+1,"")</f>
        <v/>
      </c>
      <c r="CK168" s="6" t="str">
        <f>IF($W168=CK$4,MAX(CK$1:CK167)+1,"")</f>
        <v/>
      </c>
      <c r="CL168" s="6" t="str">
        <f>IF($W168=CL$4,MAX(CL$1:CL167)+1,"")</f>
        <v/>
      </c>
      <c r="CM168" s="6" t="str">
        <f>IF($W168=CM$4,MAX(CM$1:CM167)+1,"")</f>
        <v/>
      </c>
      <c r="CN168" s="6" t="str">
        <f>IF($W168=CN$4,MAX(CN$1:CN167)+1,"")</f>
        <v/>
      </c>
      <c r="CO168" s="6" t="str">
        <f>IF($W168=CO$4,MAX(CO$1:CO167)+1,"")</f>
        <v/>
      </c>
      <c r="CP168" s="6" t="str">
        <f>IF($W168=CP$4,MAX(CP$1:CP167)+1,"")</f>
        <v/>
      </c>
      <c r="CQ168" s="6" t="str">
        <f>IF($W168=CQ$4,MAX(CQ$1:CQ167)+1,"")</f>
        <v/>
      </c>
      <c r="CR168" s="6" t="str">
        <f>IF($W168=CR$4,MAX(CR$1:CR167)+1,"")</f>
        <v/>
      </c>
      <c r="CS168" s="6" t="str">
        <f>IF($W168=CS$4,MAX(CS$1:CS167)+1,"")</f>
        <v/>
      </c>
      <c r="CT168" s="5">
        <f t="shared" si="34"/>
        <v>26</v>
      </c>
      <c r="CU168" s="6" t="str">
        <f t="shared" si="35"/>
        <v>2839300001204</v>
      </c>
      <c r="CV168" s="5" t="str">
        <f t="shared" si="36"/>
        <v>เด็กชาย</v>
      </c>
      <c r="CW168" s="5" t="str" cm="1">
        <f t="array" ref="CW168">RIGHT(F168,MIN(LEN(SUBSTITUTE(F168,รายชื่อนักเรียนแยกห้อง!$AD$5:$AD$8,""))))</f>
        <v>ภานุกร</v>
      </c>
      <c r="CX168" s="6">
        <f t="shared" si="37"/>
        <v>0</v>
      </c>
      <c r="CY168" s="6" t="str">
        <f t="shared" si="38"/>
        <v/>
      </c>
      <c r="CZ168" s="5" t="str">
        <f t="shared" si="39"/>
        <v>มัธยมศึกษาปีที่ 1/5-0</v>
      </c>
      <c r="DA168" s="5" t="str">
        <f t="shared" si="40"/>
        <v>มัธยมศึกษาปีที่ 1/5-</v>
      </c>
      <c r="DC168" s="6" t="str">
        <f>IF(DB168="วิทย์-คณิต (เตรียมวิศวะ)",MAX($DC$1:DC167)+1,"")</f>
        <v/>
      </c>
      <c r="DD168" s="6" t="str">
        <f>IF(DB168="วิทย์-คณิต (วิทยาศาสตร์สุขภาพ)",MAX($DD$1:DD167)+1,"")</f>
        <v/>
      </c>
      <c r="DE168" s="6" t="str">
        <f>IF(DB168="ศิลป์การจัดการธุรกิจการค้าสมัยใหม่",MAX($DE$1:DE167)+1,"")</f>
        <v/>
      </c>
      <c r="DF168" s="6" t="str">
        <f>IF(DB168="ศิลป์ภาษาจีนเพื่อธุรกิจ 4.0",MAX($DF$1:DF167)+1,"")</f>
        <v/>
      </c>
      <c r="DG168" s="6" t="str">
        <f>IF(DB168="ศิลป์ภาษาอังกฤษเพื่อการสื่อสารธุรกิจ",MAX($DG$1:DG167)+1,"")</f>
        <v/>
      </c>
      <c r="DH168" s="6" t="str">
        <f>IF(DB168="นวัตกรรมการจัดการเกษตร",MAX($DH$1:DH167)+1,"")</f>
        <v/>
      </c>
      <c r="DI168" s="5">
        <f t="shared" si="41"/>
        <v>0</v>
      </c>
      <c r="DJ168" s="5" t="str">
        <f t="shared" si="42"/>
        <v>มัธยมศึกษาปีที่ 1/5-14</v>
      </c>
      <c r="DK168" s="5" t="str">
        <f t="shared" si="43"/>
        <v>-0</v>
      </c>
      <c r="DL168" s="5" t="str">
        <f t="shared" si="44"/>
        <v>มัธยมศึกษาปีที่ 1</v>
      </c>
    </row>
    <row r="169" spans="1:116">
      <c r="A169" s="5" t="str">
        <f t="shared" si="30"/>
        <v>มัธยมศึกษาปีที่ 1/5-15</v>
      </c>
      <c r="B169" s="5" t="str">
        <f t="shared" si="31"/>
        <v>ช68104-27</v>
      </c>
      <c r="C169" s="5" t="str">
        <f t="shared" si="32"/>
        <v>-0</v>
      </c>
      <c r="D169" s="8">
        <v>15</v>
      </c>
      <c r="E169" s="9" t="s">
        <v>1938</v>
      </c>
      <c r="F169" s="3" t="s">
        <v>1955</v>
      </c>
      <c r="G169" s="3" t="s">
        <v>2397</v>
      </c>
      <c r="H169" s="11">
        <v>1</v>
      </c>
      <c r="I169" s="11">
        <v>7</v>
      </c>
      <c r="J169" s="11">
        <v>0</v>
      </c>
      <c r="K169" s="11">
        <v>9</v>
      </c>
      <c r="L169" s="11">
        <v>7</v>
      </c>
      <c r="M169" s="11">
        <v>0</v>
      </c>
      <c r="N169" s="11">
        <v>0</v>
      </c>
      <c r="O169" s="11">
        <v>4</v>
      </c>
      <c r="P169" s="11">
        <v>3</v>
      </c>
      <c r="Q169" s="11">
        <v>7</v>
      </c>
      <c r="R169" s="11">
        <v>1</v>
      </c>
      <c r="S169" s="11">
        <v>9</v>
      </c>
      <c r="T169" s="11">
        <v>3</v>
      </c>
      <c r="U169" s="11" t="s">
        <v>2027</v>
      </c>
      <c r="W169" s="6" t="str">
        <f>IF(X169="","",IF(X169=รายชื่อชมรม!$B$3,รายชื่อชมรม!$A$3,IF(X169=รายชื่อชมรม!$B$4,รายชื่อชมรม!$A$4,IF(X169=รายชื่อชมรม!$B$5,รายชื่อชมรม!$A$5,IF(X169=รายชื่อชมรม!$B$6,รายชื่อชมรม!$A$6,IF(X169=รายชื่อชมรม!$B$7,รายชื่อชมรม!$A$7,IF(X169=รายชื่อชมรม!$B$8,รายชื่อชมรม!$A$8,IF(X169=รายชื่อชมรม!$B$9,รายชื่อชมรม!$A$9,IF(X169=รายชื่อชมรม!$B$10,รายชื่อชมรม!$A$10,IF(X169=รายชื่อชมรม!$B$11,รายชื่อชมรม!$A$11,IF(X169=รายชื่อชมรม!$B$12,รายชื่อชมรม!$A$12,"-")))))))))))</f>
        <v>ช68104</v>
      </c>
      <c r="X169" s="6" t="s">
        <v>2317</v>
      </c>
      <c r="Y169" s="6" t="str">
        <f>IF(W169=0,"",IF(W169="-","",IF(W169="","",VLOOKUP(W169,รายชื่อชมรม!$A$3:$F$83,3,FALSE))))</f>
        <v>สิบเอกชัยวัฒน์  เรืองไกรศิลป์</v>
      </c>
      <c r="Z169" s="6" t="str">
        <f>IF(Y169=$Z$4,MAX(Z$1:$Z168)+1,"")</f>
        <v/>
      </c>
      <c r="AA169" s="6" t="str">
        <f>IF($Y169=AA$4,MAX(AA$1:AA168)+1,"")</f>
        <v/>
      </c>
      <c r="AB169" s="6" t="str">
        <f>IF($Y169=AB$4,MAX(AB$1:AB168)+1,"")</f>
        <v/>
      </c>
      <c r="AC169" s="6" t="str">
        <f>IF($Y169=AC$4,MAX(AC$1:AC168)+1,"")</f>
        <v/>
      </c>
      <c r="AD169" s="6" t="str">
        <f>IF($Y169=AD$4,MAX(AD$1:AD168)+1,"")</f>
        <v/>
      </c>
      <c r="AE169" s="6" t="str">
        <f>IF($Y169=AE$4,MAX(AE$1:AE168)+1,"")</f>
        <v/>
      </c>
      <c r="AF169" s="6" t="str">
        <f>IF($Y169=AF$4,MAX(AF$1:AF168)+1,"")</f>
        <v/>
      </c>
      <c r="AG169" s="6" t="str">
        <f>IF($Y169=AG$4,MAX(AG$1:AG168)+1,"")</f>
        <v/>
      </c>
      <c r="AH169" s="6" t="str">
        <f>IF($Y169=AH$4,MAX(AH$1:AH168)+1,"")</f>
        <v/>
      </c>
      <c r="AI169" s="5">
        <f t="shared" si="33"/>
        <v>0</v>
      </c>
      <c r="AK169" s="6" t="str">
        <f>IF($W169=AK$4,MAX(AK$1:AK168)+1,"")</f>
        <v/>
      </c>
      <c r="AL169" s="6" t="str">
        <f>IF($W169=AL$4,MAX(AL$1:AL168)+1,"")</f>
        <v/>
      </c>
      <c r="AM169" s="6" t="str">
        <f>IF($W169=AM$4,MAX(AM$1:AM168)+1,"")</f>
        <v/>
      </c>
      <c r="AN169" s="6">
        <f>IF($W169=AN$4,MAX(AN$1:AN168)+1,"")</f>
        <v>27</v>
      </c>
      <c r="AO169" s="6" t="str">
        <f>IF($W169=AO$4,MAX(AO$1:AO168)+1,"")</f>
        <v/>
      </c>
      <c r="AP169" s="6" t="str">
        <f>IF($W169=AP$4,MAX(AP$1:AP168)+1,"")</f>
        <v/>
      </c>
      <c r="AQ169" s="6" t="str">
        <f>IF($W169=AQ$4,MAX(AQ$1:AQ168)+1,"")</f>
        <v/>
      </c>
      <c r="AR169" s="6" t="str">
        <f>IF($W169=AR$4,MAX(AR$1:AR168)+1,"")</f>
        <v/>
      </c>
      <c r="AS169" s="6" t="str">
        <f>IF($W169=AS$4,MAX(AS$1:AS168)+1,"")</f>
        <v/>
      </c>
      <c r="AT169" s="6" t="str">
        <f>IF($W169=AT$4,MAX(AT$1:AT168)+1,"")</f>
        <v/>
      </c>
      <c r="AU169" s="6" t="str">
        <f>IF($W169=AU$4,MAX(AU$1:AU168)+1,"")</f>
        <v/>
      </c>
      <c r="AV169" s="6" t="str">
        <f>IF($W169=AV$4,MAX(AV$1:AV168)+1,"")</f>
        <v/>
      </c>
      <c r="AW169" s="6" t="str">
        <f>IF($W169=AW$4,MAX(AW$1:AW168)+1,"")</f>
        <v/>
      </c>
      <c r="AX169" s="6" t="str">
        <f>IF($W169=AX$4,MAX(AX$1:AX168)+1,"")</f>
        <v/>
      </c>
      <c r="AY169" s="6" t="str">
        <f>IF($W169=AY$4,MAX(AY$1:AY168)+1,"")</f>
        <v/>
      </c>
      <c r="AZ169" s="6" t="str">
        <f>IF($W169=AZ$4,MAX(AZ$1:AZ168)+1,"")</f>
        <v/>
      </c>
      <c r="BA169" s="6" t="str">
        <f>IF($W169=BA$4,MAX(BA$1:BA168)+1,"")</f>
        <v/>
      </c>
      <c r="BB169" s="6" t="str">
        <f>IF($W169=BB$4,MAX(BB$1:BB168)+1,"")</f>
        <v/>
      </c>
      <c r="BC169" s="6" t="str">
        <f>IF($W169=BC$4,MAX(BC$1:BC168)+1,"")</f>
        <v/>
      </c>
      <c r="BD169" s="6" t="str">
        <f>IF($W169=BD$4,MAX(BD$1:BD168)+1,"")</f>
        <v/>
      </c>
      <c r="BE169" s="6" t="str">
        <f>IF($W169=BE$4,MAX(BE$1:BE168)+1,"")</f>
        <v/>
      </c>
      <c r="BF169" s="6" t="str">
        <f>IF($W169=BF$4,MAX(BF$1:BF168)+1,"")</f>
        <v/>
      </c>
      <c r="BG169" s="6" t="str">
        <f>IF($W169=BG$4,MAX(BG$1:BG168)+1,"")</f>
        <v/>
      </c>
      <c r="BH169" s="6" t="str">
        <f>IF($W169=BH$4,MAX(BH$1:BH168)+1,"")</f>
        <v/>
      </c>
      <c r="BI169" s="6" t="str">
        <f>IF($W169=BI$4,MAX(BI$1:BI168)+1,"")</f>
        <v/>
      </c>
      <c r="BJ169" s="6" t="str">
        <f>IF($W169=BJ$4,MAX(BJ$1:BJ168)+1,"")</f>
        <v/>
      </c>
      <c r="BK169" s="6" t="str">
        <f>IF($W169=BK$4,MAX(BK$1:BK168)+1,"")</f>
        <v/>
      </c>
      <c r="BL169" s="6" t="str">
        <f>IF($W169=BL$4,MAX(BL$1:BL168)+1,"")</f>
        <v/>
      </c>
      <c r="BM169" s="6" t="str">
        <f>IF($W169=BM$4,MAX(BM$1:BM168)+1,"")</f>
        <v/>
      </c>
      <c r="BN169" s="6" t="str">
        <f>IF($W169=BN$4,MAX(BN$1:BN168)+1,"")</f>
        <v/>
      </c>
      <c r="BO169" s="6" t="str">
        <f>IF($W169=BO$4,MAX(BO$1:BO168)+1,"")</f>
        <v/>
      </c>
      <c r="BP169" s="6" t="str">
        <f>IF($W169=BP$4,MAX(BP$1:BP168)+1,"")</f>
        <v/>
      </c>
      <c r="BQ169" s="6" t="str">
        <f>IF($W169=BQ$4,MAX(BQ$1:BQ168)+1,"")</f>
        <v/>
      </c>
      <c r="BR169" s="6" t="str">
        <f>IF($W169=BR$4,MAX(BR$1:BR168)+1,"")</f>
        <v/>
      </c>
      <c r="BS169" s="6" t="str">
        <f>IF($W169=BS$4,MAX(BS$1:BS168)+1,"")</f>
        <v/>
      </c>
      <c r="BT169" s="6" t="str">
        <f>IF($W169=BT$4,MAX(BT$1:BT168)+1,"")</f>
        <v/>
      </c>
      <c r="BU169" s="6" t="str">
        <f>IF($W169=BU$4,MAX(BU$1:BU168)+1,"")</f>
        <v/>
      </c>
      <c r="BV169" s="6" t="str">
        <f>IF($W169=BV$4,MAX(BV$1:BV168)+1,"")</f>
        <v/>
      </c>
      <c r="BW169" s="6" t="str">
        <f>IF($W169=BW$4,MAX(BW$1:BW168)+1,"")</f>
        <v/>
      </c>
      <c r="BX169" s="6" t="str">
        <f>IF($W169=BX$4,MAX(BX$1:BX168)+1,"")</f>
        <v/>
      </c>
      <c r="BY169" s="6" t="str">
        <f>IF($W169=BY$4,MAX(BY$1:BY168)+1,"")</f>
        <v/>
      </c>
      <c r="BZ169" s="6" t="str">
        <f>IF($W169=BZ$4,MAX(BZ$1:BZ168)+1,"")</f>
        <v/>
      </c>
      <c r="CA169" s="6" t="str">
        <f>IF($W169=CA$4,MAX(CA$1:CA168)+1,"")</f>
        <v/>
      </c>
      <c r="CB169" s="6" t="str">
        <f>IF($W169=CB$4,MAX(CB$1:CB168)+1,"")</f>
        <v/>
      </c>
      <c r="CC169" s="6" t="str">
        <f>IF($W169=CC$4,MAX(CC$1:CC168)+1,"")</f>
        <v/>
      </c>
      <c r="CD169" s="6" t="str">
        <f>IF($W169=CD$4,MAX(CD$1:CD168)+1,"")</f>
        <v/>
      </c>
      <c r="CE169" s="6" t="str">
        <f>IF($W169=CE$4,MAX(CE$1:CE168)+1,"")</f>
        <v/>
      </c>
      <c r="CF169" s="6" t="str">
        <f>IF($W169=CF$4,MAX(CF$1:CF168)+1,"")</f>
        <v/>
      </c>
      <c r="CG169" s="6" t="str">
        <f>IF($W169=CG$4,MAX(CG$1:CG168)+1,"")</f>
        <v/>
      </c>
      <c r="CH169" s="6" t="str">
        <f>IF($W169=CH$4,MAX(CH$1:CH168)+1,"")</f>
        <v/>
      </c>
      <c r="CI169" s="6" t="str">
        <f>IF($W169=CI$4,MAX(CI$1:CI168)+1,"")</f>
        <v/>
      </c>
      <c r="CJ169" s="6" t="str">
        <f>IF($W169=CJ$4,MAX(CJ$1:CJ168)+1,"")</f>
        <v/>
      </c>
      <c r="CK169" s="6" t="str">
        <f>IF($W169=CK$4,MAX(CK$1:CK168)+1,"")</f>
        <v/>
      </c>
      <c r="CL169" s="6" t="str">
        <f>IF($W169=CL$4,MAX(CL$1:CL168)+1,"")</f>
        <v/>
      </c>
      <c r="CM169" s="6" t="str">
        <f>IF($W169=CM$4,MAX(CM$1:CM168)+1,"")</f>
        <v/>
      </c>
      <c r="CN169" s="6" t="str">
        <f>IF($W169=CN$4,MAX(CN$1:CN168)+1,"")</f>
        <v/>
      </c>
      <c r="CO169" s="6" t="str">
        <f>IF($W169=CO$4,MAX(CO$1:CO168)+1,"")</f>
        <v/>
      </c>
      <c r="CP169" s="6" t="str">
        <f>IF($W169=CP$4,MAX(CP$1:CP168)+1,"")</f>
        <v/>
      </c>
      <c r="CQ169" s="6" t="str">
        <f>IF($W169=CQ$4,MAX(CQ$1:CQ168)+1,"")</f>
        <v/>
      </c>
      <c r="CR169" s="6" t="str">
        <f>IF($W169=CR$4,MAX(CR$1:CR168)+1,"")</f>
        <v/>
      </c>
      <c r="CS169" s="6" t="str">
        <f>IF($W169=CS$4,MAX(CS$1:CS168)+1,"")</f>
        <v/>
      </c>
      <c r="CT169" s="5">
        <f t="shared" si="34"/>
        <v>27</v>
      </c>
      <c r="CU169" s="6" t="str">
        <f t="shared" si="35"/>
        <v>1709700437193</v>
      </c>
      <c r="CV169" s="5" t="str">
        <f t="shared" si="36"/>
        <v>เด็กชาย</v>
      </c>
      <c r="CW169" s="5" t="str" cm="1">
        <f t="array" ref="CW169">RIGHT(F169,MIN(LEN(SUBSTITUTE(F169,รายชื่อนักเรียนแยกห้อง!$AD$5:$AD$8,""))))</f>
        <v>สหวัฒน์</v>
      </c>
      <c r="CX169" s="6">
        <f t="shared" si="37"/>
        <v>0</v>
      </c>
      <c r="CY169" s="6" t="str">
        <f t="shared" si="38"/>
        <v/>
      </c>
      <c r="CZ169" s="5" t="str">
        <f t="shared" si="39"/>
        <v>มัธยมศึกษาปีที่ 1/5-0</v>
      </c>
      <c r="DA169" s="5" t="str">
        <f t="shared" si="40"/>
        <v>มัธยมศึกษาปีที่ 1/5-</v>
      </c>
      <c r="DC169" s="6" t="str">
        <f>IF(DB169="วิทย์-คณิต (เตรียมวิศวะ)",MAX($DC$1:DC168)+1,"")</f>
        <v/>
      </c>
      <c r="DD169" s="6" t="str">
        <f>IF(DB169="วิทย์-คณิต (วิทยาศาสตร์สุขภาพ)",MAX($DD$1:DD168)+1,"")</f>
        <v/>
      </c>
      <c r="DE169" s="6" t="str">
        <f>IF(DB169="ศิลป์การจัดการธุรกิจการค้าสมัยใหม่",MAX($DE$1:DE168)+1,"")</f>
        <v/>
      </c>
      <c r="DF169" s="6" t="str">
        <f>IF(DB169="ศิลป์ภาษาจีนเพื่อธุรกิจ 4.0",MAX($DF$1:DF168)+1,"")</f>
        <v/>
      </c>
      <c r="DG169" s="6" t="str">
        <f>IF(DB169="ศิลป์ภาษาอังกฤษเพื่อการสื่อสารธุรกิจ",MAX($DG$1:DG168)+1,"")</f>
        <v/>
      </c>
      <c r="DH169" s="6" t="str">
        <f>IF(DB169="นวัตกรรมการจัดการเกษตร",MAX($DH$1:DH168)+1,"")</f>
        <v/>
      </c>
      <c r="DI169" s="5">
        <f t="shared" si="41"/>
        <v>0</v>
      </c>
      <c r="DJ169" s="5" t="str">
        <f t="shared" si="42"/>
        <v>มัธยมศึกษาปีที่ 1/5-15</v>
      </c>
      <c r="DK169" s="5" t="str">
        <f t="shared" si="43"/>
        <v>-0</v>
      </c>
      <c r="DL169" s="5" t="str">
        <f t="shared" si="44"/>
        <v>มัธยมศึกษาปีที่ 1</v>
      </c>
    </row>
    <row r="170" spans="1:116">
      <c r="A170" s="5" t="str">
        <f t="shared" si="30"/>
        <v>มัธยมศึกษาปีที่ 1/5-16</v>
      </c>
      <c r="B170" s="5" t="str">
        <f t="shared" si="31"/>
        <v>ช68104-28</v>
      </c>
      <c r="C170" s="5" t="str">
        <f t="shared" si="32"/>
        <v>-0</v>
      </c>
      <c r="D170" s="8">
        <v>16</v>
      </c>
      <c r="E170" s="9" t="s">
        <v>1940</v>
      </c>
      <c r="F170" s="3" t="s">
        <v>1957</v>
      </c>
      <c r="G170" s="3" t="s">
        <v>2398</v>
      </c>
      <c r="H170" s="11">
        <v>1</v>
      </c>
      <c r="I170" s="11">
        <v>9</v>
      </c>
      <c r="J170" s="11">
        <v>0</v>
      </c>
      <c r="K170" s="11">
        <v>9</v>
      </c>
      <c r="L170" s="11">
        <v>8</v>
      </c>
      <c r="M170" s="11">
        <v>0</v>
      </c>
      <c r="N170" s="11">
        <v>3</v>
      </c>
      <c r="O170" s="11">
        <v>8</v>
      </c>
      <c r="P170" s="11">
        <v>6</v>
      </c>
      <c r="Q170" s="11">
        <v>5</v>
      </c>
      <c r="R170" s="11">
        <v>5</v>
      </c>
      <c r="S170" s="11">
        <v>6</v>
      </c>
      <c r="T170" s="11">
        <v>1</v>
      </c>
      <c r="U170" s="11" t="s">
        <v>2027</v>
      </c>
      <c r="W170" s="6" t="str">
        <f>IF(X170="","",IF(X170=รายชื่อชมรม!$B$3,รายชื่อชมรม!$A$3,IF(X170=รายชื่อชมรม!$B$4,รายชื่อชมรม!$A$4,IF(X170=รายชื่อชมรม!$B$5,รายชื่อชมรม!$A$5,IF(X170=รายชื่อชมรม!$B$6,รายชื่อชมรม!$A$6,IF(X170=รายชื่อชมรม!$B$7,รายชื่อชมรม!$A$7,IF(X170=รายชื่อชมรม!$B$8,รายชื่อชมรม!$A$8,IF(X170=รายชื่อชมรม!$B$9,รายชื่อชมรม!$A$9,IF(X170=รายชื่อชมรม!$B$10,รายชื่อชมรม!$A$10,IF(X170=รายชื่อชมรม!$B$11,รายชื่อชมรม!$A$11,IF(X170=รายชื่อชมรม!$B$12,รายชื่อชมรม!$A$12,"-")))))))))))</f>
        <v>ช68104</v>
      </c>
      <c r="X170" s="6" t="s">
        <v>2317</v>
      </c>
      <c r="Y170" s="6" t="str">
        <f>IF(W170=0,"",IF(W170="-","",IF(W170="","",VLOOKUP(W170,รายชื่อชมรม!$A$3:$F$83,3,FALSE))))</f>
        <v>สิบเอกชัยวัฒน์  เรืองไกรศิลป์</v>
      </c>
      <c r="Z170" s="6" t="str">
        <f>IF(Y170=$Z$4,MAX(Z$1:$Z169)+1,"")</f>
        <v/>
      </c>
      <c r="AA170" s="6" t="str">
        <f>IF($Y170=AA$4,MAX(AA$1:AA169)+1,"")</f>
        <v/>
      </c>
      <c r="AB170" s="6" t="str">
        <f>IF($Y170=AB$4,MAX(AB$1:AB169)+1,"")</f>
        <v/>
      </c>
      <c r="AC170" s="6" t="str">
        <f>IF($Y170=AC$4,MAX(AC$1:AC169)+1,"")</f>
        <v/>
      </c>
      <c r="AD170" s="6" t="str">
        <f>IF($Y170=AD$4,MAX(AD$1:AD169)+1,"")</f>
        <v/>
      </c>
      <c r="AE170" s="6" t="str">
        <f>IF($Y170=AE$4,MAX(AE$1:AE169)+1,"")</f>
        <v/>
      </c>
      <c r="AF170" s="6" t="str">
        <f>IF($Y170=AF$4,MAX(AF$1:AF169)+1,"")</f>
        <v/>
      </c>
      <c r="AG170" s="6" t="str">
        <f>IF($Y170=AG$4,MAX(AG$1:AG169)+1,"")</f>
        <v/>
      </c>
      <c r="AH170" s="6" t="str">
        <f>IF($Y170=AH$4,MAX(AH$1:AH169)+1,"")</f>
        <v/>
      </c>
      <c r="AI170" s="5">
        <f t="shared" si="33"/>
        <v>0</v>
      </c>
      <c r="AK170" s="6" t="str">
        <f>IF($W170=AK$4,MAX(AK$1:AK169)+1,"")</f>
        <v/>
      </c>
      <c r="AL170" s="6" t="str">
        <f>IF($W170=AL$4,MAX(AL$1:AL169)+1,"")</f>
        <v/>
      </c>
      <c r="AM170" s="6" t="str">
        <f>IF($W170=AM$4,MAX(AM$1:AM169)+1,"")</f>
        <v/>
      </c>
      <c r="AN170" s="6">
        <f>IF($W170=AN$4,MAX(AN$1:AN169)+1,"")</f>
        <v>28</v>
      </c>
      <c r="AO170" s="6" t="str">
        <f>IF($W170=AO$4,MAX(AO$1:AO169)+1,"")</f>
        <v/>
      </c>
      <c r="AP170" s="6" t="str">
        <f>IF($W170=AP$4,MAX(AP$1:AP169)+1,"")</f>
        <v/>
      </c>
      <c r="AQ170" s="6" t="str">
        <f>IF($W170=AQ$4,MAX(AQ$1:AQ169)+1,"")</f>
        <v/>
      </c>
      <c r="AR170" s="6" t="str">
        <f>IF($W170=AR$4,MAX(AR$1:AR169)+1,"")</f>
        <v/>
      </c>
      <c r="AS170" s="6" t="str">
        <f>IF($W170=AS$4,MAX(AS$1:AS169)+1,"")</f>
        <v/>
      </c>
      <c r="AT170" s="6" t="str">
        <f>IF($W170=AT$4,MAX(AT$1:AT169)+1,"")</f>
        <v/>
      </c>
      <c r="AU170" s="6" t="str">
        <f>IF($W170=AU$4,MAX(AU$1:AU169)+1,"")</f>
        <v/>
      </c>
      <c r="AV170" s="6" t="str">
        <f>IF($W170=AV$4,MAX(AV$1:AV169)+1,"")</f>
        <v/>
      </c>
      <c r="AW170" s="6" t="str">
        <f>IF($W170=AW$4,MAX(AW$1:AW169)+1,"")</f>
        <v/>
      </c>
      <c r="AX170" s="6" t="str">
        <f>IF($W170=AX$4,MAX(AX$1:AX169)+1,"")</f>
        <v/>
      </c>
      <c r="AY170" s="6" t="str">
        <f>IF($W170=AY$4,MAX(AY$1:AY169)+1,"")</f>
        <v/>
      </c>
      <c r="AZ170" s="6" t="str">
        <f>IF($W170=AZ$4,MAX(AZ$1:AZ169)+1,"")</f>
        <v/>
      </c>
      <c r="BA170" s="6" t="str">
        <f>IF($W170=BA$4,MAX(BA$1:BA169)+1,"")</f>
        <v/>
      </c>
      <c r="BB170" s="6" t="str">
        <f>IF($W170=BB$4,MAX(BB$1:BB169)+1,"")</f>
        <v/>
      </c>
      <c r="BC170" s="6" t="str">
        <f>IF($W170=BC$4,MAX(BC$1:BC169)+1,"")</f>
        <v/>
      </c>
      <c r="BD170" s="6" t="str">
        <f>IF($W170=BD$4,MAX(BD$1:BD169)+1,"")</f>
        <v/>
      </c>
      <c r="BE170" s="6" t="str">
        <f>IF($W170=BE$4,MAX(BE$1:BE169)+1,"")</f>
        <v/>
      </c>
      <c r="BF170" s="6" t="str">
        <f>IF($W170=BF$4,MAX(BF$1:BF169)+1,"")</f>
        <v/>
      </c>
      <c r="BG170" s="6" t="str">
        <f>IF($W170=BG$4,MAX(BG$1:BG169)+1,"")</f>
        <v/>
      </c>
      <c r="BH170" s="6" t="str">
        <f>IF($W170=BH$4,MAX(BH$1:BH169)+1,"")</f>
        <v/>
      </c>
      <c r="BI170" s="6" t="str">
        <f>IF($W170=BI$4,MAX(BI$1:BI169)+1,"")</f>
        <v/>
      </c>
      <c r="BJ170" s="6" t="str">
        <f>IF($W170=BJ$4,MAX(BJ$1:BJ169)+1,"")</f>
        <v/>
      </c>
      <c r="BK170" s="6" t="str">
        <f>IF($W170=BK$4,MAX(BK$1:BK169)+1,"")</f>
        <v/>
      </c>
      <c r="BL170" s="6" t="str">
        <f>IF($W170=BL$4,MAX(BL$1:BL169)+1,"")</f>
        <v/>
      </c>
      <c r="BM170" s="6" t="str">
        <f>IF($W170=BM$4,MAX(BM$1:BM169)+1,"")</f>
        <v/>
      </c>
      <c r="BN170" s="6" t="str">
        <f>IF($W170=BN$4,MAX(BN$1:BN169)+1,"")</f>
        <v/>
      </c>
      <c r="BO170" s="6" t="str">
        <f>IF($W170=BO$4,MAX(BO$1:BO169)+1,"")</f>
        <v/>
      </c>
      <c r="BP170" s="6" t="str">
        <f>IF($W170=BP$4,MAX(BP$1:BP169)+1,"")</f>
        <v/>
      </c>
      <c r="BQ170" s="6" t="str">
        <f>IF($W170=BQ$4,MAX(BQ$1:BQ169)+1,"")</f>
        <v/>
      </c>
      <c r="BR170" s="6" t="str">
        <f>IF($W170=BR$4,MAX(BR$1:BR169)+1,"")</f>
        <v/>
      </c>
      <c r="BS170" s="6" t="str">
        <f>IF($W170=BS$4,MAX(BS$1:BS169)+1,"")</f>
        <v/>
      </c>
      <c r="BT170" s="6" t="str">
        <f>IF($W170=BT$4,MAX(BT$1:BT169)+1,"")</f>
        <v/>
      </c>
      <c r="BU170" s="6" t="str">
        <f>IF($W170=BU$4,MAX(BU$1:BU169)+1,"")</f>
        <v/>
      </c>
      <c r="BV170" s="6" t="str">
        <f>IF($W170=BV$4,MAX(BV$1:BV169)+1,"")</f>
        <v/>
      </c>
      <c r="BW170" s="6" t="str">
        <f>IF($W170=BW$4,MAX(BW$1:BW169)+1,"")</f>
        <v/>
      </c>
      <c r="BX170" s="6" t="str">
        <f>IF($W170=BX$4,MAX(BX$1:BX169)+1,"")</f>
        <v/>
      </c>
      <c r="BY170" s="6" t="str">
        <f>IF($W170=BY$4,MAX(BY$1:BY169)+1,"")</f>
        <v/>
      </c>
      <c r="BZ170" s="6" t="str">
        <f>IF($W170=BZ$4,MAX(BZ$1:BZ169)+1,"")</f>
        <v/>
      </c>
      <c r="CA170" s="6" t="str">
        <f>IF($W170=CA$4,MAX(CA$1:CA169)+1,"")</f>
        <v/>
      </c>
      <c r="CB170" s="6" t="str">
        <f>IF($W170=CB$4,MAX(CB$1:CB169)+1,"")</f>
        <v/>
      </c>
      <c r="CC170" s="6" t="str">
        <f>IF($W170=CC$4,MAX(CC$1:CC169)+1,"")</f>
        <v/>
      </c>
      <c r="CD170" s="6" t="str">
        <f>IF($W170=CD$4,MAX(CD$1:CD169)+1,"")</f>
        <v/>
      </c>
      <c r="CE170" s="6" t="str">
        <f>IF($W170=CE$4,MAX(CE$1:CE169)+1,"")</f>
        <v/>
      </c>
      <c r="CF170" s="6" t="str">
        <f>IF($W170=CF$4,MAX(CF$1:CF169)+1,"")</f>
        <v/>
      </c>
      <c r="CG170" s="6" t="str">
        <f>IF($W170=CG$4,MAX(CG$1:CG169)+1,"")</f>
        <v/>
      </c>
      <c r="CH170" s="6" t="str">
        <f>IF($W170=CH$4,MAX(CH$1:CH169)+1,"")</f>
        <v/>
      </c>
      <c r="CI170" s="6" t="str">
        <f>IF($W170=CI$4,MAX(CI$1:CI169)+1,"")</f>
        <v/>
      </c>
      <c r="CJ170" s="6" t="str">
        <f>IF($W170=CJ$4,MAX(CJ$1:CJ169)+1,"")</f>
        <v/>
      </c>
      <c r="CK170" s="6" t="str">
        <f>IF($W170=CK$4,MAX(CK$1:CK169)+1,"")</f>
        <v/>
      </c>
      <c r="CL170" s="6" t="str">
        <f>IF($W170=CL$4,MAX(CL$1:CL169)+1,"")</f>
        <v/>
      </c>
      <c r="CM170" s="6" t="str">
        <f>IF($W170=CM$4,MAX(CM$1:CM169)+1,"")</f>
        <v/>
      </c>
      <c r="CN170" s="6" t="str">
        <f>IF($W170=CN$4,MAX(CN$1:CN169)+1,"")</f>
        <v/>
      </c>
      <c r="CO170" s="6" t="str">
        <f>IF($W170=CO$4,MAX(CO$1:CO169)+1,"")</f>
        <v/>
      </c>
      <c r="CP170" s="6" t="str">
        <f>IF($W170=CP$4,MAX(CP$1:CP169)+1,"")</f>
        <v/>
      </c>
      <c r="CQ170" s="6" t="str">
        <f>IF($W170=CQ$4,MAX(CQ$1:CQ169)+1,"")</f>
        <v/>
      </c>
      <c r="CR170" s="6" t="str">
        <f>IF($W170=CR$4,MAX(CR$1:CR169)+1,"")</f>
        <v/>
      </c>
      <c r="CS170" s="6" t="str">
        <f>IF($W170=CS$4,MAX(CS$1:CS169)+1,"")</f>
        <v/>
      </c>
      <c r="CT170" s="5">
        <f t="shared" si="34"/>
        <v>28</v>
      </c>
      <c r="CU170" s="6" t="str">
        <f t="shared" si="35"/>
        <v>1909803865561</v>
      </c>
      <c r="CV170" s="5" t="str">
        <f t="shared" si="36"/>
        <v>เด็กชาย</v>
      </c>
      <c r="CW170" s="5" t="str" cm="1">
        <f t="array" ref="CW170">RIGHT(F170,MIN(LEN(SUBSTITUTE(F170,รายชื่อนักเรียนแยกห้อง!$AD$5:$AD$8,""))))</f>
        <v>วชิรวิทย์</v>
      </c>
      <c r="CX170" s="6">
        <f t="shared" si="37"/>
        <v>0</v>
      </c>
      <c r="CY170" s="6" t="str">
        <f t="shared" si="38"/>
        <v/>
      </c>
      <c r="CZ170" s="5" t="str">
        <f t="shared" si="39"/>
        <v>มัธยมศึกษาปีที่ 1/5-0</v>
      </c>
      <c r="DA170" s="5" t="str">
        <f t="shared" si="40"/>
        <v>มัธยมศึกษาปีที่ 1/5-</v>
      </c>
      <c r="DC170" s="6" t="str">
        <f>IF(DB170="วิทย์-คณิต (เตรียมวิศวะ)",MAX($DC$1:DC169)+1,"")</f>
        <v/>
      </c>
      <c r="DD170" s="6" t="str">
        <f>IF(DB170="วิทย์-คณิต (วิทยาศาสตร์สุขภาพ)",MAX($DD$1:DD169)+1,"")</f>
        <v/>
      </c>
      <c r="DE170" s="6" t="str">
        <f>IF(DB170="ศิลป์การจัดการธุรกิจการค้าสมัยใหม่",MAX($DE$1:DE169)+1,"")</f>
        <v/>
      </c>
      <c r="DF170" s="6" t="str">
        <f>IF(DB170="ศิลป์ภาษาจีนเพื่อธุรกิจ 4.0",MAX($DF$1:DF169)+1,"")</f>
        <v/>
      </c>
      <c r="DG170" s="6" t="str">
        <f>IF(DB170="ศิลป์ภาษาอังกฤษเพื่อการสื่อสารธุรกิจ",MAX($DG$1:DG169)+1,"")</f>
        <v/>
      </c>
      <c r="DH170" s="6" t="str">
        <f>IF(DB170="นวัตกรรมการจัดการเกษตร",MAX($DH$1:DH169)+1,"")</f>
        <v/>
      </c>
      <c r="DI170" s="5">
        <f t="shared" si="41"/>
        <v>0</v>
      </c>
      <c r="DJ170" s="5" t="str">
        <f t="shared" si="42"/>
        <v>มัธยมศึกษาปีที่ 1/5-16</v>
      </c>
      <c r="DK170" s="5" t="str">
        <f t="shared" si="43"/>
        <v>-0</v>
      </c>
      <c r="DL170" s="5" t="str">
        <f t="shared" si="44"/>
        <v>มัธยมศึกษาปีที่ 1</v>
      </c>
    </row>
    <row r="171" spans="1:116">
      <c r="A171" s="5" t="str">
        <f t="shared" si="30"/>
        <v>มัธยมศึกษาปีที่ 1/5-17</v>
      </c>
      <c r="B171" s="5" t="str">
        <f t="shared" si="31"/>
        <v>ช68104-29</v>
      </c>
      <c r="C171" s="5" t="str">
        <f t="shared" si="32"/>
        <v>-0</v>
      </c>
      <c r="D171" s="8">
        <v>17</v>
      </c>
      <c r="E171" s="9" t="s">
        <v>1942</v>
      </c>
      <c r="F171" s="3" t="s">
        <v>1959</v>
      </c>
      <c r="G171" s="3" t="s">
        <v>2399</v>
      </c>
      <c r="H171" s="11">
        <v>1</v>
      </c>
      <c r="I171" s="11">
        <v>1</v>
      </c>
      <c r="J171" s="11">
        <v>3</v>
      </c>
      <c r="K171" s="11">
        <v>9</v>
      </c>
      <c r="L171" s="11">
        <v>9</v>
      </c>
      <c r="M171" s="11">
        <v>0</v>
      </c>
      <c r="N171" s="11">
        <v>0</v>
      </c>
      <c r="O171" s="11">
        <v>7</v>
      </c>
      <c r="P171" s="11">
        <v>0</v>
      </c>
      <c r="Q171" s="11">
        <v>9</v>
      </c>
      <c r="R171" s="11">
        <v>3</v>
      </c>
      <c r="S171" s="11">
        <v>9</v>
      </c>
      <c r="T171" s="11">
        <v>7</v>
      </c>
      <c r="U171" s="11" t="s">
        <v>2027</v>
      </c>
      <c r="W171" s="6" t="str">
        <f>IF(X171="","",IF(X171=รายชื่อชมรม!$B$3,รายชื่อชมรม!$A$3,IF(X171=รายชื่อชมรม!$B$4,รายชื่อชมรม!$A$4,IF(X171=รายชื่อชมรม!$B$5,รายชื่อชมรม!$A$5,IF(X171=รายชื่อชมรม!$B$6,รายชื่อชมรม!$A$6,IF(X171=รายชื่อชมรม!$B$7,รายชื่อชมรม!$A$7,IF(X171=รายชื่อชมรม!$B$8,รายชื่อชมรม!$A$8,IF(X171=รายชื่อชมรม!$B$9,รายชื่อชมรม!$A$9,IF(X171=รายชื่อชมรม!$B$10,รายชื่อชมรม!$A$10,IF(X171=รายชื่อชมรม!$B$11,รายชื่อชมรม!$A$11,IF(X171=รายชื่อชมรม!$B$12,รายชื่อชมรม!$A$12,"-")))))))))))</f>
        <v>ช68104</v>
      </c>
      <c r="X171" s="6" t="s">
        <v>2317</v>
      </c>
      <c r="Y171" s="6" t="str">
        <f>IF(W171=0,"",IF(W171="-","",IF(W171="","",VLOOKUP(W171,รายชื่อชมรม!$A$3:$F$83,3,FALSE))))</f>
        <v>สิบเอกชัยวัฒน์  เรืองไกรศิลป์</v>
      </c>
      <c r="Z171" s="6" t="str">
        <f>IF(Y171=$Z$4,MAX(Z$1:$Z170)+1,"")</f>
        <v/>
      </c>
      <c r="AA171" s="6" t="str">
        <f>IF($Y171=AA$4,MAX(AA$1:AA170)+1,"")</f>
        <v/>
      </c>
      <c r="AB171" s="6" t="str">
        <f>IF($Y171=AB$4,MAX(AB$1:AB170)+1,"")</f>
        <v/>
      </c>
      <c r="AC171" s="6" t="str">
        <f>IF($Y171=AC$4,MAX(AC$1:AC170)+1,"")</f>
        <v/>
      </c>
      <c r="AD171" s="6" t="str">
        <f>IF($Y171=AD$4,MAX(AD$1:AD170)+1,"")</f>
        <v/>
      </c>
      <c r="AE171" s="6" t="str">
        <f>IF($Y171=AE$4,MAX(AE$1:AE170)+1,"")</f>
        <v/>
      </c>
      <c r="AF171" s="6" t="str">
        <f>IF($Y171=AF$4,MAX(AF$1:AF170)+1,"")</f>
        <v/>
      </c>
      <c r="AG171" s="6" t="str">
        <f>IF($Y171=AG$4,MAX(AG$1:AG170)+1,"")</f>
        <v/>
      </c>
      <c r="AH171" s="6" t="str">
        <f>IF($Y171=AH$4,MAX(AH$1:AH170)+1,"")</f>
        <v/>
      </c>
      <c r="AI171" s="5">
        <f t="shared" si="33"/>
        <v>0</v>
      </c>
      <c r="AK171" s="6" t="str">
        <f>IF($W171=AK$4,MAX(AK$1:AK170)+1,"")</f>
        <v/>
      </c>
      <c r="AL171" s="6" t="str">
        <f>IF($W171=AL$4,MAX(AL$1:AL170)+1,"")</f>
        <v/>
      </c>
      <c r="AM171" s="6" t="str">
        <f>IF($W171=AM$4,MAX(AM$1:AM170)+1,"")</f>
        <v/>
      </c>
      <c r="AN171" s="6">
        <f>IF($W171=AN$4,MAX(AN$1:AN170)+1,"")</f>
        <v>29</v>
      </c>
      <c r="AO171" s="6" t="str">
        <f>IF($W171=AO$4,MAX(AO$1:AO170)+1,"")</f>
        <v/>
      </c>
      <c r="AP171" s="6" t="str">
        <f>IF($W171=AP$4,MAX(AP$1:AP170)+1,"")</f>
        <v/>
      </c>
      <c r="AQ171" s="6" t="str">
        <f>IF($W171=AQ$4,MAX(AQ$1:AQ170)+1,"")</f>
        <v/>
      </c>
      <c r="AR171" s="6" t="str">
        <f>IF($W171=AR$4,MAX(AR$1:AR170)+1,"")</f>
        <v/>
      </c>
      <c r="AS171" s="6" t="str">
        <f>IF($W171=AS$4,MAX(AS$1:AS170)+1,"")</f>
        <v/>
      </c>
      <c r="AT171" s="6" t="str">
        <f>IF($W171=AT$4,MAX(AT$1:AT170)+1,"")</f>
        <v/>
      </c>
      <c r="AU171" s="6" t="str">
        <f>IF($W171=AU$4,MAX(AU$1:AU170)+1,"")</f>
        <v/>
      </c>
      <c r="AV171" s="6" t="str">
        <f>IF($W171=AV$4,MAX(AV$1:AV170)+1,"")</f>
        <v/>
      </c>
      <c r="AW171" s="6" t="str">
        <f>IF($W171=AW$4,MAX(AW$1:AW170)+1,"")</f>
        <v/>
      </c>
      <c r="AX171" s="6" t="str">
        <f>IF($W171=AX$4,MAX(AX$1:AX170)+1,"")</f>
        <v/>
      </c>
      <c r="AY171" s="6" t="str">
        <f>IF($W171=AY$4,MAX(AY$1:AY170)+1,"")</f>
        <v/>
      </c>
      <c r="AZ171" s="6" t="str">
        <f>IF($W171=AZ$4,MAX(AZ$1:AZ170)+1,"")</f>
        <v/>
      </c>
      <c r="BA171" s="6" t="str">
        <f>IF($W171=BA$4,MAX(BA$1:BA170)+1,"")</f>
        <v/>
      </c>
      <c r="BB171" s="6" t="str">
        <f>IF($W171=BB$4,MAX(BB$1:BB170)+1,"")</f>
        <v/>
      </c>
      <c r="BC171" s="6" t="str">
        <f>IF($W171=BC$4,MAX(BC$1:BC170)+1,"")</f>
        <v/>
      </c>
      <c r="BD171" s="6" t="str">
        <f>IF($W171=BD$4,MAX(BD$1:BD170)+1,"")</f>
        <v/>
      </c>
      <c r="BE171" s="6" t="str">
        <f>IF($W171=BE$4,MAX(BE$1:BE170)+1,"")</f>
        <v/>
      </c>
      <c r="BF171" s="6" t="str">
        <f>IF($W171=BF$4,MAX(BF$1:BF170)+1,"")</f>
        <v/>
      </c>
      <c r="BG171" s="6" t="str">
        <f>IF($W171=BG$4,MAX(BG$1:BG170)+1,"")</f>
        <v/>
      </c>
      <c r="BH171" s="6" t="str">
        <f>IF($W171=BH$4,MAX(BH$1:BH170)+1,"")</f>
        <v/>
      </c>
      <c r="BI171" s="6" t="str">
        <f>IF($W171=BI$4,MAX(BI$1:BI170)+1,"")</f>
        <v/>
      </c>
      <c r="BJ171" s="6" t="str">
        <f>IF($W171=BJ$4,MAX(BJ$1:BJ170)+1,"")</f>
        <v/>
      </c>
      <c r="BK171" s="6" t="str">
        <f>IF($W171=BK$4,MAX(BK$1:BK170)+1,"")</f>
        <v/>
      </c>
      <c r="BL171" s="6" t="str">
        <f>IF($W171=BL$4,MAX(BL$1:BL170)+1,"")</f>
        <v/>
      </c>
      <c r="BM171" s="6" t="str">
        <f>IF($W171=BM$4,MAX(BM$1:BM170)+1,"")</f>
        <v/>
      </c>
      <c r="BN171" s="6" t="str">
        <f>IF($W171=BN$4,MAX(BN$1:BN170)+1,"")</f>
        <v/>
      </c>
      <c r="BO171" s="6" t="str">
        <f>IF($W171=BO$4,MAX(BO$1:BO170)+1,"")</f>
        <v/>
      </c>
      <c r="BP171" s="6" t="str">
        <f>IF($W171=BP$4,MAX(BP$1:BP170)+1,"")</f>
        <v/>
      </c>
      <c r="BQ171" s="6" t="str">
        <f>IF($W171=BQ$4,MAX(BQ$1:BQ170)+1,"")</f>
        <v/>
      </c>
      <c r="BR171" s="6" t="str">
        <f>IF($W171=BR$4,MAX(BR$1:BR170)+1,"")</f>
        <v/>
      </c>
      <c r="BS171" s="6" t="str">
        <f>IF($W171=BS$4,MAX(BS$1:BS170)+1,"")</f>
        <v/>
      </c>
      <c r="BT171" s="6" t="str">
        <f>IF($W171=BT$4,MAX(BT$1:BT170)+1,"")</f>
        <v/>
      </c>
      <c r="BU171" s="6" t="str">
        <f>IF($W171=BU$4,MAX(BU$1:BU170)+1,"")</f>
        <v/>
      </c>
      <c r="BV171" s="6" t="str">
        <f>IF($W171=BV$4,MAX(BV$1:BV170)+1,"")</f>
        <v/>
      </c>
      <c r="BW171" s="6" t="str">
        <f>IF($W171=BW$4,MAX(BW$1:BW170)+1,"")</f>
        <v/>
      </c>
      <c r="BX171" s="6" t="str">
        <f>IF($W171=BX$4,MAX(BX$1:BX170)+1,"")</f>
        <v/>
      </c>
      <c r="BY171" s="6" t="str">
        <f>IF($W171=BY$4,MAX(BY$1:BY170)+1,"")</f>
        <v/>
      </c>
      <c r="BZ171" s="6" t="str">
        <f>IF($W171=BZ$4,MAX(BZ$1:BZ170)+1,"")</f>
        <v/>
      </c>
      <c r="CA171" s="6" t="str">
        <f>IF($W171=CA$4,MAX(CA$1:CA170)+1,"")</f>
        <v/>
      </c>
      <c r="CB171" s="6" t="str">
        <f>IF($W171=CB$4,MAX(CB$1:CB170)+1,"")</f>
        <v/>
      </c>
      <c r="CC171" s="6" t="str">
        <f>IF($W171=CC$4,MAX(CC$1:CC170)+1,"")</f>
        <v/>
      </c>
      <c r="CD171" s="6" t="str">
        <f>IF($W171=CD$4,MAX(CD$1:CD170)+1,"")</f>
        <v/>
      </c>
      <c r="CE171" s="6" t="str">
        <f>IF($W171=CE$4,MAX(CE$1:CE170)+1,"")</f>
        <v/>
      </c>
      <c r="CF171" s="6" t="str">
        <f>IF($W171=CF$4,MAX(CF$1:CF170)+1,"")</f>
        <v/>
      </c>
      <c r="CG171" s="6" t="str">
        <f>IF($W171=CG$4,MAX(CG$1:CG170)+1,"")</f>
        <v/>
      </c>
      <c r="CH171" s="6" t="str">
        <f>IF($W171=CH$4,MAX(CH$1:CH170)+1,"")</f>
        <v/>
      </c>
      <c r="CI171" s="6" t="str">
        <f>IF($W171=CI$4,MAX(CI$1:CI170)+1,"")</f>
        <v/>
      </c>
      <c r="CJ171" s="6" t="str">
        <f>IF($W171=CJ$4,MAX(CJ$1:CJ170)+1,"")</f>
        <v/>
      </c>
      <c r="CK171" s="6" t="str">
        <f>IF($W171=CK$4,MAX(CK$1:CK170)+1,"")</f>
        <v/>
      </c>
      <c r="CL171" s="6" t="str">
        <f>IF($W171=CL$4,MAX(CL$1:CL170)+1,"")</f>
        <v/>
      </c>
      <c r="CM171" s="6" t="str">
        <f>IF($W171=CM$4,MAX(CM$1:CM170)+1,"")</f>
        <v/>
      </c>
      <c r="CN171" s="6" t="str">
        <f>IF($W171=CN$4,MAX(CN$1:CN170)+1,"")</f>
        <v/>
      </c>
      <c r="CO171" s="6" t="str">
        <f>IF($W171=CO$4,MAX(CO$1:CO170)+1,"")</f>
        <v/>
      </c>
      <c r="CP171" s="6" t="str">
        <f>IF($W171=CP$4,MAX(CP$1:CP170)+1,"")</f>
        <v/>
      </c>
      <c r="CQ171" s="6" t="str">
        <f>IF($W171=CQ$4,MAX(CQ$1:CQ170)+1,"")</f>
        <v/>
      </c>
      <c r="CR171" s="6" t="str">
        <f>IF($W171=CR$4,MAX(CR$1:CR170)+1,"")</f>
        <v/>
      </c>
      <c r="CS171" s="6" t="str">
        <f>IF($W171=CS$4,MAX(CS$1:CS170)+1,"")</f>
        <v/>
      </c>
      <c r="CT171" s="5">
        <f t="shared" si="34"/>
        <v>29</v>
      </c>
      <c r="CU171" s="6" t="str">
        <f t="shared" si="35"/>
        <v>1139900709397</v>
      </c>
      <c r="CV171" s="5" t="str">
        <f t="shared" si="36"/>
        <v>เด็กชาย</v>
      </c>
      <c r="CW171" s="5" t="str" cm="1">
        <f t="array" ref="CW171">RIGHT(F171,MIN(LEN(SUBSTITUTE(F171,รายชื่อนักเรียนแยกห้อง!$AD$5:$AD$8,""))))</f>
        <v>นันทพักตร์</v>
      </c>
      <c r="CX171" s="6">
        <f t="shared" si="37"/>
        <v>0</v>
      </c>
      <c r="CY171" s="6" t="str">
        <f t="shared" si="38"/>
        <v/>
      </c>
      <c r="CZ171" s="5" t="str">
        <f t="shared" si="39"/>
        <v>มัธยมศึกษาปีที่ 1/5-0</v>
      </c>
      <c r="DA171" s="5" t="str">
        <f t="shared" si="40"/>
        <v>มัธยมศึกษาปีที่ 1/5-</v>
      </c>
      <c r="DC171" s="6" t="str">
        <f>IF(DB171="วิทย์-คณิต (เตรียมวิศวะ)",MAX($DC$1:DC170)+1,"")</f>
        <v/>
      </c>
      <c r="DD171" s="6" t="str">
        <f>IF(DB171="วิทย์-คณิต (วิทยาศาสตร์สุขภาพ)",MAX($DD$1:DD170)+1,"")</f>
        <v/>
      </c>
      <c r="DE171" s="6" t="str">
        <f>IF(DB171="ศิลป์การจัดการธุรกิจการค้าสมัยใหม่",MAX($DE$1:DE170)+1,"")</f>
        <v/>
      </c>
      <c r="DF171" s="6" t="str">
        <f>IF(DB171="ศิลป์ภาษาจีนเพื่อธุรกิจ 4.0",MAX($DF$1:DF170)+1,"")</f>
        <v/>
      </c>
      <c r="DG171" s="6" t="str">
        <f>IF(DB171="ศิลป์ภาษาอังกฤษเพื่อการสื่อสารธุรกิจ",MAX($DG$1:DG170)+1,"")</f>
        <v/>
      </c>
      <c r="DH171" s="6" t="str">
        <f>IF(DB171="นวัตกรรมการจัดการเกษตร",MAX($DH$1:DH170)+1,"")</f>
        <v/>
      </c>
      <c r="DI171" s="5">
        <f t="shared" si="41"/>
        <v>0</v>
      </c>
      <c r="DJ171" s="5" t="str">
        <f t="shared" si="42"/>
        <v>มัธยมศึกษาปีที่ 1/5-17</v>
      </c>
      <c r="DK171" s="5" t="str">
        <f t="shared" si="43"/>
        <v>-0</v>
      </c>
      <c r="DL171" s="5" t="str">
        <f t="shared" si="44"/>
        <v>มัธยมศึกษาปีที่ 1</v>
      </c>
    </row>
    <row r="172" spans="1:116">
      <c r="A172" s="5" t="str">
        <f t="shared" si="30"/>
        <v>มัธยมศึกษาปีที่ 1/5-18</v>
      </c>
      <c r="B172" s="5" t="str">
        <f t="shared" si="31"/>
        <v>ช68105-18</v>
      </c>
      <c r="C172" s="5" t="str">
        <f t="shared" si="32"/>
        <v>-0</v>
      </c>
      <c r="D172" s="8">
        <v>18</v>
      </c>
      <c r="E172" s="9" t="s">
        <v>1943</v>
      </c>
      <c r="F172" s="3" t="s">
        <v>1961</v>
      </c>
      <c r="G172" s="3" t="s">
        <v>2400</v>
      </c>
      <c r="H172" s="11">
        <v>1</v>
      </c>
      <c r="I172" s="11">
        <v>9</v>
      </c>
      <c r="J172" s="11">
        <v>0</v>
      </c>
      <c r="K172" s="11">
        <v>9</v>
      </c>
      <c r="L172" s="11">
        <v>8</v>
      </c>
      <c r="M172" s="11">
        <v>0</v>
      </c>
      <c r="N172" s="11">
        <v>3</v>
      </c>
      <c r="O172" s="11">
        <v>8</v>
      </c>
      <c r="P172" s="11">
        <v>6</v>
      </c>
      <c r="Q172" s="11">
        <v>7</v>
      </c>
      <c r="R172" s="11">
        <v>7</v>
      </c>
      <c r="S172" s="11">
        <v>9</v>
      </c>
      <c r="T172" s="11">
        <v>2</v>
      </c>
      <c r="U172" s="11" t="s">
        <v>2027</v>
      </c>
      <c r="W172" s="6" t="str">
        <f>IF(X172="","",IF(X172=รายชื่อชมรม!$B$3,รายชื่อชมรม!$A$3,IF(X172=รายชื่อชมรม!$B$4,รายชื่อชมรม!$A$4,IF(X172=รายชื่อชมรม!$B$5,รายชื่อชมรม!$A$5,IF(X172=รายชื่อชมรม!$B$6,รายชื่อชมรม!$A$6,IF(X172=รายชื่อชมรม!$B$7,รายชื่อชมรม!$A$7,IF(X172=รายชื่อชมรม!$B$8,รายชื่อชมรม!$A$8,IF(X172=รายชื่อชมรม!$B$9,รายชื่อชมรม!$A$9,IF(X172=รายชื่อชมรม!$B$10,รายชื่อชมรม!$A$10,IF(X172=รายชื่อชมรม!$B$11,รายชื่อชมรม!$A$11,IF(X172=รายชื่อชมรม!$B$12,รายชื่อชมรม!$A$12,"-")))))))))))</f>
        <v>ช68105</v>
      </c>
      <c r="X172" s="6" t="s">
        <v>2306</v>
      </c>
      <c r="Y172" s="6" t="str">
        <f>IF(W172=0,"",IF(W172="-","",IF(W172="","",VLOOKUP(W172,รายชื่อชมรม!$A$3:$F$83,3,FALSE))))</f>
        <v>นางภัณฑิลา  โนนทะขาม</v>
      </c>
      <c r="Z172" s="6" t="str">
        <f>IF(Y172=$Z$4,MAX(Z$1:$Z171)+1,"")</f>
        <v/>
      </c>
      <c r="AA172" s="6" t="str">
        <f>IF($Y172=AA$4,MAX(AA$1:AA171)+1,"")</f>
        <v/>
      </c>
      <c r="AB172" s="6" t="str">
        <f>IF($Y172=AB$4,MAX(AB$1:AB171)+1,"")</f>
        <v/>
      </c>
      <c r="AC172" s="6" t="str">
        <f>IF($Y172=AC$4,MAX(AC$1:AC171)+1,"")</f>
        <v/>
      </c>
      <c r="AD172" s="6" t="str">
        <f>IF($Y172=AD$4,MAX(AD$1:AD171)+1,"")</f>
        <v/>
      </c>
      <c r="AE172" s="6" t="str">
        <f>IF($Y172=AE$4,MAX(AE$1:AE171)+1,"")</f>
        <v/>
      </c>
      <c r="AF172" s="6" t="str">
        <f>IF($Y172=AF$4,MAX(AF$1:AF171)+1,"")</f>
        <v/>
      </c>
      <c r="AG172" s="6" t="str">
        <f>IF($Y172=AG$4,MAX(AG$1:AG171)+1,"")</f>
        <v/>
      </c>
      <c r="AH172" s="6" t="str">
        <f>IF($Y172=AH$4,MAX(AH$1:AH171)+1,"")</f>
        <v/>
      </c>
      <c r="AI172" s="5">
        <f t="shared" si="33"/>
        <v>0</v>
      </c>
      <c r="AK172" s="6" t="str">
        <f>IF($W172=AK$4,MAX(AK$1:AK171)+1,"")</f>
        <v/>
      </c>
      <c r="AL172" s="6" t="str">
        <f>IF($W172=AL$4,MAX(AL$1:AL171)+1,"")</f>
        <v/>
      </c>
      <c r="AM172" s="6" t="str">
        <f>IF($W172=AM$4,MAX(AM$1:AM171)+1,"")</f>
        <v/>
      </c>
      <c r="AN172" s="6" t="str">
        <f>IF($W172=AN$4,MAX(AN$1:AN171)+1,"")</f>
        <v/>
      </c>
      <c r="AO172" s="6">
        <f>IF($W172=AO$4,MAX(AO$1:AO171)+1,"")</f>
        <v>18</v>
      </c>
      <c r="AP172" s="6" t="str">
        <f>IF($W172=AP$4,MAX(AP$1:AP171)+1,"")</f>
        <v/>
      </c>
      <c r="AQ172" s="6" t="str">
        <f>IF($W172=AQ$4,MAX(AQ$1:AQ171)+1,"")</f>
        <v/>
      </c>
      <c r="AR172" s="6" t="str">
        <f>IF($W172=AR$4,MAX(AR$1:AR171)+1,"")</f>
        <v/>
      </c>
      <c r="AS172" s="6" t="str">
        <f>IF($W172=AS$4,MAX(AS$1:AS171)+1,"")</f>
        <v/>
      </c>
      <c r="AT172" s="6" t="str">
        <f>IF($W172=AT$4,MAX(AT$1:AT171)+1,"")</f>
        <v/>
      </c>
      <c r="AU172" s="6" t="str">
        <f>IF($W172=AU$4,MAX(AU$1:AU171)+1,"")</f>
        <v/>
      </c>
      <c r="AV172" s="6" t="str">
        <f>IF($W172=AV$4,MAX(AV$1:AV171)+1,"")</f>
        <v/>
      </c>
      <c r="AW172" s="6" t="str">
        <f>IF($W172=AW$4,MAX(AW$1:AW171)+1,"")</f>
        <v/>
      </c>
      <c r="AX172" s="6" t="str">
        <f>IF($W172=AX$4,MAX(AX$1:AX171)+1,"")</f>
        <v/>
      </c>
      <c r="AY172" s="6" t="str">
        <f>IF($W172=AY$4,MAX(AY$1:AY171)+1,"")</f>
        <v/>
      </c>
      <c r="AZ172" s="6" t="str">
        <f>IF($W172=AZ$4,MAX(AZ$1:AZ171)+1,"")</f>
        <v/>
      </c>
      <c r="BA172" s="6" t="str">
        <f>IF($W172=BA$4,MAX(BA$1:BA171)+1,"")</f>
        <v/>
      </c>
      <c r="BB172" s="6" t="str">
        <f>IF($W172=BB$4,MAX(BB$1:BB171)+1,"")</f>
        <v/>
      </c>
      <c r="BC172" s="6" t="str">
        <f>IF($W172=BC$4,MAX(BC$1:BC171)+1,"")</f>
        <v/>
      </c>
      <c r="BD172" s="6" t="str">
        <f>IF($W172=BD$4,MAX(BD$1:BD171)+1,"")</f>
        <v/>
      </c>
      <c r="BE172" s="6" t="str">
        <f>IF($W172=BE$4,MAX(BE$1:BE171)+1,"")</f>
        <v/>
      </c>
      <c r="BF172" s="6" t="str">
        <f>IF($W172=BF$4,MAX(BF$1:BF171)+1,"")</f>
        <v/>
      </c>
      <c r="BG172" s="6" t="str">
        <f>IF($W172=BG$4,MAX(BG$1:BG171)+1,"")</f>
        <v/>
      </c>
      <c r="BH172" s="6" t="str">
        <f>IF($W172=BH$4,MAX(BH$1:BH171)+1,"")</f>
        <v/>
      </c>
      <c r="BI172" s="6" t="str">
        <f>IF($W172=BI$4,MAX(BI$1:BI171)+1,"")</f>
        <v/>
      </c>
      <c r="BJ172" s="6" t="str">
        <f>IF($W172=BJ$4,MAX(BJ$1:BJ171)+1,"")</f>
        <v/>
      </c>
      <c r="BK172" s="6" t="str">
        <f>IF($W172=BK$4,MAX(BK$1:BK171)+1,"")</f>
        <v/>
      </c>
      <c r="BL172" s="6" t="str">
        <f>IF($W172=BL$4,MAX(BL$1:BL171)+1,"")</f>
        <v/>
      </c>
      <c r="BM172" s="6" t="str">
        <f>IF($W172=BM$4,MAX(BM$1:BM171)+1,"")</f>
        <v/>
      </c>
      <c r="BN172" s="6" t="str">
        <f>IF($W172=BN$4,MAX(BN$1:BN171)+1,"")</f>
        <v/>
      </c>
      <c r="BO172" s="6" t="str">
        <f>IF($W172=BO$4,MAX(BO$1:BO171)+1,"")</f>
        <v/>
      </c>
      <c r="BP172" s="6" t="str">
        <f>IF($W172=BP$4,MAX(BP$1:BP171)+1,"")</f>
        <v/>
      </c>
      <c r="BQ172" s="6" t="str">
        <f>IF($W172=BQ$4,MAX(BQ$1:BQ171)+1,"")</f>
        <v/>
      </c>
      <c r="BR172" s="6" t="str">
        <f>IF($W172=BR$4,MAX(BR$1:BR171)+1,"")</f>
        <v/>
      </c>
      <c r="BS172" s="6" t="str">
        <f>IF($W172=BS$4,MAX(BS$1:BS171)+1,"")</f>
        <v/>
      </c>
      <c r="BT172" s="6" t="str">
        <f>IF($W172=BT$4,MAX(BT$1:BT171)+1,"")</f>
        <v/>
      </c>
      <c r="BU172" s="6" t="str">
        <f>IF($W172=BU$4,MAX(BU$1:BU171)+1,"")</f>
        <v/>
      </c>
      <c r="BV172" s="6" t="str">
        <f>IF($W172=BV$4,MAX(BV$1:BV171)+1,"")</f>
        <v/>
      </c>
      <c r="BW172" s="6" t="str">
        <f>IF($W172=BW$4,MAX(BW$1:BW171)+1,"")</f>
        <v/>
      </c>
      <c r="BX172" s="6" t="str">
        <f>IF($W172=BX$4,MAX(BX$1:BX171)+1,"")</f>
        <v/>
      </c>
      <c r="BY172" s="6" t="str">
        <f>IF($W172=BY$4,MAX(BY$1:BY171)+1,"")</f>
        <v/>
      </c>
      <c r="BZ172" s="6" t="str">
        <f>IF($W172=BZ$4,MAX(BZ$1:BZ171)+1,"")</f>
        <v/>
      </c>
      <c r="CA172" s="6" t="str">
        <f>IF($W172=CA$4,MAX(CA$1:CA171)+1,"")</f>
        <v/>
      </c>
      <c r="CB172" s="6" t="str">
        <f>IF($W172=CB$4,MAX(CB$1:CB171)+1,"")</f>
        <v/>
      </c>
      <c r="CC172" s="6" t="str">
        <f>IF($W172=CC$4,MAX(CC$1:CC171)+1,"")</f>
        <v/>
      </c>
      <c r="CD172" s="6" t="str">
        <f>IF($W172=CD$4,MAX(CD$1:CD171)+1,"")</f>
        <v/>
      </c>
      <c r="CE172" s="6" t="str">
        <f>IF($W172=CE$4,MAX(CE$1:CE171)+1,"")</f>
        <v/>
      </c>
      <c r="CF172" s="6" t="str">
        <f>IF($W172=CF$4,MAX(CF$1:CF171)+1,"")</f>
        <v/>
      </c>
      <c r="CG172" s="6" t="str">
        <f>IF($W172=CG$4,MAX(CG$1:CG171)+1,"")</f>
        <v/>
      </c>
      <c r="CH172" s="6" t="str">
        <f>IF($W172=CH$4,MAX(CH$1:CH171)+1,"")</f>
        <v/>
      </c>
      <c r="CI172" s="6" t="str">
        <f>IF($W172=CI$4,MAX(CI$1:CI171)+1,"")</f>
        <v/>
      </c>
      <c r="CJ172" s="6" t="str">
        <f>IF($W172=CJ$4,MAX(CJ$1:CJ171)+1,"")</f>
        <v/>
      </c>
      <c r="CK172" s="6" t="str">
        <f>IF($W172=CK$4,MAX(CK$1:CK171)+1,"")</f>
        <v/>
      </c>
      <c r="CL172" s="6" t="str">
        <f>IF($W172=CL$4,MAX(CL$1:CL171)+1,"")</f>
        <v/>
      </c>
      <c r="CM172" s="6" t="str">
        <f>IF($W172=CM$4,MAX(CM$1:CM171)+1,"")</f>
        <v/>
      </c>
      <c r="CN172" s="6" t="str">
        <f>IF($W172=CN$4,MAX(CN$1:CN171)+1,"")</f>
        <v/>
      </c>
      <c r="CO172" s="6" t="str">
        <f>IF($W172=CO$4,MAX(CO$1:CO171)+1,"")</f>
        <v/>
      </c>
      <c r="CP172" s="6" t="str">
        <f>IF($W172=CP$4,MAX(CP$1:CP171)+1,"")</f>
        <v/>
      </c>
      <c r="CQ172" s="6" t="str">
        <f>IF($W172=CQ$4,MAX(CQ$1:CQ171)+1,"")</f>
        <v/>
      </c>
      <c r="CR172" s="6" t="str">
        <f>IF($W172=CR$4,MAX(CR$1:CR171)+1,"")</f>
        <v/>
      </c>
      <c r="CS172" s="6" t="str">
        <f>IF($W172=CS$4,MAX(CS$1:CS171)+1,"")</f>
        <v/>
      </c>
      <c r="CT172" s="5">
        <f t="shared" si="34"/>
        <v>18</v>
      </c>
      <c r="CU172" s="6" t="str">
        <f t="shared" si="35"/>
        <v>1909803867792</v>
      </c>
      <c r="CV172" s="5" t="str">
        <f t="shared" si="36"/>
        <v>เด็กชาย</v>
      </c>
      <c r="CW172" s="5" t="str" cm="1">
        <f t="array" ref="CW172">RIGHT(F172,MIN(LEN(SUBSTITUTE(F172,รายชื่อนักเรียนแยกห้อง!$AD$5:$AD$8,""))))</f>
        <v>ธีรเมท</v>
      </c>
      <c r="CX172" s="6">
        <f t="shared" si="37"/>
        <v>0</v>
      </c>
      <c r="CY172" s="6" t="str">
        <f t="shared" si="38"/>
        <v/>
      </c>
      <c r="CZ172" s="5" t="str">
        <f t="shared" si="39"/>
        <v>มัธยมศึกษาปีที่ 1/5-0</v>
      </c>
      <c r="DA172" s="5" t="str">
        <f t="shared" si="40"/>
        <v>มัธยมศึกษาปีที่ 1/5-</v>
      </c>
      <c r="DC172" s="6" t="str">
        <f>IF(DB172="วิทย์-คณิต (เตรียมวิศวะ)",MAX($DC$1:DC171)+1,"")</f>
        <v/>
      </c>
      <c r="DD172" s="6" t="str">
        <f>IF(DB172="วิทย์-คณิต (วิทยาศาสตร์สุขภาพ)",MAX($DD$1:DD171)+1,"")</f>
        <v/>
      </c>
      <c r="DE172" s="6" t="str">
        <f>IF(DB172="ศิลป์การจัดการธุรกิจการค้าสมัยใหม่",MAX($DE$1:DE171)+1,"")</f>
        <v/>
      </c>
      <c r="DF172" s="6" t="str">
        <f>IF(DB172="ศิลป์ภาษาจีนเพื่อธุรกิจ 4.0",MAX($DF$1:DF171)+1,"")</f>
        <v/>
      </c>
      <c r="DG172" s="6" t="str">
        <f>IF(DB172="ศิลป์ภาษาอังกฤษเพื่อการสื่อสารธุรกิจ",MAX($DG$1:DG171)+1,"")</f>
        <v/>
      </c>
      <c r="DH172" s="6" t="str">
        <f>IF(DB172="นวัตกรรมการจัดการเกษตร",MAX($DH$1:DH171)+1,"")</f>
        <v/>
      </c>
      <c r="DI172" s="5">
        <f t="shared" si="41"/>
        <v>0</v>
      </c>
      <c r="DJ172" s="5" t="str">
        <f t="shared" si="42"/>
        <v>มัธยมศึกษาปีที่ 1/5-18</v>
      </c>
      <c r="DK172" s="5" t="str">
        <f t="shared" si="43"/>
        <v>-0</v>
      </c>
      <c r="DL172" s="5" t="str">
        <f t="shared" si="44"/>
        <v>มัธยมศึกษาปีที่ 1</v>
      </c>
    </row>
    <row r="173" spans="1:116">
      <c r="A173" s="5" t="str">
        <f t="shared" si="30"/>
        <v>มัธยมศึกษาปีที่ 1/5-19</v>
      </c>
      <c r="B173" s="5" t="str">
        <f t="shared" si="31"/>
        <v>ช68101-20</v>
      </c>
      <c r="C173" s="5" t="str">
        <f t="shared" si="32"/>
        <v>-0</v>
      </c>
      <c r="D173" s="8">
        <v>19</v>
      </c>
      <c r="E173" s="9" t="s">
        <v>1944</v>
      </c>
      <c r="F173" s="3" t="s">
        <v>1963</v>
      </c>
      <c r="G173" s="3" t="s">
        <v>1964</v>
      </c>
      <c r="H173" s="11">
        <v>1</v>
      </c>
      <c r="I173" s="11">
        <v>7</v>
      </c>
      <c r="J173" s="11">
        <v>0</v>
      </c>
      <c r="K173" s="11">
        <v>9</v>
      </c>
      <c r="L173" s="11">
        <v>9</v>
      </c>
      <c r="M173" s="11">
        <v>0</v>
      </c>
      <c r="N173" s="11">
        <v>1</v>
      </c>
      <c r="O173" s="11">
        <v>9</v>
      </c>
      <c r="P173" s="11">
        <v>6</v>
      </c>
      <c r="Q173" s="11">
        <v>3</v>
      </c>
      <c r="R173" s="11">
        <v>4</v>
      </c>
      <c r="S173" s="11">
        <v>4</v>
      </c>
      <c r="T173" s="11">
        <v>5</v>
      </c>
      <c r="U173" s="11" t="s">
        <v>2027</v>
      </c>
      <c r="W173" s="6" t="str">
        <f>IF(X173="","",IF(X173=รายชื่อชมรม!$B$3,รายชื่อชมรม!$A$3,IF(X173=รายชื่อชมรม!$B$4,รายชื่อชมรม!$A$4,IF(X173=รายชื่อชมรม!$B$5,รายชื่อชมรม!$A$5,IF(X173=รายชื่อชมรม!$B$6,รายชื่อชมรม!$A$6,IF(X173=รายชื่อชมรม!$B$7,รายชื่อชมรม!$A$7,IF(X173=รายชื่อชมรม!$B$8,รายชื่อชมรม!$A$8,IF(X173=รายชื่อชมรม!$B$9,รายชื่อชมรม!$A$9,IF(X173=รายชื่อชมรม!$B$10,รายชื่อชมรม!$A$10,IF(X173=รายชื่อชมรม!$B$11,รายชื่อชมรม!$A$11,IF(X173=รายชื่อชมรม!$B$12,รายชื่อชมรม!$A$12,"-")))))))))))</f>
        <v>ช68101</v>
      </c>
      <c r="X173" s="6" t="s">
        <v>2324</v>
      </c>
      <c r="Y173" s="6" t="str">
        <f>IF(W173=0,"",IF(W173="-","",IF(W173="","",VLOOKUP(W173,รายชื่อชมรม!$A$3:$F$83,3,FALSE))))</f>
        <v>นางสาวศิลป์ศุภา  คุสินธุ์</v>
      </c>
      <c r="Z173" s="6" t="str">
        <f>IF(Y173=$Z$4,MAX(Z$1:$Z172)+1,"")</f>
        <v/>
      </c>
      <c r="AA173" s="6" t="str">
        <f>IF($Y173=AA$4,MAX(AA$1:AA172)+1,"")</f>
        <v/>
      </c>
      <c r="AB173" s="6" t="str">
        <f>IF($Y173=AB$4,MAX(AB$1:AB172)+1,"")</f>
        <v/>
      </c>
      <c r="AC173" s="6" t="str">
        <f>IF($Y173=AC$4,MAX(AC$1:AC172)+1,"")</f>
        <v/>
      </c>
      <c r="AD173" s="6" t="str">
        <f>IF($Y173=AD$4,MAX(AD$1:AD172)+1,"")</f>
        <v/>
      </c>
      <c r="AE173" s="6" t="str">
        <f>IF($Y173=AE$4,MAX(AE$1:AE172)+1,"")</f>
        <v/>
      </c>
      <c r="AF173" s="6" t="str">
        <f>IF($Y173=AF$4,MAX(AF$1:AF172)+1,"")</f>
        <v/>
      </c>
      <c r="AG173" s="6" t="str">
        <f>IF($Y173=AG$4,MAX(AG$1:AG172)+1,"")</f>
        <v/>
      </c>
      <c r="AH173" s="6" t="str">
        <f>IF($Y173=AH$4,MAX(AH$1:AH172)+1,"")</f>
        <v/>
      </c>
      <c r="AI173" s="5">
        <f t="shared" si="33"/>
        <v>0</v>
      </c>
      <c r="AK173" s="6">
        <f>IF($W173=AK$4,MAX(AK$1:AK172)+1,"")</f>
        <v>20</v>
      </c>
      <c r="AL173" s="6" t="str">
        <f>IF($W173=AL$4,MAX(AL$1:AL172)+1,"")</f>
        <v/>
      </c>
      <c r="AM173" s="6" t="str">
        <f>IF($W173=AM$4,MAX(AM$1:AM172)+1,"")</f>
        <v/>
      </c>
      <c r="AN173" s="6" t="str">
        <f>IF($W173=AN$4,MAX(AN$1:AN172)+1,"")</f>
        <v/>
      </c>
      <c r="AO173" s="6" t="str">
        <f>IF($W173=AO$4,MAX(AO$1:AO172)+1,"")</f>
        <v/>
      </c>
      <c r="AP173" s="6" t="str">
        <f>IF($W173=AP$4,MAX(AP$1:AP172)+1,"")</f>
        <v/>
      </c>
      <c r="AQ173" s="6" t="str">
        <f>IF($W173=AQ$4,MAX(AQ$1:AQ172)+1,"")</f>
        <v/>
      </c>
      <c r="AR173" s="6" t="str">
        <f>IF($W173=AR$4,MAX(AR$1:AR172)+1,"")</f>
        <v/>
      </c>
      <c r="AS173" s="6" t="str">
        <f>IF($W173=AS$4,MAX(AS$1:AS172)+1,"")</f>
        <v/>
      </c>
      <c r="AT173" s="6" t="str">
        <f>IF($W173=AT$4,MAX(AT$1:AT172)+1,"")</f>
        <v/>
      </c>
      <c r="AU173" s="6" t="str">
        <f>IF($W173=AU$4,MAX(AU$1:AU172)+1,"")</f>
        <v/>
      </c>
      <c r="AV173" s="6" t="str">
        <f>IF($W173=AV$4,MAX(AV$1:AV172)+1,"")</f>
        <v/>
      </c>
      <c r="AW173" s="6" t="str">
        <f>IF($W173=AW$4,MAX(AW$1:AW172)+1,"")</f>
        <v/>
      </c>
      <c r="AX173" s="6" t="str">
        <f>IF($W173=AX$4,MAX(AX$1:AX172)+1,"")</f>
        <v/>
      </c>
      <c r="AY173" s="6" t="str">
        <f>IF($W173=AY$4,MAX(AY$1:AY172)+1,"")</f>
        <v/>
      </c>
      <c r="AZ173" s="6" t="str">
        <f>IF($W173=AZ$4,MAX(AZ$1:AZ172)+1,"")</f>
        <v/>
      </c>
      <c r="BA173" s="6" t="str">
        <f>IF($W173=BA$4,MAX(BA$1:BA172)+1,"")</f>
        <v/>
      </c>
      <c r="BB173" s="6" t="str">
        <f>IF($W173=BB$4,MAX(BB$1:BB172)+1,"")</f>
        <v/>
      </c>
      <c r="BC173" s="6" t="str">
        <f>IF($W173=BC$4,MAX(BC$1:BC172)+1,"")</f>
        <v/>
      </c>
      <c r="BD173" s="6" t="str">
        <f>IF($W173=BD$4,MAX(BD$1:BD172)+1,"")</f>
        <v/>
      </c>
      <c r="BE173" s="6" t="str">
        <f>IF($W173=BE$4,MAX(BE$1:BE172)+1,"")</f>
        <v/>
      </c>
      <c r="BF173" s="6" t="str">
        <f>IF($W173=BF$4,MAX(BF$1:BF172)+1,"")</f>
        <v/>
      </c>
      <c r="BG173" s="6" t="str">
        <f>IF($W173=BG$4,MAX(BG$1:BG172)+1,"")</f>
        <v/>
      </c>
      <c r="BH173" s="6" t="str">
        <f>IF($W173=BH$4,MAX(BH$1:BH172)+1,"")</f>
        <v/>
      </c>
      <c r="BI173" s="6" t="str">
        <f>IF($W173=BI$4,MAX(BI$1:BI172)+1,"")</f>
        <v/>
      </c>
      <c r="BJ173" s="6" t="str">
        <f>IF($W173=BJ$4,MAX(BJ$1:BJ172)+1,"")</f>
        <v/>
      </c>
      <c r="BK173" s="6" t="str">
        <f>IF($W173=BK$4,MAX(BK$1:BK172)+1,"")</f>
        <v/>
      </c>
      <c r="BL173" s="6" t="str">
        <f>IF($W173=BL$4,MAX(BL$1:BL172)+1,"")</f>
        <v/>
      </c>
      <c r="BM173" s="6" t="str">
        <f>IF($W173=BM$4,MAX(BM$1:BM172)+1,"")</f>
        <v/>
      </c>
      <c r="BN173" s="6" t="str">
        <f>IF($W173=BN$4,MAX(BN$1:BN172)+1,"")</f>
        <v/>
      </c>
      <c r="BO173" s="6" t="str">
        <f>IF($W173=BO$4,MAX(BO$1:BO172)+1,"")</f>
        <v/>
      </c>
      <c r="BP173" s="6" t="str">
        <f>IF($W173=BP$4,MAX(BP$1:BP172)+1,"")</f>
        <v/>
      </c>
      <c r="BQ173" s="6" t="str">
        <f>IF($W173=BQ$4,MAX(BQ$1:BQ172)+1,"")</f>
        <v/>
      </c>
      <c r="BR173" s="6" t="str">
        <f>IF($W173=BR$4,MAX(BR$1:BR172)+1,"")</f>
        <v/>
      </c>
      <c r="BS173" s="6" t="str">
        <f>IF($W173=BS$4,MAX(BS$1:BS172)+1,"")</f>
        <v/>
      </c>
      <c r="BT173" s="6" t="str">
        <f>IF($W173=BT$4,MAX(BT$1:BT172)+1,"")</f>
        <v/>
      </c>
      <c r="BU173" s="6" t="str">
        <f>IF($W173=BU$4,MAX(BU$1:BU172)+1,"")</f>
        <v/>
      </c>
      <c r="BV173" s="6" t="str">
        <f>IF($W173=BV$4,MAX(BV$1:BV172)+1,"")</f>
        <v/>
      </c>
      <c r="BW173" s="6" t="str">
        <f>IF($W173=BW$4,MAX(BW$1:BW172)+1,"")</f>
        <v/>
      </c>
      <c r="BX173" s="6" t="str">
        <f>IF($W173=BX$4,MAX(BX$1:BX172)+1,"")</f>
        <v/>
      </c>
      <c r="BY173" s="6" t="str">
        <f>IF($W173=BY$4,MAX(BY$1:BY172)+1,"")</f>
        <v/>
      </c>
      <c r="BZ173" s="6" t="str">
        <f>IF($W173=BZ$4,MAX(BZ$1:BZ172)+1,"")</f>
        <v/>
      </c>
      <c r="CA173" s="6" t="str">
        <f>IF($W173=CA$4,MAX(CA$1:CA172)+1,"")</f>
        <v/>
      </c>
      <c r="CB173" s="6" t="str">
        <f>IF($W173=CB$4,MAX(CB$1:CB172)+1,"")</f>
        <v/>
      </c>
      <c r="CC173" s="6" t="str">
        <f>IF($W173=CC$4,MAX(CC$1:CC172)+1,"")</f>
        <v/>
      </c>
      <c r="CD173" s="6" t="str">
        <f>IF($W173=CD$4,MAX(CD$1:CD172)+1,"")</f>
        <v/>
      </c>
      <c r="CE173" s="6" t="str">
        <f>IF($W173=CE$4,MAX(CE$1:CE172)+1,"")</f>
        <v/>
      </c>
      <c r="CF173" s="6" t="str">
        <f>IF($W173=CF$4,MAX(CF$1:CF172)+1,"")</f>
        <v/>
      </c>
      <c r="CG173" s="6" t="str">
        <f>IF($W173=CG$4,MAX(CG$1:CG172)+1,"")</f>
        <v/>
      </c>
      <c r="CH173" s="6" t="str">
        <f>IF($W173=CH$4,MAX(CH$1:CH172)+1,"")</f>
        <v/>
      </c>
      <c r="CI173" s="6" t="str">
        <f>IF($W173=CI$4,MAX(CI$1:CI172)+1,"")</f>
        <v/>
      </c>
      <c r="CJ173" s="6" t="str">
        <f>IF($W173=CJ$4,MAX(CJ$1:CJ172)+1,"")</f>
        <v/>
      </c>
      <c r="CK173" s="6" t="str">
        <f>IF($W173=CK$4,MAX(CK$1:CK172)+1,"")</f>
        <v/>
      </c>
      <c r="CL173" s="6" t="str">
        <f>IF($W173=CL$4,MAX(CL$1:CL172)+1,"")</f>
        <v/>
      </c>
      <c r="CM173" s="6" t="str">
        <f>IF($W173=CM$4,MAX(CM$1:CM172)+1,"")</f>
        <v/>
      </c>
      <c r="CN173" s="6" t="str">
        <f>IF($W173=CN$4,MAX(CN$1:CN172)+1,"")</f>
        <v/>
      </c>
      <c r="CO173" s="6" t="str">
        <f>IF($W173=CO$4,MAX(CO$1:CO172)+1,"")</f>
        <v/>
      </c>
      <c r="CP173" s="6" t="str">
        <f>IF($W173=CP$4,MAX(CP$1:CP172)+1,"")</f>
        <v/>
      </c>
      <c r="CQ173" s="6" t="str">
        <f>IF($W173=CQ$4,MAX(CQ$1:CQ172)+1,"")</f>
        <v/>
      </c>
      <c r="CR173" s="6" t="str">
        <f>IF($W173=CR$4,MAX(CR$1:CR172)+1,"")</f>
        <v/>
      </c>
      <c r="CS173" s="6" t="str">
        <f>IF($W173=CS$4,MAX(CS$1:CS172)+1,"")</f>
        <v/>
      </c>
      <c r="CT173" s="5">
        <f t="shared" si="34"/>
        <v>20</v>
      </c>
      <c r="CU173" s="6" t="str">
        <f t="shared" si="35"/>
        <v>1709901963445</v>
      </c>
      <c r="CV173" s="5" t="str">
        <f t="shared" si="36"/>
        <v>เด็กชาย</v>
      </c>
      <c r="CW173" s="5" t="str" cm="1">
        <f t="array" ref="CW173">RIGHT(F173,MIN(LEN(SUBSTITUTE(F173,รายชื่อนักเรียนแยกห้อง!$AD$5:$AD$8,""))))</f>
        <v>ฐิติพงษ์</v>
      </c>
      <c r="CX173" s="6">
        <f t="shared" si="37"/>
        <v>0</v>
      </c>
      <c r="CY173" s="6" t="str">
        <f t="shared" si="38"/>
        <v/>
      </c>
      <c r="CZ173" s="5" t="str">
        <f t="shared" si="39"/>
        <v>มัธยมศึกษาปีที่ 1/5-0</v>
      </c>
      <c r="DA173" s="5" t="str">
        <f t="shared" si="40"/>
        <v>มัธยมศึกษาปีที่ 1/5-</v>
      </c>
      <c r="DC173" s="6" t="str">
        <f>IF(DB173="วิทย์-คณิต (เตรียมวิศวะ)",MAX($DC$1:DC172)+1,"")</f>
        <v/>
      </c>
      <c r="DD173" s="6" t="str">
        <f>IF(DB173="วิทย์-คณิต (วิทยาศาสตร์สุขภาพ)",MAX($DD$1:DD172)+1,"")</f>
        <v/>
      </c>
      <c r="DE173" s="6" t="str">
        <f>IF(DB173="ศิลป์การจัดการธุรกิจการค้าสมัยใหม่",MAX($DE$1:DE172)+1,"")</f>
        <v/>
      </c>
      <c r="DF173" s="6" t="str">
        <f>IF(DB173="ศิลป์ภาษาจีนเพื่อธุรกิจ 4.0",MAX($DF$1:DF172)+1,"")</f>
        <v/>
      </c>
      <c r="DG173" s="6" t="str">
        <f>IF(DB173="ศิลป์ภาษาอังกฤษเพื่อการสื่อสารธุรกิจ",MAX($DG$1:DG172)+1,"")</f>
        <v/>
      </c>
      <c r="DH173" s="6" t="str">
        <f>IF(DB173="นวัตกรรมการจัดการเกษตร",MAX($DH$1:DH172)+1,"")</f>
        <v/>
      </c>
      <c r="DI173" s="5">
        <f t="shared" si="41"/>
        <v>0</v>
      </c>
      <c r="DJ173" s="5" t="str">
        <f t="shared" si="42"/>
        <v>มัธยมศึกษาปีที่ 1/5-19</v>
      </c>
      <c r="DK173" s="5" t="str">
        <f t="shared" si="43"/>
        <v>-0</v>
      </c>
      <c r="DL173" s="5" t="str">
        <f t="shared" si="44"/>
        <v>มัธยมศึกษาปีที่ 1</v>
      </c>
    </row>
    <row r="174" spans="1:116">
      <c r="A174" s="5" t="str">
        <f t="shared" si="30"/>
        <v>มัธยมศึกษาปีที่ 1/5-20</v>
      </c>
      <c r="B174" s="5" t="str">
        <f t="shared" si="31"/>
        <v>ช68105-19</v>
      </c>
      <c r="C174" s="5" t="str">
        <f t="shared" si="32"/>
        <v>-0</v>
      </c>
      <c r="D174" s="8">
        <v>20</v>
      </c>
      <c r="E174" s="9" t="s">
        <v>1946</v>
      </c>
      <c r="F174" s="3" t="s">
        <v>1966</v>
      </c>
      <c r="G174" s="3" t="s">
        <v>1967</v>
      </c>
      <c r="H174" s="11">
        <v>1</v>
      </c>
      <c r="I174" s="11">
        <v>7</v>
      </c>
      <c r="J174" s="11">
        <v>0</v>
      </c>
      <c r="K174" s="11">
        <v>9</v>
      </c>
      <c r="L174" s="11">
        <v>7</v>
      </c>
      <c r="M174" s="11">
        <v>0</v>
      </c>
      <c r="N174" s="11">
        <v>0</v>
      </c>
      <c r="O174" s="11">
        <v>4</v>
      </c>
      <c r="P174" s="11">
        <v>4</v>
      </c>
      <c r="Q174" s="11">
        <v>5</v>
      </c>
      <c r="R174" s="11">
        <v>8</v>
      </c>
      <c r="S174" s="11">
        <v>8</v>
      </c>
      <c r="T174" s="11">
        <v>9</v>
      </c>
      <c r="U174" s="11" t="s">
        <v>2027</v>
      </c>
      <c r="W174" s="6" t="str">
        <f>IF(X174="","",IF(X174=รายชื่อชมรม!$B$3,รายชื่อชมรม!$A$3,IF(X174=รายชื่อชมรม!$B$4,รายชื่อชมรม!$A$4,IF(X174=รายชื่อชมรม!$B$5,รายชื่อชมรม!$A$5,IF(X174=รายชื่อชมรม!$B$6,รายชื่อชมรม!$A$6,IF(X174=รายชื่อชมรม!$B$7,รายชื่อชมรม!$A$7,IF(X174=รายชื่อชมรม!$B$8,รายชื่อชมรม!$A$8,IF(X174=รายชื่อชมรม!$B$9,รายชื่อชมรม!$A$9,IF(X174=รายชื่อชมรม!$B$10,รายชื่อชมรม!$A$10,IF(X174=รายชื่อชมรม!$B$11,รายชื่อชมรม!$A$11,IF(X174=รายชื่อชมรม!$B$12,รายชื่อชมรม!$A$12,"-")))))))))))</f>
        <v>ช68105</v>
      </c>
      <c r="X174" s="6" t="s">
        <v>2306</v>
      </c>
      <c r="Y174" s="6" t="str">
        <f>IF(W174=0,"",IF(W174="-","",IF(W174="","",VLOOKUP(W174,รายชื่อชมรม!$A$3:$F$83,3,FALSE))))</f>
        <v>นางภัณฑิลา  โนนทะขาม</v>
      </c>
      <c r="Z174" s="6" t="str">
        <f>IF(Y174=$Z$4,MAX(Z$1:$Z173)+1,"")</f>
        <v/>
      </c>
      <c r="AA174" s="6" t="str">
        <f>IF($Y174=AA$4,MAX(AA$1:AA173)+1,"")</f>
        <v/>
      </c>
      <c r="AB174" s="6" t="str">
        <f>IF($Y174=AB$4,MAX(AB$1:AB173)+1,"")</f>
        <v/>
      </c>
      <c r="AC174" s="6" t="str">
        <f>IF($Y174=AC$4,MAX(AC$1:AC173)+1,"")</f>
        <v/>
      </c>
      <c r="AD174" s="6" t="str">
        <f>IF($Y174=AD$4,MAX(AD$1:AD173)+1,"")</f>
        <v/>
      </c>
      <c r="AE174" s="6" t="str">
        <f>IF($Y174=AE$4,MAX(AE$1:AE173)+1,"")</f>
        <v/>
      </c>
      <c r="AF174" s="6" t="str">
        <f>IF($Y174=AF$4,MAX(AF$1:AF173)+1,"")</f>
        <v/>
      </c>
      <c r="AG174" s="6" t="str">
        <f>IF($Y174=AG$4,MAX(AG$1:AG173)+1,"")</f>
        <v/>
      </c>
      <c r="AH174" s="6" t="str">
        <f>IF($Y174=AH$4,MAX(AH$1:AH173)+1,"")</f>
        <v/>
      </c>
      <c r="AI174" s="5">
        <f t="shared" si="33"/>
        <v>0</v>
      </c>
      <c r="AK174" s="6" t="str">
        <f>IF($W174=AK$4,MAX(AK$1:AK173)+1,"")</f>
        <v/>
      </c>
      <c r="AL174" s="6" t="str">
        <f>IF($W174=AL$4,MAX(AL$1:AL173)+1,"")</f>
        <v/>
      </c>
      <c r="AM174" s="6" t="str">
        <f>IF($W174=AM$4,MAX(AM$1:AM173)+1,"")</f>
        <v/>
      </c>
      <c r="AN174" s="6" t="str">
        <f>IF($W174=AN$4,MAX(AN$1:AN173)+1,"")</f>
        <v/>
      </c>
      <c r="AO174" s="6">
        <f>IF($W174=AO$4,MAX(AO$1:AO173)+1,"")</f>
        <v>19</v>
      </c>
      <c r="AP174" s="6" t="str">
        <f>IF($W174=AP$4,MAX(AP$1:AP173)+1,"")</f>
        <v/>
      </c>
      <c r="AQ174" s="6" t="str">
        <f>IF($W174=AQ$4,MAX(AQ$1:AQ173)+1,"")</f>
        <v/>
      </c>
      <c r="AR174" s="6" t="str">
        <f>IF($W174=AR$4,MAX(AR$1:AR173)+1,"")</f>
        <v/>
      </c>
      <c r="AS174" s="6" t="str">
        <f>IF($W174=AS$4,MAX(AS$1:AS173)+1,"")</f>
        <v/>
      </c>
      <c r="AT174" s="6" t="str">
        <f>IF($W174=AT$4,MAX(AT$1:AT173)+1,"")</f>
        <v/>
      </c>
      <c r="AU174" s="6" t="str">
        <f>IF($W174=AU$4,MAX(AU$1:AU173)+1,"")</f>
        <v/>
      </c>
      <c r="AV174" s="6" t="str">
        <f>IF($W174=AV$4,MAX(AV$1:AV173)+1,"")</f>
        <v/>
      </c>
      <c r="AW174" s="6" t="str">
        <f>IF($W174=AW$4,MAX(AW$1:AW173)+1,"")</f>
        <v/>
      </c>
      <c r="AX174" s="6" t="str">
        <f>IF($W174=AX$4,MAX(AX$1:AX173)+1,"")</f>
        <v/>
      </c>
      <c r="AY174" s="6" t="str">
        <f>IF($W174=AY$4,MAX(AY$1:AY173)+1,"")</f>
        <v/>
      </c>
      <c r="AZ174" s="6" t="str">
        <f>IF($W174=AZ$4,MAX(AZ$1:AZ173)+1,"")</f>
        <v/>
      </c>
      <c r="BA174" s="6" t="str">
        <f>IF($W174=BA$4,MAX(BA$1:BA173)+1,"")</f>
        <v/>
      </c>
      <c r="BB174" s="6" t="str">
        <f>IF($W174=BB$4,MAX(BB$1:BB173)+1,"")</f>
        <v/>
      </c>
      <c r="BC174" s="6" t="str">
        <f>IF($W174=BC$4,MAX(BC$1:BC173)+1,"")</f>
        <v/>
      </c>
      <c r="BD174" s="6" t="str">
        <f>IF($W174=BD$4,MAX(BD$1:BD173)+1,"")</f>
        <v/>
      </c>
      <c r="BE174" s="6" t="str">
        <f>IF($W174=BE$4,MAX(BE$1:BE173)+1,"")</f>
        <v/>
      </c>
      <c r="BF174" s="6" t="str">
        <f>IF($W174=BF$4,MAX(BF$1:BF173)+1,"")</f>
        <v/>
      </c>
      <c r="BG174" s="6" t="str">
        <f>IF($W174=BG$4,MAX(BG$1:BG173)+1,"")</f>
        <v/>
      </c>
      <c r="BH174" s="6" t="str">
        <f>IF($W174=BH$4,MAX(BH$1:BH173)+1,"")</f>
        <v/>
      </c>
      <c r="BI174" s="6" t="str">
        <f>IF($W174=BI$4,MAX(BI$1:BI173)+1,"")</f>
        <v/>
      </c>
      <c r="BJ174" s="6" t="str">
        <f>IF($W174=BJ$4,MAX(BJ$1:BJ173)+1,"")</f>
        <v/>
      </c>
      <c r="BK174" s="6" t="str">
        <f>IF($W174=BK$4,MAX(BK$1:BK173)+1,"")</f>
        <v/>
      </c>
      <c r="BL174" s="6" t="str">
        <f>IF($W174=BL$4,MAX(BL$1:BL173)+1,"")</f>
        <v/>
      </c>
      <c r="BM174" s="6" t="str">
        <f>IF($W174=BM$4,MAX(BM$1:BM173)+1,"")</f>
        <v/>
      </c>
      <c r="BN174" s="6" t="str">
        <f>IF($W174=BN$4,MAX(BN$1:BN173)+1,"")</f>
        <v/>
      </c>
      <c r="BO174" s="6" t="str">
        <f>IF($W174=BO$4,MAX(BO$1:BO173)+1,"")</f>
        <v/>
      </c>
      <c r="BP174" s="6" t="str">
        <f>IF($W174=BP$4,MAX(BP$1:BP173)+1,"")</f>
        <v/>
      </c>
      <c r="BQ174" s="6" t="str">
        <f>IF($W174=BQ$4,MAX(BQ$1:BQ173)+1,"")</f>
        <v/>
      </c>
      <c r="BR174" s="6" t="str">
        <f>IF($W174=BR$4,MAX(BR$1:BR173)+1,"")</f>
        <v/>
      </c>
      <c r="BS174" s="6" t="str">
        <f>IF($W174=BS$4,MAX(BS$1:BS173)+1,"")</f>
        <v/>
      </c>
      <c r="BT174" s="6" t="str">
        <f>IF($W174=BT$4,MAX(BT$1:BT173)+1,"")</f>
        <v/>
      </c>
      <c r="BU174" s="6" t="str">
        <f>IF($W174=BU$4,MAX(BU$1:BU173)+1,"")</f>
        <v/>
      </c>
      <c r="BV174" s="6" t="str">
        <f>IF($W174=BV$4,MAX(BV$1:BV173)+1,"")</f>
        <v/>
      </c>
      <c r="BW174" s="6" t="str">
        <f>IF($W174=BW$4,MAX(BW$1:BW173)+1,"")</f>
        <v/>
      </c>
      <c r="BX174" s="6" t="str">
        <f>IF($W174=BX$4,MAX(BX$1:BX173)+1,"")</f>
        <v/>
      </c>
      <c r="BY174" s="6" t="str">
        <f>IF($W174=BY$4,MAX(BY$1:BY173)+1,"")</f>
        <v/>
      </c>
      <c r="BZ174" s="6" t="str">
        <f>IF($W174=BZ$4,MAX(BZ$1:BZ173)+1,"")</f>
        <v/>
      </c>
      <c r="CA174" s="6" t="str">
        <f>IF($W174=CA$4,MAX(CA$1:CA173)+1,"")</f>
        <v/>
      </c>
      <c r="CB174" s="6" t="str">
        <f>IF($W174=CB$4,MAX(CB$1:CB173)+1,"")</f>
        <v/>
      </c>
      <c r="CC174" s="6" t="str">
        <f>IF($W174=CC$4,MAX(CC$1:CC173)+1,"")</f>
        <v/>
      </c>
      <c r="CD174" s="6" t="str">
        <f>IF($W174=CD$4,MAX(CD$1:CD173)+1,"")</f>
        <v/>
      </c>
      <c r="CE174" s="6" t="str">
        <f>IF($W174=CE$4,MAX(CE$1:CE173)+1,"")</f>
        <v/>
      </c>
      <c r="CF174" s="6" t="str">
        <f>IF($W174=CF$4,MAX(CF$1:CF173)+1,"")</f>
        <v/>
      </c>
      <c r="CG174" s="6" t="str">
        <f>IF($W174=CG$4,MAX(CG$1:CG173)+1,"")</f>
        <v/>
      </c>
      <c r="CH174" s="6" t="str">
        <f>IF($W174=CH$4,MAX(CH$1:CH173)+1,"")</f>
        <v/>
      </c>
      <c r="CI174" s="6" t="str">
        <f>IF($W174=CI$4,MAX(CI$1:CI173)+1,"")</f>
        <v/>
      </c>
      <c r="CJ174" s="6" t="str">
        <f>IF($W174=CJ$4,MAX(CJ$1:CJ173)+1,"")</f>
        <v/>
      </c>
      <c r="CK174" s="6" t="str">
        <f>IF($W174=CK$4,MAX(CK$1:CK173)+1,"")</f>
        <v/>
      </c>
      <c r="CL174" s="6" t="str">
        <f>IF($W174=CL$4,MAX(CL$1:CL173)+1,"")</f>
        <v/>
      </c>
      <c r="CM174" s="6" t="str">
        <f>IF($W174=CM$4,MAX(CM$1:CM173)+1,"")</f>
        <v/>
      </c>
      <c r="CN174" s="6" t="str">
        <f>IF($W174=CN$4,MAX(CN$1:CN173)+1,"")</f>
        <v/>
      </c>
      <c r="CO174" s="6" t="str">
        <f>IF($W174=CO$4,MAX(CO$1:CO173)+1,"")</f>
        <v/>
      </c>
      <c r="CP174" s="6" t="str">
        <f>IF($W174=CP$4,MAX(CP$1:CP173)+1,"")</f>
        <v/>
      </c>
      <c r="CQ174" s="6" t="str">
        <f>IF($W174=CQ$4,MAX(CQ$1:CQ173)+1,"")</f>
        <v/>
      </c>
      <c r="CR174" s="6" t="str">
        <f>IF($W174=CR$4,MAX(CR$1:CR173)+1,"")</f>
        <v/>
      </c>
      <c r="CS174" s="6" t="str">
        <f>IF($W174=CS$4,MAX(CS$1:CS173)+1,"")</f>
        <v/>
      </c>
      <c r="CT174" s="5">
        <f t="shared" si="34"/>
        <v>19</v>
      </c>
      <c r="CU174" s="6" t="str">
        <f t="shared" si="35"/>
        <v>1709700445889</v>
      </c>
      <c r="CV174" s="5" t="str">
        <f t="shared" si="36"/>
        <v>เด็กชาย</v>
      </c>
      <c r="CW174" s="5" t="str" cm="1">
        <f t="array" ref="CW174">RIGHT(F174,MIN(LEN(SUBSTITUTE(F174,รายชื่อนักเรียนแยกห้อง!$AD$5:$AD$8,""))))</f>
        <v>สิรภัทร</v>
      </c>
      <c r="CX174" s="6">
        <f t="shared" si="37"/>
        <v>0</v>
      </c>
      <c r="CY174" s="6" t="str">
        <f t="shared" si="38"/>
        <v/>
      </c>
      <c r="CZ174" s="5" t="str">
        <f t="shared" si="39"/>
        <v>มัธยมศึกษาปีที่ 1/5-0</v>
      </c>
      <c r="DA174" s="5" t="str">
        <f t="shared" si="40"/>
        <v>มัธยมศึกษาปีที่ 1/5-</v>
      </c>
      <c r="DC174" s="6" t="str">
        <f>IF(DB174="วิทย์-คณิต (เตรียมวิศวะ)",MAX($DC$1:DC173)+1,"")</f>
        <v/>
      </c>
      <c r="DD174" s="6" t="str">
        <f>IF(DB174="วิทย์-คณิต (วิทยาศาสตร์สุขภาพ)",MAX($DD$1:DD173)+1,"")</f>
        <v/>
      </c>
      <c r="DE174" s="6" t="str">
        <f>IF(DB174="ศิลป์การจัดการธุรกิจการค้าสมัยใหม่",MAX($DE$1:DE173)+1,"")</f>
        <v/>
      </c>
      <c r="DF174" s="6" t="str">
        <f>IF(DB174="ศิลป์ภาษาจีนเพื่อธุรกิจ 4.0",MAX($DF$1:DF173)+1,"")</f>
        <v/>
      </c>
      <c r="DG174" s="6" t="str">
        <f>IF(DB174="ศิลป์ภาษาอังกฤษเพื่อการสื่อสารธุรกิจ",MAX($DG$1:DG173)+1,"")</f>
        <v/>
      </c>
      <c r="DH174" s="6" t="str">
        <f>IF(DB174="นวัตกรรมการจัดการเกษตร",MAX($DH$1:DH173)+1,"")</f>
        <v/>
      </c>
      <c r="DI174" s="5">
        <f t="shared" si="41"/>
        <v>0</v>
      </c>
      <c r="DJ174" s="5" t="str">
        <f t="shared" si="42"/>
        <v>มัธยมศึกษาปีที่ 1/5-20</v>
      </c>
      <c r="DK174" s="5" t="str">
        <f t="shared" si="43"/>
        <v>-0</v>
      </c>
      <c r="DL174" s="5" t="str">
        <f t="shared" si="44"/>
        <v>มัธยมศึกษาปีที่ 1</v>
      </c>
    </row>
    <row r="175" spans="1:116">
      <c r="A175" s="5" t="str">
        <f t="shared" si="30"/>
        <v>มัธยมศึกษาปีที่ 1/5-21</v>
      </c>
      <c r="B175" s="5" t="str">
        <f t="shared" si="31"/>
        <v>ช68105-20</v>
      </c>
      <c r="C175" s="5" t="str">
        <f t="shared" si="32"/>
        <v>-0</v>
      </c>
      <c r="D175" s="8">
        <v>21</v>
      </c>
      <c r="E175" s="9" t="s">
        <v>1948</v>
      </c>
      <c r="F175" s="3" t="s">
        <v>1969</v>
      </c>
      <c r="G175" s="3" t="s">
        <v>1970</v>
      </c>
      <c r="H175" s="11">
        <v>1</v>
      </c>
      <c r="I175" s="11">
        <v>7</v>
      </c>
      <c r="J175" s="11">
        <v>0</v>
      </c>
      <c r="K175" s="11">
        <v>9</v>
      </c>
      <c r="L175" s="11">
        <v>9</v>
      </c>
      <c r="M175" s="11">
        <v>0</v>
      </c>
      <c r="N175" s="11">
        <v>1</v>
      </c>
      <c r="O175" s="11">
        <v>9</v>
      </c>
      <c r="P175" s="11">
        <v>3</v>
      </c>
      <c r="Q175" s="11">
        <v>2</v>
      </c>
      <c r="R175" s="11">
        <v>7</v>
      </c>
      <c r="S175" s="11">
        <v>4</v>
      </c>
      <c r="T175" s="11">
        <v>4</v>
      </c>
      <c r="U175" s="11" t="s">
        <v>2027</v>
      </c>
      <c r="W175" s="6" t="str">
        <f>IF(X175="","",IF(X175=รายชื่อชมรม!$B$3,รายชื่อชมรม!$A$3,IF(X175=รายชื่อชมรม!$B$4,รายชื่อชมรม!$A$4,IF(X175=รายชื่อชมรม!$B$5,รายชื่อชมรม!$A$5,IF(X175=รายชื่อชมรม!$B$6,รายชื่อชมรม!$A$6,IF(X175=รายชื่อชมรม!$B$7,รายชื่อชมรม!$A$7,IF(X175=รายชื่อชมรม!$B$8,รายชื่อชมรม!$A$8,IF(X175=รายชื่อชมรม!$B$9,รายชื่อชมรม!$A$9,IF(X175=รายชื่อชมรม!$B$10,รายชื่อชมรม!$A$10,IF(X175=รายชื่อชมรม!$B$11,รายชื่อชมรม!$A$11,IF(X175=รายชื่อชมรม!$B$12,รายชื่อชมรม!$A$12,"-")))))))))))</f>
        <v>ช68105</v>
      </c>
      <c r="X175" s="6" t="s">
        <v>2306</v>
      </c>
      <c r="Y175" s="6" t="str">
        <f>IF(W175=0,"",IF(W175="-","",IF(W175="","",VLOOKUP(W175,รายชื่อชมรม!$A$3:$F$83,3,FALSE))))</f>
        <v>นางภัณฑิลา  โนนทะขาม</v>
      </c>
      <c r="Z175" s="6" t="str">
        <f>IF(Y175=$Z$4,MAX(Z$1:$Z174)+1,"")</f>
        <v/>
      </c>
      <c r="AA175" s="6" t="str">
        <f>IF($Y175=AA$4,MAX(AA$1:AA174)+1,"")</f>
        <v/>
      </c>
      <c r="AB175" s="6" t="str">
        <f>IF($Y175=AB$4,MAX(AB$1:AB174)+1,"")</f>
        <v/>
      </c>
      <c r="AC175" s="6" t="str">
        <f>IF($Y175=AC$4,MAX(AC$1:AC174)+1,"")</f>
        <v/>
      </c>
      <c r="AD175" s="6" t="str">
        <f>IF($Y175=AD$4,MAX(AD$1:AD174)+1,"")</f>
        <v/>
      </c>
      <c r="AE175" s="6" t="str">
        <f>IF($Y175=AE$4,MAX(AE$1:AE174)+1,"")</f>
        <v/>
      </c>
      <c r="AF175" s="6" t="str">
        <f>IF($Y175=AF$4,MAX(AF$1:AF174)+1,"")</f>
        <v/>
      </c>
      <c r="AG175" s="6" t="str">
        <f>IF($Y175=AG$4,MAX(AG$1:AG174)+1,"")</f>
        <v/>
      </c>
      <c r="AH175" s="6" t="str">
        <f>IF($Y175=AH$4,MAX(AH$1:AH174)+1,"")</f>
        <v/>
      </c>
      <c r="AI175" s="5">
        <f t="shared" si="33"/>
        <v>0</v>
      </c>
      <c r="AK175" s="6" t="str">
        <f>IF($W175=AK$4,MAX(AK$1:AK174)+1,"")</f>
        <v/>
      </c>
      <c r="AL175" s="6" t="str">
        <f>IF($W175=AL$4,MAX(AL$1:AL174)+1,"")</f>
        <v/>
      </c>
      <c r="AM175" s="6" t="str">
        <f>IF($W175=AM$4,MAX(AM$1:AM174)+1,"")</f>
        <v/>
      </c>
      <c r="AN175" s="6" t="str">
        <f>IF($W175=AN$4,MAX(AN$1:AN174)+1,"")</f>
        <v/>
      </c>
      <c r="AO175" s="6">
        <f>IF($W175=AO$4,MAX(AO$1:AO174)+1,"")</f>
        <v>20</v>
      </c>
      <c r="AP175" s="6" t="str">
        <f>IF($W175=AP$4,MAX(AP$1:AP174)+1,"")</f>
        <v/>
      </c>
      <c r="AQ175" s="6" t="str">
        <f>IF($W175=AQ$4,MAX(AQ$1:AQ174)+1,"")</f>
        <v/>
      </c>
      <c r="AR175" s="6" t="str">
        <f>IF($W175=AR$4,MAX(AR$1:AR174)+1,"")</f>
        <v/>
      </c>
      <c r="AS175" s="6" t="str">
        <f>IF($W175=AS$4,MAX(AS$1:AS174)+1,"")</f>
        <v/>
      </c>
      <c r="AT175" s="6" t="str">
        <f>IF($W175=AT$4,MAX(AT$1:AT174)+1,"")</f>
        <v/>
      </c>
      <c r="AU175" s="6" t="str">
        <f>IF($W175=AU$4,MAX(AU$1:AU174)+1,"")</f>
        <v/>
      </c>
      <c r="AV175" s="6" t="str">
        <f>IF($W175=AV$4,MAX(AV$1:AV174)+1,"")</f>
        <v/>
      </c>
      <c r="AW175" s="6" t="str">
        <f>IF($W175=AW$4,MAX(AW$1:AW174)+1,"")</f>
        <v/>
      </c>
      <c r="AX175" s="6" t="str">
        <f>IF($W175=AX$4,MAX(AX$1:AX174)+1,"")</f>
        <v/>
      </c>
      <c r="AY175" s="6" t="str">
        <f>IF($W175=AY$4,MAX(AY$1:AY174)+1,"")</f>
        <v/>
      </c>
      <c r="AZ175" s="6" t="str">
        <f>IF($W175=AZ$4,MAX(AZ$1:AZ174)+1,"")</f>
        <v/>
      </c>
      <c r="BA175" s="6" t="str">
        <f>IF($W175=BA$4,MAX(BA$1:BA174)+1,"")</f>
        <v/>
      </c>
      <c r="BB175" s="6" t="str">
        <f>IF($W175=BB$4,MAX(BB$1:BB174)+1,"")</f>
        <v/>
      </c>
      <c r="BC175" s="6" t="str">
        <f>IF($W175=BC$4,MAX(BC$1:BC174)+1,"")</f>
        <v/>
      </c>
      <c r="BD175" s="6" t="str">
        <f>IF($W175=BD$4,MAX(BD$1:BD174)+1,"")</f>
        <v/>
      </c>
      <c r="BE175" s="6" t="str">
        <f>IF($W175=BE$4,MAX(BE$1:BE174)+1,"")</f>
        <v/>
      </c>
      <c r="BF175" s="6" t="str">
        <f>IF($W175=BF$4,MAX(BF$1:BF174)+1,"")</f>
        <v/>
      </c>
      <c r="BG175" s="6" t="str">
        <f>IF($W175=BG$4,MAX(BG$1:BG174)+1,"")</f>
        <v/>
      </c>
      <c r="BH175" s="6" t="str">
        <f>IF($W175=BH$4,MAX(BH$1:BH174)+1,"")</f>
        <v/>
      </c>
      <c r="BI175" s="6" t="str">
        <f>IF($W175=BI$4,MAX(BI$1:BI174)+1,"")</f>
        <v/>
      </c>
      <c r="BJ175" s="6" t="str">
        <f>IF($W175=BJ$4,MAX(BJ$1:BJ174)+1,"")</f>
        <v/>
      </c>
      <c r="BK175" s="6" t="str">
        <f>IF($W175=BK$4,MAX(BK$1:BK174)+1,"")</f>
        <v/>
      </c>
      <c r="BL175" s="6" t="str">
        <f>IF($W175=BL$4,MAX(BL$1:BL174)+1,"")</f>
        <v/>
      </c>
      <c r="BM175" s="6" t="str">
        <f>IF($W175=BM$4,MAX(BM$1:BM174)+1,"")</f>
        <v/>
      </c>
      <c r="BN175" s="6" t="str">
        <f>IF($W175=BN$4,MAX(BN$1:BN174)+1,"")</f>
        <v/>
      </c>
      <c r="BO175" s="6" t="str">
        <f>IF($W175=BO$4,MAX(BO$1:BO174)+1,"")</f>
        <v/>
      </c>
      <c r="BP175" s="6" t="str">
        <f>IF($W175=BP$4,MAX(BP$1:BP174)+1,"")</f>
        <v/>
      </c>
      <c r="BQ175" s="6" t="str">
        <f>IF($W175=BQ$4,MAX(BQ$1:BQ174)+1,"")</f>
        <v/>
      </c>
      <c r="BR175" s="6" t="str">
        <f>IF($W175=BR$4,MAX(BR$1:BR174)+1,"")</f>
        <v/>
      </c>
      <c r="BS175" s="6" t="str">
        <f>IF($W175=BS$4,MAX(BS$1:BS174)+1,"")</f>
        <v/>
      </c>
      <c r="BT175" s="6" t="str">
        <f>IF($W175=BT$4,MAX(BT$1:BT174)+1,"")</f>
        <v/>
      </c>
      <c r="BU175" s="6" t="str">
        <f>IF($W175=BU$4,MAX(BU$1:BU174)+1,"")</f>
        <v/>
      </c>
      <c r="BV175" s="6" t="str">
        <f>IF($W175=BV$4,MAX(BV$1:BV174)+1,"")</f>
        <v/>
      </c>
      <c r="BW175" s="6" t="str">
        <f>IF($W175=BW$4,MAX(BW$1:BW174)+1,"")</f>
        <v/>
      </c>
      <c r="BX175" s="6" t="str">
        <f>IF($W175=BX$4,MAX(BX$1:BX174)+1,"")</f>
        <v/>
      </c>
      <c r="BY175" s="6" t="str">
        <f>IF($W175=BY$4,MAX(BY$1:BY174)+1,"")</f>
        <v/>
      </c>
      <c r="BZ175" s="6" t="str">
        <f>IF($W175=BZ$4,MAX(BZ$1:BZ174)+1,"")</f>
        <v/>
      </c>
      <c r="CA175" s="6" t="str">
        <f>IF($W175=CA$4,MAX(CA$1:CA174)+1,"")</f>
        <v/>
      </c>
      <c r="CB175" s="6" t="str">
        <f>IF($W175=CB$4,MAX(CB$1:CB174)+1,"")</f>
        <v/>
      </c>
      <c r="CC175" s="6" t="str">
        <f>IF($W175=CC$4,MAX(CC$1:CC174)+1,"")</f>
        <v/>
      </c>
      <c r="CD175" s="6" t="str">
        <f>IF($W175=CD$4,MAX(CD$1:CD174)+1,"")</f>
        <v/>
      </c>
      <c r="CE175" s="6" t="str">
        <f>IF($W175=CE$4,MAX(CE$1:CE174)+1,"")</f>
        <v/>
      </c>
      <c r="CF175" s="6" t="str">
        <f>IF($W175=CF$4,MAX(CF$1:CF174)+1,"")</f>
        <v/>
      </c>
      <c r="CG175" s="6" t="str">
        <f>IF($W175=CG$4,MAX(CG$1:CG174)+1,"")</f>
        <v/>
      </c>
      <c r="CH175" s="6" t="str">
        <f>IF($W175=CH$4,MAX(CH$1:CH174)+1,"")</f>
        <v/>
      </c>
      <c r="CI175" s="6" t="str">
        <f>IF($W175=CI$4,MAX(CI$1:CI174)+1,"")</f>
        <v/>
      </c>
      <c r="CJ175" s="6" t="str">
        <f>IF($W175=CJ$4,MAX(CJ$1:CJ174)+1,"")</f>
        <v/>
      </c>
      <c r="CK175" s="6" t="str">
        <f>IF($W175=CK$4,MAX(CK$1:CK174)+1,"")</f>
        <v/>
      </c>
      <c r="CL175" s="6" t="str">
        <f>IF($W175=CL$4,MAX(CL$1:CL174)+1,"")</f>
        <v/>
      </c>
      <c r="CM175" s="6" t="str">
        <f>IF($W175=CM$4,MAX(CM$1:CM174)+1,"")</f>
        <v/>
      </c>
      <c r="CN175" s="6" t="str">
        <f>IF($W175=CN$4,MAX(CN$1:CN174)+1,"")</f>
        <v/>
      </c>
      <c r="CO175" s="6" t="str">
        <f>IF($W175=CO$4,MAX(CO$1:CO174)+1,"")</f>
        <v/>
      </c>
      <c r="CP175" s="6" t="str">
        <f>IF($W175=CP$4,MAX(CP$1:CP174)+1,"")</f>
        <v/>
      </c>
      <c r="CQ175" s="6" t="str">
        <f>IF($W175=CQ$4,MAX(CQ$1:CQ174)+1,"")</f>
        <v/>
      </c>
      <c r="CR175" s="6" t="str">
        <f>IF($W175=CR$4,MAX(CR$1:CR174)+1,"")</f>
        <v/>
      </c>
      <c r="CS175" s="6" t="str">
        <f>IF($W175=CS$4,MAX(CS$1:CS174)+1,"")</f>
        <v/>
      </c>
      <c r="CT175" s="5">
        <f t="shared" si="34"/>
        <v>20</v>
      </c>
      <c r="CU175" s="6" t="str">
        <f t="shared" si="35"/>
        <v>1709901932744</v>
      </c>
      <c r="CV175" s="5" t="str">
        <f t="shared" si="36"/>
        <v>เด็กชาย</v>
      </c>
      <c r="CW175" s="5" t="str" cm="1">
        <f t="array" ref="CW175">RIGHT(F175,MIN(LEN(SUBSTITUTE(F175,รายชื่อนักเรียนแยกห้อง!$AD$5:$AD$8,""))))</f>
        <v>ธนภัทร</v>
      </c>
      <c r="CX175" s="6">
        <f t="shared" si="37"/>
        <v>0</v>
      </c>
      <c r="CY175" s="6" t="str">
        <f t="shared" si="38"/>
        <v/>
      </c>
      <c r="CZ175" s="5" t="str">
        <f t="shared" si="39"/>
        <v>มัธยมศึกษาปีที่ 1/5-0</v>
      </c>
      <c r="DA175" s="5" t="str">
        <f t="shared" si="40"/>
        <v>มัธยมศึกษาปีที่ 1/5-</v>
      </c>
      <c r="DC175" s="6" t="str">
        <f>IF(DB175="วิทย์-คณิต (เตรียมวิศวะ)",MAX($DC$1:DC174)+1,"")</f>
        <v/>
      </c>
      <c r="DD175" s="6" t="str">
        <f>IF(DB175="วิทย์-คณิต (วิทยาศาสตร์สุขภาพ)",MAX($DD$1:DD174)+1,"")</f>
        <v/>
      </c>
      <c r="DE175" s="6" t="str">
        <f>IF(DB175="ศิลป์การจัดการธุรกิจการค้าสมัยใหม่",MAX($DE$1:DE174)+1,"")</f>
        <v/>
      </c>
      <c r="DF175" s="6" t="str">
        <f>IF(DB175="ศิลป์ภาษาจีนเพื่อธุรกิจ 4.0",MAX($DF$1:DF174)+1,"")</f>
        <v/>
      </c>
      <c r="DG175" s="6" t="str">
        <f>IF(DB175="ศิลป์ภาษาอังกฤษเพื่อการสื่อสารธุรกิจ",MAX($DG$1:DG174)+1,"")</f>
        <v/>
      </c>
      <c r="DH175" s="6" t="str">
        <f>IF(DB175="นวัตกรรมการจัดการเกษตร",MAX($DH$1:DH174)+1,"")</f>
        <v/>
      </c>
      <c r="DI175" s="5">
        <f t="shared" si="41"/>
        <v>0</v>
      </c>
      <c r="DJ175" s="5" t="str">
        <f t="shared" si="42"/>
        <v>มัธยมศึกษาปีที่ 1/5-21</v>
      </c>
      <c r="DK175" s="5" t="str">
        <f t="shared" si="43"/>
        <v>-0</v>
      </c>
      <c r="DL175" s="5" t="str">
        <f t="shared" si="44"/>
        <v>มัธยมศึกษาปีที่ 1</v>
      </c>
    </row>
    <row r="176" spans="1:116">
      <c r="A176" s="5" t="str">
        <f t="shared" si="30"/>
        <v>มัธยมศึกษาปีที่ 1/5-22</v>
      </c>
      <c r="B176" s="5" t="str">
        <f t="shared" si="31"/>
        <v>ช68102-13</v>
      </c>
      <c r="C176" s="5" t="str">
        <f t="shared" si="32"/>
        <v>-0</v>
      </c>
      <c r="D176" s="8">
        <v>22</v>
      </c>
      <c r="E176" s="9" t="s">
        <v>1950</v>
      </c>
      <c r="F176" s="3" t="s">
        <v>1972</v>
      </c>
      <c r="G176" s="3" t="s">
        <v>1849</v>
      </c>
      <c r="H176" s="11">
        <v>1</v>
      </c>
      <c r="I176" s="11">
        <v>7</v>
      </c>
      <c r="J176" s="11">
        <v>0</v>
      </c>
      <c r="K176" s="11">
        <v>9</v>
      </c>
      <c r="L176" s="11">
        <v>9</v>
      </c>
      <c r="M176" s="11">
        <v>0</v>
      </c>
      <c r="N176" s="11">
        <v>1</v>
      </c>
      <c r="O176" s="11">
        <v>9</v>
      </c>
      <c r="P176" s="11">
        <v>4</v>
      </c>
      <c r="Q176" s="11">
        <v>9</v>
      </c>
      <c r="R176" s="11">
        <v>5</v>
      </c>
      <c r="S176" s="11">
        <v>4</v>
      </c>
      <c r="T176" s="11">
        <v>0</v>
      </c>
      <c r="U176" s="11" t="s">
        <v>2027</v>
      </c>
      <c r="W176" s="6" t="str">
        <f>IF(X176="","",IF(X176=รายชื่อชมรม!$B$3,รายชื่อชมรม!$A$3,IF(X176=รายชื่อชมรม!$B$4,รายชื่อชมรม!$A$4,IF(X176=รายชื่อชมรม!$B$5,รายชื่อชมรม!$A$5,IF(X176=รายชื่อชมรม!$B$6,รายชื่อชมรม!$A$6,IF(X176=รายชื่อชมรม!$B$7,รายชื่อชมรม!$A$7,IF(X176=รายชื่อชมรม!$B$8,รายชื่อชมรม!$A$8,IF(X176=รายชื่อชมรม!$B$9,รายชื่อชมรม!$A$9,IF(X176=รายชื่อชมรม!$B$10,รายชื่อชมรม!$A$10,IF(X176=รายชื่อชมรม!$B$11,รายชื่อชมรม!$A$11,IF(X176=รายชื่อชมรม!$B$12,รายชื่อชมรม!$A$12,"-")))))))))))</f>
        <v>ช68102</v>
      </c>
      <c r="X176" s="6" t="s">
        <v>1398</v>
      </c>
      <c r="Y176" s="6" t="str">
        <f>IF(W176=0,"",IF(W176="-","",IF(W176="","",VLOOKUP(W176,รายชื่อชมรม!$A$3:$F$83,3,FALSE))))</f>
        <v>นายณฤริท  วิชรัจจ์</v>
      </c>
      <c r="Z176" s="6" t="str">
        <f>IF(Y176=$Z$4,MAX(Z$1:$Z175)+1,"")</f>
        <v/>
      </c>
      <c r="AA176" s="6" t="str">
        <f>IF($Y176=AA$4,MAX(AA$1:AA175)+1,"")</f>
        <v/>
      </c>
      <c r="AB176" s="6" t="str">
        <f>IF($Y176=AB$4,MAX(AB$1:AB175)+1,"")</f>
        <v/>
      </c>
      <c r="AC176" s="6" t="str">
        <f>IF($Y176=AC$4,MAX(AC$1:AC175)+1,"")</f>
        <v/>
      </c>
      <c r="AD176" s="6" t="str">
        <f>IF($Y176=AD$4,MAX(AD$1:AD175)+1,"")</f>
        <v/>
      </c>
      <c r="AE176" s="6" t="str">
        <f>IF($Y176=AE$4,MAX(AE$1:AE175)+1,"")</f>
        <v/>
      </c>
      <c r="AF176" s="6" t="str">
        <f>IF($Y176=AF$4,MAX(AF$1:AF175)+1,"")</f>
        <v/>
      </c>
      <c r="AG176" s="6" t="str">
        <f>IF($Y176=AG$4,MAX(AG$1:AG175)+1,"")</f>
        <v/>
      </c>
      <c r="AH176" s="6" t="str">
        <f>IF($Y176=AH$4,MAX(AH$1:AH175)+1,"")</f>
        <v/>
      </c>
      <c r="AI176" s="5">
        <f t="shared" si="33"/>
        <v>0</v>
      </c>
      <c r="AK176" s="6" t="str">
        <f>IF($W176=AK$4,MAX(AK$1:AK175)+1,"")</f>
        <v/>
      </c>
      <c r="AL176" s="6">
        <f>IF($W176=AL$4,MAX(AL$1:AL175)+1,"")</f>
        <v>13</v>
      </c>
      <c r="AM176" s="6" t="str">
        <f>IF($W176=AM$4,MAX(AM$1:AM175)+1,"")</f>
        <v/>
      </c>
      <c r="AN176" s="6" t="str">
        <f>IF($W176=AN$4,MAX(AN$1:AN175)+1,"")</f>
        <v/>
      </c>
      <c r="AO176" s="6" t="str">
        <f>IF($W176=AO$4,MAX(AO$1:AO175)+1,"")</f>
        <v/>
      </c>
      <c r="AP176" s="6" t="str">
        <f>IF($W176=AP$4,MAX(AP$1:AP175)+1,"")</f>
        <v/>
      </c>
      <c r="AQ176" s="6" t="str">
        <f>IF($W176=AQ$4,MAX(AQ$1:AQ175)+1,"")</f>
        <v/>
      </c>
      <c r="AR176" s="6" t="str">
        <f>IF($W176=AR$4,MAX(AR$1:AR175)+1,"")</f>
        <v/>
      </c>
      <c r="AS176" s="6" t="str">
        <f>IF($W176=AS$4,MAX(AS$1:AS175)+1,"")</f>
        <v/>
      </c>
      <c r="AT176" s="6" t="str">
        <f>IF($W176=AT$4,MAX(AT$1:AT175)+1,"")</f>
        <v/>
      </c>
      <c r="AU176" s="6" t="str">
        <f>IF($W176=AU$4,MAX(AU$1:AU175)+1,"")</f>
        <v/>
      </c>
      <c r="AV176" s="6" t="str">
        <f>IF($W176=AV$4,MAX(AV$1:AV175)+1,"")</f>
        <v/>
      </c>
      <c r="AW176" s="6" t="str">
        <f>IF($W176=AW$4,MAX(AW$1:AW175)+1,"")</f>
        <v/>
      </c>
      <c r="AX176" s="6" t="str">
        <f>IF($W176=AX$4,MAX(AX$1:AX175)+1,"")</f>
        <v/>
      </c>
      <c r="AY176" s="6" t="str">
        <f>IF($W176=AY$4,MAX(AY$1:AY175)+1,"")</f>
        <v/>
      </c>
      <c r="AZ176" s="6" t="str">
        <f>IF($W176=AZ$4,MAX(AZ$1:AZ175)+1,"")</f>
        <v/>
      </c>
      <c r="BA176" s="6" t="str">
        <f>IF($W176=BA$4,MAX(BA$1:BA175)+1,"")</f>
        <v/>
      </c>
      <c r="BB176" s="6" t="str">
        <f>IF($W176=BB$4,MAX(BB$1:BB175)+1,"")</f>
        <v/>
      </c>
      <c r="BC176" s="6" t="str">
        <f>IF($W176=BC$4,MAX(BC$1:BC175)+1,"")</f>
        <v/>
      </c>
      <c r="BD176" s="6" t="str">
        <f>IF($W176=BD$4,MAX(BD$1:BD175)+1,"")</f>
        <v/>
      </c>
      <c r="BE176" s="6" t="str">
        <f>IF($W176=BE$4,MAX(BE$1:BE175)+1,"")</f>
        <v/>
      </c>
      <c r="BF176" s="6" t="str">
        <f>IF($W176=BF$4,MAX(BF$1:BF175)+1,"")</f>
        <v/>
      </c>
      <c r="BG176" s="6" t="str">
        <f>IF($W176=BG$4,MAX(BG$1:BG175)+1,"")</f>
        <v/>
      </c>
      <c r="BH176" s="6" t="str">
        <f>IF($W176=BH$4,MAX(BH$1:BH175)+1,"")</f>
        <v/>
      </c>
      <c r="BI176" s="6" t="str">
        <f>IF($W176=BI$4,MAX(BI$1:BI175)+1,"")</f>
        <v/>
      </c>
      <c r="BJ176" s="6" t="str">
        <f>IF($W176=BJ$4,MAX(BJ$1:BJ175)+1,"")</f>
        <v/>
      </c>
      <c r="BK176" s="6" t="str">
        <f>IF($W176=BK$4,MAX(BK$1:BK175)+1,"")</f>
        <v/>
      </c>
      <c r="BL176" s="6" t="str">
        <f>IF($W176=BL$4,MAX(BL$1:BL175)+1,"")</f>
        <v/>
      </c>
      <c r="BM176" s="6" t="str">
        <f>IF($W176=BM$4,MAX(BM$1:BM175)+1,"")</f>
        <v/>
      </c>
      <c r="BN176" s="6" t="str">
        <f>IF($W176=BN$4,MAX(BN$1:BN175)+1,"")</f>
        <v/>
      </c>
      <c r="BO176" s="6" t="str">
        <f>IF($W176=BO$4,MAX(BO$1:BO175)+1,"")</f>
        <v/>
      </c>
      <c r="BP176" s="6" t="str">
        <f>IF($W176=BP$4,MAX(BP$1:BP175)+1,"")</f>
        <v/>
      </c>
      <c r="BQ176" s="6" t="str">
        <f>IF($W176=BQ$4,MAX(BQ$1:BQ175)+1,"")</f>
        <v/>
      </c>
      <c r="BR176" s="6" t="str">
        <f>IF($W176=BR$4,MAX(BR$1:BR175)+1,"")</f>
        <v/>
      </c>
      <c r="BS176" s="6" t="str">
        <f>IF($W176=BS$4,MAX(BS$1:BS175)+1,"")</f>
        <v/>
      </c>
      <c r="BT176" s="6" t="str">
        <f>IF($W176=BT$4,MAX(BT$1:BT175)+1,"")</f>
        <v/>
      </c>
      <c r="BU176" s="6" t="str">
        <f>IF($W176=BU$4,MAX(BU$1:BU175)+1,"")</f>
        <v/>
      </c>
      <c r="BV176" s="6" t="str">
        <f>IF($W176=BV$4,MAX(BV$1:BV175)+1,"")</f>
        <v/>
      </c>
      <c r="BW176" s="6" t="str">
        <f>IF($W176=BW$4,MAX(BW$1:BW175)+1,"")</f>
        <v/>
      </c>
      <c r="BX176" s="6" t="str">
        <f>IF($W176=BX$4,MAX(BX$1:BX175)+1,"")</f>
        <v/>
      </c>
      <c r="BY176" s="6" t="str">
        <f>IF($W176=BY$4,MAX(BY$1:BY175)+1,"")</f>
        <v/>
      </c>
      <c r="BZ176" s="6" t="str">
        <f>IF($W176=BZ$4,MAX(BZ$1:BZ175)+1,"")</f>
        <v/>
      </c>
      <c r="CA176" s="6" t="str">
        <f>IF($W176=CA$4,MAX(CA$1:CA175)+1,"")</f>
        <v/>
      </c>
      <c r="CB176" s="6" t="str">
        <f>IF($W176=CB$4,MAX(CB$1:CB175)+1,"")</f>
        <v/>
      </c>
      <c r="CC176" s="6" t="str">
        <f>IF($W176=CC$4,MAX(CC$1:CC175)+1,"")</f>
        <v/>
      </c>
      <c r="CD176" s="6" t="str">
        <f>IF($W176=CD$4,MAX(CD$1:CD175)+1,"")</f>
        <v/>
      </c>
      <c r="CE176" s="6" t="str">
        <f>IF($W176=CE$4,MAX(CE$1:CE175)+1,"")</f>
        <v/>
      </c>
      <c r="CF176" s="6" t="str">
        <f>IF($W176=CF$4,MAX(CF$1:CF175)+1,"")</f>
        <v/>
      </c>
      <c r="CG176" s="6" t="str">
        <f>IF($W176=CG$4,MAX(CG$1:CG175)+1,"")</f>
        <v/>
      </c>
      <c r="CH176" s="6" t="str">
        <f>IF($W176=CH$4,MAX(CH$1:CH175)+1,"")</f>
        <v/>
      </c>
      <c r="CI176" s="6" t="str">
        <f>IF($W176=CI$4,MAX(CI$1:CI175)+1,"")</f>
        <v/>
      </c>
      <c r="CJ176" s="6" t="str">
        <f>IF($W176=CJ$4,MAX(CJ$1:CJ175)+1,"")</f>
        <v/>
      </c>
      <c r="CK176" s="6" t="str">
        <f>IF($W176=CK$4,MAX(CK$1:CK175)+1,"")</f>
        <v/>
      </c>
      <c r="CL176" s="6" t="str">
        <f>IF($W176=CL$4,MAX(CL$1:CL175)+1,"")</f>
        <v/>
      </c>
      <c r="CM176" s="6" t="str">
        <f>IF($W176=CM$4,MAX(CM$1:CM175)+1,"")</f>
        <v/>
      </c>
      <c r="CN176" s="6" t="str">
        <f>IF($W176=CN$4,MAX(CN$1:CN175)+1,"")</f>
        <v/>
      </c>
      <c r="CO176" s="6" t="str">
        <f>IF($W176=CO$4,MAX(CO$1:CO175)+1,"")</f>
        <v/>
      </c>
      <c r="CP176" s="6" t="str">
        <f>IF($W176=CP$4,MAX(CP$1:CP175)+1,"")</f>
        <v/>
      </c>
      <c r="CQ176" s="6" t="str">
        <f>IF($W176=CQ$4,MAX(CQ$1:CQ175)+1,"")</f>
        <v/>
      </c>
      <c r="CR176" s="6" t="str">
        <f>IF($W176=CR$4,MAX(CR$1:CR175)+1,"")</f>
        <v/>
      </c>
      <c r="CS176" s="6" t="str">
        <f>IF($W176=CS$4,MAX(CS$1:CS175)+1,"")</f>
        <v/>
      </c>
      <c r="CT176" s="5">
        <f t="shared" si="34"/>
        <v>13</v>
      </c>
      <c r="CU176" s="6" t="str">
        <f t="shared" si="35"/>
        <v>1709901949540</v>
      </c>
      <c r="CV176" s="5" t="str">
        <f t="shared" si="36"/>
        <v>เด็กชาย</v>
      </c>
      <c r="CW176" s="5" t="str" cm="1">
        <f t="array" ref="CW176">RIGHT(F176,MIN(LEN(SUBSTITUTE(F176,รายชื่อนักเรียนแยกห้อง!$AD$5:$AD$8,""))))</f>
        <v>อัครพงษ์</v>
      </c>
      <c r="CX176" s="6">
        <f t="shared" si="37"/>
        <v>0</v>
      </c>
      <c r="CY176" s="6" t="str">
        <f t="shared" si="38"/>
        <v/>
      </c>
      <c r="CZ176" s="5" t="str">
        <f t="shared" si="39"/>
        <v>มัธยมศึกษาปีที่ 1/5-0</v>
      </c>
      <c r="DA176" s="5" t="str">
        <f t="shared" si="40"/>
        <v>มัธยมศึกษาปีที่ 1/5-</v>
      </c>
      <c r="DC176" s="6" t="str">
        <f>IF(DB176="วิทย์-คณิต (เตรียมวิศวะ)",MAX($DC$1:DC175)+1,"")</f>
        <v/>
      </c>
      <c r="DD176" s="6" t="str">
        <f>IF(DB176="วิทย์-คณิต (วิทยาศาสตร์สุขภาพ)",MAX($DD$1:DD175)+1,"")</f>
        <v/>
      </c>
      <c r="DE176" s="6" t="str">
        <f>IF(DB176="ศิลป์การจัดการธุรกิจการค้าสมัยใหม่",MAX($DE$1:DE175)+1,"")</f>
        <v/>
      </c>
      <c r="DF176" s="6" t="str">
        <f>IF(DB176="ศิลป์ภาษาจีนเพื่อธุรกิจ 4.0",MAX($DF$1:DF175)+1,"")</f>
        <v/>
      </c>
      <c r="DG176" s="6" t="str">
        <f>IF(DB176="ศิลป์ภาษาอังกฤษเพื่อการสื่อสารธุรกิจ",MAX($DG$1:DG175)+1,"")</f>
        <v/>
      </c>
      <c r="DH176" s="6" t="str">
        <f>IF(DB176="นวัตกรรมการจัดการเกษตร",MAX($DH$1:DH175)+1,"")</f>
        <v/>
      </c>
      <c r="DI176" s="5">
        <f t="shared" si="41"/>
        <v>0</v>
      </c>
      <c r="DJ176" s="5" t="str">
        <f t="shared" si="42"/>
        <v>มัธยมศึกษาปีที่ 1/5-22</v>
      </c>
      <c r="DK176" s="5" t="str">
        <f t="shared" si="43"/>
        <v>-0</v>
      </c>
      <c r="DL176" s="5" t="str">
        <f t="shared" si="44"/>
        <v>มัธยมศึกษาปีที่ 1</v>
      </c>
    </row>
    <row r="177" spans="1:116">
      <c r="A177" s="5" t="str">
        <f t="shared" si="30"/>
        <v>มัธยมศึกษาปีที่ 1/5-23</v>
      </c>
      <c r="B177" s="5" t="str">
        <f t="shared" si="31"/>
        <v>ช68104-30</v>
      </c>
      <c r="C177" s="5" t="str">
        <f t="shared" si="32"/>
        <v>-0</v>
      </c>
      <c r="D177" s="8">
        <v>23</v>
      </c>
      <c r="E177" s="9" t="s">
        <v>1951</v>
      </c>
      <c r="F177" s="3" t="s">
        <v>1331</v>
      </c>
      <c r="G177" s="3" t="s">
        <v>1974</v>
      </c>
      <c r="H177" s="11">
        <v>1</v>
      </c>
      <c r="I177" s="11">
        <v>2</v>
      </c>
      <c r="J177" s="11">
        <v>4</v>
      </c>
      <c r="K177" s="11">
        <v>9</v>
      </c>
      <c r="L177" s="11">
        <v>9</v>
      </c>
      <c r="M177" s="11">
        <v>0</v>
      </c>
      <c r="N177" s="11">
        <v>1</v>
      </c>
      <c r="O177" s="11">
        <v>0</v>
      </c>
      <c r="P177" s="11">
        <v>5</v>
      </c>
      <c r="Q177" s="11">
        <v>9</v>
      </c>
      <c r="R177" s="11">
        <v>4</v>
      </c>
      <c r="S177" s="11">
        <v>7</v>
      </c>
      <c r="T177" s="11">
        <v>6</v>
      </c>
      <c r="U177" s="11" t="s">
        <v>2027</v>
      </c>
      <c r="W177" s="6" t="str">
        <f>IF(X177="","",IF(X177=รายชื่อชมรม!$B$3,รายชื่อชมรม!$A$3,IF(X177=รายชื่อชมรม!$B$4,รายชื่อชมรม!$A$4,IF(X177=รายชื่อชมรม!$B$5,รายชื่อชมรม!$A$5,IF(X177=รายชื่อชมรม!$B$6,รายชื่อชมรม!$A$6,IF(X177=รายชื่อชมรม!$B$7,รายชื่อชมรม!$A$7,IF(X177=รายชื่อชมรม!$B$8,รายชื่อชมรม!$A$8,IF(X177=รายชื่อชมรม!$B$9,รายชื่อชมรม!$A$9,IF(X177=รายชื่อชมรม!$B$10,รายชื่อชมรม!$A$10,IF(X177=รายชื่อชมรม!$B$11,รายชื่อชมรม!$A$11,IF(X177=รายชื่อชมรม!$B$12,รายชื่อชมรม!$A$12,"-")))))))))))</f>
        <v>ช68104</v>
      </c>
      <c r="X177" s="6" t="s">
        <v>2317</v>
      </c>
      <c r="Y177" s="6" t="str">
        <f>IF(W177=0,"",IF(W177="-","",IF(W177="","",VLOOKUP(W177,รายชื่อชมรม!$A$3:$F$83,3,FALSE))))</f>
        <v>สิบเอกชัยวัฒน์  เรืองไกรศิลป์</v>
      </c>
      <c r="Z177" s="6" t="str">
        <f>IF(Y177=$Z$4,MAX(Z$1:$Z176)+1,"")</f>
        <v/>
      </c>
      <c r="AA177" s="6" t="str">
        <f>IF($Y177=AA$4,MAX(AA$1:AA176)+1,"")</f>
        <v/>
      </c>
      <c r="AB177" s="6" t="str">
        <f>IF($Y177=AB$4,MAX(AB$1:AB176)+1,"")</f>
        <v/>
      </c>
      <c r="AC177" s="6" t="str">
        <f>IF($Y177=AC$4,MAX(AC$1:AC176)+1,"")</f>
        <v/>
      </c>
      <c r="AD177" s="6" t="str">
        <f>IF($Y177=AD$4,MAX(AD$1:AD176)+1,"")</f>
        <v/>
      </c>
      <c r="AE177" s="6" t="str">
        <f>IF($Y177=AE$4,MAX(AE$1:AE176)+1,"")</f>
        <v/>
      </c>
      <c r="AF177" s="6" t="str">
        <f>IF($Y177=AF$4,MAX(AF$1:AF176)+1,"")</f>
        <v/>
      </c>
      <c r="AG177" s="6" t="str">
        <f>IF($Y177=AG$4,MAX(AG$1:AG176)+1,"")</f>
        <v/>
      </c>
      <c r="AH177" s="6" t="str">
        <f>IF($Y177=AH$4,MAX(AH$1:AH176)+1,"")</f>
        <v/>
      </c>
      <c r="AI177" s="5">
        <f t="shared" si="33"/>
        <v>0</v>
      </c>
      <c r="AK177" s="6" t="str">
        <f>IF($W177=AK$4,MAX(AK$1:AK176)+1,"")</f>
        <v/>
      </c>
      <c r="AL177" s="6" t="str">
        <f>IF($W177=AL$4,MAX(AL$1:AL176)+1,"")</f>
        <v/>
      </c>
      <c r="AM177" s="6" t="str">
        <f>IF($W177=AM$4,MAX(AM$1:AM176)+1,"")</f>
        <v/>
      </c>
      <c r="AN177" s="6">
        <f>IF($W177=AN$4,MAX(AN$1:AN176)+1,"")</f>
        <v>30</v>
      </c>
      <c r="AO177" s="6" t="str">
        <f>IF($W177=AO$4,MAX(AO$1:AO176)+1,"")</f>
        <v/>
      </c>
      <c r="AP177" s="6" t="str">
        <f>IF($W177=AP$4,MAX(AP$1:AP176)+1,"")</f>
        <v/>
      </c>
      <c r="AQ177" s="6" t="str">
        <f>IF($W177=AQ$4,MAX(AQ$1:AQ176)+1,"")</f>
        <v/>
      </c>
      <c r="AR177" s="6" t="str">
        <f>IF($W177=AR$4,MAX(AR$1:AR176)+1,"")</f>
        <v/>
      </c>
      <c r="AS177" s="6" t="str">
        <f>IF($W177=AS$4,MAX(AS$1:AS176)+1,"")</f>
        <v/>
      </c>
      <c r="AT177" s="6" t="str">
        <f>IF($W177=AT$4,MAX(AT$1:AT176)+1,"")</f>
        <v/>
      </c>
      <c r="AU177" s="6" t="str">
        <f>IF($W177=AU$4,MAX(AU$1:AU176)+1,"")</f>
        <v/>
      </c>
      <c r="AV177" s="6" t="str">
        <f>IF($W177=AV$4,MAX(AV$1:AV176)+1,"")</f>
        <v/>
      </c>
      <c r="AW177" s="6" t="str">
        <f>IF($W177=AW$4,MAX(AW$1:AW176)+1,"")</f>
        <v/>
      </c>
      <c r="AX177" s="6" t="str">
        <f>IF($W177=AX$4,MAX(AX$1:AX176)+1,"")</f>
        <v/>
      </c>
      <c r="AY177" s="6" t="str">
        <f>IF($W177=AY$4,MAX(AY$1:AY176)+1,"")</f>
        <v/>
      </c>
      <c r="AZ177" s="6" t="str">
        <f>IF($W177=AZ$4,MAX(AZ$1:AZ176)+1,"")</f>
        <v/>
      </c>
      <c r="BA177" s="6" t="str">
        <f>IF($W177=BA$4,MAX(BA$1:BA176)+1,"")</f>
        <v/>
      </c>
      <c r="BB177" s="6" t="str">
        <f>IF($W177=BB$4,MAX(BB$1:BB176)+1,"")</f>
        <v/>
      </c>
      <c r="BC177" s="6" t="str">
        <f>IF($W177=BC$4,MAX(BC$1:BC176)+1,"")</f>
        <v/>
      </c>
      <c r="BD177" s="6" t="str">
        <f>IF($W177=BD$4,MAX(BD$1:BD176)+1,"")</f>
        <v/>
      </c>
      <c r="BE177" s="6" t="str">
        <f>IF($W177=BE$4,MAX(BE$1:BE176)+1,"")</f>
        <v/>
      </c>
      <c r="BF177" s="6" t="str">
        <f>IF($W177=BF$4,MAX(BF$1:BF176)+1,"")</f>
        <v/>
      </c>
      <c r="BG177" s="6" t="str">
        <f>IF($W177=BG$4,MAX(BG$1:BG176)+1,"")</f>
        <v/>
      </c>
      <c r="BH177" s="6" t="str">
        <f>IF($W177=BH$4,MAX(BH$1:BH176)+1,"")</f>
        <v/>
      </c>
      <c r="BI177" s="6" t="str">
        <f>IF($W177=BI$4,MAX(BI$1:BI176)+1,"")</f>
        <v/>
      </c>
      <c r="BJ177" s="6" t="str">
        <f>IF($W177=BJ$4,MAX(BJ$1:BJ176)+1,"")</f>
        <v/>
      </c>
      <c r="BK177" s="6" t="str">
        <f>IF($W177=BK$4,MAX(BK$1:BK176)+1,"")</f>
        <v/>
      </c>
      <c r="BL177" s="6" t="str">
        <f>IF($W177=BL$4,MAX(BL$1:BL176)+1,"")</f>
        <v/>
      </c>
      <c r="BM177" s="6" t="str">
        <f>IF($W177=BM$4,MAX(BM$1:BM176)+1,"")</f>
        <v/>
      </c>
      <c r="BN177" s="6" t="str">
        <f>IF($W177=BN$4,MAX(BN$1:BN176)+1,"")</f>
        <v/>
      </c>
      <c r="BO177" s="6" t="str">
        <f>IF($W177=BO$4,MAX(BO$1:BO176)+1,"")</f>
        <v/>
      </c>
      <c r="BP177" s="6" t="str">
        <f>IF($W177=BP$4,MAX(BP$1:BP176)+1,"")</f>
        <v/>
      </c>
      <c r="BQ177" s="6" t="str">
        <f>IF($W177=BQ$4,MAX(BQ$1:BQ176)+1,"")</f>
        <v/>
      </c>
      <c r="BR177" s="6" t="str">
        <f>IF($W177=BR$4,MAX(BR$1:BR176)+1,"")</f>
        <v/>
      </c>
      <c r="BS177" s="6" t="str">
        <f>IF($W177=BS$4,MAX(BS$1:BS176)+1,"")</f>
        <v/>
      </c>
      <c r="BT177" s="6" t="str">
        <f>IF($W177=BT$4,MAX(BT$1:BT176)+1,"")</f>
        <v/>
      </c>
      <c r="BU177" s="6" t="str">
        <f>IF($W177=BU$4,MAX(BU$1:BU176)+1,"")</f>
        <v/>
      </c>
      <c r="BV177" s="6" t="str">
        <f>IF($W177=BV$4,MAX(BV$1:BV176)+1,"")</f>
        <v/>
      </c>
      <c r="BW177" s="6" t="str">
        <f>IF($W177=BW$4,MAX(BW$1:BW176)+1,"")</f>
        <v/>
      </c>
      <c r="BX177" s="6" t="str">
        <f>IF($W177=BX$4,MAX(BX$1:BX176)+1,"")</f>
        <v/>
      </c>
      <c r="BY177" s="6" t="str">
        <f>IF($W177=BY$4,MAX(BY$1:BY176)+1,"")</f>
        <v/>
      </c>
      <c r="BZ177" s="6" t="str">
        <f>IF($W177=BZ$4,MAX(BZ$1:BZ176)+1,"")</f>
        <v/>
      </c>
      <c r="CA177" s="6" t="str">
        <f>IF($W177=CA$4,MAX(CA$1:CA176)+1,"")</f>
        <v/>
      </c>
      <c r="CB177" s="6" t="str">
        <f>IF($W177=CB$4,MAX(CB$1:CB176)+1,"")</f>
        <v/>
      </c>
      <c r="CC177" s="6" t="str">
        <f>IF($W177=CC$4,MAX(CC$1:CC176)+1,"")</f>
        <v/>
      </c>
      <c r="CD177" s="6" t="str">
        <f>IF($W177=CD$4,MAX(CD$1:CD176)+1,"")</f>
        <v/>
      </c>
      <c r="CE177" s="6" t="str">
        <f>IF($W177=CE$4,MAX(CE$1:CE176)+1,"")</f>
        <v/>
      </c>
      <c r="CF177" s="6" t="str">
        <f>IF($W177=CF$4,MAX(CF$1:CF176)+1,"")</f>
        <v/>
      </c>
      <c r="CG177" s="6" t="str">
        <f>IF($W177=CG$4,MAX(CG$1:CG176)+1,"")</f>
        <v/>
      </c>
      <c r="CH177" s="6" t="str">
        <f>IF($W177=CH$4,MAX(CH$1:CH176)+1,"")</f>
        <v/>
      </c>
      <c r="CI177" s="6" t="str">
        <f>IF($W177=CI$4,MAX(CI$1:CI176)+1,"")</f>
        <v/>
      </c>
      <c r="CJ177" s="6" t="str">
        <f>IF($W177=CJ$4,MAX(CJ$1:CJ176)+1,"")</f>
        <v/>
      </c>
      <c r="CK177" s="6" t="str">
        <f>IF($W177=CK$4,MAX(CK$1:CK176)+1,"")</f>
        <v/>
      </c>
      <c r="CL177" s="6" t="str">
        <f>IF($W177=CL$4,MAX(CL$1:CL176)+1,"")</f>
        <v/>
      </c>
      <c r="CM177" s="6" t="str">
        <f>IF($W177=CM$4,MAX(CM$1:CM176)+1,"")</f>
        <v/>
      </c>
      <c r="CN177" s="6" t="str">
        <f>IF($W177=CN$4,MAX(CN$1:CN176)+1,"")</f>
        <v/>
      </c>
      <c r="CO177" s="6" t="str">
        <f>IF($W177=CO$4,MAX(CO$1:CO176)+1,"")</f>
        <v/>
      </c>
      <c r="CP177" s="6" t="str">
        <f>IF($W177=CP$4,MAX(CP$1:CP176)+1,"")</f>
        <v/>
      </c>
      <c r="CQ177" s="6" t="str">
        <f>IF($W177=CQ$4,MAX(CQ$1:CQ176)+1,"")</f>
        <v/>
      </c>
      <c r="CR177" s="6" t="str">
        <f>IF($W177=CR$4,MAX(CR$1:CR176)+1,"")</f>
        <v/>
      </c>
      <c r="CS177" s="6" t="str">
        <f>IF($W177=CS$4,MAX(CS$1:CS176)+1,"")</f>
        <v/>
      </c>
      <c r="CT177" s="5">
        <f t="shared" si="34"/>
        <v>30</v>
      </c>
      <c r="CU177" s="6" t="str">
        <f t="shared" si="35"/>
        <v>1249901059476</v>
      </c>
      <c r="CV177" s="5" t="str">
        <f t="shared" si="36"/>
        <v>เด็กชาย</v>
      </c>
      <c r="CW177" s="5" t="str" cm="1">
        <f t="array" ref="CW177">RIGHT(F177,MIN(LEN(SUBSTITUTE(F177,รายชื่อนักเรียนแยกห้อง!$AD$5:$AD$8,""))))</f>
        <v>ณัฐพงศ์</v>
      </c>
      <c r="CX177" s="6">
        <f t="shared" si="37"/>
        <v>0</v>
      </c>
      <c r="CY177" s="6" t="str">
        <f t="shared" si="38"/>
        <v/>
      </c>
      <c r="CZ177" s="5" t="str">
        <f t="shared" si="39"/>
        <v>มัธยมศึกษาปีที่ 1/5-0</v>
      </c>
      <c r="DA177" s="5" t="str">
        <f t="shared" si="40"/>
        <v>มัธยมศึกษาปีที่ 1/5-</v>
      </c>
      <c r="DC177" s="6" t="str">
        <f>IF(DB177="วิทย์-คณิต (เตรียมวิศวะ)",MAX($DC$1:DC176)+1,"")</f>
        <v/>
      </c>
      <c r="DD177" s="6" t="str">
        <f>IF(DB177="วิทย์-คณิต (วิทยาศาสตร์สุขภาพ)",MAX($DD$1:DD176)+1,"")</f>
        <v/>
      </c>
      <c r="DE177" s="6" t="str">
        <f>IF(DB177="ศิลป์การจัดการธุรกิจการค้าสมัยใหม่",MAX($DE$1:DE176)+1,"")</f>
        <v/>
      </c>
      <c r="DF177" s="6" t="str">
        <f>IF(DB177="ศิลป์ภาษาจีนเพื่อธุรกิจ 4.0",MAX($DF$1:DF176)+1,"")</f>
        <v/>
      </c>
      <c r="DG177" s="6" t="str">
        <f>IF(DB177="ศิลป์ภาษาอังกฤษเพื่อการสื่อสารธุรกิจ",MAX($DG$1:DG176)+1,"")</f>
        <v/>
      </c>
      <c r="DH177" s="6" t="str">
        <f>IF(DB177="นวัตกรรมการจัดการเกษตร",MAX($DH$1:DH176)+1,"")</f>
        <v/>
      </c>
      <c r="DI177" s="5">
        <f t="shared" si="41"/>
        <v>0</v>
      </c>
      <c r="DJ177" s="5" t="str">
        <f t="shared" si="42"/>
        <v>มัธยมศึกษาปีที่ 1/5-23</v>
      </c>
      <c r="DK177" s="5" t="str">
        <f t="shared" si="43"/>
        <v>-0</v>
      </c>
      <c r="DL177" s="5" t="str">
        <f t="shared" si="44"/>
        <v>มัธยมศึกษาปีที่ 1</v>
      </c>
    </row>
    <row r="178" spans="1:116">
      <c r="A178" s="5" t="str">
        <f t="shared" si="30"/>
        <v>มัธยมศึกษาปีที่ 1/5-24</v>
      </c>
      <c r="B178" s="5" t="str">
        <f t="shared" si="31"/>
        <v>ช68105-21</v>
      </c>
      <c r="C178" s="5" t="str">
        <f t="shared" si="32"/>
        <v>-0</v>
      </c>
      <c r="D178" s="8">
        <v>24</v>
      </c>
      <c r="E178" s="9" t="s">
        <v>1952</v>
      </c>
      <c r="F178" s="3" t="s">
        <v>843</v>
      </c>
      <c r="G178" s="3" t="s">
        <v>1976</v>
      </c>
      <c r="H178" s="11">
        <v>1</v>
      </c>
      <c r="I178" s="11">
        <v>7</v>
      </c>
      <c r="J178" s="11">
        <v>0</v>
      </c>
      <c r="K178" s="11">
        <v>9</v>
      </c>
      <c r="L178" s="11">
        <v>9</v>
      </c>
      <c r="M178" s="11">
        <v>0</v>
      </c>
      <c r="N178" s="11">
        <v>1</v>
      </c>
      <c r="O178" s="11">
        <v>9</v>
      </c>
      <c r="P178" s="11">
        <v>3</v>
      </c>
      <c r="Q178" s="11">
        <v>8</v>
      </c>
      <c r="R178" s="11">
        <v>9</v>
      </c>
      <c r="S178" s="11">
        <v>1</v>
      </c>
      <c r="T178" s="11">
        <v>2</v>
      </c>
      <c r="U178" s="11" t="s">
        <v>2027</v>
      </c>
      <c r="W178" s="6" t="str">
        <f>IF(X178="","",IF(X178=รายชื่อชมรม!$B$3,รายชื่อชมรม!$A$3,IF(X178=รายชื่อชมรม!$B$4,รายชื่อชมรม!$A$4,IF(X178=รายชื่อชมรม!$B$5,รายชื่อชมรม!$A$5,IF(X178=รายชื่อชมรม!$B$6,รายชื่อชมรม!$A$6,IF(X178=รายชื่อชมรม!$B$7,รายชื่อชมรม!$A$7,IF(X178=รายชื่อชมรม!$B$8,รายชื่อชมรม!$A$8,IF(X178=รายชื่อชมรม!$B$9,รายชื่อชมรม!$A$9,IF(X178=รายชื่อชมรม!$B$10,รายชื่อชมรม!$A$10,IF(X178=รายชื่อชมรม!$B$11,รายชื่อชมรม!$A$11,IF(X178=รายชื่อชมรม!$B$12,รายชื่อชมรม!$A$12,"-")))))))))))</f>
        <v>ช68105</v>
      </c>
      <c r="X178" s="6" t="s">
        <v>2306</v>
      </c>
      <c r="Y178" s="6" t="str">
        <f>IF(W178=0,"",IF(W178="-","",IF(W178="","",VLOOKUP(W178,รายชื่อชมรม!$A$3:$F$83,3,FALSE))))</f>
        <v>นางภัณฑิลา  โนนทะขาม</v>
      </c>
      <c r="Z178" s="6" t="str">
        <f>IF(Y178=$Z$4,MAX(Z$1:$Z177)+1,"")</f>
        <v/>
      </c>
      <c r="AA178" s="6" t="str">
        <f>IF($Y178=AA$4,MAX(AA$1:AA177)+1,"")</f>
        <v/>
      </c>
      <c r="AB178" s="6" t="str">
        <f>IF($Y178=AB$4,MAX(AB$1:AB177)+1,"")</f>
        <v/>
      </c>
      <c r="AC178" s="6" t="str">
        <f>IF($Y178=AC$4,MAX(AC$1:AC177)+1,"")</f>
        <v/>
      </c>
      <c r="AD178" s="6" t="str">
        <f>IF($Y178=AD$4,MAX(AD$1:AD177)+1,"")</f>
        <v/>
      </c>
      <c r="AE178" s="6" t="str">
        <f>IF($Y178=AE$4,MAX(AE$1:AE177)+1,"")</f>
        <v/>
      </c>
      <c r="AF178" s="6" t="str">
        <f>IF($Y178=AF$4,MAX(AF$1:AF177)+1,"")</f>
        <v/>
      </c>
      <c r="AG178" s="6" t="str">
        <f>IF($Y178=AG$4,MAX(AG$1:AG177)+1,"")</f>
        <v/>
      </c>
      <c r="AH178" s="6" t="str">
        <f>IF($Y178=AH$4,MAX(AH$1:AH177)+1,"")</f>
        <v/>
      </c>
      <c r="AI178" s="5">
        <f t="shared" si="33"/>
        <v>0</v>
      </c>
      <c r="AK178" s="6" t="str">
        <f>IF($W178=AK$4,MAX(AK$1:AK177)+1,"")</f>
        <v/>
      </c>
      <c r="AL178" s="6" t="str">
        <f>IF($W178=AL$4,MAX(AL$1:AL177)+1,"")</f>
        <v/>
      </c>
      <c r="AM178" s="6" t="str">
        <f>IF($W178=AM$4,MAX(AM$1:AM177)+1,"")</f>
        <v/>
      </c>
      <c r="AN178" s="6" t="str">
        <f>IF($W178=AN$4,MAX(AN$1:AN177)+1,"")</f>
        <v/>
      </c>
      <c r="AO178" s="6">
        <f>IF($W178=AO$4,MAX(AO$1:AO177)+1,"")</f>
        <v>21</v>
      </c>
      <c r="AP178" s="6" t="str">
        <f>IF($W178=AP$4,MAX(AP$1:AP177)+1,"")</f>
        <v/>
      </c>
      <c r="AQ178" s="6" t="str">
        <f>IF($W178=AQ$4,MAX(AQ$1:AQ177)+1,"")</f>
        <v/>
      </c>
      <c r="AR178" s="6" t="str">
        <f>IF($W178=AR$4,MAX(AR$1:AR177)+1,"")</f>
        <v/>
      </c>
      <c r="AS178" s="6" t="str">
        <f>IF($W178=AS$4,MAX(AS$1:AS177)+1,"")</f>
        <v/>
      </c>
      <c r="AT178" s="6" t="str">
        <f>IF($W178=AT$4,MAX(AT$1:AT177)+1,"")</f>
        <v/>
      </c>
      <c r="AU178" s="6" t="str">
        <f>IF($W178=AU$4,MAX(AU$1:AU177)+1,"")</f>
        <v/>
      </c>
      <c r="AV178" s="6" t="str">
        <f>IF($W178=AV$4,MAX(AV$1:AV177)+1,"")</f>
        <v/>
      </c>
      <c r="AW178" s="6" t="str">
        <f>IF($W178=AW$4,MAX(AW$1:AW177)+1,"")</f>
        <v/>
      </c>
      <c r="AX178" s="6" t="str">
        <f>IF($W178=AX$4,MAX(AX$1:AX177)+1,"")</f>
        <v/>
      </c>
      <c r="AY178" s="6" t="str">
        <f>IF($W178=AY$4,MAX(AY$1:AY177)+1,"")</f>
        <v/>
      </c>
      <c r="AZ178" s="6" t="str">
        <f>IF($W178=AZ$4,MAX(AZ$1:AZ177)+1,"")</f>
        <v/>
      </c>
      <c r="BA178" s="6" t="str">
        <f>IF($W178=BA$4,MAX(BA$1:BA177)+1,"")</f>
        <v/>
      </c>
      <c r="BB178" s="6" t="str">
        <f>IF($W178=BB$4,MAX(BB$1:BB177)+1,"")</f>
        <v/>
      </c>
      <c r="BC178" s="6" t="str">
        <f>IF($W178=BC$4,MAX(BC$1:BC177)+1,"")</f>
        <v/>
      </c>
      <c r="BD178" s="6" t="str">
        <f>IF($W178=BD$4,MAX(BD$1:BD177)+1,"")</f>
        <v/>
      </c>
      <c r="BE178" s="6" t="str">
        <f>IF($W178=BE$4,MAX(BE$1:BE177)+1,"")</f>
        <v/>
      </c>
      <c r="BF178" s="6" t="str">
        <f>IF($W178=BF$4,MAX(BF$1:BF177)+1,"")</f>
        <v/>
      </c>
      <c r="BG178" s="6" t="str">
        <f>IF($W178=BG$4,MAX(BG$1:BG177)+1,"")</f>
        <v/>
      </c>
      <c r="BH178" s="6" t="str">
        <f>IF($W178=BH$4,MAX(BH$1:BH177)+1,"")</f>
        <v/>
      </c>
      <c r="BI178" s="6" t="str">
        <f>IF($W178=BI$4,MAX(BI$1:BI177)+1,"")</f>
        <v/>
      </c>
      <c r="BJ178" s="6" t="str">
        <f>IF($W178=BJ$4,MAX(BJ$1:BJ177)+1,"")</f>
        <v/>
      </c>
      <c r="BK178" s="6" t="str">
        <f>IF($W178=BK$4,MAX(BK$1:BK177)+1,"")</f>
        <v/>
      </c>
      <c r="BL178" s="6" t="str">
        <f>IF($W178=BL$4,MAX(BL$1:BL177)+1,"")</f>
        <v/>
      </c>
      <c r="BM178" s="6" t="str">
        <f>IF($W178=BM$4,MAX(BM$1:BM177)+1,"")</f>
        <v/>
      </c>
      <c r="BN178" s="6" t="str">
        <f>IF($W178=BN$4,MAX(BN$1:BN177)+1,"")</f>
        <v/>
      </c>
      <c r="BO178" s="6" t="str">
        <f>IF($W178=BO$4,MAX(BO$1:BO177)+1,"")</f>
        <v/>
      </c>
      <c r="BP178" s="6" t="str">
        <f>IF($W178=BP$4,MAX(BP$1:BP177)+1,"")</f>
        <v/>
      </c>
      <c r="BQ178" s="6" t="str">
        <f>IF($W178=BQ$4,MAX(BQ$1:BQ177)+1,"")</f>
        <v/>
      </c>
      <c r="BR178" s="6" t="str">
        <f>IF($W178=BR$4,MAX(BR$1:BR177)+1,"")</f>
        <v/>
      </c>
      <c r="BS178" s="6" t="str">
        <f>IF($W178=BS$4,MAX(BS$1:BS177)+1,"")</f>
        <v/>
      </c>
      <c r="BT178" s="6" t="str">
        <f>IF($W178=BT$4,MAX(BT$1:BT177)+1,"")</f>
        <v/>
      </c>
      <c r="BU178" s="6" t="str">
        <f>IF($W178=BU$4,MAX(BU$1:BU177)+1,"")</f>
        <v/>
      </c>
      <c r="BV178" s="6" t="str">
        <f>IF($W178=BV$4,MAX(BV$1:BV177)+1,"")</f>
        <v/>
      </c>
      <c r="BW178" s="6" t="str">
        <f>IF($W178=BW$4,MAX(BW$1:BW177)+1,"")</f>
        <v/>
      </c>
      <c r="BX178" s="6" t="str">
        <f>IF($W178=BX$4,MAX(BX$1:BX177)+1,"")</f>
        <v/>
      </c>
      <c r="BY178" s="6" t="str">
        <f>IF($W178=BY$4,MAX(BY$1:BY177)+1,"")</f>
        <v/>
      </c>
      <c r="BZ178" s="6" t="str">
        <f>IF($W178=BZ$4,MAX(BZ$1:BZ177)+1,"")</f>
        <v/>
      </c>
      <c r="CA178" s="6" t="str">
        <f>IF($W178=CA$4,MAX(CA$1:CA177)+1,"")</f>
        <v/>
      </c>
      <c r="CB178" s="6" t="str">
        <f>IF($W178=CB$4,MAX(CB$1:CB177)+1,"")</f>
        <v/>
      </c>
      <c r="CC178" s="6" t="str">
        <f>IF($W178=CC$4,MAX(CC$1:CC177)+1,"")</f>
        <v/>
      </c>
      <c r="CD178" s="6" t="str">
        <f>IF($W178=CD$4,MAX(CD$1:CD177)+1,"")</f>
        <v/>
      </c>
      <c r="CE178" s="6" t="str">
        <f>IF($W178=CE$4,MAX(CE$1:CE177)+1,"")</f>
        <v/>
      </c>
      <c r="CF178" s="6" t="str">
        <f>IF($W178=CF$4,MAX(CF$1:CF177)+1,"")</f>
        <v/>
      </c>
      <c r="CG178" s="6" t="str">
        <f>IF($W178=CG$4,MAX(CG$1:CG177)+1,"")</f>
        <v/>
      </c>
      <c r="CH178" s="6" t="str">
        <f>IF($W178=CH$4,MAX(CH$1:CH177)+1,"")</f>
        <v/>
      </c>
      <c r="CI178" s="6" t="str">
        <f>IF($W178=CI$4,MAX(CI$1:CI177)+1,"")</f>
        <v/>
      </c>
      <c r="CJ178" s="6" t="str">
        <f>IF($W178=CJ$4,MAX(CJ$1:CJ177)+1,"")</f>
        <v/>
      </c>
      <c r="CK178" s="6" t="str">
        <f>IF($W178=CK$4,MAX(CK$1:CK177)+1,"")</f>
        <v/>
      </c>
      <c r="CL178" s="6" t="str">
        <f>IF($W178=CL$4,MAX(CL$1:CL177)+1,"")</f>
        <v/>
      </c>
      <c r="CM178" s="6" t="str">
        <f>IF($W178=CM$4,MAX(CM$1:CM177)+1,"")</f>
        <v/>
      </c>
      <c r="CN178" s="6" t="str">
        <f>IF($W178=CN$4,MAX(CN$1:CN177)+1,"")</f>
        <v/>
      </c>
      <c r="CO178" s="6" t="str">
        <f>IF($W178=CO$4,MAX(CO$1:CO177)+1,"")</f>
        <v/>
      </c>
      <c r="CP178" s="6" t="str">
        <f>IF($W178=CP$4,MAX(CP$1:CP177)+1,"")</f>
        <v/>
      </c>
      <c r="CQ178" s="6" t="str">
        <f>IF($W178=CQ$4,MAX(CQ$1:CQ177)+1,"")</f>
        <v/>
      </c>
      <c r="CR178" s="6" t="str">
        <f>IF($W178=CR$4,MAX(CR$1:CR177)+1,"")</f>
        <v/>
      </c>
      <c r="CS178" s="6" t="str">
        <f>IF($W178=CS$4,MAX(CS$1:CS177)+1,"")</f>
        <v/>
      </c>
      <c r="CT178" s="5">
        <f t="shared" si="34"/>
        <v>21</v>
      </c>
      <c r="CU178" s="6" t="str">
        <f t="shared" si="35"/>
        <v>1709901938912</v>
      </c>
      <c r="CV178" s="5" t="str">
        <f t="shared" si="36"/>
        <v>เด็กชาย</v>
      </c>
      <c r="CW178" s="5" t="str" cm="1">
        <f t="array" ref="CW178">RIGHT(F178,MIN(LEN(SUBSTITUTE(F178,รายชื่อนักเรียนแยกห้อง!$AD$5:$AD$8,""))))</f>
        <v>ณภัทร</v>
      </c>
      <c r="CX178" s="6">
        <f t="shared" si="37"/>
        <v>0</v>
      </c>
      <c r="CY178" s="6" t="str">
        <f t="shared" si="38"/>
        <v/>
      </c>
      <c r="CZ178" s="5" t="str">
        <f t="shared" si="39"/>
        <v>มัธยมศึกษาปีที่ 1/5-0</v>
      </c>
      <c r="DA178" s="5" t="str">
        <f t="shared" si="40"/>
        <v>มัธยมศึกษาปีที่ 1/5-</v>
      </c>
      <c r="DC178" s="6" t="str">
        <f>IF(DB178="วิทย์-คณิต (เตรียมวิศวะ)",MAX($DC$1:DC177)+1,"")</f>
        <v/>
      </c>
      <c r="DD178" s="6" t="str">
        <f>IF(DB178="วิทย์-คณิต (วิทยาศาสตร์สุขภาพ)",MAX($DD$1:DD177)+1,"")</f>
        <v/>
      </c>
      <c r="DE178" s="6" t="str">
        <f>IF(DB178="ศิลป์การจัดการธุรกิจการค้าสมัยใหม่",MAX($DE$1:DE177)+1,"")</f>
        <v/>
      </c>
      <c r="DF178" s="6" t="str">
        <f>IF(DB178="ศิลป์ภาษาจีนเพื่อธุรกิจ 4.0",MAX($DF$1:DF177)+1,"")</f>
        <v/>
      </c>
      <c r="DG178" s="6" t="str">
        <f>IF(DB178="ศิลป์ภาษาอังกฤษเพื่อการสื่อสารธุรกิจ",MAX($DG$1:DG177)+1,"")</f>
        <v/>
      </c>
      <c r="DH178" s="6" t="str">
        <f>IF(DB178="นวัตกรรมการจัดการเกษตร",MAX($DH$1:DH177)+1,"")</f>
        <v/>
      </c>
      <c r="DI178" s="5">
        <f t="shared" si="41"/>
        <v>0</v>
      </c>
      <c r="DJ178" s="5" t="str">
        <f t="shared" si="42"/>
        <v>มัธยมศึกษาปีที่ 1/5-24</v>
      </c>
      <c r="DK178" s="5" t="str">
        <f t="shared" si="43"/>
        <v>-0</v>
      </c>
      <c r="DL178" s="5" t="str">
        <f t="shared" si="44"/>
        <v>มัธยมศึกษาปีที่ 1</v>
      </c>
    </row>
    <row r="179" spans="1:116">
      <c r="A179" s="5" t="str">
        <f t="shared" si="30"/>
        <v>มัธยมศึกษาปีที่ 1/5-25</v>
      </c>
      <c r="B179" s="5" t="str">
        <f t="shared" si="31"/>
        <v>ช68105-22</v>
      </c>
      <c r="C179" s="5" t="str">
        <f t="shared" si="32"/>
        <v>-0</v>
      </c>
      <c r="D179" s="8">
        <v>25</v>
      </c>
      <c r="E179" s="9" t="s">
        <v>1954</v>
      </c>
      <c r="F179" s="3" t="s">
        <v>1978</v>
      </c>
      <c r="G179" s="3" t="s">
        <v>1979</v>
      </c>
      <c r="H179" s="11">
        <v>1</v>
      </c>
      <c r="I179" s="11">
        <v>7</v>
      </c>
      <c r="J179" s="11">
        <v>0</v>
      </c>
      <c r="K179" s="11">
        <v>9</v>
      </c>
      <c r="L179" s="11">
        <v>9</v>
      </c>
      <c r="M179" s="11">
        <v>0</v>
      </c>
      <c r="N179" s="11">
        <v>1</v>
      </c>
      <c r="O179" s="11">
        <v>9</v>
      </c>
      <c r="P179" s="11">
        <v>4</v>
      </c>
      <c r="Q179" s="11">
        <v>4</v>
      </c>
      <c r="R179" s="11">
        <v>5</v>
      </c>
      <c r="S179" s="11">
        <v>6</v>
      </c>
      <c r="T179" s="11">
        <v>4</v>
      </c>
      <c r="U179" s="11" t="s">
        <v>2027</v>
      </c>
      <c r="W179" s="6" t="str">
        <f>IF(X179="","",IF(X179=รายชื่อชมรม!$B$3,รายชื่อชมรม!$A$3,IF(X179=รายชื่อชมรม!$B$4,รายชื่อชมรม!$A$4,IF(X179=รายชื่อชมรม!$B$5,รายชื่อชมรม!$A$5,IF(X179=รายชื่อชมรม!$B$6,รายชื่อชมรม!$A$6,IF(X179=รายชื่อชมรม!$B$7,รายชื่อชมรม!$A$7,IF(X179=รายชื่อชมรม!$B$8,รายชื่อชมรม!$A$8,IF(X179=รายชื่อชมรม!$B$9,รายชื่อชมรม!$A$9,IF(X179=รายชื่อชมรม!$B$10,รายชื่อชมรม!$A$10,IF(X179=รายชื่อชมรม!$B$11,รายชื่อชมรม!$A$11,IF(X179=รายชื่อชมรม!$B$12,รายชื่อชมรม!$A$12,"-")))))))))))</f>
        <v>ช68105</v>
      </c>
      <c r="X179" s="6" t="s">
        <v>2306</v>
      </c>
      <c r="Y179" s="6" t="str">
        <f>IF(W179=0,"",IF(W179="-","",IF(W179="","",VLOOKUP(W179,รายชื่อชมรม!$A$3:$F$83,3,FALSE))))</f>
        <v>นางภัณฑิลา  โนนทะขาม</v>
      </c>
      <c r="Z179" s="6" t="str">
        <f>IF(Y179=$Z$4,MAX(Z$1:$Z178)+1,"")</f>
        <v/>
      </c>
      <c r="AA179" s="6" t="str">
        <f>IF($Y179=AA$4,MAX(AA$1:AA178)+1,"")</f>
        <v/>
      </c>
      <c r="AB179" s="6" t="str">
        <f>IF($Y179=AB$4,MAX(AB$1:AB178)+1,"")</f>
        <v/>
      </c>
      <c r="AC179" s="6" t="str">
        <f>IF($Y179=AC$4,MAX(AC$1:AC178)+1,"")</f>
        <v/>
      </c>
      <c r="AD179" s="6" t="str">
        <f>IF($Y179=AD$4,MAX(AD$1:AD178)+1,"")</f>
        <v/>
      </c>
      <c r="AE179" s="6" t="str">
        <f>IF($Y179=AE$4,MAX(AE$1:AE178)+1,"")</f>
        <v/>
      </c>
      <c r="AF179" s="6" t="str">
        <f>IF($Y179=AF$4,MAX(AF$1:AF178)+1,"")</f>
        <v/>
      </c>
      <c r="AG179" s="6" t="str">
        <f>IF($Y179=AG$4,MAX(AG$1:AG178)+1,"")</f>
        <v/>
      </c>
      <c r="AH179" s="6" t="str">
        <f>IF($Y179=AH$4,MAX(AH$1:AH178)+1,"")</f>
        <v/>
      </c>
      <c r="AI179" s="5">
        <f t="shared" si="33"/>
        <v>0</v>
      </c>
      <c r="AK179" s="6" t="str">
        <f>IF($W179=AK$4,MAX(AK$1:AK178)+1,"")</f>
        <v/>
      </c>
      <c r="AL179" s="6" t="str">
        <f>IF($W179=AL$4,MAX(AL$1:AL178)+1,"")</f>
        <v/>
      </c>
      <c r="AM179" s="6" t="str">
        <f>IF($W179=AM$4,MAX(AM$1:AM178)+1,"")</f>
        <v/>
      </c>
      <c r="AN179" s="6" t="str">
        <f>IF($W179=AN$4,MAX(AN$1:AN178)+1,"")</f>
        <v/>
      </c>
      <c r="AO179" s="6">
        <f>IF($W179=AO$4,MAX(AO$1:AO178)+1,"")</f>
        <v>22</v>
      </c>
      <c r="AP179" s="6" t="str">
        <f>IF($W179=AP$4,MAX(AP$1:AP178)+1,"")</f>
        <v/>
      </c>
      <c r="AQ179" s="6" t="str">
        <f>IF($W179=AQ$4,MAX(AQ$1:AQ178)+1,"")</f>
        <v/>
      </c>
      <c r="AR179" s="6" t="str">
        <f>IF($W179=AR$4,MAX(AR$1:AR178)+1,"")</f>
        <v/>
      </c>
      <c r="AS179" s="6" t="str">
        <f>IF($W179=AS$4,MAX(AS$1:AS178)+1,"")</f>
        <v/>
      </c>
      <c r="AT179" s="6" t="str">
        <f>IF($W179=AT$4,MAX(AT$1:AT178)+1,"")</f>
        <v/>
      </c>
      <c r="AU179" s="6" t="str">
        <f>IF($W179=AU$4,MAX(AU$1:AU178)+1,"")</f>
        <v/>
      </c>
      <c r="AV179" s="6" t="str">
        <f>IF($W179=AV$4,MAX(AV$1:AV178)+1,"")</f>
        <v/>
      </c>
      <c r="AW179" s="6" t="str">
        <f>IF($W179=AW$4,MAX(AW$1:AW178)+1,"")</f>
        <v/>
      </c>
      <c r="AX179" s="6" t="str">
        <f>IF($W179=AX$4,MAX(AX$1:AX178)+1,"")</f>
        <v/>
      </c>
      <c r="AY179" s="6" t="str">
        <f>IF($W179=AY$4,MAX(AY$1:AY178)+1,"")</f>
        <v/>
      </c>
      <c r="AZ179" s="6" t="str">
        <f>IF($W179=AZ$4,MAX(AZ$1:AZ178)+1,"")</f>
        <v/>
      </c>
      <c r="BA179" s="6" t="str">
        <f>IF($W179=BA$4,MAX(BA$1:BA178)+1,"")</f>
        <v/>
      </c>
      <c r="BB179" s="6" t="str">
        <f>IF($W179=BB$4,MAX(BB$1:BB178)+1,"")</f>
        <v/>
      </c>
      <c r="BC179" s="6" t="str">
        <f>IF($W179=BC$4,MAX(BC$1:BC178)+1,"")</f>
        <v/>
      </c>
      <c r="BD179" s="6" t="str">
        <f>IF($W179=BD$4,MAX(BD$1:BD178)+1,"")</f>
        <v/>
      </c>
      <c r="BE179" s="6" t="str">
        <f>IF($W179=BE$4,MAX(BE$1:BE178)+1,"")</f>
        <v/>
      </c>
      <c r="BF179" s="6" t="str">
        <f>IF($W179=BF$4,MAX(BF$1:BF178)+1,"")</f>
        <v/>
      </c>
      <c r="BG179" s="6" t="str">
        <f>IF($W179=BG$4,MAX(BG$1:BG178)+1,"")</f>
        <v/>
      </c>
      <c r="BH179" s="6" t="str">
        <f>IF($W179=BH$4,MAX(BH$1:BH178)+1,"")</f>
        <v/>
      </c>
      <c r="BI179" s="6" t="str">
        <f>IF($W179=BI$4,MAX(BI$1:BI178)+1,"")</f>
        <v/>
      </c>
      <c r="BJ179" s="6" t="str">
        <f>IF($W179=BJ$4,MAX(BJ$1:BJ178)+1,"")</f>
        <v/>
      </c>
      <c r="BK179" s="6" t="str">
        <f>IF($W179=BK$4,MAX(BK$1:BK178)+1,"")</f>
        <v/>
      </c>
      <c r="BL179" s="6" t="str">
        <f>IF($W179=BL$4,MAX(BL$1:BL178)+1,"")</f>
        <v/>
      </c>
      <c r="BM179" s="6" t="str">
        <f>IF($W179=BM$4,MAX(BM$1:BM178)+1,"")</f>
        <v/>
      </c>
      <c r="BN179" s="6" t="str">
        <f>IF($W179=BN$4,MAX(BN$1:BN178)+1,"")</f>
        <v/>
      </c>
      <c r="BO179" s="6" t="str">
        <f>IF($W179=BO$4,MAX(BO$1:BO178)+1,"")</f>
        <v/>
      </c>
      <c r="BP179" s="6" t="str">
        <f>IF($W179=BP$4,MAX(BP$1:BP178)+1,"")</f>
        <v/>
      </c>
      <c r="BQ179" s="6" t="str">
        <f>IF($W179=BQ$4,MAX(BQ$1:BQ178)+1,"")</f>
        <v/>
      </c>
      <c r="BR179" s="6" t="str">
        <f>IF($W179=BR$4,MAX(BR$1:BR178)+1,"")</f>
        <v/>
      </c>
      <c r="BS179" s="6" t="str">
        <f>IF($W179=BS$4,MAX(BS$1:BS178)+1,"")</f>
        <v/>
      </c>
      <c r="BT179" s="6" t="str">
        <f>IF($W179=BT$4,MAX(BT$1:BT178)+1,"")</f>
        <v/>
      </c>
      <c r="BU179" s="6" t="str">
        <f>IF($W179=BU$4,MAX(BU$1:BU178)+1,"")</f>
        <v/>
      </c>
      <c r="BV179" s="6" t="str">
        <f>IF($W179=BV$4,MAX(BV$1:BV178)+1,"")</f>
        <v/>
      </c>
      <c r="BW179" s="6" t="str">
        <f>IF($W179=BW$4,MAX(BW$1:BW178)+1,"")</f>
        <v/>
      </c>
      <c r="BX179" s="6" t="str">
        <f>IF($W179=BX$4,MAX(BX$1:BX178)+1,"")</f>
        <v/>
      </c>
      <c r="BY179" s="6" t="str">
        <f>IF($W179=BY$4,MAX(BY$1:BY178)+1,"")</f>
        <v/>
      </c>
      <c r="BZ179" s="6" t="str">
        <f>IF($W179=BZ$4,MAX(BZ$1:BZ178)+1,"")</f>
        <v/>
      </c>
      <c r="CA179" s="6" t="str">
        <f>IF($W179=CA$4,MAX(CA$1:CA178)+1,"")</f>
        <v/>
      </c>
      <c r="CB179" s="6" t="str">
        <f>IF($W179=CB$4,MAX(CB$1:CB178)+1,"")</f>
        <v/>
      </c>
      <c r="CC179" s="6" t="str">
        <f>IF($W179=CC$4,MAX(CC$1:CC178)+1,"")</f>
        <v/>
      </c>
      <c r="CD179" s="6" t="str">
        <f>IF($W179=CD$4,MAX(CD$1:CD178)+1,"")</f>
        <v/>
      </c>
      <c r="CE179" s="6" t="str">
        <f>IF($W179=CE$4,MAX(CE$1:CE178)+1,"")</f>
        <v/>
      </c>
      <c r="CF179" s="6" t="str">
        <f>IF($W179=CF$4,MAX(CF$1:CF178)+1,"")</f>
        <v/>
      </c>
      <c r="CG179" s="6" t="str">
        <f>IF($W179=CG$4,MAX(CG$1:CG178)+1,"")</f>
        <v/>
      </c>
      <c r="CH179" s="6" t="str">
        <f>IF($W179=CH$4,MAX(CH$1:CH178)+1,"")</f>
        <v/>
      </c>
      <c r="CI179" s="6" t="str">
        <f>IF($W179=CI$4,MAX(CI$1:CI178)+1,"")</f>
        <v/>
      </c>
      <c r="CJ179" s="6" t="str">
        <f>IF($W179=CJ$4,MAX(CJ$1:CJ178)+1,"")</f>
        <v/>
      </c>
      <c r="CK179" s="6" t="str">
        <f>IF($W179=CK$4,MAX(CK$1:CK178)+1,"")</f>
        <v/>
      </c>
      <c r="CL179" s="6" t="str">
        <f>IF($W179=CL$4,MAX(CL$1:CL178)+1,"")</f>
        <v/>
      </c>
      <c r="CM179" s="6" t="str">
        <f>IF($W179=CM$4,MAX(CM$1:CM178)+1,"")</f>
        <v/>
      </c>
      <c r="CN179" s="6" t="str">
        <f>IF($W179=CN$4,MAX(CN$1:CN178)+1,"")</f>
        <v/>
      </c>
      <c r="CO179" s="6" t="str">
        <f>IF($W179=CO$4,MAX(CO$1:CO178)+1,"")</f>
        <v/>
      </c>
      <c r="CP179" s="6" t="str">
        <f>IF($W179=CP$4,MAX(CP$1:CP178)+1,"")</f>
        <v/>
      </c>
      <c r="CQ179" s="6" t="str">
        <f>IF($W179=CQ$4,MAX(CQ$1:CQ178)+1,"")</f>
        <v/>
      </c>
      <c r="CR179" s="6" t="str">
        <f>IF($W179=CR$4,MAX(CR$1:CR178)+1,"")</f>
        <v/>
      </c>
      <c r="CS179" s="6" t="str">
        <f>IF($W179=CS$4,MAX(CS$1:CS178)+1,"")</f>
        <v/>
      </c>
      <c r="CT179" s="5">
        <f t="shared" si="34"/>
        <v>22</v>
      </c>
      <c r="CU179" s="6" t="str">
        <f t="shared" si="35"/>
        <v>1709901944564</v>
      </c>
      <c r="CV179" s="5" t="str">
        <f t="shared" si="36"/>
        <v>เด็กชาย</v>
      </c>
      <c r="CW179" s="5" t="str" cm="1">
        <f t="array" ref="CW179">RIGHT(F179,MIN(LEN(SUBSTITUTE(F179,รายชื่อนักเรียนแยกห้อง!$AD$5:$AD$8,""))))</f>
        <v>ศุภรุจ</v>
      </c>
      <c r="CX179" s="6">
        <f t="shared" si="37"/>
        <v>0</v>
      </c>
      <c r="CY179" s="6" t="str">
        <f t="shared" si="38"/>
        <v/>
      </c>
      <c r="CZ179" s="5" t="str">
        <f t="shared" si="39"/>
        <v>มัธยมศึกษาปีที่ 1/5-0</v>
      </c>
      <c r="DA179" s="5" t="str">
        <f t="shared" si="40"/>
        <v>มัธยมศึกษาปีที่ 1/5-</v>
      </c>
      <c r="DC179" s="6" t="str">
        <f>IF(DB179="วิทย์-คณิต (เตรียมวิศวะ)",MAX($DC$1:DC178)+1,"")</f>
        <v/>
      </c>
      <c r="DD179" s="6" t="str">
        <f>IF(DB179="วิทย์-คณิต (วิทยาศาสตร์สุขภาพ)",MAX($DD$1:DD178)+1,"")</f>
        <v/>
      </c>
      <c r="DE179" s="6" t="str">
        <f>IF(DB179="ศิลป์การจัดการธุรกิจการค้าสมัยใหม่",MAX($DE$1:DE178)+1,"")</f>
        <v/>
      </c>
      <c r="DF179" s="6" t="str">
        <f>IF(DB179="ศิลป์ภาษาจีนเพื่อธุรกิจ 4.0",MAX($DF$1:DF178)+1,"")</f>
        <v/>
      </c>
      <c r="DG179" s="6" t="str">
        <f>IF(DB179="ศิลป์ภาษาอังกฤษเพื่อการสื่อสารธุรกิจ",MAX($DG$1:DG178)+1,"")</f>
        <v/>
      </c>
      <c r="DH179" s="6" t="str">
        <f>IF(DB179="นวัตกรรมการจัดการเกษตร",MAX($DH$1:DH178)+1,"")</f>
        <v/>
      </c>
      <c r="DI179" s="5">
        <f t="shared" si="41"/>
        <v>0</v>
      </c>
      <c r="DJ179" s="5" t="str">
        <f t="shared" si="42"/>
        <v>มัธยมศึกษาปีที่ 1/5-25</v>
      </c>
      <c r="DK179" s="5" t="str">
        <f t="shared" si="43"/>
        <v>-0</v>
      </c>
      <c r="DL179" s="5" t="str">
        <f t="shared" si="44"/>
        <v>มัธยมศึกษาปีที่ 1</v>
      </c>
    </row>
    <row r="180" spans="1:116">
      <c r="A180" s="5" t="str">
        <f t="shared" si="30"/>
        <v>มัธยมศึกษาปีที่ 1/5-26</v>
      </c>
      <c r="B180" s="5" t="str">
        <f t="shared" si="31"/>
        <v>ช68104-31</v>
      </c>
      <c r="C180" s="5" t="str">
        <f t="shared" si="32"/>
        <v>-0</v>
      </c>
      <c r="D180" s="8">
        <v>26</v>
      </c>
      <c r="E180" s="9" t="s">
        <v>1956</v>
      </c>
      <c r="F180" s="3" t="s">
        <v>1981</v>
      </c>
      <c r="G180" s="3" t="s">
        <v>1982</v>
      </c>
      <c r="H180" s="11">
        <v>1</v>
      </c>
      <c r="I180" s="11">
        <v>7</v>
      </c>
      <c r="J180" s="11">
        <v>0</v>
      </c>
      <c r="K180" s="11">
        <v>9</v>
      </c>
      <c r="L180" s="11">
        <v>9</v>
      </c>
      <c r="M180" s="11">
        <v>0</v>
      </c>
      <c r="N180" s="11">
        <v>1</v>
      </c>
      <c r="O180" s="11">
        <v>9</v>
      </c>
      <c r="P180" s="11">
        <v>4</v>
      </c>
      <c r="Q180" s="11">
        <v>0</v>
      </c>
      <c r="R180" s="11">
        <v>8</v>
      </c>
      <c r="S180" s="11">
        <v>4</v>
      </c>
      <c r="T180" s="11">
        <v>4</v>
      </c>
      <c r="U180" s="11" t="s">
        <v>2027</v>
      </c>
      <c r="W180" s="6" t="str">
        <f>IF(X180="","",IF(X180=รายชื่อชมรม!$B$3,รายชื่อชมรม!$A$3,IF(X180=รายชื่อชมรม!$B$4,รายชื่อชมรม!$A$4,IF(X180=รายชื่อชมรม!$B$5,รายชื่อชมรม!$A$5,IF(X180=รายชื่อชมรม!$B$6,รายชื่อชมรม!$A$6,IF(X180=รายชื่อชมรม!$B$7,รายชื่อชมรม!$A$7,IF(X180=รายชื่อชมรม!$B$8,รายชื่อชมรม!$A$8,IF(X180=รายชื่อชมรม!$B$9,รายชื่อชมรม!$A$9,IF(X180=รายชื่อชมรม!$B$10,รายชื่อชมรม!$A$10,IF(X180=รายชื่อชมรม!$B$11,รายชื่อชมรม!$A$11,IF(X180=รายชื่อชมรม!$B$12,รายชื่อชมรม!$A$12,"-")))))))))))</f>
        <v>ช68104</v>
      </c>
      <c r="X180" s="6" t="s">
        <v>2317</v>
      </c>
      <c r="Y180" s="6" t="str">
        <f>IF(W180=0,"",IF(W180="-","",IF(W180="","",VLOOKUP(W180,รายชื่อชมรม!$A$3:$F$83,3,FALSE))))</f>
        <v>สิบเอกชัยวัฒน์  เรืองไกรศิลป์</v>
      </c>
      <c r="Z180" s="6" t="str">
        <f>IF(Y180=$Z$4,MAX(Z$1:$Z179)+1,"")</f>
        <v/>
      </c>
      <c r="AA180" s="6" t="str">
        <f>IF($Y180=AA$4,MAX(AA$1:AA179)+1,"")</f>
        <v/>
      </c>
      <c r="AB180" s="6" t="str">
        <f>IF($Y180=AB$4,MAX(AB$1:AB179)+1,"")</f>
        <v/>
      </c>
      <c r="AC180" s="6" t="str">
        <f>IF($Y180=AC$4,MAX(AC$1:AC179)+1,"")</f>
        <v/>
      </c>
      <c r="AD180" s="6" t="str">
        <f>IF($Y180=AD$4,MAX(AD$1:AD179)+1,"")</f>
        <v/>
      </c>
      <c r="AE180" s="6" t="str">
        <f>IF($Y180=AE$4,MAX(AE$1:AE179)+1,"")</f>
        <v/>
      </c>
      <c r="AF180" s="6" t="str">
        <f>IF($Y180=AF$4,MAX(AF$1:AF179)+1,"")</f>
        <v/>
      </c>
      <c r="AG180" s="6" t="str">
        <f>IF($Y180=AG$4,MAX(AG$1:AG179)+1,"")</f>
        <v/>
      </c>
      <c r="AH180" s="6" t="str">
        <f>IF($Y180=AH$4,MAX(AH$1:AH179)+1,"")</f>
        <v/>
      </c>
      <c r="AI180" s="5">
        <f t="shared" si="33"/>
        <v>0</v>
      </c>
      <c r="AK180" s="6" t="str">
        <f>IF($W180=AK$4,MAX(AK$1:AK179)+1,"")</f>
        <v/>
      </c>
      <c r="AL180" s="6" t="str">
        <f>IF($W180=AL$4,MAX(AL$1:AL179)+1,"")</f>
        <v/>
      </c>
      <c r="AM180" s="6" t="str">
        <f>IF($W180=AM$4,MAX(AM$1:AM179)+1,"")</f>
        <v/>
      </c>
      <c r="AN180" s="6">
        <f>IF($W180=AN$4,MAX(AN$1:AN179)+1,"")</f>
        <v>31</v>
      </c>
      <c r="AO180" s="6" t="str">
        <f>IF($W180=AO$4,MAX(AO$1:AO179)+1,"")</f>
        <v/>
      </c>
      <c r="AP180" s="6" t="str">
        <f>IF($W180=AP$4,MAX(AP$1:AP179)+1,"")</f>
        <v/>
      </c>
      <c r="AQ180" s="6" t="str">
        <f>IF($W180=AQ$4,MAX(AQ$1:AQ179)+1,"")</f>
        <v/>
      </c>
      <c r="AR180" s="6" t="str">
        <f>IF($W180=AR$4,MAX(AR$1:AR179)+1,"")</f>
        <v/>
      </c>
      <c r="AS180" s="6" t="str">
        <f>IF($W180=AS$4,MAX(AS$1:AS179)+1,"")</f>
        <v/>
      </c>
      <c r="AT180" s="6" t="str">
        <f>IF($W180=AT$4,MAX(AT$1:AT179)+1,"")</f>
        <v/>
      </c>
      <c r="AU180" s="6" t="str">
        <f>IF($W180=AU$4,MAX(AU$1:AU179)+1,"")</f>
        <v/>
      </c>
      <c r="AV180" s="6" t="str">
        <f>IF($W180=AV$4,MAX(AV$1:AV179)+1,"")</f>
        <v/>
      </c>
      <c r="AW180" s="6" t="str">
        <f>IF($W180=AW$4,MAX(AW$1:AW179)+1,"")</f>
        <v/>
      </c>
      <c r="AX180" s="6" t="str">
        <f>IF($W180=AX$4,MAX(AX$1:AX179)+1,"")</f>
        <v/>
      </c>
      <c r="AY180" s="6" t="str">
        <f>IF($W180=AY$4,MAX(AY$1:AY179)+1,"")</f>
        <v/>
      </c>
      <c r="AZ180" s="6" t="str">
        <f>IF($W180=AZ$4,MAX(AZ$1:AZ179)+1,"")</f>
        <v/>
      </c>
      <c r="BA180" s="6" t="str">
        <f>IF($W180=BA$4,MAX(BA$1:BA179)+1,"")</f>
        <v/>
      </c>
      <c r="BB180" s="6" t="str">
        <f>IF($W180=BB$4,MAX(BB$1:BB179)+1,"")</f>
        <v/>
      </c>
      <c r="BC180" s="6" t="str">
        <f>IF($W180=BC$4,MAX(BC$1:BC179)+1,"")</f>
        <v/>
      </c>
      <c r="BD180" s="6" t="str">
        <f>IF($W180=BD$4,MAX(BD$1:BD179)+1,"")</f>
        <v/>
      </c>
      <c r="BE180" s="6" t="str">
        <f>IF($W180=BE$4,MAX(BE$1:BE179)+1,"")</f>
        <v/>
      </c>
      <c r="BF180" s="6" t="str">
        <f>IF($W180=BF$4,MAX(BF$1:BF179)+1,"")</f>
        <v/>
      </c>
      <c r="BG180" s="6" t="str">
        <f>IF($W180=BG$4,MAX(BG$1:BG179)+1,"")</f>
        <v/>
      </c>
      <c r="BH180" s="6" t="str">
        <f>IF($W180=BH$4,MAX(BH$1:BH179)+1,"")</f>
        <v/>
      </c>
      <c r="BI180" s="6" t="str">
        <f>IF($W180=BI$4,MAX(BI$1:BI179)+1,"")</f>
        <v/>
      </c>
      <c r="BJ180" s="6" t="str">
        <f>IF($W180=BJ$4,MAX(BJ$1:BJ179)+1,"")</f>
        <v/>
      </c>
      <c r="BK180" s="6" t="str">
        <f>IF($W180=BK$4,MAX(BK$1:BK179)+1,"")</f>
        <v/>
      </c>
      <c r="BL180" s="6" t="str">
        <f>IF($W180=BL$4,MAX(BL$1:BL179)+1,"")</f>
        <v/>
      </c>
      <c r="BM180" s="6" t="str">
        <f>IF($W180=BM$4,MAX(BM$1:BM179)+1,"")</f>
        <v/>
      </c>
      <c r="BN180" s="6" t="str">
        <f>IF($W180=BN$4,MAX(BN$1:BN179)+1,"")</f>
        <v/>
      </c>
      <c r="BO180" s="6" t="str">
        <f>IF($W180=BO$4,MAX(BO$1:BO179)+1,"")</f>
        <v/>
      </c>
      <c r="BP180" s="6" t="str">
        <f>IF($W180=BP$4,MAX(BP$1:BP179)+1,"")</f>
        <v/>
      </c>
      <c r="BQ180" s="6" t="str">
        <f>IF($W180=BQ$4,MAX(BQ$1:BQ179)+1,"")</f>
        <v/>
      </c>
      <c r="BR180" s="6" t="str">
        <f>IF($W180=BR$4,MAX(BR$1:BR179)+1,"")</f>
        <v/>
      </c>
      <c r="BS180" s="6" t="str">
        <f>IF($W180=BS$4,MAX(BS$1:BS179)+1,"")</f>
        <v/>
      </c>
      <c r="BT180" s="6" t="str">
        <f>IF($W180=BT$4,MAX(BT$1:BT179)+1,"")</f>
        <v/>
      </c>
      <c r="BU180" s="6" t="str">
        <f>IF($W180=BU$4,MAX(BU$1:BU179)+1,"")</f>
        <v/>
      </c>
      <c r="BV180" s="6" t="str">
        <f>IF($W180=BV$4,MAX(BV$1:BV179)+1,"")</f>
        <v/>
      </c>
      <c r="BW180" s="6" t="str">
        <f>IF($W180=BW$4,MAX(BW$1:BW179)+1,"")</f>
        <v/>
      </c>
      <c r="BX180" s="6" t="str">
        <f>IF($W180=BX$4,MAX(BX$1:BX179)+1,"")</f>
        <v/>
      </c>
      <c r="BY180" s="6" t="str">
        <f>IF($W180=BY$4,MAX(BY$1:BY179)+1,"")</f>
        <v/>
      </c>
      <c r="BZ180" s="6" t="str">
        <f>IF($W180=BZ$4,MAX(BZ$1:BZ179)+1,"")</f>
        <v/>
      </c>
      <c r="CA180" s="6" t="str">
        <f>IF($W180=CA$4,MAX(CA$1:CA179)+1,"")</f>
        <v/>
      </c>
      <c r="CB180" s="6" t="str">
        <f>IF($W180=CB$4,MAX(CB$1:CB179)+1,"")</f>
        <v/>
      </c>
      <c r="CC180" s="6" t="str">
        <f>IF($W180=CC$4,MAX(CC$1:CC179)+1,"")</f>
        <v/>
      </c>
      <c r="CD180" s="6" t="str">
        <f>IF($W180=CD$4,MAX(CD$1:CD179)+1,"")</f>
        <v/>
      </c>
      <c r="CE180" s="6" t="str">
        <f>IF($W180=CE$4,MAX(CE$1:CE179)+1,"")</f>
        <v/>
      </c>
      <c r="CF180" s="6" t="str">
        <f>IF($W180=CF$4,MAX(CF$1:CF179)+1,"")</f>
        <v/>
      </c>
      <c r="CG180" s="6" t="str">
        <f>IF($W180=CG$4,MAX(CG$1:CG179)+1,"")</f>
        <v/>
      </c>
      <c r="CH180" s="6" t="str">
        <f>IF($W180=CH$4,MAX(CH$1:CH179)+1,"")</f>
        <v/>
      </c>
      <c r="CI180" s="6" t="str">
        <f>IF($W180=CI$4,MAX(CI$1:CI179)+1,"")</f>
        <v/>
      </c>
      <c r="CJ180" s="6" t="str">
        <f>IF($W180=CJ$4,MAX(CJ$1:CJ179)+1,"")</f>
        <v/>
      </c>
      <c r="CK180" s="6" t="str">
        <f>IF($W180=CK$4,MAX(CK$1:CK179)+1,"")</f>
        <v/>
      </c>
      <c r="CL180" s="6" t="str">
        <f>IF($W180=CL$4,MAX(CL$1:CL179)+1,"")</f>
        <v/>
      </c>
      <c r="CM180" s="6" t="str">
        <f>IF($W180=CM$4,MAX(CM$1:CM179)+1,"")</f>
        <v/>
      </c>
      <c r="CN180" s="6" t="str">
        <f>IF($W180=CN$4,MAX(CN$1:CN179)+1,"")</f>
        <v/>
      </c>
      <c r="CO180" s="6" t="str">
        <f>IF($W180=CO$4,MAX(CO$1:CO179)+1,"")</f>
        <v/>
      </c>
      <c r="CP180" s="6" t="str">
        <f>IF($W180=CP$4,MAX(CP$1:CP179)+1,"")</f>
        <v/>
      </c>
      <c r="CQ180" s="6" t="str">
        <f>IF($W180=CQ$4,MAX(CQ$1:CQ179)+1,"")</f>
        <v/>
      </c>
      <c r="CR180" s="6" t="str">
        <f>IF($W180=CR$4,MAX(CR$1:CR179)+1,"")</f>
        <v/>
      </c>
      <c r="CS180" s="6" t="str">
        <f>IF($W180=CS$4,MAX(CS$1:CS179)+1,"")</f>
        <v/>
      </c>
      <c r="CT180" s="5">
        <f t="shared" si="34"/>
        <v>31</v>
      </c>
      <c r="CU180" s="6" t="str">
        <f t="shared" si="35"/>
        <v>1709901940844</v>
      </c>
      <c r="CV180" s="5" t="str">
        <f t="shared" si="36"/>
        <v>เด็กชาย</v>
      </c>
      <c r="CW180" s="5" t="str" cm="1">
        <f t="array" ref="CW180">RIGHT(F180,MIN(LEN(SUBSTITUTE(F180,รายชื่อนักเรียนแยกห้อง!$AD$5:$AD$8,""))))</f>
        <v>ธนาคม</v>
      </c>
      <c r="CX180" s="6">
        <f t="shared" si="37"/>
        <v>0</v>
      </c>
      <c r="CY180" s="6" t="str">
        <f t="shared" si="38"/>
        <v/>
      </c>
      <c r="CZ180" s="5" t="str">
        <f t="shared" si="39"/>
        <v>มัธยมศึกษาปีที่ 1/5-0</v>
      </c>
      <c r="DA180" s="5" t="str">
        <f t="shared" si="40"/>
        <v>มัธยมศึกษาปีที่ 1/5-</v>
      </c>
      <c r="DC180" s="6" t="str">
        <f>IF(DB180="วิทย์-คณิต (เตรียมวิศวะ)",MAX($DC$1:DC179)+1,"")</f>
        <v/>
      </c>
      <c r="DD180" s="6" t="str">
        <f>IF(DB180="วิทย์-คณิต (วิทยาศาสตร์สุขภาพ)",MAX($DD$1:DD179)+1,"")</f>
        <v/>
      </c>
      <c r="DE180" s="6" t="str">
        <f>IF(DB180="ศิลป์การจัดการธุรกิจการค้าสมัยใหม่",MAX($DE$1:DE179)+1,"")</f>
        <v/>
      </c>
      <c r="DF180" s="6" t="str">
        <f>IF(DB180="ศิลป์ภาษาจีนเพื่อธุรกิจ 4.0",MAX($DF$1:DF179)+1,"")</f>
        <v/>
      </c>
      <c r="DG180" s="6" t="str">
        <f>IF(DB180="ศิลป์ภาษาอังกฤษเพื่อการสื่อสารธุรกิจ",MAX($DG$1:DG179)+1,"")</f>
        <v/>
      </c>
      <c r="DH180" s="6" t="str">
        <f>IF(DB180="นวัตกรรมการจัดการเกษตร",MAX($DH$1:DH179)+1,"")</f>
        <v/>
      </c>
      <c r="DI180" s="5">
        <f t="shared" si="41"/>
        <v>0</v>
      </c>
      <c r="DJ180" s="5" t="str">
        <f t="shared" si="42"/>
        <v>มัธยมศึกษาปีที่ 1/5-26</v>
      </c>
      <c r="DK180" s="5" t="str">
        <f t="shared" si="43"/>
        <v>-0</v>
      </c>
      <c r="DL180" s="5" t="str">
        <f t="shared" si="44"/>
        <v>มัธยมศึกษาปีที่ 1</v>
      </c>
    </row>
    <row r="181" spans="1:116">
      <c r="A181" s="5" t="str">
        <f t="shared" si="30"/>
        <v>มัธยมศึกษาปีที่ 1/5-27</v>
      </c>
      <c r="B181" s="5" t="str">
        <f t="shared" si="31"/>
        <v>ช68102-14</v>
      </c>
      <c r="C181" s="5" t="str">
        <f t="shared" si="32"/>
        <v>-0</v>
      </c>
      <c r="D181" s="8">
        <v>27</v>
      </c>
      <c r="E181" s="9" t="s">
        <v>1958</v>
      </c>
      <c r="F181" s="3" t="s">
        <v>1440</v>
      </c>
      <c r="G181" s="3" t="s">
        <v>1984</v>
      </c>
      <c r="H181" s="11">
        <v>1</v>
      </c>
      <c r="I181" s="11">
        <v>7</v>
      </c>
      <c r="J181" s="11">
        <v>0</v>
      </c>
      <c r="K181" s="11">
        <v>9</v>
      </c>
      <c r="L181" s="11">
        <v>9</v>
      </c>
      <c r="M181" s="11">
        <v>0</v>
      </c>
      <c r="N181" s="11">
        <v>1</v>
      </c>
      <c r="O181" s="11">
        <v>9</v>
      </c>
      <c r="P181" s="11">
        <v>7</v>
      </c>
      <c r="Q181" s="11">
        <v>6</v>
      </c>
      <c r="R181" s="11">
        <v>2</v>
      </c>
      <c r="S181" s="11">
        <v>2</v>
      </c>
      <c r="T181" s="11">
        <v>9</v>
      </c>
      <c r="U181" s="11" t="s">
        <v>2027</v>
      </c>
      <c r="W181" s="6" t="str">
        <f>IF(X181="","",IF(X181=รายชื่อชมรม!$B$3,รายชื่อชมรม!$A$3,IF(X181=รายชื่อชมรม!$B$4,รายชื่อชมรม!$A$4,IF(X181=รายชื่อชมรม!$B$5,รายชื่อชมรม!$A$5,IF(X181=รายชื่อชมรม!$B$6,รายชื่อชมรม!$A$6,IF(X181=รายชื่อชมรม!$B$7,รายชื่อชมรม!$A$7,IF(X181=รายชื่อชมรม!$B$8,รายชื่อชมรม!$A$8,IF(X181=รายชื่อชมรม!$B$9,รายชื่อชมรม!$A$9,IF(X181=รายชื่อชมรม!$B$10,รายชื่อชมรม!$A$10,IF(X181=รายชื่อชมรม!$B$11,รายชื่อชมรม!$A$11,IF(X181=รายชื่อชมรม!$B$12,รายชื่อชมรม!$A$12,"-")))))))))))</f>
        <v>ช68102</v>
      </c>
      <c r="X181" s="6" t="s">
        <v>1398</v>
      </c>
      <c r="Y181" s="6" t="str">
        <f>IF(W181=0,"",IF(W181="-","",IF(W181="","",VLOOKUP(W181,รายชื่อชมรม!$A$3:$F$83,3,FALSE))))</f>
        <v>นายณฤริท  วิชรัจจ์</v>
      </c>
      <c r="Z181" s="6" t="str">
        <f>IF(Y181=$Z$4,MAX(Z$1:$Z180)+1,"")</f>
        <v/>
      </c>
      <c r="AA181" s="6" t="str">
        <f>IF($Y181=AA$4,MAX(AA$1:AA180)+1,"")</f>
        <v/>
      </c>
      <c r="AB181" s="6" t="str">
        <f>IF($Y181=AB$4,MAX(AB$1:AB180)+1,"")</f>
        <v/>
      </c>
      <c r="AC181" s="6" t="str">
        <f>IF($Y181=AC$4,MAX(AC$1:AC180)+1,"")</f>
        <v/>
      </c>
      <c r="AD181" s="6" t="str">
        <f>IF($Y181=AD$4,MAX(AD$1:AD180)+1,"")</f>
        <v/>
      </c>
      <c r="AE181" s="6" t="str">
        <f>IF($Y181=AE$4,MAX(AE$1:AE180)+1,"")</f>
        <v/>
      </c>
      <c r="AF181" s="6" t="str">
        <f>IF($Y181=AF$4,MAX(AF$1:AF180)+1,"")</f>
        <v/>
      </c>
      <c r="AG181" s="6" t="str">
        <f>IF($Y181=AG$4,MAX(AG$1:AG180)+1,"")</f>
        <v/>
      </c>
      <c r="AH181" s="6" t="str">
        <f>IF($Y181=AH$4,MAX(AH$1:AH180)+1,"")</f>
        <v/>
      </c>
      <c r="AI181" s="5">
        <f t="shared" si="33"/>
        <v>0</v>
      </c>
      <c r="AK181" s="6" t="str">
        <f>IF($W181=AK$4,MAX(AK$1:AK180)+1,"")</f>
        <v/>
      </c>
      <c r="AL181" s="6">
        <f>IF($W181=AL$4,MAX(AL$1:AL180)+1,"")</f>
        <v>14</v>
      </c>
      <c r="AM181" s="6" t="str">
        <f>IF($W181=AM$4,MAX(AM$1:AM180)+1,"")</f>
        <v/>
      </c>
      <c r="AN181" s="6" t="str">
        <f>IF($W181=AN$4,MAX(AN$1:AN180)+1,"")</f>
        <v/>
      </c>
      <c r="AO181" s="6" t="str">
        <f>IF($W181=AO$4,MAX(AO$1:AO180)+1,"")</f>
        <v/>
      </c>
      <c r="AP181" s="6" t="str">
        <f>IF($W181=AP$4,MAX(AP$1:AP180)+1,"")</f>
        <v/>
      </c>
      <c r="AQ181" s="6" t="str">
        <f>IF($W181=AQ$4,MAX(AQ$1:AQ180)+1,"")</f>
        <v/>
      </c>
      <c r="AR181" s="6" t="str">
        <f>IF($W181=AR$4,MAX(AR$1:AR180)+1,"")</f>
        <v/>
      </c>
      <c r="AS181" s="6" t="str">
        <f>IF($W181=AS$4,MAX(AS$1:AS180)+1,"")</f>
        <v/>
      </c>
      <c r="AT181" s="6" t="str">
        <f>IF($W181=AT$4,MAX(AT$1:AT180)+1,"")</f>
        <v/>
      </c>
      <c r="AU181" s="6" t="str">
        <f>IF($W181=AU$4,MAX(AU$1:AU180)+1,"")</f>
        <v/>
      </c>
      <c r="AV181" s="6" t="str">
        <f>IF($W181=AV$4,MAX(AV$1:AV180)+1,"")</f>
        <v/>
      </c>
      <c r="AW181" s="6" t="str">
        <f>IF($W181=AW$4,MAX(AW$1:AW180)+1,"")</f>
        <v/>
      </c>
      <c r="AX181" s="6" t="str">
        <f>IF($W181=AX$4,MAX(AX$1:AX180)+1,"")</f>
        <v/>
      </c>
      <c r="AY181" s="6" t="str">
        <f>IF($W181=AY$4,MAX(AY$1:AY180)+1,"")</f>
        <v/>
      </c>
      <c r="AZ181" s="6" t="str">
        <f>IF($W181=AZ$4,MAX(AZ$1:AZ180)+1,"")</f>
        <v/>
      </c>
      <c r="BA181" s="6" t="str">
        <f>IF($W181=BA$4,MAX(BA$1:BA180)+1,"")</f>
        <v/>
      </c>
      <c r="BB181" s="6" t="str">
        <f>IF($W181=BB$4,MAX(BB$1:BB180)+1,"")</f>
        <v/>
      </c>
      <c r="BC181" s="6" t="str">
        <f>IF($W181=BC$4,MAX(BC$1:BC180)+1,"")</f>
        <v/>
      </c>
      <c r="BD181" s="6" t="str">
        <f>IF($W181=BD$4,MAX(BD$1:BD180)+1,"")</f>
        <v/>
      </c>
      <c r="BE181" s="6" t="str">
        <f>IF($W181=BE$4,MAX(BE$1:BE180)+1,"")</f>
        <v/>
      </c>
      <c r="BF181" s="6" t="str">
        <f>IF($W181=BF$4,MAX(BF$1:BF180)+1,"")</f>
        <v/>
      </c>
      <c r="BG181" s="6" t="str">
        <f>IF($W181=BG$4,MAX(BG$1:BG180)+1,"")</f>
        <v/>
      </c>
      <c r="BH181" s="6" t="str">
        <f>IF($W181=BH$4,MAX(BH$1:BH180)+1,"")</f>
        <v/>
      </c>
      <c r="BI181" s="6" t="str">
        <f>IF($W181=BI$4,MAX(BI$1:BI180)+1,"")</f>
        <v/>
      </c>
      <c r="BJ181" s="6" t="str">
        <f>IF($W181=BJ$4,MAX(BJ$1:BJ180)+1,"")</f>
        <v/>
      </c>
      <c r="BK181" s="6" t="str">
        <f>IF($W181=BK$4,MAX(BK$1:BK180)+1,"")</f>
        <v/>
      </c>
      <c r="BL181" s="6" t="str">
        <f>IF($W181=BL$4,MAX(BL$1:BL180)+1,"")</f>
        <v/>
      </c>
      <c r="BM181" s="6" t="str">
        <f>IF($W181=BM$4,MAX(BM$1:BM180)+1,"")</f>
        <v/>
      </c>
      <c r="BN181" s="6" t="str">
        <f>IF($W181=BN$4,MAX(BN$1:BN180)+1,"")</f>
        <v/>
      </c>
      <c r="BO181" s="6" t="str">
        <f>IF($W181=BO$4,MAX(BO$1:BO180)+1,"")</f>
        <v/>
      </c>
      <c r="BP181" s="6" t="str">
        <f>IF($W181=BP$4,MAX(BP$1:BP180)+1,"")</f>
        <v/>
      </c>
      <c r="BQ181" s="6" t="str">
        <f>IF($W181=BQ$4,MAX(BQ$1:BQ180)+1,"")</f>
        <v/>
      </c>
      <c r="BR181" s="6" t="str">
        <f>IF($W181=BR$4,MAX(BR$1:BR180)+1,"")</f>
        <v/>
      </c>
      <c r="BS181" s="6" t="str">
        <f>IF($W181=BS$4,MAX(BS$1:BS180)+1,"")</f>
        <v/>
      </c>
      <c r="BT181" s="6" t="str">
        <f>IF($W181=BT$4,MAX(BT$1:BT180)+1,"")</f>
        <v/>
      </c>
      <c r="BU181" s="6" t="str">
        <f>IF($W181=BU$4,MAX(BU$1:BU180)+1,"")</f>
        <v/>
      </c>
      <c r="BV181" s="6" t="str">
        <f>IF($W181=BV$4,MAX(BV$1:BV180)+1,"")</f>
        <v/>
      </c>
      <c r="BW181" s="6" t="str">
        <f>IF($W181=BW$4,MAX(BW$1:BW180)+1,"")</f>
        <v/>
      </c>
      <c r="BX181" s="6" t="str">
        <f>IF($W181=BX$4,MAX(BX$1:BX180)+1,"")</f>
        <v/>
      </c>
      <c r="BY181" s="6" t="str">
        <f>IF($W181=BY$4,MAX(BY$1:BY180)+1,"")</f>
        <v/>
      </c>
      <c r="BZ181" s="6" t="str">
        <f>IF($W181=BZ$4,MAX(BZ$1:BZ180)+1,"")</f>
        <v/>
      </c>
      <c r="CA181" s="6" t="str">
        <f>IF($W181=CA$4,MAX(CA$1:CA180)+1,"")</f>
        <v/>
      </c>
      <c r="CB181" s="6" t="str">
        <f>IF($W181=CB$4,MAX(CB$1:CB180)+1,"")</f>
        <v/>
      </c>
      <c r="CC181" s="6" t="str">
        <f>IF($W181=CC$4,MAX(CC$1:CC180)+1,"")</f>
        <v/>
      </c>
      <c r="CD181" s="6" t="str">
        <f>IF($W181=CD$4,MAX(CD$1:CD180)+1,"")</f>
        <v/>
      </c>
      <c r="CE181" s="6" t="str">
        <f>IF($W181=CE$4,MAX(CE$1:CE180)+1,"")</f>
        <v/>
      </c>
      <c r="CF181" s="6" t="str">
        <f>IF($W181=CF$4,MAX(CF$1:CF180)+1,"")</f>
        <v/>
      </c>
      <c r="CG181" s="6" t="str">
        <f>IF($W181=CG$4,MAX(CG$1:CG180)+1,"")</f>
        <v/>
      </c>
      <c r="CH181" s="6" t="str">
        <f>IF($W181=CH$4,MAX(CH$1:CH180)+1,"")</f>
        <v/>
      </c>
      <c r="CI181" s="6" t="str">
        <f>IF($W181=CI$4,MAX(CI$1:CI180)+1,"")</f>
        <v/>
      </c>
      <c r="CJ181" s="6" t="str">
        <f>IF($W181=CJ$4,MAX(CJ$1:CJ180)+1,"")</f>
        <v/>
      </c>
      <c r="CK181" s="6" t="str">
        <f>IF($W181=CK$4,MAX(CK$1:CK180)+1,"")</f>
        <v/>
      </c>
      <c r="CL181" s="6" t="str">
        <f>IF($W181=CL$4,MAX(CL$1:CL180)+1,"")</f>
        <v/>
      </c>
      <c r="CM181" s="6" t="str">
        <f>IF($W181=CM$4,MAX(CM$1:CM180)+1,"")</f>
        <v/>
      </c>
      <c r="CN181" s="6" t="str">
        <f>IF($W181=CN$4,MAX(CN$1:CN180)+1,"")</f>
        <v/>
      </c>
      <c r="CO181" s="6" t="str">
        <f>IF($W181=CO$4,MAX(CO$1:CO180)+1,"")</f>
        <v/>
      </c>
      <c r="CP181" s="6" t="str">
        <f>IF($W181=CP$4,MAX(CP$1:CP180)+1,"")</f>
        <v/>
      </c>
      <c r="CQ181" s="6" t="str">
        <f>IF($W181=CQ$4,MAX(CQ$1:CQ180)+1,"")</f>
        <v/>
      </c>
      <c r="CR181" s="6" t="str">
        <f>IF($W181=CR$4,MAX(CR$1:CR180)+1,"")</f>
        <v/>
      </c>
      <c r="CS181" s="6" t="str">
        <f>IF($W181=CS$4,MAX(CS$1:CS180)+1,"")</f>
        <v/>
      </c>
      <c r="CT181" s="5">
        <f t="shared" si="34"/>
        <v>14</v>
      </c>
      <c r="CU181" s="6" t="str">
        <f t="shared" si="35"/>
        <v>1709901976229</v>
      </c>
      <c r="CV181" s="5" t="str">
        <f t="shared" si="36"/>
        <v>เด็กชาย</v>
      </c>
      <c r="CW181" s="5" t="str" cm="1">
        <f t="array" ref="CW181">RIGHT(F181,MIN(LEN(SUBSTITUTE(F181,รายชื่อนักเรียนแยกห้อง!$AD$5:$AD$8,""))))</f>
        <v>ภัทรพล</v>
      </c>
      <c r="CX181" s="6">
        <f t="shared" si="37"/>
        <v>0</v>
      </c>
      <c r="CY181" s="6" t="str">
        <f t="shared" si="38"/>
        <v/>
      </c>
      <c r="CZ181" s="5" t="str">
        <f t="shared" si="39"/>
        <v>มัธยมศึกษาปีที่ 1/5-0</v>
      </c>
      <c r="DA181" s="5" t="str">
        <f t="shared" si="40"/>
        <v>มัธยมศึกษาปีที่ 1/5-</v>
      </c>
      <c r="DC181" s="6" t="str">
        <f>IF(DB181="วิทย์-คณิต (เตรียมวิศวะ)",MAX($DC$1:DC180)+1,"")</f>
        <v/>
      </c>
      <c r="DD181" s="6" t="str">
        <f>IF(DB181="วิทย์-คณิต (วิทยาศาสตร์สุขภาพ)",MAX($DD$1:DD180)+1,"")</f>
        <v/>
      </c>
      <c r="DE181" s="6" t="str">
        <f>IF(DB181="ศิลป์การจัดการธุรกิจการค้าสมัยใหม่",MAX($DE$1:DE180)+1,"")</f>
        <v/>
      </c>
      <c r="DF181" s="6" t="str">
        <f>IF(DB181="ศิลป์ภาษาจีนเพื่อธุรกิจ 4.0",MAX($DF$1:DF180)+1,"")</f>
        <v/>
      </c>
      <c r="DG181" s="6" t="str">
        <f>IF(DB181="ศิลป์ภาษาอังกฤษเพื่อการสื่อสารธุรกิจ",MAX($DG$1:DG180)+1,"")</f>
        <v/>
      </c>
      <c r="DH181" s="6" t="str">
        <f>IF(DB181="นวัตกรรมการจัดการเกษตร",MAX($DH$1:DH180)+1,"")</f>
        <v/>
      </c>
      <c r="DI181" s="5">
        <f t="shared" si="41"/>
        <v>0</v>
      </c>
      <c r="DJ181" s="5" t="str">
        <f t="shared" si="42"/>
        <v>มัธยมศึกษาปีที่ 1/5-27</v>
      </c>
      <c r="DK181" s="5" t="str">
        <f t="shared" si="43"/>
        <v>-0</v>
      </c>
      <c r="DL181" s="5" t="str">
        <f t="shared" si="44"/>
        <v>มัธยมศึกษาปีที่ 1</v>
      </c>
    </row>
    <row r="182" spans="1:116">
      <c r="A182" s="5" t="str">
        <f t="shared" si="30"/>
        <v>มัธยมศึกษาปีที่ 1/5-28</v>
      </c>
      <c r="B182" s="5" t="str">
        <f t="shared" si="31"/>
        <v>ช68104-32</v>
      </c>
      <c r="C182" s="5" t="str">
        <f t="shared" si="32"/>
        <v>-0</v>
      </c>
      <c r="D182" s="8">
        <v>28</v>
      </c>
      <c r="E182" s="9" t="s">
        <v>1960</v>
      </c>
      <c r="F182" s="3" t="s">
        <v>1986</v>
      </c>
      <c r="G182" s="3" t="s">
        <v>1312</v>
      </c>
      <c r="H182" s="11">
        <v>1</v>
      </c>
      <c r="I182" s="11">
        <v>7</v>
      </c>
      <c r="J182" s="11">
        <v>0</v>
      </c>
      <c r="K182" s="11">
        <v>9</v>
      </c>
      <c r="L182" s="11">
        <v>9</v>
      </c>
      <c r="M182" s="11">
        <v>0</v>
      </c>
      <c r="N182" s="11">
        <v>1</v>
      </c>
      <c r="O182" s="11">
        <v>9</v>
      </c>
      <c r="P182" s="11">
        <v>4</v>
      </c>
      <c r="Q182" s="11">
        <v>3</v>
      </c>
      <c r="R182" s="11">
        <v>6</v>
      </c>
      <c r="S182" s="11">
        <v>2</v>
      </c>
      <c r="T182" s="11">
        <v>2</v>
      </c>
      <c r="U182" s="11" t="s">
        <v>2027</v>
      </c>
      <c r="W182" s="6" t="str">
        <f>IF(X182="","",IF(X182=รายชื่อชมรม!$B$3,รายชื่อชมรม!$A$3,IF(X182=รายชื่อชมรม!$B$4,รายชื่อชมรม!$A$4,IF(X182=รายชื่อชมรม!$B$5,รายชื่อชมรม!$A$5,IF(X182=รายชื่อชมรม!$B$6,รายชื่อชมรม!$A$6,IF(X182=รายชื่อชมรม!$B$7,รายชื่อชมรม!$A$7,IF(X182=รายชื่อชมรม!$B$8,รายชื่อชมรม!$A$8,IF(X182=รายชื่อชมรม!$B$9,รายชื่อชมรม!$A$9,IF(X182=รายชื่อชมรม!$B$10,รายชื่อชมรม!$A$10,IF(X182=รายชื่อชมรม!$B$11,รายชื่อชมรม!$A$11,IF(X182=รายชื่อชมรม!$B$12,รายชื่อชมรม!$A$12,"-")))))))))))</f>
        <v>ช68104</v>
      </c>
      <c r="X182" s="6" t="s">
        <v>2317</v>
      </c>
      <c r="Y182" s="6" t="str">
        <f>IF(W182=0,"",IF(W182="-","",IF(W182="","",VLOOKUP(W182,รายชื่อชมรม!$A$3:$F$83,3,FALSE))))</f>
        <v>สิบเอกชัยวัฒน์  เรืองไกรศิลป์</v>
      </c>
      <c r="Z182" s="6" t="str">
        <f>IF(Y182=$Z$4,MAX(Z$1:$Z181)+1,"")</f>
        <v/>
      </c>
      <c r="AA182" s="6" t="str">
        <f>IF($Y182=AA$4,MAX(AA$1:AA181)+1,"")</f>
        <v/>
      </c>
      <c r="AB182" s="6" t="str">
        <f>IF($Y182=AB$4,MAX(AB$1:AB181)+1,"")</f>
        <v/>
      </c>
      <c r="AC182" s="6" t="str">
        <f>IF($Y182=AC$4,MAX(AC$1:AC181)+1,"")</f>
        <v/>
      </c>
      <c r="AD182" s="6" t="str">
        <f>IF($Y182=AD$4,MAX(AD$1:AD181)+1,"")</f>
        <v/>
      </c>
      <c r="AE182" s="6" t="str">
        <f>IF($Y182=AE$4,MAX(AE$1:AE181)+1,"")</f>
        <v/>
      </c>
      <c r="AF182" s="6" t="str">
        <f>IF($Y182=AF$4,MAX(AF$1:AF181)+1,"")</f>
        <v/>
      </c>
      <c r="AG182" s="6" t="str">
        <f>IF($Y182=AG$4,MAX(AG$1:AG181)+1,"")</f>
        <v/>
      </c>
      <c r="AH182" s="6" t="str">
        <f>IF($Y182=AH$4,MAX(AH$1:AH181)+1,"")</f>
        <v/>
      </c>
      <c r="AI182" s="5">
        <f t="shared" si="33"/>
        <v>0</v>
      </c>
      <c r="AK182" s="6" t="str">
        <f>IF($W182=AK$4,MAX(AK$1:AK181)+1,"")</f>
        <v/>
      </c>
      <c r="AL182" s="6" t="str">
        <f>IF($W182=AL$4,MAX(AL$1:AL181)+1,"")</f>
        <v/>
      </c>
      <c r="AM182" s="6" t="str">
        <f>IF($W182=AM$4,MAX(AM$1:AM181)+1,"")</f>
        <v/>
      </c>
      <c r="AN182" s="6">
        <f>IF($W182=AN$4,MAX(AN$1:AN181)+1,"")</f>
        <v>32</v>
      </c>
      <c r="AO182" s="6" t="str">
        <f>IF($W182=AO$4,MAX(AO$1:AO181)+1,"")</f>
        <v/>
      </c>
      <c r="AP182" s="6" t="str">
        <f>IF($W182=AP$4,MAX(AP$1:AP181)+1,"")</f>
        <v/>
      </c>
      <c r="AQ182" s="6" t="str">
        <f>IF($W182=AQ$4,MAX(AQ$1:AQ181)+1,"")</f>
        <v/>
      </c>
      <c r="AR182" s="6" t="str">
        <f>IF($W182=AR$4,MAX(AR$1:AR181)+1,"")</f>
        <v/>
      </c>
      <c r="AS182" s="6" t="str">
        <f>IF($W182=AS$4,MAX(AS$1:AS181)+1,"")</f>
        <v/>
      </c>
      <c r="AT182" s="6" t="str">
        <f>IF($W182=AT$4,MAX(AT$1:AT181)+1,"")</f>
        <v/>
      </c>
      <c r="AU182" s="6" t="str">
        <f>IF($W182=AU$4,MAX(AU$1:AU181)+1,"")</f>
        <v/>
      </c>
      <c r="AV182" s="6" t="str">
        <f>IF($W182=AV$4,MAX(AV$1:AV181)+1,"")</f>
        <v/>
      </c>
      <c r="AW182" s="6" t="str">
        <f>IF($W182=AW$4,MAX(AW$1:AW181)+1,"")</f>
        <v/>
      </c>
      <c r="AX182" s="6" t="str">
        <f>IF($W182=AX$4,MAX(AX$1:AX181)+1,"")</f>
        <v/>
      </c>
      <c r="AY182" s="6" t="str">
        <f>IF($W182=AY$4,MAX(AY$1:AY181)+1,"")</f>
        <v/>
      </c>
      <c r="AZ182" s="6" t="str">
        <f>IF($W182=AZ$4,MAX(AZ$1:AZ181)+1,"")</f>
        <v/>
      </c>
      <c r="BA182" s="6" t="str">
        <f>IF($W182=BA$4,MAX(BA$1:BA181)+1,"")</f>
        <v/>
      </c>
      <c r="BB182" s="6" t="str">
        <f>IF($W182=BB$4,MAX(BB$1:BB181)+1,"")</f>
        <v/>
      </c>
      <c r="BC182" s="6" t="str">
        <f>IF($W182=BC$4,MAX(BC$1:BC181)+1,"")</f>
        <v/>
      </c>
      <c r="BD182" s="6" t="str">
        <f>IF($W182=BD$4,MAX(BD$1:BD181)+1,"")</f>
        <v/>
      </c>
      <c r="BE182" s="6" t="str">
        <f>IF($W182=BE$4,MAX(BE$1:BE181)+1,"")</f>
        <v/>
      </c>
      <c r="BF182" s="6" t="str">
        <f>IF($W182=BF$4,MAX(BF$1:BF181)+1,"")</f>
        <v/>
      </c>
      <c r="BG182" s="6" t="str">
        <f>IF($W182=BG$4,MAX(BG$1:BG181)+1,"")</f>
        <v/>
      </c>
      <c r="BH182" s="6" t="str">
        <f>IF($W182=BH$4,MAX(BH$1:BH181)+1,"")</f>
        <v/>
      </c>
      <c r="BI182" s="6" t="str">
        <f>IF($W182=BI$4,MAX(BI$1:BI181)+1,"")</f>
        <v/>
      </c>
      <c r="BJ182" s="6" t="str">
        <f>IF($W182=BJ$4,MAX(BJ$1:BJ181)+1,"")</f>
        <v/>
      </c>
      <c r="BK182" s="6" t="str">
        <f>IF($W182=BK$4,MAX(BK$1:BK181)+1,"")</f>
        <v/>
      </c>
      <c r="BL182" s="6" t="str">
        <f>IF($W182=BL$4,MAX(BL$1:BL181)+1,"")</f>
        <v/>
      </c>
      <c r="BM182" s="6" t="str">
        <f>IF($W182=BM$4,MAX(BM$1:BM181)+1,"")</f>
        <v/>
      </c>
      <c r="BN182" s="6" t="str">
        <f>IF($W182=BN$4,MAX(BN$1:BN181)+1,"")</f>
        <v/>
      </c>
      <c r="BO182" s="6" t="str">
        <f>IF($W182=BO$4,MAX(BO$1:BO181)+1,"")</f>
        <v/>
      </c>
      <c r="BP182" s="6" t="str">
        <f>IF($W182=BP$4,MAX(BP$1:BP181)+1,"")</f>
        <v/>
      </c>
      <c r="BQ182" s="6" t="str">
        <f>IF($W182=BQ$4,MAX(BQ$1:BQ181)+1,"")</f>
        <v/>
      </c>
      <c r="BR182" s="6" t="str">
        <f>IF($W182=BR$4,MAX(BR$1:BR181)+1,"")</f>
        <v/>
      </c>
      <c r="BS182" s="6" t="str">
        <f>IF($W182=BS$4,MAX(BS$1:BS181)+1,"")</f>
        <v/>
      </c>
      <c r="BT182" s="6" t="str">
        <f>IF($W182=BT$4,MAX(BT$1:BT181)+1,"")</f>
        <v/>
      </c>
      <c r="BU182" s="6" t="str">
        <f>IF($W182=BU$4,MAX(BU$1:BU181)+1,"")</f>
        <v/>
      </c>
      <c r="BV182" s="6" t="str">
        <f>IF($W182=BV$4,MAX(BV$1:BV181)+1,"")</f>
        <v/>
      </c>
      <c r="BW182" s="6" t="str">
        <f>IF($W182=BW$4,MAX(BW$1:BW181)+1,"")</f>
        <v/>
      </c>
      <c r="BX182" s="6" t="str">
        <f>IF($W182=BX$4,MAX(BX$1:BX181)+1,"")</f>
        <v/>
      </c>
      <c r="BY182" s="6" t="str">
        <f>IF($W182=BY$4,MAX(BY$1:BY181)+1,"")</f>
        <v/>
      </c>
      <c r="BZ182" s="6" t="str">
        <f>IF($W182=BZ$4,MAX(BZ$1:BZ181)+1,"")</f>
        <v/>
      </c>
      <c r="CA182" s="6" t="str">
        <f>IF($W182=CA$4,MAX(CA$1:CA181)+1,"")</f>
        <v/>
      </c>
      <c r="CB182" s="6" t="str">
        <f>IF($W182=CB$4,MAX(CB$1:CB181)+1,"")</f>
        <v/>
      </c>
      <c r="CC182" s="6" t="str">
        <f>IF($W182=CC$4,MAX(CC$1:CC181)+1,"")</f>
        <v/>
      </c>
      <c r="CD182" s="6" t="str">
        <f>IF($W182=CD$4,MAX(CD$1:CD181)+1,"")</f>
        <v/>
      </c>
      <c r="CE182" s="6" t="str">
        <f>IF($W182=CE$4,MAX(CE$1:CE181)+1,"")</f>
        <v/>
      </c>
      <c r="CF182" s="6" t="str">
        <f>IF($W182=CF$4,MAX(CF$1:CF181)+1,"")</f>
        <v/>
      </c>
      <c r="CG182" s="6" t="str">
        <f>IF($W182=CG$4,MAX(CG$1:CG181)+1,"")</f>
        <v/>
      </c>
      <c r="CH182" s="6" t="str">
        <f>IF($W182=CH$4,MAX(CH$1:CH181)+1,"")</f>
        <v/>
      </c>
      <c r="CI182" s="6" t="str">
        <f>IF($W182=CI$4,MAX(CI$1:CI181)+1,"")</f>
        <v/>
      </c>
      <c r="CJ182" s="6" t="str">
        <f>IF($W182=CJ$4,MAX(CJ$1:CJ181)+1,"")</f>
        <v/>
      </c>
      <c r="CK182" s="6" t="str">
        <f>IF($W182=CK$4,MAX(CK$1:CK181)+1,"")</f>
        <v/>
      </c>
      <c r="CL182" s="6" t="str">
        <f>IF($W182=CL$4,MAX(CL$1:CL181)+1,"")</f>
        <v/>
      </c>
      <c r="CM182" s="6" t="str">
        <f>IF($W182=CM$4,MAX(CM$1:CM181)+1,"")</f>
        <v/>
      </c>
      <c r="CN182" s="6" t="str">
        <f>IF($W182=CN$4,MAX(CN$1:CN181)+1,"")</f>
        <v/>
      </c>
      <c r="CO182" s="6" t="str">
        <f>IF($W182=CO$4,MAX(CO$1:CO181)+1,"")</f>
        <v/>
      </c>
      <c r="CP182" s="6" t="str">
        <f>IF($W182=CP$4,MAX(CP$1:CP181)+1,"")</f>
        <v/>
      </c>
      <c r="CQ182" s="6" t="str">
        <f>IF($W182=CQ$4,MAX(CQ$1:CQ181)+1,"")</f>
        <v/>
      </c>
      <c r="CR182" s="6" t="str">
        <f>IF($W182=CR$4,MAX(CR$1:CR181)+1,"")</f>
        <v/>
      </c>
      <c r="CS182" s="6" t="str">
        <f>IF($W182=CS$4,MAX(CS$1:CS181)+1,"")</f>
        <v/>
      </c>
      <c r="CT182" s="5">
        <f t="shared" si="34"/>
        <v>32</v>
      </c>
      <c r="CU182" s="6" t="str">
        <f t="shared" si="35"/>
        <v>1709901943622</v>
      </c>
      <c r="CV182" s="5" t="str">
        <f t="shared" si="36"/>
        <v>เด็กชาย</v>
      </c>
      <c r="CW182" s="5" t="str" cm="1">
        <f t="array" ref="CW182">RIGHT(F182,MIN(LEN(SUBSTITUTE(F182,รายชื่อนักเรียนแยกห้อง!$AD$5:$AD$8,""))))</f>
        <v>จักพรรณดิ์</v>
      </c>
      <c r="CX182" s="6">
        <f t="shared" si="37"/>
        <v>0</v>
      </c>
      <c r="CY182" s="6" t="str">
        <f t="shared" si="38"/>
        <v/>
      </c>
      <c r="CZ182" s="5" t="str">
        <f t="shared" si="39"/>
        <v>มัธยมศึกษาปีที่ 1/5-0</v>
      </c>
      <c r="DA182" s="5" t="str">
        <f t="shared" si="40"/>
        <v>มัธยมศึกษาปีที่ 1/5-</v>
      </c>
      <c r="DC182" s="6" t="str">
        <f>IF(DB182="วิทย์-คณิต (เตรียมวิศวะ)",MAX($DC$1:DC181)+1,"")</f>
        <v/>
      </c>
      <c r="DD182" s="6" t="str">
        <f>IF(DB182="วิทย์-คณิต (วิทยาศาสตร์สุขภาพ)",MAX($DD$1:DD181)+1,"")</f>
        <v/>
      </c>
      <c r="DE182" s="6" t="str">
        <f>IF(DB182="ศิลป์การจัดการธุรกิจการค้าสมัยใหม่",MAX($DE$1:DE181)+1,"")</f>
        <v/>
      </c>
      <c r="DF182" s="6" t="str">
        <f>IF(DB182="ศิลป์ภาษาจีนเพื่อธุรกิจ 4.0",MAX($DF$1:DF181)+1,"")</f>
        <v/>
      </c>
      <c r="DG182" s="6" t="str">
        <f>IF(DB182="ศิลป์ภาษาอังกฤษเพื่อการสื่อสารธุรกิจ",MAX($DG$1:DG181)+1,"")</f>
        <v/>
      </c>
      <c r="DH182" s="6" t="str">
        <f>IF(DB182="นวัตกรรมการจัดการเกษตร",MAX($DH$1:DH181)+1,"")</f>
        <v/>
      </c>
      <c r="DI182" s="5">
        <f t="shared" si="41"/>
        <v>0</v>
      </c>
      <c r="DJ182" s="5" t="str">
        <f t="shared" si="42"/>
        <v>มัธยมศึกษาปีที่ 1/5-28</v>
      </c>
      <c r="DK182" s="5" t="str">
        <f t="shared" si="43"/>
        <v>-0</v>
      </c>
      <c r="DL182" s="5" t="str">
        <f t="shared" si="44"/>
        <v>มัธยมศึกษาปีที่ 1</v>
      </c>
    </row>
    <row r="183" spans="1:116">
      <c r="A183" s="5" t="str">
        <f t="shared" si="30"/>
        <v>มัธยมศึกษาปีที่ 1/5-29</v>
      </c>
      <c r="B183" s="5" t="str">
        <f t="shared" si="31"/>
        <v>ช68103-16</v>
      </c>
      <c r="C183" s="5" t="str">
        <f t="shared" si="32"/>
        <v>-0</v>
      </c>
      <c r="D183" s="8">
        <v>29</v>
      </c>
      <c r="E183" s="9" t="s">
        <v>1987</v>
      </c>
      <c r="F183" s="3" t="s">
        <v>1988</v>
      </c>
      <c r="G183" s="3" t="s">
        <v>14</v>
      </c>
      <c r="H183" s="11">
        <v>1</v>
      </c>
      <c r="I183" s="11">
        <v>7</v>
      </c>
      <c r="J183" s="11">
        <v>0</v>
      </c>
      <c r="K183" s="11">
        <v>9</v>
      </c>
      <c r="L183" s="11">
        <v>9</v>
      </c>
      <c r="M183" s="11">
        <v>0</v>
      </c>
      <c r="N183" s="11">
        <v>1</v>
      </c>
      <c r="O183" s="11">
        <v>9</v>
      </c>
      <c r="P183" s="11">
        <v>5</v>
      </c>
      <c r="Q183" s="11">
        <v>3</v>
      </c>
      <c r="R183" s="11">
        <v>5</v>
      </c>
      <c r="S183" s="11">
        <v>4</v>
      </c>
      <c r="T183" s="11">
        <v>7</v>
      </c>
      <c r="U183" s="11" t="s">
        <v>2027</v>
      </c>
      <c r="W183" s="6" t="str">
        <f>IF(X183="","",IF(X183=รายชื่อชมรม!$B$3,รายชื่อชมรม!$A$3,IF(X183=รายชื่อชมรม!$B$4,รายชื่อชมรม!$A$4,IF(X183=รายชื่อชมรม!$B$5,รายชื่อชมรม!$A$5,IF(X183=รายชื่อชมรม!$B$6,รายชื่อชมรม!$A$6,IF(X183=รายชื่อชมรม!$B$7,รายชื่อชมรม!$A$7,IF(X183=รายชื่อชมรม!$B$8,รายชื่อชมรม!$A$8,IF(X183=รายชื่อชมรม!$B$9,รายชื่อชมรม!$A$9,IF(X183=รายชื่อชมรม!$B$10,รายชื่อชมรม!$A$10,IF(X183=รายชื่อชมรม!$B$11,รายชื่อชมรม!$A$11,IF(X183=รายชื่อชมรม!$B$12,รายชื่อชมรม!$A$12,"-")))))))))))</f>
        <v>ช68103</v>
      </c>
      <c r="X183" s="6" t="s">
        <v>2309</v>
      </c>
      <c r="Y183" s="6" t="str">
        <f>IF(W183=0,"",IF(W183="-","",IF(W183="","",VLOOKUP(W183,รายชื่อชมรม!$A$3:$F$83,3,FALSE))))</f>
        <v>นายวสันต์  แสงรัตนกูล</v>
      </c>
      <c r="Z183" s="6" t="str">
        <f>IF(Y183=$Z$4,MAX(Z$1:$Z182)+1,"")</f>
        <v/>
      </c>
      <c r="AA183" s="6" t="str">
        <f>IF($Y183=AA$4,MAX(AA$1:AA182)+1,"")</f>
        <v/>
      </c>
      <c r="AB183" s="6" t="str">
        <f>IF($Y183=AB$4,MAX(AB$1:AB182)+1,"")</f>
        <v/>
      </c>
      <c r="AC183" s="6" t="str">
        <f>IF($Y183=AC$4,MAX(AC$1:AC182)+1,"")</f>
        <v/>
      </c>
      <c r="AD183" s="6" t="str">
        <f>IF($Y183=AD$4,MAX(AD$1:AD182)+1,"")</f>
        <v/>
      </c>
      <c r="AE183" s="6" t="str">
        <f>IF($Y183=AE$4,MAX(AE$1:AE182)+1,"")</f>
        <v/>
      </c>
      <c r="AF183" s="6" t="str">
        <f>IF($Y183=AF$4,MAX(AF$1:AF182)+1,"")</f>
        <v/>
      </c>
      <c r="AG183" s="6" t="str">
        <f>IF($Y183=AG$4,MAX(AG$1:AG182)+1,"")</f>
        <v/>
      </c>
      <c r="AH183" s="6" t="str">
        <f>IF($Y183=AH$4,MAX(AH$1:AH182)+1,"")</f>
        <v/>
      </c>
      <c r="AI183" s="5">
        <f t="shared" si="33"/>
        <v>0</v>
      </c>
      <c r="AK183" s="6" t="str">
        <f>IF($W183=AK$4,MAX(AK$1:AK182)+1,"")</f>
        <v/>
      </c>
      <c r="AL183" s="6" t="str">
        <f>IF($W183=AL$4,MAX(AL$1:AL182)+1,"")</f>
        <v/>
      </c>
      <c r="AM183" s="6">
        <f>IF($W183=AM$4,MAX(AM$1:AM182)+1,"")</f>
        <v>16</v>
      </c>
      <c r="AN183" s="6" t="str">
        <f>IF($W183=AN$4,MAX(AN$1:AN182)+1,"")</f>
        <v/>
      </c>
      <c r="AO183" s="6" t="str">
        <f>IF($W183=AO$4,MAX(AO$1:AO182)+1,"")</f>
        <v/>
      </c>
      <c r="AP183" s="6" t="str">
        <f>IF($W183=AP$4,MAX(AP$1:AP182)+1,"")</f>
        <v/>
      </c>
      <c r="AQ183" s="6" t="str">
        <f>IF($W183=AQ$4,MAX(AQ$1:AQ182)+1,"")</f>
        <v/>
      </c>
      <c r="AR183" s="6" t="str">
        <f>IF($W183=AR$4,MAX(AR$1:AR182)+1,"")</f>
        <v/>
      </c>
      <c r="AS183" s="6" t="str">
        <f>IF($W183=AS$4,MAX(AS$1:AS182)+1,"")</f>
        <v/>
      </c>
      <c r="AT183" s="6" t="str">
        <f>IF($W183=AT$4,MAX(AT$1:AT182)+1,"")</f>
        <v/>
      </c>
      <c r="AU183" s="6" t="str">
        <f>IF($W183=AU$4,MAX(AU$1:AU182)+1,"")</f>
        <v/>
      </c>
      <c r="AV183" s="6" t="str">
        <f>IF($W183=AV$4,MAX(AV$1:AV182)+1,"")</f>
        <v/>
      </c>
      <c r="AW183" s="6" t="str">
        <f>IF($W183=AW$4,MAX(AW$1:AW182)+1,"")</f>
        <v/>
      </c>
      <c r="AX183" s="6" t="str">
        <f>IF($W183=AX$4,MAX(AX$1:AX182)+1,"")</f>
        <v/>
      </c>
      <c r="AY183" s="6" t="str">
        <f>IF($W183=AY$4,MAX(AY$1:AY182)+1,"")</f>
        <v/>
      </c>
      <c r="AZ183" s="6" t="str">
        <f>IF($W183=AZ$4,MAX(AZ$1:AZ182)+1,"")</f>
        <v/>
      </c>
      <c r="BA183" s="6" t="str">
        <f>IF($W183=BA$4,MAX(BA$1:BA182)+1,"")</f>
        <v/>
      </c>
      <c r="BB183" s="6" t="str">
        <f>IF($W183=BB$4,MAX(BB$1:BB182)+1,"")</f>
        <v/>
      </c>
      <c r="BC183" s="6" t="str">
        <f>IF($W183=BC$4,MAX(BC$1:BC182)+1,"")</f>
        <v/>
      </c>
      <c r="BD183" s="6" t="str">
        <f>IF($W183=BD$4,MAX(BD$1:BD182)+1,"")</f>
        <v/>
      </c>
      <c r="BE183" s="6" t="str">
        <f>IF($W183=BE$4,MAX(BE$1:BE182)+1,"")</f>
        <v/>
      </c>
      <c r="BF183" s="6" t="str">
        <f>IF($W183=BF$4,MAX(BF$1:BF182)+1,"")</f>
        <v/>
      </c>
      <c r="BG183" s="6" t="str">
        <f>IF($W183=BG$4,MAX(BG$1:BG182)+1,"")</f>
        <v/>
      </c>
      <c r="BH183" s="6" t="str">
        <f>IF($W183=BH$4,MAX(BH$1:BH182)+1,"")</f>
        <v/>
      </c>
      <c r="BI183" s="6" t="str">
        <f>IF($W183=BI$4,MAX(BI$1:BI182)+1,"")</f>
        <v/>
      </c>
      <c r="BJ183" s="6" t="str">
        <f>IF($W183=BJ$4,MAX(BJ$1:BJ182)+1,"")</f>
        <v/>
      </c>
      <c r="BK183" s="6" t="str">
        <f>IF($W183=BK$4,MAX(BK$1:BK182)+1,"")</f>
        <v/>
      </c>
      <c r="BL183" s="6" t="str">
        <f>IF($W183=BL$4,MAX(BL$1:BL182)+1,"")</f>
        <v/>
      </c>
      <c r="BM183" s="6" t="str">
        <f>IF($W183=BM$4,MAX(BM$1:BM182)+1,"")</f>
        <v/>
      </c>
      <c r="BN183" s="6" t="str">
        <f>IF($W183=BN$4,MAX(BN$1:BN182)+1,"")</f>
        <v/>
      </c>
      <c r="BO183" s="6" t="str">
        <f>IF($W183=BO$4,MAX(BO$1:BO182)+1,"")</f>
        <v/>
      </c>
      <c r="BP183" s="6" t="str">
        <f>IF($W183=BP$4,MAX(BP$1:BP182)+1,"")</f>
        <v/>
      </c>
      <c r="BQ183" s="6" t="str">
        <f>IF($W183=BQ$4,MAX(BQ$1:BQ182)+1,"")</f>
        <v/>
      </c>
      <c r="BR183" s="6" t="str">
        <f>IF($W183=BR$4,MAX(BR$1:BR182)+1,"")</f>
        <v/>
      </c>
      <c r="BS183" s="6" t="str">
        <f>IF($W183=BS$4,MAX(BS$1:BS182)+1,"")</f>
        <v/>
      </c>
      <c r="BT183" s="6" t="str">
        <f>IF($W183=BT$4,MAX(BT$1:BT182)+1,"")</f>
        <v/>
      </c>
      <c r="BU183" s="6" t="str">
        <f>IF($W183=BU$4,MAX(BU$1:BU182)+1,"")</f>
        <v/>
      </c>
      <c r="BV183" s="6" t="str">
        <f>IF($W183=BV$4,MAX(BV$1:BV182)+1,"")</f>
        <v/>
      </c>
      <c r="BW183" s="6" t="str">
        <f>IF($W183=BW$4,MAX(BW$1:BW182)+1,"")</f>
        <v/>
      </c>
      <c r="BX183" s="6" t="str">
        <f>IF($W183=BX$4,MAX(BX$1:BX182)+1,"")</f>
        <v/>
      </c>
      <c r="BY183" s="6" t="str">
        <f>IF($W183=BY$4,MAX(BY$1:BY182)+1,"")</f>
        <v/>
      </c>
      <c r="BZ183" s="6" t="str">
        <f>IF($W183=BZ$4,MAX(BZ$1:BZ182)+1,"")</f>
        <v/>
      </c>
      <c r="CA183" s="6" t="str">
        <f>IF($W183=CA$4,MAX(CA$1:CA182)+1,"")</f>
        <v/>
      </c>
      <c r="CB183" s="6" t="str">
        <f>IF($W183=CB$4,MAX(CB$1:CB182)+1,"")</f>
        <v/>
      </c>
      <c r="CC183" s="6" t="str">
        <f>IF($W183=CC$4,MAX(CC$1:CC182)+1,"")</f>
        <v/>
      </c>
      <c r="CD183" s="6" t="str">
        <f>IF($W183=CD$4,MAX(CD$1:CD182)+1,"")</f>
        <v/>
      </c>
      <c r="CE183" s="6" t="str">
        <f>IF($W183=CE$4,MAX(CE$1:CE182)+1,"")</f>
        <v/>
      </c>
      <c r="CF183" s="6" t="str">
        <f>IF($W183=CF$4,MAX(CF$1:CF182)+1,"")</f>
        <v/>
      </c>
      <c r="CG183" s="6" t="str">
        <f>IF($W183=CG$4,MAX(CG$1:CG182)+1,"")</f>
        <v/>
      </c>
      <c r="CH183" s="6" t="str">
        <f>IF($W183=CH$4,MAX(CH$1:CH182)+1,"")</f>
        <v/>
      </c>
      <c r="CI183" s="6" t="str">
        <f>IF($W183=CI$4,MAX(CI$1:CI182)+1,"")</f>
        <v/>
      </c>
      <c r="CJ183" s="6" t="str">
        <f>IF($W183=CJ$4,MAX(CJ$1:CJ182)+1,"")</f>
        <v/>
      </c>
      <c r="CK183" s="6" t="str">
        <f>IF($W183=CK$4,MAX(CK$1:CK182)+1,"")</f>
        <v/>
      </c>
      <c r="CL183" s="6" t="str">
        <f>IF($W183=CL$4,MAX(CL$1:CL182)+1,"")</f>
        <v/>
      </c>
      <c r="CM183" s="6" t="str">
        <f>IF($W183=CM$4,MAX(CM$1:CM182)+1,"")</f>
        <v/>
      </c>
      <c r="CN183" s="6" t="str">
        <f>IF($W183=CN$4,MAX(CN$1:CN182)+1,"")</f>
        <v/>
      </c>
      <c r="CO183" s="6" t="str">
        <f>IF($W183=CO$4,MAX(CO$1:CO182)+1,"")</f>
        <v/>
      </c>
      <c r="CP183" s="6" t="str">
        <f>IF($W183=CP$4,MAX(CP$1:CP182)+1,"")</f>
        <v/>
      </c>
      <c r="CQ183" s="6" t="str">
        <f>IF($W183=CQ$4,MAX(CQ$1:CQ182)+1,"")</f>
        <v/>
      </c>
      <c r="CR183" s="6" t="str">
        <f>IF($W183=CR$4,MAX(CR$1:CR182)+1,"")</f>
        <v/>
      </c>
      <c r="CS183" s="6" t="str">
        <f>IF($W183=CS$4,MAX(CS$1:CS182)+1,"")</f>
        <v/>
      </c>
      <c r="CT183" s="5">
        <f t="shared" si="34"/>
        <v>16</v>
      </c>
      <c r="CU183" s="6" t="str">
        <f t="shared" si="35"/>
        <v>1709901953547</v>
      </c>
      <c r="CV183" s="5" t="str">
        <f t="shared" si="36"/>
        <v>เด็กหญิง</v>
      </c>
      <c r="CW183" s="5" t="str" cm="1">
        <f t="array" ref="CW183">RIGHT(F183,MIN(LEN(SUBSTITUTE(F183,รายชื่อนักเรียนแยกห้อง!$AD$5:$AD$8,""))))</f>
        <v xml:space="preserve">มนชิตา            </v>
      </c>
      <c r="CX183" s="6" t="str">
        <f t="shared" si="37"/>
        <v/>
      </c>
      <c r="CY183" s="6">
        <f t="shared" si="38"/>
        <v>0</v>
      </c>
      <c r="CZ183" s="5" t="str">
        <f t="shared" si="39"/>
        <v>มัธยมศึกษาปีที่ 1/5-</v>
      </c>
      <c r="DA183" s="5" t="str">
        <f t="shared" si="40"/>
        <v>มัธยมศึกษาปีที่ 1/5-0</v>
      </c>
      <c r="DC183" s="6" t="str">
        <f>IF(DB183="วิทย์-คณิต (เตรียมวิศวะ)",MAX($DC$1:DC182)+1,"")</f>
        <v/>
      </c>
      <c r="DD183" s="6" t="str">
        <f>IF(DB183="วิทย์-คณิต (วิทยาศาสตร์สุขภาพ)",MAX($DD$1:DD182)+1,"")</f>
        <v/>
      </c>
      <c r="DE183" s="6" t="str">
        <f>IF(DB183="ศิลป์การจัดการธุรกิจการค้าสมัยใหม่",MAX($DE$1:DE182)+1,"")</f>
        <v/>
      </c>
      <c r="DF183" s="6" t="str">
        <f>IF(DB183="ศิลป์ภาษาจีนเพื่อธุรกิจ 4.0",MAX($DF$1:DF182)+1,"")</f>
        <v/>
      </c>
      <c r="DG183" s="6" t="str">
        <f>IF(DB183="ศิลป์ภาษาอังกฤษเพื่อการสื่อสารธุรกิจ",MAX($DG$1:DG182)+1,"")</f>
        <v/>
      </c>
      <c r="DH183" s="6" t="str">
        <f>IF(DB183="นวัตกรรมการจัดการเกษตร",MAX($DH$1:DH182)+1,"")</f>
        <v/>
      </c>
      <c r="DI183" s="5">
        <f t="shared" si="41"/>
        <v>0</v>
      </c>
      <c r="DJ183" s="5" t="str">
        <f t="shared" si="42"/>
        <v>มัธยมศึกษาปีที่ 1/5-29</v>
      </c>
      <c r="DK183" s="5" t="str">
        <f t="shared" si="43"/>
        <v>-0</v>
      </c>
      <c r="DL183" s="5" t="str">
        <f t="shared" si="44"/>
        <v>มัธยมศึกษาปีที่ 1</v>
      </c>
    </row>
    <row r="184" spans="1:116">
      <c r="A184" s="5" t="str">
        <f t="shared" si="30"/>
        <v>มัธยมศึกษาปีที่ 1/5-30</v>
      </c>
      <c r="B184" s="5" t="str">
        <f t="shared" si="31"/>
        <v>ช68107-22</v>
      </c>
      <c r="C184" s="5" t="str">
        <f t="shared" si="32"/>
        <v>-0</v>
      </c>
      <c r="D184" s="8">
        <v>30</v>
      </c>
      <c r="E184" s="9" t="s">
        <v>1989</v>
      </c>
      <c r="F184" s="3" t="s">
        <v>1990</v>
      </c>
      <c r="G184" s="3" t="s">
        <v>1991</v>
      </c>
      <c r="H184" s="11">
        <v>1</v>
      </c>
      <c r="I184" s="11">
        <v>7</v>
      </c>
      <c r="J184" s="11">
        <v>0</v>
      </c>
      <c r="K184" s="11">
        <v>9</v>
      </c>
      <c r="L184" s="11">
        <v>9</v>
      </c>
      <c r="M184" s="11">
        <v>0</v>
      </c>
      <c r="N184" s="11">
        <v>1</v>
      </c>
      <c r="O184" s="11">
        <v>9</v>
      </c>
      <c r="P184" s="11">
        <v>7</v>
      </c>
      <c r="Q184" s="11">
        <v>5</v>
      </c>
      <c r="R184" s="11">
        <v>2</v>
      </c>
      <c r="S184" s="11">
        <v>4</v>
      </c>
      <c r="T184" s="11">
        <v>9</v>
      </c>
      <c r="U184" s="11" t="s">
        <v>2027</v>
      </c>
      <c r="W184" s="6" t="str">
        <f>IF(X184="","",IF(X184=รายชื่อชมรม!$B$3,รายชื่อชมรม!$A$3,IF(X184=รายชื่อชมรม!$B$4,รายชื่อชมรม!$A$4,IF(X184=รายชื่อชมรม!$B$5,รายชื่อชมรม!$A$5,IF(X184=รายชื่อชมรม!$B$6,รายชื่อชมรม!$A$6,IF(X184=รายชื่อชมรม!$B$7,รายชื่อชมรม!$A$7,IF(X184=รายชื่อชมรม!$B$8,รายชื่อชมรม!$A$8,IF(X184=รายชื่อชมรม!$B$9,รายชื่อชมรม!$A$9,IF(X184=รายชื่อชมรม!$B$10,รายชื่อชมรม!$A$10,IF(X184=รายชื่อชมรม!$B$11,รายชื่อชมรม!$A$11,IF(X184=รายชื่อชมรม!$B$12,รายชื่อชมรม!$A$12,"-")))))))))))</f>
        <v>ช68107</v>
      </c>
      <c r="X184" s="6" t="s">
        <v>2305</v>
      </c>
      <c r="Y184" s="6" t="str">
        <f>IF(W184=0,"",IF(W184="-","",IF(W184="","",VLOOKUP(W184,รายชื่อชมรม!$A$3:$F$83,3,FALSE))))</f>
        <v>นางโสจาริน  อินทรเรือง</v>
      </c>
      <c r="Z184" s="6" t="str">
        <f>IF(Y184=$Z$4,MAX(Z$1:$Z183)+1,"")</f>
        <v/>
      </c>
      <c r="AA184" s="6" t="str">
        <f>IF($Y184=AA$4,MAX(AA$1:AA183)+1,"")</f>
        <v/>
      </c>
      <c r="AB184" s="6" t="str">
        <f>IF($Y184=AB$4,MAX(AB$1:AB183)+1,"")</f>
        <v/>
      </c>
      <c r="AC184" s="6" t="str">
        <f>IF($Y184=AC$4,MAX(AC$1:AC183)+1,"")</f>
        <v/>
      </c>
      <c r="AD184" s="6" t="str">
        <f>IF($Y184=AD$4,MAX(AD$1:AD183)+1,"")</f>
        <v/>
      </c>
      <c r="AE184" s="6" t="str">
        <f>IF($Y184=AE$4,MAX(AE$1:AE183)+1,"")</f>
        <v/>
      </c>
      <c r="AF184" s="6" t="str">
        <f>IF($Y184=AF$4,MAX(AF$1:AF183)+1,"")</f>
        <v/>
      </c>
      <c r="AG184" s="6" t="str">
        <f>IF($Y184=AG$4,MAX(AG$1:AG183)+1,"")</f>
        <v/>
      </c>
      <c r="AH184" s="6" t="str">
        <f>IF($Y184=AH$4,MAX(AH$1:AH183)+1,"")</f>
        <v/>
      </c>
      <c r="AI184" s="5">
        <f t="shared" si="33"/>
        <v>0</v>
      </c>
      <c r="AK184" s="6" t="str">
        <f>IF($W184=AK$4,MAX(AK$1:AK183)+1,"")</f>
        <v/>
      </c>
      <c r="AL184" s="6" t="str">
        <f>IF($W184=AL$4,MAX(AL$1:AL183)+1,"")</f>
        <v/>
      </c>
      <c r="AM184" s="6" t="str">
        <f>IF($W184=AM$4,MAX(AM$1:AM183)+1,"")</f>
        <v/>
      </c>
      <c r="AN184" s="6" t="str">
        <f>IF($W184=AN$4,MAX(AN$1:AN183)+1,"")</f>
        <v/>
      </c>
      <c r="AO184" s="6" t="str">
        <f>IF($W184=AO$4,MAX(AO$1:AO183)+1,"")</f>
        <v/>
      </c>
      <c r="AP184" s="6" t="str">
        <f>IF($W184=AP$4,MAX(AP$1:AP183)+1,"")</f>
        <v/>
      </c>
      <c r="AQ184" s="6">
        <f>IF($W184=AQ$4,MAX(AQ$1:AQ183)+1,"")</f>
        <v>22</v>
      </c>
      <c r="AR184" s="6" t="str">
        <f>IF($W184=AR$4,MAX(AR$1:AR183)+1,"")</f>
        <v/>
      </c>
      <c r="AS184" s="6" t="str">
        <f>IF($W184=AS$4,MAX(AS$1:AS183)+1,"")</f>
        <v/>
      </c>
      <c r="AT184" s="6" t="str">
        <f>IF($W184=AT$4,MAX(AT$1:AT183)+1,"")</f>
        <v/>
      </c>
      <c r="AU184" s="6" t="str">
        <f>IF($W184=AU$4,MAX(AU$1:AU183)+1,"")</f>
        <v/>
      </c>
      <c r="AV184" s="6" t="str">
        <f>IF($W184=AV$4,MAX(AV$1:AV183)+1,"")</f>
        <v/>
      </c>
      <c r="AW184" s="6" t="str">
        <f>IF($W184=AW$4,MAX(AW$1:AW183)+1,"")</f>
        <v/>
      </c>
      <c r="AX184" s="6" t="str">
        <f>IF($W184=AX$4,MAX(AX$1:AX183)+1,"")</f>
        <v/>
      </c>
      <c r="AY184" s="6" t="str">
        <f>IF($W184=AY$4,MAX(AY$1:AY183)+1,"")</f>
        <v/>
      </c>
      <c r="AZ184" s="6" t="str">
        <f>IF($W184=AZ$4,MAX(AZ$1:AZ183)+1,"")</f>
        <v/>
      </c>
      <c r="BA184" s="6" t="str">
        <f>IF($W184=BA$4,MAX(BA$1:BA183)+1,"")</f>
        <v/>
      </c>
      <c r="BB184" s="6" t="str">
        <f>IF($W184=BB$4,MAX(BB$1:BB183)+1,"")</f>
        <v/>
      </c>
      <c r="BC184" s="6" t="str">
        <f>IF($W184=BC$4,MAX(BC$1:BC183)+1,"")</f>
        <v/>
      </c>
      <c r="BD184" s="6" t="str">
        <f>IF($W184=BD$4,MAX(BD$1:BD183)+1,"")</f>
        <v/>
      </c>
      <c r="BE184" s="6" t="str">
        <f>IF($W184=BE$4,MAX(BE$1:BE183)+1,"")</f>
        <v/>
      </c>
      <c r="BF184" s="6" t="str">
        <f>IF($W184=BF$4,MAX(BF$1:BF183)+1,"")</f>
        <v/>
      </c>
      <c r="BG184" s="6" t="str">
        <f>IF($W184=BG$4,MAX(BG$1:BG183)+1,"")</f>
        <v/>
      </c>
      <c r="BH184" s="6" t="str">
        <f>IF($W184=BH$4,MAX(BH$1:BH183)+1,"")</f>
        <v/>
      </c>
      <c r="BI184" s="6" t="str">
        <f>IF($W184=BI$4,MAX(BI$1:BI183)+1,"")</f>
        <v/>
      </c>
      <c r="BJ184" s="6" t="str">
        <f>IF($W184=BJ$4,MAX(BJ$1:BJ183)+1,"")</f>
        <v/>
      </c>
      <c r="BK184" s="6" t="str">
        <f>IF($W184=BK$4,MAX(BK$1:BK183)+1,"")</f>
        <v/>
      </c>
      <c r="BL184" s="6" t="str">
        <f>IF($W184=BL$4,MAX(BL$1:BL183)+1,"")</f>
        <v/>
      </c>
      <c r="BM184" s="6" t="str">
        <f>IF($W184=BM$4,MAX(BM$1:BM183)+1,"")</f>
        <v/>
      </c>
      <c r="BN184" s="6" t="str">
        <f>IF($W184=BN$4,MAX(BN$1:BN183)+1,"")</f>
        <v/>
      </c>
      <c r="BO184" s="6" t="str">
        <f>IF($W184=BO$4,MAX(BO$1:BO183)+1,"")</f>
        <v/>
      </c>
      <c r="BP184" s="6" t="str">
        <f>IF($W184=BP$4,MAX(BP$1:BP183)+1,"")</f>
        <v/>
      </c>
      <c r="BQ184" s="6" t="str">
        <f>IF($W184=BQ$4,MAX(BQ$1:BQ183)+1,"")</f>
        <v/>
      </c>
      <c r="BR184" s="6" t="str">
        <f>IF($W184=BR$4,MAX(BR$1:BR183)+1,"")</f>
        <v/>
      </c>
      <c r="BS184" s="6" t="str">
        <f>IF($W184=BS$4,MAX(BS$1:BS183)+1,"")</f>
        <v/>
      </c>
      <c r="BT184" s="6" t="str">
        <f>IF($W184=BT$4,MAX(BT$1:BT183)+1,"")</f>
        <v/>
      </c>
      <c r="BU184" s="6" t="str">
        <f>IF($W184=BU$4,MAX(BU$1:BU183)+1,"")</f>
        <v/>
      </c>
      <c r="BV184" s="6" t="str">
        <f>IF($W184=BV$4,MAX(BV$1:BV183)+1,"")</f>
        <v/>
      </c>
      <c r="BW184" s="6" t="str">
        <f>IF($W184=BW$4,MAX(BW$1:BW183)+1,"")</f>
        <v/>
      </c>
      <c r="BX184" s="6" t="str">
        <f>IF($W184=BX$4,MAX(BX$1:BX183)+1,"")</f>
        <v/>
      </c>
      <c r="BY184" s="6" t="str">
        <f>IF($W184=BY$4,MAX(BY$1:BY183)+1,"")</f>
        <v/>
      </c>
      <c r="BZ184" s="6" t="str">
        <f>IF($W184=BZ$4,MAX(BZ$1:BZ183)+1,"")</f>
        <v/>
      </c>
      <c r="CA184" s="6" t="str">
        <f>IF($W184=CA$4,MAX(CA$1:CA183)+1,"")</f>
        <v/>
      </c>
      <c r="CB184" s="6" t="str">
        <f>IF($W184=CB$4,MAX(CB$1:CB183)+1,"")</f>
        <v/>
      </c>
      <c r="CC184" s="6" t="str">
        <f>IF($W184=CC$4,MAX(CC$1:CC183)+1,"")</f>
        <v/>
      </c>
      <c r="CD184" s="6" t="str">
        <f>IF($W184=CD$4,MAX(CD$1:CD183)+1,"")</f>
        <v/>
      </c>
      <c r="CE184" s="6" t="str">
        <f>IF($W184=CE$4,MAX(CE$1:CE183)+1,"")</f>
        <v/>
      </c>
      <c r="CF184" s="6" t="str">
        <f>IF($W184=CF$4,MAX(CF$1:CF183)+1,"")</f>
        <v/>
      </c>
      <c r="CG184" s="6" t="str">
        <f>IF($W184=CG$4,MAX(CG$1:CG183)+1,"")</f>
        <v/>
      </c>
      <c r="CH184" s="6" t="str">
        <f>IF($W184=CH$4,MAX(CH$1:CH183)+1,"")</f>
        <v/>
      </c>
      <c r="CI184" s="6" t="str">
        <f>IF($W184=CI$4,MAX(CI$1:CI183)+1,"")</f>
        <v/>
      </c>
      <c r="CJ184" s="6" t="str">
        <f>IF($W184=CJ$4,MAX(CJ$1:CJ183)+1,"")</f>
        <v/>
      </c>
      <c r="CK184" s="6" t="str">
        <f>IF($W184=CK$4,MAX(CK$1:CK183)+1,"")</f>
        <v/>
      </c>
      <c r="CL184" s="6" t="str">
        <f>IF($W184=CL$4,MAX(CL$1:CL183)+1,"")</f>
        <v/>
      </c>
      <c r="CM184" s="6" t="str">
        <f>IF($W184=CM$4,MAX(CM$1:CM183)+1,"")</f>
        <v/>
      </c>
      <c r="CN184" s="6" t="str">
        <f>IF($W184=CN$4,MAX(CN$1:CN183)+1,"")</f>
        <v/>
      </c>
      <c r="CO184" s="6" t="str">
        <f>IF($W184=CO$4,MAX(CO$1:CO183)+1,"")</f>
        <v/>
      </c>
      <c r="CP184" s="6" t="str">
        <f>IF($W184=CP$4,MAX(CP$1:CP183)+1,"")</f>
        <v/>
      </c>
      <c r="CQ184" s="6" t="str">
        <f>IF($W184=CQ$4,MAX(CQ$1:CQ183)+1,"")</f>
        <v/>
      </c>
      <c r="CR184" s="6" t="str">
        <f>IF($W184=CR$4,MAX(CR$1:CR183)+1,"")</f>
        <v/>
      </c>
      <c r="CS184" s="6" t="str">
        <f>IF($W184=CS$4,MAX(CS$1:CS183)+1,"")</f>
        <v/>
      </c>
      <c r="CT184" s="5">
        <f t="shared" si="34"/>
        <v>22</v>
      </c>
      <c r="CU184" s="6" t="str">
        <f t="shared" si="35"/>
        <v>1709901975249</v>
      </c>
      <c r="CV184" s="5" t="str">
        <f t="shared" si="36"/>
        <v>เด็กหญิง</v>
      </c>
      <c r="CW184" s="5" t="str" cm="1">
        <f t="array" ref="CW184">RIGHT(F184,MIN(LEN(SUBSTITUTE(F184,รายชื่อนักเรียนแยกห้อง!$AD$5:$AD$8,""))))</f>
        <v>กัญญ์วรา</v>
      </c>
      <c r="CX184" s="6" t="str">
        <f t="shared" si="37"/>
        <v/>
      </c>
      <c r="CY184" s="6">
        <f t="shared" si="38"/>
        <v>0</v>
      </c>
      <c r="CZ184" s="5" t="str">
        <f t="shared" si="39"/>
        <v>มัธยมศึกษาปีที่ 1/5-</v>
      </c>
      <c r="DA184" s="5" t="str">
        <f t="shared" si="40"/>
        <v>มัธยมศึกษาปีที่ 1/5-0</v>
      </c>
      <c r="DC184" s="6" t="str">
        <f>IF(DB184="วิทย์-คณิต (เตรียมวิศวะ)",MAX($DC$1:DC183)+1,"")</f>
        <v/>
      </c>
      <c r="DD184" s="6" t="str">
        <f>IF(DB184="วิทย์-คณิต (วิทยาศาสตร์สุขภาพ)",MAX($DD$1:DD183)+1,"")</f>
        <v/>
      </c>
      <c r="DE184" s="6" t="str">
        <f>IF(DB184="ศิลป์การจัดการธุรกิจการค้าสมัยใหม่",MAX($DE$1:DE183)+1,"")</f>
        <v/>
      </c>
      <c r="DF184" s="6" t="str">
        <f>IF(DB184="ศิลป์ภาษาจีนเพื่อธุรกิจ 4.0",MAX($DF$1:DF183)+1,"")</f>
        <v/>
      </c>
      <c r="DG184" s="6" t="str">
        <f>IF(DB184="ศิลป์ภาษาอังกฤษเพื่อการสื่อสารธุรกิจ",MAX($DG$1:DG183)+1,"")</f>
        <v/>
      </c>
      <c r="DH184" s="6" t="str">
        <f>IF(DB184="นวัตกรรมการจัดการเกษตร",MAX($DH$1:DH183)+1,"")</f>
        <v/>
      </c>
      <c r="DI184" s="5">
        <f t="shared" si="41"/>
        <v>0</v>
      </c>
      <c r="DJ184" s="5" t="str">
        <f t="shared" si="42"/>
        <v>มัธยมศึกษาปีที่ 1/5-30</v>
      </c>
      <c r="DK184" s="5" t="str">
        <f t="shared" si="43"/>
        <v>-0</v>
      </c>
      <c r="DL184" s="5" t="str">
        <f t="shared" si="44"/>
        <v>มัธยมศึกษาปีที่ 1</v>
      </c>
    </row>
    <row r="185" spans="1:116">
      <c r="A185" s="5" t="str">
        <f t="shared" si="30"/>
        <v>มัธยมศึกษาปีที่ 1/5-31</v>
      </c>
      <c r="B185" s="5" t="str">
        <f t="shared" si="31"/>
        <v>ช68101-21</v>
      </c>
      <c r="C185" s="5" t="str">
        <f t="shared" si="32"/>
        <v>-0</v>
      </c>
      <c r="D185" s="8">
        <v>31</v>
      </c>
      <c r="E185" s="9" t="s">
        <v>1992</v>
      </c>
      <c r="F185" s="3" t="s">
        <v>1993</v>
      </c>
      <c r="G185" s="3" t="s">
        <v>1994</v>
      </c>
      <c r="H185" s="11">
        <v>1</v>
      </c>
      <c r="I185" s="11">
        <v>7</v>
      </c>
      <c r="J185" s="11">
        <v>0</v>
      </c>
      <c r="K185" s="11">
        <v>9</v>
      </c>
      <c r="L185" s="11">
        <v>9</v>
      </c>
      <c r="M185" s="11">
        <v>0</v>
      </c>
      <c r="N185" s="11">
        <v>1</v>
      </c>
      <c r="O185" s="11">
        <v>9</v>
      </c>
      <c r="P185" s="11">
        <v>4</v>
      </c>
      <c r="Q185" s="11">
        <v>4</v>
      </c>
      <c r="R185" s="11">
        <v>2</v>
      </c>
      <c r="S185" s="11">
        <v>5</v>
      </c>
      <c r="T185" s="11">
        <v>4</v>
      </c>
      <c r="U185" s="11" t="s">
        <v>2027</v>
      </c>
      <c r="W185" s="6" t="str">
        <f>IF(X185="","",IF(X185=รายชื่อชมรม!$B$3,รายชื่อชมรม!$A$3,IF(X185=รายชื่อชมรม!$B$4,รายชื่อชมรม!$A$4,IF(X185=รายชื่อชมรม!$B$5,รายชื่อชมรม!$A$5,IF(X185=รายชื่อชมรม!$B$6,รายชื่อชมรม!$A$6,IF(X185=รายชื่อชมรม!$B$7,รายชื่อชมรม!$A$7,IF(X185=รายชื่อชมรม!$B$8,รายชื่อชมรม!$A$8,IF(X185=รายชื่อชมรม!$B$9,รายชื่อชมรม!$A$9,IF(X185=รายชื่อชมรม!$B$10,รายชื่อชมรม!$A$10,IF(X185=รายชื่อชมรม!$B$11,รายชื่อชมรม!$A$11,IF(X185=รายชื่อชมรม!$B$12,รายชื่อชมรม!$A$12,"-")))))))))))</f>
        <v>ช68101</v>
      </c>
      <c r="X185" s="6" t="s">
        <v>2324</v>
      </c>
      <c r="Y185" s="6" t="str">
        <f>IF(W185=0,"",IF(W185="-","",IF(W185="","",VLOOKUP(W185,รายชื่อชมรม!$A$3:$F$83,3,FALSE))))</f>
        <v>นางสาวศิลป์ศุภา  คุสินธุ์</v>
      </c>
      <c r="Z185" s="6" t="str">
        <f>IF(Y185=$Z$4,MAX(Z$1:$Z184)+1,"")</f>
        <v/>
      </c>
      <c r="AA185" s="6" t="str">
        <f>IF($Y185=AA$4,MAX(AA$1:AA184)+1,"")</f>
        <v/>
      </c>
      <c r="AB185" s="6" t="str">
        <f>IF($Y185=AB$4,MAX(AB$1:AB184)+1,"")</f>
        <v/>
      </c>
      <c r="AC185" s="6" t="str">
        <f>IF($Y185=AC$4,MAX(AC$1:AC184)+1,"")</f>
        <v/>
      </c>
      <c r="AD185" s="6" t="str">
        <f>IF($Y185=AD$4,MAX(AD$1:AD184)+1,"")</f>
        <v/>
      </c>
      <c r="AE185" s="6" t="str">
        <f>IF($Y185=AE$4,MAX(AE$1:AE184)+1,"")</f>
        <v/>
      </c>
      <c r="AF185" s="6" t="str">
        <f>IF($Y185=AF$4,MAX(AF$1:AF184)+1,"")</f>
        <v/>
      </c>
      <c r="AG185" s="6" t="str">
        <f>IF($Y185=AG$4,MAX(AG$1:AG184)+1,"")</f>
        <v/>
      </c>
      <c r="AH185" s="6" t="str">
        <f>IF($Y185=AH$4,MAX(AH$1:AH184)+1,"")</f>
        <v/>
      </c>
      <c r="AI185" s="5">
        <f t="shared" si="33"/>
        <v>0</v>
      </c>
      <c r="AK185" s="6">
        <f>IF($W185=AK$4,MAX(AK$1:AK184)+1,"")</f>
        <v>21</v>
      </c>
      <c r="AL185" s="6" t="str">
        <f>IF($W185=AL$4,MAX(AL$1:AL184)+1,"")</f>
        <v/>
      </c>
      <c r="AM185" s="6" t="str">
        <f>IF($W185=AM$4,MAX(AM$1:AM184)+1,"")</f>
        <v/>
      </c>
      <c r="AN185" s="6" t="str">
        <f>IF($W185=AN$4,MAX(AN$1:AN184)+1,"")</f>
        <v/>
      </c>
      <c r="AO185" s="6" t="str">
        <f>IF($W185=AO$4,MAX(AO$1:AO184)+1,"")</f>
        <v/>
      </c>
      <c r="AP185" s="6" t="str">
        <f>IF($W185=AP$4,MAX(AP$1:AP184)+1,"")</f>
        <v/>
      </c>
      <c r="AQ185" s="6" t="str">
        <f>IF($W185=AQ$4,MAX(AQ$1:AQ184)+1,"")</f>
        <v/>
      </c>
      <c r="AR185" s="6" t="str">
        <f>IF($W185=AR$4,MAX(AR$1:AR184)+1,"")</f>
        <v/>
      </c>
      <c r="AS185" s="6" t="str">
        <f>IF($W185=AS$4,MAX(AS$1:AS184)+1,"")</f>
        <v/>
      </c>
      <c r="AT185" s="6" t="str">
        <f>IF($W185=AT$4,MAX(AT$1:AT184)+1,"")</f>
        <v/>
      </c>
      <c r="AU185" s="6" t="str">
        <f>IF($W185=AU$4,MAX(AU$1:AU184)+1,"")</f>
        <v/>
      </c>
      <c r="AV185" s="6" t="str">
        <f>IF($W185=AV$4,MAX(AV$1:AV184)+1,"")</f>
        <v/>
      </c>
      <c r="AW185" s="6" t="str">
        <f>IF($W185=AW$4,MAX(AW$1:AW184)+1,"")</f>
        <v/>
      </c>
      <c r="AX185" s="6" t="str">
        <f>IF($W185=AX$4,MAX(AX$1:AX184)+1,"")</f>
        <v/>
      </c>
      <c r="AY185" s="6" t="str">
        <f>IF($W185=AY$4,MAX(AY$1:AY184)+1,"")</f>
        <v/>
      </c>
      <c r="AZ185" s="6" t="str">
        <f>IF($W185=AZ$4,MAX(AZ$1:AZ184)+1,"")</f>
        <v/>
      </c>
      <c r="BA185" s="6" t="str">
        <f>IF($W185=BA$4,MAX(BA$1:BA184)+1,"")</f>
        <v/>
      </c>
      <c r="BB185" s="6" t="str">
        <f>IF($W185=BB$4,MAX(BB$1:BB184)+1,"")</f>
        <v/>
      </c>
      <c r="BC185" s="6" t="str">
        <f>IF($W185=BC$4,MAX(BC$1:BC184)+1,"")</f>
        <v/>
      </c>
      <c r="BD185" s="6" t="str">
        <f>IF($W185=BD$4,MAX(BD$1:BD184)+1,"")</f>
        <v/>
      </c>
      <c r="BE185" s="6" t="str">
        <f>IF($W185=BE$4,MAX(BE$1:BE184)+1,"")</f>
        <v/>
      </c>
      <c r="BF185" s="6" t="str">
        <f>IF($W185=BF$4,MAX(BF$1:BF184)+1,"")</f>
        <v/>
      </c>
      <c r="BG185" s="6" t="str">
        <f>IF($W185=BG$4,MAX(BG$1:BG184)+1,"")</f>
        <v/>
      </c>
      <c r="BH185" s="6" t="str">
        <f>IF($W185=BH$4,MAX(BH$1:BH184)+1,"")</f>
        <v/>
      </c>
      <c r="BI185" s="6" t="str">
        <f>IF($W185=BI$4,MAX(BI$1:BI184)+1,"")</f>
        <v/>
      </c>
      <c r="BJ185" s="6" t="str">
        <f>IF($W185=BJ$4,MAX(BJ$1:BJ184)+1,"")</f>
        <v/>
      </c>
      <c r="BK185" s="6" t="str">
        <f>IF($W185=BK$4,MAX(BK$1:BK184)+1,"")</f>
        <v/>
      </c>
      <c r="BL185" s="6" t="str">
        <f>IF($W185=BL$4,MAX(BL$1:BL184)+1,"")</f>
        <v/>
      </c>
      <c r="BM185" s="6" t="str">
        <f>IF($W185=BM$4,MAX(BM$1:BM184)+1,"")</f>
        <v/>
      </c>
      <c r="BN185" s="6" t="str">
        <f>IF($W185=BN$4,MAX(BN$1:BN184)+1,"")</f>
        <v/>
      </c>
      <c r="BO185" s="6" t="str">
        <f>IF($W185=BO$4,MAX(BO$1:BO184)+1,"")</f>
        <v/>
      </c>
      <c r="BP185" s="6" t="str">
        <f>IF($W185=BP$4,MAX(BP$1:BP184)+1,"")</f>
        <v/>
      </c>
      <c r="BQ185" s="6" t="str">
        <f>IF($W185=BQ$4,MAX(BQ$1:BQ184)+1,"")</f>
        <v/>
      </c>
      <c r="BR185" s="6" t="str">
        <f>IF($W185=BR$4,MAX(BR$1:BR184)+1,"")</f>
        <v/>
      </c>
      <c r="BS185" s="6" t="str">
        <f>IF($W185=BS$4,MAX(BS$1:BS184)+1,"")</f>
        <v/>
      </c>
      <c r="BT185" s="6" t="str">
        <f>IF($W185=BT$4,MAX(BT$1:BT184)+1,"")</f>
        <v/>
      </c>
      <c r="BU185" s="6" t="str">
        <f>IF($W185=BU$4,MAX(BU$1:BU184)+1,"")</f>
        <v/>
      </c>
      <c r="BV185" s="6" t="str">
        <f>IF($W185=BV$4,MAX(BV$1:BV184)+1,"")</f>
        <v/>
      </c>
      <c r="BW185" s="6" t="str">
        <f>IF($W185=BW$4,MAX(BW$1:BW184)+1,"")</f>
        <v/>
      </c>
      <c r="BX185" s="6" t="str">
        <f>IF($W185=BX$4,MAX(BX$1:BX184)+1,"")</f>
        <v/>
      </c>
      <c r="BY185" s="6" t="str">
        <f>IF($W185=BY$4,MAX(BY$1:BY184)+1,"")</f>
        <v/>
      </c>
      <c r="BZ185" s="6" t="str">
        <f>IF($W185=BZ$4,MAX(BZ$1:BZ184)+1,"")</f>
        <v/>
      </c>
      <c r="CA185" s="6" t="str">
        <f>IF($W185=CA$4,MAX(CA$1:CA184)+1,"")</f>
        <v/>
      </c>
      <c r="CB185" s="6" t="str">
        <f>IF($W185=CB$4,MAX(CB$1:CB184)+1,"")</f>
        <v/>
      </c>
      <c r="CC185" s="6" t="str">
        <f>IF($W185=CC$4,MAX(CC$1:CC184)+1,"")</f>
        <v/>
      </c>
      <c r="CD185" s="6" t="str">
        <f>IF($W185=CD$4,MAX(CD$1:CD184)+1,"")</f>
        <v/>
      </c>
      <c r="CE185" s="6" t="str">
        <f>IF($W185=CE$4,MAX(CE$1:CE184)+1,"")</f>
        <v/>
      </c>
      <c r="CF185" s="6" t="str">
        <f>IF($W185=CF$4,MAX(CF$1:CF184)+1,"")</f>
        <v/>
      </c>
      <c r="CG185" s="6" t="str">
        <f>IF($W185=CG$4,MAX(CG$1:CG184)+1,"")</f>
        <v/>
      </c>
      <c r="CH185" s="6" t="str">
        <f>IF($W185=CH$4,MAX(CH$1:CH184)+1,"")</f>
        <v/>
      </c>
      <c r="CI185" s="6" t="str">
        <f>IF($W185=CI$4,MAX(CI$1:CI184)+1,"")</f>
        <v/>
      </c>
      <c r="CJ185" s="6" t="str">
        <f>IF($W185=CJ$4,MAX(CJ$1:CJ184)+1,"")</f>
        <v/>
      </c>
      <c r="CK185" s="6" t="str">
        <f>IF($W185=CK$4,MAX(CK$1:CK184)+1,"")</f>
        <v/>
      </c>
      <c r="CL185" s="6" t="str">
        <f>IF($W185=CL$4,MAX(CL$1:CL184)+1,"")</f>
        <v/>
      </c>
      <c r="CM185" s="6" t="str">
        <f>IF($W185=CM$4,MAX(CM$1:CM184)+1,"")</f>
        <v/>
      </c>
      <c r="CN185" s="6" t="str">
        <f>IF($W185=CN$4,MAX(CN$1:CN184)+1,"")</f>
        <v/>
      </c>
      <c r="CO185" s="6" t="str">
        <f>IF($W185=CO$4,MAX(CO$1:CO184)+1,"")</f>
        <v/>
      </c>
      <c r="CP185" s="6" t="str">
        <f>IF($W185=CP$4,MAX(CP$1:CP184)+1,"")</f>
        <v/>
      </c>
      <c r="CQ185" s="6" t="str">
        <f>IF($W185=CQ$4,MAX(CQ$1:CQ184)+1,"")</f>
        <v/>
      </c>
      <c r="CR185" s="6" t="str">
        <f>IF($W185=CR$4,MAX(CR$1:CR184)+1,"")</f>
        <v/>
      </c>
      <c r="CS185" s="6" t="str">
        <f>IF($W185=CS$4,MAX(CS$1:CS184)+1,"")</f>
        <v/>
      </c>
      <c r="CT185" s="5">
        <f t="shared" si="34"/>
        <v>21</v>
      </c>
      <c r="CU185" s="6" t="str">
        <f t="shared" si="35"/>
        <v>1709901944254</v>
      </c>
      <c r="CV185" s="5" t="str">
        <f t="shared" si="36"/>
        <v>เด็กหญิง</v>
      </c>
      <c r="CW185" s="5" t="str" cm="1">
        <f t="array" ref="CW185">RIGHT(F185,MIN(LEN(SUBSTITUTE(F185,รายชื่อนักเรียนแยกห้อง!$AD$5:$AD$8,""))))</f>
        <v>เบญจพร</v>
      </c>
      <c r="CX185" s="6" t="str">
        <f t="shared" si="37"/>
        <v/>
      </c>
      <c r="CY185" s="6">
        <f t="shared" si="38"/>
        <v>0</v>
      </c>
      <c r="CZ185" s="5" t="str">
        <f t="shared" si="39"/>
        <v>มัธยมศึกษาปีที่ 1/5-</v>
      </c>
      <c r="DA185" s="5" t="str">
        <f t="shared" si="40"/>
        <v>มัธยมศึกษาปีที่ 1/5-0</v>
      </c>
      <c r="DC185" s="6" t="str">
        <f>IF(DB185="วิทย์-คณิต (เตรียมวิศวะ)",MAX($DC$1:DC184)+1,"")</f>
        <v/>
      </c>
      <c r="DD185" s="6" t="str">
        <f>IF(DB185="วิทย์-คณิต (วิทยาศาสตร์สุขภาพ)",MAX($DD$1:DD184)+1,"")</f>
        <v/>
      </c>
      <c r="DE185" s="6" t="str">
        <f>IF(DB185="ศิลป์การจัดการธุรกิจการค้าสมัยใหม่",MAX($DE$1:DE184)+1,"")</f>
        <v/>
      </c>
      <c r="DF185" s="6" t="str">
        <f>IF(DB185="ศิลป์ภาษาจีนเพื่อธุรกิจ 4.0",MAX($DF$1:DF184)+1,"")</f>
        <v/>
      </c>
      <c r="DG185" s="6" t="str">
        <f>IF(DB185="ศิลป์ภาษาอังกฤษเพื่อการสื่อสารธุรกิจ",MAX($DG$1:DG184)+1,"")</f>
        <v/>
      </c>
      <c r="DH185" s="6" t="str">
        <f>IF(DB185="นวัตกรรมการจัดการเกษตร",MAX($DH$1:DH184)+1,"")</f>
        <v/>
      </c>
      <c r="DI185" s="5">
        <f t="shared" si="41"/>
        <v>0</v>
      </c>
      <c r="DJ185" s="5" t="str">
        <f t="shared" si="42"/>
        <v>มัธยมศึกษาปีที่ 1/5-31</v>
      </c>
      <c r="DK185" s="5" t="str">
        <f t="shared" si="43"/>
        <v>-0</v>
      </c>
      <c r="DL185" s="5" t="str">
        <f t="shared" si="44"/>
        <v>มัธยมศึกษาปีที่ 1</v>
      </c>
    </row>
    <row r="186" spans="1:116">
      <c r="A186" s="5" t="str">
        <f t="shared" si="30"/>
        <v>มัธยมศึกษาปีที่ 1/5-32</v>
      </c>
      <c r="B186" s="5" t="str">
        <f t="shared" si="31"/>
        <v>ช68101-22</v>
      </c>
      <c r="C186" s="5" t="str">
        <f t="shared" si="32"/>
        <v>-0</v>
      </c>
      <c r="D186" s="8">
        <v>32</v>
      </c>
      <c r="E186" s="9" t="s">
        <v>1995</v>
      </c>
      <c r="F186" s="3" t="s">
        <v>1996</v>
      </c>
      <c r="G186" s="3" t="s">
        <v>1997</v>
      </c>
      <c r="H186" s="11">
        <v>1</v>
      </c>
      <c r="I186" s="11">
        <v>7</v>
      </c>
      <c r="J186" s="11">
        <v>0</v>
      </c>
      <c r="K186" s="11">
        <v>0</v>
      </c>
      <c r="L186" s="11">
        <v>4</v>
      </c>
      <c r="M186" s="11">
        <v>0</v>
      </c>
      <c r="N186" s="11">
        <v>1</v>
      </c>
      <c r="O186" s="11">
        <v>4</v>
      </c>
      <c r="P186" s="11">
        <v>4</v>
      </c>
      <c r="Q186" s="11">
        <v>5</v>
      </c>
      <c r="R186" s="11">
        <v>5</v>
      </c>
      <c r="S186" s="11">
        <v>4</v>
      </c>
      <c r="T186" s="11">
        <v>4</v>
      </c>
      <c r="U186" s="11" t="s">
        <v>2027</v>
      </c>
      <c r="W186" s="6" t="str">
        <f>IF(X186="","",IF(X186=รายชื่อชมรม!$B$3,รายชื่อชมรม!$A$3,IF(X186=รายชื่อชมรม!$B$4,รายชื่อชมรม!$A$4,IF(X186=รายชื่อชมรม!$B$5,รายชื่อชมรม!$A$5,IF(X186=รายชื่อชมรม!$B$6,รายชื่อชมรม!$A$6,IF(X186=รายชื่อชมรม!$B$7,รายชื่อชมรม!$A$7,IF(X186=รายชื่อชมรม!$B$8,รายชื่อชมรม!$A$8,IF(X186=รายชื่อชมรม!$B$9,รายชื่อชมรม!$A$9,IF(X186=รายชื่อชมรม!$B$10,รายชื่อชมรม!$A$10,IF(X186=รายชื่อชมรม!$B$11,รายชื่อชมรม!$A$11,IF(X186=รายชื่อชมรม!$B$12,รายชื่อชมรม!$A$12,"-")))))))))))</f>
        <v>ช68101</v>
      </c>
      <c r="X186" s="6" t="s">
        <v>2324</v>
      </c>
      <c r="Y186" s="6" t="str">
        <f>IF(W186=0,"",IF(W186="-","",IF(W186="","",VLOOKUP(W186,รายชื่อชมรม!$A$3:$F$83,3,FALSE))))</f>
        <v>นางสาวศิลป์ศุภา  คุสินธุ์</v>
      </c>
      <c r="Z186" s="6" t="str">
        <f>IF(Y186=$Z$4,MAX(Z$1:$Z185)+1,"")</f>
        <v/>
      </c>
      <c r="AA186" s="6" t="str">
        <f>IF($Y186=AA$4,MAX(AA$1:AA185)+1,"")</f>
        <v/>
      </c>
      <c r="AB186" s="6" t="str">
        <f>IF($Y186=AB$4,MAX(AB$1:AB185)+1,"")</f>
        <v/>
      </c>
      <c r="AC186" s="6" t="str">
        <f>IF($Y186=AC$4,MAX(AC$1:AC185)+1,"")</f>
        <v/>
      </c>
      <c r="AD186" s="6" t="str">
        <f>IF($Y186=AD$4,MAX(AD$1:AD185)+1,"")</f>
        <v/>
      </c>
      <c r="AE186" s="6" t="str">
        <f>IF($Y186=AE$4,MAX(AE$1:AE185)+1,"")</f>
        <v/>
      </c>
      <c r="AF186" s="6" t="str">
        <f>IF($Y186=AF$4,MAX(AF$1:AF185)+1,"")</f>
        <v/>
      </c>
      <c r="AG186" s="6" t="str">
        <f>IF($Y186=AG$4,MAX(AG$1:AG185)+1,"")</f>
        <v/>
      </c>
      <c r="AH186" s="6" t="str">
        <f>IF($Y186=AH$4,MAX(AH$1:AH185)+1,"")</f>
        <v/>
      </c>
      <c r="AI186" s="5">
        <f t="shared" si="33"/>
        <v>0</v>
      </c>
      <c r="AK186" s="6">
        <f>IF($W186=AK$4,MAX(AK$1:AK185)+1,"")</f>
        <v>22</v>
      </c>
      <c r="AL186" s="6" t="str">
        <f>IF($W186=AL$4,MAX(AL$1:AL185)+1,"")</f>
        <v/>
      </c>
      <c r="AM186" s="6" t="str">
        <f>IF($W186=AM$4,MAX(AM$1:AM185)+1,"")</f>
        <v/>
      </c>
      <c r="AN186" s="6" t="str">
        <f>IF($W186=AN$4,MAX(AN$1:AN185)+1,"")</f>
        <v/>
      </c>
      <c r="AO186" s="6" t="str">
        <f>IF($W186=AO$4,MAX(AO$1:AO185)+1,"")</f>
        <v/>
      </c>
      <c r="AP186" s="6" t="str">
        <f>IF($W186=AP$4,MAX(AP$1:AP185)+1,"")</f>
        <v/>
      </c>
      <c r="AQ186" s="6" t="str">
        <f>IF($W186=AQ$4,MAX(AQ$1:AQ185)+1,"")</f>
        <v/>
      </c>
      <c r="AR186" s="6" t="str">
        <f>IF($W186=AR$4,MAX(AR$1:AR185)+1,"")</f>
        <v/>
      </c>
      <c r="AS186" s="6" t="str">
        <f>IF($W186=AS$4,MAX(AS$1:AS185)+1,"")</f>
        <v/>
      </c>
      <c r="AT186" s="6" t="str">
        <f>IF($W186=AT$4,MAX(AT$1:AT185)+1,"")</f>
        <v/>
      </c>
      <c r="AU186" s="6" t="str">
        <f>IF($W186=AU$4,MAX(AU$1:AU185)+1,"")</f>
        <v/>
      </c>
      <c r="AV186" s="6" t="str">
        <f>IF($W186=AV$4,MAX(AV$1:AV185)+1,"")</f>
        <v/>
      </c>
      <c r="AW186" s="6" t="str">
        <f>IF($W186=AW$4,MAX(AW$1:AW185)+1,"")</f>
        <v/>
      </c>
      <c r="AX186" s="6" t="str">
        <f>IF($W186=AX$4,MAX(AX$1:AX185)+1,"")</f>
        <v/>
      </c>
      <c r="AY186" s="6" t="str">
        <f>IF($W186=AY$4,MAX(AY$1:AY185)+1,"")</f>
        <v/>
      </c>
      <c r="AZ186" s="6" t="str">
        <f>IF($W186=AZ$4,MAX(AZ$1:AZ185)+1,"")</f>
        <v/>
      </c>
      <c r="BA186" s="6" t="str">
        <f>IF($W186=BA$4,MAX(BA$1:BA185)+1,"")</f>
        <v/>
      </c>
      <c r="BB186" s="6" t="str">
        <f>IF($W186=BB$4,MAX(BB$1:BB185)+1,"")</f>
        <v/>
      </c>
      <c r="BC186" s="6" t="str">
        <f>IF($W186=BC$4,MAX(BC$1:BC185)+1,"")</f>
        <v/>
      </c>
      <c r="BD186" s="6" t="str">
        <f>IF($W186=BD$4,MAX(BD$1:BD185)+1,"")</f>
        <v/>
      </c>
      <c r="BE186" s="6" t="str">
        <f>IF($W186=BE$4,MAX(BE$1:BE185)+1,"")</f>
        <v/>
      </c>
      <c r="BF186" s="6" t="str">
        <f>IF($W186=BF$4,MAX(BF$1:BF185)+1,"")</f>
        <v/>
      </c>
      <c r="BG186" s="6" t="str">
        <f>IF($W186=BG$4,MAX(BG$1:BG185)+1,"")</f>
        <v/>
      </c>
      <c r="BH186" s="6" t="str">
        <f>IF($W186=BH$4,MAX(BH$1:BH185)+1,"")</f>
        <v/>
      </c>
      <c r="BI186" s="6" t="str">
        <f>IF($W186=BI$4,MAX(BI$1:BI185)+1,"")</f>
        <v/>
      </c>
      <c r="BJ186" s="6" t="str">
        <f>IF($W186=BJ$4,MAX(BJ$1:BJ185)+1,"")</f>
        <v/>
      </c>
      <c r="BK186" s="6" t="str">
        <f>IF($W186=BK$4,MAX(BK$1:BK185)+1,"")</f>
        <v/>
      </c>
      <c r="BL186" s="6" t="str">
        <f>IF($W186=BL$4,MAX(BL$1:BL185)+1,"")</f>
        <v/>
      </c>
      <c r="BM186" s="6" t="str">
        <f>IF($W186=BM$4,MAX(BM$1:BM185)+1,"")</f>
        <v/>
      </c>
      <c r="BN186" s="6" t="str">
        <f>IF($W186=BN$4,MAX(BN$1:BN185)+1,"")</f>
        <v/>
      </c>
      <c r="BO186" s="6" t="str">
        <f>IF($W186=BO$4,MAX(BO$1:BO185)+1,"")</f>
        <v/>
      </c>
      <c r="BP186" s="6" t="str">
        <f>IF($W186=BP$4,MAX(BP$1:BP185)+1,"")</f>
        <v/>
      </c>
      <c r="BQ186" s="6" t="str">
        <f>IF($W186=BQ$4,MAX(BQ$1:BQ185)+1,"")</f>
        <v/>
      </c>
      <c r="BR186" s="6" t="str">
        <f>IF($W186=BR$4,MAX(BR$1:BR185)+1,"")</f>
        <v/>
      </c>
      <c r="BS186" s="6" t="str">
        <f>IF($W186=BS$4,MAX(BS$1:BS185)+1,"")</f>
        <v/>
      </c>
      <c r="BT186" s="6" t="str">
        <f>IF($W186=BT$4,MAX(BT$1:BT185)+1,"")</f>
        <v/>
      </c>
      <c r="BU186" s="6" t="str">
        <f>IF($W186=BU$4,MAX(BU$1:BU185)+1,"")</f>
        <v/>
      </c>
      <c r="BV186" s="6" t="str">
        <f>IF($W186=BV$4,MAX(BV$1:BV185)+1,"")</f>
        <v/>
      </c>
      <c r="BW186" s="6" t="str">
        <f>IF($W186=BW$4,MAX(BW$1:BW185)+1,"")</f>
        <v/>
      </c>
      <c r="BX186" s="6" t="str">
        <f>IF($W186=BX$4,MAX(BX$1:BX185)+1,"")</f>
        <v/>
      </c>
      <c r="BY186" s="6" t="str">
        <f>IF($W186=BY$4,MAX(BY$1:BY185)+1,"")</f>
        <v/>
      </c>
      <c r="BZ186" s="6" t="str">
        <f>IF($W186=BZ$4,MAX(BZ$1:BZ185)+1,"")</f>
        <v/>
      </c>
      <c r="CA186" s="6" t="str">
        <f>IF($W186=CA$4,MAX(CA$1:CA185)+1,"")</f>
        <v/>
      </c>
      <c r="CB186" s="6" t="str">
        <f>IF($W186=CB$4,MAX(CB$1:CB185)+1,"")</f>
        <v/>
      </c>
      <c r="CC186" s="6" t="str">
        <f>IF($W186=CC$4,MAX(CC$1:CC185)+1,"")</f>
        <v/>
      </c>
      <c r="CD186" s="6" t="str">
        <f>IF($W186=CD$4,MAX(CD$1:CD185)+1,"")</f>
        <v/>
      </c>
      <c r="CE186" s="6" t="str">
        <f>IF($W186=CE$4,MAX(CE$1:CE185)+1,"")</f>
        <v/>
      </c>
      <c r="CF186" s="6" t="str">
        <f>IF($W186=CF$4,MAX(CF$1:CF185)+1,"")</f>
        <v/>
      </c>
      <c r="CG186" s="6" t="str">
        <f>IF($W186=CG$4,MAX(CG$1:CG185)+1,"")</f>
        <v/>
      </c>
      <c r="CH186" s="6" t="str">
        <f>IF($W186=CH$4,MAX(CH$1:CH185)+1,"")</f>
        <v/>
      </c>
      <c r="CI186" s="6" t="str">
        <f>IF($W186=CI$4,MAX(CI$1:CI185)+1,"")</f>
        <v/>
      </c>
      <c r="CJ186" s="6" t="str">
        <f>IF($W186=CJ$4,MAX(CJ$1:CJ185)+1,"")</f>
        <v/>
      </c>
      <c r="CK186" s="6" t="str">
        <f>IF($W186=CK$4,MAX(CK$1:CK185)+1,"")</f>
        <v/>
      </c>
      <c r="CL186" s="6" t="str">
        <f>IF($W186=CL$4,MAX(CL$1:CL185)+1,"")</f>
        <v/>
      </c>
      <c r="CM186" s="6" t="str">
        <f>IF($W186=CM$4,MAX(CM$1:CM185)+1,"")</f>
        <v/>
      </c>
      <c r="CN186" s="6" t="str">
        <f>IF($W186=CN$4,MAX(CN$1:CN185)+1,"")</f>
        <v/>
      </c>
      <c r="CO186" s="6" t="str">
        <f>IF($W186=CO$4,MAX(CO$1:CO185)+1,"")</f>
        <v/>
      </c>
      <c r="CP186" s="6" t="str">
        <f>IF($W186=CP$4,MAX(CP$1:CP185)+1,"")</f>
        <v/>
      </c>
      <c r="CQ186" s="6" t="str">
        <f>IF($W186=CQ$4,MAX(CQ$1:CQ185)+1,"")</f>
        <v/>
      </c>
      <c r="CR186" s="6" t="str">
        <f>IF($W186=CR$4,MAX(CR$1:CR185)+1,"")</f>
        <v/>
      </c>
      <c r="CS186" s="6" t="str">
        <f>IF($W186=CS$4,MAX(CS$1:CS185)+1,"")</f>
        <v/>
      </c>
      <c r="CT186" s="5">
        <f t="shared" si="34"/>
        <v>22</v>
      </c>
      <c r="CU186" s="6" t="str">
        <f t="shared" si="35"/>
        <v>1700401445544</v>
      </c>
      <c r="CV186" s="5" t="str">
        <f t="shared" si="36"/>
        <v>เด็กหญิง</v>
      </c>
      <c r="CW186" s="5" t="str" cm="1">
        <f t="array" ref="CW186">RIGHT(F186,MIN(LEN(SUBSTITUTE(F186,รายชื่อนักเรียนแยกห้อง!$AD$5:$AD$8,""))))</f>
        <v>พัชรมัย</v>
      </c>
      <c r="CX186" s="6" t="str">
        <f t="shared" si="37"/>
        <v/>
      </c>
      <c r="CY186" s="6">
        <f t="shared" si="38"/>
        <v>0</v>
      </c>
      <c r="CZ186" s="5" t="str">
        <f t="shared" si="39"/>
        <v>มัธยมศึกษาปีที่ 1/5-</v>
      </c>
      <c r="DA186" s="5" t="str">
        <f t="shared" si="40"/>
        <v>มัธยมศึกษาปีที่ 1/5-0</v>
      </c>
      <c r="DC186" s="6" t="str">
        <f>IF(DB186="วิทย์-คณิต (เตรียมวิศวะ)",MAX($DC$1:DC185)+1,"")</f>
        <v/>
      </c>
      <c r="DD186" s="6" t="str">
        <f>IF(DB186="วิทย์-คณิต (วิทยาศาสตร์สุขภาพ)",MAX($DD$1:DD185)+1,"")</f>
        <v/>
      </c>
      <c r="DE186" s="6" t="str">
        <f>IF(DB186="ศิลป์การจัดการธุรกิจการค้าสมัยใหม่",MAX($DE$1:DE185)+1,"")</f>
        <v/>
      </c>
      <c r="DF186" s="6" t="str">
        <f>IF(DB186="ศิลป์ภาษาจีนเพื่อธุรกิจ 4.0",MAX($DF$1:DF185)+1,"")</f>
        <v/>
      </c>
      <c r="DG186" s="6" t="str">
        <f>IF(DB186="ศิลป์ภาษาอังกฤษเพื่อการสื่อสารธุรกิจ",MAX($DG$1:DG185)+1,"")</f>
        <v/>
      </c>
      <c r="DH186" s="6" t="str">
        <f>IF(DB186="นวัตกรรมการจัดการเกษตร",MAX($DH$1:DH185)+1,"")</f>
        <v/>
      </c>
      <c r="DI186" s="5">
        <f t="shared" si="41"/>
        <v>0</v>
      </c>
      <c r="DJ186" s="5" t="str">
        <f t="shared" si="42"/>
        <v>มัธยมศึกษาปีที่ 1/5-32</v>
      </c>
      <c r="DK186" s="5" t="str">
        <f t="shared" si="43"/>
        <v>-0</v>
      </c>
      <c r="DL186" s="5" t="str">
        <f t="shared" si="44"/>
        <v>มัธยมศึกษาปีที่ 1</v>
      </c>
    </row>
    <row r="187" spans="1:116">
      <c r="A187" s="5" t="str">
        <f t="shared" si="30"/>
        <v>มัธยมศึกษาปีที่ 1/5-33</v>
      </c>
      <c r="B187" s="5" t="str">
        <f t="shared" si="31"/>
        <v>ช68106-22</v>
      </c>
      <c r="C187" s="5" t="str">
        <f t="shared" si="32"/>
        <v>-0</v>
      </c>
      <c r="D187" s="8">
        <v>33</v>
      </c>
      <c r="E187" s="9" t="s">
        <v>1962</v>
      </c>
      <c r="F187" s="3" t="s">
        <v>896</v>
      </c>
      <c r="G187" s="3" t="s">
        <v>1999</v>
      </c>
      <c r="H187" s="11">
        <v>1</v>
      </c>
      <c r="I187" s="11">
        <v>7</v>
      </c>
      <c r="J187" s="11">
        <v>4</v>
      </c>
      <c r="K187" s="11">
        <v>9</v>
      </c>
      <c r="L187" s="11">
        <v>9</v>
      </c>
      <c r="M187" s="11">
        <v>0</v>
      </c>
      <c r="N187" s="11">
        <v>1</v>
      </c>
      <c r="O187" s="11">
        <v>4</v>
      </c>
      <c r="P187" s="11">
        <v>6</v>
      </c>
      <c r="Q187" s="11">
        <v>3</v>
      </c>
      <c r="R187" s="11">
        <v>9</v>
      </c>
      <c r="S187" s="11">
        <v>1</v>
      </c>
      <c r="T187" s="11">
        <v>4</v>
      </c>
      <c r="U187" s="11" t="s">
        <v>2027</v>
      </c>
      <c r="W187" s="6" t="str">
        <f>IF(X187="","",IF(X187=รายชื่อชมรม!$B$3,รายชื่อชมรม!$A$3,IF(X187=รายชื่อชมรม!$B$4,รายชื่อชมรม!$A$4,IF(X187=รายชื่อชมรม!$B$5,รายชื่อชมรม!$A$5,IF(X187=รายชื่อชมรม!$B$6,รายชื่อชมรม!$A$6,IF(X187=รายชื่อชมรม!$B$7,รายชื่อชมรม!$A$7,IF(X187=รายชื่อชมรม!$B$8,รายชื่อชมรม!$A$8,IF(X187=รายชื่อชมรม!$B$9,รายชื่อชมรม!$A$9,IF(X187=รายชื่อชมรม!$B$10,รายชื่อชมรม!$A$10,IF(X187=รายชื่อชมรม!$B$11,รายชื่อชมรม!$A$11,IF(X187=รายชื่อชมรม!$B$12,รายชื่อชมรม!$A$12,"-")))))))))))</f>
        <v>ช68106</v>
      </c>
      <c r="X187" s="6" t="s">
        <v>2308</v>
      </c>
      <c r="Y187" s="6" t="str">
        <f>IF(W187=0,"",IF(W187="-","",IF(W187="","",VLOOKUP(W187,รายชื่อชมรม!$A$3:$F$83,3,FALSE))))</f>
        <v>นายชัยวัฒน์  กตัญญตาพงษ์</v>
      </c>
      <c r="Z187" s="6" t="str">
        <f>IF(Y187=$Z$4,MAX(Z$1:$Z186)+1,"")</f>
        <v/>
      </c>
      <c r="AA187" s="6" t="str">
        <f>IF($Y187=AA$4,MAX(AA$1:AA186)+1,"")</f>
        <v/>
      </c>
      <c r="AB187" s="6" t="str">
        <f>IF($Y187=AB$4,MAX(AB$1:AB186)+1,"")</f>
        <v/>
      </c>
      <c r="AC187" s="6" t="str">
        <f>IF($Y187=AC$4,MAX(AC$1:AC186)+1,"")</f>
        <v/>
      </c>
      <c r="AD187" s="6" t="str">
        <f>IF($Y187=AD$4,MAX(AD$1:AD186)+1,"")</f>
        <v/>
      </c>
      <c r="AE187" s="6" t="str">
        <f>IF($Y187=AE$4,MAX(AE$1:AE186)+1,"")</f>
        <v/>
      </c>
      <c r="AF187" s="6" t="str">
        <f>IF($Y187=AF$4,MAX(AF$1:AF186)+1,"")</f>
        <v/>
      </c>
      <c r="AG187" s="6" t="str">
        <f>IF($Y187=AG$4,MAX(AG$1:AG186)+1,"")</f>
        <v/>
      </c>
      <c r="AH187" s="6" t="str">
        <f>IF($Y187=AH$4,MAX(AH$1:AH186)+1,"")</f>
        <v/>
      </c>
      <c r="AI187" s="5">
        <f t="shared" si="33"/>
        <v>0</v>
      </c>
      <c r="AK187" s="6" t="str">
        <f>IF($W187=AK$4,MAX(AK$1:AK186)+1,"")</f>
        <v/>
      </c>
      <c r="AL187" s="6" t="str">
        <f>IF($W187=AL$4,MAX(AL$1:AL186)+1,"")</f>
        <v/>
      </c>
      <c r="AM187" s="6" t="str">
        <f>IF($W187=AM$4,MAX(AM$1:AM186)+1,"")</f>
        <v/>
      </c>
      <c r="AN187" s="6" t="str">
        <f>IF($W187=AN$4,MAX(AN$1:AN186)+1,"")</f>
        <v/>
      </c>
      <c r="AO187" s="6" t="str">
        <f>IF($W187=AO$4,MAX(AO$1:AO186)+1,"")</f>
        <v/>
      </c>
      <c r="AP187" s="6">
        <f>IF($W187=AP$4,MAX(AP$1:AP186)+1,"")</f>
        <v>22</v>
      </c>
      <c r="AQ187" s="6" t="str">
        <f>IF($W187=AQ$4,MAX(AQ$1:AQ186)+1,"")</f>
        <v/>
      </c>
      <c r="AR187" s="6" t="str">
        <f>IF($W187=AR$4,MAX(AR$1:AR186)+1,"")</f>
        <v/>
      </c>
      <c r="AS187" s="6" t="str">
        <f>IF($W187=AS$4,MAX(AS$1:AS186)+1,"")</f>
        <v/>
      </c>
      <c r="AT187" s="6" t="str">
        <f>IF($W187=AT$4,MAX(AT$1:AT186)+1,"")</f>
        <v/>
      </c>
      <c r="AU187" s="6" t="str">
        <f>IF($W187=AU$4,MAX(AU$1:AU186)+1,"")</f>
        <v/>
      </c>
      <c r="AV187" s="6" t="str">
        <f>IF($W187=AV$4,MAX(AV$1:AV186)+1,"")</f>
        <v/>
      </c>
      <c r="AW187" s="6" t="str">
        <f>IF($W187=AW$4,MAX(AW$1:AW186)+1,"")</f>
        <v/>
      </c>
      <c r="AX187" s="6" t="str">
        <f>IF($W187=AX$4,MAX(AX$1:AX186)+1,"")</f>
        <v/>
      </c>
      <c r="AY187" s="6" t="str">
        <f>IF($W187=AY$4,MAX(AY$1:AY186)+1,"")</f>
        <v/>
      </c>
      <c r="AZ187" s="6" t="str">
        <f>IF($W187=AZ$4,MAX(AZ$1:AZ186)+1,"")</f>
        <v/>
      </c>
      <c r="BA187" s="6" t="str">
        <f>IF($W187=BA$4,MAX(BA$1:BA186)+1,"")</f>
        <v/>
      </c>
      <c r="BB187" s="6" t="str">
        <f>IF($W187=BB$4,MAX(BB$1:BB186)+1,"")</f>
        <v/>
      </c>
      <c r="BC187" s="6" t="str">
        <f>IF($W187=BC$4,MAX(BC$1:BC186)+1,"")</f>
        <v/>
      </c>
      <c r="BD187" s="6" t="str">
        <f>IF($W187=BD$4,MAX(BD$1:BD186)+1,"")</f>
        <v/>
      </c>
      <c r="BE187" s="6" t="str">
        <f>IF($W187=BE$4,MAX(BE$1:BE186)+1,"")</f>
        <v/>
      </c>
      <c r="BF187" s="6" t="str">
        <f>IF($W187=BF$4,MAX(BF$1:BF186)+1,"")</f>
        <v/>
      </c>
      <c r="BG187" s="6" t="str">
        <f>IF($W187=BG$4,MAX(BG$1:BG186)+1,"")</f>
        <v/>
      </c>
      <c r="BH187" s="6" t="str">
        <f>IF($W187=BH$4,MAX(BH$1:BH186)+1,"")</f>
        <v/>
      </c>
      <c r="BI187" s="6" t="str">
        <f>IF($W187=BI$4,MAX(BI$1:BI186)+1,"")</f>
        <v/>
      </c>
      <c r="BJ187" s="6" t="str">
        <f>IF($W187=BJ$4,MAX(BJ$1:BJ186)+1,"")</f>
        <v/>
      </c>
      <c r="BK187" s="6" t="str">
        <f>IF($W187=BK$4,MAX(BK$1:BK186)+1,"")</f>
        <v/>
      </c>
      <c r="BL187" s="6" t="str">
        <f>IF($W187=BL$4,MAX(BL$1:BL186)+1,"")</f>
        <v/>
      </c>
      <c r="BM187" s="6" t="str">
        <f>IF($W187=BM$4,MAX(BM$1:BM186)+1,"")</f>
        <v/>
      </c>
      <c r="BN187" s="6" t="str">
        <f>IF($W187=BN$4,MAX(BN$1:BN186)+1,"")</f>
        <v/>
      </c>
      <c r="BO187" s="6" t="str">
        <f>IF($W187=BO$4,MAX(BO$1:BO186)+1,"")</f>
        <v/>
      </c>
      <c r="BP187" s="6" t="str">
        <f>IF($W187=BP$4,MAX(BP$1:BP186)+1,"")</f>
        <v/>
      </c>
      <c r="BQ187" s="6" t="str">
        <f>IF($W187=BQ$4,MAX(BQ$1:BQ186)+1,"")</f>
        <v/>
      </c>
      <c r="BR187" s="6" t="str">
        <f>IF($W187=BR$4,MAX(BR$1:BR186)+1,"")</f>
        <v/>
      </c>
      <c r="BS187" s="6" t="str">
        <f>IF($W187=BS$4,MAX(BS$1:BS186)+1,"")</f>
        <v/>
      </c>
      <c r="BT187" s="6" t="str">
        <f>IF($W187=BT$4,MAX(BT$1:BT186)+1,"")</f>
        <v/>
      </c>
      <c r="BU187" s="6" t="str">
        <f>IF($W187=BU$4,MAX(BU$1:BU186)+1,"")</f>
        <v/>
      </c>
      <c r="BV187" s="6" t="str">
        <f>IF($W187=BV$4,MAX(BV$1:BV186)+1,"")</f>
        <v/>
      </c>
      <c r="BW187" s="6" t="str">
        <f>IF($W187=BW$4,MAX(BW$1:BW186)+1,"")</f>
        <v/>
      </c>
      <c r="BX187" s="6" t="str">
        <f>IF($W187=BX$4,MAX(BX$1:BX186)+1,"")</f>
        <v/>
      </c>
      <c r="BY187" s="6" t="str">
        <f>IF($W187=BY$4,MAX(BY$1:BY186)+1,"")</f>
        <v/>
      </c>
      <c r="BZ187" s="6" t="str">
        <f>IF($W187=BZ$4,MAX(BZ$1:BZ186)+1,"")</f>
        <v/>
      </c>
      <c r="CA187" s="6" t="str">
        <f>IF($W187=CA$4,MAX(CA$1:CA186)+1,"")</f>
        <v/>
      </c>
      <c r="CB187" s="6" t="str">
        <f>IF($W187=CB$4,MAX(CB$1:CB186)+1,"")</f>
        <v/>
      </c>
      <c r="CC187" s="6" t="str">
        <f>IF($W187=CC$4,MAX(CC$1:CC186)+1,"")</f>
        <v/>
      </c>
      <c r="CD187" s="6" t="str">
        <f>IF($W187=CD$4,MAX(CD$1:CD186)+1,"")</f>
        <v/>
      </c>
      <c r="CE187" s="6" t="str">
        <f>IF($W187=CE$4,MAX(CE$1:CE186)+1,"")</f>
        <v/>
      </c>
      <c r="CF187" s="6" t="str">
        <f>IF($W187=CF$4,MAX(CF$1:CF186)+1,"")</f>
        <v/>
      </c>
      <c r="CG187" s="6" t="str">
        <f>IF($W187=CG$4,MAX(CG$1:CG186)+1,"")</f>
        <v/>
      </c>
      <c r="CH187" s="6" t="str">
        <f>IF($W187=CH$4,MAX(CH$1:CH186)+1,"")</f>
        <v/>
      </c>
      <c r="CI187" s="6" t="str">
        <f>IF($W187=CI$4,MAX(CI$1:CI186)+1,"")</f>
        <v/>
      </c>
      <c r="CJ187" s="6" t="str">
        <f>IF($W187=CJ$4,MAX(CJ$1:CJ186)+1,"")</f>
        <v/>
      </c>
      <c r="CK187" s="6" t="str">
        <f>IF($W187=CK$4,MAX(CK$1:CK186)+1,"")</f>
        <v/>
      </c>
      <c r="CL187" s="6" t="str">
        <f>IF($W187=CL$4,MAX(CL$1:CL186)+1,"")</f>
        <v/>
      </c>
      <c r="CM187" s="6" t="str">
        <f>IF($W187=CM$4,MAX(CM$1:CM186)+1,"")</f>
        <v/>
      </c>
      <c r="CN187" s="6" t="str">
        <f>IF($W187=CN$4,MAX(CN$1:CN186)+1,"")</f>
        <v/>
      </c>
      <c r="CO187" s="6" t="str">
        <f>IF($W187=CO$4,MAX(CO$1:CO186)+1,"")</f>
        <v/>
      </c>
      <c r="CP187" s="6" t="str">
        <f>IF($W187=CP$4,MAX(CP$1:CP186)+1,"")</f>
        <v/>
      </c>
      <c r="CQ187" s="6" t="str">
        <f>IF($W187=CQ$4,MAX(CQ$1:CQ186)+1,"")</f>
        <v/>
      </c>
      <c r="CR187" s="6" t="str">
        <f>IF($W187=CR$4,MAX(CR$1:CR186)+1,"")</f>
        <v/>
      </c>
      <c r="CS187" s="6" t="str">
        <f>IF($W187=CS$4,MAX(CS$1:CS186)+1,"")</f>
        <v/>
      </c>
      <c r="CT187" s="5">
        <f t="shared" si="34"/>
        <v>22</v>
      </c>
      <c r="CU187" s="6" t="str">
        <f t="shared" si="35"/>
        <v>1749901463914</v>
      </c>
      <c r="CV187" s="5" t="str">
        <f t="shared" si="36"/>
        <v>เด็กหญิง</v>
      </c>
      <c r="CW187" s="5" t="str" cm="1">
        <f t="array" ref="CW187">RIGHT(F187,MIN(LEN(SUBSTITUTE(F187,รายชื่อนักเรียนแยกห้อง!$AD$5:$AD$8,""))))</f>
        <v>ณัฐกาญจน์</v>
      </c>
      <c r="CX187" s="6" t="str">
        <f t="shared" si="37"/>
        <v/>
      </c>
      <c r="CY187" s="6">
        <f t="shared" si="38"/>
        <v>0</v>
      </c>
      <c r="CZ187" s="5" t="str">
        <f t="shared" si="39"/>
        <v>มัธยมศึกษาปีที่ 1/5-</v>
      </c>
      <c r="DA187" s="5" t="str">
        <f t="shared" si="40"/>
        <v>มัธยมศึกษาปีที่ 1/5-0</v>
      </c>
      <c r="DC187" s="6" t="str">
        <f>IF(DB187="วิทย์-คณิต (เตรียมวิศวะ)",MAX($DC$1:DC186)+1,"")</f>
        <v/>
      </c>
      <c r="DD187" s="6" t="str">
        <f>IF(DB187="วิทย์-คณิต (วิทยาศาสตร์สุขภาพ)",MAX($DD$1:DD186)+1,"")</f>
        <v/>
      </c>
      <c r="DE187" s="6" t="str">
        <f>IF(DB187="ศิลป์การจัดการธุรกิจการค้าสมัยใหม่",MAX($DE$1:DE186)+1,"")</f>
        <v/>
      </c>
      <c r="DF187" s="6" t="str">
        <f>IF(DB187="ศิลป์ภาษาจีนเพื่อธุรกิจ 4.0",MAX($DF$1:DF186)+1,"")</f>
        <v/>
      </c>
      <c r="DG187" s="6" t="str">
        <f>IF(DB187="ศิลป์ภาษาอังกฤษเพื่อการสื่อสารธุรกิจ",MAX($DG$1:DG186)+1,"")</f>
        <v/>
      </c>
      <c r="DH187" s="6" t="str">
        <f>IF(DB187="นวัตกรรมการจัดการเกษตร",MAX($DH$1:DH186)+1,"")</f>
        <v/>
      </c>
      <c r="DI187" s="5">
        <f t="shared" si="41"/>
        <v>0</v>
      </c>
      <c r="DJ187" s="5" t="str">
        <f t="shared" si="42"/>
        <v>มัธยมศึกษาปีที่ 1/5-33</v>
      </c>
      <c r="DK187" s="5" t="str">
        <f t="shared" si="43"/>
        <v>-0</v>
      </c>
      <c r="DL187" s="5" t="str">
        <f t="shared" si="44"/>
        <v>มัธยมศึกษาปีที่ 1</v>
      </c>
    </row>
    <row r="188" spans="1:116">
      <c r="A188" s="5" t="str">
        <f t="shared" si="30"/>
        <v>มัธยมศึกษาปีที่ 1/5-34</v>
      </c>
      <c r="B188" s="5" t="str">
        <f t="shared" si="31"/>
        <v>ช68107-23</v>
      </c>
      <c r="C188" s="5" t="str">
        <f t="shared" si="32"/>
        <v>-0</v>
      </c>
      <c r="D188" s="8">
        <v>34</v>
      </c>
      <c r="E188" s="9" t="s">
        <v>1965</v>
      </c>
      <c r="F188" s="3" t="s">
        <v>656</v>
      </c>
      <c r="G188" s="3" t="s">
        <v>2001</v>
      </c>
      <c r="H188" s="11">
        <v>1</v>
      </c>
      <c r="I188" s="11">
        <v>7</v>
      </c>
      <c r="J188" s="11">
        <v>0</v>
      </c>
      <c r="K188" s="11">
        <v>9</v>
      </c>
      <c r="L188" s="11">
        <v>9</v>
      </c>
      <c r="M188" s="11">
        <v>0</v>
      </c>
      <c r="N188" s="11">
        <v>1</v>
      </c>
      <c r="O188" s="11">
        <v>9</v>
      </c>
      <c r="P188" s="11">
        <v>2</v>
      </c>
      <c r="Q188" s="11">
        <v>9</v>
      </c>
      <c r="R188" s="11">
        <v>0</v>
      </c>
      <c r="S188" s="11">
        <v>2</v>
      </c>
      <c r="T188" s="11">
        <v>6</v>
      </c>
      <c r="U188" s="11" t="s">
        <v>2027</v>
      </c>
      <c r="W188" s="6" t="str">
        <f>IF(X188="","",IF(X188=รายชื่อชมรม!$B$3,รายชื่อชมรม!$A$3,IF(X188=รายชื่อชมรม!$B$4,รายชื่อชมรม!$A$4,IF(X188=รายชื่อชมรม!$B$5,รายชื่อชมรม!$A$5,IF(X188=รายชื่อชมรม!$B$6,รายชื่อชมรม!$A$6,IF(X188=รายชื่อชมรม!$B$7,รายชื่อชมรม!$A$7,IF(X188=รายชื่อชมรม!$B$8,รายชื่อชมรม!$A$8,IF(X188=รายชื่อชมรม!$B$9,รายชื่อชมรม!$A$9,IF(X188=รายชื่อชมรม!$B$10,รายชื่อชมรม!$A$10,IF(X188=รายชื่อชมรม!$B$11,รายชื่อชมรม!$A$11,IF(X188=รายชื่อชมรม!$B$12,รายชื่อชมรม!$A$12,"-")))))))))))</f>
        <v>ช68107</v>
      </c>
      <c r="X188" s="6" t="s">
        <v>2305</v>
      </c>
      <c r="Y188" s="6" t="str">
        <f>IF(W188=0,"",IF(W188="-","",IF(W188="","",VLOOKUP(W188,รายชื่อชมรม!$A$3:$F$83,3,FALSE))))</f>
        <v>นางโสจาริน  อินทรเรือง</v>
      </c>
      <c r="Z188" s="6" t="str">
        <f>IF(Y188=$Z$4,MAX(Z$1:$Z187)+1,"")</f>
        <v/>
      </c>
      <c r="AA188" s="6" t="str">
        <f>IF($Y188=AA$4,MAX(AA$1:AA187)+1,"")</f>
        <v/>
      </c>
      <c r="AB188" s="6" t="str">
        <f>IF($Y188=AB$4,MAX(AB$1:AB187)+1,"")</f>
        <v/>
      </c>
      <c r="AC188" s="6" t="str">
        <f>IF($Y188=AC$4,MAX(AC$1:AC187)+1,"")</f>
        <v/>
      </c>
      <c r="AD188" s="6" t="str">
        <f>IF($Y188=AD$4,MAX(AD$1:AD187)+1,"")</f>
        <v/>
      </c>
      <c r="AE188" s="6" t="str">
        <f>IF($Y188=AE$4,MAX(AE$1:AE187)+1,"")</f>
        <v/>
      </c>
      <c r="AF188" s="6" t="str">
        <f>IF($Y188=AF$4,MAX(AF$1:AF187)+1,"")</f>
        <v/>
      </c>
      <c r="AG188" s="6" t="str">
        <f>IF($Y188=AG$4,MAX(AG$1:AG187)+1,"")</f>
        <v/>
      </c>
      <c r="AH188" s="6" t="str">
        <f>IF($Y188=AH$4,MAX(AH$1:AH187)+1,"")</f>
        <v/>
      </c>
      <c r="AI188" s="5">
        <f t="shared" si="33"/>
        <v>0</v>
      </c>
      <c r="AK188" s="6" t="str">
        <f>IF($W188=AK$4,MAX(AK$1:AK187)+1,"")</f>
        <v/>
      </c>
      <c r="AL188" s="6" t="str">
        <f>IF($W188=AL$4,MAX(AL$1:AL187)+1,"")</f>
        <v/>
      </c>
      <c r="AM188" s="6" t="str">
        <f>IF($W188=AM$4,MAX(AM$1:AM187)+1,"")</f>
        <v/>
      </c>
      <c r="AN188" s="6" t="str">
        <f>IF($W188=AN$4,MAX(AN$1:AN187)+1,"")</f>
        <v/>
      </c>
      <c r="AO188" s="6" t="str">
        <f>IF($W188=AO$4,MAX(AO$1:AO187)+1,"")</f>
        <v/>
      </c>
      <c r="AP188" s="6" t="str">
        <f>IF($W188=AP$4,MAX(AP$1:AP187)+1,"")</f>
        <v/>
      </c>
      <c r="AQ188" s="6">
        <f>IF($W188=AQ$4,MAX(AQ$1:AQ187)+1,"")</f>
        <v>23</v>
      </c>
      <c r="AR188" s="6" t="str">
        <f>IF($W188=AR$4,MAX(AR$1:AR187)+1,"")</f>
        <v/>
      </c>
      <c r="AS188" s="6" t="str">
        <f>IF($W188=AS$4,MAX(AS$1:AS187)+1,"")</f>
        <v/>
      </c>
      <c r="AT188" s="6" t="str">
        <f>IF($W188=AT$4,MAX(AT$1:AT187)+1,"")</f>
        <v/>
      </c>
      <c r="AU188" s="6" t="str">
        <f>IF($W188=AU$4,MAX(AU$1:AU187)+1,"")</f>
        <v/>
      </c>
      <c r="AV188" s="6" t="str">
        <f>IF($W188=AV$4,MAX(AV$1:AV187)+1,"")</f>
        <v/>
      </c>
      <c r="AW188" s="6" t="str">
        <f>IF($W188=AW$4,MAX(AW$1:AW187)+1,"")</f>
        <v/>
      </c>
      <c r="AX188" s="6" t="str">
        <f>IF($W188=AX$4,MAX(AX$1:AX187)+1,"")</f>
        <v/>
      </c>
      <c r="AY188" s="6" t="str">
        <f>IF($W188=AY$4,MAX(AY$1:AY187)+1,"")</f>
        <v/>
      </c>
      <c r="AZ188" s="6" t="str">
        <f>IF($W188=AZ$4,MAX(AZ$1:AZ187)+1,"")</f>
        <v/>
      </c>
      <c r="BA188" s="6" t="str">
        <f>IF($W188=BA$4,MAX(BA$1:BA187)+1,"")</f>
        <v/>
      </c>
      <c r="BB188" s="6" t="str">
        <f>IF($W188=BB$4,MAX(BB$1:BB187)+1,"")</f>
        <v/>
      </c>
      <c r="BC188" s="6" t="str">
        <f>IF($W188=BC$4,MAX(BC$1:BC187)+1,"")</f>
        <v/>
      </c>
      <c r="BD188" s="6" t="str">
        <f>IF($W188=BD$4,MAX(BD$1:BD187)+1,"")</f>
        <v/>
      </c>
      <c r="BE188" s="6" t="str">
        <f>IF($W188=BE$4,MAX(BE$1:BE187)+1,"")</f>
        <v/>
      </c>
      <c r="BF188" s="6" t="str">
        <f>IF($W188=BF$4,MAX(BF$1:BF187)+1,"")</f>
        <v/>
      </c>
      <c r="BG188" s="6" t="str">
        <f>IF($W188=BG$4,MAX(BG$1:BG187)+1,"")</f>
        <v/>
      </c>
      <c r="BH188" s="6" t="str">
        <f>IF($W188=BH$4,MAX(BH$1:BH187)+1,"")</f>
        <v/>
      </c>
      <c r="BI188" s="6" t="str">
        <f>IF($W188=BI$4,MAX(BI$1:BI187)+1,"")</f>
        <v/>
      </c>
      <c r="BJ188" s="6" t="str">
        <f>IF($W188=BJ$4,MAX(BJ$1:BJ187)+1,"")</f>
        <v/>
      </c>
      <c r="BK188" s="6" t="str">
        <f>IF($W188=BK$4,MAX(BK$1:BK187)+1,"")</f>
        <v/>
      </c>
      <c r="BL188" s="6" t="str">
        <f>IF($W188=BL$4,MAX(BL$1:BL187)+1,"")</f>
        <v/>
      </c>
      <c r="BM188" s="6" t="str">
        <f>IF($W188=BM$4,MAX(BM$1:BM187)+1,"")</f>
        <v/>
      </c>
      <c r="BN188" s="6" t="str">
        <f>IF($W188=BN$4,MAX(BN$1:BN187)+1,"")</f>
        <v/>
      </c>
      <c r="BO188" s="6" t="str">
        <f>IF($W188=BO$4,MAX(BO$1:BO187)+1,"")</f>
        <v/>
      </c>
      <c r="BP188" s="6" t="str">
        <f>IF($W188=BP$4,MAX(BP$1:BP187)+1,"")</f>
        <v/>
      </c>
      <c r="BQ188" s="6" t="str">
        <f>IF($W188=BQ$4,MAX(BQ$1:BQ187)+1,"")</f>
        <v/>
      </c>
      <c r="BR188" s="6" t="str">
        <f>IF($W188=BR$4,MAX(BR$1:BR187)+1,"")</f>
        <v/>
      </c>
      <c r="BS188" s="6" t="str">
        <f>IF($W188=BS$4,MAX(BS$1:BS187)+1,"")</f>
        <v/>
      </c>
      <c r="BT188" s="6" t="str">
        <f>IF($W188=BT$4,MAX(BT$1:BT187)+1,"")</f>
        <v/>
      </c>
      <c r="BU188" s="6" t="str">
        <f>IF($W188=BU$4,MAX(BU$1:BU187)+1,"")</f>
        <v/>
      </c>
      <c r="BV188" s="6" t="str">
        <f>IF($W188=BV$4,MAX(BV$1:BV187)+1,"")</f>
        <v/>
      </c>
      <c r="BW188" s="6" t="str">
        <f>IF($W188=BW$4,MAX(BW$1:BW187)+1,"")</f>
        <v/>
      </c>
      <c r="BX188" s="6" t="str">
        <f>IF($W188=BX$4,MAX(BX$1:BX187)+1,"")</f>
        <v/>
      </c>
      <c r="BY188" s="6" t="str">
        <f>IF($W188=BY$4,MAX(BY$1:BY187)+1,"")</f>
        <v/>
      </c>
      <c r="BZ188" s="6" t="str">
        <f>IF($W188=BZ$4,MAX(BZ$1:BZ187)+1,"")</f>
        <v/>
      </c>
      <c r="CA188" s="6" t="str">
        <f>IF($W188=CA$4,MAX(CA$1:CA187)+1,"")</f>
        <v/>
      </c>
      <c r="CB188" s="6" t="str">
        <f>IF($W188=CB$4,MAX(CB$1:CB187)+1,"")</f>
        <v/>
      </c>
      <c r="CC188" s="6" t="str">
        <f>IF($W188=CC$4,MAX(CC$1:CC187)+1,"")</f>
        <v/>
      </c>
      <c r="CD188" s="6" t="str">
        <f>IF($W188=CD$4,MAX(CD$1:CD187)+1,"")</f>
        <v/>
      </c>
      <c r="CE188" s="6" t="str">
        <f>IF($W188=CE$4,MAX(CE$1:CE187)+1,"")</f>
        <v/>
      </c>
      <c r="CF188" s="6" t="str">
        <f>IF($W188=CF$4,MAX(CF$1:CF187)+1,"")</f>
        <v/>
      </c>
      <c r="CG188" s="6" t="str">
        <f>IF($W188=CG$4,MAX(CG$1:CG187)+1,"")</f>
        <v/>
      </c>
      <c r="CH188" s="6" t="str">
        <f>IF($W188=CH$4,MAX(CH$1:CH187)+1,"")</f>
        <v/>
      </c>
      <c r="CI188" s="6" t="str">
        <f>IF($W188=CI$4,MAX(CI$1:CI187)+1,"")</f>
        <v/>
      </c>
      <c r="CJ188" s="6" t="str">
        <f>IF($W188=CJ$4,MAX(CJ$1:CJ187)+1,"")</f>
        <v/>
      </c>
      <c r="CK188" s="6" t="str">
        <f>IF($W188=CK$4,MAX(CK$1:CK187)+1,"")</f>
        <v/>
      </c>
      <c r="CL188" s="6" t="str">
        <f>IF($W188=CL$4,MAX(CL$1:CL187)+1,"")</f>
        <v/>
      </c>
      <c r="CM188" s="6" t="str">
        <f>IF($W188=CM$4,MAX(CM$1:CM187)+1,"")</f>
        <v/>
      </c>
      <c r="CN188" s="6" t="str">
        <f>IF($W188=CN$4,MAX(CN$1:CN187)+1,"")</f>
        <v/>
      </c>
      <c r="CO188" s="6" t="str">
        <f>IF($W188=CO$4,MAX(CO$1:CO187)+1,"")</f>
        <v/>
      </c>
      <c r="CP188" s="6" t="str">
        <f>IF($W188=CP$4,MAX(CP$1:CP187)+1,"")</f>
        <v/>
      </c>
      <c r="CQ188" s="6" t="str">
        <f>IF($W188=CQ$4,MAX(CQ$1:CQ187)+1,"")</f>
        <v/>
      </c>
      <c r="CR188" s="6" t="str">
        <f>IF($W188=CR$4,MAX(CR$1:CR187)+1,"")</f>
        <v/>
      </c>
      <c r="CS188" s="6" t="str">
        <f>IF($W188=CS$4,MAX(CS$1:CS187)+1,"")</f>
        <v/>
      </c>
      <c r="CT188" s="5">
        <f t="shared" si="34"/>
        <v>23</v>
      </c>
      <c r="CU188" s="6" t="str">
        <f t="shared" si="35"/>
        <v>1709901929026</v>
      </c>
      <c r="CV188" s="5" t="str">
        <f t="shared" si="36"/>
        <v>เด็กหญิง</v>
      </c>
      <c r="CW188" s="5" t="str" cm="1">
        <f t="array" ref="CW188">RIGHT(F188,MIN(LEN(SUBSTITUTE(F188,รายชื่อนักเรียนแยกห้อง!$AD$5:$AD$8,""))))</f>
        <v>กมลชนก</v>
      </c>
      <c r="CX188" s="6" t="str">
        <f t="shared" si="37"/>
        <v/>
      </c>
      <c r="CY188" s="6">
        <f t="shared" si="38"/>
        <v>0</v>
      </c>
      <c r="CZ188" s="5" t="str">
        <f t="shared" si="39"/>
        <v>มัธยมศึกษาปีที่ 1/5-</v>
      </c>
      <c r="DA188" s="5" t="str">
        <f t="shared" si="40"/>
        <v>มัธยมศึกษาปีที่ 1/5-0</v>
      </c>
      <c r="DC188" s="6" t="str">
        <f>IF(DB188="วิทย์-คณิต (เตรียมวิศวะ)",MAX($DC$1:DC187)+1,"")</f>
        <v/>
      </c>
      <c r="DD188" s="6" t="str">
        <f>IF(DB188="วิทย์-คณิต (วิทยาศาสตร์สุขภาพ)",MAX($DD$1:DD187)+1,"")</f>
        <v/>
      </c>
      <c r="DE188" s="6" t="str">
        <f>IF(DB188="ศิลป์การจัดการธุรกิจการค้าสมัยใหม่",MAX($DE$1:DE187)+1,"")</f>
        <v/>
      </c>
      <c r="DF188" s="6" t="str">
        <f>IF(DB188="ศิลป์ภาษาจีนเพื่อธุรกิจ 4.0",MAX($DF$1:DF187)+1,"")</f>
        <v/>
      </c>
      <c r="DG188" s="6" t="str">
        <f>IF(DB188="ศิลป์ภาษาอังกฤษเพื่อการสื่อสารธุรกิจ",MAX($DG$1:DG187)+1,"")</f>
        <v/>
      </c>
      <c r="DH188" s="6" t="str">
        <f>IF(DB188="นวัตกรรมการจัดการเกษตร",MAX($DH$1:DH187)+1,"")</f>
        <v/>
      </c>
      <c r="DI188" s="5">
        <f t="shared" si="41"/>
        <v>0</v>
      </c>
      <c r="DJ188" s="5" t="str">
        <f t="shared" si="42"/>
        <v>มัธยมศึกษาปีที่ 1/5-34</v>
      </c>
      <c r="DK188" s="5" t="str">
        <f t="shared" si="43"/>
        <v>-0</v>
      </c>
      <c r="DL188" s="5" t="str">
        <f t="shared" si="44"/>
        <v>มัธยมศึกษาปีที่ 1</v>
      </c>
    </row>
    <row r="189" spans="1:116">
      <c r="A189" s="5" t="str">
        <f t="shared" si="30"/>
        <v>มัธยมศึกษาปีที่ 1/5-35</v>
      </c>
      <c r="B189" s="5" t="str">
        <f t="shared" si="31"/>
        <v>ช68103-17</v>
      </c>
      <c r="C189" s="5" t="str">
        <f t="shared" si="32"/>
        <v>-0</v>
      </c>
      <c r="D189" s="8">
        <v>35</v>
      </c>
      <c r="E189" s="9" t="s">
        <v>1968</v>
      </c>
      <c r="F189" s="3" t="s">
        <v>2003</v>
      </c>
      <c r="G189" s="3" t="s">
        <v>2004</v>
      </c>
      <c r="H189" s="11">
        <v>1</v>
      </c>
      <c r="I189" s="11">
        <v>7</v>
      </c>
      <c r="J189" s="11">
        <v>0</v>
      </c>
      <c r="K189" s="11">
        <v>9</v>
      </c>
      <c r="L189" s="11">
        <v>9</v>
      </c>
      <c r="M189" s="11">
        <v>0</v>
      </c>
      <c r="N189" s="11">
        <v>1</v>
      </c>
      <c r="O189" s="11">
        <v>9</v>
      </c>
      <c r="P189" s="11">
        <v>4</v>
      </c>
      <c r="Q189" s="11">
        <v>0</v>
      </c>
      <c r="R189" s="11">
        <v>7</v>
      </c>
      <c r="S189" s="11">
        <v>2</v>
      </c>
      <c r="T189" s="11">
        <v>1</v>
      </c>
      <c r="U189" s="11" t="s">
        <v>2027</v>
      </c>
      <c r="W189" s="6" t="str">
        <f>IF(X189="","",IF(X189=รายชื่อชมรม!$B$3,รายชื่อชมรม!$A$3,IF(X189=รายชื่อชมรม!$B$4,รายชื่อชมรม!$A$4,IF(X189=รายชื่อชมรม!$B$5,รายชื่อชมรม!$A$5,IF(X189=รายชื่อชมรม!$B$6,รายชื่อชมรม!$A$6,IF(X189=รายชื่อชมรม!$B$7,รายชื่อชมรม!$A$7,IF(X189=รายชื่อชมรม!$B$8,รายชื่อชมรม!$A$8,IF(X189=รายชื่อชมรม!$B$9,รายชื่อชมรม!$A$9,IF(X189=รายชื่อชมรม!$B$10,รายชื่อชมรม!$A$10,IF(X189=รายชื่อชมรม!$B$11,รายชื่อชมรม!$A$11,IF(X189=รายชื่อชมรม!$B$12,รายชื่อชมรม!$A$12,"-")))))))))))</f>
        <v>ช68103</v>
      </c>
      <c r="X189" s="6" t="s">
        <v>2309</v>
      </c>
      <c r="Y189" s="6" t="str">
        <f>IF(W189=0,"",IF(W189="-","",IF(W189="","",VLOOKUP(W189,รายชื่อชมรม!$A$3:$F$83,3,FALSE))))</f>
        <v>นายวสันต์  แสงรัตนกูล</v>
      </c>
      <c r="Z189" s="6" t="str">
        <f>IF(Y189=$Z$4,MAX(Z$1:$Z188)+1,"")</f>
        <v/>
      </c>
      <c r="AA189" s="6" t="str">
        <f>IF($Y189=AA$4,MAX(AA$1:AA188)+1,"")</f>
        <v/>
      </c>
      <c r="AB189" s="6" t="str">
        <f>IF($Y189=AB$4,MAX(AB$1:AB188)+1,"")</f>
        <v/>
      </c>
      <c r="AC189" s="6" t="str">
        <f>IF($Y189=AC$4,MAX(AC$1:AC188)+1,"")</f>
        <v/>
      </c>
      <c r="AD189" s="6" t="str">
        <f>IF($Y189=AD$4,MAX(AD$1:AD188)+1,"")</f>
        <v/>
      </c>
      <c r="AE189" s="6" t="str">
        <f>IF($Y189=AE$4,MAX(AE$1:AE188)+1,"")</f>
        <v/>
      </c>
      <c r="AF189" s="6" t="str">
        <f>IF($Y189=AF$4,MAX(AF$1:AF188)+1,"")</f>
        <v/>
      </c>
      <c r="AG189" s="6" t="str">
        <f>IF($Y189=AG$4,MAX(AG$1:AG188)+1,"")</f>
        <v/>
      </c>
      <c r="AH189" s="6" t="str">
        <f>IF($Y189=AH$4,MAX(AH$1:AH188)+1,"")</f>
        <v/>
      </c>
      <c r="AI189" s="5">
        <f t="shared" si="33"/>
        <v>0</v>
      </c>
      <c r="AK189" s="6" t="str">
        <f>IF($W189=AK$4,MAX(AK$1:AK188)+1,"")</f>
        <v/>
      </c>
      <c r="AL189" s="6" t="str">
        <f>IF($W189=AL$4,MAX(AL$1:AL188)+1,"")</f>
        <v/>
      </c>
      <c r="AM189" s="6">
        <f>IF($W189=AM$4,MAX(AM$1:AM188)+1,"")</f>
        <v>17</v>
      </c>
      <c r="AN189" s="6" t="str">
        <f>IF($W189=AN$4,MAX(AN$1:AN188)+1,"")</f>
        <v/>
      </c>
      <c r="AO189" s="6" t="str">
        <f>IF($W189=AO$4,MAX(AO$1:AO188)+1,"")</f>
        <v/>
      </c>
      <c r="AP189" s="6" t="str">
        <f>IF($W189=AP$4,MAX(AP$1:AP188)+1,"")</f>
        <v/>
      </c>
      <c r="AQ189" s="6" t="str">
        <f>IF($W189=AQ$4,MAX(AQ$1:AQ188)+1,"")</f>
        <v/>
      </c>
      <c r="AR189" s="6" t="str">
        <f>IF($W189=AR$4,MAX(AR$1:AR188)+1,"")</f>
        <v/>
      </c>
      <c r="AS189" s="6" t="str">
        <f>IF($W189=AS$4,MAX(AS$1:AS188)+1,"")</f>
        <v/>
      </c>
      <c r="AT189" s="6" t="str">
        <f>IF($W189=AT$4,MAX(AT$1:AT188)+1,"")</f>
        <v/>
      </c>
      <c r="AU189" s="6" t="str">
        <f>IF($W189=AU$4,MAX(AU$1:AU188)+1,"")</f>
        <v/>
      </c>
      <c r="AV189" s="6" t="str">
        <f>IF($W189=AV$4,MAX(AV$1:AV188)+1,"")</f>
        <v/>
      </c>
      <c r="AW189" s="6" t="str">
        <f>IF($W189=AW$4,MAX(AW$1:AW188)+1,"")</f>
        <v/>
      </c>
      <c r="AX189" s="6" t="str">
        <f>IF($W189=AX$4,MAX(AX$1:AX188)+1,"")</f>
        <v/>
      </c>
      <c r="AY189" s="6" t="str">
        <f>IF($W189=AY$4,MAX(AY$1:AY188)+1,"")</f>
        <v/>
      </c>
      <c r="AZ189" s="6" t="str">
        <f>IF($W189=AZ$4,MAX(AZ$1:AZ188)+1,"")</f>
        <v/>
      </c>
      <c r="BA189" s="6" t="str">
        <f>IF($W189=BA$4,MAX(BA$1:BA188)+1,"")</f>
        <v/>
      </c>
      <c r="BB189" s="6" t="str">
        <f>IF($W189=BB$4,MAX(BB$1:BB188)+1,"")</f>
        <v/>
      </c>
      <c r="BC189" s="6" t="str">
        <f>IF($W189=BC$4,MAX(BC$1:BC188)+1,"")</f>
        <v/>
      </c>
      <c r="BD189" s="6" t="str">
        <f>IF($W189=BD$4,MAX(BD$1:BD188)+1,"")</f>
        <v/>
      </c>
      <c r="BE189" s="6" t="str">
        <f>IF($W189=BE$4,MAX(BE$1:BE188)+1,"")</f>
        <v/>
      </c>
      <c r="BF189" s="6" t="str">
        <f>IF($W189=BF$4,MAX(BF$1:BF188)+1,"")</f>
        <v/>
      </c>
      <c r="BG189" s="6" t="str">
        <f>IF($W189=BG$4,MAX(BG$1:BG188)+1,"")</f>
        <v/>
      </c>
      <c r="BH189" s="6" t="str">
        <f>IF($W189=BH$4,MAX(BH$1:BH188)+1,"")</f>
        <v/>
      </c>
      <c r="BI189" s="6" t="str">
        <f>IF($W189=BI$4,MAX(BI$1:BI188)+1,"")</f>
        <v/>
      </c>
      <c r="BJ189" s="6" t="str">
        <f>IF($W189=BJ$4,MAX(BJ$1:BJ188)+1,"")</f>
        <v/>
      </c>
      <c r="BK189" s="6" t="str">
        <f>IF($W189=BK$4,MAX(BK$1:BK188)+1,"")</f>
        <v/>
      </c>
      <c r="BL189" s="6" t="str">
        <f>IF($W189=BL$4,MAX(BL$1:BL188)+1,"")</f>
        <v/>
      </c>
      <c r="BM189" s="6" t="str">
        <f>IF($W189=BM$4,MAX(BM$1:BM188)+1,"")</f>
        <v/>
      </c>
      <c r="BN189" s="6" t="str">
        <f>IF($W189=BN$4,MAX(BN$1:BN188)+1,"")</f>
        <v/>
      </c>
      <c r="BO189" s="6" t="str">
        <f>IF($W189=BO$4,MAX(BO$1:BO188)+1,"")</f>
        <v/>
      </c>
      <c r="BP189" s="6" t="str">
        <f>IF($W189=BP$4,MAX(BP$1:BP188)+1,"")</f>
        <v/>
      </c>
      <c r="BQ189" s="6" t="str">
        <f>IF($W189=BQ$4,MAX(BQ$1:BQ188)+1,"")</f>
        <v/>
      </c>
      <c r="BR189" s="6" t="str">
        <f>IF($W189=BR$4,MAX(BR$1:BR188)+1,"")</f>
        <v/>
      </c>
      <c r="BS189" s="6" t="str">
        <f>IF($W189=BS$4,MAX(BS$1:BS188)+1,"")</f>
        <v/>
      </c>
      <c r="BT189" s="6" t="str">
        <f>IF($W189=BT$4,MAX(BT$1:BT188)+1,"")</f>
        <v/>
      </c>
      <c r="BU189" s="6" t="str">
        <f>IF($W189=BU$4,MAX(BU$1:BU188)+1,"")</f>
        <v/>
      </c>
      <c r="BV189" s="6" t="str">
        <f>IF($W189=BV$4,MAX(BV$1:BV188)+1,"")</f>
        <v/>
      </c>
      <c r="BW189" s="6" t="str">
        <f>IF($W189=BW$4,MAX(BW$1:BW188)+1,"")</f>
        <v/>
      </c>
      <c r="BX189" s="6" t="str">
        <f>IF($W189=BX$4,MAX(BX$1:BX188)+1,"")</f>
        <v/>
      </c>
      <c r="BY189" s="6" t="str">
        <f>IF($W189=BY$4,MAX(BY$1:BY188)+1,"")</f>
        <v/>
      </c>
      <c r="BZ189" s="6" t="str">
        <f>IF($W189=BZ$4,MAX(BZ$1:BZ188)+1,"")</f>
        <v/>
      </c>
      <c r="CA189" s="6" t="str">
        <f>IF($W189=CA$4,MAX(CA$1:CA188)+1,"")</f>
        <v/>
      </c>
      <c r="CB189" s="6" t="str">
        <f>IF($W189=CB$4,MAX(CB$1:CB188)+1,"")</f>
        <v/>
      </c>
      <c r="CC189" s="6" t="str">
        <f>IF($W189=CC$4,MAX(CC$1:CC188)+1,"")</f>
        <v/>
      </c>
      <c r="CD189" s="6" t="str">
        <f>IF($W189=CD$4,MAX(CD$1:CD188)+1,"")</f>
        <v/>
      </c>
      <c r="CE189" s="6" t="str">
        <f>IF($W189=CE$4,MAX(CE$1:CE188)+1,"")</f>
        <v/>
      </c>
      <c r="CF189" s="6" t="str">
        <f>IF($W189=CF$4,MAX(CF$1:CF188)+1,"")</f>
        <v/>
      </c>
      <c r="CG189" s="6" t="str">
        <f>IF($W189=CG$4,MAX(CG$1:CG188)+1,"")</f>
        <v/>
      </c>
      <c r="CH189" s="6" t="str">
        <f>IF($W189=CH$4,MAX(CH$1:CH188)+1,"")</f>
        <v/>
      </c>
      <c r="CI189" s="6" t="str">
        <f>IF($W189=CI$4,MAX(CI$1:CI188)+1,"")</f>
        <v/>
      </c>
      <c r="CJ189" s="6" t="str">
        <f>IF($W189=CJ$4,MAX(CJ$1:CJ188)+1,"")</f>
        <v/>
      </c>
      <c r="CK189" s="6" t="str">
        <f>IF($W189=CK$4,MAX(CK$1:CK188)+1,"")</f>
        <v/>
      </c>
      <c r="CL189" s="6" t="str">
        <f>IF($W189=CL$4,MAX(CL$1:CL188)+1,"")</f>
        <v/>
      </c>
      <c r="CM189" s="6" t="str">
        <f>IF($W189=CM$4,MAX(CM$1:CM188)+1,"")</f>
        <v/>
      </c>
      <c r="CN189" s="6" t="str">
        <f>IF($W189=CN$4,MAX(CN$1:CN188)+1,"")</f>
        <v/>
      </c>
      <c r="CO189" s="6" t="str">
        <f>IF($W189=CO$4,MAX(CO$1:CO188)+1,"")</f>
        <v/>
      </c>
      <c r="CP189" s="6" t="str">
        <f>IF($W189=CP$4,MAX(CP$1:CP188)+1,"")</f>
        <v/>
      </c>
      <c r="CQ189" s="6" t="str">
        <f>IF($W189=CQ$4,MAX(CQ$1:CQ188)+1,"")</f>
        <v/>
      </c>
      <c r="CR189" s="6" t="str">
        <f>IF($W189=CR$4,MAX(CR$1:CR188)+1,"")</f>
        <v/>
      </c>
      <c r="CS189" s="6" t="str">
        <f>IF($W189=CS$4,MAX(CS$1:CS188)+1,"")</f>
        <v/>
      </c>
      <c r="CT189" s="5">
        <f t="shared" si="34"/>
        <v>17</v>
      </c>
      <c r="CU189" s="6" t="str">
        <f t="shared" si="35"/>
        <v>1709901940721</v>
      </c>
      <c r="CV189" s="5" t="str">
        <f t="shared" si="36"/>
        <v>เด็กหญิง</v>
      </c>
      <c r="CW189" s="5" t="str" cm="1">
        <f t="array" ref="CW189">RIGHT(F189,MIN(LEN(SUBSTITUTE(F189,รายชื่อนักเรียนแยกห้อง!$AD$5:$AD$8,""))))</f>
        <v>เพ็ญสิริ</v>
      </c>
      <c r="CX189" s="6" t="str">
        <f t="shared" si="37"/>
        <v/>
      </c>
      <c r="CY189" s="6">
        <f t="shared" si="38"/>
        <v>0</v>
      </c>
      <c r="CZ189" s="5" t="str">
        <f t="shared" si="39"/>
        <v>มัธยมศึกษาปีที่ 1/5-</v>
      </c>
      <c r="DA189" s="5" t="str">
        <f t="shared" si="40"/>
        <v>มัธยมศึกษาปีที่ 1/5-0</v>
      </c>
      <c r="DC189" s="6" t="str">
        <f>IF(DB189="วิทย์-คณิต (เตรียมวิศวะ)",MAX($DC$1:DC188)+1,"")</f>
        <v/>
      </c>
      <c r="DD189" s="6" t="str">
        <f>IF(DB189="วิทย์-คณิต (วิทยาศาสตร์สุขภาพ)",MAX($DD$1:DD188)+1,"")</f>
        <v/>
      </c>
      <c r="DE189" s="6" t="str">
        <f>IF(DB189="ศิลป์การจัดการธุรกิจการค้าสมัยใหม่",MAX($DE$1:DE188)+1,"")</f>
        <v/>
      </c>
      <c r="DF189" s="6" t="str">
        <f>IF(DB189="ศิลป์ภาษาจีนเพื่อธุรกิจ 4.0",MAX($DF$1:DF188)+1,"")</f>
        <v/>
      </c>
      <c r="DG189" s="6" t="str">
        <f>IF(DB189="ศิลป์ภาษาอังกฤษเพื่อการสื่อสารธุรกิจ",MAX($DG$1:DG188)+1,"")</f>
        <v/>
      </c>
      <c r="DH189" s="6" t="str">
        <f>IF(DB189="นวัตกรรมการจัดการเกษตร",MAX($DH$1:DH188)+1,"")</f>
        <v/>
      </c>
      <c r="DI189" s="5">
        <f t="shared" si="41"/>
        <v>0</v>
      </c>
      <c r="DJ189" s="5" t="str">
        <f t="shared" si="42"/>
        <v>มัธยมศึกษาปีที่ 1/5-35</v>
      </c>
      <c r="DK189" s="5" t="str">
        <f t="shared" si="43"/>
        <v>-0</v>
      </c>
      <c r="DL189" s="5" t="str">
        <f t="shared" si="44"/>
        <v>มัธยมศึกษาปีที่ 1</v>
      </c>
    </row>
    <row r="190" spans="1:116">
      <c r="A190" s="5" t="str">
        <f t="shared" si="30"/>
        <v>มัธยมศึกษาปีที่ 1/5-36</v>
      </c>
      <c r="B190" s="5" t="str">
        <f t="shared" si="31"/>
        <v>ช68107-24</v>
      </c>
      <c r="C190" s="5" t="str">
        <f t="shared" si="32"/>
        <v>-0</v>
      </c>
      <c r="D190" s="8">
        <v>36</v>
      </c>
      <c r="E190" s="9" t="s">
        <v>1971</v>
      </c>
      <c r="F190" s="3" t="s">
        <v>2006</v>
      </c>
      <c r="G190" s="3" t="s">
        <v>2007</v>
      </c>
      <c r="H190" s="11">
        <v>1</v>
      </c>
      <c r="I190" s="11">
        <v>7</v>
      </c>
      <c r="J190" s="11">
        <v>5</v>
      </c>
      <c r="K190" s="11">
        <v>0</v>
      </c>
      <c r="L190" s="11">
        <v>3</v>
      </c>
      <c r="M190" s="11">
        <v>0</v>
      </c>
      <c r="N190" s="11">
        <v>0</v>
      </c>
      <c r="O190" s="11">
        <v>1</v>
      </c>
      <c r="P190" s="11">
        <v>0</v>
      </c>
      <c r="Q190" s="11">
        <v>4</v>
      </c>
      <c r="R190" s="11">
        <v>9</v>
      </c>
      <c r="S190" s="11">
        <v>5</v>
      </c>
      <c r="T190" s="11">
        <v>4</v>
      </c>
      <c r="U190" s="11" t="s">
        <v>2027</v>
      </c>
      <c r="W190" s="6" t="str">
        <f>IF(X190="","",IF(X190=รายชื่อชมรม!$B$3,รายชื่อชมรม!$A$3,IF(X190=รายชื่อชมรม!$B$4,รายชื่อชมรม!$A$4,IF(X190=รายชื่อชมรม!$B$5,รายชื่อชมรม!$A$5,IF(X190=รายชื่อชมรม!$B$6,รายชื่อชมรม!$A$6,IF(X190=รายชื่อชมรม!$B$7,รายชื่อชมรม!$A$7,IF(X190=รายชื่อชมรม!$B$8,รายชื่อชมรม!$A$8,IF(X190=รายชื่อชมรม!$B$9,รายชื่อชมรม!$A$9,IF(X190=รายชื่อชมรม!$B$10,รายชื่อชมรม!$A$10,IF(X190=รายชื่อชมรม!$B$11,รายชื่อชมรม!$A$11,IF(X190=รายชื่อชมรม!$B$12,รายชื่อชมรม!$A$12,"-")))))))))))</f>
        <v>ช68107</v>
      </c>
      <c r="X190" s="6" t="s">
        <v>2305</v>
      </c>
      <c r="Y190" s="6" t="str">
        <f>IF(W190=0,"",IF(W190="-","",IF(W190="","",VLOOKUP(W190,รายชื่อชมรม!$A$3:$F$83,3,FALSE))))</f>
        <v>นางโสจาริน  อินทรเรือง</v>
      </c>
      <c r="Z190" s="6" t="str">
        <f>IF(Y190=$Z$4,MAX(Z$1:$Z189)+1,"")</f>
        <v/>
      </c>
      <c r="AA190" s="6" t="str">
        <f>IF($Y190=AA$4,MAX(AA$1:AA189)+1,"")</f>
        <v/>
      </c>
      <c r="AB190" s="6" t="str">
        <f>IF($Y190=AB$4,MAX(AB$1:AB189)+1,"")</f>
        <v/>
      </c>
      <c r="AC190" s="6" t="str">
        <f>IF($Y190=AC$4,MAX(AC$1:AC189)+1,"")</f>
        <v/>
      </c>
      <c r="AD190" s="6" t="str">
        <f>IF($Y190=AD$4,MAX(AD$1:AD189)+1,"")</f>
        <v/>
      </c>
      <c r="AE190" s="6" t="str">
        <f>IF($Y190=AE$4,MAX(AE$1:AE189)+1,"")</f>
        <v/>
      </c>
      <c r="AF190" s="6" t="str">
        <f>IF($Y190=AF$4,MAX(AF$1:AF189)+1,"")</f>
        <v/>
      </c>
      <c r="AG190" s="6" t="str">
        <f>IF($Y190=AG$4,MAX(AG$1:AG189)+1,"")</f>
        <v/>
      </c>
      <c r="AH190" s="6" t="str">
        <f>IF($Y190=AH$4,MAX(AH$1:AH189)+1,"")</f>
        <v/>
      </c>
      <c r="AI190" s="5">
        <f t="shared" si="33"/>
        <v>0</v>
      </c>
      <c r="AK190" s="6" t="str">
        <f>IF($W190=AK$4,MAX(AK$1:AK189)+1,"")</f>
        <v/>
      </c>
      <c r="AL190" s="6" t="str">
        <f>IF($W190=AL$4,MAX(AL$1:AL189)+1,"")</f>
        <v/>
      </c>
      <c r="AM190" s="6" t="str">
        <f>IF($W190=AM$4,MAX(AM$1:AM189)+1,"")</f>
        <v/>
      </c>
      <c r="AN190" s="6" t="str">
        <f>IF($W190=AN$4,MAX(AN$1:AN189)+1,"")</f>
        <v/>
      </c>
      <c r="AO190" s="6" t="str">
        <f>IF($W190=AO$4,MAX(AO$1:AO189)+1,"")</f>
        <v/>
      </c>
      <c r="AP190" s="6" t="str">
        <f>IF($W190=AP$4,MAX(AP$1:AP189)+1,"")</f>
        <v/>
      </c>
      <c r="AQ190" s="6">
        <f>IF($W190=AQ$4,MAX(AQ$1:AQ189)+1,"")</f>
        <v>24</v>
      </c>
      <c r="AR190" s="6" t="str">
        <f>IF($W190=AR$4,MAX(AR$1:AR189)+1,"")</f>
        <v/>
      </c>
      <c r="AS190" s="6" t="str">
        <f>IF($W190=AS$4,MAX(AS$1:AS189)+1,"")</f>
        <v/>
      </c>
      <c r="AT190" s="6" t="str">
        <f>IF($W190=AT$4,MAX(AT$1:AT189)+1,"")</f>
        <v/>
      </c>
      <c r="AU190" s="6" t="str">
        <f>IF($W190=AU$4,MAX(AU$1:AU189)+1,"")</f>
        <v/>
      </c>
      <c r="AV190" s="6" t="str">
        <f>IF($W190=AV$4,MAX(AV$1:AV189)+1,"")</f>
        <v/>
      </c>
      <c r="AW190" s="6" t="str">
        <f>IF($W190=AW$4,MAX(AW$1:AW189)+1,"")</f>
        <v/>
      </c>
      <c r="AX190" s="6" t="str">
        <f>IF($W190=AX$4,MAX(AX$1:AX189)+1,"")</f>
        <v/>
      </c>
      <c r="AY190" s="6" t="str">
        <f>IF($W190=AY$4,MAX(AY$1:AY189)+1,"")</f>
        <v/>
      </c>
      <c r="AZ190" s="6" t="str">
        <f>IF($W190=AZ$4,MAX(AZ$1:AZ189)+1,"")</f>
        <v/>
      </c>
      <c r="BA190" s="6" t="str">
        <f>IF($W190=BA$4,MAX(BA$1:BA189)+1,"")</f>
        <v/>
      </c>
      <c r="BB190" s="6" t="str">
        <f>IF($W190=BB$4,MAX(BB$1:BB189)+1,"")</f>
        <v/>
      </c>
      <c r="BC190" s="6" t="str">
        <f>IF($W190=BC$4,MAX(BC$1:BC189)+1,"")</f>
        <v/>
      </c>
      <c r="BD190" s="6" t="str">
        <f>IF($W190=BD$4,MAX(BD$1:BD189)+1,"")</f>
        <v/>
      </c>
      <c r="BE190" s="6" t="str">
        <f>IF($W190=BE$4,MAX(BE$1:BE189)+1,"")</f>
        <v/>
      </c>
      <c r="BF190" s="6" t="str">
        <f>IF($W190=BF$4,MAX(BF$1:BF189)+1,"")</f>
        <v/>
      </c>
      <c r="BG190" s="6" t="str">
        <f>IF($W190=BG$4,MAX(BG$1:BG189)+1,"")</f>
        <v/>
      </c>
      <c r="BH190" s="6" t="str">
        <f>IF($W190=BH$4,MAX(BH$1:BH189)+1,"")</f>
        <v/>
      </c>
      <c r="BI190" s="6" t="str">
        <f>IF($W190=BI$4,MAX(BI$1:BI189)+1,"")</f>
        <v/>
      </c>
      <c r="BJ190" s="6" t="str">
        <f>IF($W190=BJ$4,MAX(BJ$1:BJ189)+1,"")</f>
        <v/>
      </c>
      <c r="BK190" s="6" t="str">
        <f>IF($W190=BK$4,MAX(BK$1:BK189)+1,"")</f>
        <v/>
      </c>
      <c r="BL190" s="6" t="str">
        <f>IF($W190=BL$4,MAX(BL$1:BL189)+1,"")</f>
        <v/>
      </c>
      <c r="BM190" s="6" t="str">
        <f>IF($W190=BM$4,MAX(BM$1:BM189)+1,"")</f>
        <v/>
      </c>
      <c r="BN190" s="6" t="str">
        <f>IF($W190=BN$4,MAX(BN$1:BN189)+1,"")</f>
        <v/>
      </c>
      <c r="BO190" s="6" t="str">
        <f>IF($W190=BO$4,MAX(BO$1:BO189)+1,"")</f>
        <v/>
      </c>
      <c r="BP190" s="6" t="str">
        <f>IF($W190=BP$4,MAX(BP$1:BP189)+1,"")</f>
        <v/>
      </c>
      <c r="BQ190" s="6" t="str">
        <f>IF($W190=BQ$4,MAX(BQ$1:BQ189)+1,"")</f>
        <v/>
      </c>
      <c r="BR190" s="6" t="str">
        <f>IF($W190=BR$4,MAX(BR$1:BR189)+1,"")</f>
        <v/>
      </c>
      <c r="BS190" s="6" t="str">
        <f>IF($W190=BS$4,MAX(BS$1:BS189)+1,"")</f>
        <v/>
      </c>
      <c r="BT190" s="6" t="str">
        <f>IF($W190=BT$4,MAX(BT$1:BT189)+1,"")</f>
        <v/>
      </c>
      <c r="BU190" s="6" t="str">
        <f>IF($W190=BU$4,MAX(BU$1:BU189)+1,"")</f>
        <v/>
      </c>
      <c r="BV190" s="6" t="str">
        <f>IF($W190=BV$4,MAX(BV$1:BV189)+1,"")</f>
        <v/>
      </c>
      <c r="BW190" s="6" t="str">
        <f>IF($W190=BW$4,MAX(BW$1:BW189)+1,"")</f>
        <v/>
      </c>
      <c r="BX190" s="6" t="str">
        <f>IF($W190=BX$4,MAX(BX$1:BX189)+1,"")</f>
        <v/>
      </c>
      <c r="BY190" s="6" t="str">
        <f>IF($W190=BY$4,MAX(BY$1:BY189)+1,"")</f>
        <v/>
      </c>
      <c r="BZ190" s="6" t="str">
        <f>IF($W190=BZ$4,MAX(BZ$1:BZ189)+1,"")</f>
        <v/>
      </c>
      <c r="CA190" s="6" t="str">
        <f>IF($W190=CA$4,MAX(CA$1:CA189)+1,"")</f>
        <v/>
      </c>
      <c r="CB190" s="6" t="str">
        <f>IF($W190=CB$4,MAX(CB$1:CB189)+1,"")</f>
        <v/>
      </c>
      <c r="CC190" s="6" t="str">
        <f>IF($W190=CC$4,MAX(CC$1:CC189)+1,"")</f>
        <v/>
      </c>
      <c r="CD190" s="6" t="str">
        <f>IF($W190=CD$4,MAX(CD$1:CD189)+1,"")</f>
        <v/>
      </c>
      <c r="CE190" s="6" t="str">
        <f>IF($W190=CE$4,MAX(CE$1:CE189)+1,"")</f>
        <v/>
      </c>
      <c r="CF190" s="6" t="str">
        <f>IF($W190=CF$4,MAX(CF$1:CF189)+1,"")</f>
        <v/>
      </c>
      <c r="CG190" s="6" t="str">
        <f>IF($W190=CG$4,MAX(CG$1:CG189)+1,"")</f>
        <v/>
      </c>
      <c r="CH190" s="6" t="str">
        <f>IF($W190=CH$4,MAX(CH$1:CH189)+1,"")</f>
        <v/>
      </c>
      <c r="CI190" s="6" t="str">
        <f>IF($W190=CI$4,MAX(CI$1:CI189)+1,"")</f>
        <v/>
      </c>
      <c r="CJ190" s="6" t="str">
        <f>IF($W190=CJ$4,MAX(CJ$1:CJ189)+1,"")</f>
        <v/>
      </c>
      <c r="CK190" s="6" t="str">
        <f>IF($W190=CK$4,MAX(CK$1:CK189)+1,"")</f>
        <v/>
      </c>
      <c r="CL190" s="6" t="str">
        <f>IF($W190=CL$4,MAX(CL$1:CL189)+1,"")</f>
        <v/>
      </c>
      <c r="CM190" s="6" t="str">
        <f>IF($W190=CM$4,MAX(CM$1:CM189)+1,"")</f>
        <v/>
      </c>
      <c r="CN190" s="6" t="str">
        <f>IF($W190=CN$4,MAX(CN$1:CN189)+1,"")</f>
        <v/>
      </c>
      <c r="CO190" s="6" t="str">
        <f>IF($W190=CO$4,MAX(CO$1:CO189)+1,"")</f>
        <v/>
      </c>
      <c r="CP190" s="6" t="str">
        <f>IF($W190=CP$4,MAX(CP$1:CP189)+1,"")</f>
        <v/>
      </c>
      <c r="CQ190" s="6" t="str">
        <f>IF($W190=CQ$4,MAX(CQ$1:CQ189)+1,"")</f>
        <v/>
      </c>
      <c r="CR190" s="6" t="str">
        <f>IF($W190=CR$4,MAX(CR$1:CR189)+1,"")</f>
        <v/>
      </c>
      <c r="CS190" s="6" t="str">
        <f>IF($W190=CS$4,MAX(CS$1:CS189)+1,"")</f>
        <v/>
      </c>
      <c r="CT190" s="5">
        <f t="shared" si="34"/>
        <v>24</v>
      </c>
      <c r="CU190" s="6" t="str">
        <f t="shared" si="35"/>
        <v>1750300104954</v>
      </c>
      <c r="CV190" s="5" t="str">
        <f t="shared" si="36"/>
        <v>เด็กหญิง</v>
      </c>
      <c r="CW190" s="5" t="str" cm="1">
        <f t="array" ref="CW190">RIGHT(F190,MIN(LEN(SUBSTITUTE(F190,รายชื่อนักเรียนแยกห้อง!$AD$5:$AD$8,""))))</f>
        <v>กมลวรรณ</v>
      </c>
      <c r="CX190" s="6" t="str">
        <f t="shared" si="37"/>
        <v/>
      </c>
      <c r="CY190" s="6">
        <f t="shared" si="38"/>
        <v>0</v>
      </c>
      <c r="CZ190" s="5" t="str">
        <f t="shared" si="39"/>
        <v>มัธยมศึกษาปีที่ 1/5-</v>
      </c>
      <c r="DA190" s="5" t="str">
        <f t="shared" si="40"/>
        <v>มัธยมศึกษาปีที่ 1/5-0</v>
      </c>
      <c r="DC190" s="6" t="str">
        <f>IF(DB190="วิทย์-คณิต (เตรียมวิศวะ)",MAX($DC$1:DC189)+1,"")</f>
        <v/>
      </c>
      <c r="DD190" s="6" t="str">
        <f>IF(DB190="วิทย์-คณิต (วิทยาศาสตร์สุขภาพ)",MAX($DD$1:DD189)+1,"")</f>
        <v/>
      </c>
      <c r="DE190" s="6" t="str">
        <f>IF(DB190="ศิลป์การจัดการธุรกิจการค้าสมัยใหม่",MAX($DE$1:DE189)+1,"")</f>
        <v/>
      </c>
      <c r="DF190" s="6" t="str">
        <f>IF(DB190="ศิลป์ภาษาจีนเพื่อธุรกิจ 4.0",MAX($DF$1:DF189)+1,"")</f>
        <v/>
      </c>
      <c r="DG190" s="6" t="str">
        <f>IF(DB190="ศิลป์ภาษาอังกฤษเพื่อการสื่อสารธุรกิจ",MAX($DG$1:DG189)+1,"")</f>
        <v/>
      </c>
      <c r="DH190" s="6" t="str">
        <f>IF(DB190="นวัตกรรมการจัดการเกษตร",MAX($DH$1:DH189)+1,"")</f>
        <v/>
      </c>
      <c r="DI190" s="5">
        <f t="shared" si="41"/>
        <v>0</v>
      </c>
      <c r="DJ190" s="5" t="str">
        <f t="shared" si="42"/>
        <v>มัธยมศึกษาปีที่ 1/5-36</v>
      </c>
      <c r="DK190" s="5" t="str">
        <f t="shared" si="43"/>
        <v>-0</v>
      </c>
      <c r="DL190" s="5" t="str">
        <f t="shared" si="44"/>
        <v>มัธยมศึกษาปีที่ 1</v>
      </c>
    </row>
    <row r="191" spans="1:116">
      <c r="A191" s="5" t="str">
        <f t="shared" si="30"/>
        <v>มัธยมศึกษาปีที่ 1/5-37</v>
      </c>
      <c r="B191" s="5" t="str">
        <f t="shared" si="31"/>
        <v>ช68101-23</v>
      </c>
      <c r="C191" s="5" t="str">
        <f t="shared" si="32"/>
        <v>-0</v>
      </c>
      <c r="D191" s="8">
        <v>37</v>
      </c>
      <c r="E191" s="9" t="s">
        <v>1973</v>
      </c>
      <c r="F191" s="3" t="s">
        <v>2009</v>
      </c>
      <c r="G191" s="3" t="s">
        <v>2010</v>
      </c>
      <c r="H191" s="11">
        <v>1</v>
      </c>
      <c r="I191" s="11">
        <v>7</v>
      </c>
      <c r="J191" s="11">
        <v>0</v>
      </c>
      <c r="K191" s="11">
        <v>9</v>
      </c>
      <c r="L191" s="11">
        <v>9</v>
      </c>
      <c r="M191" s="11">
        <v>0</v>
      </c>
      <c r="N191" s="11">
        <v>1</v>
      </c>
      <c r="O191" s="11">
        <v>9</v>
      </c>
      <c r="P191" s="11">
        <v>3</v>
      </c>
      <c r="Q191" s="11">
        <v>8</v>
      </c>
      <c r="R191" s="11">
        <v>2</v>
      </c>
      <c r="S191" s="11">
        <v>6</v>
      </c>
      <c r="T191" s="11">
        <v>2</v>
      </c>
      <c r="U191" s="11" t="s">
        <v>2027</v>
      </c>
      <c r="W191" s="6" t="str">
        <f>IF(X191="","",IF(X191=รายชื่อชมรม!$B$3,รายชื่อชมรม!$A$3,IF(X191=รายชื่อชมรม!$B$4,รายชื่อชมรม!$A$4,IF(X191=รายชื่อชมรม!$B$5,รายชื่อชมรม!$A$5,IF(X191=รายชื่อชมรม!$B$6,รายชื่อชมรม!$A$6,IF(X191=รายชื่อชมรม!$B$7,รายชื่อชมรม!$A$7,IF(X191=รายชื่อชมรม!$B$8,รายชื่อชมรม!$A$8,IF(X191=รายชื่อชมรม!$B$9,รายชื่อชมรม!$A$9,IF(X191=รายชื่อชมรม!$B$10,รายชื่อชมรม!$A$10,IF(X191=รายชื่อชมรม!$B$11,รายชื่อชมรม!$A$11,IF(X191=รายชื่อชมรม!$B$12,รายชื่อชมรม!$A$12,"-")))))))))))</f>
        <v>ช68101</v>
      </c>
      <c r="X191" s="6" t="s">
        <v>2324</v>
      </c>
      <c r="Y191" s="6" t="str">
        <f>IF(W191=0,"",IF(W191="-","",IF(W191="","",VLOOKUP(W191,รายชื่อชมรม!$A$3:$F$83,3,FALSE))))</f>
        <v>นางสาวศิลป์ศุภา  คุสินธุ์</v>
      </c>
      <c r="Z191" s="6" t="str">
        <f>IF(Y191=$Z$4,MAX(Z$1:$Z190)+1,"")</f>
        <v/>
      </c>
      <c r="AA191" s="6" t="str">
        <f>IF($Y191=AA$4,MAX(AA$1:AA190)+1,"")</f>
        <v/>
      </c>
      <c r="AB191" s="6" t="str">
        <f>IF($Y191=AB$4,MAX(AB$1:AB190)+1,"")</f>
        <v/>
      </c>
      <c r="AC191" s="6" t="str">
        <f>IF($Y191=AC$4,MAX(AC$1:AC190)+1,"")</f>
        <v/>
      </c>
      <c r="AD191" s="6" t="str">
        <f>IF($Y191=AD$4,MAX(AD$1:AD190)+1,"")</f>
        <v/>
      </c>
      <c r="AE191" s="6" t="str">
        <f>IF($Y191=AE$4,MAX(AE$1:AE190)+1,"")</f>
        <v/>
      </c>
      <c r="AF191" s="6" t="str">
        <f>IF($Y191=AF$4,MAX(AF$1:AF190)+1,"")</f>
        <v/>
      </c>
      <c r="AG191" s="6" t="str">
        <f>IF($Y191=AG$4,MAX(AG$1:AG190)+1,"")</f>
        <v/>
      </c>
      <c r="AH191" s="6" t="str">
        <f>IF($Y191=AH$4,MAX(AH$1:AH190)+1,"")</f>
        <v/>
      </c>
      <c r="AI191" s="5">
        <f t="shared" si="33"/>
        <v>0</v>
      </c>
      <c r="AK191" s="6">
        <f>IF($W191=AK$4,MAX(AK$1:AK190)+1,"")</f>
        <v>23</v>
      </c>
      <c r="AL191" s="6" t="str">
        <f>IF($W191=AL$4,MAX(AL$1:AL190)+1,"")</f>
        <v/>
      </c>
      <c r="AM191" s="6" t="str">
        <f>IF($W191=AM$4,MAX(AM$1:AM190)+1,"")</f>
        <v/>
      </c>
      <c r="AN191" s="6" t="str">
        <f>IF($W191=AN$4,MAX(AN$1:AN190)+1,"")</f>
        <v/>
      </c>
      <c r="AO191" s="6" t="str">
        <f>IF($W191=AO$4,MAX(AO$1:AO190)+1,"")</f>
        <v/>
      </c>
      <c r="AP191" s="6" t="str">
        <f>IF($W191=AP$4,MAX(AP$1:AP190)+1,"")</f>
        <v/>
      </c>
      <c r="AQ191" s="6" t="str">
        <f>IF($W191=AQ$4,MAX(AQ$1:AQ190)+1,"")</f>
        <v/>
      </c>
      <c r="AR191" s="6" t="str">
        <f>IF($W191=AR$4,MAX(AR$1:AR190)+1,"")</f>
        <v/>
      </c>
      <c r="AS191" s="6" t="str">
        <f>IF($W191=AS$4,MAX(AS$1:AS190)+1,"")</f>
        <v/>
      </c>
      <c r="AT191" s="6" t="str">
        <f>IF($W191=AT$4,MAX(AT$1:AT190)+1,"")</f>
        <v/>
      </c>
      <c r="AU191" s="6" t="str">
        <f>IF($W191=AU$4,MAX(AU$1:AU190)+1,"")</f>
        <v/>
      </c>
      <c r="AV191" s="6" t="str">
        <f>IF($W191=AV$4,MAX(AV$1:AV190)+1,"")</f>
        <v/>
      </c>
      <c r="AW191" s="6" t="str">
        <f>IF($W191=AW$4,MAX(AW$1:AW190)+1,"")</f>
        <v/>
      </c>
      <c r="AX191" s="6" t="str">
        <f>IF($W191=AX$4,MAX(AX$1:AX190)+1,"")</f>
        <v/>
      </c>
      <c r="AY191" s="6" t="str">
        <f>IF($W191=AY$4,MAX(AY$1:AY190)+1,"")</f>
        <v/>
      </c>
      <c r="AZ191" s="6" t="str">
        <f>IF($W191=AZ$4,MAX(AZ$1:AZ190)+1,"")</f>
        <v/>
      </c>
      <c r="BA191" s="6" t="str">
        <f>IF($W191=BA$4,MAX(BA$1:BA190)+1,"")</f>
        <v/>
      </c>
      <c r="BB191" s="6" t="str">
        <f>IF($W191=BB$4,MAX(BB$1:BB190)+1,"")</f>
        <v/>
      </c>
      <c r="BC191" s="6" t="str">
        <f>IF($W191=BC$4,MAX(BC$1:BC190)+1,"")</f>
        <v/>
      </c>
      <c r="BD191" s="6" t="str">
        <f>IF($W191=BD$4,MAX(BD$1:BD190)+1,"")</f>
        <v/>
      </c>
      <c r="BE191" s="6" t="str">
        <f>IF($W191=BE$4,MAX(BE$1:BE190)+1,"")</f>
        <v/>
      </c>
      <c r="BF191" s="6" t="str">
        <f>IF($W191=BF$4,MAX(BF$1:BF190)+1,"")</f>
        <v/>
      </c>
      <c r="BG191" s="6" t="str">
        <f>IF($W191=BG$4,MAX(BG$1:BG190)+1,"")</f>
        <v/>
      </c>
      <c r="BH191" s="6" t="str">
        <f>IF($W191=BH$4,MAX(BH$1:BH190)+1,"")</f>
        <v/>
      </c>
      <c r="BI191" s="6" t="str">
        <f>IF($W191=BI$4,MAX(BI$1:BI190)+1,"")</f>
        <v/>
      </c>
      <c r="BJ191" s="6" t="str">
        <f>IF($W191=BJ$4,MAX(BJ$1:BJ190)+1,"")</f>
        <v/>
      </c>
      <c r="BK191" s="6" t="str">
        <f>IF($W191=BK$4,MAX(BK$1:BK190)+1,"")</f>
        <v/>
      </c>
      <c r="BL191" s="6" t="str">
        <f>IF($W191=BL$4,MAX(BL$1:BL190)+1,"")</f>
        <v/>
      </c>
      <c r="BM191" s="6" t="str">
        <f>IF($W191=BM$4,MAX(BM$1:BM190)+1,"")</f>
        <v/>
      </c>
      <c r="BN191" s="6" t="str">
        <f>IF($W191=BN$4,MAX(BN$1:BN190)+1,"")</f>
        <v/>
      </c>
      <c r="BO191" s="6" t="str">
        <f>IF($W191=BO$4,MAX(BO$1:BO190)+1,"")</f>
        <v/>
      </c>
      <c r="BP191" s="6" t="str">
        <f>IF($W191=BP$4,MAX(BP$1:BP190)+1,"")</f>
        <v/>
      </c>
      <c r="BQ191" s="6" t="str">
        <f>IF($W191=BQ$4,MAX(BQ$1:BQ190)+1,"")</f>
        <v/>
      </c>
      <c r="BR191" s="6" t="str">
        <f>IF($W191=BR$4,MAX(BR$1:BR190)+1,"")</f>
        <v/>
      </c>
      <c r="BS191" s="6" t="str">
        <f>IF($W191=BS$4,MAX(BS$1:BS190)+1,"")</f>
        <v/>
      </c>
      <c r="BT191" s="6" t="str">
        <f>IF($W191=BT$4,MAX(BT$1:BT190)+1,"")</f>
        <v/>
      </c>
      <c r="BU191" s="6" t="str">
        <f>IF($W191=BU$4,MAX(BU$1:BU190)+1,"")</f>
        <v/>
      </c>
      <c r="BV191" s="6" t="str">
        <f>IF($W191=BV$4,MAX(BV$1:BV190)+1,"")</f>
        <v/>
      </c>
      <c r="BW191" s="6" t="str">
        <f>IF($W191=BW$4,MAX(BW$1:BW190)+1,"")</f>
        <v/>
      </c>
      <c r="BX191" s="6" t="str">
        <f>IF($W191=BX$4,MAX(BX$1:BX190)+1,"")</f>
        <v/>
      </c>
      <c r="BY191" s="6" t="str">
        <f>IF($W191=BY$4,MAX(BY$1:BY190)+1,"")</f>
        <v/>
      </c>
      <c r="BZ191" s="6" t="str">
        <f>IF($W191=BZ$4,MAX(BZ$1:BZ190)+1,"")</f>
        <v/>
      </c>
      <c r="CA191" s="6" t="str">
        <f>IF($W191=CA$4,MAX(CA$1:CA190)+1,"")</f>
        <v/>
      </c>
      <c r="CB191" s="6" t="str">
        <f>IF($W191=CB$4,MAX(CB$1:CB190)+1,"")</f>
        <v/>
      </c>
      <c r="CC191" s="6" t="str">
        <f>IF($W191=CC$4,MAX(CC$1:CC190)+1,"")</f>
        <v/>
      </c>
      <c r="CD191" s="6" t="str">
        <f>IF($W191=CD$4,MAX(CD$1:CD190)+1,"")</f>
        <v/>
      </c>
      <c r="CE191" s="6" t="str">
        <f>IF($W191=CE$4,MAX(CE$1:CE190)+1,"")</f>
        <v/>
      </c>
      <c r="CF191" s="6" t="str">
        <f>IF($W191=CF$4,MAX(CF$1:CF190)+1,"")</f>
        <v/>
      </c>
      <c r="CG191" s="6" t="str">
        <f>IF($W191=CG$4,MAX(CG$1:CG190)+1,"")</f>
        <v/>
      </c>
      <c r="CH191" s="6" t="str">
        <f>IF($W191=CH$4,MAX(CH$1:CH190)+1,"")</f>
        <v/>
      </c>
      <c r="CI191" s="6" t="str">
        <f>IF($W191=CI$4,MAX(CI$1:CI190)+1,"")</f>
        <v/>
      </c>
      <c r="CJ191" s="6" t="str">
        <f>IF($W191=CJ$4,MAX(CJ$1:CJ190)+1,"")</f>
        <v/>
      </c>
      <c r="CK191" s="6" t="str">
        <f>IF($W191=CK$4,MAX(CK$1:CK190)+1,"")</f>
        <v/>
      </c>
      <c r="CL191" s="6" t="str">
        <f>IF($W191=CL$4,MAX(CL$1:CL190)+1,"")</f>
        <v/>
      </c>
      <c r="CM191" s="6" t="str">
        <f>IF($W191=CM$4,MAX(CM$1:CM190)+1,"")</f>
        <v/>
      </c>
      <c r="CN191" s="6" t="str">
        <f>IF($W191=CN$4,MAX(CN$1:CN190)+1,"")</f>
        <v/>
      </c>
      <c r="CO191" s="6" t="str">
        <f>IF($W191=CO$4,MAX(CO$1:CO190)+1,"")</f>
        <v/>
      </c>
      <c r="CP191" s="6" t="str">
        <f>IF($W191=CP$4,MAX(CP$1:CP190)+1,"")</f>
        <v/>
      </c>
      <c r="CQ191" s="6" t="str">
        <f>IF($W191=CQ$4,MAX(CQ$1:CQ190)+1,"")</f>
        <v/>
      </c>
      <c r="CR191" s="6" t="str">
        <f>IF($W191=CR$4,MAX(CR$1:CR190)+1,"")</f>
        <v/>
      </c>
      <c r="CS191" s="6" t="str">
        <f>IF($W191=CS$4,MAX(CS$1:CS190)+1,"")</f>
        <v/>
      </c>
      <c r="CT191" s="5">
        <f t="shared" si="34"/>
        <v>23</v>
      </c>
      <c r="CU191" s="6" t="str">
        <f t="shared" si="35"/>
        <v>1709901938262</v>
      </c>
      <c r="CV191" s="5" t="str">
        <f t="shared" si="36"/>
        <v>เด็กหญิง</v>
      </c>
      <c r="CW191" s="5" t="str" cm="1">
        <f t="array" ref="CW191">RIGHT(F191,MIN(LEN(SUBSTITUTE(F191,รายชื่อนักเรียนแยกห้อง!$AD$5:$AD$8,""))))</f>
        <v>ญาดา</v>
      </c>
      <c r="CX191" s="6" t="str">
        <f t="shared" si="37"/>
        <v/>
      </c>
      <c r="CY191" s="6">
        <f t="shared" si="38"/>
        <v>0</v>
      </c>
      <c r="CZ191" s="5" t="str">
        <f t="shared" si="39"/>
        <v>มัธยมศึกษาปีที่ 1/5-</v>
      </c>
      <c r="DA191" s="5" t="str">
        <f t="shared" si="40"/>
        <v>มัธยมศึกษาปีที่ 1/5-0</v>
      </c>
      <c r="DC191" s="6" t="str">
        <f>IF(DB191="วิทย์-คณิต (เตรียมวิศวะ)",MAX($DC$1:DC190)+1,"")</f>
        <v/>
      </c>
      <c r="DD191" s="6" t="str">
        <f>IF(DB191="วิทย์-คณิต (วิทยาศาสตร์สุขภาพ)",MAX($DD$1:DD190)+1,"")</f>
        <v/>
      </c>
      <c r="DE191" s="6" t="str">
        <f>IF(DB191="ศิลป์การจัดการธุรกิจการค้าสมัยใหม่",MAX($DE$1:DE190)+1,"")</f>
        <v/>
      </c>
      <c r="DF191" s="6" t="str">
        <f>IF(DB191="ศิลป์ภาษาจีนเพื่อธุรกิจ 4.0",MAX($DF$1:DF190)+1,"")</f>
        <v/>
      </c>
      <c r="DG191" s="6" t="str">
        <f>IF(DB191="ศิลป์ภาษาอังกฤษเพื่อการสื่อสารธุรกิจ",MAX($DG$1:DG190)+1,"")</f>
        <v/>
      </c>
      <c r="DH191" s="6" t="str">
        <f>IF(DB191="นวัตกรรมการจัดการเกษตร",MAX($DH$1:DH190)+1,"")</f>
        <v/>
      </c>
      <c r="DI191" s="5">
        <f t="shared" si="41"/>
        <v>0</v>
      </c>
      <c r="DJ191" s="5" t="str">
        <f t="shared" si="42"/>
        <v>มัธยมศึกษาปีที่ 1/5-37</v>
      </c>
      <c r="DK191" s="5" t="str">
        <f t="shared" si="43"/>
        <v>-0</v>
      </c>
      <c r="DL191" s="5" t="str">
        <f t="shared" si="44"/>
        <v>มัธยมศึกษาปีที่ 1</v>
      </c>
    </row>
    <row r="192" spans="1:116">
      <c r="A192" s="5" t="str">
        <f t="shared" si="30"/>
        <v>มัธยมศึกษาปีที่ 1/5-38</v>
      </c>
      <c r="B192" s="5" t="str">
        <f t="shared" si="31"/>
        <v>ช68101-24</v>
      </c>
      <c r="C192" s="5" t="str">
        <f t="shared" si="32"/>
        <v>-0</v>
      </c>
      <c r="D192" s="8">
        <v>38</v>
      </c>
      <c r="E192" s="9" t="s">
        <v>1975</v>
      </c>
      <c r="F192" s="3" t="s">
        <v>2012</v>
      </c>
      <c r="G192" s="3" t="s">
        <v>2013</v>
      </c>
      <c r="H192" s="11">
        <v>1</v>
      </c>
      <c r="I192" s="11">
        <v>7</v>
      </c>
      <c r="J192" s="11">
        <v>0</v>
      </c>
      <c r="K192" s="11">
        <v>9</v>
      </c>
      <c r="L192" s="11">
        <v>9</v>
      </c>
      <c r="M192" s="11">
        <v>0</v>
      </c>
      <c r="N192" s="11">
        <v>1</v>
      </c>
      <c r="O192" s="11">
        <v>9</v>
      </c>
      <c r="P192" s="11">
        <v>4</v>
      </c>
      <c r="Q192" s="11">
        <v>6</v>
      </c>
      <c r="R192" s="11">
        <v>7</v>
      </c>
      <c r="S192" s="11">
        <v>0</v>
      </c>
      <c r="T192" s="11">
        <v>2</v>
      </c>
      <c r="U192" s="11" t="s">
        <v>2027</v>
      </c>
      <c r="W192" s="6" t="str">
        <f>IF(X192="","",IF(X192=รายชื่อชมรม!$B$3,รายชื่อชมรม!$A$3,IF(X192=รายชื่อชมรม!$B$4,รายชื่อชมรม!$A$4,IF(X192=รายชื่อชมรม!$B$5,รายชื่อชมรม!$A$5,IF(X192=รายชื่อชมรม!$B$6,รายชื่อชมรม!$A$6,IF(X192=รายชื่อชมรม!$B$7,รายชื่อชมรม!$A$7,IF(X192=รายชื่อชมรม!$B$8,รายชื่อชมรม!$A$8,IF(X192=รายชื่อชมรม!$B$9,รายชื่อชมรม!$A$9,IF(X192=รายชื่อชมรม!$B$10,รายชื่อชมรม!$A$10,IF(X192=รายชื่อชมรม!$B$11,รายชื่อชมรม!$A$11,IF(X192=รายชื่อชมรม!$B$12,รายชื่อชมรม!$A$12,"-")))))))))))</f>
        <v>ช68101</v>
      </c>
      <c r="X192" s="6" t="s">
        <v>2324</v>
      </c>
      <c r="Y192" s="6" t="str">
        <f>IF(W192=0,"",IF(W192="-","",IF(W192="","",VLOOKUP(W192,รายชื่อชมรม!$A$3:$F$83,3,FALSE))))</f>
        <v>นางสาวศิลป์ศุภา  คุสินธุ์</v>
      </c>
      <c r="Z192" s="6" t="str">
        <f>IF(Y192=$Z$4,MAX(Z$1:$Z191)+1,"")</f>
        <v/>
      </c>
      <c r="AA192" s="6" t="str">
        <f>IF($Y192=AA$4,MAX(AA$1:AA191)+1,"")</f>
        <v/>
      </c>
      <c r="AB192" s="6" t="str">
        <f>IF($Y192=AB$4,MAX(AB$1:AB191)+1,"")</f>
        <v/>
      </c>
      <c r="AC192" s="6" t="str">
        <f>IF($Y192=AC$4,MAX(AC$1:AC191)+1,"")</f>
        <v/>
      </c>
      <c r="AD192" s="6" t="str">
        <f>IF($Y192=AD$4,MAX(AD$1:AD191)+1,"")</f>
        <v/>
      </c>
      <c r="AE192" s="6" t="str">
        <f>IF($Y192=AE$4,MAX(AE$1:AE191)+1,"")</f>
        <v/>
      </c>
      <c r="AF192" s="6" t="str">
        <f>IF($Y192=AF$4,MAX(AF$1:AF191)+1,"")</f>
        <v/>
      </c>
      <c r="AG192" s="6" t="str">
        <f>IF($Y192=AG$4,MAX(AG$1:AG191)+1,"")</f>
        <v/>
      </c>
      <c r="AH192" s="6" t="str">
        <f>IF($Y192=AH$4,MAX(AH$1:AH191)+1,"")</f>
        <v/>
      </c>
      <c r="AI192" s="5">
        <f t="shared" si="33"/>
        <v>0</v>
      </c>
      <c r="AK192" s="6">
        <f>IF($W192=AK$4,MAX(AK$1:AK191)+1,"")</f>
        <v>24</v>
      </c>
      <c r="AL192" s="6" t="str">
        <f>IF($W192=AL$4,MAX(AL$1:AL191)+1,"")</f>
        <v/>
      </c>
      <c r="AM192" s="6" t="str">
        <f>IF($W192=AM$4,MAX(AM$1:AM191)+1,"")</f>
        <v/>
      </c>
      <c r="AN192" s="6" t="str">
        <f>IF($W192=AN$4,MAX(AN$1:AN191)+1,"")</f>
        <v/>
      </c>
      <c r="AO192" s="6" t="str">
        <f>IF($W192=AO$4,MAX(AO$1:AO191)+1,"")</f>
        <v/>
      </c>
      <c r="AP192" s="6" t="str">
        <f>IF($W192=AP$4,MAX(AP$1:AP191)+1,"")</f>
        <v/>
      </c>
      <c r="AQ192" s="6" t="str">
        <f>IF($W192=AQ$4,MAX(AQ$1:AQ191)+1,"")</f>
        <v/>
      </c>
      <c r="AR192" s="6" t="str">
        <f>IF($W192=AR$4,MAX(AR$1:AR191)+1,"")</f>
        <v/>
      </c>
      <c r="AS192" s="6" t="str">
        <f>IF($W192=AS$4,MAX(AS$1:AS191)+1,"")</f>
        <v/>
      </c>
      <c r="AT192" s="6" t="str">
        <f>IF($W192=AT$4,MAX(AT$1:AT191)+1,"")</f>
        <v/>
      </c>
      <c r="AU192" s="6" t="str">
        <f>IF($W192=AU$4,MAX(AU$1:AU191)+1,"")</f>
        <v/>
      </c>
      <c r="AV192" s="6" t="str">
        <f>IF($W192=AV$4,MAX(AV$1:AV191)+1,"")</f>
        <v/>
      </c>
      <c r="AW192" s="6" t="str">
        <f>IF($W192=AW$4,MAX(AW$1:AW191)+1,"")</f>
        <v/>
      </c>
      <c r="AX192" s="6" t="str">
        <f>IF($W192=AX$4,MAX(AX$1:AX191)+1,"")</f>
        <v/>
      </c>
      <c r="AY192" s="6" t="str">
        <f>IF($W192=AY$4,MAX(AY$1:AY191)+1,"")</f>
        <v/>
      </c>
      <c r="AZ192" s="6" t="str">
        <f>IF($W192=AZ$4,MAX(AZ$1:AZ191)+1,"")</f>
        <v/>
      </c>
      <c r="BA192" s="6" t="str">
        <f>IF($W192=BA$4,MAX(BA$1:BA191)+1,"")</f>
        <v/>
      </c>
      <c r="BB192" s="6" t="str">
        <f>IF($W192=BB$4,MAX(BB$1:BB191)+1,"")</f>
        <v/>
      </c>
      <c r="BC192" s="6" t="str">
        <f>IF($W192=BC$4,MAX(BC$1:BC191)+1,"")</f>
        <v/>
      </c>
      <c r="BD192" s="6" t="str">
        <f>IF($W192=BD$4,MAX(BD$1:BD191)+1,"")</f>
        <v/>
      </c>
      <c r="BE192" s="6" t="str">
        <f>IF($W192=BE$4,MAX(BE$1:BE191)+1,"")</f>
        <v/>
      </c>
      <c r="BF192" s="6" t="str">
        <f>IF($W192=BF$4,MAX(BF$1:BF191)+1,"")</f>
        <v/>
      </c>
      <c r="BG192" s="6" t="str">
        <f>IF($W192=BG$4,MAX(BG$1:BG191)+1,"")</f>
        <v/>
      </c>
      <c r="BH192" s="6" t="str">
        <f>IF($W192=BH$4,MAX(BH$1:BH191)+1,"")</f>
        <v/>
      </c>
      <c r="BI192" s="6" t="str">
        <f>IF($W192=BI$4,MAX(BI$1:BI191)+1,"")</f>
        <v/>
      </c>
      <c r="BJ192" s="6" t="str">
        <f>IF($W192=BJ$4,MAX(BJ$1:BJ191)+1,"")</f>
        <v/>
      </c>
      <c r="BK192" s="6" t="str">
        <f>IF($W192=BK$4,MAX(BK$1:BK191)+1,"")</f>
        <v/>
      </c>
      <c r="BL192" s="6" t="str">
        <f>IF($W192=BL$4,MAX(BL$1:BL191)+1,"")</f>
        <v/>
      </c>
      <c r="BM192" s="6" t="str">
        <f>IF($W192=BM$4,MAX(BM$1:BM191)+1,"")</f>
        <v/>
      </c>
      <c r="BN192" s="6" t="str">
        <f>IF($W192=BN$4,MAX(BN$1:BN191)+1,"")</f>
        <v/>
      </c>
      <c r="BO192" s="6" t="str">
        <f>IF($W192=BO$4,MAX(BO$1:BO191)+1,"")</f>
        <v/>
      </c>
      <c r="BP192" s="6" t="str">
        <f>IF($W192=BP$4,MAX(BP$1:BP191)+1,"")</f>
        <v/>
      </c>
      <c r="BQ192" s="6" t="str">
        <f>IF($W192=BQ$4,MAX(BQ$1:BQ191)+1,"")</f>
        <v/>
      </c>
      <c r="BR192" s="6" t="str">
        <f>IF($W192=BR$4,MAX(BR$1:BR191)+1,"")</f>
        <v/>
      </c>
      <c r="BS192" s="6" t="str">
        <f>IF($W192=BS$4,MAX(BS$1:BS191)+1,"")</f>
        <v/>
      </c>
      <c r="BT192" s="6" t="str">
        <f>IF($W192=BT$4,MAX(BT$1:BT191)+1,"")</f>
        <v/>
      </c>
      <c r="BU192" s="6" t="str">
        <f>IF($W192=BU$4,MAX(BU$1:BU191)+1,"")</f>
        <v/>
      </c>
      <c r="BV192" s="6" t="str">
        <f>IF($W192=BV$4,MAX(BV$1:BV191)+1,"")</f>
        <v/>
      </c>
      <c r="BW192" s="6" t="str">
        <f>IF($W192=BW$4,MAX(BW$1:BW191)+1,"")</f>
        <v/>
      </c>
      <c r="BX192" s="6" t="str">
        <f>IF($W192=BX$4,MAX(BX$1:BX191)+1,"")</f>
        <v/>
      </c>
      <c r="BY192" s="6" t="str">
        <f>IF($W192=BY$4,MAX(BY$1:BY191)+1,"")</f>
        <v/>
      </c>
      <c r="BZ192" s="6" t="str">
        <f>IF($W192=BZ$4,MAX(BZ$1:BZ191)+1,"")</f>
        <v/>
      </c>
      <c r="CA192" s="6" t="str">
        <f>IF($W192=CA$4,MAX(CA$1:CA191)+1,"")</f>
        <v/>
      </c>
      <c r="CB192" s="6" t="str">
        <f>IF($W192=CB$4,MAX(CB$1:CB191)+1,"")</f>
        <v/>
      </c>
      <c r="CC192" s="6" t="str">
        <f>IF($W192=CC$4,MAX(CC$1:CC191)+1,"")</f>
        <v/>
      </c>
      <c r="CD192" s="6" t="str">
        <f>IF($W192=CD$4,MAX(CD$1:CD191)+1,"")</f>
        <v/>
      </c>
      <c r="CE192" s="6" t="str">
        <f>IF($W192=CE$4,MAX(CE$1:CE191)+1,"")</f>
        <v/>
      </c>
      <c r="CF192" s="6" t="str">
        <f>IF($W192=CF$4,MAX(CF$1:CF191)+1,"")</f>
        <v/>
      </c>
      <c r="CG192" s="6" t="str">
        <f>IF($W192=CG$4,MAX(CG$1:CG191)+1,"")</f>
        <v/>
      </c>
      <c r="CH192" s="6" t="str">
        <f>IF($W192=CH$4,MAX(CH$1:CH191)+1,"")</f>
        <v/>
      </c>
      <c r="CI192" s="6" t="str">
        <f>IF($W192=CI$4,MAX(CI$1:CI191)+1,"")</f>
        <v/>
      </c>
      <c r="CJ192" s="6" t="str">
        <f>IF($W192=CJ$4,MAX(CJ$1:CJ191)+1,"")</f>
        <v/>
      </c>
      <c r="CK192" s="6" t="str">
        <f>IF($W192=CK$4,MAX(CK$1:CK191)+1,"")</f>
        <v/>
      </c>
      <c r="CL192" s="6" t="str">
        <f>IF($W192=CL$4,MAX(CL$1:CL191)+1,"")</f>
        <v/>
      </c>
      <c r="CM192" s="6" t="str">
        <f>IF($W192=CM$4,MAX(CM$1:CM191)+1,"")</f>
        <v/>
      </c>
      <c r="CN192" s="6" t="str">
        <f>IF($W192=CN$4,MAX(CN$1:CN191)+1,"")</f>
        <v/>
      </c>
      <c r="CO192" s="6" t="str">
        <f>IF($W192=CO$4,MAX(CO$1:CO191)+1,"")</f>
        <v/>
      </c>
      <c r="CP192" s="6" t="str">
        <f>IF($W192=CP$4,MAX(CP$1:CP191)+1,"")</f>
        <v/>
      </c>
      <c r="CQ192" s="6" t="str">
        <f>IF($W192=CQ$4,MAX(CQ$1:CQ191)+1,"")</f>
        <v/>
      </c>
      <c r="CR192" s="6" t="str">
        <f>IF($W192=CR$4,MAX(CR$1:CR191)+1,"")</f>
        <v/>
      </c>
      <c r="CS192" s="6" t="str">
        <f>IF($W192=CS$4,MAX(CS$1:CS191)+1,"")</f>
        <v/>
      </c>
      <c r="CT192" s="5">
        <f t="shared" si="34"/>
        <v>24</v>
      </c>
      <c r="CU192" s="6" t="str">
        <f t="shared" si="35"/>
        <v>1709901946702</v>
      </c>
      <c r="CV192" s="5" t="str">
        <f t="shared" si="36"/>
        <v>เด็กหญิง</v>
      </c>
      <c r="CW192" s="5" t="str" cm="1">
        <f t="array" ref="CW192">RIGHT(F192,MIN(LEN(SUBSTITUTE(F192,รายชื่อนักเรียนแยกห้อง!$AD$5:$AD$8,""))))</f>
        <v>ชนิกานต์</v>
      </c>
      <c r="CX192" s="6" t="str">
        <f t="shared" si="37"/>
        <v/>
      </c>
      <c r="CY192" s="6">
        <f t="shared" si="38"/>
        <v>0</v>
      </c>
      <c r="CZ192" s="5" t="str">
        <f t="shared" si="39"/>
        <v>มัธยมศึกษาปีที่ 1/5-</v>
      </c>
      <c r="DA192" s="5" t="str">
        <f t="shared" si="40"/>
        <v>มัธยมศึกษาปีที่ 1/5-0</v>
      </c>
      <c r="DC192" s="6" t="str">
        <f>IF(DB192="วิทย์-คณิต (เตรียมวิศวะ)",MAX($DC$1:DC191)+1,"")</f>
        <v/>
      </c>
      <c r="DD192" s="6" t="str">
        <f>IF(DB192="วิทย์-คณิต (วิทยาศาสตร์สุขภาพ)",MAX($DD$1:DD191)+1,"")</f>
        <v/>
      </c>
      <c r="DE192" s="6" t="str">
        <f>IF(DB192="ศิลป์การจัดการธุรกิจการค้าสมัยใหม่",MAX($DE$1:DE191)+1,"")</f>
        <v/>
      </c>
      <c r="DF192" s="6" t="str">
        <f>IF(DB192="ศิลป์ภาษาจีนเพื่อธุรกิจ 4.0",MAX($DF$1:DF191)+1,"")</f>
        <v/>
      </c>
      <c r="DG192" s="6" t="str">
        <f>IF(DB192="ศิลป์ภาษาอังกฤษเพื่อการสื่อสารธุรกิจ",MAX($DG$1:DG191)+1,"")</f>
        <v/>
      </c>
      <c r="DH192" s="6" t="str">
        <f>IF(DB192="นวัตกรรมการจัดการเกษตร",MAX($DH$1:DH191)+1,"")</f>
        <v/>
      </c>
      <c r="DI192" s="5">
        <f t="shared" si="41"/>
        <v>0</v>
      </c>
      <c r="DJ192" s="5" t="str">
        <f t="shared" si="42"/>
        <v>มัธยมศึกษาปีที่ 1/5-38</v>
      </c>
      <c r="DK192" s="5" t="str">
        <f t="shared" si="43"/>
        <v>-0</v>
      </c>
      <c r="DL192" s="5" t="str">
        <f t="shared" si="44"/>
        <v>มัธยมศึกษาปีที่ 1</v>
      </c>
    </row>
    <row r="193" spans="1:116">
      <c r="A193" s="5" t="str">
        <f t="shared" si="30"/>
        <v>มัธยมศึกษาปีที่ 1/5-39</v>
      </c>
      <c r="B193" s="5" t="str">
        <f t="shared" si="31"/>
        <v>ช68105-23</v>
      </c>
      <c r="C193" s="5" t="str">
        <f t="shared" si="32"/>
        <v>-0</v>
      </c>
      <c r="D193" s="8">
        <v>39</v>
      </c>
      <c r="E193" s="9" t="s">
        <v>1977</v>
      </c>
      <c r="F193" s="3" t="s">
        <v>2015</v>
      </c>
      <c r="G193" s="3" t="s">
        <v>2016</v>
      </c>
      <c r="H193" s="11">
        <v>1</v>
      </c>
      <c r="I193" s="11">
        <v>7</v>
      </c>
      <c r="J193" s="11">
        <v>1</v>
      </c>
      <c r="K193" s="11">
        <v>0</v>
      </c>
      <c r="L193" s="11">
        <v>2</v>
      </c>
      <c r="M193" s="11">
        <v>0</v>
      </c>
      <c r="N193" s="11">
        <v>1</v>
      </c>
      <c r="O193" s="11">
        <v>1</v>
      </c>
      <c r="P193" s="11">
        <v>5</v>
      </c>
      <c r="Q193" s="11">
        <v>0</v>
      </c>
      <c r="R193" s="11">
        <v>1</v>
      </c>
      <c r="S193" s="11">
        <v>9</v>
      </c>
      <c r="T193" s="11">
        <v>2</v>
      </c>
      <c r="U193" s="11" t="s">
        <v>2027</v>
      </c>
      <c r="W193" s="6" t="str">
        <f>IF(X193="","",IF(X193=รายชื่อชมรม!$B$3,รายชื่อชมรม!$A$3,IF(X193=รายชื่อชมรม!$B$4,รายชื่อชมรม!$A$4,IF(X193=รายชื่อชมรม!$B$5,รายชื่อชมรม!$A$5,IF(X193=รายชื่อชมรม!$B$6,รายชื่อชมรม!$A$6,IF(X193=รายชื่อชมรม!$B$7,รายชื่อชมรม!$A$7,IF(X193=รายชื่อชมรม!$B$8,รายชื่อชมรม!$A$8,IF(X193=รายชื่อชมรม!$B$9,รายชื่อชมรม!$A$9,IF(X193=รายชื่อชมรม!$B$10,รายชื่อชมรม!$A$10,IF(X193=รายชื่อชมรม!$B$11,รายชื่อชมรม!$A$11,IF(X193=รายชื่อชมรม!$B$12,รายชื่อชมรม!$A$12,"-")))))))))))</f>
        <v>ช68105</v>
      </c>
      <c r="X193" s="6" t="s">
        <v>2306</v>
      </c>
      <c r="Y193" s="6" t="str">
        <f>IF(W193=0,"",IF(W193="-","",IF(W193="","",VLOOKUP(W193,รายชื่อชมรม!$A$3:$F$83,3,FALSE))))</f>
        <v>นางภัณฑิลา  โนนทะขาม</v>
      </c>
      <c r="Z193" s="6" t="str">
        <f>IF(Y193=$Z$4,MAX(Z$1:$Z192)+1,"")</f>
        <v/>
      </c>
      <c r="AA193" s="6" t="str">
        <f>IF($Y193=AA$4,MAX(AA$1:AA192)+1,"")</f>
        <v/>
      </c>
      <c r="AB193" s="6" t="str">
        <f>IF($Y193=AB$4,MAX(AB$1:AB192)+1,"")</f>
        <v/>
      </c>
      <c r="AC193" s="6" t="str">
        <f>IF($Y193=AC$4,MAX(AC$1:AC192)+1,"")</f>
        <v/>
      </c>
      <c r="AD193" s="6" t="str">
        <f>IF($Y193=AD$4,MAX(AD$1:AD192)+1,"")</f>
        <v/>
      </c>
      <c r="AE193" s="6" t="str">
        <f>IF($Y193=AE$4,MAX(AE$1:AE192)+1,"")</f>
        <v/>
      </c>
      <c r="AF193" s="6" t="str">
        <f>IF($Y193=AF$4,MAX(AF$1:AF192)+1,"")</f>
        <v/>
      </c>
      <c r="AG193" s="6" t="str">
        <f>IF($Y193=AG$4,MAX(AG$1:AG192)+1,"")</f>
        <v/>
      </c>
      <c r="AH193" s="6" t="str">
        <f>IF($Y193=AH$4,MAX(AH$1:AH192)+1,"")</f>
        <v/>
      </c>
      <c r="AI193" s="5">
        <f t="shared" si="33"/>
        <v>0</v>
      </c>
      <c r="AK193" s="6" t="str">
        <f>IF($W193=AK$4,MAX(AK$1:AK192)+1,"")</f>
        <v/>
      </c>
      <c r="AL193" s="6" t="str">
        <f>IF($W193=AL$4,MAX(AL$1:AL192)+1,"")</f>
        <v/>
      </c>
      <c r="AM193" s="6" t="str">
        <f>IF($W193=AM$4,MAX(AM$1:AM192)+1,"")</f>
        <v/>
      </c>
      <c r="AN193" s="6" t="str">
        <f>IF($W193=AN$4,MAX(AN$1:AN192)+1,"")</f>
        <v/>
      </c>
      <c r="AO193" s="6">
        <f>IF($W193=AO$4,MAX(AO$1:AO192)+1,"")</f>
        <v>23</v>
      </c>
      <c r="AP193" s="6" t="str">
        <f>IF($W193=AP$4,MAX(AP$1:AP192)+1,"")</f>
        <v/>
      </c>
      <c r="AQ193" s="6" t="str">
        <f>IF($W193=AQ$4,MAX(AQ$1:AQ192)+1,"")</f>
        <v/>
      </c>
      <c r="AR193" s="6" t="str">
        <f>IF($W193=AR$4,MAX(AR$1:AR192)+1,"")</f>
        <v/>
      </c>
      <c r="AS193" s="6" t="str">
        <f>IF($W193=AS$4,MAX(AS$1:AS192)+1,"")</f>
        <v/>
      </c>
      <c r="AT193" s="6" t="str">
        <f>IF($W193=AT$4,MAX(AT$1:AT192)+1,"")</f>
        <v/>
      </c>
      <c r="AU193" s="6" t="str">
        <f>IF($W193=AU$4,MAX(AU$1:AU192)+1,"")</f>
        <v/>
      </c>
      <c r="AV193" s="6" t="str">
        <f>IF($W193=AV$4,MAX(AV$1:AV192)+1,"")</f>
        <v/>
      </c>
      <c r="AW193" s="6" t="str">
        <f>IF($W193=AW$4,MAX(AW$1:AW192)+1,"")</f>
        <v/>
      </c>
      <c r="AX193" s="6" t="str">
        <f>IF($W193=AX$4,MAX(AX$1:AX192)+1,"")</f>
        <v/>
      </c>
      <c r="AY193" s="6" t="str">
        <f>IF($W193=AY$4,MAX(AY$1:AY192)+1,"")</f>
        <v/>
      </c>
      <c r="AZ193" s="6" t="str">
        <f>IF($W193=AZ$4,MAX(AZ$1:AZ192)+1,"")</f>
        <v/>
      </c>
      <c r="BA193" s="6" t="str">
        <f>IF($W193=BA$4,MAX(BA$1:BA192)+1,"")</f>
        <v/>
      </c>
      <c r="BB193" s="6" t="str">
        <f>IF($W193=BB$4,MAX(BB$1:BB192)+1,"")</f>
        <v/>
      </c>
      <c r="BC193" s="6" t="str">
        <f>IF($W193=BC$4,MAX(BC$1:BC192)+1,"")</f>
        <v/>
      </c>
      <c r="BD193" s="6" t="str">
        <f>IF($W193=BD$4,MAX(BD$1:BD192)+1,"")</f>
        <v/>
      </c>
      <c r="BE193" s="6" t="str">
        <f>IF($W193=BE$4,MAX(BE$1:BE192)+1,"")</f>
        <v/>
      </c>
      <c r="BF193" s="6" t="str">
        <f>IF($W193=BF$4,MAX(BF$1:BF192)+1,"")</f>
        <v/>
      </c>
      <c r="BG193" s="6" t="str">
        <f>IF($W193=BG$4,MAX(BG$1:BG192)+1,"")</f>
        <v/>
      </c>
      <c r="BH193" s="6" t="str">
        <f>IF($W193=BH$4,MAX(BH$1:BH192)+1,"")</f>
        <v/>
      </c>
      <c r="BI193" s="6" t="str">
        <f>IF($W193=BI$4,MAX(BI$1:BI192)+1,"")</f>
        <v/>
      </c>
      <c r="BJ193" s="6" t="str">
        <f>IF($W193=BJ$4,MAX(BJ$1:BJ192)+1,"")</f>
        <v/>
      </c>
      <c r="BK193" s="6" t="str">
        <f>IF($W193=BK$4,MAX(BK$1:BK192)+1,"")</f>
        <v/>
      </c>
      <c r="BL193" s="6" t="str">
        <f>IF($W193=BL$4,MAX(BL$1:BL192)+1,"")</f>
        <v/>
      </c>
      <c r="BM193" s="6" t="str">
        <f>IF($W193=BM$4,MAX(BM$1:BM192)+1,"")</f>
        <v/>
      </c>
      <c r="BN193" s="6" t="str">
        <f>IF($W193=BN$4,MAX(BN$1:BN192)+1,"")</f>
        <v/>
      </c>
      <c r="BO193" s="6" t="str">
        <f>IF($W193=BO$4,MAX(BO$1:BO192)+1,"")</f>
        <v/>
      </c>
      <c r="BP193" s="6" t="str">
        <f>IF($W193=BP$4,MAX(BP$1:BP192)+1,"")</f>
        <v/>
      </c>
      <c r="BQ193" s="6" t="str">
        <f>IF($W193=BQ$4,MAX(BQ$1:BQ192)+1,"")</f>
        <v/>
      </c>
      <c r="BR193" s="6" t="str">
        <f>IF($W193=BR$4,MAX(BR$1:BR192)+1,"")</f>
        <v/>
      </c>
      <c r="BS193" s="6" t="str">
        <f>IF($W193=BS$4,MAX(BS$1:BS192)+1,"")</f>
        <v/>
      </c>
      <c r="BT193" s="6" t="str">
        <f>IF($W193=BT$4,MAX(BT$1:BT192)+1,"")</f>
        <v/>
      </c>
      <c r="BU193" s="6" t="str">
        <f>IF($W193=BU$4,MAX(BU$1:BU192)+1,"")</f>
        <v/>
      </c>
      <c r="BV193" s="6" t="str">
        <f>IF($W193=BV$4,MAX(BV$1:BV192)+1,"")</f>
        <v/>
      </c>
      <c r="BW193" s="6" t="str">
        <f>IF($W193=BW$4,MAX(BW$1:BW192)+1,"")</f>
        <v/>
      </c>
      <c r="BX193" s="6" t="str">
        <f>IF($W193=BX$4,MAX(BX$1:BX192)+1,"")</f>
        <v/>
      </c>
      <c r="BY193" s="6" t="str">
        <f>IF($W193=BY$4,MAX(BY$1:BY192)+1,"")</f>
        <v/>
      </c>
      <c r="BZ193" s="6" t="str">
        <f>IF($W193=BZ$4,MAX(BZ$1:BZ192)+1,"")</f>
        <v/>
      </c>
      <c r="CA193" s="6" t="str">
        <f>IF($W193=CA$4,MAX(CA$1:CA192)+1,"")</f>
        <v/>
      </c>
      <c r="CB193" s="6" t="str">
        <f>IF($W193=CB$4,MAX(CB$1:CB192)+1,"")</f>
        <v/>
      </c>
      <c r="CC193" s="6" t="str">
        <f>IF($W193=CC$4,MAX(CC$1:CC192)+1,"")</f>
        <v/>
      </c>
      <c r="CD193" s="6" t="str">
        <f>IF($W193=CD$4,MAX(CD$1:CD192)+1,"")</f>
        <v/>
      </c>
      <c r="CE193" s="6" t="str">
        <f>IF($W193=CE$4,MAX(CE$1:CE192)+1,"")</f>
        <v/>
      </c>
      <c r="CF193" s="6" t="str">
        <f>IF($W193=CF$4,MAX(CF$1:CF192)+1,"")</f>
        <v/>
      </c>
      <c r="CG193" s="6" t="str">
        <f>IF($W193=CG$4,MAX(CG$1:CG192)+1,"")</f>
        <v/>
      </c>
      <c r="CH193" s="6" t="str">
        <f>IF($W193=CH$4,MAX(CH$1:CH192)+1,"")</f>
        <v/>
      </c>
      <c r="CI193" s="6" t="str">
        <f>IF($W193=CI$4,MAX(CI$1:CI192)+1,"")</f>
        <v/>
      </c>
      <c r="CJ193" s="6" t="str">
        <f>IF($W193=CJ$4,MAX(CJ$1:CJ192)+1,"")</f>
        <v/>
      </c>
      <c r="CK193" s="6" t="str">
        <f>IF($W193=CK$4,MAX(CK$1:CK192)+1,"")</f>
        <v/>
      </c>
      <c r="CL193" s="6" t="str">
        <f>IF($W193=CL$4,MAX(CL$1:CL192)+1,"")</f>
        <v/>
      </c>
      <c r="CM193" s="6" t="str">
        <f>IF($W193=CM$4,MAX(CM$1:CM192)+1,"")</f>
        <v/>
      </c>
      <c r="CN193" s="6" t="str">
        <f>IF($W193=CN$4,MAX(CN$1:CN192)+1,"")</f>
        <v/>
      </c>
      <c r="CO193" s="6" t="str">
        <f>IF($W193=CO$4,MAX(CO$1:CO192)+1,"")</f>
        <v/>
      </c>
      <c r="CP193" s="6" t="str">
        <f>IF($W193=CP$4,MAX(CP$1:CP192)+1,"")</f>
        <v/>
      </c>
      <c r="CQ193" s="6" t="str">
        <f>IF($W193=CQ$4,MAX(CQ$1:CQ192)+1,"")</f>
        <v/>
      </c>
      <c r="CR193" s="6" t="str">
        <f>IF($W193=CR$4,MAX(CR$1:CR192)+1,"")</f>
        <v/>
      </c>
      <c r="CS193" s="6" t="str">
        <f>IF($W193=CS$4,MAX(CS$1:CS192)+1,"")</f>
        <v/>
      </c>
      <c r="CT193" s="5">
        <f t="shared" si="34"/>
        <v>23</v>
      </c>
      <c r="CU193" s="6" t="str">
        <f t="shared" si="35"/>
        <v>1710201150192</v>
      </c>
      <c r="CV193" s="5" t="str">
        <f t="shared" si="36"/>
        <v>เด็กหญิง</v>
      </c>
      <c r="CW193" s="5" t="str" cm="1">
        <f t="array" ref="CW193">RIGHT(F193,MIN(LEN(SUBSTITUTE(F193,รายชื่อนักเรียนแยกห้อง!$AD$5:$AD$8,""))))</f>
        <v>ธนิกา</v>
      </c>
      <c r="CX193" s="6" t="str">
        <f t="shared" si="37"/>
        <v/>
      </c>
      <c r="CY193" s="6">
        <f t="shared" si="38"/>
        <v>0</v>
      </c>
      <c r="CZ193" s="5" t="str">
        <f t="shared" si="39"/>
        <v>มัธยมศึกษาปีที่ 1/5-</v>
      </c>
      <c r="DA193" s="5" t="str">
        <f t="shared" si="40"/>
        <v>มัธยมศึกษาปีที่ 1/5-0</v>
      </c>
      <c r="DC193" s="6" t="str">
        <f>IF(DB193="วิทย์-คณิต (เตรียมวิศวะ)",MAX($DC$1:DC192)+1,"")</f>
        <v/>
      </c>
      <c r="DD193" s="6" t="str">
        <f>IF(DB193="วิทย์-คณิต (วิทยาศาสตร์สุขภาพ)",MAX($DD$1:DD192)+1,"")</f>
        <v/>
      </c>
      <c r="DE193" s="6" t="str">
        <f>IF(DB193="ศิลป์การจัดการธุรกิจการค้าสมัยใหม่",MAX($DE$1:DE192)+1,"")</f>
        <v/>
      </c>
      <c r="DF193" s="6" t="str">
        <f>IF(DB193="ศิลป์ภาษาจีนเพื่อธุรกิจ 4.0",MAX($DF$1:DF192)+1,"")</f>
        <v/>
      </c>
      <c r="DG193" s="6" t="str">
        <f>IF(DB193="ศิลป์ภาษาอังกฤษเพื่อการสื่อสารธุรกิจ",MAX($DG$1:DG192)+1,"")</f>
        <v/>
      </c>
      <c r="DH193" s="6" t="str">
        <f>IF(DB193="นวัตกรรมการจัดการเกษตร",MAX($DH$1:DH192)+1,"")</f>
        <v/>
      </c>
      <c r="DI193" s="5">
        <f t="shared" si="41"/>
        <v>0</v>
      </c>
      <c r="DJ193" s="5" t="str">
        <f t="shared" si="42"/>
        <v>มัธยมศึกษาปีที่ 1/5-39</v>
      </c>
      <c r="DK193" s="5" t="str">
        <f t="shared" si="43"/>
        <v>-0</v>
      </c>
      <c r="DL193" s="5" t="str">
        <f t="shared" si="44"/>
        <v>มัธยมศึกษาปีที่ 1</v>
      </c>
    </row>
    <row r="194" spans="1:116">
      <c r="A194" s="5" t="str">
        <f t="shared" si="30"/>
        <v>มัธยมศึกษาปีที่ 1/5-40</v>
      </c>
      <c r="B194" s="5" t="str">
        <f t="shared" si="31"/>
        <v>ช68101-25</v>
      </c>
      <c r="C194" s="5" t="str">
        <f t="shared" si="32"/>
        <v>-0</v>
      </c>
      <c r="D194" s="8">
        <v>40</v>
      </c>
      <c r="E194" s="9" t="s">
        <v>1980</v>
      </c>
      <c r="F194" s="3" t="s">
        <v>2018</v>
      </c>
      <c r="G194" s="3" t="s">
        <v>2019</v>
      </c>
      <c r="H194" s="11">
        <v>1</v>
      </c>
      <c r="I194" s="11">
        <v>7</v>
      </c>
      <c r="J194" s="11">
        <v>0</v>
      </c>
      <c r="K194" s="11">
        <v>9</v>
      </c>
      <c r="L194" s="11">
        <v>9</v>
      </c>
      <c r="M194" s="11">
        <v>0</v>
      </c>
      <c r="N194" s="11">
        <v>1</v>
      </c>
      <c r="O194" s="11">
        <v>9</v>
      </c>
      <c r="P194" s="11">
        <v>3</v>
      </c>
      <c r="Q194" s="11">
        <v>9</v>
      </c>
      <c r="R194" s="11">
        <v>5</v>
      </c>
      <c r="S194" s="11">
        <v>7</v>
      </c>
      <c r="T194" s="11">
        <v>9</v>
      </c>
      <c r="U194" s="11" t="s">
        <v>2027</v>
      </c>
      <c r="W194" s="6" t="str">
        <f>IF(X194="","",IF(X194=รายชื่อชมรม!$B$3,รายชื่อชมรม!$A$3,IF(X194=รายชื่อชมรม!$B$4,รายชื่อชมรม!$A$4,IF(X194=รายชื่อชมรม!$B$5,รายชื่อชมรม!$A$5,IF(X194=รายชื่อชมรม!$B$6,รายชื่อชมรม!$A$6,IF(X194=รายชื่อชมรม!$B$7,รายชื่อชมรม!$A$7,IF(X194=รายชื่อชมรม!$B$8,รายชื่อชมรม!$A$8,IF(X194=รายชื่อชมรม!$B$9,รายชื่อชมรม!$A$9,IF(X194=รายชื่อชมรม!$B$10,รายชื่อชมรม!$A$10,IF(X194=รายชื่อชมรม!$B$11,รายชื่อชมรม!$A$11,IF(X194=รายชื่อชมรม!$B$12,รายชื่อชมรม!$A$12,"-")))))))))))</f>
        <v>ช68101</v>
      </c>
      <c r="X194" s="6" t="s">
        <v>2324</v>
      </c>
      <c r="Y194" s="6" t="str">
        <f>IF(W194=0,"",IF(W194="-","",IF(W194="","",VLOOKUP(W194,รายชื่อชมรม!$A$3:$F$83,3,FALSE))))</f>
        <v>นางสาวศิลป์ศุภา  คุสินธุ์</v>
      </c>
      <c r="Z194" s="6" t="str">
        <f>IF(Y194=$Z$4,MAX(Z$1:$Z193)+1,"")</f>
        <v/>
      </c>
      <c r="AA194" s="6" t="str">
        <f>IF($Y194=AA$4,MAX(AA$1:AA193)+1,"")</f>
        <v/>
      </c>
      <c r="AB194" s="6" t="str">
        <f>IF($Y194=AB$4,MAX(AB$1:AB193)+1,"")</f>
        <v/>
      </c>
      <c r="AC194" s="6" t="str">
        <f>IF($Y194=AC$4,MAX(AC$1:AC193)+1,"")</f>
        <v/>
      </c>
      <c r="AD194" s="6" t="str">
        <f>IF($Y194=AD$4,MAX(AD$1:AD193)+1,"")</f>
        <v/>
      </c>
      <c r="AE194" s="6" t="str">
        <f>IF($Y194=AE$4,MAX(AE$1:AE193)+1,"")</f>
        <v/>
      </c>
      <c r="AF194" s="6" t="str">
        <f>IF($Y194=AF$4,MAX(AF$1:AF193)+1,"")</f>
        <v/>
      </c>
      <c r="AG194" s="6" t="str">
        <f>IF($Y194=AG$4,MAX(AG$1:AG193)+1,"")</f>
        <v/>
      </c>
      <c r="AH194" s="6" t="str">
        <f>IF($Y194=AH$4,MAX(AH$1:AH193)+1,"")</f>
        <v/>
      </c>
      <c r="AI194" s="5">
        <f t="shared" si="33"/>
        <v>0</v>
      </c>
      <c r="AK194" s="6">
        <f>IF($W194=AK$4,MAX(AK$1:AK193)+1,"")</f>
        <v>25</v>
      </c>
      <c r="AL194" s="6" t="str">
        <f>IF($W194=AL$4,MAX(AL$1:AL193)+1,"")</f>
        <v/>
      </c>
      <c r="AM194" s="6" t="str">
        <f>IF($W194=AM$4,MAX(AM$1:AM193)+1,"")</f>
        <v/>
      </c>
      <c r="AN194" s="6" t="str">
        <f>IF($W194=AN$4,MAX(AN$1:AN193)+1,"")</f>
        <v/>
      </c>
      <c r="AO194" s="6" t="str">
        <f>IF($W194=AO$4,MAX(AO$1:AO193)+1,"")</f>
        <v/>
      </c>
      <c r="AP194" s="6" t="str">
        <f>IF($W194=AP$4,MAX(AP$1:AP193)+1,"")</f>
        <v/>
      </c>
      <c r="AQ194" s="6" t="str">
        <f>IF($W194=AQ$4,MAX(AQ$1:AQ193)+1,"")</f>
        <v/>
      </c>
      <c r="AR194" s="6" t="str">
        <f>IF($W194=AR$4,MAX(AR$1:AR193)+1,"")</f>
        <v/>
      </c>
      <c r="AS194" s="6" t="str">
        <f>IF($W194=AS$4,MAX(AS$1:AS193)+1,"")</f>
        <v/>
      </c>
      <c r="AT194" s="6" t="str">
        <f>IF($W194=AT$4,MAX(AT$1:AT193)+1,"")</f>
        <v/>
      </c>
      <c r="AU194" s="6" t="str">
        <f>IF($W194=AU$4,MAX(AU$1:AU193)+1,"")</f>
        <v/>
      </c>
      <c r="AV194" s="6" t="str">
        <f>IF($W194=AV$4,MAX(AV$1:AV193)+1,"")</f>
        <v/>
      </c>
      <c r="AW194" s="6" t="str">
        <f>IF($W194=AW$4,MAX(AW$1:AW193)+1,"")</f>
        <v/>
      </c>
      <c r="AX194" s="6" t="str">
        <f>IF($W194=AX$4,MAX(AX$1:AX193)+1,"")</f>
        <v/>
      </c>
      <c r="AY194" s="6" t="str">
        <f>IF($W194=AY$4,MAX(AY$1:AY193)+1,"")</f>
        <v/>
      </c>
      <c r="AZ194" s="6" t="str">
        <f>IF($W194=AZ$4,MAX(AZ$1:AZ193)+1,"")</f>
        <v/>
      </c>
      <c r="BA194" s="6" t="str">
        <f>IF($W194=BA$4,MAX(BA$1:BA193)+1,"")</f>
        <v/>
      </c>
      <c r="BB194" s="6" t="str">
        <f>IF($W194=BB$4,MAX(BB$1:BB193)+1,"")</f>
        <v/>
      </c>
      <c r="BC194" s="6" t="str">
        <f>IF($W194=BC$4,MAX(BC$1:BC193)+1,"")</f>
        <v/>
      </c>
      <c r="BD194" s="6" t="str">
        <f>IF($W194=BD$4,MAX(BD$1:BD193)+1,"")</f>
        <v/>
      </c>
      <c r="BE194" s="6" t="str">
        <f>IF($W194=BE$4,MAX(BE$1:BE193)+1,"")</f>
        <v/>
      </c>
      <c r="BF194" s="6" t="str">
        <f>IF($W194=BF$4,MAX(BF$1:BF193)+1,"")</f>
        <v/>
      </c>
      <c r="BG194" s="6" t="str">
        <f>IF($W194=BG$4,MAX(BG$1:BG193)+1,"")</f>
        <v/>
      </c>
      <c r="BH194" s="6" t="str">
        <f>IF($W194=BH$4,MAX(BH$1:BH193)+1,"")</f>
        <v/>
      </c>
      <c r="BI194" s="6" t="str">
        <f>IF($W194=BI$4,MAX(BI$1:BI193)+1,"")</f>
        <v/>
      </c>
      <c r="BJ194" s="6" t="str">
        <f>IF($W194=BJ$4,MAX(BJ$1:BJ193)+1,"")</f>
        <v/>
      </c>
      <c r="BK194" s="6" t="str">
        <f>IF($W194=BK$4,MAX(BK$1:BK193)+1,"")</f>
        <v/>
      </c>
      <c r="BL194" s="6" t="str">
        <f>IF($W194=BL$4,MAX(BL$1:BL193)+1,"")</f>
        <v/>
      </c>
      <c r="BM194" s="6" t="str">
        <f>IF($W194=BM$4,MAX(BM$1:BM193)+1,"")</f>
        <v/>
      </c>
      <c r="BN194" s="6" t="str">
        <f>IF($W194=BN$4,MAX(BN$1:BN193)+1,"")</f>
        <v/>
      </c>
      <c r="BO194" s="6" t="str">
        <f>IF($W194=BO$4,MAX(BO$1:BO193)+1,"")</f>
        <v/>
      </c>
      <c r="BP194" s="6" t="str">
        <f>IF($W194=BP$4,MAX(BP$1:BP193)+1,"")</f>
        <v/>
      </c>
      <c r="BQ194" s="6" t="str">
        <f>IF($W194=BQ$4,MAX(BQ$1:BQ193)+1,"")</f>
        <v/>
      </c>
      <c r="BR194" s="6" t="str">
        <f>IF($W194=BR$4,MAX(BR$1:BR193)+1,"")</f>
        <v/>
      </c>
      <c r="BS194" s="6" t="str">
        <f>IF($W194=BS$4,MAX(BS$1:BS193)+1,"")</f>
        <v/>
      </c>
      <c r="BT194" s="6" t="str">
        <f>IF($W194=BT$4,MAX(BT$1:BT193)+1,"")</f>
        <v/>
      </c>
      <c r="BU194" s="6" t="str">
        <f>IF($W194=BU$4,MAX(BU$1:BU193)+1,"")</f>
        <v/>
      </c>
      <c r="BV194" s="6" t="str">
        <f>IF($W194=BV$4,MAX(BV$1:BV193)+1,"")</f>
        <v/>
      </c>
      <c r="BW194" s="6" t="str">
        <f>IF($W194=BW$4,MAX(BW$1:BW193)+1,"")</f>
        <v/>
      </c>
      <c r="BX194" s="6" t="str">
        <f>IF($W194=BX$4,MAX(BX$1:BX193)+1,"")</f>
        <v/>
      </c>
      <c r="BY194" s="6" t="str">
        <f>IF($W194=BY$4,MAX(BY$1:BY193)+1,"")</f>
        <v/>
      </c>
      <c r="BZ194" s="6" t="str">
        <f>IF($W194=BZ$4,MAX(BZ$1:BZ193)+1,"")</f>
        <v/>
      </c>
      <c r="CA194" s="6" t="str">
        <f>IF($W194=CA$4,MAX(CA$1:CA193)+1,"")</f>
        <v/>
      </c>
      <c r="CB194" s="6" t="str">
        <f>IF($W194=CB$4,MAX(CB$1:CB193)+1,"")</f>
        <v/>
      </c>
      <c r="CC194" s="6" t="str">
        <f>IF($W194=CC$4,MAX(CC$1:CC193)+1,"")</f>
        <v/>
      </c>
      <c r="CD194" s="6" t="str">
        <f>IF($W194=CD$4,MAX(CD$1:CD193)+1,"")</f>
        <v/>
      </c>
      <c r="CE194" s="6" t="str">
        <f>IF($W194=CE$4,MAX(CE$1:CE193)+1,"")</f>
        <v/>
      </c>
      <c r="CF194" s="6" t="str">
        <f>IF($W194=CF$4,MAX(CF$1:CF193)+1,"")</f>
        <v/>
      </c>
      <c r="CG194" s="6" t="str">
        <f>IF($W194=CG$4,MAX(CG$1:CG193)+1,"")</f>
        <v/>
      </c>
      <c r="CH194" s="6" t="str">
        <f>IF($W194=CH$4,MAX(CH$1:CH193)+1,"")</f>
        <v/>
      </c>
      <c r="CI194" s="6" t="str">
        <f>IF($W194=CI$4,MAX(CI$1:CI193)+1,"")</f>
        <v/>
      </c>
      <c r="CJ194" s="6" t="str">
        <f>IF($W194=CJ$4,MAX(CJ$1:CJ193)+1,"")</f>
        <v/>
      </c>
      <c r="CK194" s="6" t="str">
        <f>IF($W194=CK$4,MAX(CK$1:CK193)+1,"")</f>
        <v/>
      </c>
      <c r="CL194" s="6" t="str">
        <f>IF($W194=CL$4,MAX(CL$1:CL193)+1,"")</f>
        <v/>
      </c>
      <c r="CM194" s="6" t="str">
        <f>IF($W194=CM$4,MAX(CM$1:CM193)+1,"")</f>
        <v/>
      </c>
      <c r="CN194" s="6" t="str">
        <f>IF($W194=CN$4,MAX(CN$1:CN193)+1,"")</f>
        <v/>
      </c>
      <c r="CO194" s="6" t="str">
        <f>IF($W194=CO$4,MAX(CO$1:CO193)+1,"")</f>
        <v/>
      </c>
      <c r="CP194" s="6" t="str">
        <f>IF($W194=CP$4,MAX(CP$1:CP193)+1,"")</f>
        <v/>
      </c>
      <c r="CQ194" s="6" t="str">
        <f>IF($W194=CQ$4,MAX(CQ$1:CQ193)+1,"")</f>
        <v/>
      </c>
      <c r="CR194" s="6" t="str">
        <f>IF($W194=CR$4,MAX(CR$1:CR193)+1,"")</f>
        <v/>
      </c>
      <c r="CS194" s="6" t="str">
        <f>IF($W194=CS$4,MAX(CS$1:CS193)+1,"")</f>
        <v/>
      </c>
      <c r="CT194" s="5">
        <f t="shared" si="34"/>
        <v>25</v>
      </c>
      <c r="CU194" s="6" t="str">
        <f t="shared" si="35"/>
        <v>1709901939579</v>
      </c>
      <c r="CV194" s="5" t="str">
        <f t="shared" si="36"/>
        <v>เด็กหญิง</v>
      </c>
      <c r="CW194" s="5" t="str" cm="1">
        <f t="array" ref="CW194">RIGHT(F194,MIN(LEN(SUBSTITUTE(F194,รายชื่อนักเรียนแยกห้อง!$AD$5:$AD$8,""))))</f>
        <v>ทิพย์สุรัตน์</v>
      </c>
      <c r="CX194" s="6" t="str">
        <f t="shared" si="37"/>
        <v/>
      </c>
      <c r="CY194" s="6">
        <f t="shared" si="38"/>
        <v>0</v>
      </c>
      <c r="CZ194" s="5" t="str">
        <f t="shared" si="39"/>
        <v>มัธยมศึกษาปีที่ 1/5-</v>
      </c>
      <c r="DA194" s="5" t="str">
        <f t="shared" si="40"/>
        <v>มัธยมศึกษาปีที่ 1/5-0</v>
      </c>
      <c r="DC194" s="6" t="str">
        <f>IF(DB194="วิทย์-คณิต (เตรียมวิศวะ)",MAX($DC$1:DC193)+1,"")</f>
        <v/>
      </c>
      <c r="DD194" s="6" t="str">
        <f>IF(DB194="วิทย์-คณิต (วิทยาศาสตร์สุขภาพ)",MAX($DD$1:DD193)+1,"")</f>
        <v/>
      </c>
      <c r="DE194" s="6" t="str">
        <f>IF(DB194="ศิลป์การจัดการธุรกิจการค้าสมัยใหม่",MAX($DE$1:DE193)+1,"")</f>
        <v/>
      </c>
      <c r="DF194" s="6" t="str">
        <f>IF(DB194="ศิลป์ภาษาจีนเพื่อธุรกิจ 4.0",MAX($DF$1:DF193)+1,"")</f>
        <v/>
      </c>
      <c r="DG194" s="6" t="str">
        <f>IF(DB194="ศิลป์ภาษาอังกฤษเพื่อการสื่อสารธุรกิจ",MAX($DG$1:DG193)+1,"")</f>
        <v/>
      </c>
      <c r="DH194" s="6" t="str">
        <f>IF(DB194="นวัตกรรมการจัดการเกษตร",MAX($DH$1:DH193)+1,"")</f>
        <v/>
      </c>
      <c r="DI194" s="5">
        <f t="shared" si="41"/>
        <v>0</v>
      </c>
      <c r="DJ194" s="5" t="str">
        <f t="shared" si="42"/>
        <v>มัธยมศึกษาปีที่ 1/5-40</v>
      </c>
      <c r="DK194" s="5" t="str">
        <f t="shared" si="43"/>
        <v>-0</v>
      </c>
      <c r="DL194" s="5" t="str">
        <f t="shared" si="44"/>
        <v>มัธยมศึกษาปีที่ 1</v>
      </c>
    </row>
    <row r="195" spans="1:116">
      <c r="A195" s="5" t="str">
        <f t="shared" si="30"/>
        <v>มัธยมศึกษาปีที่ 1/5-41</v>
      </c>
      <c r="B195" s="5" t="str">
        <f t="shared" si="31"/>
        <v>ช68107-25</v>
      </c>
      <c r="C195" s="5" t="str">
        <f t="shared" si="32"/>
        <v>-0</v>
      </c>
      <c r="D195" s="8">
        <v>41</v>
      </c>
      <c r="E195" s="9" t="s">
        <v>1983</v>
      </c>
      <c r="F195" s="3" t="s">
        <v>2021</v>
      </c>
      <c r="G195" s="3" t="s">
        <v>1257</v>
      </c>
      <c r="H195" s="11">
        <v>1</v>
      </c>
      <c r="I195" s="11">
        <v>7</v>
      </c>
      <c r="J195" s="11">
        <v>0</v>
      </c>
      <c r="K195" s="11">
        <v>9</v>
      </c>
      <c r="L195" s="11">
        <v>9</v>
      </c>
      <c r="M195" s="11">
        <v>0</v>
      </c>
      <c r="N195" s="11">
        <v>1</v>
      </c>
      <c r="O195" s="11">
        <v>9</v>
      </c>
      <c r="P195" s="11">
        <v>5</v>
      </c>
      <c r="Q195" s="11">
        <v>4</v>
      </c>
      <c r="R195" s="11">
        <v>5</v>
      </c>
      <c r="S195" s="11">
        <v>0</v>
      </c>
      <c r="T195" s="11">
        <v>1</v>
      </c>
      <c r="U195" s="11" t="s">
        <v>2027</v>
      </c>
      <c r="W195" s="6" t="str">
        <f>IF(X195="","",IF(X195=รายชื่อชมรม!$B$3,รายชื่อชมรม!$A$3,IF(X195=รายชื่อชมรม!$B$4,รายชื่อชมรม!$A$4,IF(X195=รายชื่อชมรม!$B$5,รายชื่อชมรม!$A$5,IF(X195=รายชื่อชมรม!$B$6,รายชื่อชมรม!$A$6,IF(X195=รายชื่อชมรม!$B$7,รายชื่อชมรม!$A$7,IF(X195=รายชื่อชมรม!$B$8,รายชื่อชมรม!$A$8,IF(X195=รายชื่อชมรม!$B$9,รายชื่อชมรม!$A$9,IF(X195=รายชื่อชมรม!$B$10,รายชื่อชมรม!$A$10,IF(X195=รายชื่อชมรม!$B$11,รายชื่อชมรม!$A$11,IF(X195=รายชื่อชมรม!$B$12,รายชื่อชมรม!$A$12,"-")))))))))))</f>
        <v>ช68107</v>
      </c>
      <c r="X195" s="6" t="s">
        <v>2305</v>
      </c>
      <c r="Y195" s="6" t="str">
        <f>IF(W195=0,"",IF(W195="-","",IF(W195="","",VLOOKUP(W195,รายชื่อชมรม!$A$3:$F$83,3,FALSE))))</f>
        <v>นางโสจาริน  อินทรเรือง</v>
      </c>
      <c r="Z195" s="6" t="str">
        <f>IF(Y195=$Z$4,MAX(Z$1:$Z194)+1,"")</f>
        <v/>
      </c>
      <c r="AA195" s="6" t="str">
        <f>IF($Y195=AA$4,MAX(AA$1:AA194)+1,"")</f>
        <v/>
      </c>
      <c r="AB195" s="6" t="str">
        <f>IF($Y195=AB$4,MAX(AB$1:AB194)+1,"")</f>
        <v/>
      </c>
      <c r="AC195" s="6" t="str">
        <f>IF($Y195=AC$4,MAX(AC$1:AC194)+1,"")</f>
        <v/>
      </c>
      <c r="AD195" s="6" t="str">
        <f>IF($Y195=AD$4,MAX(AD$1:AD194)+1,"")</f>
        <v/>
      </c>
      <c r="AE195" s="6" t="str">
        <f>IF($Y195=AE$4,MAX(AE$1:AE194)+1,"")</f>
        <v/>
      </c>
      <c r="AF195" s="6" t="str">
        <f>IF($Y195=AF$4,MAX(AF$1:AF194)+1,"")</f>
        <v/>
      </c>
      <c r="AG195" s="6" t="str">
        <f>IF($Y195=AG$4,MAX(AG$1:AG194)+1,"")</f>
        <v/>
      </c>
      <c r="AH195" s="6" t="str">
        <f>IF($Y195=AH$4,MAX(AH$1:AH194)+1,"")</f>
        <v/>
      </c>
      <c r="AI195" s="5">
        <f t="shared" si="33"/>
        <v>0</v>
      </c>
      <c r="AK195" s="6" t="str">
        <f>IF($W195=AK$4,MAX(AK$1:AK194)+1,"")</f>
        <v/>
      </c>
      <c r="AL195" s="6" t="str">
        <f>IF($W195=AL$4,MAX(AL$1:AL194)+1,"")</f>
        <v/>
      </c>
      <c r="AM195" s="6" t="str">
        <f>IF($W195=AM$4,MAX(AM$1:AM194)+1,"")</f>
        <v/>
      </c>
      <c r="AN195" s="6" t="str">
        <f>IF($W195=AN$4,MAX(AN$1:AN194)+1,"")</f>
        <v/>
      </c>
      <c r="AO195" s="6" t="str">
        <f>IF($W195=AO$4,MAX(AO$1:AO194)+1,"")</f>
        <v/>
      </c>
      <c r="AP195" s="6" t="str">
        <f>IF($W195=AP$4,MAX(AP$1:AP194)+1,"")</f>
        <v/>
      </c>
      <c r="AQ195" s="6">
        <f>IF($W195=AQ$4,MAX(AQ$1:AQ194)+1,"")</f>
        <v>25</v>
      </c>
      <c r="AR195" s="6" t="str">
        <f>IF($W195=AR$4,MAX(AR$1:AR194)+1,"")</f>
        <v/>
      </c>
      <c r="AS195" s="6" t="str">
        <f>IF($W195=AS$4,MAX(AS$1:AS194)+1,"")</f>
        <v/>
      </c>
      <c r="AT195" s="6" t="str">
        <f>IF($W195=AT$4,MAX(AT$1:AT194)+1,"")</f>
        <v/>
      </c>
      <c r="AU195" s="6" t="str">
        <f>IF($W195=AU$4,MAX(AU$1:AU194)+1,"")</f>
        <v/>
      </c>
      <c r="AV195" s="6" t="str">
        <f>IF($W195=AV$4,MAX(AV$1:AV194)+1,"")</f>
        <v/>
      </c>
      <c r="AW195" s="6" t="str">
        <f>IF($W195=AW$4,MAX(AW$1:AW194)+1,"")</f>
        <v/>
      </c>
      <c r="AX195" s="6" t="str">
        <f>IF($W195=AX$4,MAX(AX$1:AX194)+1,"")</f>
        <v/>
      </c>
      <c r="AY195" s="6" t="str">
        <f>IF($W195=AY$4,MAX(AY$1:AY194)+1,"")</f>
        <v/>
      </c>
      <c r="AZ195" s="6" t="str">
        <f>IF($W195=AZ$4,MAX(AZ$1:AZ194)+1,"")</f>
        <v/>
      </c>
      <c r="BA195" s="6" t="str">
        <f>IF($W195=BA$4,MAX(BA$1:BA194)+1,"")</f>
        <v/>
      </c>
      <c r="BB195" s="6" t="str">
        <f>IF($W195=BB$4,MAX(BB$1:BB194)+1,"")</f>
        <v/>
      </c>
      <c r="BC195" s="6" t="str">
        <f>IF($W195=BC$4,MAX(BC$1:BC194)+1,"")</f>
        <v/>
      </c>
      <c r="BD195" s="6" t="str">
        <f>IF($W195=BD$4,MAX(BD$1:BD194)+1,"")</f>
        <v/>
      </c>
      <c r="BE195" s="6" t="str">
        <f>IF($W195=BE$4,MAX(BE$1:BE194)+1,"")</f>
        <v/>
      </c>
      <c r="BF195" s="6" t="str">
        <f>IF($W195=BF$4,MAX(BF$1:BF194)+1,"")</f>
        <v/>
      </c>
      <c r="BG195" s="6" t="str">
        <f>IF($W195=BG$4,MAX(BG$1:BG194)+1,"")</f>
        <v/>
      </c>
      <c r="BH195" s="6" t="str">
        <f>IF($W195=BH$4,MAX(BH$1:BH194)+1,"")</f>
        <v/>
      </c>
      <c r="BI195" s="6" t="str">
        <f>IF($W195=BI$4,MAX(BI$1:BI194)+1,"")</f>
        <v/>
      </c>
      <c r="BJ195" s="6" t="str">
        <f>IF($W195=BJ$4,MAX(BJ$1:BJ194)+1,"")</f>
        <v/>
      </c>
      <c r="BK195" s="6" t="str">
        <f>IF($W195=BK$4,MAX(BK$1:BK194)+1,"")</f>
        <v/>
      </c>
      <c r="BL195" s="6" t="str">
        <f>IF($W195=BL$4,MAX(BL$1:BL194)+1,"")</f>
        <v/>
      </c>
      <c r="BM195" s="6" t="str">
        <f>IF($W195=BM$4,MAX(BM$1:BM194)+1,"")</f>
        <v/>
      </c>
      <c r="BN195" s="6" t="str">
        <f>IF($W195=BN$4,MAX(BN$1:BN194)+1,"")</f>
        <v/>
      </c>
      <c r="BO195" s="6" t="str">
        <f>IF($W195=BO$4,MAX(BO$1:BO194)+1,"")</f>
        <v/>
      </c>
      <c r="BP195" s="6" t="str">
        <f>IF($W195=BP$4,MAX(BP$1:BP194)+1,"")</f>
        <v/>
      </c>
      <c r="BQ195" s="6" t="str">
        <f>IF($W195=BQ$4,MAX(BQ$1:BQ194)+1,"")</f>
        <v/>
      </c>
      <c r="BR195" s="6" t="str">
        <f>IF($W195=BR$4,MAX(BR$1:BR194)+1,"")</f>
        <v/>
      </c>
      <c r="BS195" s="6" t="str">
        <f>IF($W195=BS$4,MAX(BS$1:BS194)+1,"")</f>
        <v/>
      </c>
      <c r="BT195" s="6" t="str">
        <f>IF($W195=BT$4,MAX(BT$1:BT194)+1,"")</f>
        <v/>
      </c>
      <c r="BU195" s="6" t="str">
        <f>IF($W195=BU$4,MAX(BU$1:BU194)+1,"")</f>
        <v/>
      </c>
      <c r="BV195" s="6" t="str">
        <f>IF($W195=BV$4,MAX(BV$1:BV194)+1,"")</f>
        <v/>
      </c>
      <c r="BW195" s="6" t="str">
        <f>IF($W195=BW$4,MAX(BW$1:BW194)+1,"")</f>
        <v/>
      </c>
      <c r="BX195" s="6" t="str">
        <f>IF($W195=BX$4,MAX(BX$1:BX194)+1,"")</f>
        <v/>
      </c>
      <c r="BY195" s="6" t="str">
        <f>IF($W195=BY$4,MAX(BY$1:BY194)+1,"")</f>
        <v/>
      </c>
      <c r="BZ195" s="6" t="str">
        <f>IF($W195=BZ$4,MAX(BZ$1:BZ194)+1,"")</f>
        <v/>
      </c>
      <c r="CA195" s="6" t="str">
        <f>IF($W195=CA$4,MAX(CA$1:CA194)+1,"")</f>
        <v/>
      </c>
      <c r="CB195" s="6" t="str">
        <f>IF($W195=CB$4,MAX(CB$1:CB194)+1,"")</f>
        <v/>
      </c>
      <c r="CC195" s="6" t="str">
        <f>IF($W195=CC$4,MAX(CC$1:CC194)+1,"")</f>
        <v/>
      </c>
      <c r="CD195" s="6" t="str">
        <f>IF($W195=CD$4,MAX(CD$1:CD194)+1,"")</f>
        <v/>
      </c>
      <c r="CE195" s="6" t="str">
        <f>IF($W195=CE$4,MAX(CE$1:CE194)+1,"")</f>
        <v/>
      </c>
      <c r="CF195" s="6" t="str">
        <f>IF($W195=CF$4,MAX(CF$1:CF194)+1,"")</f>
        <v/>
      </c>
      <c r="CG195" s="6" t="str">
        <f>IF($W195=CG$4,MAX(CG$1:CG194)+1,"")</f>
        <v/>
      </c>
      <c r="CH195" s="6" t="str">
        <f>IF($W195=CH$4,MAX(CH$1:CH194)+1,"")</f>
        <v/>
      </c>
      <c r="CI195" s="6" t="str">
        <f>IF($W195=CI$4,MAX(CI$1:CI194)+1,"")</f>
        <v/>
      </c>
      <c r="CJ195" s="6" t="str">
        <f>IF($W195=CJ$4,MAX(CJ$1:CJ194)+1,"")</f>
        <v/>
      </c>
      <c r="CK195" s="6" t="str">
        <f>IF($W195=CK$4,MAX(CK$1:CK194)+1,"")</f>
        <v/>
      </c>
      <c r="CL195" s="6" t="str">
        <f>IF($W195=CL$4,MAX(CL$1:CL194)+1,"")</f>
        <v/>
      </c>
      <c r="CM195" s="6" t="str">
        <f>IF($W195=CM$4,MAX(CM$1:CM194)+1,"")</f>
        <v/>
      </c>
      <c r="CN195" s="6" t="str">
        <f>IF($W195=CN$4,MAX(CN$1:CN194)+1,"")</f>
        <v/>
      </c>
      <c r="CO195" s="6" t="str">
        <f>IF($W195=CO$4,MAX(CO$1:CO194)+1,"")</f>
        <v/>
      </c>
      <c r="CP195" s="6" t="str">
        <f>IF($W195=CP$4,MAX(CP$1:CP194)+1,"")</f>
        <v/>
      </c>
      <c r="CQ195" s="6" t="str">
        <f>IF($W195=CQ$4,MAX(CQ$1:CQ194)+1,"")</f>
        <v/>
      </c>
      <c r="CR195" s="6" t="str">
        <f>IF($W195=CR$4,MAX(CR$1:CR194)+1,"")</f>
        <v/>
      </c>
      <c r="CS195" s="6" t="str">
        <f>IF($W195=CS$4,MAX(CS$1:CS194)+1,"")</f>
        <v/>
      </c>
      <c r="CT195" s="5">
        <f t="shared" si="34"/>
        <v>25</v>
      </c>
      <c r="CU195" s="6" t="str">
        <f t="shared" si="35"/>
        <v>1709901954501</v>
      </c>
      <c r="CV195" s="5" t="str">
        <f t="shared" si="36"/>
        <v>เด็กหญิง</v>
      </c>
      <c r="CW195" s="5" t="str" cm="1">
        <f t="array" ref="CW195">RIGHT(F195,MIN(LEN(SUBSTITUTE(F195,รายชื่อนักเรียนแยกห้อง!$AD$5:$AD$8,""))))</f>
        <v>กนก</v>
      </c>
      <c r="CX195" s="6" t="str">
        <f t="shared" si="37"/>
        <v/>
      </c>
      <c r="CY195" s="6">
        <f t="shared" si="38"/>
        <v>0</v>
      </c>
      <c r="CZ195" s="5" t="str">
        <f t="shared" si="39"/>
        <v>มัธยมศึกษาปีที่ 1/5-</v>
      </c>
      <c r="DA195" s="5" t="str">
        <f t="shared" si="40"/>
        <v>มัธยมศึกษาปีที่ 1/5-0</v>
      </c>
      <c r="DC195" s="6" t="str">
        <f>IF(DB195="วิทย์-คณิต (เตรียมวิศวะ)",MAX($DC$1:DC194)+1,"")</f>
        <v/>
      </c>
      <c r="DD195" s="6" t="str">
        <f>IF(DB195="วิทย์-คณิต (วิทยาศาสตร์สุขภาพ)",MAX($DD$1:DD194)+1,"")</f>
        <v/>
      </c>
      <c r="DE195" s="6" t="str">
        <f>IF(DB195="ศิลป์การจัดการธุรกิจการค้าสมัยใหม่",MAX($DE$1:DE194)+1,"")</f>
        <v/>
      </c>
      <c r="DF195" s="6" t="str">
        <f>IF(DB195="ศิลป์ภาษาจีนเพื่อธุรกิจ 4.0",MAX($DF$1:DF194)+1,"")</f>
        <v/>
      </c>
      <c r="DG195" s="6" t="str">
        <f>IF(DB195="ศิลป์ภาษาอังกฤษเพื่อการสื่อสารธุรกิจ",MAX($DG$1:DG194)+1,"")</f>
        <v/>
      </c>
      <c r="DH195" s="6" t="str">
        <f>IF(DB195="นวัตกรรมการจัดการเกษตร",MAX($DH$1:DH194)+1,"")</f>
        <v/>
      </c>
      <c r="DI195" s="5">
        <f t="shared" si="41"/>
        <v>0</v>
      </c>
      <c r="DJ195" s="5" t="str">
        <f t="shared" si="42"/>
        <v>มัธยมศึกษาปีที่ 1/5-41</v>
      </c>
      <c r="DK195" s="5" t="str">
        <f t="shared" si="43"/>
        <v>-0</v>
      </c>
      <c r="DL195" s="5" t="str">
        <f t="shared" si="44"/>
        <v>มัธยมศึกษาปีที่ 1</v>
      </c>
    </row>
    <row r="196" spans="1:116">
      <c r="A196" s="5" t="str">
        <f t="shared" si="30"/>
        <v>มัธยมศึกษาปีที่ 1/5-42</v>
      </c>
      <c r="B196" s="5" t="str">
        <f t="shared" si="31"/>
        <v>ช68101-26</v>
      </c>
      <c r="C196" s="5" t="str">
        <f t="shared" si="32"/>
        <v>-0</v>
      </c>
      <c r="D196" s="8">
        <v>42</v>
      </c>
      <c r="E196" s="9" t="s">
        <v>1985</v>
      </c>
      <c r="F196" s="3" t="s">
        <v>2023</v>
      </c>
      <c r="G196" s="3" t="s">
        <v>2024</v>
      </c>
      <c r="H196" s="11">
        <v>1</v>
      </c>
      <c r="I196" s="11">
        <v>7</v>
      </c>
      <c r="J196" s="11">
        <v>0</v>
      </c>
      <c r="K196" s="11">
        <v>9</v>
      </c>
      <c r="L196" s="11">
        <v>9</v>
      </c>
      <c r="M196" s="11">
        <v>0</v>
      </c>
      <c r="N196" s="11">
        <v>1</v>
      </c>
      <c r="O196" s="11">
        <v>9</v>
      </c>
      <c r="P196" s="11">
        <v>3</v>
      </c>
      <c r="Q196" s="11">
        <v>0</v>
      </c>
      <c r="R196" s="11">
        <v>0</v>
      </c>
      <c r="S196" s="11">
        <v>9</v>
      </c>
      <c r="T196" s="11">
        <v>1</v>
      </c>
      <c r="U196" s="11" t="s">
        <v>2027</v>
      </c>
      <c r="W196" s="6" t="str">
        <f>IF(X196="","",IF(X196=รายชื่อชมรม!$B$3,รายชื่อชมรม!$A$3,IF(X196=รายชื่อชมรม!$B$4,รายชื่อชมรม!$A$4,IF(X196=รายชื่อชมรม!$B$5,รายชื่อชมรม!$A$5,IF(X196=รายชื่อชมรม!$B$6,รายชื่อชมรม!$A$6,IF(X196=รายชื่อชมรม!$B$7,รายชื่อชมรม!$A$7,IF(X196=รายชื่อชมรม!$B$8,รายชื่อชมรม!$A$8,IF(X196=รายชื่อชมรม!$B$9,รายชื่อชมรม!$A$9,IF(X196=รายชื่อชมรม!$B$10,รายชื่อชมรม!$A$10,IF(X196=รายชื่อชมรม!$B$11,รายชื่อชมรม!$A$11,IF(X196=รายชื่อชมรม!$B$12,รายชื่อชมรม!$A$12,"-")))))))))))</f>
        <v>ช68101</v>
      </c>
      <c r="X196" s="6" t="s">
        <v>2324</v>
      </c>
      <c r="Y196" s="6" t="str">
        <f>IF(W196=0,"",IF(W196="-","",IF(W196="","",VLOOKUP(W196,รายชื่อชมรม!$A$3:$F$83,3,FALSE))))</f>
        <v>นางสาวศิลป์ศุภา  คุสินธุ์</v>
      </c>
      <c r="Z196" s="6" t="str">
        <f>IF(Y196=$Z$4,MAX(Z$1:$Z195)+1,"")</f>
        <v/>
      </c>
      <c r="AA196" s="6" t="str">
        <f>IF($Y196=AA$4,MAX(AA$1:AA195)+1,"")</f>
        <v/>
      </c>
      <c r="AB196" s="6" t="str">
        <f>IF($Y196=AB$4,MAX(AB$1:AB195)+1,"")</f>
        <v/>
      </c>
      <c r="AC196" s="6" t="str">
        <f>IF($Y196=AC$4,MAX(AC$1:AC195)+1,"")</f>
        <v/>
      </c>
      <c r="AD196" s="6" t="str">
        <f>IF($Y196=AD$4,MAX(AD$1:AD195)+1,"")</f>
        <v/>
      </c>
      <c r="AE196" s="6" t="str">
        <f>IF($Y196=AE$4,MAX(AE$1:AE195)+1,"")</f>
        <v/>
      </c>
      <c r="AF196" s="6" t="str">
        <f>IF($Y196=AF$4,MAX(AF$1:AF195)+1,"")</f>
        <v/>
      </c>
      <c r="AG196" s="6" t="str">
        <f>IF($Y196=AG$4,MAX(AG$1:AG195)+1,"")</f>
        <v/>
      </c>
      <c r="AH196" s="6" t="str">
        <f>IF($Y196=AH$4,MAX(AH$1:AH195)+1,"")</f>
        <v/>
      </c>
      <c r="AI196" s="5">
        <f t="shared" si="33"/>
        <v>0</v>
      </c>
      <c r="AK196" s="6">
        <f>IF($W196=AK$4,MAX(AK$1:AK195)+1,"")</f>
        <v>26</v>
      </c>
      <c r="AL196" s="6" t="str">
        <f>IF($W196=AL$4,MAX(AL$1:AL195)+1,"")</f>
        <v/>
      </c>
      <c r="AM196" s="6" t="str">
        <f>IF($W196=AM$4,MAX(AM$1:AM195)+1,"")</f>
        <v/>
      </c>
      <c r="AN196" s="6" t="str">
        <f>IF($W196=AN$4,MAX(AN$1:AN195)+1,"")</f>
        <v/>
      </c>
      <c r="AO196" s="6" t="str">
        <f>IF($W196=AO$4,MAX(AO$1:AO195)+1,"")</f>
        <v/>
      </c>
      <c r="AP196" s="6" t="str">
        <f>IF($W196=AP$4,MAX(AP$1:AP195)+1,"")</f>
        <v/>
      </c>
      <c r="AQ196" s="6" t="str">
        <f>IF($W196=AQ$4,MAX(AQ$1:AQ195)+1,"")</f>
        <v/>
      </c>
      <c r="AR196" s="6" t="str">
        <f>IF($W196=AR$4,MAX(AR$1:AR195)+1,"")</f>
        <v/>
      </c>
      <c r="AS196" s="6" t="str">
        <f>IF($W196=AS$4,MAX(AS$1:AS195)+1,"")</f>
        <v/>
      </c>
      <c r="AT196" s="6" t="str">
        <f>IF($W196=AT$4,MAX(AT$1:AT195)+1,"")</f>
        <v/>
      </c>
      <c r="AU196" s="6" t="str">
        <f>IF($W196=AU$4,MAX(AU$1:AU195)+1,"")</f>
        <v/>
      </c>
      <c r="AV196" s="6" t="str">
        <f>IF($W196=AV$4,MAX(AV$1:AV195)+1,"")</f>
        <v/>
      </c>
      <c r="AW196" s="6" t="str">
        <f>IF($W196=AW$4,MAX(AW$1:AW195)+1,"")</f>
        <v/>
      </c>
      <c r="AX196" s="6" t="str">
        <f>IF($W196=AX$4,MAX(AX$1:AX195)+1,"")</f>
        <v/>
      </c>
      <c r="AY196" s="6" t="str">
        <f>IF($W196=AY$4,MAX(AY$1:AY195)+1,"")</f>
        <v/>
      </c>
      <c r="AZ196" s="6" t="str">
        <f>IF($W196=AZ$4,MAX(AZ$1:AZ195)+1,"")</f>
        <v/>
      </c>
      <c r="BA196" s="6" t="str">
        <f>IF($W196=BA$4,MAX(BA$1:BA195)+1,"")</f>
        <v/>
      </c>
      <c r="BB196" s="6" t="str">
        <f>IF($W196=BB$4,MAX(BB$1:BB195)+1,"")</f>
        <v/>
      </c>
      <c r="BC196" s="6" t="str">
        <f>IF($W196=BC$4,MAX(BC$1:BC195)+1,"")</f>
        <v/>
      </c>
      <c r="BD196" s="6" t="str">
        <f>IF($W196=BD$4,MAX(BD$1:BD195)+1,"")</f>
        <v/>
      </c>
      <c r="BE196" s="6" t="str">
        <f>IF($W196=BE$4,MAX(BE$1:BE195)+1,"")</f>
        <v/>
      </c>
      <c r="BF196" s="6" t="str">
        <f>IF($W196=BF$4,MAX(BF$1:BF195)+1,"")</f>
        <v/>
      </c>
      <c r="BG196" s="6" t="str">
        <f>IF($W196=BG$4,MAX(BG$1:BG195)+1,"")</f>
        <v/>
      </c>
      <c r="BH196" s="6" t="str">
        <f>IF($W196=BH$4,MAX(BH$1:BH195)+1,"")</f>
        <v/>
      </c>
      <c r="BI196" s="6" t="str">
        <f>IF($W196=BI$4,MAX(BI$1:BI195)+1,"")</f>
        <v/>
      </c>
      <c r="BJ196" s="6" t="str">
        <f>IF($W196=BJ$4,MAX(BJ$1:BJ195)+1,"")</f>
        <v/>
      </c>
      <c r="BK196" s="6" t="str">
        <f>IF($W196=BK$4,MAX(BK$1:BK195)+1,"")</f>
        <v/>
      </c>
      <c r="BL196" s="6" t="str">
        <f>IF($W196=BL$4,MAX(BL$1:BL195)+1,"")</f>
        <v/>
      </c>
      <c r="BM196" s="6" t="str">
        <f>IF($W196=BM$4,MAX(BM$1:BM195)+1,"")</f>
        <v/>
      </c>
      <c r="BN196" s="6" t="str">
        <f>IF($W196=BN$4,MAX(BN$1:BN195)+1,"")</f>
        <v/>
      </c>
      <c r="BO196" s="6" t="str">
        <f>IF($W196=BO$4,MAX(BO$1:BO195)+1,"")</f>
        <v/>
      </c>
      <c r="BP196" s="6" t="str">
        <f>IF($W196=BP$4,MAX(BP$1:BP195)+1,"")</f>
        <v/>
      </c>
      <c r="BQ196" s="6" t="str">
        <f>IF($W196=BQ$4,MAX(BQ$1:BQ195)+1,"")</f>
        <v/>
      </c>
      <c r="BR196" s="6" t="str">
        <f>IF($W196=BR$4,MAX(BR$1:BR195)+1,"")</f>
        <v/>
      </c>
      <c r="BS196" s="6" t="str">
        <f>IF($W196=BS$4,MAX(BS$1:BS195)+1,"")</f>
        <v/>
      </c>
      <c r="BT196" s="6" t="str">
        <f>IF($W196=BT$4,MAX(BT$1:BT195)+1,"")</f>
        <v/>
      </c>
      <c r="BU196" s="6" t="str">
        <f>IF($W196=BU$4,MAX(BU$1:BU195)+1,"")</f>
        <v/>
      </c>
      <c r="BV196" s="6" t="str">
        <f>IF($W196=BV$4,MAX(BV$1:BV195)+1,"")</f>
        <v/>
      </c>
      <c r="BW196" s="6" t="str">
        <f>IF($W196=BW$4,MAX(BW$1:BW195)+1,"")</f>
        <v/>
      </c>
      <c r="BX196" s="6" t="str">
        <f>IF($W196=BX$4,MAX(BX$1:BX195)+1,"")</f>
        <v/>
      </c>
      <c r="BY196" s="6" t="str">
        <f>IF($W196=BY$4,MAX(BY$1:BY195)+1,"")</f>
        <v/>
      </c>
      <c r="BZ196" s="6" t="str">
        <f>IF($W196=BZ$4,MAX(BZ$1:BZ195)+1,"")</f>
        <v/>
      </c>
      <c r="CA196" s="6" t="str">
        <f>IF($W196=CA$4,MAX(CA$1:CA195)+1,"")</f>
        <v/>
      </c>
      <c r="CB196" s="6" t="str">
        <f>IF($W196=CB$4,MAX(CB$1:CB195)+1,"")</f>
        <v/>
      </c>
      <c r="CC196" s="6" t="str">
        <f>IF($W196=CC$4,MAX(CC$1:CC195)+1,"")</f>
        <v/>
      </c>
      <c r="CD196" s="6" t="str">
        <f>IF($W196=CD$4,MAX(CD$1:CD195)+1,"")</f>
        <v/>
      </c>
      <c r="CE196" s="6" t="str">
        <f>IF($W196=CE$4,MAX(CE$1:CE195)+1,"")</f>
        <v/>
      </c>
      <c r="CF196" s="6" t="str">
        <f>IF($W196=CF$4,MAX(CF$1:CF195)+1,"")</f>
        <v/>
      </c>
      <c r="CG196" s="6" t="str">
        <f>IF($W196=CG$4,MAX(CG$1:CG195)+1,"")</f>
        <v/>
      </c>
      <c r="CH196" s="6" t="str">
        <f>IF($W196=CH$4,MAX(CH$1:CH195)+1,"")</f>
        <v/>
      </c>
      <c r="CI196" s="6" t="str">
        <f>IF($W196=CI$4,MAX(CI$1:CI195)+1,"")</f>
        <v/>
      </c>
      <c r="CJ196" s="6" t="str">
        <f>IF($W196=CJ$4,MAX(CJ$1:CJ195)+1,"")</f>
        <v/>
      </c>
      <c r="CK196" s="6" t="str">
        <f>IF($W196=CK$4,MAX(CK$1:CK195)+1,"")</f>
        <v/>
      </c>
      <c r="CL196" s="6" t="str">
        <f>IF($W196=CL$4,MAX(CL$1:CL195)+1,"")</f>
        <v/>
      </c>
      <c r="CM196" s="6" t="str">
        <f>IF($W196=CM$4,MAX(CM$1:CM195)+1,"")</f>
        <v/>
      </c>
      <c r="CN196" s="6" t="str">
        <f>IF($W196=CN$4,MAX(CN$1:CN195)+1,"")</f>
        <v/>
      </c>
      <c r="CO196" s="6" t="str">
        <f>IF($W196=CO$4,MAX(CO$1:CO195)+1,"")</f>
        <v/>
      </c>
      <c r="CP196" s="6" t="str">
        <f>IF($W196=CP$4,MAX(CP$1:CP195)+1,"")</f>
        <v/>
      </c>
      <c r="CQ196" s="6" t="str">
        <f>IF($W196=CQ$4,MAX(CQ$1:CQ195)+1,"")</f>
        <v/>
      </c>
      <c r="CR196" s="6" t="str">
        <f>IF($W196=CR$4,MAX(CR$1:CR195)+1,"")</f>
        <v/>
      </c>
      <c r="CS196" s="6" t="str">
        <f>IF($W196=CS$4,MAX(CS$1:CS195)+1,"")</f>
        <v/>
      </c>
      <c r="CT196" s="5">
        <f t="shared" si="34"/>
        <v>26</v>
      </c>
      <c r="CU196" s="6" t="str">
        <f t="shared" si="35"/>
        <v>1709901930091</v>
      </c>
      <c r="CV196" s="5" t="str">
        <f t="shared" si="36"/>
        <v>เด็กหญิง</v>
      </c>
      <c r="CW196" s="5" t="str" cm="1">
        <f t="array" ref="CW196">RIGHT(F196,MIN(LEN(SUBSTITUTE(F196,รายชื่อนักเรียนแยกห้อง!$AD$5:$AD$8,""))))</f>
        <v>สุรประภา</v>
      </c>
      <c r="CX196" s="6" t="str">
        <f t="shared" si="37"/>
        <v/>
      </c>
      <c r="CY196" s="6">
        <f t="shared" si="38"/>
        <v>0</v>
      </c>
      <c r="CZ196" s="5" t="str">
        <f t="shared" si="39"/>
        <v>มัธยมศึกษาปีที่ 1/5-</v>
      </c>
      <c r="DA196" s="5" t="str">
        <f t="shared" si="40"/>
        <v>มัธยมศึกษาปีที่ 1/5-0</v>
      </c>
      <c r="DC196" s="6" t="str">
        <f>IF(DB196="วิทย์-คณิต (เตรียมวิศวะ)",MAX($DC$1:DC195)+1,"")</f>
        <v/>
      </c>
      <c r="DD196" s="6" t="str">
        <f>IF(DB196="วิทย์-คณิต (วิทยาศาสตร์สุขภาพ)",MAX($DD$1:DD195)+1,"")</f>
        <v/>
      </c>
      <c r="DE196" s="6" t="str">
        <f>IF(DB196="ศิลป์การจัดการธุรกิจการค้าสมัยใหม่",MAX($DE$1:DE195)+1,"")</f>
        <v/>
      </c>
      <c r="DF196" s="6" t="str">
        <f>IF(DB196="ศิลป์ภาษาจีนเพื่อธุรกิจ 4.0",MAX($DF$1:DF195)+1,"")</f>
        <v/>
      </c>
      <c r="DG196" s="6" t="str">
        <f>IF(DB196="ศิลป์ภาษาอังกฤษเพื่อการสื่อสารธุรกิจ",MAX($DG$1:DG195)+1,"")</f>
        <v/>
      </c>
      <c r="DH196" s="6" t="str">
        <f>IF(DB196="นวัตกรรมการจัดการเกษตร",MAX($DH$1:DH195)+1,"")</f>
        <v/>
      </c>
      <c r="DI196" s="5">
        <f t="shared" si="41"/>
        <v>0</v>
      </c>
      <c r="DJ196" s="5" t="str">
        <f t="shared" si="42"/>
        <v>มัธยมศึกษาปีที่ 1/5-42</v>
      </c>
      <c r="DK196" s="5" t="str">
        <f t="shared" si="43"/>
        <v>-0</v>
      </c>
      <c r="DL196" s="5" t="str">
        <f t="shared" si="44"/>
        <v>มัธยมศึกษาปีที่ 1</v>
      </c>
    </row>
    <row r="197" spans="1:116">
      <c r="A197" s="5" t="str">
        <f t="shared" si="30"/>
        <v>มัธยมศึกษาปีที่ 1/5-43</v>
      </c>
      <c r="B197" s="5" t="str">
        <f t="shared" si="31"/>
        <v>ช68107-26</v>
      </c>
      <c r="C197" s="5" t="str">
        <f t="shared" si="32"/>
        <v>-0</v>
      </c>
      <c r="D197" s="8">
        <v>43</v>
      </c>
      <c r="E197" s="9" t="s">
        <v>1998</v>
      </c>
      <c r="F197" s="3" t="s">
        <v>2026</v>
      </c>
      <c r="G197" s="3" t="s">
        <v>1316</v>
      </c>
      <c r="H197" s="11">
        <v>1</v>
      </c>
      <c r="I197" s="11">
        <v>7</v>
      </c>
      <c r="J197" s="11">
        <v>0</v>
      </c>
      <c r="K197" s="11">
        <v>8</v>
      </c>
      <c r="L197" s="11">
        <v>1</v>
      </c>
      <c r="M197" s="11">
        <v>0</v>
      </c>
      <c r="N197" s="11">
        <v>0</v>
      </c>
      <c r="O197" s="11">
        <v>0</v>
      </c>
      <c r="P197" s="11">
        <v>0</v>
      </c>
      <c r="Q197" s="11">
        <v>4</v>
      </c>
      <c r="R197" s="11">
        <v>3</v>
      </c>
      <c r="S197" s="11">
        <v>5</v>
      </c>
      <c r="T197" s="11">
        <v>0</v>
      </c>
      <c r="U197" s="11" t="s">
        <v>2027</v>
      </c>
      <c r="W197" s="6" t="str">
        <f>IF(X197="","",IF(X197=รายชื่อชมรม!$B$3,รายชื่อชมรม!$A$3,IF(X197=รายชื่อชมรม!$B$4,รายชื่อชมรม!$A$4,IF(X197=รายชื่อชมรม!$B$5,รายชื่อชมรม!$A$5,IF(X197=รายชื่อชมรม!$B$6,รายชื่อชมรม!$A$6,IF(X197=รายชื่อชมรม!$B$7,รายชื่อชมรม!$A$7,IF(X197=รายชื่อชมรม!$B$8,รายชื่อชมรม!$A$8,IF(X197=รายชื่อชมรม!$B$9,รายชื่อชมรม!$A$9,IF(X197=รายชื่อชมรม!$B$10,รายชื่อชมรม!$A$10,IF(X197=รายชื่อชมรม!$B$11,รายชื่อชมรม!$A$11,IF(X197=รายชื่อชมรม!$B$12,รายชื่อชมรม!$A$12,"-")))))))))))</f>
        <v>ช68107</v>
      </c>
      <c r="X197" s="6" t="s">
        <v>2305</v>
      </c>
      <c r="Y197" s="6" t="str">
        <f>IF(W197=0,"",IF(W197="-","",IF(W197="","",VLOOKUP(W197,รายชื่อชมรม!$A$3:$F$83,3,FALSE))))</f>
        <v>นางโสจาริน  อินทรเรือง</v>
      </c>
      <c r="Z197" s="6" t="str">
        <f>IF(Y197=$Z$4,MAX(Z$1:$Z196)+1,"")</f>
        <v/>
      </c>
      <c r="AA197" s="6" t="str">
        <f>IF($Y197=AA$4,MAX(AA$1:AA196)+1,"")</f>
        <v/>
      </c>
      <c r="AB197" s="6" t="str">
        <f>IF($Y197=AB$4,MAX(AB$1:AB196)+1,"")</f>
        <v/>
      </c>
      <c r="AC197" s="6" t="str">
        <f>IF($Y197=AC$4,MAX(AC$1:AC196)+1,"")</f>
        <v/>
      </c>
      <c r="AD197" s="6" t="str">
        <f>IF($Y197=AD$4,MAX(AD$1:AD196)+1,"")</f>
        <v/>
      </c>
      <c r="AE197" s="6" t="str">
        <f>IF($Y197=AE$4,MAX(AE$1:AE196)+1,"")</f>
        <v/>
      </c>
      <c r="AF197" s="6" t="str">
        <f>IF($Y197=AF$4,MAX(AF$1:AF196)+1,"")</f>
        <v/>
      </c>
      <c r="AG197" s="6" t="str">
        <f>IF($Y197=AG$4,MAX(AG$1:AG196)+1,"")</f>
        <v/>
      </c>
      <c r="AH197" s="6" t="str">
        <f>IF($Y197=AH$4,MAX(AH$1:AH196)+1,"")</f>
        <v/>
      </c>
      <c r="AI197" s="5">
        <f t="shared" si="33"/>
        <v>0</v>
      </c>
      <c r="AK197" s="6" t="str">
        <f>IF($W197=AK$4,MAX(AK$1:AK196)+1,"")</f>
        <v/>
      </c>
      <c r="AL197" s="6" t="str">
        <f>IF($W197=AL$4,MAX(AL$1:AL196)+1,"")</f>
        <v/>
      </c>
      <c r="AM197" s="6" t="str">
        <f>IF($W197=AM$4,MAX(AM$1:AM196)+1,"")</f>
        <v/>
      </c>
      <c r="AN197" s="6" t="str">
        <f>IF($W197=AN$4,MAX(AN$1:AN196)+1,"")</f>
        <v/>
      </c>
      <c r="AO197" s="6" t="str">
        <f>IF($W197=AO$4,MAX(AO$1:AO196)+1,"")</f>
        <v/>
      </c>
      <c r="AP197" s="6" t="str">
        <f>IF($W197=AP$4,MAX(AP$1:AP196)+1,"")</f>
        <v/>
      </c>
      <c r="AQ197" s="6">
        <f>IF($W197=AQ$4,MAX(AQ$1:AQ196)+1,"")</f>
        <v>26</v>
      </c>
      <c r="AR197" s="6" t="str">
        <f>IF($W197=AR$4,MAX(AR$1:AR196)+1,"")</f>
        <v/>
      </c>
      <c r="AS197" s="6" t="str">
        <f>IF($W197=AS$4,MAX(AS$1:AS196)+1,"")</f>
        <v/>
      </c>
      <c r="AT197" s="6" t="str">
        <f>IF($W197=AT$4,MAX(AT$1:AT196)+1,"")</f>
        <v/>
      </c>
      <c r="AU197" s="6" t="str">
        <f>IF($W197=AU$4,MAX(AU$1:AU196)+1,"")</f>
        <v/>
      </c>
      <c r="AV197" s="6" t="str">
        <f>IF($W197=AV$4,MAX(AV$1:AV196)+1,"")</f>
        <v/>
      </c>
      <c r="AW197" s="6" t="str">
        <f>IF($W197=AW$4,MAX(AW$1:AW196)+1,"")</f>
        <v/>
      </c>
      <c r="AX197" s="6" t="str">
        <f>IF($W197=AX$4,MAX(AX$1:AX196)+1,"")</f>
        <v/>
      </c>
      <c r="AY197" s="6" t="str">
        <f>IF($W197=AY$4,MAX(AY$1:AY196)+1,"")</f>
        <v/>
      </c>
      <c r="AZ197" s="6" t="str">
        <f>IF($W197=AZ$4,MAX(AZ$1:AZ196)+1,"")</f>
        <v/>
      </c>
      <c r="BA197" s="6" t="str">
        <f>IF($W197=BA$4,MAX(BA$1:BA196)+1,"")</f>
        <v/>
      </c>
      <c r="BB197" s="6" t="str">
        <f>IF($W197=BB$4,MAX(BB$1:BB196)+1,"")</f>
        <v/>
      </c>
      <c r="BC197" s="6" t="str">
        <f>IF($W197=BC$4,MAX(BC$1:BC196)+1,"")</f>
        <v/>
      </c>
      <c r="BD197" s="6" t="str">
        <f>IF($W197=BD$4,MAX(BD$1:BD196)+1,"")</f>
        <v/>
      </c>
      <c r="BE197" s="6" t="str">
        <f>IF($W197=BE$4,MAX(BE$1:BE196)+1,"")</f>
        <v/>
      </c>
      <c r="BF197" s="6" t="str">
        <f>IF($W197=BF$4,MAX(BF$1:BF196)+1,"")</f>
        <v/>
      </c>
      <c r="BG197" s="6" t="str">
        <f>IF($W197=BG$4,MAX(BG$1:BG196)+1,"")</f>
        <v/>
      </c>
      <c r="BH197" s="6" t="str">
        <f>IF($W197=BH$4,MAX(BH$1:BH196)+1,"")</f>
        <v/>
      </c>
      <c r="BI197" s="6" t="str">
        <f>IF($W197=BI$4,MAX(BI$1:BI196)+1,"")</f>
        <v/>
      </c>
      <c r="BJ197" s="6" t="str">
        <f>IF($W197=BJ$4,MAX(BJ$1:BJ196)+1,"")</f>
        <v/>
      </c>
      <c r="BK197" s="6" t="str">
        <f>IF($W197=BK$4,MAX(BK$1:BK196)+1,"")</f>
        <v/>
      </c>
      <c r="BL197" s="6" t="str">
        <f>IF($W197=BL$4,MAX(BL$1:BL196)+1,"")</f>
        <v/>
      </c>
      <c r="BM197" s="6" t="str">
        <f>IF($W197=BM$4,MAX(BM$1:BM196)+1,"")</f>
        <v/>
      </c>
      <c r="BN197" s="6" t="str">
        <f>IF($W197=BN$4,MAX(BN$1:BN196)+1,"")</f>
        <v/>
      </c>
      <c r="BO197" s="6" t="str">
        <f>IF($W197=BO$4,MAX(BO$1:BO196)+1,"")</f>
        <v/>
      </c>
      <c r="BP197" s="6" t="str">
        <f>IF($W197=BP$4,MAX(BP$1:BP196)+1,"")</f>
        <v/>
      </c>
      <c r="BQ197" s="6" t="str">
        <f>IF($W197=BQ$4,MAX(BQ$1:BQ196)+1,"")</f>
        <v/>
      </c>
      <c r="BR197" s="6" t="str">
        <f>IF($W197=BR$4,MAX(BR$1:BR196)+1,"")</f>
        <v/>
      </c>
      <c r="BS197" s="6" t="str">
        <f>IF($W197=BS$4,MAX(BS$1:BS196)+1,"")</f>
        <v/>
      </c>
      <c r="BT197" s="6" t="str">
        <f>IF($W197=BT$4,MAX(BT$1:BT196)+1,"")</f>
        <v/>
      </c>
      <c r="BU197" s="6" t="str">
        <f>IF($W197=BU$4,MAX(BU$1:BU196)+1,"")</f>
        <v/>
      </c>
      <c r="BV197" s="6" t="str">
        <f>IF($W197=BV$4,MAX(BV$1:BV196)+1,"")</f>
        <v/>
      </c>
      <c r="BW197" s="6" t="str">
        <f>IF($W197=BW$4,MAX(BW$1:BW196)+1,"")</f>
        <v/>
      </c>
      <c r="BX197" s="6" t="str">
        <f>IF($W197=BX$4,MAX(BX$1:BX196)+1,"")</f>
        <v/>
      </c>
      <c r="BY197" s="6" t="str">
        <f>IF($W197=BY$4,MAX(BY$1:BY196)+1,"")</f>
        <v/>
      </c>
      <c r="BZ197" s="6" t="str">
        <f>IF($W197=BZ$4,MAX(BZ$1:BZ196)+1,"")</f>
        <v/>
      </c>
      <c r="CA197" s="6" t="str">
        <f>IF($W197=CA$4,MAX(CA$1:CA196)+1,"")</f>
        <v/>
      </c>
      <c r="CB197" s="6" t="str">
        <f>IF($W197=CB$4,MAX(CB$1:CB196)+1,"")</f>
        <v/>
      </c>
      <c r="CC197" s="6" t="str">
        <f>IF($W197=CC$4,MAX(CC$1:CC196)+1,"")</f>
        <v/>
      </c>
      <c r="CD197" s="6" t="str">
        <f>IF($W197=CD$4,MAX(CD$1:CD196)+1,"")</f>
        <v/>
      </c>
      <c r="CE197" s="6" t="str">
        <f>IF($W197=CE$4,MAX(CE$1:CE196)+1,"")</f>
        <v/>
      </c>
      <c r="CF197" s="6" t="str">
        <f>IF($W197=CF$4,MAX(CF$1:CF196)+1,"")</f>
        <v/>
      </c>
      <c r="CG197" s="6" t="str">
        <f>IF($W197=CG$4,MAX(CG$1:CG196)+1,"")</f>
        <v/>
      </c>
      <c r="CH197" s="6" t="str">
        <f>IF($W197=CH$4,MAX(CH$1:CH196)+1,"")</f>
        <v/>
      </c>
      <c r="CI197" s="6" t="str">
        <f>IF($W197=CI$4,MAX(CI$1:CI196)+1,"")</f>
        <v/>
      </c>
      <c r="CJ197" s="6" t="str">
        <f>IF($W197=CJ$4,MAX(CJ$1:CJ196)+1,"")</f>
        <v/>
      </c>
      <c r="CK197" s="6" t="str">
        <f>IF($W197=CK$4,MAX(CK$1:CK196)+1,"")</f>
        <v/>
      </c>
      <c r="CL197" s="6" t="str">
        <f>IF($W197=CL$4,MAX(CL$1:CL196)+1,"")</f>
        <v/>
      </c>
      <c r="CM197" s="6" t="str">
        <f>IF($W197=CM$4,MAX(CM$1:CM196)+1,"")</f>
        <v/>
      </c>
      <c r="CN197" s="6" t="str">
        <f>IF($W197=CN$4,MAX(CN$1:CN196)+1,"")</f>
        <v/>
      </c>
      <c r="CO197" s="6" t="str">
        <f>IF($W197=CO$4,MAX(CO$1:CO196)+1,"")</f>
        <v/>
      </c>
      <c r="CP197" s="6" t="str">
        <f>IF($W197=CP$4,MAX(CP$1:CP196)+1,"")</f>
        <v/>
      </c>
      <c r="CQ197" s="6" t="str">
        <f>IF($W197=CQ$4,MAX(CQ$1:CQ196)+1,"")</f>
        <v/>
      </c>
      <c r="CR197" s="6" t="str">
        <f>IF($W197=CR$4,MAX(CR$1:CR196)+1,"")</f>
        <v/>
      </c>
      <c r="CS197" s="6" t="str">
        <f>IF($W197=CS$4,MAX(CS$1:CS196)+1,"")</f>
        <v/>
      </c>
      <c r="CT197" s="5">
        <f t="shared" si="34"/>
        <v>26</v>
      </c>
      <c r="CU197" s="6" t="str">
        <f t="shared" si="35"/>
        <v>1708100004350</v>
      </c>
      <c r="CV197" s="5" t="str">
        <f t="shared" si="36"/>
        <v>เด็กหญิง</v>
      </c>
      <c r="CW197" s="5" t="str" cm="1">
        <f t="array" ref="CW197">RIGHT(F197,MIN(LEN(SUBSTITUTE(F197,รายชื่อนักเรียนแยกห้อง!$AD$5:$AD$8,""))))</f>
        <v>ณัฐกมล</v>
      </c>
      <c r="CX197" s="6" t="str">
        <f t="shared" si="37"/>
        <v/>
      </c>
      <c r="CY197" s="6">
        <f t="shared" si="38"/>
        <v>0</v>
      </c>
      <c r="CZ197" s="5" t="str">
        <f t="shared" si="39"/>
        <v>มัธยมศึกษาปีที่ 1/5-</v>
      </c>
      <c r="DA197" s="5" t="str">
        <f t="shared" si="40"/>
        <v>มัธยมศึกษาปีที่ 1/5-0</v>
      </c>
      <c r="DC197" s="6" t="str">
        <f>IF(DB197="วิทย์-คณิต (เตรียมวิศวะ)",MAX($DC$1:DC196)+1,"")</f>
        <v/>
      </c>
      <c r="DD197" s="6" t="str">
        <f>IF(DB197="วิทย์-คณิต (วิทยาศาสตร์สุขภาพ)",MAX($DD$1:DD196)+1,"")</f>
        <v/>
      </c>
      <c r="DE197" s="6" t="str">
        <f>IF(DB197="ศิลป์การจัดการธุรกิจการค้าสมัยใหม่",MAX($DE$1:DE196)+1,"")</f>
        <v/>
      </c>
      <c r="DF197" s="6" t="str">
        <f>IF(DB197="ศิลป์ภาษาจีนเพื่อธุรกิจ 4.0",MAX($DF$1:DF196)+1,"")</f>
        <v/>
      </c>
      <c r="DG197" s="6" t="str">
        <f>IF(DB197="ศิลป์ภาษาอังกฤษเพื่อการสื่อสารธุรกิจ",MAX($DG$1:DG196)+1,"")</f>
        <v/>
      </c>
      <c r="DH197" s="6" t="str">
        <f>IF(DB197="นวัตกรรมการจัดการเกษตร",MAX($DH$1:DH196)+1,"")</f>
        <v/>
      </c>
      <c r="DI197" s="5">
        <f t="shared" si="41"/>
        <v>0</v>
      </c>
      <c r="DJ197" s="5" t="str">
        <f t="shared" si="42"/>
        <v>มัธยมศึกษาปีที่ 1/5-43</v>
      </c>
      <c r="DK197" s="5" t="str">
        <f t="shared" si="43"/>
        <v>-0</v>
      </c>
      <c r="DL197" s="5" t="str">
        <f t="shared" si="44"/>
        <v>มัธยมศึกษาปีที่ 1</v>
      </c>
    </row>
    <row r="198" spans="1:116">
      <c r="A198" s="5" t="str">
        <f t="shared" ref="A198:A213" si="45">U198&amp;"-"&amp;D198</f>
        <v>มัธยมศึกษาปีที่ 2/1-1</v>
      </c>
      <c r="B198" s="5" t="str">
        <f t="shared" ref="B198:B261" si="46">W198&amp;"-"&amp;CT198</f>
        <v>ช68209-1</v>
      </c>
      <c r="C198" s="5" t="str">
        <f t="shared" ref="C198:C261" si="47">DB198&amp;"-"&amp;DI198</f>
        <v>-0</v>
      </c>
      <c r="D198" s="8">
        <v>1</v>
      </c>
      <c r="E198" s="9" t="s">
        <v>587</v>
      </c>
      <c r="F198" s="3" t="s">
        <v>588</v>
      </c>
      <c r="G198" s="3" t="s">
        <v>589</v>
      </c>
      <c r="H198" s="11">
        <v>1</v>
      </c>
      <c r="I198" s="11">
        <v>7</v>
      </c>
      <c r="J198" s="11">
        <v>0</v>
      </c>
      <c r="K198" s="11">
        <v>9</v>
      </c>
      <c r="L198" s="11">
        <v>9</v>
      </c>
      <c r="M198" s="11">
        <v>0</v>
      </c>
      <c r="N198" s="11">
        <v>1</v>
      </c>
      <c r="O198" s="11">
        <v>8</v>
      </c>
      <c r="P198" s="11">
        <v>4</v>
      </c>
      <c r="Q198" s="11">
        <v>0</v>
      </c>
      <c r="R198" s="11">
        <v>9</v>
      </c>
      <c r="S198" s="11">
        <v>7</v>
      </c>
      <c r="T198" s="11">
        <v>1</v>
      </c>
      <c r="U198" s="11" t="s">
        <v>579</v>
      </c>
      <c r="W198" s="6" t="str">
        <f>IF(X198="","",IF(X198=รายชื่อชมรม!$B$13,รายชื่อชมรม!$A$13,IF(X198=รายชื่อชมรม!$B$14,รายชื่อชมรม!$A$14,IF(X198=รายชื่อชมรม!$B$15,รายชื่อชมรม!$A$15,IF(X198=รายชื่อชมรม!$B$16,รายชื่อชมรม!$A$16,IF(X198=รายชื่อชมรม!$B$17,รายชื่อชมรม!$A$17,IF(X198=รายชื่อชมรม!$B$18,รายชื่อชมรม!$A$18,IF(X198=รายชื่อชมรม!$B$19,รายชื่อชมรม!$A$19,IF(X198=รายชื่อชมรม!$B$20,รายชื่อชมรม!$A$20,IF(X198=รายชื่อชมรม!$B$21,รายชื่อชมรม!$A$21,IF(X198=รายชื่อชมรม!$B$22,รายชื่อชมรม!$A$22,"-")))))))))))</f>
        <v>ช68209</v>
      </c>
      <c r="X198" s="6" t="s">
        <v>2312</v>
      </c>
      <c r="Y198" s="6" t="str">
        <f>IF(W198=0,"",IF(W198="-","",IF(W198="","",VLOOKUP(W198,รายชื่อชมรม!$A$3:$F$83,3,FALSE))))</f>
        <v>นางสาวณัฐกานต์  อยู่วงษ์อั๋น</v>
      </c>
      <c r="Z198" s="6" t="str">
        <f>IF(Y198=$Z$4,MAX(Z$1:$Z197)+1,"")</f>
        <v/>
      </c>
      <c r="AA198" s="6" t="str">
        <f>IF($Y198=AA$4,MAX(AA$1:AA197)+1,"")</f>
        <v/>
      </c>
      <c r="AB198" s="6" t="str">
        <f>IF($Y198=AB$4,MAX(AB$1:AB197)+1,"")</f>
        <v/>
      </c>
      <c r="AC198" s="6" t="str">
        <f>IF($Y198=AC$4,MAX(AC$1:AC197)+1,"")</f>
        <v/>
      </c>
      <c r="AD198" s="6" t="str">
        <f>IF($Y198=AD$4,MAX(AD$1:AD197)+1,"")</f>
        <v/>
      </c>
      <c r="AE198" s="6" t="str">
        <f>IF($Y198=AE$4,MAX(AE$1:AE197)+1,"")</f>
        <v/>
      </c>
      <c r="AF198" s="6" t="str">
        <f>IF($Y198=AF$4,MAX(AF$1:AF197)+1,"")</f>
        <v/>
      </c>
      <c r="AG198" s="6" t="str">
        <f>IF($Y198=AG$4,MAX(AG$1:AG197)+1,"")</f>
        <v/>
      </c>
      <c r="AH198" s="6" t="str">
        <f>IF($Y198=AH$4,MAX(AH$1:AH197)+1,"")</f>
        <v/>
      </c>
      <c r="AI198" s="5">
        <f t="shared" ref="AI198:AI261" si="48">SUM(Z198:AH198)</f>
        <v>0</v>
      </c>
      <c r="AK198" s="6" t="str">
        <f>IF($W198=AK$4,MAX(AK$1:AK197)+1,"")</f>
        <v/>
      </c>
      <c r="AL198" s="6" t="str">
        <f>IF($W198=AL$4,MAX(AL$1:AL197)+1,"")</f>
        <v/>
      </c>
      <c r="AM198" s="6" t="str">
        <f>IF($W198=AM$4,MAX(AM$1:AM197)+1,"")</f>
        <v/>
      </c>
      <c r="AN198" s="6" t="str">
        <f>IF($W198=AN$4,MAX(AN$1:AN197)+1,"")</f>
        <v/>
      </c>
      <c r="AO198" s="6" t="str">
        <f>IF($W198=AO$4,MAX(AO$1:AO197)+1,"")</f>
        <v/>
      </c>
      <c r="AP198" s="6" t="str">
        <f>IF($W198=AP$4,MAX(AP$1:AP197)+1,"")</f>
        <v/>
      </c>
      <c r="AQ198" s="6" t="str">
        <f>IF($W198=AQ$4,MAX(AQ$1:AQ197)+1,"")</f>
        <v/>
      </c>
      <c r="AR198" s="6" t="str">
        <f>IF($W198=AR$4,MAX(AR$1:AR197)+1,"")</f>
        <v/>
      </c>
      <c r="AS198" s="6" t="str">
        <f>IF($W198=AS$4,MAX(AS$1:AS197)+1,"")</f>
        <v/>
      </c>
      <c r="AT198" s="6" t="str">
        <f>IF($W198=AT$4,MAX(AT$1:AT197)+1,"")</f>
        <v/>
      </c>
      <c r="AU198" s="6" t="str">
        <f>IF($W198=AU$4,MAX(AU$1:AU197)+1,"")</f>
        <v/>
      </c>
      <c r="AV198" s="6" t="str">
        <f>IF($W198=AV$4,MAX(AV$1:AV197)+1,"")</f>
        <v/>
      </c>
      <c r="AW198" s="6" t="str">
        <f>IF($W198=AW$4,MAX(AW$1:AW197)+1,"")</f>
        <v/>
      </c>
      <c r="AX198" s="6" t="str">
        <f>IF($W198=AX$4,MAX(AX$1:AX197)+1,"")</f>
        <v/>
      </c>
      <c r="AY198" s="6" t="str">
        <f>IF($W198=AY$4,MAX(AY$1:AY197)+1,"")</f>
        <v/>
      </c>
      <c r="AZ198" s="6" t="str">
        <f>IF($W198=AZ$4,MAX(AZ$1:AZ197)+1,"")</f>
        <v/>
      </c>
      <c r="BA198" s="6" t="str">
        <f>IF($W198=BA$4,MAX(BA$1:BA197)+1,"")</f>
        <v/>
      </c>
      <c r="BB198" s="6" t="str">
        <f>IF($W198=BB$4,MAX(BB$1:BB197)+1,"")</f>
        <v/>
      </c>
      <c r="BC198" s="6">
        <f>IF($W198=BC$4,MAX(BC$1:BC197)+1,"")</f>
        <v>1</v>
      </c>
      <c r="BD198" s="6" t="str">
        <f>IF($W198=BD$4,MAX(BD$1:BD197)+1,"")</f>
        <v/>
      </c>
      <c r="BE198" s="6" t="str">
        <f>IF($W198=BE$4,MAX(BE$1:BE197)+1,"")</f>
        <v/>
      </c>
      <c r="BF198" s="6" t="str">
        <f>IF($W198=BF$4,MAX(BF$1:BF197)+1,"")</f>
        <v/>
      </c>
      <c r="BG198" s="6" t="str">
        <f>IF($W198=BG$4,MAX(BG$1:BG197)+1,"")</f>
        <v/>
      </c>
      <c r="BH198" s="6" t="str">
        <f>IF($W198=BH$4,MAX(BH$1:BH197)+1,"")</f>
        <v/>
      </c>
      <c r="BI198" s="6" t="str">
        <f>IF($W198=BI$4,MAX(BI$1:BI197)+1,"")</f>
        <v/>
      </c>
      <c r="BJ198" s="6" t="str">
        <f>IF($W198=BJ$4,MAX(BJ$1:BJ197)+1,"")</f>
        <v/>
      </c>
      <c r="BK198" s="6" t="str">
        <f>IF($W198=BK$4,MAX(BK$1:BK197)+1,"")</f>
        <v/>
      </c>
      <c r="BL198" s="6" t="str">
        <f>IF($W198=BL$4,MAX(BL$1:BL197)+1,"")</f>
        <v/>
      </c>
      <c r="BM198" s="6" t="str">
        <f>IF($W198=BM$4,MAX(BM$1:BM197)+1,"")</f>
        <v/>
      </c>
      <c r="BN198" s="6" t="str">
        <f>IF($W198=BN$4,MAX(BN$1:BN197)+1,"")</f>
        <v/>
      </c>
      <c r="BO198" s="6" t="str">
        <f>IF($W198=BO$4,MAX(BO$1:BO197)+1,"")</f>
        <v/>
      </c>
      <c r="BP198" s="6" t="str">
        <f>IF($W198=BP$4,MAX(BP$1:BP197)+1,"")</f>
        <v/>
      </c>
      <c r="BQ198" s="6" t="str">
        <f>IF($W198=BQ$4,MAX(BQ$1:BQ197)+1,"")</f>
        <v/>
      </c>
      <c r="BR198" s="6" t="str">
        <f>IF($W198=BR$4,MAX(BR$1:BR197)+1,"")</f>
        <v/>
      </c>
      <c r="BS198" s="6" t="str">
        <f>IF($W198=BS$4,MAX(BS$1:BS197)+1,"")</f>
        <v/>
      </c>
      <c r="BT198" s="6" t="str">
        <f>IF($W198=BT$4,MAX(BT$1:BT197)+1,"")</f>
        <v/>
      </c>
      <c r="BU198" s="6" t="str">
        <f>IF($W198=BU$4,MAX(BU$1:BU197)+1,"")</f>
        <v/>
      </c>
      <c r="BV198" s="6" t="str">
        <f>IF($W198=BV$4,MAX(BV$1:BV197)+1,"")</f>
        <v/>
      </c>
      <c r="BW198" s="6" t="str">
        <f>IF($W198=BW$4,MAX(BW$1:BW197)+1,"")</f>
        <v/>
      </c>
      <c r="BX198" s="6" t="str">
        <f>IF($W198=BX$4,MAX(BX$1:BX197)+1,"")</f>
        <v/>
      </c>
      <c r="BY198" s="6" t="str">
        <f>IF($W198=BY$4,MAX(BY$1:BY197)+1,"")</f>
        <v/>
      </c>
      <c r="BZ198" s="6" t="str">
        <f>IF($W198=BZ$4,MAX(BZ$1:BZ197)+1,"")</f>
        <v/>
      </c>
      <c r="CA198" s="6" t="str">
        <f>IF($W198=CA$4,MAX(CA$1:CA197)+1,"")</f>
        <v/>
      </c>
      <c r="CB198" s="6" t="str">
        <f>IF($W198=CB$4,MAX(CB$1:CB197)+1,"")</f>
        <v/>
      </c>
      <c r="CC198" s="6" t="str">
        <f>IF($W198=CC$4,MAX(CC$1:CC197)+1,"")</f>
        <v/>
      </c>
      <c r="CD198" s="6" t="str">
        <f>IF($W198=CD$4,MAX(CD$1:CD197)+1,"")</f>
        <v/>
      </c>
      <c r="CE198" s="6" t="str">
        <f>IF($W198=CE$4,MAX(CE$1:CE197)+1,"")</f>
        <v/>
      </c>
      <c r="CF198" s="6" t="str">
        <f>IF($W198=CF$4,MAX(CF$1:CF197)+1,"")</f>
        <v/>
      </c>
      <c r="CG198" s="6" t="str">
        <f>IF($W198=CG$4,MAX(CG$1:CG197)+1,"")</f>
        <v/>
      </c>
      <c r="CH198" s="6" t="str">
        <f>IF($W198=CH$4,MAX(CH$1:CH197)+1,"")</f>
        <v/>
      </c>
      <c r="CI198" s="6" t="str">
        <f>IF($W198=CI$4,MAX(CI$1:CI197)+1,"")</f>
        <v/>
      </c>
      <c r="CJ198" s="6" t="str">
        <f>IF($W198=CJ$4,MAX(CJ$1:CJ197)+1,"")</f>
        <v/>
      </c>
      <c r="CK198" s="6" t="str">
        <f>IF($W198=CK$4,MAX(CK$1:CK197)+1,"")</f>
        <v/>
      </c>
      <c r="CL198" s="6" t="str">
        <f>IF($W198=CL$4,MAX(CL$1:CL197)+1,"")</f>
        <v/>
      </c>
      <c r="CM198" s="6" t="str">
        <f>IF($W198=CM$4,MAX(CM$1:CM197)+1,"")</f>
        <v/>
      </c>
      <c r="CN198" s="6" t="str">
        <f>IF($W198=CN$4,MAX(CN$1:CN197)+1,"")</f>
        <v/>
      </c>
      <c r="CO198" s="6" t="str">
        <f>IF($W198=CO$4,MAX(CO$1:CO197)+1,"")</f>
        <v/>
      </c>
      <c r="CP198" s="6" t="str">
        <f>IF($W198=CP$4,MAX(CP$1:CP197)+1,"")</f>
        <v/>
      </c>
      <c r="CQ198" s="6" t="str">
        <f>IF($W198=CQ$4,MAX(CQ$1:CQ197)+1,"")</f>
        <v/>
      </c>
      <c r="CR198" s="6" t="str">
        <f>IF($W198=CR$4,MAX(CR$1:CR197)+1,"")</f>
        <v/>
      </c>
      <c r="CS198" s="6" t="str">
        <f>IF($W198=CS$4,MAX(CS$1:CS197)+1,"")</f>
        <v/>
      </c>
      <c r="CT198" s="5">
        <f t="shared" ref="CT198:CT261" si="49">SUM(AK198:CS198)</f>
        <v>1</v>
      </c>
      <c r="CU198" s="6" t="str">
        <f t="shared" ref="CU198:CU261" si="50">H198&amp;I198&amp;J198&amp;K198&amp;L198&amp;M198&amp;N198&amp;O198&amp;P198&amp;Q198&amp;R198&amp;S198&amp;T198</f>
        <v>1709901840971</v>
      </c>
      <c r="CV198" s="5" t="str">
        <f t="shared" ref="CV198:CV261" si="51">LEFT(F198,MIN(LEN(SUBSTITUTE(F198,CW198,""))))</f>
        <v>เด็กชาย</v>
      </c>
      <c r="CW198" s="5" t="str" cm="1">
        <f t="array" ref="CW198">RIGHT(F198,MIN(LEN(SUBSTITUTE(F198,รายชื่อนักเรียนแยกห้อง!$AD$5:$AD$8,""))))</f>
        <v>ศิรสิทธิ์</v>
      </c>
      <c r="CX198" s="6">
        <f t="shared" ref="CX198:CX261" si="52">IF(CV198="เด็กชาย",V198,IF(CV198="นาย",V198,""))</f>
        <v>0</v>
      </c>
      <c r="CY198" s="6" t="str">
        <f t="shared" ref="CY198:CY261" si="53">IF(CV198="เด็กหญิง",V198,IF(CV198="นางสาว",V198,""))</f>
        <v/>
      </c>
      <c r="CZ198" s="5" t="str">
        <f t="shared" ref="CZ198:CZ261" si="54">U198&amp;"-"&amp;CX198</f>
        <v>มัธยมศึกษาปีที่ 2/1-0</v>
      </c>
      <c r="DA198" s="5" t="str">
        <f t="shared" ref="DA198:DA261" si="55">U198&amp;"-"&amp;CY198</f>
        <v>มัธยมศึกษาปีที่ 2/1-</v>
      </c>
      <c r="DC198" s="6" t="str">
        <f>IF(DB198="วิทย์-คณิต (เตรียมวิศวะ)",MAX($DC$1:DC197)+1,"")</f>
        <v/>
      </c>
      <c r="DD198" s="6" t="str">
        <f>IF(DB198="วิทย์-คณิต (วิทยาศาสตร์สุขภาพ)",MAX($DD$1:DD197)+1,"")</f>
        <v/>
      </c>
      <c r="DE198" s="6" t="str">
        <f>IF(DB198="ศิลป์การจัดการธุรกิจการค้าสมัยใหม่",MAX($DE$1:DE197)+1,"")</f>
        <v/>
      </c>
      <c r="DF198" s="6" t="str">
        <f>IF(DB198="ศิลป์ภาษาจีนเพื่อธุรกิจ 4.0",MAX($DF$1:DF197)+1,"")</f>
        <v/>
      </c>
      <c r="DG198" s="6" t="str">
        <f>IF(DB198="ศิลป์ภาษาอังกฤษเพื่อการสื่อสารธุรกิจ",MAX($DG$1:DG197)+1,"")</f>
        <v/>
      </c>
      <c r="DH198" s="6" t="str">
        <f>IF(DB198="นวัตกรรมการจัดการเกษตร",MAX($DH$1:DH197)+1,"")</f>
        <v/>
      </c>
      <c r="DI198" s="5">
        <f t="shared" ref="DI198:DI261" si="56">SUM(DC198:DH198)</f>
        <v>0</v>
      </c>
      <c r="DJ198" s="5" t="str">
        <f t="shared" ref="DJ198:DJ261" si="57">U198&amp;"-"&amp;D198</f>
        <v>มัธยมศึกษาปีที่ 2/1-1</v>
      </c>
      <c r="DK198" s="5" t="str">
        <f t="shared" ref="DK198:DK261" si="58">DB198&amp;"-"&amp;DI198</f>
        <v>-0</v>
      </c>
      <c r="DL198" s="5" t="str">
        <f t="shared" ref="DL198:DL261" si="59">LEFT(U198,17)</f>
        <v>มัธยมศึกษาปีที่ 2</v>
      </c>
    </row>
    <row r="199" spans="1:116">
      <c r="A199" s="5" t="str">
        <f t="shared" si="45"/>
        <v>มัธยมศึกษาปีที่ 2/1-2</v>
      </c>
      <c r="B199" s="5" t="str">
        <f t="shared" si="46"/>
        <v>ช68203-1</v>
      </c>
      <c r="C199" s="5" t="str">
        <f t="shared" si="47"/>
        <v>-0</v>
      </c>
      <c r="D199" s="8">
        <v>2</v>
      </c>
      <c r="E199" s="9" t="s">
        <v>590</v>
      </c>
      <c r="F199" s="3" t="s">
        <v>591</v>
      </c>
      <c r="G199" s="3" t="s">
        <v>592</v>
      </c>
      <c r="H199" s="11">
        <v>1</v>
      </c>
      <c r="I199" s="11">
        <v>7</v>
      </c>
      <c r="J199" s="11">
        <v>0</v>
      </c>
      <c r="K199" s="11">
        <v>9</v>
      </c>
      <c r="L199" s="11">
        <v>9</v>
      </c>
      <c r="M199" s="11">
        <v>0</v>
      </c>
      <c r="N199" s="11">
        <v>1</v>
      </c>
      <c r="O199" s="11">
        <v>8</v>
      </c>
      <c r="P199" s="11">
        <v>7</v>
      </c>
      <c r="Q199" s="11">
        <v>8</v>
      </c>
      <c r="R199" s="11">
        <v>9</v>
      </c>
      <c r="S199" s="11">
        <v>3</v>
      </c>
      <c r="T199" s="11">
        <v>6</v>
      </c>
      <c r="U199" s="11" t="s">
        <v>579</v>
      </c>
      <c r="W199" s="6" t="str">
        <f>IF(X199="","",IF(X199=รายชื่อชมรม!$B$13,รายชื่อชมรม!$A$13,IF(X199=รายชื่อชมรม!$B$14,รายชื่อชมรม!$A$14,IF(X199=รายชื่อชมรม!$B$15,รายชื่อชมรม!$A$15,IF(X199=รายชื่อชมรม!$B$16,รายชื่อชมรม!$A$16,IF(X199=รายชื่อชมรม!$B$17,รายชื่อชมรม!$A$17,IF(X199=รายชื่อชมรม!$B$18,รายชื่อชมรม!$A$18,IF(X199=รายชื่อชมรม!$B$19,รายชื่อชมรม!$A$19,IF(X199=รายชื่อชมรม!$B$20,รายชื่อชมรม!$A$20,IF(X199=รายชื่อชมรม!$B$21,รายชื่อชมรม!$A$21,IF(X199=รายชื่อชมรม!$B$22,รายชื่อชมรม!$A$22,"-")))))))))))</f>
        <v>ช68203</v>
      </c>
      <c r="X199" s="6" t="s">
        <v>2310</v>
      </c>
      <c r="Y199" s="6" t="str">
        <f>IF(W199=0,"",IF(W199="-","",IF(W199="","",VLOOKUP(W199,รายชื่อชมรม!$A$3:$F$83,3,FALSE))))</f>
        <v>นายวสันต์  แสงรัตนกูล</v>
      </c>
      <c r="Z199" s="6" t="str">
        <f>IF(Y199=$Z$4,MAX(Z$1:$Z198)+1,"")</f>
        <v/>
      </c>
      <c r="AA199" s="6" t="str">
        <f>IF($Y199=AA$4,MAX(AA$1:AA198)+1,"")</f>
        <v/>
      </c>
      <c r="AB199" s="6" t="str">
        <f>IF($Y199=AB$4,MAX(AB$1:AB198)+1,"")</f>
        <v/>
      </c>
      <c r="AC199" s="6" t="str">
        <f>IF($Y199=AC$4,MAX(AC$1:AC198)+1,"")</f>
        <v/>
      </c>
      <c r="AD199" s="6" t="str">
        <f>IF($Y199=AD$4,MAX(AD$1:AD198)+1,"")</f>
        <v/>
      </c>
      <c r="AE199" s="6" t="str">
        <f>IF($Y199=AE$4,MAX(AE$1:AE198)+1,"")</f>
        <v/>
      </c>
      <c r="AF199" s="6" t="str">
        <f>IF($Y199=AF$4,MAX(AF$1:AF198)+1,"")</f>
        <v/>
      </c>
      <c r="AG199" s="6" t="str">
        <f>IF($Y199=AG$4,MAX(AG$1:AG198)+1,"")</f>
        <v/>
      </c>
      <c r="AH199" s="6" t="str">
        <f>IF($Y199=AH$4,MAX(AH$1:AH198)+1,"")</f>
        <v/>
      </c>
      <c r="AI199" s="5">
        <f t="shared" si="48"/>
        <v>0</v>
      </c>
      <c r="AK199" s="6" t="str">
        <f>IF($W199=AK$4,MAX(AK$1:AK198)+1,"")</f>
        <v/>
      </c>
      <c r="AL199" s="6" t="str">
        <f>IF($W199=AL$4,MAX(AL$1:AL198)+1,"")</f>
        <v/>
      </c>
      <c r="AM199" s="6" t="str">
        <f>IF($W199=AM$4,MAX(AM$1:AM198)+1,"")</f>
        <v/>
      </c>
      <c r="AN199" s="6" t="str">
        <f>IF($W199=AN$4,MAX(AN$1:AN198)+1,"")</f>
        <v/>
      </c>
      <c r="AO199" s="6" t="str">
        <f>IF($W199=AO$4,MAX(AO$1:AO198)+1,"")</f>
        <v/>
      </c>
      <c r="AP199" s="6" t="str">
        <f>IF($W199=AP$4,MAX(AP$1:AP198)+1,"")</f>
        <v/>
      </c>
      <c r="AQ199" s="6" t="str">
        <f>IF($W199=AQ$4,MAX(AQ$1:AQ198)+1,"")</f>
        <v/>
      </c>
      <c r="AR199" s="6" t="str">
        <f>IF($W199=AR$4,MAX(AR$1:AR198)+1,"")</f>
        <v/>
      </c>
      <c r="AS199" s="6" t="str">
        <f>IF($W199=AS$4,MAX(AS$1:AS198)+1,"")</f>
        <v/>
      </c>
      <c r="AT199" s="6" t="str">
        <f>IF($W199=AT$4,MAX(AT$1:AT198)+1,"")</f>
        <v/>
      </c>
      <c r="AU199" s="6" t="str">
        <f>IF($W199=AU$4,MAX(AU$1:AU198)+1,"")</f>
        <v/>
      </c>
      <c r="AV199" s="6" t="str">
        <f>IF($W199=AV$4,MAX(AV$1:AV198)+1,"")</f>
        <v/>
      </c>
      <c r="AW199" s="6">
        <f>IF($W199=AW$4,MAX(AW$1:AW198)+1,"")</f>
        <v>1</v>
      </c>
      <c r="AX199" s="6" t="str">
        <f>IF($W199=AX$4,MAX(AX$1:AX198)+1,"")</f>
        <v/>
      </c>
      <c r="AY199" s="6" t="str">
        <f>IF($W199=AY$4,MAX(AY$1:AY198)+1,"")</f>
        <v/>
      </c>
      <c r="AZ199" s="6" t="str">
        <f>IF($W199=AZ$4,MAX(AZ$1:AZ198)+1,"")</f>
        <v/>
      </c>
      <c r="BA199" s="6" t="str">
        <f>IF($W199=BA$4,MAX(BA$1:BA198)+1,"")</f>
        <v/>
      </c>
      <c r="BB199" s="6" t="str">
        <f>IF($W199=BB$4,MAX(BB$1:BB198)+1,"")</f>
        <v/>
      </c>
      <c r="BC199" s="6" t="str">
        <f>IF($W199=BC$4,MAX(BC$1:BC198)+1,"")</f>
        <v/>
      </c>
      <c r="BD199" s="6" t="str">
        <f>IF($W199=BD$4,MAX(BD$1:BD198)+1,"")</f>
        <v/>
      </c>
      <c r="BE199" s="6" t="str">
        <f>IF($W199=BE$4,MAX(BE$1:BE198)+1,"")</f>
        <v/>
      </c>
      <c r="BF199" s="6" t="str">
        <f>IF($W199=BF$4,MAX(BF$1:BF198)+1,"")</f>
        <v/>
      </c>
      <c r="BG199" s="6" t="str">
        <f>IF($W199=BG$4,MAX(BG$1:BG198)+1,"")</f>
        <v/>
      </c>
      <c r="BH199" s="6" t="str">
        <f>IF($W199=BH$4,MAX(BH$1:BH198)+1,"")</f>
        <v/>
      </c>
      <c r="BI199" s="6" t="str">
        <f>IF($W199=BI$4,MAX(BI$1:BI198)+1,"")</f>
        <v/>
      </c>
      <c r="BJ199" s="6" t="str">
        <f>IF($W199=BJ$4,MAX(BJ$1:BJ198)+1,"")</f>
        <v/>
      </c>
      <c r="BK199" s="6" t="str">
        <f>IF($W199=BK$4,MAX(BK$1:BK198)+1,"")</f>
        <v/>
      </c>
      <c r="BL199" s="6" t="str">
        <f>IF($W199=BL$4,MAX(BL$1:BL198)+1,"")</f>
        <v/>
      </c>
      <c r="BM199" s="6" t="str">
        <f>IF($W199=BM$4,MAX(BM$1:BM198)+1,"")</f>
        <v/>
      </c>
      <c r="BN199" s="6" t="str">
        <f>IF($W199=BN$4,MAX(BN$1:BN198)+1,"")</f>
        <v/>
      </c>
      <c r="BO199" s="6" t="str">
        <f>IF($W199=BO$4,MAX(BO$1:BO198)+1,"")</f>
        <v/>
      </c>
      <c r="BP199" s="6" t="str">
        <f>IF($W199=BP$4,MAX(BP$1:BP198)+1,"")</f>
        <v/>
      </c>
      <c r="BQ199" s="6" t="str">
        <f>IF($W199=BQ$4,MAX(BQ$1:BQ198)+1,"")</f>
        <v/>
      </c>
      <c r="BR199" s="6" t="str">
        <f>IF($W199=BR$4,MAX(BR$1:BR198)+1,"")</f>
        <v/>
      </c>
      <c r="BS199" s="6" t="str">
        <f>IF($W199=BS$4,MAX(BS$1:BS198)+1,"")</f>
        <v/>
      </c>
      <c r="BT199" s="6" t="str">
        <f>IF($W199=BT$4,MAX(BT$1:BT198)+1,"")</f>
        <v/>
      </c>
      <c r="BU199" s="6" t="str">
        <f>IF($W199=BU$4,MAX(BU$1:BU198)+1,"")</f>
        <v/>
      </c>
      <c r="BV199" s="6" t="str">
        <f>IF($W199=BV$4,MAX(BV$1:BV198)+1,"")</f>
        <v/>
      </c>
      <c r="BW199" s="6" t="str">
        <f>IF($W199=BW$4,MAX(BW$1:BW198)+1,"")</f>
        <v/>
      </c>
      <c r="BX199" s="6" t="str">
        <f>IF($W199=BX$4,MAX(BX$1:BX198)+1,"")</f>
        <v/>
      </c>
      <c r="BY199" s="6" t="str">
        <f>IF($W199=BY$4,MAX(BY$1:BY198)+1,"")</f>
        <v/>
      </c>
      <c r="BZ199" s="6" t="str">
        <f>IF($W199=BZ$4,MAX(BZ$1:BZ198)+1,"")</f>
        <v/>
      </c>
      <c r="CA199" s="6" t="str">
        <f>IF($W199=CA$4,MAX(CA$1:CA198)+1,"")</f>
        <v/>
      </c>
      <c r="CB199" s="6" t="str">
        <f>IF($W199=CB$4,MAX(CB$1:CB198)+1,"")</f>
        <v/>
      </c>
      <c r="CC199" s="6" t="str">
        <f>IF($W199=CC$4,MAX(CC$1:CC198)+1,"")</f>
        <v/>
      </c>
      <c r="CD199" s="6" t="str">
        <f>IF($W199=CD$4,MAX(CD$1:CD198)+1,"")</f>
        <v/>
      </c>
      <c r="CE199" s="6" t="str">
        <f>IF($W199=CE$4,MAX(CE$1:CE198)+1,"")</f>
        <v/>
      </c>
      <c r="CF199" s="6" t="str">
        <f>IF($W199=CF$4,MAX(CF$1:CF198)+1,"")</f>
        <v/>
      </c>
      <c r="CG199" s="6" t="str">
        <f>IF($W199=CG$4,MAX(CG$1:CG198)+1,"")</f>
        <v/>
      </c>
      <c r="CH199" s="6" t="str">
        <f>IF($W199=CH$4,MAX(CH$1:CH198)+1,"")</f>
        <v/>
      </c>
      <c r="CI199" s="6" t="str">
        <f>IF($W199=CI$4,MAX(CI$1:CI198)+1,"")</f>
        <v/>
      </c>
      <c r="CJ199" s="6" t="str">
        <f>IF($W199=CJ$4,MAX(CJ$1:CJ198)+1,"")</f>
        <v/>
      </c>
      <c r="CK199" s="6" t="str">
        <f>IF($W199=CK$4,MAX(CK$1:CK198)+1,"")</f>
        <v/>
      </c>
      <c r="CL199" s="6" t="str">
        <f>IF($W199=CL$4,MAX(CL$1:CL198)+1,"")</f>
        <v/>
      </c>
      <c r="CM199" s="6" t="str">
        <f>IF($W199=CM$4,MAX(CM$1:CM198)+1,"")</f>
        <v/>
      </c>
      <c r="CN199" s="6" t="str">
        <f>IF($W199=CN$4,MAX(CN$1:CN198)+1,"")</f>
        <v/>
      </c>
      <c r="CO199" s="6" t="str">
        <f>IF($W199=CO$4,MAX(CO$1:CO198)+1,"")</f>
        <v/>
      </c>
      <c r="CP199" s="6" t="str">
        <f>IF($W199=CP$4,MAX(CP$1:CP198)+1,"")</f>
        <v/>
      </c>
      <c r="CQ199" s="6" t="str">
        <f>IF($W199=CQ$4,MAX(CQ$1:CQ198)+1,"")</f>
        <v/>
      </c>
      <c r="CR199" s="6" t="str">
        <f>IF($W199=CR$4,MAX(CR$1:CR198)+1,"")</f>
        <v/>
      </c>
      <c r="CS199" s="6" t="str">
        <f>IF($W199=CS$4,MAX(CS$1:CS198)+1,"")</f>
        <v/>
      </c>
      <c r="CT199" s="5">
        <f t="shared" si="49"/>
        <v>1</v>
      </c>
      <c r="CU199" s="6" t="str">
        <f t="shared" si="50"/>
        <v>1709901878936</v>
      </c>
      <c r="CV199" s="5" t="str">
        <f t="shared" si="51"/>
        <v>เด็กชาย</v>
      </c>
      <c r="CW199" s="5" t="str" cm="1">
        <f t="array" ref="CW199">RIGHT(F199,MIN(LEN(SUBSTITUTE(F199,รายชื่อนักเรียนแยกห้อง!$AD$5:$AD$8,""))))</f>
        <v>ภาณุ</v>
      </c>
      <c r="CX199" s="6">
        <f t="shared" si="52"/>
        <v>0</v>
      </c>
      <c r="CY199" s="6" t="str">
        <f t="shared" si="53"/>
        <v/>
      </c>
      <c r="CZ199" s="5" t="str">
        <f t="shared" si="54"/>
        <v>มัธยมศึกษาปีที่ 2/1-0</v>
      </c>
      <c r="DA199" s="5" t="str">
        <f t="shared" si="55"/>
        <v>มัธยมศึกษาปีที่ 2/1-</v>
      </c>
      <c r="DC199" s="6" t="str">
        <f>IF(DB199="วิทย์-คณิต (เตรียมวิศวะ)",MAX($DC$1:DC198)+1,"")</f>
        <v/>
      </c>
      <c r="DD199" s="6" t="str">
        <f>IF(DB199="วิทย์-คณิต (วิทยาศาสตร์สุขภาพ)",MAX($DD$1:DD198)+1,"")</f>
        <v/>
      </c>
      <c r="DE199" s="6" t="str">
        <f>IF(DB199="ศิลป์การจัดการธุรกิจการค้าสมัยใหม่",MAX($DE$1:DE198)+1,"")</f>
        <v/>
      </c>
      <c r="DF199" s="6" t="str">
        <f>IF(DB199="ศิลป์ภาษาจีนเพื่อธุรกิจ 4.0",MAX($DF$1:DF198)+1,"")</f>
        <v/>
      </c>
      <c r="DG199" s="6" t="str">
        <f>IF(DB199="ศิลป์ภาษาอังกฤษเพื่อการสื่อสารธุรกิจ",MAX($DG$1:DG198)+1,"")</f>
        <v/>
      </c>
      <c r="DH199" s="6" t="str">
        <f>IF(DB199="นวัตกรรมการจัดการเกษตร",MAX($DH$1:DH198)+1,"")</f>
        <v/>
      </c>
      <c r="DI199" s="5">
        <f t="shared" si="56"/>
        <v>0</v>
      </c>
      <c r="DJ199" s="5" t="str">
        <f t="shared" si="57"/>
        <v>มัธยมศึกษาปีที่ 2/1-2</v>
      </c>
      <c r="DK199" s="5" t="str">
        <f t="shared" si="58"/>
        <v>-0</v>
      </c>
      <c r="DL199" s="5" t="str">
        <f t="shared" si="59"/>
        <v>มัธยมศึกษาปีที่ 2</v>
      </c>
    </row>
    <row r="200" spans="1:116">
      <c r="A200" s="5" t="str">
        <f t="shared" si="45"/>
        <v>มัธยมศึกษาปีที่ 2/1-3</v>
      </c>
      <c r="B200" s="5" t="str">
        <f t="shared" si="46"/>
        <v>ช68204-1</v>
      </c>
      <c r="C200" s="5" t="str">
        <f t="shared" si="47"/>
        <v>-0</v>
      </c>
      <c r="D200" s="8">
        <v>3</v>
      </c>
      <c r="E200" s="9" t="s">
        <v>593</v>
      </c>
      <c r="F200" s="3" t="s">
        <v>594</v>
      </c>
      <c r="G200" s="3" t="s">
        <v>595</v>
      </c>
      <c r="H200" s="11">
        <v>1</v>
      </c>
      <c r="I200" s="11">
        <v>7</v>
      </c>
      <c r="J200" s="11">
        <v>0</v>
      </c>
      <c r="K200" s="11">
        <v>9</v>
      </c>
      <c r="L200" s="11">
        <v>9</v>
      </c>
      <c r="M200" s="11">
        <v>0</v>
      </c>
      <c r="N200" s="11">
        <v>1</v>
      </c>
      <c r="O200" s="11">
        <v>8</v>
      </c>
      <c r="P200" s="11">
        <v>8</v>
      </c>
      <c r="Q200" s="11">
        <v>0</v>
      </c>
      <c r="R200" s="11">
        <v>2</v>
      </c>
      <c r="S200" s="11">
        <v>2</v>
      </c>
      <c r="T200" s="11">
        <v>1</v>
      </c>
      <c r="U200" s="11" t="s">
        <v>579</v>
      </c>
      <c r="W200" s="6" t="str">
        <f>IF(X200="","",IF(X200=รายชื่อชมรม!$B$13,รายชื่อชมรม!$A$13,IF(X200=รายชื่อชมรม!$B$14,รายชื่อชมรม!$A$14,IF(X200=รายชื่อชมรม!$B$15,รายชื่อชมรม!$A$15,IF(X200=รายชื่อชมรม!$B$16,รายชื่อชมรม!$A$16,IF(X200=รายชื่อชมรม!$B$17,รายชื่อชมรม!$A$17,IF(X200=รายชื่อชมรม!$B$18,รายชื่อชมรม!$A$18,IF(X200=รายชื่อชมรม!$B$19,รายชื่อชมรม!$A$19,IF(X200=รายชื่อชมรม!$B$20,รายชื่อชมรม!$A$20,IF(X200=รายชื่อชมรม!$B$21,รายชื่อชมรม!$A$21,IF(X200=รายชื่อชมรม!$B$22,รายชื่อชมรม!$A$22,"-")))))))))))</f>
        <v>ช68204</v>
      </c>
      <c r="X200" s="6" t="s">
        <v>2318</v>
      </c>
      <c r="Y200" s="6" t="str">
        <f>IF(W200=0,"",IF(W200="-","",IF(W200="","",VLOOKUP(W200,รายชื่อชมรม!$A$3:$F$83,3,FALSE))))</f>
        <v>สิบเอกชัยวัฒน์  เรืองไกรศิลป์</v>
      </c>
      <c r="Z200" s="6" t="str">
        <f>IF(Y200=$Z$4,MAX(Z$1:$Z199)+1,"")</f>
        <v/>
      </c>
      <c r="AA200" s="6" t="str">
        <f>IF($Y200=AA$4,MAX(AA$1:AA199)+1,"")</f>
        <v/>
      </c>
      <c r="AB200" s="6" t="str">
        <f>IF($Y200=AB$4,MAX(AB$1:AB199)+1,"")</f>
        <v/>
      </c>
      <c r="AC200" s="6" t="str">
        <f>IF($Y200=AC$4,MAX(AC$1:AC199)+1,"")</f>
        <v/>
      </c>
      <c r="AD200" s="6" t="str">
        <f>IF($Y200=AD$4,MAX(AD$1:AD199)+1,"")</f>
        <v/>
      </c>
      <c r="AE200" s="6" t="str">
        <f>IF($Y200=AE$4,MAX(AE$1:AE199)+1,"")</f>
        <v/>
      </c>
      <c r="AF200" s="6" t="str">
        <f>IF($Y200=AF$4,MAX(AF$1:AF199)+1,"")</f>
        <v/>
      </c>
      <c r="AG200" s="6" t="str">
        <f>IF($Y200=AG$4,MAX(AG$1:AG199)+1,"")</f>
        <v/>
      </c>
      <c r="AH200" s="6" t="str">
        <f>IF($Y200=AH$4,MAX(AH$1:AH199)+1,"")</f>
        <v/>
      </c>
      <c r="AI200" s="5">
        <f t="shared" si="48"/>
        <v>0</v>
      </c>
      <c r="AK200" s="6" t="str">
        <f>IF($W200=AK$4,MAX(AK$1:AK199)+1,"")</f>
        <v/>
      </c>
      <c r="AL200" s="6" t="str">
        <f>IF($W200=AL$4,MAX(AL$1:AL199)+1,"")</f>
        <v/>
      </c>
      <c r="AM200" s="6" t="str">
        <f>IF($W200=AM$4,MAX(AM$1:AM199)+1,"")</f>
        <v/>
      </c>
      <c r="AN200" s="6" t="str">
        <f>IF($W200=AN$4,MAX(AN$1:AN199)+1,"")</f>
        <v/>
      </c>
      <c r="AO200" s="6" t="str">
        <f>IF($W200=AO$4,MAX(AO$1:AO199)+1,"")</f>
        <v/>
      </c>
      <c r="AP200" s="6" t="str">
        <f>IF($W200=AP$4,MAX(AP$1:AP199)+1,"")</f>
        <v/>
      </c>
      <c r="AQ200" s="6" t="str">
        <f>IF($W200=AQ$4,MAX(AQ$1:AQ199)+1,"")</f>
        <v/>
      </c>
      <c r="AR200" s="6" t="str">
        <f>IF($W200=AR$4,MAX(AR$1:AR199)+1,"")</f>
        <v/>
      </c>
      <c r="AS200" s="6" t="str">
        <f>IF($W200=AS$4,MAX(AS$1:AS199)+1,"")</f>
        <v/>
      </c>
      <c r="AT200" s="6" t="str">
        <f>IF($W200=AT$4,MAX(AT$1:AT199)+1,"")</f>
        <v/>
      </c>
      <c r="AU200" s="6" t="str">
        <f>IF($W200=AU$4,MAX(AU$1:AU199)+1,"")</f>
        <v/>
      </c>
      <c r="AV200" s="6" t="str">
        <f>IF($W200=AV$4,MAX(AV$1:AV199)+1,"")</f>
        <v/>
      </c>
      <c r="AW200" s="6" t="str">
        <f>IF($W200=AW$4,MAX(AW$1:AW199)+1,"")</f>
        <v/>
      </c>
      <c r="AX200" s="6">
        <f>IF($W200=AX$4,MAX(AX$1:AX199)+1,"")</f>
        <v>1</v>
      </c>
      <c r="AY200" s="6" t="str">
        <f>IF($W200=AY$4,MAX(AY$1:AY199)+1,"")</f>
        <v/>
      </c>
      <c r="AZ200" s="6" t="str">
        <f>IF($W200=AZ$4,MAX(AZ$1:AZ199)+1,"")</f>
        <v/>
      </c>
      <c r="BA200" s="6" t="str">
        <f>IF($W200=BA$4,MAX(BA$1:BA199)+1,"")</f>
        <v/>
      </c>
      <c r="BB200" s="6" t="str">
        <f>IF($W200=BB$4,MAX(BB$1:BB199)+1,"")</f>
        <v/>
      </c>
      <c r="BC200" s="6" t="str">
        <f>IF($W200=BC$4,MAX(BC$1:BC199)+1,"")</f>
        <v/>
      </c>
      <c r="BD200" s="6" t="str">
        <f>IF($W200=BD$4,MAX(BD$1:BD199)+1,"")</f>
        <v/>
      </c>
      <c r="BE200" s="6" t="str">
        <f>IF($W200=BE$4,MAX(BE$1:BE199)+1,"")</f>
        <v/>
      </c>
      <c r="BF200" s="6" t="str">
        <f>IF($W200=BF$4,MAX(BF$1:BF199)+1,"")</f>
        <v/>
      </c>
      <c r="BG200" s="6" t="str">
        <f>IF($W200=BG$4,MAX(BG$1:BG199)+1,"")</f>
        <v/>
      </c>
      <c r="BH200" s="6" t="str">
        <f>IF($W200=BH$4,MAX(BH$1:BH199)+1,"")</f>
        <v/>
      </c>
      <c r="BI200" s="6" t="str">
        <f>IF($W200=BI$4,MAX(BI$1:BI199)+1,"")</f>
        <v/>
      </c>
      <c r="BJ200" s="6" t="str">
        <f>IF($W200=BJ$4,MAX(BJ$1:BJ199)+1,"")</f>
        <v/>
      </c>
      <c r="BK200" s="6" t="str">
        <f>IF($W200=BK$4,MAX(BK$1:BK199)+1,"")</f>
        <v/>
      </c>
      <c r="BL200" s="6" t="str">
        <f>IF($W200=BL$4,MAX(BL$1:BL199)+1,"")</f>
        <v/>
      </c>
      <c r="BM200" s="6" t="str">
        <f>IF($W200=BM$4,MAX(BM$1:BM199)+1,"")</f>
        <v/>
      </c>
      <c r="BN200" s="6" t="str">
        <f>IF($W200=BN$4,MAX(BN$1:BN199)+1,"")</f>
        <v/>
      </c>
      <c r="BO200" s="6" t="str">
        <f>IF($W200=BO$4,MAX(BO$1:BO199)+1,"")</f>
        <v/>
      </c>
      <c r="BP200" s="6" t="str">
        <f>IF($W200=BP$4,MAX(BP$1:BP199)+1,"")</f>
        <v/>
      </c>
      <c r="BQ200" s="6" t="str">
        <f>IF($W200=BQ$4,MAX(BQ$1:BQ199)+1,"")</f>
        <v/>
      </c>
      <c r="BR200" s="6" t="str">
        <f>IF($W200=BR$4,MAX(BR$1:BR199)+1,"")</f>
        <v/>
      </c>
      <c r="BS200" s="6" t="str">
        <f>IF($W200=BS$4,MAX(BS$1:BS199)+1,"")</f>
        <v/>
      </c>
      <c r="BT200" s="6" t="str">
        <f>IF($W200=BT$4,MAX(BT$1:BT199)+1,"")</f>
        <v/>
      </c>
      <c r="BU200" s="6" t="str">
        <f>IF($W200=BU$4,MAX(BU$1:BU199)+1,"")</f>
        <v/>
      </c>
      <c r="BV200" s="6" t="str">
        <f>IF($W200=BV$4,MAX(BV$1:BV199)+1,"")</f>
        <v/>
      </c>
      <c r="BW200" s="6" t="str">
        <f>IF($W200=BW$4,MAX(BW$1:BW199)+1,"")</f>
        <v/>
      </c>
      <c r="BX200" s="6" t="str">
        <f>IF($W200=BX$4,MAX(BX$1:BX199)+1,"")</f>
        <v/>
      </c>
      <c r="BY200" s="6" t="str">
        <f>IF($W200=BY$4,MAX(BY$1:BY199)+1,"")</f>
        <v/>
      </c>
      <c r="BZ200" s="6" t="str">
        <f>IF($W200=BZ$4,MAX(BZ$1:BZ199)+1,"")</f>
        <v/>
      </c>
      <c r="CA200" s="6" t="str">
        <f>IF($W200=CA$4,MAX(CA$1:CA199)+1,"")</f>
        <v/>
      </c>
      <c r="CB200" s="6" t="str">
        <f>IF($W200=CB$4,MAX(CB$1:CB199)+1,"")</f>
        <v/>
      </c>
      <c r="CC200" s="6" t="str">
        <f>IF($W200=CC$4,MAX(CC$1:CC199)+1,"")</f>
        <v/>
      </c>
      <c r="CD200" s="6" t="str">
        <f>IF($W200=CD$4,MAX(CD$1:CD199)+1,"")</f>
        <v/>
      </c>
      <c r="CE200" s="6" t="str">
        <f>IF($W200=CE$4,MAX(CE$1:CE199)+1,"")</f>
        <v/>
      </c>
      <c r="CF200" s="6" t="str">
        <f>IF($W200=CF$4,MAX(CF$1:CF199)+1,"")</f>
        <v/>
      </c>
      <c r="CG200" s="6" t="str">
        <f>IF($W200=CG$4,MAX(CG$1:CG199)+1,"")</f>
        <v/>
      </c>
      <c r="CH200" s="6" t="str">
        <f>IF($W200=CH$4,MAX(CH$1:CH199)+1,"")</f>
        <v/>
      </c>
      <c r="CI200" s="6" t="str">
        <f>IF($W200=CI$4,MAX(CI$1:CI199)+1,"")</f>
        <v/>
      </c>
      <c r="CJ200" s="6" t="str">
        <f>IF($W200=CJ$4,MAX(CJ$1:CJ199)+1,"")</f>
        <v/>
      </c>
      <c r="CK200" s="6" t="str">
        <f>IF($W200=CK$4,MAX(CK$1:CK199)+1,"")</f>
        <v/>
      </c>
      <c r="CL200" s="6" t="str">
        <f>IF($W200=CL$4,MAX(CL$1:CL199)+1,"")</f>
        <v/>
      </c>
      <c r="CM200" s="6" t="str">
        <f>IF($W200=CM$4,MAX(CM$1:CM199)+1,"")</f>
        <v/>
      </c>
      <c r="CN200" s="6" t="str">
        <f>IF($W200=CN$4,MAX(CN$1:CN199)+1,"")</f>
        <v/>
      </c>
      <c r="CO200" s="6" t="str">
        <f>IF($W200=CO$4,MAX(CO$1:CO199)+1,"")</f>
        <v/>
      </c>
      <c r="CP200" s="6" t="str">
        <f>IF($W200=CP$4,MAX(CP$1:CP199)+1,"")</f>
        <v/>
      </c>
      <c r="CQ200" s="6" t="str">
        <f>IF($W200=CQ$4,MAX(CQ$1:CQ199)+1,"")</f>
        <v/>
      </c>
      <c r="CR200" s="6" t="str">
        <f>IF($W200=CR$4,MAX(CR$1:CR199)+1,"")</f>
        <v/>
      </c>
      <c r="CS200" s="6" t="str">
        <f>IF($W200=CS$4,MAX(CS$1:CS199)+1,"")</f>
        <v/>
      </c>
      <c r="CT200" s="5">
        <f t="shared" si="49"/>
        <v>1</v>
      </c>
      <c r="CU200" s="6" t="str">
        <f t="shared" si="50"/>
        <v>1709901880221</v>
      </c>
      <c r="CV200" s="5" t="str">
        <f t="shared" si="51"/>
        <v>เด็กชาย</v>
      </c>
      <c r="CW200" s="5" t="str" cm="1">
        <f t="array" ref="CW200">RIGHT(F200,MIN(LEN(SUBSTITUTE(F200,รายชื่อนักเรียนแยกห้อง!$AD$5:$AD$8,""))))</f>
        <v>สัณหณัฐ</v>
      </c>
      <c r="CX200" s="6">
        <f t="shared" si="52"/>
        <v>0</v>
      </c>
      <c r="CY200" s="6" t="str">
        <f t="shared" si="53"/>
        <v/>
      </c>
      <c r="CZ200" s="5" t="str">
        <f t="shared" si="54"/>
        <v>มัธยมศึกษาปีที่ 2/1-0</v>
      </c>
      <c r="DA200" s="5" t="str">
        <f t="shared" si="55"/>
        <v>มัธยมศึกษาปีที่ 2/1-</v>
      </c>
      <c r="DC200" s="6" t="str">
        <f>IF(DB200="วิทย์-คณิต (เตรียมวิศวะ)",MAX($DC$1:DC199)+1,"")</f>
        <v/>
      </c>
      <c r="DD200" s="6" t="str">
        <f>IF(DB200="วิทย์-คณิต (วิทยาศาสตร์สุขภาพ)",MAX($DD$1:DD199)+1,"")</f>
        <v/>
      </c>
      <c r="DE200" s="6" t="str">
        <f>IF(DB200="ศิลป์การจัดการธุรกิจการค้าสมัยใหม่",MAX($DE$1:DE199)+1,"")</f>
        <v/>
      </c>
      <c r="DF200" s="6" t="str">
        <f>IF(DB200="ศิลป์ภาษาจีนเพื่อธุรกิจ 4.0",MAX($DF$1:DF199)+1,"")</f>
        <v/>
      </c>
      <c r="DG200" s="6" t="str">
        <f>IF(DB200="ศิลป์ภาษาอังกฤษเพื่อการสื่อสารธุรกิจ",MAX($DG$1:DG199)+1,"")</f>
        <v/>
      </c>
      <c r="DH200" s="6" t="str">
        <f>IF(DB200="นวัตกรรมการจัดการเกษตร",MAX($DH$1:DH199)+1,"")</f>
        <v/>
      </c>
      <c r="DI200" s="5">
        <f t="shared" si="56"/>
        <v>0</v>
      </c>
      <c r="DJ200" s="5" t="str">
        <f t="shared" si="57"/>
        <v>มัธยมศึกษาปีที่ 2/1-3</v>
      </c>
      <c r="DK200" s="5" t="str">
        <f t="shared" si="58"/>
        <v>-0</v>
      </c>
      <c r="DL200" s="5" t="str">
        <f t="shared" si="59"/>
        <v>มัธยมศึกษาปีที่ 2</v>
      </c>
    </row>
    <row r="201" spans="1:116">
      <c r="A201" s="5" t="str">
        <f t="shared" si="45"/>
        <v>มัธยมศึกษาปีที่ 2/1-4</v>
      </c>
      <c r="B201" s="5" t="str">
        <f t="shared" si="46"/>
        <v>ช68209-2</v>
      </c>
      <c r="C201" s="5" t="str">
        <f t="shared" si="47"/>
        <v>-0</v>
      </c>
      <c r="D201" s="8">
        <v>4</v>
      </c>
      <c r="E201" s="9" t="s">
        <v>596</v>
      </c>
      <c r="F201" s="3" t="s">
        <v>597</v>
      </c>
      <c r="G201" s="3" t="s">
        <v>2028</v>
      </c>
      <c r="H201" s="11">
        <v>1</v>
      </c>
      <c r="I201" s="11">
        <v>7</v>
      </c>
      <c r="J201" s="11">
        <v>0</v>
      </c>
      <c r="K201" s="11">
        <v>9</v>
      </c>
      <c r="L201" s="11">
        <v>9</v>
      </c>
      <c r="M201" s="11">
        <v>0</v>
      </c>
      <c r="N201" s="11">
        <v>1</v>
      </c>
      <c r="O201" s="11">
        <v>8</v>
      </c>
      <c r="P201" s="11">
        <v>9</v>
      </c>
      <c r="Q201" s="11">
        <v>1</v>
      </c>
      <c r="R201" s="11">
        <v>4</v>
      </c>
      <c r="S201" s="11">
        <v>1</v>
      </c>
      <c r="T201" s="11">
        <v>0</v>
      </c>
      <c r="U201" s="11" t="s">
        <v>579</v>
      </c>
      <c r="W201" s="6" t="str">
        <f>IF(X201="","",IF(X201=รายชื่อชมรม!$B$13,รายชื่อชมรม!$A$13,IF(X201=รายชื่อชมรม!$B$14,รายชื่อชมรม!$A$14,IF(X201=รายชื่อชมรม!$B$15,รายชื่อชมรม!$A$15,IF(X201=รายชื่อชมรม!$B$16,รายชื่อชมรม!$A$16,IF(X201=รายชื่อชมรม!$B$17,รายชื่อชมรม!$A$17,IF(X201=รายชื่อชมรม!$B$18,รายชื่อชมรม!$A$18,IF(X201=รายชื่อชมรม!$B$19,รายชื่อชมรม!$A$19,IF(X201=รายชื่อชมรม!$B$20,รายชื่อชมรม!$A$20,IF(X201=รายชื่อชมรม!$B$21,รายชื่อชมรม!$A$21,IF(X201=รายชื่อชมรม!$B$22,รายชื่อชมรม!$A$22,"-")))))))))))</f>
        <v>ช68209</v>
      </c>
      <c r="X201" s="6" t="s">
        <v>2312</v>
      </c>
      <c r="Y201" s="6" t="str">
        <f>IF(W201=0,"",IF(W201="-","",IF(W201="","",VLOOKUP(W201,รายชื่อชมรม!$A$3:$F$83,3,FALSE))))</f>
        <v>นางสาวณัฐกานต์  อยู่วงษ์อั๋น</v>
      </c>
      <c r="Z201" s="6" t="str">
        <f>IF(Y201=$Z$4,MAX(Z$1:$Z200)+1,"")</f>
        <v/>
      </c>
      <c r="AA201" s="6" t="str">
        <f>IF($Y201=AA$4,MAX(AA$1:AA200)+1,"")</f>
        <v/>
      </c>
      <c r="AB201" s="6" t="str">
        <f>IF($Y201=AB$4,MAX(AB$1:AB200)+1,"")</f>
        <v/>
      </c>
      <c r="AC201" s="6" t="str">
        <f>IF($Y201=AC$4,MAX(AC$1:AC200)+1,"")</f>
        <v/>
      </c>
      <c r="AD201" s="6" t="str">
        <f>IF($Y201=AD$4,MAX(AD$1:AD200)+1,"")</f>
        <v/>
      </c>
      <c r="AE201" s="6" t="str">
        <f>IF($Y201=AE$4,MAX(AE$1:AE200)+1,"")</f>
        <v/>
      </c>
      <c r="AF201" s="6" t="str">
        <f>IF($Y201=AF$4,MAX(AF$1:AF200)+1,"")</f>
        <v/>
      </c>
      <c r="AG201" s="6" t="str">
        <f>IF($Y201=AG$4,MAX(AG$1:AG200)+1,"")</f>
        <v/>
      </c>
      <c r="AH201" s="6" t="str">
        <f>IF($Y201=AH$4,MAX(AH$1:AH200)+1,"")</f>
        <v/>
      </c>
      <c r="AI201" s="5">
        <f t="shared" si="48"/>
        <v>0</v>
      </c>
      <c r="AK201" s="6" t="str">
        <f>IF($W201=AK$4,MAX(AK$1:AK200)+1,"")</f>
        <v/>
      </c>
      <c r="AL201" s="6" t="str">
        <f>IF($W201=AL$4,MAX(AL$1:AL200)+1,"")</f>
        <v/>
      </c>
      <c r="AM201" s="6" t="str">
        <f>IF($W201=AM$4,MAX(AM$1:AM200)+1,"")</f>
        <v/>
      </c>
      <c r="AN201" s="6" t="str">
        <f>IF($W201=AN$4,MAX(AN$1:AN200)+1,"")</f>
        <v/>
      </c>
      <c r="AO201" s="6" t="str">
        <f>IF($W201=AO$4,MAX(AO$1:AO200)+1,"")</f>
        <v/>
      </c>
      <c r="AP201" s="6" t="str">
        <f>IF($W201=AP$4,MAX(AP$1:AP200)+1,"")</f>
        <v/>
      </c>
      <c r="AQ201" s="6" t="str">
        <f>IF($W201=AQ$4,MAX(AQ$1:AQ200)+1,"")</f>
        <v/>
      </c>
      <c r="AR201" s="6" t="str">
        <f>IF($W201=AR$4,MAX(AR$1:AR200)+1,"")</f>
        <v/>
      </c>
      <c r="AS201" s="6" t="str">
        <f>IF($W201=AS$4,MAX(AS$1:AS200)+1,"")</f>
        <v/>
      </c>
      <c r="AT201" s="6" t="str">
        <f>IF($W201=AT$4,MAX(AT$1:AT200)+1,"")</f>
        <v/>
      </c>
      <c r="AU201" s="6" t="str">
        <f>IF($W201=AU$4,MAX(AU$1:AU200)+1,"")</f>
        <v/>
      </c>
      <c r="AV201" s="6" t="str">
        <f>IF($W201=AV$4,MAX(AV$1:AV200)+1,"")</f>
        <v/>
      </c>
      <c r="AW201" s="6" t="str">
        <f>IF($W201=AW$4,MAX(AW$1:AW200)+1,"")</f>
        <v/>
      </c>
      <c r="AX201" s="6" t="str">
        <f>IF($W201=AX$4,MAX(AX$1:AX200)+1,"")</f>
        <v/>
      </c>
      <c r="AY201" s="6" t="str">
        <f>IF($W201=AY$4,MAX(AY$1:AY200)+1,"")</f>
        <v/>
      </c>
      <c r="AZ201" s="6" t="str">
        <f>IF($W201=AZ$4,MAX(AZ$1:AZ200)+1,"")</f>
        <v/>
      </c>
      <c r="BA201" s="6" t="str">
        <f>IF($W201=BA$4,MAX(BA$1:BA200)+1,"")</f>
        <v/>
      </c>
      <c r="BB201" s="6" t="str">
        <f>IF($W201=BB$4,MAX(BB$1:BB200)+1,"")</f>
        <v/>
      </c>
      <c r="BC201" s="6">
        <f>IF($W201=BC$4,MAX(BC$1:BC200)+1,"")</f>
        <v>2</v>
      </c>
      <c r="BD201" s="6" t="str">
        <f>IF($W201=BD$4,MAX(BD$1:BD200)+1,"")</f>
        <v/>
      </c>
      <c r="BE201" s="6" t="str">
        <f>IF($W201=BE$4,MAX(BE$1:BE200)+1,"")</f>
        <v/>
      </c>
      <c r="BF201" s="6" t="str">
        <f>IF($W201=BF$4,MAX(BF$1:BF200)+1,"")</f>
        <v/>
      </c>
      <c r="BG201" s="6" t="str">
        <f>IF($W201=BG$4,MAX(BG$1:BG200)+1,"")</f>
        <v/>
      </c>
      <c r="BH201" s="6" t="str">
        <f>IF($W201=BH$4,MAX(BH$1:BH200)+1,"")</f>
        <v/>
      </c>
      <c r="BI201" s="6" t="str">
        <f>IF($W201=BI$4,MAX(BI$1:BI200)+1,"")</f>
        <v/>
      </c>
      <c r="BJ201" s="6" t="str">
        <f>IF($W201=BJ$4,MAX(BJ$1:BJ200)+1,"")</f>
        <v/>
      </c>
      <c r="BK201" s="6" t="str">
        <f>IF($W201=BK$4,MAX(BK$1:BK200)+1,"")</f>
        <v/>
      </c>
      <c r="BL201" s="6" t="str">
        <f>IF($W201=BL$4,MAX(BL$1:BL200)+1,"")</f>
        <v/>
      </c>
      <c r="BM201" s="6" t="str">
        <f>IF($W201=BM$4,MAX(BM$1:BM200)+1,"")</f>
        <v/>
      </c>
      <c r="BN201" s="6" t="str">
        <f>IF($W201=BN$4,MAX(BN$1:BN200)+1,"")</f>
        <v/>
      </c>
      <c r="BO201" s="6" t="str">
        <f>IF($W201=BO$4,MAX(BO$1:BO200)+1,"")</f>
        <v/>
      </c>
      <c r="BP201" s="6" t="str">
        <f>IF($W201=BP$4,MAX(BP$1:BP200)+1,"")</f>
        <v/>
      </c>
      <c r="BQ201" s="6" t="str">
        <f>IF($W201=BQ$4,MAX(BQ$1:BQ200)+1,"")</f>
        <v/>
      </c>
      <c r="BR201" s="6" t="str">
        <f>IF($W201=BR$4,MAX(BR$1:BR200)+1,"")</f>
        <v/>
      </c>
      <c r="BS201" s="6" t="str">
        <f>IF($W201=BS$4,MAX(BS$1:BS200)+1,"")</f>
        <v/>
      </c>
      <c r="BT201" s="6" t="str">
        <f>IF($W201=BT$4,MAX(BT$1:BT200)+1,"")</f>
        <v/>
      </c>
      <c r="BU201" s="6" t="str">
        <f>IF($W201=BU$4,MAX(BU$1:BU200)+1,"")</f>
        <v/>
      </c>
      <c r="BV201" s="6" t="str">
        <f>IF($W201=BV$4,MAX(BV$1:BV200)+1,"")</f>
        <v/>
      </c>
      <c r="BW201" s="6" t="str">
        <f>IF($W201=BW$4,MAX(BW$1:BW200)+1,"")</f>
        <v/>
      </c>
      <c r="BX201" s="6" t="str">
        <f>IF($W201=BX$4,MAX(BX$1:BX200)+1,"")</f>
        <v/>
      </c>
      <c r="BY201" s="6" t="str">
        <f>IF($W201=BY$4,MAX(BY$1:BY200)+1,"")</f>
        <v/>
      </c>
      <c r="BZ201" s="6" t="str">
        <f>IF($W201=BZ$4,MAX(BZ$1:BZ200)+1,"")</f>
        <v/>
      </c>
      <c r="CA201" s="6" t="str">
        <f>IF($W201=CA$4,MAX(CA$1:CA200)+1,"")</f>
        <v/>
      </c>
      <c r="CB201" s="6" t="str">
        <f>IF($W201=CB$4,MAX(CB$1:CB200)+1,"")</f>
        <v/>
      </c>
      <c r="CC201" s="6" t="str">
        <f>IF($W201=CC$4,MAX(CC$1:CC200)+1,"")</f>
        <v/>
      </c>
      <c r="CD201" s="6" t="str">
        <f>IF($W201=CD$4,MAX(CD$1:CD200)+1,"")</f>
        <v/>
      </c>
      <c r="CE201" s="6" t="str">
        <f>IF($W201=CE$4,MAX(CE$1:CE200)+1,"")</f>
        <v/>
      </c>
      <c r="CF201" s="6" t="str">
        <f>IF($W201=CF$4,MAX(CF$1:CF200)+1,"")</f>
        <v/>
      </c>
      <c r="CG201" s="6" t="str">
        <f>IF($W201=CG$4,MAX(CG$1:CG200)+1,"")</f>
        <v/>
      </c>
      <c r="CH201" s="6" t="str">
        <f>IF($W201=CH$4,MAX(CH$1:CH200)+1,"")</f>
        <v/>
      </c>
      <c r="CI201" s="6" t="str">
        <f>IF($W201=CI$4,MAX(CI$1:CI200)+1,"")</f>
        <v/>
      </c>
      <c r="CJ201" s="6" t="str">
        <f>IF($W201=CJ$4,MAX(CJ$1:CJ200)+1,"")</f>
        <v/>
      </c>
      <c r="CK201" s="6" t="str">
        <f>IF($W201=CK$4,MAX(CK$1:CK200)+1,"")</f>
        <v/>
      </c>
      <c r="CL201" s="6" t="str">
        <f>IF($W201=CL$4,MAX(CL$1:CL200)+1,"")</f>
        <v/>
      </c>
      <c r="CM201" s="6" t="str">
        <f>IF($W201=CM$4,MAX(CM$1:CM200)+1,"")</f>
        <v/>
      </c>
      <c r="CN201" s="6" t="str">
        <f>IF($W201=CN$4,MAX(CN$1:CN200)+1,"")</f>
        <v/>
      </c>
      <c r="CO201" s="6" t="str">
        <f>IF($W201=CO$4,MAX(CO$1:CO200)+1,"")</f>
        <v/>
      </c>
      <c r="CP201" s="6" t="str">
        <f>IF($W201=CP$4,MAX(CP$1:CP200)+1,"")</f>
        <v/>
      </c>
      <c r="CQ201" s="6" t="str">
        <f>IF($W201=CQ$4,MAX(CQ$1:CQ200)+1,"")</f>
        <v/>
      </c>
      <c r="CR201" s="6" t="str">
        <f>IF($W201=CR$4,MAX(CR$1:CR200)+1,"")</f>
        <v/>
      </c>
      <c r="CS201" s="6" t="str">
        <f>IF($W201=CS$4,MAX(CS$1:CS200)+1,"")</f>
        <v/>
      </c>
      <c r="CT201" s="5">
        <f t="shared" si="49"/>
        <v>2</v>
      </c>
      <c r="CU201" s="6" t="str">
        <f t="shared" si="50"/>
        <v>1709901891410</v>
      </c>
      <c r="CV201" s="5" t="str">
        <f t="shared" si="51"/>
        <v>เด็กชาย</v>
      </c>
      <c r="CW201" s="5" t="str" cm="1">
        <f t="array" ref="CW201">RIGHT(F201,MIN(LEN(SUBSTITUTE(F201,รายชื่อนักเรียนแยกห้อง!$AD$5:$AD$8,""))))</f>
        <v>อัครพล</v>
      </c>
      <c r="CX201" s="6">
        <f t="shared" si="52"/>
        <v>0</v>
      </c>
      <c r="CY201" s="6" t="str">
        <f t="shared" si="53"/>
        <v/>
      </c>
      <c r="CZ201" s="5" t="str">
        <f t="shared" si="54"/>
        <v>มัธยมศึกษาปีที่ 2/1-0</v>
      </c>
      <c r="DA201" s="5" t="str">
        <f t="shared" si="55"/>
        <v>มัธยมศึกษาปีที่ 2/1-</v>
      </c>
      <c r="DC201" s="6" t="str">
        <f>IF(DB201="วิทย์-คณิต (เตรียมวิศวะ)",MAX($DC$1:DC200)+1,"")</f>
        <v/>
      </c>
      <c r="DD201" s="6" t="str">
        <f>IF(DB201="วิทย์-คณิต (วิทยาศาสตร์สุขภาพ)",MAX($DD$1:DD200)+1,"")</f>
        <v/>
      </c>
      <c r="DE201" s="6" t="str">
        <f>IF(DB201="ศิลป์การจัดการธุรกิจการค้าสมัยใหม่",MAX($DE$1:DE200)+1,"")</f>
        <v/>
      </c>
      <c r="DF201" s="6" t="str">
        <f>IF(DB201="ศิลป์ภาษาจีนเพื่อธุรกิจ 4.0",MAX($DF$1:DF200)+1,"")</f>
        <v/>
      </c>
      <c r="DG201" s="6" t="str">
        <f>IF(DB201="ศิลป์ภาษาอังกฤษเพื่อการสื่อสารธุรกิจ",MAX($DG$1:DG200)+1,"")</f>
        <v/>
      </c>
      <c r="DH201" s="6" t="str">
        <f>IF(DB201="นวัตกรรมการจัดการเกษตร",MAX($DH$1:DH200)+1,"")</f>
        <v/>
      </c>
      <c r="DI201" s="5">
        <f t="shared" si="56"/>
        <v>0</v>
      </c>
      <c r="DJ201" s="5" t="str">
        <f t="shared" si="57"/>
        <v>มัธยมศึกษาปีที่ 2/1-4</v>
      </c>
      <c r="DK201" s="5" t="str">
        <f t="shared" si="58"/>
        <v>-0</v>
      </c>
      <c r="DL201" s="5" t="str">
        <f t="shared" si="59"/>
        <v>มัธยมศึกษาปีที่ 2</v>
      </c>
    </row>
    <row r="202" spans="1:116">
      <c r="A202" s="5" t="str">
        <f t="shared" si="45"/>
        <v>มัธยมศึกษาปีที่ 2/1-5</v>
      </c>
      <c r="B202" s="5" t="str">
        <f t="shared" si="46"/>
        <v>ช68203-2</v>
      </c>
      <c r="C202" s="5" t="str">
        <f t="shared" si="47"/>
        <v>-0</v>
      </c>
      <c r="D202" s="8">
        <v>5</v>
      </c>
      <c r="E202" s="9" t="s">
        <v>598</v>
      </c>
      <c r="F202" s="3" t="s">
        <v>599</v>
      </c>
      <c r="G202" s="3" t="s">
        <v>600</v>
      </c>
      <c r="H202" s="11">
        <v>1</v>
      </c>
      <c r="I202" s="11">
        <v>7</v>
      </c>
      <c r="J202" s="11">
        <v>0</v>
      </c>
      <c r="K202" s="11">
        <v>9</v>
      </c>
      <c r="L202" s="11">
        <v>9</v>
      </c>
      <c r="M202" s="11">
        <v>0</v>
      </c>
      <c r="N202" s="11">
        <v>1</v>
      </c>
      <c r="O202" s="11">
        <v>8</v>
      </c>
      <c r="P202" s="11">
        <v>8</v>
      </c>
      <c r="Q202" s="11">
        <v>6</v>
      </c>
      <c r="R202" s="11">
        <v>5</v>
      </c>
      <c r="S202" s="11">
        <v>0</v>
      </c>
      <c r="T202" s="11">
        <v>5</v>
      </c>
      <c r="U202" s="11" t="s">
        <v>579</v>
      </c>
      <c r="W202" s="6" t="str">
        <f>IF(X202="","",IF(X202=รายชื่อชมรม!$B$13,รายชื่อชมรม!$A$13,IF(X202=รายชื่อชมรม!$B$14,รายชื่อชมรม!$A$14,IF(X202=รายชื่อชมรม!$B$15,รายชื่อชมรม!$A$15,IF(X202=รายชื่อชมรม!$B$16,รายชื่อชมรม!$A$16,IF(X202=รายชื่อชมรม!$B$17,รายชื่อชมรม!$A$17,IF(X202=รายชื่อชมรม!$B$18,รายชื่อชมรม!$A$18,IF(X202=รายชื่อชมรม!$B$19,รายชื่อชมรม!$A$19,IF(X202=รายชื่อชมรม!$B$20,รายชื่อชมรม!$A$20,IF(X202=รายชื่อชมรม!$B$21,รายชื่อชมรม!$A$21,IF(X202=รายชื่อชมรม!$B$22,รายชื่อชมรม!$A$22,"-")))))))))))</f>
        <v>ช68203</v>
      </c>
      <c r="X202" s="6" t="s">
        <v>2310</v>
      </c>
      <c r="Y202" s="6" t="str">
        <f>IF(W202=0,"",IF(W202="-","",IF(W202="","",VLOOKUP(W202,รายชื่อชมรม!$A$3:$F$83,3,FALSE))))</f>
        <v>นายวสันต์  แสงรัตนกูล</v>
      </c>
      <c r="Z202" s="6" t="str">
        <f>IF(Y202=$Z$4,MAX(Z$1:$Z201)+1,"")</f>
        <v/>
      </c>
      <c r="AA202" s="6" t="str">
        <f>IF($Y202=AA$4,MAX(AA$1:AA201)+1,"")</f>
        <v/>
      </c>
      <c r="AB202" s="6" t="str">
        <f>IF($Y202=AB$4,MAX(AB$1:AB201)+1,"")</f>
        <v/>
      </c>
      <c r="AC202" s="6" t="str">
        <f>IF($Y202=AC$4,MAX(AC$1:AC201)+1,"")</f>
        <v/>
      </c>
      <c r="AD202" s="6" t="str">
        <f>IF($Y202=AD$4,MAX(AD$1:AD201)+1,"")</f>
        <v/>
      </c>
      <c r="AE202" s="6" t="str">
        <f>IF($Y202=AE$4,MAX(AE$1:AE201)+1,"")</f>
        <v/>
      </c>
      <c r="AF202" s="6" t="str">
        <f>IF($Y202=AF$4,MAX(AF$1:AF201)+1,"")</f>
        <v/>
      </c>
      <c r="AG202" s="6" t="str">
        <f>IF($Y202=AG$4,MAX(AG$1:AG201)+1,"")</f>
        <v/>
      </c>
      <c r="AH202" s="6" t="str">
        <f>IF($Y202=AH$4,MAX(AH$1:AH201)+1,"")</f>
        <v/>
      </c>
      <c r="AI202" s="5">
        <f t="shared" si="48"/>
        <v>0</v>
      </c>
      <c r="AK202" s="6" t="str">
        <f>IF($W202=AK$4,MAX(AK$1:AK201)+1,"")</f>
        <v/>
      </c>
      <c r="AL202" s="6" t="str">
        <f>IF($W202=AL$4,MAX(AL$1:AL201)+1,"")</f>
        <v/>
      </c>
      <c r="AM202" s="6" t="str">
        <f>IF($W202=AM$4,MAX(AM$1:AM201)+1,"")</f>
        <v/>
      </c>
      <c r="AN202" s="6" t="str">
        <f>IF($W202=AN$4,MAX(AN$1:AN201)+1,"")</f>
        <v/>
      </c>
      <c r="AO202" s="6" t="str">
        <f>IF($W202=AO$4,MAX(AO$1:AO201)+1,"")</f>
        <v/>
      </c>
      <c r="AP202" s="6" t="str">
        <f>IF($W202=AP$4,MAX(AP$1:AP201)+1,"")</f>
        <v/>
      </c>
      <c r="AQ202" s="6" t="str">
        <f>IF($W202=AQ$4,MAX(AQ$1:AQ201)+1,"")</f>
        <v/>
      </c>
      <c r="AR202" s="6" t="str">
        <f>IF($W202=AR$4,MAX(AR$1:AR201)+1,"")</f>
        <v/>
      </c>
      <c r="AS202" s="6" t="str">
        <f>IF($W202=AS$4,MAX(AS$1:AS201)+1,"")</f>
        <v/>
      </c>
      <c r="AT202" s="6" t="str">
        <f>IF($W202=AT$4,MAX(AT$1:AT201)+1,"")</f>
        <v/>
      </c>
      <c r="AU202" s="6" t="str">
        <f>IF($W202=AU$4,MAX(AU$1:AU201)+1,"")</f>
        <v/>
      </c>
      <c r="AV202" s="6" t="str">
        <f>IF($W202=AV$4,MAX(AV$1:AV201)+1,"")</f>
        <v/>
      </c>
      <c r="AW202" s="6">
        <f>IF($W202=AW$4,MAX(AW$1:AW201)+1,"")</f>
        <v>2</v>
      </c>
      <c r="AX202" s="6" t="str">
        <f>IF($W202=AX$4,MAX(AX$1:AX201)+1,"")</f>
        <v/>
      </c>
      <c r="AY202" s="6" t="str">
        <f>IF($W202=AY$4,MAX(AY$1:AY201)+1,"")</f>
        <v/>
      </c>
      <c r="AZ202" s="6" t="str">
        <f>IF($W202=AZ$4,MAX(AZ$1:AZ201)+1,"")</f>
        <v/>
      </c>
      <c r="BA202" s="6" t="str">
        <f>IF($W202=BA$4,MAX(BA$1:BA201)+1,"")</f>
        <v/>
      </c>
      <c r="BB202" s="6" t="str">
        <f>IF($W202=BB$4,MAX(BB$1:BB201)+1,"")</f>
        <v/>
      </c>
      <c r="BC202" s="6" t="str">
        <f>IF($W202=BC$4,MAX(BC$1:BC201)+1,"")</f>
        <v/>
      </c>
      <c r="BD202" s="6" t="str">
        <f>IF($W202=BD$4,MAX(BD$1:BD201)+1,"")</f>
        <v/>
      </c>
      <c r="BE202" s="6" t="str">
        <f>IF($W202=BE$4,MAX(BE$1:BE201)+1,"")</f>
        <v/>
      </c>
      <c r="BF202" s="6" t="str">
        <f>IF($W202=BF$4,MAX(BF$1:BF201)+1,"")</f>
        <v/>
      </c>
      <c r="BG202" s="6" t="str">
        <f>IF($W202=BG$4,MAX(BG$1:BG201)+1,"")</f>
        <v/>
      </c>
      <c r="BH202" s="6" t="str">
        <f>IF($W202=BH$4,MAX(BH$1:BH201)+1,"")</f>
        <v/>
      </c>
      <c r="BI202" s="6" t="str">
        <f>IF($W202=BI$4,MAX(BI$1:BI201)+1,"")</f>
        <v/>
      </c>
      <c r="BJ202" s="6" t="str">
        <f>IF($W202=BJ$4,MAX(BJ$1:BJ201)+1,"")</f>
        <v/>
      </c>
      <c r="BK202" s="6" t="str">
        <f>IF($W202=BK$4,MAX(BK$1:BK201)+1,"")</f>
        <v/>
      </c>
      <c r="BL202" s="6" t="str">
        <f>IF($W202=BL$4,MAX(BL$1:BL201)+1,"")</f>
        <v/>
      </c>
      <c r="BM202" s="6" t="str">
        <f>IF($W202=BM$4,MAX(BM$1:BM201)+1,"")</f>
        <v/>
      </c>
      <c r="BN202" s="6" t="str">
        <f>IF($W202=BN$4,MAX(BN$1:BN201)+1,"")</f>
        <v/>
      </c>
      <c r="BO202" s="6" t="str">
        <f>IF($W202=BO$4,MAX(BO$1:BO201)+1,"")</f>
        <v/>
      </c>
      <c r="BP202" s="6" t="str">
        <f>IF($W202=BP$4,MAX(BP$1:BP201)+1,"")</f>
        <v/>
      </c>
      <c r="BQ202" s="6" t="str">
        <f>IF($W202=BQ$4,MAX(BQ$1:BQ201)+1,"")</f>
        <v/>
      </c>
      <c r="BR202" s="6" t="str">
        <f>IF($W202=BR$4,MAX(BR$1:BR201)+1,"")</f>
        <v/>
      </c>
      <c r="BS202" s="6" t="str">
        <f>IF($W202=BS$4,MAX(BS$1:BS201)+1,"")</f>
        <v/>
      </c>
      <c r="BT202" s="6" t="str">
        <f>IF($W202=BT$4,MAX(BT$1:BT201)+1,"")</f>
        <v/>
      </c>
      <c r="BU202" s="6" t="str">
        <f>IF($W202=BU$4,MAX(BU$1:BU201)+1,"")</f>
        <v/>
      </c>
      <c r="BV202" s="6" t="str">
        <f>IF($W202=BV$4,MAX(BV$1:BV201)+1,"")</f>
        <v/>
      </c>
      <c r="BW202" s="6" t="str">
        <f>IF($W202=BW$4,MAX(BW$1:BW201)+1,"")</f>
        <v/>
      </c>
      <c r="BX202" s="6" t="str">
        <f>IF($W202=BX$4,MAX(BX$1:BX201)+1,"")</f>
        <v/>
      </c>
      <c r="BY202" s="6" t="str">
        <f>IF($W202=BY$4,MAX(BY$1:BY201)+1,"")</f>
        <v/>
      </c>
      <c r="BZ202" s="6" t="str">
        <f>IF($W202=BZ$4,MAX(BZ$1:BZ201)+1,"")</f>
        <v/>
      </c>
      <c r="CA202" s="6" t="str">
        <f>IF($W202=CA$4,MAX(CA$1:CA201)+1,"")</f>
        <v/>
      </c>
      <c r="CB202" s="6" t="str">
        <f>IF($W202=CB$4,MAX(CB$1:CB201)+1,"")</f>
        <v/>
      </c>
      <c r="CC202" s="6" t="str">
        <f>IF($W202=CC$4,MAX(CC$1:CC201)+1,"")</f>
        <v/>
      </c>
      <c r="CD202" s="6" t="str">
        <f>IF($W202=CD$4,MAX(CD$1:CD201)+1,"")</f>
        <v/>
      </c>
      <c r="CE202" s="6" t="str">
        <f>IF($W202=CE$4,MAX(CE$1:CE201)+1,"")</f>
        <v/>
      </c>
      <c r="CF202" s="6" t="str">
        <f>IF($W202=CF$4,MAX(CF$1:CF201)+1,"")</f>
        <v/>
      </c>
      <c r="CG202" s="6" t="str">
        <f>IF($W202=CG$4,MAX(CG$1:CG201)+1,"")</f>
        <v/>
      </c>
      <c r="CH202" s="6" t="str">
        <f>IF($W202=CH$4,MAX(CH$1:CH201)+1,"")</f>
        <v/>
      </c>
      <c r="CI202" s="6" t="str">
        <f>IF($W202=CI$4,MAX(CI$1:CI201)+1,"")</f>
        <v/>
      </c>
      <c r="CJ202" s="6" t="str">
        <f>IF($W202=CJ$4,MAX(CJ$1:CJ201)+1,"")</f>
        <v/>
      </c>
      <c r="CK202" s="6" t="str">
        <f>IF($W202=CK$4,MAX(CK$1:CK201)+1,"")</f>
        <v/>
      </c>
      <c r="CL202" s="6" t="str">
        <f>IF($W202=CL$4,MAX(CL$1:CL201)+1,"")</f>
        <v/>
      </c>
      <c r="CM202" s="6" t="str">
        <f>IF($W202=CM$4,MAX(CM$1:CM201)+1,"")</f>
        <v/>
      </c>
      <c r="CN202" s="6" t="str">
        <f>IF($W202=CN$4,MAX(CN$1:CN201)+1,"")</f>
        <v/>
      </c>
      <c r="CO202" s="6" t="str">
        <f>IF($W202=CO$4,MAX(CO$1:CO201)+1,"")</f>
        <v/>
      </c>
      <c r="CP202" s="6" t="str">
        <f>IF($W202=CP$4,MAX(CP$1:CP201)+1,"")</f>
        <v/>
      </c>
      <c r="CQ202" s="6" t="str">
        <f>IF($W202=CQ$4,MAX(CQ$1:CQ201)+1,"")</f>
        <v/>
      </c>
      <c r="CR202" s="6" t="str">
        <f>IF($W202=CR$4,MAX(CR$1:CR201)+1,"")</f>
        <v/>
      </c>
      <c r="CS202" s="6" t="str">
        <f>IF($W202=CS$4,MAX(CS$1:CS201)+1,"")</f>
        <v/>
      </c>
      <c r="CT202" s="5">
        <f t="shared" si="49"/>
        <v>2</v>
      </c>
      <c r="CU202" s="6" t="str">
        <f t="shared" si="50"/>
        <v>1709901886505</v>
      </c>
      <c r="CV202" s="5" t="str">
        <f t="shared" si="51"/>
        <v>เด็กชาย</v>
      </c>
      <c r="CW202" s="5" t="str" cm="1">
        <f t="array" ref="CW202">RIGHT(F202,MIN(LEN(SUBSTITUTE(F202,รายชื่อนักเรียนแยกห้อง!$AD$5:$AD$8,""))))</f>
        <v>อติวิชญ์</v>
      </c>
      <c r="CX202" s="6">
        <f t="shared" si="52"/>
        <v>0</v>
      </c>
      <c r="CY202" s="6" t="str">
        <f t="shared" si="53"/>
        <v/>
      </c>
      <c r="CZ202" s="5" t="str">
        <f t="shared" si="54"/>
        <v>มัธยมศึกษาปีที่ 2/1-0</v>
      </c>
      <c r="DA202" s="5" t="str">
        <f t="shared" si="55"/>
        <v>มัธยมศึกษาปีที่ 2/1-</v>
      </c>
      <c r="DC202" s="6" t="str">
        <f>IF(DB202="วิทย์-คณิต (เตรียมวิศวะ)",MAX($DC$1:DC201)+1,"")</f>
        <v/>
      </c>
      <c r="DD202" s="6" t="str">
        <f>IF(DB202="วิทย์-คณิต (วิทยาศาสตร์สุขภาพ)",MAX($DD$1:DD201)+1,"")</f>
        <v/>
      </c>
      <c r="DE202" s="6" t="str">
        <f>IF(DB202="ศิลป์การจัดการธุรกิจการค้าสมัยใหม่",MAX($DE$1:DE201)+1,"")</f>
        <v/>
      </c>
      <c r="DF202" s="6" t="str">
        <f>IF(DB202="ศิลป์ภาษาจีนเพื่อธุรกิจ 4.0",MAX($DF$1:DF201)+1,"")</f>
        <v/>
      </c>
      <c r="DG202" s="6" t="str">
        <f>IF(DB202="ศิลป์ภาษาอังกฤษเพื่อการสื่อสารธุรกิจ",MAX($DG$1:DG201)+1,"")</f>
        <v/>
      </c>
      <c r="DH202" s="6" t="str">
        <f>IF(DB202="นวัตกรรมการจัดการเกษตร",MAX($DH$1:DH201)+1,"")</f>
        <v/>
      </c>
      <c r="DI202" s="5">
        <f t="shared" si="56"/>
        <v>0</v>
      </c>
      <c r="DJ202" s="5" t="str">
        <f t="shared" si="57"/>
        <v>มัธยมศึกษาปีที่ 2/1-5</v>
      </c>
      <c r="DK202" s="5" t="str">
        <f t="shared" si="58"/>
        <v>-0</v>
      </c>
      <c r="DL202" s="5" t="str">
        <f t="shared" si="59"/>
        <v>มัธยมศึกษาปีที่ 2</v>
      </c>
    </row>
    <row r="203" spans="1:116">
      <c r="A203" s="5" t="str">
        <f t="shared" si="45"/>
        <v>มัธยมศึกษาปีที่ 2/1-6</v>
      </c>
      <c r="B203" s="5" t="str">
        <f t="shared" si="46"/>
        <v>ช68203-3</v>
      </c>
      <c r="C203" s="5" t="str">
        <f t="shared" si="47"/>
        <v>-0</v>
      </c>
      <c r="D203" s="8">
        <v>6</v>
      </c>
      <c r="E203" s="9" t="s">
        <v>601</v>
      </c>
      <c r="F203" s="3" t="s">
        <v>602</v>
      </c>
      <c r="G203" s="3" t="s">
        <v>603</v>
      </c>
      <c r="H203" s="11">
        <v>1</v>
      </c>
      <c r="I203" s="11">
        <v>1</v>
      </c>
      <c r="J203" s="11">
        <v>0</v>
      </c>
      <c r="K203" s="11">
        <v>2</v>
      </c>
      <c r="L203" s="11">
        <v>2</v>
      </c>
      <c r="M203" s="11">
        <v>0</v>
      </c>
      <c r="N203" s="11">
        <v>0</v>
      </c>
      <c r="O203" s="11">
        <v>2</v>
      </c>
      <c r="P203" s="11">
        <v>9</v>
      </c>
      <c r="Q203" s="11">
        <v>1</v>
      </c>
      <c r="R203" s="11">
        <v>1</v>
      </c>
      <c r="S203" s="11">
        <v>9</v>
      </c>
      <c r="T203" s="11">
        <v>9</v>
      </c>
      <c r="U203" s="11" t="s">
        <v>579</v>
      </c>
      <c r="W203" s="6" t="str">
        <f>IF(X203="","",IF(X203=รายชื่อชมรม!$B$13,รายชื่อชมรม!$A$13,IF(X203=รายชื่อชมรม!$B$14,รายชื่อชมรม!$A$14,IF(X203=รายชื่อชมรม!$B$15,รายชื่อชมรม!$A$15,IF(X203=รายชื่อชมรม!$B$16,รายชื่อชมรม!$A$16,IF(X203=รายชื่อชมรม!$B$17,รายชื่อชมรม!$A$17,IF(X203=รายชื่อชมรม!$B$18,รายชื่อชมรม!$A$18,IF(X203=รายชื่อชมรม!$B$19,รายชื่อชมรม!$A$19,IF(X203=รายชื่อชมรม!$B$20,รายชื่อชมรม!$A$20,IF(X203=รายชื่อชมรม!$B$21,รายชื่อชมรม!$A$21,IF(X203=รายชื่อชมรม!$B$22,รายชื่อชมรม!$A$22,"-")))))))))))</f>
        <v>ช68203</v>
      </c>
      <c r="X203" s="6" t="s">
        <v>2310</v>
      </c>
      <c r="Y203" s="6" t="str">
        <f>IF(W203=0,"",IF(W203="-","",IF(W203="","",VLOOKUP(W203,รายชื่อชมรม!$A$3:$F$83,3,FALSE))))</f>
        <v>นายวสันต์  แสงรัตนกูล</v>
      </c>
      <c r="Z203" s="6" t="str">
        <f>IF(Y203=$Z$4,MAX(Z$1:$Z202)+1,"")</f>
        <v/>
      </c>
      <c r="AA203" s="6" t="str">
        <f>IF($Y203=AA$4,MAX(AA$1:AA202)+1,"")</f>
        <v/>
      </c>
      <c r="AB203" s="6" t="str">
        <f>IF($Y203=AB$4,MAX(AB$1:AB202)+1,"")</f>
        <v/>
      </c>
      <c r="AC203" s="6" t="str">
        <f>IF($Y203=AC$4,MAX(AC$1:AC202)+1,"")</f>
        <v/>
      </c>
      <c r="AD203" s="6" t="str">
        <f>IF($Y203=AD$4,MAX(AD$1:AD202)+1,"")</f>
        <v/>
      </c>
      <c r="AE203" s="6" t="str">
        <f>IF($Y203=AE$4,MAX(AE$1:AE202)+1,"")</f>
        <v/>
      </c>
      <c r="AF203" s="6" t="str">
        <f>IF($Y203=AF$4,MAX(AF$1:AF202)+1,"")</f>
        <v/>
      </c>
      <c r="AG203" s="6" t="str">
        <f>IF($Y203=AG$4,MAX(AG$1:AG202)+1,"")</f>
        <v/>
      </c>
      <c r="AH203" s="6" t="str">
        <f>IF($Y203=AH$4,MAX(AH$1:AH202)+1,"")</f>
        <v/>
      </c>
      <c r="AI203" s="5">
        <f t="shared" si="48"/>
        <v>0</v>
      </c>
      <c r="AK203" s="6" t="str">
        <f>IF($W203=AK$4,MAX(AK$1:AK202)+1,"")</f>
        <v/>
      </c>
      <c r="AL203" s="6" t="str">
        <f>IF($W203=AL$4,MAX(AL$1:AL202)+1,"")</f>
        <v/>
      </c>
      <c r="AM203" s="6" t="str">
        <f>IF($W203=AM$4,MAX(AM$1:AM202)+1,"")</f>
        <v/>
      </c>
      <c r="AN203" s="6" t="str">
        <f>IF($W203=AN$4,MAX(AN$1:AN202)+1,"")</f>
        <v/>
      </c>
      <c r="AO203" s="6" t="str">
        <f>IF($W203=AO$4,MAX(AO$1:AO202)+1,"")</f>
        <v/>
      </c>
      <c r="AP203" s="6" t="str">
        <f>IF($W203=AP$4,MAX(AP$1:AP202)+1,"")</f>
        <v/>
      </c>
      <c r="AQ203" s="6" t="str">
        <f>IF($W203=AQ$4,MAX(AQ$1:AQ202)+1,"")</f>
        <v/>
      </c>
      <c r="AR203" s="6" t="str">
        <f>IF($W203=AR$4,MAX(AR$1:AR202)+1,"")</f>
        <v/>
      </c>
      <c r="AS203" s="6" t="str">
        <f>IF($W203=AS$4,MAX(AS$1:AS202)+1,"")</f>
        <v/>
      </c>
      <c r="AT203" s="6" t="str">
        <f>IF($W203=AT$4,MAX(AT$1:AT202)+1,"")</f>
        <v/>
      </c>
      <c r="AU203" s="6" t="str">
        <f>IF($W203=AU$4,MAX(AU$1:AU202)+1,"")</f>
        <v/>
      </c>
      <c r="AV203" s="6" t="str">
        <f>IF($W203=AV$4,MAX(AV$1:AV202)+1,"")</f>
        <v/>
      </c>
      <c r="AW203" s="6">
        <f>IF($W203=AW$4,MAX(AW$1:AW202)+1,"")</f>
        <v>3</v>
      </c>
      <c r="AX203" s="6" t="str">
        <f>IF($W203=AX$4,MAX(AX$1:AX202)+1,"")</f>
        <v/>
      </c>
      <c r="AY203" s="6" t="str">
        <f>IF($W203=AY$4,MAX(AY$1:AY202)+1,"")</f>
        <v/>
      </c>
      <c r="AZ203" s="6" t="str">
        <f>IF($W203=AZ$4,MAX(AZ$1:AZ202)+1,"")</f>
        <v/>
      </c>
      <c r="BA203" s="6" t="str">
        <f>IF($W203=BA$4,MAX(BA$1:BA202)+1,"")</f>
        <v/>
      </c>
      <c r="BB203" s="6" t="str">
        <f>IF($W203=BB$4,MAX(BB$1:BB202)+1,"")</f>
        <v/>
      </c>
      <c r="BC203" s="6" t="str">
        <f>IF($W203=BC$4,MAX(BC$1:BC202)+1,"")</f>
        <v/>
      </c>
      <c r="BD203" s="6" t="str">
        <f>IF($W203=BD$4,MAX(BD$1:BD202)+1,"")</f>
        <v/>
      </c>
      <c r="BE203" s="6" t="str">
        <f>IF($W203=BE$4,MAX(BE$1:BE202)+1,"")</f>
        <v/>
      </c>
      <c r="BF203" s="6" t="str">
        <f>IF($W203=BF$4,MAX(BF$1:BF202)+1,"")</f>
        <v/>
      </c>
      <c r="BG203" s="6" t="str">
        <f>IF($W203=BG$4,MAX(BG$1:BG202)+1,"")</f>
        <v/>
      </c>
      <c r="BH203" s="6" t="str">
        <f>IF($W203=BH$4,MAX(BH$1:BH202)+1,"")</f>
        <v/>
      </c>
      <c r="BI203" s="6" t="str">
        <f>IF($W203=BI$4,MAX(BI$1:BI202)+1,"")</f>
        <v/>
      </c>
      <c r="BJ203" s="6" t="str">
        <f>IF($W203=BJ$4,MAX(BJ$1:BJ202)+1,"")</f>
        <v/>
      </c>
      <c r="BK203" s="6" t="str">
        <f>IF($W203=BK$4,MAX(BK$1:BK202)+1,"")</f>
        <v/>
      </c>
      <c r="BL203" s="6" t="str">
        <f>IF($W203=BL$4,MAX(BL$1:BL202)+1,"")</f>
        <v/>
      </c>
      <c r="BM203" s="6" t="str">
        <f>IF($W203=BM$4,MAX(BM$1:BM202)+1,"")</f>
        <v/>
      </c>
      <c r="BN203" s="6" t="str">
        <f>IF($W203=BN$4,MAX(BN$1:BN202)+1,"")</f>
        <v/>
      </c>
      <c r="BO203" s="6" t="str">
        <f>IF($W203=BO$4,MAX(BO$1:BO202)+1,"")</f>
        <v/>
      </c>
      <c r="BP203" s="6" t="str">
        <f>IF($W203=BP$4,MAX(BP$1:BP202)+1,"")</f>
        <v/>
      </c>
      <c r="BQ203" s="6" t="str">
        <f>IF($W203=BQ$4,MAX(BQ$1:BQ202)+1,"")</f>
        <v/>
      </c>
      <c r="BR203" s="6" t="str">
        <f>IF($W203=BR$4,MAX(BR$1:BR202)+1,"")</f>
        <v/>
      </c>
      <c r="BS203" s="6" t="str">
        <f>IF($W203=BS$4,MAX(BS$1:BS202)+1,"")</f>
        <v/>
      </c>
      <c r="BT203" s="6" t="str">
        <f>IF($W203=BT$4,MAX(BT$1:BT202)+1,"")</f>
        <v/>
      </c>
      <c r="BU203" s="6" t="str">
        <f>IF($W203=BU$4,MAX(BU$1:BU202)+1,"")</f>
        <v/>
      </c>
      <c r="BV203" s="6" t="str">
        <f>IF($W203=BV$4,MAX(BV$1:BV202)+1,"")</f>
        <v/>
      </c>
      <c r="BW203" s="6" t="str">
        <f>IF($W203=BW$4,MAX(BW$1:BW202)+1,"")</f>
        <v/>
      </c>
      <c r="BX203" s="6" t="str">
        <f>IF($W203=BX$4,MAX(BX$1:BX202)+1,"")</f>
        <v/>
      </c>
      <c r="BY203" s="6" t="str">
        <f>IF($W203=BY$4,MAX(BY$1:BY202)+1,"")</f>
        <v/>
      </c>
      <c r="BZ203" s="6" t="str">
        <f>IF($W203=BZ$4,MAX(BZ$1:BZ202)+1,"")</f>
        <v/>
      </c>
      <c r="CA203" s="6" t="str">
        <f>IF($W203=CA$4,MAX(CA$1:CA202)+1,"")</f>
        <v/>
      </c>
      <c r="CB203" s="6" t="str">
        <f>IF($W203=CB$4,MAX(CB$1:CB202)+1,"")</f>
        <v/>
      </c>
      <c r="CC203" s="6" t="str">
        <f>IF($W203=CC$4,MAX(CC$1:CC202)+1,"")</f>
        <v/>
      </c>
      <c r="CD203" s="6" t="str">
        <f>IF($W203=CD$4,MAX(CD$1:CD202)+1,"")</f>
        <v/>
      </c>
      <c r="CE203" s="6" t="str">
        <f>IF($W203=CE$4,MAX(CE$1:CE202)+1,"")</f>
        <v/>
      </c>
      <c r="CF203" s="6" t="str">
        <f>IF($W203=CF$4,MAX(CF$1:CF202)+1,"")</f>
        <v/>
      </c>
      <c r="CG203" s="6" t="str">
        <f>IF($W203=CG$4,MAX(CG$1:CG202)+1,"")</f>
        <v/>
      </c>
      <c r="CH203" s="6" t="str">
        <f>IF($W203=CH$4,MAX(CH$1:CH202)+1,"")</f>
        <v/>
      </c>
      <c r="CI203" s="6" t="str">
        <f>IF($W203=CI$4,MAX(CI$1:CI202)+1,"")</f>
        <v/>
      </c>
      <c r="CJ203" s="6" t="str">
        <f>IF($W203=CJ$4,MAX(CJ$1:CJ202)+1,"")</f>
        <v/>
      </c>
      <c r="CK203" s="6" t="str">
        <f>IF($W203=CK$4,MAX(CK$1:CK202)+1,"")</f>
        <v/>
      </c>
      <c r="CL203" s="6" t="str">
        <f>IF($W203=CL$4,MAX(CL$1:CL202)+1,"")</f>
        <v/>
      </c>
      <c r="CM203" s="6" t="str">
        <f>IF($W203=CM$4,MAX(CM$1:CM202)+1,"")</f>
        <v/>
      </c>
      <c r="CN203" s="6" t="str">
        <f>IF($W203=CN$4,MAX(CN$1:CN202)+1,"")</f>
        <v/>
      </c>
      <c r="CO203" s="6" t="str">
        <f>IF($W203=CO$4,MAX(CO$1:CO202)+1,"")</f>
        <v/>
      </c>
      <c r="CP203" s="6" t="str">
        <f>IF($W203=CP$4,MAX(CP$1:CP202)+1,"")</f>
        <v/>
      </c>
      <c r="CQ203" s="6" t="str">
        <f>IF($W203=CQ$4,MAX(CQ$1:CQ202)+1,"")</f>
        <v/>
      </c>
      <c r="CR203" s="6" t="str">
        <f>IF($W203=CR$4,MAX(CR$1:CR202)+1,"")</f>
        <v/>
      </c>
      <c r="CS203" s="6" t="str">
        <f>IF($W203=CS$4,MAX(CS$1:CS202)+1,"")</f>
        <v/>
      </c>
      <c r="CT203" s="5">
        <f t="shared" si="49"/>
        <v>3</v>
      </c>
      <c r="CU203" s="6" t="str">
        <f t="shared" si="50"/>
        <v>1102200291199</v>
      </c>
      <c r="CV203" s="5" t="str">
        <f t="shared" si="51"/>
        <v>เด็กชาย</v>
      </c>
      <c r="CW203" s="5" t="str" cm="1">
        <f t="array" ref="CW203">RIGHT(F203,MIN(LEN(SUBSTITUTE(F203,รายชื่อนักเรียนแยกห้อง!$AD$5:$AD$8,""))))</f>
        <v>วงศกร</v>
      </c>
      <c r="CX203" s="6">
        <f t="shared" si="52"/>
        <v>0</v>
      </c>
      <c r="CY203" s="6" t="str">
        <f t="shared" si="53"/>
        <v/>
      </c>
      <c r="CZ203" s="5" t="str">
        <f t="shared" si="54"/>
        <v>มัธยมศึกษาปีที่ 2/1-0</v>
      </c>
      <c r="DA203" s="5" t="str">
        <f t="shared" si="55"/>
        <v>มัธยมศึกษาปีที่ 2/1-</v>
      </c>
      <c r="DC203" s="6" t="str">
        <f>IF(DB203="วิทย์-คณิต (เตรียมวิศวะ)",MAX($DC$1:DC202)+1,"")</f>
        <v/>
      </c>
      <c r="DD203" s="6" t="str">
        <f>IF(DB203="วิทย์-คณิต (วิทยาศาสตร์สุขภาพ)",MAX($DD$1:DD202)+1,"")</f>
        <v/>
      </c>
      <c r="DE203" s="6" t="str">
        <f>IF(DB203="ศิลป์การจัดการธุรกิจการค้าสมัยใหม่",MAX($DE$1:DE202)+1,"")</f>
        <v/>
      </c>
      <c r="DF203" s="6" t="str">
        <f>IF(DB203="ศิลป์ภาษาจีนเพื่อธุรกิจ 4.0",MAX($DF$1:DF202)+1,"")</f>
        <v/>
      </c>
      <c r="DG203" s="6" t="str">
        <f>IF(DB203="ศิลป์ภาษาอังกฤษเพื่อการสื่อสารธุรกิจ",MAX($DG$1:DG202)+1,"")</f>
        <v/>
      </c>
      <c r="DH203" s="6" t="str">
        <f>IF(DB203="นวัตกรรมการจัดการเกษตร",MAX($DH$1:DH202)+1,"")</f>
        <v/>
      </c>
      <c r="DI203" s="5">
        <f t="shared" si="56"/>
        <v>0</v>
      </c>
      <c r="DJ203" s="5" t="str">
        <f t="shared" si="57"/>
        <v>มัธยมศึกษาปีที่ 2/1-6</v>
      </c>
      <c r="DK203" s="5" t="str">
        <f t="shared" si="58"/>
        <v>-0</v>
      </c>
      <c r="DL203" s="5" t="str">
        <f t="shared" si="59"/>
        <v>มัธยมศึกษาปีที่ 2</v>
      </c>
    </row>
    <row r="204" spans="1:116">
      <c r="A204" s="5" t="str">
        <f t="shared" si="45"/>
        <v>มัธยมศึกษาปีที่ 2/1-7</v>
      </c>
      <c r="B204" s="5" t="str">
        <f t="shared" si="46"/>
        <v>ช68206-1</v>
      </c>
      <c r="C204" s="5" t="str">
        <f t="shared" si="47"/>
        <v>-0</v>
      </c>
      <c r="D204" s="8">
        <v>7</v>
      </c>
      <c r="E204" s="9" t="s">
        <v>604</v>
      </c>
      <c r="F204" s="3" t="s">
        <v>605</v>
      </c>
      <c r="G204" s="3" t="s">
        <v>606</v>
      </c>
      <c r="H204" s="11">
        <v>1</v>
      </c>
      <c r="I204" s="11">
        <v>7</v>
      </c>
      <c r="J204" s="11">
        <v>0</v>
      </c>
      <c r="K204" s="11">
        <v>9</v>
      </c>
      <c r="L204" s="11">
        <v>9</v>
      </c>
      <c r="M204" s="11">
        <v>0</v>
      </c>
      <c r="N204" s="11">
        <v>1</v>
      </c>
      <c r="O204" s="11">
        <v>9</v>
      </c>
      <c r="P204" s="11">
        <v>0</v>
      </c>
      <c r="Q204" s="11">
        <v>4</v>
      </c>
      <c r="R204" s="11">
        <v>8</v>
      </c>
      <c r="S204" s="11">
        <v>2</v>
      </c>
      <c r="T204" s="11">
        <v>1</v>
      </c>
      <c r="U204" s="11" t="s">
        <v>579</v>
      </c>
      <c r="W204" s="6" t="str">
        <f>IF(X204="","",IF(X204=รายชื่อชมรม!$B$13,รายชื่อชมรม!$A$13,IF(X204=รายชื่อชมรม!$B$14,รายชื่อชมรม!$A$14,IF(X204=รายชื่อชมรม!$B$15,รายชื่อชมรม!$A$15,IF(X204=รายชื่อชมรม!$B$16,รายชื่อชมรม!$A$16,IF(X204=รายชื่อชมรม!$B$17,รายชื่อชมรม!$A$17,IF(X204=รายชื่อชมรม!$B$18,รายชื่อชมรม!$A$18,IF(X204=รายชื่อชมรม!$B$19,รายชื่อชมรม!$A$19,IF(X204=รายชื่อชมรม!$B$20,รายชื่อชมรม!$A$20,IF(X204=รายชื่อชมรม!$B$21,รายชื่อชมรม!$A$21,IF(X204=รายชื่อชมรม!$B$22,รายชื่อชมรม!$A$22,"-")))))))))))</f>
        <v>ช68206</v>
      </c>
      <c r="X204" s="6" t="s">
        <v>2308</v>
      </c>
      <c r="Y204" s="6" t="str">
        <f>IF(W204=0,"",IF(W204="-","",IF(W204="","",VLOOKUP(W204,รายชื่อชมรม!$A$3:$F$83,3,FALSE))))</f>
        <v>นายชัยวัฒน์  กตัญญตาพงษ์</v>
      </c>
      <c r="Z204" s="6" t="str">
        <f>IF(Y204=$Z$4,MAX(Z$1:$Z203)+1,"")</f>
        <v/>
      </c>
      <c r="AA204" s="6" t="str">
        <f>IF($Y204=AA$4,MAX(AA$1:AA203)+1,"")</f>
        <v/>
      </c>
      <c r="AB204" s="6" t="str">
        <f>IF($Y204=AB$4,MAX(AB$1:AB203)+1,"")</f>
        <v/>
      </c>
      <c r="AC204" s="6" t="str">
        <f>IF($Y204=AC$4,MAX(AC$1:AC203)+1,"")</f>
        <v/>
      </c>
      <c r="AD204" s="6" t="str">
        <f>IF($Y204=AD$4,MAX(AD$1:AD203)+1,"")</f>
        <v/>
      </c>
      <c r="AE204" s="6" t="str">
        <f>IF($Y204=AE$4,MAX(AE$1:AE203)+1,"")</f>
        <v/>
      </c>
      <c r="AF204" s="6" t="str">
        <f>IF($Y204=AF$4,MAX(AF$1:AF203)+1,"")</f>
        <v/>
      </c>
      <c r="AG204" s="6" t="str">
        <f>IF($Y204=AG$4,MAX(AG$1:AG203)+1,"")</f>
        <v/>
      </c>
      <c r="AH204" s="6" t="str">
        <f>IF($Y204=AH$4,MAX(AH$1:AH203)+1,"")</f>
        <v/>
      </c>
      <c r="AI204" s="5">
        <f t="shared" si="48"/>
        <v>0</v>
      </c>
      <c r="AK204" s="6" t="str">
        <f>IF($W204=AK$4,MAX(AK$1:AK203)+1,"")</f>
        <v/>
      </c>
      <c r="AL204" s="6" t="str">
        <f>IF($W204=AL$4,MAX(AL$1:AL203)+1,"")</f>
        <v/>
      </c>
      <c r="AM204" s="6" t="str">
        <f>IF($W204=AM$4,MAX(AM$1:AM203)+1,"")</f>
        <v/>
      </c>
      <c r="AN204" s="6" t="str">
        <f>IF($W204=AN$4,MAX(AN$1:AN203)+1,"")</f>
        <v/>
      </c>
      <c r="AO204" s="6" t="str">
        <f>IF($W204=AO$4,MAX(AO$1:AO203)+1,"")</f>
        <v/>
      </c>
      <c r="AP204" s="6" t="str">
        <f>IF($W204=AP$4,MAX(AP$1:AP203)+1,"")</f>
        <v/>
      </c>
      <c r="AQ204" s="6" t="str">
        <f>IF($W204=AQ$4,MAX(AQ$1:AQ203)+1,"")</f>
        <v/>
      </c>
      <c r="AR204" s="6" t="str">
        <f>IF($W204=AR$4,MAX(AR$1:AR203)+1,"")</f>
        <v/>
      </c>
      <c r="AS204" s="6" t="str">
        <f>IF($W204=AS$4,MAX(AS$1:AS203)+1,"")</f>
        <v/>
      </c>
      <c r="AT204" s="6" t="str">
        <f>IF($W204=AT$4,MAX(AT$1:AT203)+1,"")</f>
        <v/>
      </c>
      <c r="AU204" s="6" t="str">
        <f>IF($W204=AU$4,MAX(AU$1:AU203)+1,"")</f>
        <v/>
      </c>
      <c r="AV204" s="6" t="str">
        <f>IF($W204=AV$4,MAX(AV$1:AV203)+1,"")</f>
        <v/>
      </c>
      <c r="AW204" s="6" t="str">
        <f>IF($W204=AW$4,MAX(AW$1:AW203)+1,"")</f>
        <v/>
      </c>
      <c r="AX204" s="6" t="str">
        <f>IF($W204=AX$4,MAX(AX$1:AX203)+1,"")</f>
        <v/>
      </c>
      <c r="AY204" s="6" t="str">
        <f>IF($W204=AY$4,MAX(AY$1:AY203)+1,"")</f>
        <v/>
      </c>
      <c r="AZ204" s="6">
        <f>IF($W204=AZ$4,MAX(AZ$1:AZ203)+1,"")</f>
        <v>1</v>
      </c>
      <c r="BA204" s="6" t="str">
        <f>IF($W204=BA$4,MAX(BA$1:BA203)+1,"")</f>
        <v/>
      </c>
      <c r="BB204" s="6" t="str">
        <f>IF($W204=BB$4,MAX(BB$1:BB203)+1,"")</f>
        <v/>
      </c>
      <c r="BC204" s="6" t="str">
        <f>IF($W204=BC$4,MAX(BC$1:BC203)+1,"")</f>
        <v/>
      </c>
      <c r="BD204" s="6" t="str">
        <f>IF($W204=BD$4,MAX(BD$1:BD203)+1,"")</f>
        <v/>
      </c>
      <c r="BE204" s="6" t="str">
        <f>IF($W204=BE$4,MAX(BE$1:BE203)+1,"")</f>
        <v/>
      </c>
      <c r="BF204" s="6" t="str">
        <f>IF($W204=BF$4,MAX(BF$1:BF203)+1,"")</f>
        <v/>
      </c>
      <c r="BG204" s="6" t="str">
        <f>IF($W204=BG$4,MAX(BG$1:BG203)+1,"")</f>
        <v/>
      </c>
      <c r="BH204" s="6" t="str">
        <f>IF($W204=BH$4,MAX(BH$1:BH203)+1,"")</f>
        <v/>
      </c>
      <c r="BI204" s="6" t="str">
        <f>IF($W204=BI$4,MAX(BI$1:BI203)+1,"")</f>
        <v/>
      </c>
      <c r="BJ204" s="6" t="str">
        <f>IF($W204=BJ$4,MAX(BJ$1:BJ203)+1,"")</f>
        <v/>
      </c>
      <c r="BK204" s="6" t="str">
        <f>IF($W204=BK$4,MAX(BK$1:BK203)+1,"")</f>
        <v/>
      </c>
      <c r="BL204" s="6" t="str">
        <f>IF($W204=BL$4,MAX(BL$1:BL203)+1,"")</f>
        <v/>
      </c>
      <c r="BM204" s="6" t="str">
        <f>IF($W204=BM$4,MAX(BM$1:BM203)+1,"")</f>
        <v/>
      </c>
      <c r="BN204" s="6" t="str">
        <f>IF($W204=BN$4,MAX(BN$1:BN203)+1,"")</f>
        <v/>
      </c>
      <c r="BO204" s="6" t="str">
        <f>IF($W204=BO$4,MAX(BO$1:BO203)+1,"")</f>
        <v/>
      </c>
      <c r="BP204" s="6" t="str">
        <f>IF($W204=BP$4,MAX(BP$1:BP203)+1,"")</f>
        <v/>
      </c>
      <c r="BQ204" s="6" t="str">
        <f>IF($W204=BQ$4,MAX(BQ$1:BQ203)+1,"")</f>
        <v/>
      </c>
      <c r="BR204" s="6" t="str">
        <f>IF($W204=BR$4,MAX(BR$1:BR203)+1,"")</f>
        <v/>
      </c>
      <c r="BS204" s="6" t="str">
        <f>IF($W204=BS$4,MAX(BS$1:BS203)+1,"")</f>
        <v/>
      </c>
      <c r="BT204" s="6" t="str">
        <f>IF($W204=BT$4,MAX(BT$1:BT203)+1,"")</f>
        <v/>
      </c>
      <c r="BU204" s="6" t="str">
        <f>IF($W204=BU$4,MAX(BU$1:BU203)+1,"")</f>
        <v/>
      </c>
      <c r="BV204" s="6" t="str">
        <f>IF($W204=BV$4,MAX(BV$1:BV203)+1,"")</f>
        <v/>
      </c>
      <c r="BW204" s="6" t="str">
        <f>IF($W204=BW$4,MAX(BW$1:BW203)+1,"")</f>
        <v/>
      </c>
      <c r="BX204" s="6" t="str">
        <f>IF($W204=BX$4,MAX(BX$1:BX203)+1,"")</f>
        <v/>
      </c>
      <c r="BY204" s="6" t="str">
        <f>IF($W204=BY$4,MAX(BY$1:BY203)+1,"")</f>
        <v/>
      </c>
      <c r="BZ204" s="6" t="str">
        <f>IF($W204=BZ$4,MAX(BZ$1:BZ203)+1,"")</f>
        <v/>
      </c>
      <c r="CA204" s="6" t="str">
        <f>IF($W204=CA$4,MAX(CA$1:CA203)+1,"")</f>
        <v/>
      </c>
      <c r="CB204" s="6" t="str">
        <f>IF($W204=CB$4,MAX(CB$1:CB203)+1,"")</f>
        <v/>
      </c>
      <c r="CC204" s="6" t="str">
        <f>IF($W204=CC$4,MAX(CC$1:CC203)+1,"")</f>
        <v/>
      </c>
      <c r="CD204" s="6" t="str">
        <f>IF($W204=CD$4,MAX(CD$1:CD203)+1,"")</f>
        <v/>
      </c>
      <c r="CE204" s="6" t="str">
        <f>IF($W204=CE$4,MAX(CE$1:CE203)+1,"")</f>
        <v/>
      </c>
      <c r="CF204" s="6" t="str">
        <f>IF($W204=CF$4,MAX(CF$1:CF203)+1,"")</f>
        <v/>
      </c>
      <c r="CG204" s="6" t="str">
        <f>IF($W204=CG$4,MAX(CG$1:CG203)+1,"")</f>
        <v/>
      </c>
      <c r="CH204" s="6" t="str">
        <f>IF($W204=CH$4,MAX(CH$1:CH203)+1,"")</f>
        <v/>
      </c>
      <c r="CI204" s="6" t="str">
        <f>IF($W204=CI$4,MAX(CI$1:CI203)+1,"")</f>
        <v/>
      </c>
      <c r="CJ204" s="6" t="str">
        <f>IF($W204=CJ$4,MAX(CJ$1:CJ203)+1,"")</f>
        <v/>
      </c>
      <c r="CK204" s="6" t="str">
        <f>IF($W204=CK$4,MAX(CK$1:CK203)+1,"")</f>
        <v/>
      </c>
      <c r="CL204" s="6" t="str">
        <f>IF($W204=CL$4,MAX(CL$1:CL203)+1,"")</f>
        <v/>
      </c>
      <c r="CM204" s="6" t="str">
        <f>IF($W204=CM$4,MAX(CM$1:CM203)+1,"")</f>
        <v/>
      </c>
      <c r="CN204" s="6" t="str">
        <f>IF($W204=CN$4,MAX(CN$1:CN203)+1,"")</f>
        <v/>
      </c>
      <c r="CO204" s="6" t="str">
        <f>IF($W204=CO$4,MAX(CO$1:CO203)+1,"")</f>
        <v/>
      </c>
      <c r="CP204" s="6" t="str">
        <f>IF($W204=CP$4,MAX(CP$1:CP203)+1,"")</f>
        <v/>
      </c>
      <c r="CQ204" s="6" t="str">
        <f>IF($W204=CQ$4,MAX(CQ$1:CQ203)+1,"")</f>
        <v/>
      </c>
      <c r="CR204" s="6" t="str">
        <f>IF($W204=CR$4,MAX(CR$1:CR203)+1,"")</f>
        <v/>
      </c>
      <c r="CS204" s="6" t="str">
        <f>IF($W204=CS$4,MAX(CS$1:CS203)+1,"")</f>
        <v/>
      </c>
      <c r="CT204" s="5">
        <f t="shared" si="49"/>
        <v>1</v>
      </c>
      <c r="CU204" s="6" t="str">
        <f t="shared" si="50"/>
        <v>1709901904821</v>
      </c>
      <c r="CV204" s="5" t="str">
        <f t="shared" si="51"/>
        <v>เด็กชาย</v>
      </c>
      <c r="CW204" s="5" t="str" cm="1">
        <f t="array" ref="CW204">RIGHT(F204,MIN(LEN(SUBSTITUTE(F204,รายชื่อนักเรียนแยกห้อง!$AD$5:$AD$8,""))))</f>
        <v>ธภัทร</v>
      </c>
      <c r="CX204" s="6">
        <f t="shared" si="52"/>
        <v>0</v>
      </c>
      <c r="CY204" s="6" t="str">
        <f t="shared" si="53"/>
        <v/>
      </c>
      <c r="CZ204" s="5" t="str">
        <f t="shared" si="54"/>
        <v>มัธยมศึกษาปีที่ 2/1-0</v>
      </c>
      <c r="DA204" s="5" t="str">
        <f t="shared" si="55"/>
        <v>มัธยมศึกษาปีที่ 2/1-</v>
      </c>
      <c r="DC204" s="6" t="str">
        <f>IF(DB204="วิทย์-คณิต (เตรียมวิศวะ)",MAX($DC$1:DC203)+1,"")</f>
        <v/>
      </c>
      <c r="DD204" s="6" t="str">
        <f>IF(DB204="วิทย์-คณิต (วิทยาศาสตร์สุขภาพ)",MAX($DD$1:DD203)+1,"")</f>
        <v/>
      </c>
      <c r="DE204" s="6" t="str">
        <f>IF(DB204="ศิลป์การจัดการธุรกิจการค้าสมัยใหม่",MAX($DE$1:DE203)+1,"")</f>
        <v/>
      </c>
      <c r="DF204" s="6" t="str">
        <f>IF(DB204="ศิลป์ภาษาจีนเพื่อธุรกิจ 4.0",MAX($DF$1:DF203)+1,"")</f>
        <v/>
      </c>
      <c r="DG204" s="6" t="str">
        <f>IF(DB204="ศิลป์ภาษาอังกฤษเพื่อการสื่อสารธุรกิจ",MAX($DG$1:DG203)+1,"")</f>
        <v/>
      </c>
      <c r="DH204" s="6" t="str">
        <f>IF(DB204="นวัตกรรมการจัดการเกษตร",MAX($DH$1:DH203)+1,"")</f>
        <v/>
      </c>
      <c r="DI204" s="5">
        <f t="shared" si="56"/>
        <v>0</v>
      </c>
      <c r="DJ204" s="5" t="str">
        <f t="shared" si="57"/>
        <v>มัธยมศึกษาปีที่ 2/1-7</v>
      </c>
      <c r="DK204" s="5" t="str">
        <f t="shared" si="58"/>
        <v>-0</v>
      </c>
      <c r="DL204" s="5" t="str">
        <f t="shared" si="59"/>
        <v>มัธยมศึกษาปีที่ 2</v>
      </c>
    </row>
    <row r="205" spans="1:116">
      <c r="A205" s="5" t="str">
        <f t="shared" si="45"/>
        <v>มัธยมศึกษาปีที่ 2/1-8</v>
      </c>
      <c r="B205" s="5" t="str">
        <f t="shared" si="46"/>
        <v>ช68204-2</v>
      </c>
      <c r="C205" s="5" t="str">
        <f t="shared" si="47"/>
        <v>-0</v>
      </c>
      <c r="D205" s="8">
        <v>8</v>
      </c>
      <c r="E205" s="9" t="s">
        <v>607</v>
      </c>
      <c r="F205" s="3" t="s">
        <v>608</v>
      </c>
      <c r="G205" s="3" t="s">
        <v>609</v>
      </c>
      <c r="H205" s="11">
        <v>1</v>
      </c>
      <c r="I205" s="11">
        <v>3</v>
      </c>
      <c r="J205" s="11">
        <v>1</v>
      </c>
      <c r="K205" s="11">
        <v>9</v>
      </c>
      <c r="L205" s="11">
        <v>7</v>
      </c>
      <c r="M205" s="11">
        <v>0</v>
      </c>
      <c r="N205" s="11">
        <v>0</v>
      </c>
      <c r="O205" s="11">
        <v>0</v>
      </c>
      <c r="P205" s="11">
        <v>6</v>
      </c>
      <c r="Q205" s="11">
        <v>5</v>
      </c>
      <c r="R205" s="11">
        <v>0</v>
      </c>
      <c r="S205" s="11">
        <v>4</v>
      </c>
      <c r="T205" s="11">
        <v>4</v>
      </c>
      <c r="U205" s="11" t="s">
        <v>579</v>
      </c>
      <c r="W205" s="6" t="str">
        <f>IF(X205="","",IF(X205=รายชื่อชมรม!$B$13,รายชื่อชมรม!$A$13,IF(X205=รายชื่อชมรม!$B$14,รายชื่อชมรม!$A$14,IF(X205=รายชื่อชมรม!$B$15,รายชื่อชมรม!$A$15,IF(X205=รายชื่อชมรม!$B$16,รายชื่อชมรม!$A$16,IF(X205=รายชื่อชมรม!$B$17,รายชื่อชมรม!$A$17,IF(X205=รายชื่อชมรม!$B$18,รายชื่อชมรม!$A$18,IF(X205=รายชื่อชมรม!$B$19,รายชื่อชมรม!$A$19,IF(X205=รายชื่อชมรม!$B$20,รายชื่อชมรม!$A$20,IF(X205=รายชื่อชมรม!$B$21,รายชื่อชมรม!$A$21,IF(X205=รายชื่อชมรม!$B$22,รายชื่อชมรม!$A$22,"-")))))))))))</f>
        <v>ช68204</v>
      </c>
      <c r="X205" s="6" t="s">
        <v>2318</v>
      </c>
      <c r="Y205" s="6" t="str">
        <f>IF(W205=0,"",IF(W205="-","",IF(W205="","",VLOOKUP(W205,รายชื่อชมรม!$A$3:$F$83,3,FALSE))))</f>
        <v>สิบเอกชัยวัฒน์  เรืองไกรศิลป์</v>
      </c>
      <c r="Z205" s="6" t="str">
        <f>IF(Y205=$Z$4,MAX(Z$1:$Z204)+1,"")</f>
        <v/>
      </c>
      <c r="AA205" s="6" t="str">
        <f>IF($Y205=AA$4,MAX(AA$1:AA204)+1,"")</f>
        <v/>
      </c>
      <c r="AB205" s="6" t="str">
        <f>IF($Y205=AB$4,MAX(AB$1:AB204)+1,"")</f>
        <v/>
      </c>
      <c r="AC205" s="6" t="str">
        <f>IF($Y205=AC$4,MAX(AC$1:AC204)+1,"")</f>
        <v/>
      </c>
      <c r="AD205" s="6" t="str">
        <f>IF($Y205=AD$4,MAX(AD$1:AD204)+1,"")</f>
        <v/>
      </c>
      <c r="AE205" s="6" t="str">
        <f>IF($Y205=AE$4,MAX(AE$1:AE204)+1,"")</f>
        <v/>
      </c>
      <c r="AF205" s="6" t="str">
        <f>IF($Y205=AF$4,MAX(AF$1:AF204)+1,"")</f>
        <v/>
      </c>
      <c r="AG205" s="6" t="str">
        <f>IF($Y205=AG$4,MAX(AG$1:AG204)+1,"")</f>
        <v/>
      </c>
      <c r="AH205" s="6" t="str">
        <f>IF($Y205=AH$4,MAX(AH$1:AH204)+1,"")</f>
        <v/>
      </c>
      <c r="AI205" s="5">
        <f t="shared" si="48"/>
        <v>0</v>
      </c>
      <c r="AK205" s="6" t="str">
        <f>IF($W205=AK$4,MAX(AK$1:AK204)+1,"")</f>
        <v/>
      </c>
      <c r="AL205" s="6" t="str">
        <f>IF($W205=AL$4,MAX(AL$1:AL204)+1,"")</f>
        <v/>
      </c>
      <c r="AM205" s="6" t="str">
        <f>IF($W205=AM$4,MAX(AM$1:AM204)+1,"")</f>
        <v/>
      </c>
      <c r="AN205" s="6" t="str">
        <f>IF($W205=AN$4,MAX(AN$1:AN204)+1,"")</f>
        <v/>
      </c>
      <c r="AO205" s="6" t="str">
        <f>IF($W205=AO$4,MAX(AO$1:AO204)+1,"")</f>
        <v/>
      </c>
      <c r="AP205" s="6" t="str">
        <f>IF($W205=AP$4,MAX(AP$1:AP204)+1,"")</f>
        <v/>
      </c>
      <c r="AQ205" s="6" t="str">
        <f>IF($W205=AQ$4,MAX(AQ$1:AQ204)+1,"")</f>
        <v/>
      </c>
      <c r="AR205" s="6" t="str">
        <f>IF($W205=AR$4,MAX(AR$1:AR204)+1,"")</f>
        <v/>
      </c>
      <c r="AS205" s="6" t="str">
        <f>IF($W205=AS$4,MAX(AS$1:AS204)+1,"")</f>
        <v/>
      </c>
      <c r="AT205" s="6" t="str">
        <f>IF($W205=AT$4,MAX(AT$1:AT204)+1,"")</f>
        <v/>
      </c>
      <c r="AU205" s="6" t="str">
        <f>IF($W205=AU$4,MAX(AU$1:AU204)+1,"")</f>
        <v/>
      </c>
      <c r="AV205" s="6" t="str">
        <f>IF($W205=AV$4,MAX(AV$1:AV204)+1,"")</f>
        <v/>
      </c>
      <c r="AW205" s="6" t="str">
        <f>IF($W205=AW$4,MAX(AW$1:AW204)+1,"")</f>
        <v/>
      </c>
      <c r="AX205" s="6">
        <f>IF($W205=AX$4,MAX(AX$1:AX204)+1,"")</f>
        <v>2</v>
      </c>
      <c r="AY205" s="6" t="str">
        <f>IF($W205=AY$4,MAX(AY$1:AY204)+1,"")</f>
        <v/>
      </c>
      <c r="AZ205" s="6" t="str">
        <f>IF($W205=AZ$4,MAX(AZ$1:AZ204)+1,"")</f>
        <v/>
      </c>
      <c r="BA205" s="6" t="str">
        <f>IF($W205=BA$4,MAX(BA$1:BA204)+1,"")</f>
        <v/>
      </c>
      <c r="BB205" s="6" t="str">
        <f>IF($W205=BB$4,MAX(BB$1:BB204)+1,"")</f>
        <v/>
      </c>
      <c r="BC205" s="6" t="str">
        <f>IF($W205=BC$4,MAX(BC$1:BC204)+1,"")</f>
        <v/>
      </c>
      <c r="BD205" s="6" t="str">
        <f>IF($W205=BD$4,MAX(BD$1:BD204)+1,"")</f>
        <v/>
      </c>
      <c r="BE205" s="6" t="str">
        <f>IF($W205=BE$4,MAX(BE$1:BE204)+1,"")</f>
        <v/>
      </c>
      <c r="BF205" s="6" t="str">
        <f>IF($W205=BF$4,MAX(BF$1:BF204)+1,"")</f>
        <v/>
      </c>
      <c r="BG205" s="6" t="str">
        <f>IF($W205=BG$4,MAX(BG$1:BG204)+1,"")</f>
        <v/>
      </c>
      <c r="BH205" s="6" t="str">
        <f>IF($W205=BH$4,MAX(BH$1:BH204)+1,"")</f>
        <v/>
      </c>
      <c r="BI205" s="6" t="str">
        <f>IF($W205=BI$4,MAX(BI$1:BI204)+1,"")</f>
        <v/>
      </c>
      <c r="BJ205" s="6" t="str">
        <f>IF($W205=BJ$4,MAX(BJ$1:BJ204)+1,"")</f>
        <v/>
      </c>
      <c r="BK205" s="6" t="str">
        <f>IF($W205=BK$4,MAX(BK$1:BK204)+1,"")</f>
        <v/>
      </c>
      <c r="BL205" s="6" t="str">
        <f>IF($W205=BL$4,MAX(BL$1:BL204)+1,"")</f>
        <v/>
      </c>
      <c r="BM205" s="6" t="str">
        <f>IF($W205=BM$4,MAX(BM$1:BM204)+1,"")</f>
        <v/>
      </c>
      <c r="BN205" s="6" t="str">
        <f>IF($W205=BN$4,MAX(BN$1:BN204)+1,"")</f>
        <v/>
      </c>
      <c r="BO205" s="6" t="str">
        <f>IF($W205=BO$4,MAX(BO$1:BO204)+1,"")</f>
        <v/>
      </c>
      <c r="BP205" s="6" t="str">
        <f>IF($W205=BP$4,MAX(BP$1:BP204)+1,"")</f>
        <v/>
      </c>
      <c r="BQ205" s="6" t="str">
        <f>IF($W205=BQ$4,MAX(BQ$1:BQ204)+1,"")</f>
        <v/>
      </c>
      <c r="BR205" s="6" t="str">
        <f>IF($W205=BR$4,MAX(BR$1:BR204)+1,"")</f>
        <v/>
      </c>
      <c r="BS205" s="6" t="str">
        <f>IF($W205=BS$4,MAX(BS$1:BS204)+1,"")</f>
        <v/>
      </c>
      <c r="BT205" s="6" t="str">
        <f>IF($W205=BT$4,MAX(BT$1:BT204)+1,"")</f>
        <v/>
      </c>
      <c r="BU205" s="6" t="str">
        <f>IF($W205=BU$4,MAX(BU$1:BU204)+1,"")</f>
        <v/>
      </c>
      <c r="BV205" s="6" t="str">
        <f>IF($W205=BV$4,MAX(BV$1:BV204)+1,"")</f>
        <v/>
      </c>
      <c r="BW205" s="6" t="str">
        <f>IF($W205=BW$4,MAX(BW$1:BW204)+1,"")</f>
        <v/>
      </c>
      <c r="BX205" s="6" t="str">
        <f>IF($W205=BX$4,MAX(BX$1:BX204)+1,"")</f>
        <v/>
      </c>
      <c r="BY205" s="6" t="str">
        <f>IF($W205=BY$4,MAX(BY$1:BY204)+1,"")</f>
        <v/>
      </c>
      <c r="BZ205" s="6" t="str">
        <f>IF($W205=BZ$4,MAX(BZ$1:BZ204)+1,"")</f>
        <v/>
      </c>
      <c r="CA205" s="6" t="str">
        <f>IF($W205=CA$4,MAX(CA$1:CA204)+1,"")</f>
        <v/>
      </c>
      <c r="CB205" s="6" t="str">
        <f>IF($W205=CB$4,MAX(CB$1:CB204)+1,"")</f>
        <v/>
      </c>
      <c r="CC205" s="6" t="str">
        <f>IF($W205=CC$4,MAX(CC$1:CC204)+1,"")</f>
        <v/>
      </c>
      <c r="CD205" s="6" t="str">
        <f>IF($W205=CD$4,MAX(CD$1:CD204)+1,"")</f>
        <v/>
      </c>
      <c r="CE205" s="6" t="str">
        <f>IF($W205=CE$4,MAX(CE$1:CE204)+1,"")</f>
        <v/>
      </c>
      <c r="CF205" s="6" t="str">
        <f>IF($W205=CF$4,MAX(CF$1:CF204)+1,"")</f>
        <v/>
      </c>
      <c r="CG205" s="6" t="str">
        <f>IF($W205=CG$4,MAX(CG$1:CG204)+1,"")</f>
        <v/>
      </c>
      <c r="CH205" s="6" t="str">
        <f>IF($W205=CH$4,MAX(CH$1:CH204)+1,"")</f>
        <v/>
      </c>
      <c r="CI205" s="6" t="str">
        <f>IF($W205=CI$4,MAX(CI$1:CI204)+1,"")</f>
        <v/>
      </c>
      <c r="CJ205" s="6" t="str">
        <f>IF($W205=CJ$4,MAX(CJ$1:CJ204)+1,"")</f>
        <v/>
      </c>
      <c r="CK205" s="6" t="str">
        <f>IF($W205=CK$4,MAX(CK$1:CK204)+1,"")</f>
        <v/>
      </c>
      <c r="CL205" s="6" t="str">
        <f>IF($W205=CL$4,MAX(CL$1:CL204)+1,"")</f>
        <v/>
      </c>
      <c r="CM205" s="6" t="str">
        <f>IF($W205=CM$4,MAX(CM$1:CM204)+1,"")</f>
        <v/>
      </c>
      <c r="CN205" s="6" t="str">
        <f>IF($W205=CN$4,MAX(CN$1:CN204)+1,"")</f>
        <v/>
      </c>
      <c r="CO205" s="6" t="str">
        <f>IF($W205=CO$4,MAX(CO$1:CO204)+1,"")</f>
        <v/>
      </c>
      <c r="CP205" s="6" t="str">
        <f>IF($W205=CP$4,MAX(CP$1:CP204)+1,"")</f>
        <v/>
      </c>
      <c r="CQ205" s="6" t="str">
        <f>IF($W205=CQ$4,MAX(CQ$1:CQ204)+1,"")</f>
        <v/>
      </c>
      <c r="CR205" s="6" t="str">
        <f>IF($W205=CR$4,MAX(CR$1:CR204)+1,"")</f>
        <v/>
      </c>
      <c r="CS205" s="6" t="str">
        <f>IF($W205=CS$4,MAX(CS$1:CS204)+1,"")</f>
        <v/>
      </c>
      <c r="CT205" s="5">
        <f t="shared" si="49"/>
        <v>2</v>
      </c>
      <c r="CU205" s="6" t="str">
        <f t="shared" si="50"/>
        <v>1319700065044</v>
      </c>
      <c r="CV205" s="5" t="str">
        <f t="shared" si="51"/>
        <v>เด็กชาย</v>
      </c>
      <c r="CW205" s="5" t="str" cm="1">
        <f t="array" ref="CW205">RIGHT(F205,MIN(LEN(SUBSTITUTE(F205,รายชื่อนักเรียนแยกห้อง!$AD$5:$AD$8,""))))</f>
        <v>ศุภกฤต</v>
      </c>
      <c r="CX205" s="6">
        <f t="shared" si="52"/>
        <v>0</v>
      </c>
      <c r="CY205" s="6" t="str">
        <f t="shared" si="53"/>
        <v/>
      </c>
      <c r="CZ205" s="5" t="str">
        <f t="shared" si="54"/>
        <v>มัธยมศึกษาปีที่ 2/1-0</v>
      </c>
      <c r="DA205" s="5" t="str">
        <f t="shared" si="55"/>
        <v>มัธยมศึกษาปีที่ 2/1-</v>
      </c>
      <c r="DC205" s="6" t="str">
        <f>IF(DB205="วิทย์-คณิต (เตรียมวิศวะ)",MAX($DC$1:DC204)+1,"")</f>
        <v/>
      </c>
      <c r="DD205" s="6" t="str">
        <f>IF(DB205="วิทย์-คณิต (วิทยาศาสตร์สุขภาพ)",MAX($DD$1:DD204)+1,"")</f>
        <v/>
      </c>
      <c r="DE205" s="6" t="str">
        <f>IF(DB205="ศิลป์การจัดการธุรกิจการค้าสมัยใหม่",MAX($DE$1:DE204)+1,"")</f>
        <v/>
      </c>
      <c r="DF205" s="6" t="str">
        <f>IF(DB205="ศิลป์ภาษาจีนเพื่อธุรกิจ 4.0",MAX($DF$1:DF204)+1,"")</f>
        <v/>
      </c>
      <c r="DG205" s="6" t="str">
        <f>IF(DB205="ศิลป์ภาษาอังกฤษเพื่อการสื่อสารธุรกิจ",MAX($DG$1:DG204)+1,"")</f>
        <v/>
      </c>
      <c r="DH205" s="6" t="str">
        <f>IF(DB205="นวัตกรรมการจัดการเกษตร",MAX($DH$1:DH204)+1,"")</f>
        <v/>
      </c>
      <c r="DI205" s="5">
        <f t="shared" si="56"/>
        <v>0</v>
      </c>
      <c r="DJ205" s="5" t="str">
        <f t="shared" si="57"/>
        <v>มัธยมศึกษาปีที่ 2/1-8</v>
      </c>
      <c r="DK205" s="5" t="str">
        <f t="shared" si="58"/>
        <v>-0</v>
      </c>
      <c r="DL205" s="5" t="str">
        <f t="shared" si="59"/>
        <v>มัธยมศึกษาปีที่ 2</v>
      </c>
    </row>
    <row r="206" spans="1:116">
      <c r="A206" s="5" t="str">
        <f t="shared" si="45"/>
        <v>มัธยมศึกษาปีที่ 2/1-9</v>
      </c>
      <c r="B206" s="5" t="str">
        <f t="shared" si="46"/>
        <v>ช68204-3</v>
      </c>
      <c r="C206" s="5" t="str">
        <f t="shared" si="47"/>
        <v>-0</v>
      </c>
      <c r="D206" s="8">
        <v>9</v>
      </c>
      <c r="E206" s="9" t="s">
        <v>610</v>
      </c>
      <c r="F206" s="3" t="s">
        <v>2029</v>
      </c>
      <c r="G206" s="3" t="s">
        <v>246</v>
      </c>
      <c r="H206" s="11">
        <v>1</v>
      </c>
      <c r="I206" s="11">
        <v>7</v>
      </c>
      <c r="J206" s="11">
        <v>0</v>
      </c>
      <c r="K206" s="11">
        <v>9</v>
      </c>
      <c r="L206" s="11">
        <v>9</v>
      </c>
      <c r="M206" s="11">
        <v>0</v>
      </c>
      <c r="N206" s="11">
        <v>1</v>
      </c>
      <c r="O206" s="11">
        <v>9</v>
      </c>
      <c r="P206" s="11">
        <v>0</v>
      </c>
      <c r="Q206" s="11">
        <v>7</v>
      </c>
      <c r="R206" s="11">
        <v>7</v>
      </c>
      <c r="S206" s="11">
        <v>4</v>
      </c>
      <c r="T206" s="11">
        <v>0</v>
      </c>
      <c r="U206" s="11" t="s">
        <v>579</v>
      </c>
      <c r="W206" s="6" t="str">
        <f>IF(X206="","",IF(X206=รายชื่อชมรม!$B$13,รายชื่อชมรม!$A$13,IF(X206=รายชื่อชมรม!$B$14,รายชื่อชมรม!$A$14,IF(X206=รายชื่อชมรม!$B$15,รายชื่อชมรม!$A$15,IF(X206=รายชื่อชมรม!$B$16,รายชื่อชมรม!$A$16,IF(X206=รายชื่อชมรม!$B$17,รายชื่อชมรม!$A$17,IF(X206=รายชื่อชมรม!$B$18,รายชื่อชมรม!$A$18,IF(X206=รายชื่อชมรม!$B$19,รายชื่อชมรม!$A$19,IF(X206=รายชื่อชมรม!$B$20,รายชื่อชมรม!$A$20,IF(X206=รายชื่อชมรม!$B$21,รายชื่อชมรม!$A$21,IF(X206=รายชื่อชมรม!$B$22,รายชื่อชมรม!$A$22,"-")))))))))))</f>
        <v>ช68204</v>
      </c>
      <c r="X206" s="6" t="s">
        <v>2318</v>
      </c>
      <c r="Y206" s="6" t="str">
        <f>IF(W206=0,"",IF(W206="-","",IF(W206="","",VLOOKUP(W206,รายชื่อชมรม!$A$3:$F$83,3,FALSE))))</f>
        <v>สิบเอกชัยวัฒน์  เรืองไกรศิลป์</v>
      </c>
      <c r="Z206" s="6" t="str">
        <f>IF(Y206=$Z$4,MAX(Z$1:$Z205)+1,"")</f>
        <v/>
      </c>
      <c r="AA206" s="6" t="str">
        <f>IF($Y206=AA$4,MAX(AA$1:AA205)+1,"")</f>
        <v/>
      </c>
      <c r="AB206" s="6" t="str">
        <f>IF($Y206=AB$4,MAX(AB$1:AB205)+1,"")</f>
        <v/>
      </c>
      <c r="AC206" s="6" t="str">
        <f>IF($Y206=AC$4,MAX(AC$1:AC205)+1,"")</f>
        <v/>
      </c>
      <c r="AD206" s="6" t="str">
        <f>IF($Y206=AD$4,MAX(AD$1:AD205)+1,"")</f>
        <v/>
      </c>
      <c r="AE206" s="6" t="str">
        <f>IF($Y206=AE$4,MAX(AE$1:AE205)+1,"")</f>
        <v/>
      </c>
      <c r="AF206" s="6" t="str">
        <f>IF($Y206=AF$4,MAX(AF$1:AF205)+1,"")</f>
        <v/>
      </c>
      <c r="AG206" s="6" t="str">
        <f>IF($Y206=AG$4,MAX(AG$1:AG205)+1,"")</f>
        <v/>
      </c>
      <c r="AH206" s="6" t="str">
        <f>IF($Y206=AH$4,MAX(AH$1:AH205)+1,"")</f>
        <v/>
      </c>
      <c r="AI206" s="5">
        <f t="shared" si="48"/>
        <v>0</v>
      </c>
      <c r="AK206" s="6" t="str">
        <f>IF($W206=AK$4,MAX(AK$1:AK205)+1,"")</f>
        <v/>
      </c>
      <c r="AL206" s="6" t="str">
        <f>IF($W206=AL$4,MAX(AL$1:AL205)+1,"")</f>
        <v/>
      </c>
      <c r="AM206" s="6" t="str">
        <f>IF($W206=AM$4,MAX(AM$1:AM205)+1,"")</f>
        <v/>
      </c>
      <c r="AN206" s="6" t="str">
        <f>IF($W206=AN$4,MAX(AN$1:AN205)+1,"")</f>
        <v/>
      </c>
      <c r="AO206" s="6" t="str">
        <f>IF($W206=AO$4,MAX(AO$1:AO205)+1,"")</f>
        <v/>
      </c>
      <c r="AP206" s="6" t="str">
        <f>IF($W206=AP$4,MAX(AP$1:AP205)+1,"")</f>
        <v/>
      </c>
      <c r="AQ206" s="6" t="str">
        <f>IF($W206=AQ$4,MAX(AQ$1:AQ205)+1,"")</f>
        <v/>
      </c>
      <c r="AR206" s="6" t="str">
        <f>IF($W206=AR$4,MAX(AR$1:AR205)+1,"")</f>
        <v/>
      </c>
      <c r="AS206" s="6" t="str">
        <f>IF($W206=AS$4,MAX(AS$1:AS205)+1,"")</f>
        <v/>
      </c>
      <c r="AT206" s="6" t="str">
        <f>IF($W206=AT$4,MAX(AT$1:AT205)+1,"")</f>
        <v/>
      </c>
      <c r="AU206" s="6" t="str">
        <f>IF($W206=AU$4,MAX(AU$1:AU205)+1,"")</f>
        <v/>
      </c>
      <c r="AV206" s="6" t="str">
        <f>IF($W206=AV$4,MAX(AV$1:AV205)+1,"")</f>
        <v/>
      </c>
      <c r="AW206" s="6" t="str">
        <f>IF($W206=AW$4,MAX(AW$1:AW205)+1,"")</f>
        <v/>
      </c>
      <c r="AX206" s="6">
        <f>IF($W206=AX$4,MAX(AX$1:AX205)+1,"")</f>
        <v>3</v>
      </c>
      <c r="AY206" s="6" t="str">
        <f>IF($W206=AY$4,MAX(AY$1:AY205)+1,"")</f>
        <v/>
      </c>
      <c r="AZ206" s="6" t="str">
        <f>IF($W206=AZ$4,MAX(AZ$1:AZ205)+1,"")</f>
        <v/>
      </c>
      <c r="BA206" s="6" t="str">
        <f>IF($W206=BA$4,MAX(BA$1:BA205)+1,"")</f>
        <v/>
      </c>
      <c r="BB206" s="6" t="str">
        <f>IF($W206=BB$4,MAX(BB$1:BB205)+1,"")</f>
        <v/>
      </c>
      <c r="BC206" s="6" t="str">
        <f>IF($W206=BC$4,MAX(BC$1:BC205)+1,"")</f>
        <v/>
      </c>
      <c r="BD206" s="6" t="str">
        <f>IF($W206=BD$4,MAX(BD$1:BD205)+1,"")</f>
        <v/>
      </c>
      <c r="BE206" s="6" t="str">
        <f>IF($W206=BE$4,MAX(BE$1:BE205)+1,"")</f>
        <v/>
      </c>
      <c r="BF206" s="6" t="str">
        <f>IF($W206=BF$4,MAX(BF$1:BF205)+1,"")</f>
        <v/>
      </c>
      <c r="BG206" s="6" t="str">
        <f>IF($W206=BG$4,MAX(BG$1:BG205)+1,"")</f>
        <v/>
      </c>
      <c r="BH206" s="6" t="str">
        <f>IF($W206=BH$4,MAX(BH$1:BH205)+1,"")</f>
        <v/>
      </c>
      <c r="BI206" s="6" t="str">
        <f>IF($W206=BI$4,MAX(BI$1:BI205)+1,"")</f>
        <v/>
      </c>
      <c r="BJ206" s="6" t="str">
        <f>IF($W206=BJ$4,MAX(BJ$1:BJ205)+1,"")</f>
        <v/>
      </c>
      <c r="BK206" s="6" t="str">
        <f>IF($W206=BK$4,MAX(BK$1:BK205)+1,"")</f>
        <v/>
      </c>
      <c r="BL206" s="6" t="str">
        <f>IF($W206=BL$4,MAX(BL$1:BL205)+1,"")</f>
        <v/>
      </c>
      <c r="BM206" s="6" t="str">
        <f>IF($W206=BM$4,MAX(BM$1:BM205)+1,"")</f>
        <v/>
      </c>
      <c r="BN206" s="6" t="str">
        <f>IF($W206=BN$4,MAX(BN$1:BN205)+1,"")</f>
        <v/>
      </c>
      <c r="BO206" s="6" t="str">
        <f>IF($W206=BO$4,MAX(BO$1:BO205)+1,"")</f>
        <v/>
      </c>
      <c r="BP206" s="6" t="str">
        <f>IF($W206=BP$4,MAX(BP$1:BP205)+1,"")</f>
        <v/>
      </c>
      <c r="BQ206" s="6" t="str">
        <f>IF($W206=BQ$4,MAX(BQ$1:BQ205)+1,"")</f>
        <v/>
      </c>
      <c r="BR206" s="6" t="str">
        <f>IF($W206=BR$4,MAX(BR$1:BR205)+1,"")</f>
        <v/>
      </c>
      <c r="BS206" s="6" t="str">
        <f>IF($W206=BS$4,MAX(BS$1:BS205)+1,"")</f>
        <v/>
      </c>
      <c r="BT206" s="6" t="str">
        <f>IF($W206=BT$4,MAX(BT$1:BT205)+1,"")</f>
        <v/>
      </c>
      <c r="BU206" s="6" t="str">
        <f>IF($W206=BU$4,MAX(BU$1:BU205)+1,"")</f>
        <v/>
      </c>
      <c r="BV206" s="6" t="str">
        <f>IF($W206=BV$4,MAX(BV$1:BV205)+1,"")</f>
        <v/>
      </c>
      <c r="BW206" s="6" t="str">
        <f>IF($W206=BW$4,MAX(BW$1:BW205)+1,"")</f>
        <v/>
      </c>
      <c r="BX206" s="6" t="str">
        <f>IF($W206=BX$4,MAX(BX$1:BX205)+1,"")</f>
        <v/>
      </c>
      <c r="BY206" s="6" t="str">
        <f>IF($W206=BY$4,MAX(BY$1:BY205)+1,"")</f>
        <v/>
      </c>
      <c r="BZ206" s="6" t="str">
        <f>IF($W206=BZ$4,MAX(BZ$1:BZ205)+1,"")</f>
        <v/>
      </c>
      <c r="CA206" s="6" t="str">
        <f>IF($W206=CA$4,MAX(CA$1:CA205)+1,"")</f>
        <v/>
      </c>
      <c r="CB206" s="6" t="str">
        <f>IF($W206=CB$4,MAX(CB$1:CB205)+1,"")</f>
        <v/>
      </c>
      <c r="CC206" s="6" t="str">
        <f>IF($W206=CC$4,MAX(CC$1:CC205)+1,"")</f>
        <v/>
      </c>
      <c r="CD206" s="6" t="str">
        <f>IF($W206=CD$4,MAX(CD$1:CD205)+1,"")</f>
        <v/>
      </c>
      <c r="CE206" s="6" t="str">
        <f>IF($W206=CE$4,MAX(CE$1:CE205)+1,"")</f>
        <v/>
      </c>
      <c r="CF206" s="6" t="str">
        <f>IF($W206=CF$4,MAX(CF$1:CF205)+1,"")</f>
        <v/>
      </c>
      <c r="CG206" s="6" t="str">
        <f>IF($W206=CG$4,MAX(CG$1:CG205)+1,"")</f>
        <v/>
      </c>
      <c r="CH206" s="6" t="str">
        <f>IF($W206=CH$4,MAX(CH$1:CH205)+1,"")</f>
        <v/>
      </c>
      <c r="CI206" s="6" t="str">
        <f>IF($W206=CI$4,MAX(CI$1:CI205)+1,"")</f>
        <v/>
      </c>
      <c r="CJ206" s="6" t="str">
        <f>IF($W206=CJ$4,MAX(CJ$1:CJ205)+1,"")</f>
        <v/>
      </c>
      <c r="CK206" s="6" t="str">
        <f>IF($W206=CK$4,MAX(CK$1:CK205)+1,"")</f>
        <v/>
      </c>
      <c r="CL206" s="6" t="str">
        <f>IF($W206=CL$4,MAX(CL$1:CL205)+1,"")</f>
        <v/>
      </c>
      <c r="CM206" s="6" t="str">
        <f>IF($W206=CM$4,MAX(CM$1:CM205)+1,"")</f>
        <v/>
      </c>
      <c r="CN206" s="6" t="str">
        <f>IF($W206=CN$4,MAX(CN$1:CN205)+1,"")</f>
        <v/>
      </c>
      <c r="CO206" s="6" t="str">
        <f>IF($W206=CO$4,MAX(CO$1:CO205)+1,"")</f>
        <v/>
      </c>
      <c r="CP206" s="6" t="str">
        <f>IF($W206=CP$4,MAX(CP$1:CP205)+1,"")</f>
        <v/>
      </c>
      <c r="CQ206" s="6" t="str">
        <f>IF($W206=CQ$4,MAX(CQ$1:CQ205)+1,"")</f>
        <v/>
      </c>
      <c r="CR206" s="6" t="str">
        <f>IF($W206=CR$4,MAX(CR$1:CR205)+1,"")</f>
        <v/>
      </c>
      <c r="CS206" s="6" t="str">
        <f>IF($W206=CS$4,MAX(CS$1:CS205)+1,"")</f>
        <v/>
      </c>
      <c r="CT206" s="5">
        <f t="shared" si="49"/>
        <v>3</v>
      </c>
      <c r="CU206" s="6" t="str">
        <f t="shared" si="50"/>
        <v>1709901907740</v>
      </c>
      <c r="CV206" s="5" t="str">
        <f t="shared" si="51"/>
        <v>เด็กชาย</v>
      </c>
      <c r="CW206" s="5" t="str" cm="1">
        <f t="array" ref="CW206">RIGHT(F206,MIN(LEN(SUBSTITUTE(F206,รายชื่อนักเรียนแยกห้อง!$AD$5:$AD$8,""))))</f>
        <v xml:space="preserve">วัชรพล </v>
      </c>
      <c r="CX206" s="6">
        <f t="shared" si="52"/>
        <v>0</v>
      </c>
      <c r="CY206" s="6" t="str">
        <f t="shared" si="53"/>
        <v/>
      </c>
      <c r="CZ206" s="5" t="str">
        <f t="shared" si="54"/>
        <v>มัธยมศึกษาปีที่ 2/1-0</v>
      </c>
      <c r="DA206" s="5" t="str">
        <f t="shared" si="55"/>
        <v>มัธยมศึกษาปีที่ 2/1-</v>
      </c>
      <c r="DC206" s="6" t="str">
        <f>IF(DB206="วิทย์-คณิต (เตรียมวิศวะ)",MAX($DC$1:DC205)+1,"")</f>
        <v/>
      </c>
      <c r="DD206" s="6" t="str">
        <f>IF(DB206="วิทย์-คณิต (วิทยาศาสตร์สุขภาพ)",MAX($DD$1:DD205)+1,"")</f>
        <v/>
      </c>
      <c r="DE206" s="6" t="str">
        <f>IF(DB206="ศิลป์การจัดการธุรกิจการค้าสมัยใหม่",MAX($DE$1:DE205)+1,"")</f>
        <v/>
      </c>
      <c r="DF206" s="6" t="str">
        <f>IF(DB206="ศิลป์ภาษาจีนเพื่อธุรกิจ 4.0",MAX($DF$1:DF205)+1,"")</f>
        <v/>
      </c>
      <c r="DG206" s="6" t="str">
        <f>IF(DB206="ศิลป์ภาษาอังกฤษเพื่อการสื่อสารธุรกิจ",MAX($DG$1:DG205)+1,"")</f>
        <v/>
      </c>
      <c r="DH206" s="6" t="str">
        <f>IF(DB206="นวัตกรรมการจัดการเกษตร",MAX($DH$1:DH205)+1,"")</f>
        <v/>
      </c>
      <c r="DI206" s="5">
        <f t="shared" si="56"/>
        <v>0</v>
      </c>
      <c r="DJ206" s="5" t="str">
        <f t="shared" si="57"/>
        <v>มัธยมศึกษาปีที่ 2/1-9</v>
      </c>
      <c r="DK206" s="5" t="str">
        <f t="shared" si="58"/>
        <v>-0</v>
      </c>
      <c r="DL206" s="5" t="str">
        <f t="shared" si="59"/>
        <v>มัธยมศึกษาปีที่ 2</v>
      </c>
    </row>
    <row r="207" spans="1:116">
      <c r="A207" s="5" t="str">
        <f t="shared" si="45"/>
        <v>มัธยมศึกษาปีที่ 2/1-10</v>
      </c>
      <c r="B207" s="5" t="str">
        <f t="shared" si="46"/>
        <v>ช68209-3</v>
      </c>
      <c r="C207" s="5" t="str">
        <f t="shared" si="47"/>
        <v>-0</v>
      </c>
      <c r="D207" s="8">
        <v>10</v>
      </c>
      <c r="E207" s="9" t="s">
        <v>611</v>
      </c>
      <c r="F207" s="3" t="s">
        <v>612</v>
      </c>
      <c r="G207" s="3" t="s">
        <v>613</v>
      </c>
      <c r="H207" s="11">
        <v>1</v>
      </c>
      <c r="I207" s="11">
        <v>7</v>
      </c>
      <c r="J207" s="11">
        <v>0</v>
      </c>
      <c r="K207" s="11">
        <v>7</v>
      </c>
      <c r="L207" s="11">
        <v>7</v>
      </c>
      <c r="M207" s="11">
        <v>0</v>
      </c>
      <c r="N207" s="11">
        <v>0</v>
      </c>
      <c r="O207" s="11">
        <v>0</v>
      </c>
      <c r="P207" s="11">
        <v>1</v>
      </c>
      <c r="Q207" s="11">
        <v>7</v>
      </c>
      <c r="R207" s="11">
        <v>4</v>
      </c>
      <c r="S207" s="11">
        <v>5</v>
      </c>
      <c r="T207" s="11">
        <v>1</v>
      </c>
      <c r="U207" s="11" t="s">
        <v>579</v>
      </c>
      <c r="W207" s="6" t="str">
        <f>IF(X207="","",IF(X207=รายชื่อชมรม!$B$13,รายชื่อชมรม!$A$13,IF(X207=รายชื่อชมรม!$B$14,รายชื่อชมรม!$A$14,IF(X207=รายชื่อชมรม!$B$15,รายชื่อชมรม!$A$15,IF(X207=รายชื่อชมรม!$B$16,รายชื่อชมรม!$A$16,IF(X207=รายชื่อชมรม!$B$17,รายชื่อชมรม!$A$17,IF(X207=รายชื่อชมรม!$B$18,รายชื่อชมรม!$A$18,IF(X207=รายชื่อชมรม!$B$19,รายชื่อชมรม!$A$19,IF(X207=รายชื่อชมรม!$B$20,รายชื่อชมรม!$A$20,IF(X207=รายชื่อชมรม!$B$21,รายชื่อชมรม!$A$21,IF(X207=รายชื่อชมรม!$B$22,รายชื่อชมรม!$A$22,"-")))))))))))</f>
        <v>ช68209</v>
      </c>
      <c r="X207" s="6" t="s">
        <v>2312</v>
      </c>
      <c r="Y207" s="6" t="str">
        <f>IF(W207=0,"",IF(W207="-","",IF(W207="","",VLOOKUP(W207,รายชื่อชมรม!$A$3:$F$83,3,FALSE))))</f>
        <v>นางสาวณัฐกานต์  อยู่วงษ์อั๋น</v>
      </c>
      <c r="Z207" s="6" t="str">
        <f>IF(Y207=$Z$4,MAX(Z$1:$Z206)+1,"")</f>
        <v/>
      </c>
      <c r="AA207" s="6" t="str">
        <f>IF($Y207=AA$4,MAX(AA$1:AA206)+1,"")</f>
        <v/>
      </c>
      <c r="AB207" s="6" t="str">
        <f>IF($Y207=AB$4,MAX(AB$1:AB206)+1,"")</f>
        <v/>
      </c>
      <c r="AC207" s="6" t="str">
        <f>IF($Y207=AC$4,MAX(AC$1:AC206)+1,"")</f>
        <v/>
      </c>
      <c r="AD207" s="6" t="str">
        <f>IF($Y207=AD$4,MAX(AD$1:AD206)+1,"")</f>
        <v/>
      </c>
      <c r="AE207" s="6" t="str">
        <f>IF($Y207=AE$4,MAX(AE$1:AE206)+1,"")</f>
        <v/>
      </c>
      <c r="AF207" s="6" t="str">
        <f>IF($Y207=AF$4,MAX(AF$1:AF206)+1,"")</f>
        <v/>
      </c>
      <c r="AG207" s="6" t="str">
        <f>IF($Y207=AG$4,MAX(AG$1:AG206)+1,"")</f>
        <v/>
      </c>
      <c r="AH207" s="6" t="str">
        <f>IF($Y207=AH$4,MAX(AH$1:AH206)+1,"")</f>
        <v/>
      </c>
      <c r="AI207" s="5">
        <f t="shared" si="48"/>
        <v>0</v>
      </c>
      <c r="AK207" s="6" t="str">
        <f>IF($W207=AK$4,MAX(AK$1:AK206)+1,"")</f>
        <v/>
      </c>
      <c r="AL207" s="6" t="str">
        <f>IF($W207=AL$4,MAX(AL$1:AL206)+1,"")</f>
        <v/>
      </c>
      <c r="AM207" s="6" t="str">
        <f>IF($W207=AM$4,MAX(AM$1:AM206)+1,"")</f>
        <v/>
      </c>
      <c r="AN207" s="6" t="str">
        <f>IF($W207=AN$4,MAX(AN$1:AN206)+1,"")</f>
        <v/>
      </c>
      <c r="AO207" s="6" t="str">
        <f>IF($W207=AO$4,MAX(AO$1:AO206)+1,"")</f>
        <v/>
      </c>
      <c r="AP207" s="6" t="str">
        <f>IF($W207=AP$4,MAX(AP$1:AP206)+1,"")</f>
        <v/>
      </c>
      <c r="AQ207" s="6" t="str">
        <f>IF($W207=AQ$4,MAX(AQ$1:AQ206)+1,"")</f>
        <v/>
      </c>
      <c r="AR207" s="6" t="str">
        <f>IF($W207=AR$4,MAX(AR$1:AR206)+1,"")</f>
        <v/>
      </c>
      <c r="AS207" s="6" t="str">
        <f>IF($W207=AS$4,MAX(AS$1:AS206)+1,"")</f>
        <v/>
      </c>
      <c r="AT207" s="6" t="str">
        <f>IF($W207=AT$4,MAX(AT$1:AT206)+1,"")</f>
        <v/>
      </c>
      <c r="AU207" s="6" t="str">
        <f>IF($W207=AU$4,MAX(AU$1:AU206)+1,"")</f>
        <v/>
      </c>
      <c r="AV207" s="6" t="str">
        <f>IF($W207=AV$4,MAX(AV$1:AV206)+1,"")</f>
        <v/>
      </c>
      <c r="AW207" s="6" t="str">
        <f>IF($W207=AW$4,MAX(AW$1:AW206)+1,"")</f>
        <v/>
      </c>
      <c r="AX207" s="6" t="str">
        <f>IF($W207=AX$4,MAX(AX$1:AX206)+1,"")</f>
        <v/>
      </c>
      <c r="AY207" s="6" t="str">
        <f>IF($W207=AY$4,MAX(AY$1:AY206)+1,"")</f>
        <v/>
      </c>
      <c r="AZ207" s="6" t="str">
        <f>IF($W207=AZ$4,MAX(AZ$1:AZ206)+1,"")</f>
        <v/>
      </c>
      <c r="BA207" s="6" t="str">
        <f>IF($W207=BA$4,MAX(BA$1:BA206)+1,"")</f>
        <v/>
      </c>
      <c r="BB207" s="6" t="str">
        <f>IF($W207=BB$4,MAX(BB$1:BB206)+1,"")</f>
        <v/>
      </c>
      <c r="BC207" s="6">
        <f>IF($W207=BC$4,MAX(BC$1:BC206)+1,"")</f>
        <v>3</v>
      </c>
      <c r="BD207" s="6" t="str">
        <f>IF($W207=BD$4,MAX(BD$1:BD206)+1,"")</f>
        <v/>
      </c>
      <c r="BE207" s="6" t="str">
        <f>IF($W207=BE$4,MAX(BE$1:BE206)+1,"")</f>
        <v/>
      </c>
      <c r="BF207" s="6" t="str">
        <f>IF($W207=BF$4,MAX(BF$1:BF206)+1,"")</f>
        <v/>
      </c>
      <c r="BG207" s="6" t="str">
        <f>IF($W207=BG$4,MAX(BG$1:BG206)+1,"")</f>
        <v/>
      </c>
      <c r="BH207" s="6" t="str">
        <f>IF($W207=BH$4,MAX(BH$1:BH206)+1,"")</f>
        <v/>
      </c>
      <c r="BI207" s="6" t="str">
        <f>IF($W207=BI$4,MAX(BI$1:BI206)+1,"")</f>
        <v/>
      </c>
      <c r="BJ207" s="6" t="str">
        <f>IF($W207=BJ$4,MAX(BJ$1:BJ206)+1,"")</f>
        <v/>
      </c>
      <c r="BK207" s="6" t="str">
        <f>IF($W207=BK$4,MAX(BK$1:BK206)+1,"")</f>
        <v/>
      </c>
      <c r="BL207" s="6" t="str">
        <f>IF($W207=BL$4,MAX(BL$1:BL206)+1,"")</f>
        <v/>
      </c>
      <c r="BM207" s="6" t="str">
        <f>IF($W207=BM$4,MAX(BM$1:BM206)+1,"")</f>
        <v/>
      </c>
      <c r="BN207" s="6" t="str">
        <f>IF($W207=BN$4,MAX(BN$1:BN206)+1,"")</f>
        <v/>
      </c>
      <c r="BO207" s="6" t="str">
        <f>IF($W207=BO$4,MAX(BO$1:BO206)+1,"")</f>
        <v/>
      </c>
      <c r="BP207" s="6" t="str">
        <f>IF($W207=BP$4,MAX(BP$1:BP206)+1,"")</f>
        <v/>
      </c>
      <c r="BQ207" s="6" t="str">
        <f>IF($W207=BQ$4,MAX(BQ$1:BQ206)+1,"")</f>
        <v/>
      </c>
      <c r="BR207" s="6" t="str">
        <f>IF($W207=BR$4,MAX(BR$1:BR206)+1,"")</f>
        <v/>
      </c>
      <c r="BS207" s="6" t="str">
        <f>IF($W207=BS$4,MAX(BS$1:BS206)+1,"")</f>
        <v/>
      </c>
      <c r="BT207" s="6" t="str">
        <f>IF($W207=BT$4,MAX(BT$1:BT206)+1,"")</f>
        <v/>
      </c>
      <c r="BU207" s="6" t="str">
        <f>IF($W207=BU$4,MAX(BU$1:BU206)+1,"")</f>
        <v/>
      </c>
      <c r="BV207" s="6" t="str">
        <f>IF($W207=BV$4,MAX(BV$1:BV206)+1,"")</f>
        <v/>
      </c>
      <c r="BW207" s="6" t="str">
        <f>IF($W207=BW$4,MAX(BW$1:BW206)+1,"")</f>
        <v/>
      </c>
      <c r="BX207" s="6" t="str">
        <f>IF($W207=BX$4,MAX(BX$1:BX206)+1,"")</f>
        <v/>
      </c>
      <c r="BY207" s="6" t="str">
        <f>IF($W207=BY$4,MAX(BY$1:BY206)+1,"")</f>
        <v/>
      </c>
      <c r="BZ207" s="6" t="str">
        <f>IF($W207=BZ$4,MAX(BZ$1:BZ206)+1,"")</f>
        <v/>
      </c>
      <c r="CA207" s="6" t="str">
        <f>IF($W207=CA$4,MAX(CA$1:CA206)+1,"")</f>
        <v/>
      </c>
      <c r="CB207" s="6" t="str">
        <f>IF($W207=CB$4,MAX(CB$1:CB206)+1,"")</f>
        <v/>
      </c>
      <c r="CC207" s="6" t="str">
        <f>IF($W207=CC$4,MAX(CC$1:CC206)+1,"")</f>
        <v/>
      </c>
      <c r="CD207" s="6" t="str">
        <f>IF($W207=CD$4,MAX(CD$1:CD206)+1,"")</f>
        <v/>
      </c>
      <c r="CE207" s="6" t="str">
        <f>IF($W207=CE$4,MAX(CE$1:CE206)+1,"")</f>
        <v/>
      </c>
      <c r="CF207" s="6" t="str">
        <f>IF($W207=CF$4,MAX(CF$1:CF206)+1,"")</f>
        <v/>
      </c>
      <c r="CG207" s="6" t="str">
        <f>IF($W207=CG$4,MAX(CG$1:CG206)+1,"")</f>
        <v/>
      </c>
      <c r="CH207" s="6" t="str">
        <f>IF($W207=CH$4,MAX(CH$1:CH206)+1,"")</f>
        <v/>
      </c>
      <c r="CI207" s="6" t="str">
        <f>IF($W207=CI$4,MAX(CI$1:CI206)+1,"")</f>
        <v/>
      </c>
      <c r="CJ207" s="6" t="str">
        <f>IF($W207=CJ$4,MAX(CJ$1:CJ206)+1,"")</f>
        <v/>
      </c>
      <c r="CK207" s="6" t="str">
        <f>IF($W207=CK$4,MAX(CK$1:CK206)+1,"")</f>
        <v/>
      </c>
      <c r="CL207" s="6" t="str">
        <f>IF($W207=CL$4,MAX(CL$1:CL206)+1,"")</f>
        <v/>
      </c>
      <c r="CM207" s="6" t="str">
        <f>IF($W207=CM$4,MAX(CM$1:CM206)+1,"")</f>
        <v/>
      </c>
      <c r="CN207" s="6" t="str">
        <f>IF($W207=CN$4,MAX(CN$1:CN206)+1,"")</f>
        <v/>
      </c>
      <c r="CO207" s="6" t="str">
        <f>IF($W207=CO$4,MAX(CO$1:CO206)+1,"")</f>
        <v/>
      </c>
      <c r="CP207" s="6" t="str">
        <f>IF($W207=CP$4,MAX(CP$1:CP206)+1,"")</f>
        <v/>
      </c>
      <c r="CQ207" s="6" t="str">
        <f>IF($W207=CQ$4,MAX(CQ$1:CQ206)+1,"")</f>
        <v/>
      </c>
      <c r="CR207" s="6" t="str">
        <f>IF($W207=CR$4,MAX(CR$1:CR206)+1,"")</f>
        <v/>
      </c>
      <c r="CS207" s="6" t="str">
        <f>IF($W207=CS$4,MAX(CS$1:CS206)+1,"")</f>
        <v/>
      </c>
      <c r="CT207" s="5">
        <f t="shared" si="49"/>
        <v>3</v>
      </c>
      <c r="CU207" s="6" t="str">
        <f t="shared" si="50"/>
        <v>1707700017451</v>
      </c>
      <c r="CV207" s="5" t="str">
        <f t="shared" si="51"/>
        <v>เด็กชาย</v>
      </c>
      <c r="CW207" s="5" t="str" cm="1">
        <f t="array" ref="CW207">RIGHT(F207,MIN(LEN(SUBSTITUTE(F207,รายชื่อนักเรียนแยกห้อง!$AD$5:$AD$8,""))))</f>
        <v>จักริน</v>
      </c>
      <c r="CX207" s="6">
        <f t="shared" si="52"/>
        <v>0</v>
      </c>
      <c r="CY207" s="6" t="str">
        <f t="shared" si="53"/>
        <v/>
      </c>
      <c r="CZ207" s="5" t="str">
        <f t="shared" si="54"/>
        <v>มัธยมศึกษาปีที่ 2/1-0</v>
      </c>
      <c r="DA207" s="5" t="str">
        <f t="shared" si="55"/>
        <v>มัธยมศึกษาปีที่ 2/1-</v>
      </c>
      <c r="DC207" s="6" t="str">
        <f>IF(DB207="วิทย์-คณิต (เตรียมวิศวะ)",MAX($DC$1:DC206)+1,"")</f>
        <v/>
      </c>
      <c r="DD207" s="6" t="str">
        <f>IF(DB207="วิทย์-คณิต (วิทยาศาสตร์สุขภาพ)",MAX($DD$1:DD206)+1,"")</f>
        <v/>
      </c>
      <c r="DE207" s="6" t="str">
        <f>IF(DB207="ศิลป์การจัดการธุรกิจการค้าสมัยใหม่",MAX($DE$1:DE206)+1,"")</f>
        <v/>
      </c>
      <c r="DF207" s="6" t="str">
        <f>IF(DB207="ศิลป์ภาษาจีนเพื่อธุรกิจ 4.0",MAX($DF$1:DF206)+1,"")</f>
        <v/>
      </c>
      <c r="DG207" s="6" t="str">
        <f>IF(DB207="ศิลป์ภาษาอังกฤษเพื่อการสื่อสารธุรกิจ",MAX($DG$1:DG206)+1,"")</f>
        <v/>
      </c>
      <c r="DH207" s="6" t="str">
        <f>IF(DB207="นวัตกรรมการจัดการเกษตร",MAX($DH$1:DH206)+1,"")</f>
        <v/>
      </c>
      <c r="DI207" s="5">
        <f t="shared" si="56"/>
        <v>0</v>
      </c>
      <c r="DJ207" s="5" t="str">
        <f t="shared" si="57"/>
        <v>มัธยมศึกษาปีที่ 2/1-10</v>
      </c>
      <c r="DK207" s="5" t="str">
        <f t="shared" si="58"/>
        <v>-0</v>
      </c>
      <c r="DL207" s="5" t="str">
        <f t="shared" si="59"/>
        <v>มัธยมศึกษาปีที่ 2</v>
      </c>
    </row>
    <row r="208" spans="1:116">
      <c r="A208" s="5" t="str">
        <f t="shared" si="45"/>
        <v>มัธยมศึกษาปีที่ 2/1-11</v>
      </c>
      <c r="B208" s="5" t="str">
        <f t="shared" si="46"/>
        <v>ช68206-2</v>
      </c>
      <c r="C208" s="5" t="str">
        <f t="shared" si="47"/>
        <v>-0</v>
      </c>
      <c r="D208" s="8">
        <v>11</v>
      </c>
      <c r="E208" s="9" t="s">
        <v>614</v>
      </c>
      <c r="F208" s="3" t="s">
        <v>615</v>
      </c>
      <c r="G208" s="3" t="s">
        <v>616</v>
      </c>
      <c r="H208" s="11">
        <v>1</v>
      </c>
      <c r="I208" s="11">
        <v>7</v>
      </c>
      <c r="J208" s="11">
        <v>0</v>
      </c>
      <c r="K208" s="11">
        <v>9</v>
      </c>
      <c r="L208" s="11">
        <v>9</v>
      </c>
      <c r="M208" s="11">
        <v>0</v>
      </c>
      <c r="N208" s="11">
        <v>1</v>
      </c>
      <c r="O208" s="11">
        <v>8</v>
      </c>
      <c r="P208" s="11">
        <v>9</v>
      </c>
      <c r="Q208" s="11">
        <v>9</v>
      </c>
      <c r="R208" s="11">
        <v>8</v>
      </c>
      <c r="S208" s="11">
        <v>1</v>
      </c>
      <c r="T208" s="11">
        <v>0</v>
      </c>
      <c r="U208" s="11" t="s">
        <v>579</v>
      </c>
      <c r="W208" s="6" t="str">
        <f>IF(X208="","",IF(X208=รายชื่อชมรม!$B$13,รายชื่อชมรม!$A$13,IF(X208=รายชื่อชมรม!$B$14,รายชื่อชมรม!$A$14,IF(X208=รายชื่อชมรม!$B$15,รายชื่อชมรม!$A$15,IF(X208=รายชื่อชมรม!$B$16,รายชื่อชมรม!$A$16,IF(X208=รายชื่อชมรม!$B$17,รายชื่อชมรม!$A$17,IF(X208=รายชื่อชมรม!$B$18,รายชื่อชมรม!$A$18,IF(X208=รายชื่อชมรม!$B$19,รายชื่อชมรม!$A$19,IF(X208=รายชื่อชมรม!$B$20,รายชื่อชมรม!$A$20,IF(X208=รายชื่อชมรม!$B$21,รายชื่อชมรม!$A$21,IF(X208=รายชื่อชมรม!$B$22,รายชื่อชมรม!$A$22,"-")))))))))))</f>
        <v>ช68206</v>
      </c>
      <c r="X208" s="6" t="s">
        <v>2308</v>
      </c>
      <c r="Y208" s="6" t="str">
        <f>IF(W208=0,"",IF(W208="-","",IF(W208="","",VLOOKUP(W208,รายชื่อชมรม!$A$3:$F$83,3,FALSE))))</f>
        <v>นายชัยวัฒน์  กตัญญตาพงษ์</v>
      </c>
      <c r="Z208" s="6" t="str">
        <f>IF(Y208=$Z$4,MAX(Z$1:$Z207)+1,"")</f>
        <v/>
      </c>
      <c r="AA208" s="6" t="str">
        <f>IF($Y208=AA$4,MAX(AA$1:AA207)+1,"")</f>
        <v/>
      </c>
      <c r="AB208" s="6" t="str">
        <f>IF($Y208=AB$4,MAX(AB$1:AB207)+1,"")</f>
        <v/>
      </c>
      <c r="AC208" s="6" t="str">
        <f>IF($Y208=AC$4,MAX(AC$1:AC207)+1,"")</f>
        <v/>
      </c>
      <c r="AD208" s="6" t="str">
        <f>IF($Y208=AD$4,MAX(AD$1:AD207)+1,"")</f>
        <v/>
      </c>
      <c r="AE208" s="6" t="str">
        <f>IF($Y208=AE$4,MAX(AE$1:AE207)+1,"")</f>
        <v/>
      </c>
      <c r="AF208" s="6" t="str">
        <f>IF($Y208=AF$4,MAX(AF$1:AF207)+1,"")</f>
        <v/>
      </c>
      <c r="AG208" s="6" t="str">
        <f>IF($Y208=AG$4,MAX(AG$1:AG207)+1,"")</f>
        <v/>
      </c>
      <c r="AH208" s="6" t="str">
        <f>IF($Y208=AH$4,MAX(AH$1:AH207)+1,"")</f>
        <v/>
      </c>
      <c r="AI208" s="5">
        <f t="shared" si="48"/>
        <v>0</v>
      </c>
      <c r="AK208" s="6" t="str">
        <f>IF($W208=AK$4,MAX(AK$1:AK207)+1,"")</f>
        <v/>
      </c>
      <c r="AL208" s="6" t="str">
        <f>IF($W208=AL$4,MAX(AL$1:AL207)+1,"")</f>
        <v/>
      </c>
      <c r="AM208" s="6" t="str">
        <f>IF($W208=AM$4,MAX(AM$1:AM207)+1,"")</f>
        <v/>
      </c>
      <c r="AN208" s="6" t="str">
        <f>IF($W208=AN$4,MAX(AN$1:AN207)+1,"")</f>
        <v/>
      </c>
      <c r="AO208" s="6" t="str">
        <f>IF($W208=AO$4,MAX(AO$1:AO207)+1,"")</f>
        <v/>
      </c>
      <c r="AP208" s="6" t="str">
        <f>IF($W208=AP$4,MAX(AP$1:AP207)+1,"")</f>
        <v/>
      </c>
      <c r="AQ208" s="6" t="str">
        <f>IF($W208=AQ$4,MAX(AQ$1:AQ207)+1,"")</f>
        <v/>
      </c>
      <c r="AR208" s="6" t="str">
        <f>IF($W208=AR$4,MAX(AR$1:AR207)+1,"")</f>
        <v/>
      </c>
      <c r="AS208" s="6" t="str">
        <f>IF($W208=AS$4,MAX(AS$1:AS207)+1,"")</f>
        <v/>
      </c>
      <c r="AT208" s="6" t="str">
        <f>IF($W208=AT$4,MAX(AT$1:AT207)+1,"")</f>
        <v/>
      </c>
      <c r="AU208" s="6" t="str">
        <f>IF($W208=AU$4,MAX(AU$1:AU207)+1,"")</f>
        <v/>
      </c>
      <c r="AV208" s="6" t="str">
        <f>IF($W208=AV$4,MAX(AV$1:AV207)+1,"")</f>
        <v/>
      </c>
      <c r="AW208" s="6" t="str">
        <f>IF($W208=AW$4,MAX(AW$1:AW207)+1,"")</f>
        <v/>
      </c>
      <c r="AX208" s="6" t="str">
        <f>IF($W208=AX$4,MAX(AX$1:AX207)+1,"")</f>
        <v/>
      </c>
      <c r="AY208" s="6" t="str">
        <f>IF($W208=AY$4,MAX(AY$1:AY207)+1,"")</f>
        <v/>
      </c>
      <c r="AZ208" s="6">
        <f>IF($W208=AZ$4,MAX(AZ$1:AZ207)+1,"")</f>
        <v>2</v>
      </c>
      <c r="BA208" s="6" t="str">
        <f>IF($W208=BA$4,MAX(BA$1:BA207)+1,"")</f>
        <v/>
      </c>
      <c r="BB208" s="6" t="str">
        <f>IF($W208=BB$4,MAX(BB$1:BB207)+1,"")</f>
        <v/>
      </c>
      <c r="BC208" s="6" t="str">
        <f>IF($W208=BC$4,MAX(BC$1:BC207)+1,"")</f>
        <v/>
      </c>
      <c r="BD208" s="6" t="str">
        <f>IF($W208=BD$4,MAX(BD$1:BD207)+1,"")</f>
        <v/>
      </c>
      <c r="BE208" s="6" t="str">
        <f>IF($W208=BE$4,MAX(BE$1:BE207)+1,"")</f>
        <v/>
      </c>
      <c r="BF208" s="6" t="str">
        <f>IF($W208=BF$4,MAX(BF$1:BF207)+1,"")</f>
        <v/>
      </c>
      <c r="BG208" s="6" t="str">
        <f>IF($W208=BG$4,MAX(BG$1:BG207)+1,"")</f>
        <v/>
      </c>
      <c r="BH208" s="6" t="str">
        <f>IF($W208=BH$4,MAX(BH$1:BH207)+1,"")</f>
        <v/>
      </c>
      <c r="BI208" s="6" t="str">
        <f>IF($W208=BI$4,MAX(BI$1:BI207)+1,"")</f>
        <v/>
      </c>
      <c r="BJ208" s="6" t="str">
        <f>IF($W208=BJ$4,MAX(BJ$1:BJ207)+1,"")</f>
        <v/>
      </c>
      <c r="BK208" s="6" t="str">
        <f>IF($W208=BK$4,MAX(BK$1:BK207)+1,"")</f>
        <v/>
      </c>
      <c r="BL208" s="6" t="str">
        <f>IF($W208=BL$4,MAX(BL$1:BL207)+1,"")</f>
        <v/>
      </c>
      <c r="BM208" s="6" t="str">
        <f>IF($W208=BM$4,MAX(BM$1:BM207)+1,"")</f>
        <v/>
      </c>
      <c r="BN208" s="6" t="str">
        <f>IF($W208=BN$4,MAX(BN$1:BN207)+1,"")</f>
        <v/>
      </c>
      <c r="BO208" s="6" t="str">
        <f>IF($W208=BO$4,MAX(BO$1:BO207)+1,"")</f>
        <v/>
      </c>
      <c r="BP208" s="6" t="str">
        <f>IF($W208=BP$4,MAX(BP$1:BP207)+1,"")</f>
        <v/>
      </c>
      <c r="BQ208" s="6" t="str">
        <f>IF($W208=BQ$4,MAX(BQ$1:BQ207)+1,"")</f>
        <v/>
      </c>
      <c r="BR208" s="6" t="str">
        <f>IF($W208=BR$4,MAX(BR$1:BR207)+1,"")</f>
        <v/>
      </c>
      <c r="BS208" s="6" t="str">
        <f>IF($W208=BS$4,MAX(BS$1:BS207)+1,"")</f>
        <v/>
      </c>
      <c r="BT208" s="6" t="str">
        <f>IF($W208=BT$4,MAX(BT$1:BT207)+1,"")</f>
        <v/>
      </c>
      <c r="BU208" s="6" t="str">
        <f>IF($W208=BU$4,MAX(BU$1:BU207)+1,"")</f>
        <v/>
      </c>
      <c r="BV208" s="6" t="str">
        <f>IF($W208=BV$4,MAX(BV$1:BV207)+1,"")</f>
        <v/>
      </c>
      <c r="BW208" s="6" t="str">
        <f>IF($W208=BW$4,MAX(BW$1:BW207)+1,"")</f>
        <v/>
      </c>
      <c r="BX208" s="6" t="str">
        <f>IF($W208=BX$4,MAX(BX$1:BX207)+1,"")</f>
        <v/>
      </c>
      <c r="BY208" s="6" t="str">
        <f>IF($W208=BY$4,MAX(BY$1:BY207)+1,"")</f>
        <v/>
      </c>
      <c r="BZ208" s="6" t="str">
        <f>IF($W208=BZ$4,MAX(BZ$1:BZ207)+1,"")</f>
        <v/>
      </c>
      <c r="CA208" s="6" t="str">
        <f>IF($W208=CA$4,MAX(CA$1:CA207)+1,"")</f>
        <v/>
      </c>
      <c r="CB208" s="6" t="str">
        <f>IF($W208=CB$4,MAX(CB$1:CB207)+1,"")</f>
        <v/>
      </c>
      <c r="CC208" s="6" t="str">
        <f>IF($W208=CC$4,MAX(CC$1:CC207)+1,"")</f>
        <v/>
      </c>
      <c r="CD208" s="6" t="str">
        <f>IF($W208=CD$4,MAX(CD$1:CD207)+1,"")</f>
        <v/>
      </c>
      <c r="CE208" s="6" t="str">
        <f>IF($W208=CE$4,MAX(CE$1:CE207)+1,"")</f>
        <v/>
      </c>
      <c r="CF208" s="6" t="str">
        <f>IF($W208=CF$4,MAX(CF$1:CF207)+1,"")</f>
        <v/>
      </c>
      <c r="CG208" s="6" t="str">
        <f>IF($W208=CG$4,MAX(CG$1:CG207)+1,"")</f>
        <v/>
      </c>
      <c r="CH208" s="6" t="str">
        <f>IF($W208=CH$4,MAX(CH$1:CH207)+1,"")</f>
        <v/>
      </c>
      <c r="CI208" s="6" t="str">
        <f>IF($W208=CI$4,MAX(CI$1:CI207)+1,"")</f>
        <v/>
      </c>
      <c r="CJ208" s="6" t="str">
        <f>IF($W208=CJ$4,MAX(CJ$1:CJ207)+1,"")</f>
        <v/>
      </c>
      <c r="CK208" s="6" t="str">
        <f>IF($W208=CK$4,MAX(CK$1:CK207)+1,"")</f>
        <v/>
      </c>
      <c r="CL208" s="6" t="str">
        <f>IF($W208=CL$4,MAX(CL$1:CL207)+1,"")</f>
        <v/>
      </c>
      <c r="CM208" s="6" t="str">
        <f>IF($W208=CM$4,MAX(CM$1:CM207)+1,"")</f>
        <v/>
      </c>
      <c r="CN208" s="6" t="str">
        <f>IF($W208=CN$4,MAX(CN$1:CN207)+1,"")</f>
        <v/>
      </c>
      <c r="CO208" s="6" t="str">
        <f>IF($W208=CO$4,MAX(CO$1:CO207)+1,"")</f>
        <v/>
      </c>
      <c r="CP208" s="6" t="str">
        <f>IF($W208=CP$4,MAX(CP$1:CP207)+1,"")</f>
        <v/>
      </c>
      <c r="CQ208" s="6" t="str">
        <f>IF($W208=CQ$4,MAX(CQ$1:CQ207)+1,"")</f>
        <v/>
      </c>
      <c r="CR208" s="6" t="str">
        <f>IF($W208=CR$4,MAX(CR$1:CR207)+1,"")</f>
        <v/>
      </c>
      <c r="CS208" s="6" t="str">
        <f>IF($W208=CS$4,MAX(CS$1:CS207)+1,"")</f>
        <v/>
      </c>
      <c r="CT208" s="5">
        <f t="shared" si="49"/>
        <v>2</v>
      </c>
      <c r="CU208" s="6" t="str">
        <f t="shared" si="50"/>
        <v>1709901899810</v>
      </c>
      <c r="CV208" s="5" t="str">
        <f t="shared" si="51"/>
        <v>เด็กชาย</v>
      </c>
      <c r="CW208" s="5" t="str" cm="1">
        <f t="array" ref="CW208">RIGHT(F208,MIN(LEN(SUBSTITUTE(F208,รายชื่อนักเรียนแยกห้อง!$AD$5:$AD$8,""))))</f>
        <v>กิตติพศ</v>
      </c>
      <c r="CX208" s="6">
        <f t="shared" si="52"/>
        <v>0</v>
      </c>
      <c r="CY208" s="6" t="str">
        <f t="shared" si="53"/>
        <v/>
      </c>
      <c r="CZ208" s="5" t="str">
        <f t="shared" si="54"/>
        <v>มัธยมศึกษาปีที่ 2/1-0</v>
      </c>
      <c r="DA208" s="5" t="str">
        <f t="shared" si="55"/>
        <v>มัธยมศึกษาปีที่ 2/1-</v>
      </c>
      <c r="DC208" s="6" t="str">
        <f>IF(DB208="วิทย์-คณิต (เตรียมวิศวะ)",MAX($DC$1:DC207)+1,"")</f>
        <v/>
      </c>
      <c r="DD208" s="6" t="str">
        <f>IF(DB208="วิทย์-คณิต (วิทยาศาสตร์สุขภาพ)",MAX($DD$1:DD207)+1,"")</f>
        <v/>
      </c>
      <c r="DE208" s="6" t="str">
        <f>IF(DB208="ศิลป์การจัดการธุรกิจการค้าสมัยใหม่",MAX($DE$1:DE207)+1,"")</f>
        <v/>
      </c>
      <c r="DF208" s="6" t="str">
        <f>IF(DB208="ศิลป์ภาษาจีนเพื่อธุรกิจ 4.0",MAX($DF$1:DF207)+1,"")</f>
        <v/>
      </c>
      <c r="DG208" s="6" t="str">
        <f>IF(DB208="ศิลป์ภาษาอังกฤษเพื่อการสื่อสารธุรกิจ",MAX($DG$1:DG207)+1,"")</f>
        <v/>
      </c>
      <c r="DH208" s="6" t="str">
        <f>IF(DB208="นวัตกรรมการจัดการเกษตร",MAX($DH$1:DH207)+1,"")</f>
        <v/>
      </c>
      <c r="DI208" s="5">
        <f t="shared" si="56"/>
        <v>0</v>
      </c>
      <c r="DJ208" s="5" t="str">
        <f t="shared" si="57"/>
        <v>มัธยมศึกษาปีที่ 2/1-11</v>
      </c>
      <c r="DK208" s="5" t="str">
        <f t="shared" si="58"/>
        <v>-0</v>
      </c>
      <c r="DL208" s="5" t="str">
        <f t="shared" si="59"/>
        <v>มัธยมศึกษาปีที่ 2</v>
      </c>
    </row>
    <row r="209" spans="1:116">
      <c r="A209" s="5" t="str">
        <f t="shared" si="45"/>
        <v>มัธยมศึกษาปีที่ 2/1-12</v>
      </c>
      <c r="B209" s="5" t="str">
        <f t="shared" si="46"/>
        <v>ช68204-4</v>
      </c>
      <c r="C209" s="5" t="str">
        <f t="shared" si="47"/>
        <v>-0</v>
      </c>
      <c r="D209" s="8">
        <v>12</v>
      </c>
      <c r="E209" s="9" t="s">
        <v>617</v>
      </c>
      <c r="F209" s="3" t="s">
        <v>618</v>
      </c>
      <c r="G209" s="3" t="s">
        <v>619</v>
      </c>
      <c r="H209" s="11">
        <v>1</v>
      </c>
      <c r="I209" s="11">
        <v>7</v>
      </c>
      <c r="J209" s="11">
        <v>0</v>
      </c>
      <c r="K209" s="11">
        <v>9</v>
      </c>
      <c r="L209" s="11">
        <v>9</v>
      </c>
      <c r="M209" s="11">
        <v>0</v>
      </c>
      <c r="N209" s="11">
        <v>1</v>
      </c>
      <c r="O209" s="11">
        <v>8</v>
      </c>
      <c r="P209" s="11">
        <v>8</v>
      </c>
      <c r="Q209" s="11">
        <v>2</v>
      </c>
      <c r="R209" s="11">
        <v>0</v>
      </c>
      <c r="S209" s="11">
        <v>2</v>
      </c>
      <c r="T209" s="11">
        <v>0</v>
      </c>
      <c r="U209" s="11" t="s">
        <v>579</v>
      </c>
      <c r="W209" s="6" t="str">
        <f>IF(X209="","",IF(X209=รายชื่อชมรม!$B$13,รายชื่อชมรม!$A$13,IF(X209=รายชื่อชมรม!$B$14,รายชื่อชมรม!$A$14,IF(X209=รายชื่อชมรม!$B$15,รายชื่อชมรม!$A$15,IF(X209=รายชื่อชมรม!$B$16,รายชื่อชมรม!$A$16,IF(X209=รายชื่อชมรม!$B$17,รายชื่อชมรม!$A$17,IF(X209=รายชื่อชมรม!$B$18,รายชื่อชมรม!$A$18,IF(X209=รายชื่อชมรม!$B$19,รายชื่อชมรม!$A$19,IF(X209=รายชื่อชมรม!$B$20,รายชื่อชมรม!$A$20,IF(X209=รายชื่อชมรม!$B$21,รายชื่อชมรม!$A$21,IF(X209=รายชื่อชมรม!$B$22,รายชื่อชมรม!$A$22,"-")))))))))))</f>
        <v>ช68204</v>
      </c>
      <c r="X209" s="6" t="s">
        <v>2318</v>
      </c>
      <c r="Y209" s="6" t="str">
        <f>IF(W209=0,"",IF(W209="-","",IF(W209="","",VLOOKUP(W209,รายชื่อชมรม!$A$3:$F$83,3,FALSE))))</f>
        <v>สิบเอกชัยวัฒน์  เรืองไกรศิลป์</v>
      </c>
      <c r="Z209" s="6" t="str">
        <f>IF(Y209=$Z$4,MAX(Z$1:$Z208)+1,"")</f>
        <v/>
      </c>
      <c r="AA209" s="6" t="str">
        <f>IF($Y209=AA$4,MAX(AA$1:AA208)+1,"")</f>
        <v/>
      </c>
      <c r="AB209" s="6" t="str">
        <f>IF($Y209=AB$4,MAX(AB$1:AB208)+1,"")</f>
        <v/>
      </c>
      <c r="AC209" s="6" t="str">
        <f>IF($Y209=AC$4,MAX(AC$1:AC208)+1,"")</f>
        <v/>
      </c>
      <c r="AD209" s="6" t="str">
        <f>IF($Y209=AD$4,MAX(AD$1:AD208)+1,"")</f>
        <v/>
      </c>
      <c r="AE209" s="6" t="str">
        <f>IF($Y209=AE$4,MAX(AE$1:AE208)+1,"")</f>
        <v/>
      </c>
      <c r="AF209" s="6" t="str">
        <f>IF($Y209=AF$4,MAX(AF$1:AF208)+1,"")</f>
        <v/>
      </c>
      <c r="AG209" s="6" t="str">
        <f>IF($Y209=AG$4,MAX(AG$1:AG208)+1,"")</f>
        <v/>
      </c>
      <c r="AH209" s="6" t="str">
        <f>IF($Y209=AH$4,MAX(AH$1:AH208)+1,"")</f>
        <v/>
      </c>
      <c r="AI209" s="5">
        <f t="shared" si="48"/>
        <v>0</v>
      </c>
      <c r="AK209" s="6" t="str">
        <f>IF($W209=AK$4,MAX(AK$1:AK208)+1,"")</f>
        <v/>
      </c>
      <c r="AL209" s="6" t="str">
        <f>IF($W209=AL$4,MAX(AL$1:AL208)+1,"")</f>
        <v/>
      </c>
      <c r="AM209" s="6" t="str">
        <f>IF($W209=AM$4,MAX(AM$1:AM208)+1,"")</f>
        <v/>
      </c>
      <c r="AN209" s="6" t="str">
        <f>IF($W209=AN$4,MAX(AN$1:AN208)+1,"")</f>
        <v/>
      </c>
      <c r="AO209" s="6" t="str">
        <f>IF($W209=AO$4,MAX(AO$1:AO208)+1,"")</f>
        <v/>
      </c>
      <c r="AP209" s="6" t="str">
        <f>IF($W209=AP$4,MAX(AP$1:AP208)+1,"")</f>
        <v/>
      </c>
      <c r="AQ209" s="6" t="str">
        <f>IF($W209=AQ$4,MAX(AQ$1:AQ208)+1,"")</f>
        <v/>
      </c>
      <c r="AR209" s="6" t="str">
        <f>IF($W209=AR$4,MAX(AR$1:AR208)+1,"")</f>
        <v/>
      </c>
      <c r="AS209" s="6" t="str">
        <f>IF($W209=AS$4,MAX(AS$1:AS208)+1,"")</f>
        <v/>
      </c>
      <c r="AT209" s="6" t="str">
        <f>IF($W209=AT$4,MAX(AT$1:AT208)+1,"")</f>
        <v/>
      </c>
      <c r="AU209" s="6" t="str">
        <f>IF($W209=AU$4,MAX(AU$1:AU208)+1,"")</f>
        <v/>
      </c>
      <c r="AV209" s="6" t="str">
        <f>IF($W209=AV$4,MAX(AV$1:AV208)+1,"")</f>
        <v/>
      </c>
      <c r="AW209" s="6" t="str">
        <f>IF($W209=AW$4,MAX(AW$1:AW208)+1,"")</f>
        <v/>
      </c>
      <c r="AX209" s="6">
        <f>IF($W209=AX$4,MAX(AX$1:AX208)+1,"")</f>
        <v>4</v>
      </c>
      <c r="AY209" s="6" t="str">
        <f>IF($W209=AY$4,MAX(AY$1:AY208)+1,"")</f>
        <v/>
      </c>
      <c r="AZ209" s="6" t="str">
        <f>IF($W209=AZ$4,MAX(AZ$1:AZ208)+1,"")</f>
        <v/>
      </c>
      <c r="BA209" s="6" t="str">
        <f>IF($W209=BA$4,MAX(BA$1:BA208)+1,"")</f>
        <v/>
      </c>
      <c r="BB209" s="6" t="str">
        <f>IF($W209=BB$4,MAX(BB$1:BB208)+1,"")</f>
        <v/>
      </c>
      <c r="BC209" s="6" t="str">
        <f>IF($W209=BC$4,MAX(BC$1:BC208)+1,"")</f>
        <v/>
      </c>
      <c r="BD209" s="6" t="str">
        <f>IF($W209=BD$4,MAX(BD$1:BD208)+1,"")</f>
        <v/>
      </c>
      <c r="BE209" s="6" t="str">
        <f>IF($W209=BE$4,MAX(BE$1:BE208)+1,"")</f>
        <v/>
      </c>
      <c r="BF209" s="6" t="str">
        <f>IF($W209=BF$4,MAX(BF$1:BF208)+1,"")</f>
        <v/>
      </c>
      <c r="BG209" s="6" t="str">
        <f>IF($W209=BG$4,MAX(BG$1:BG208)+1,"")</f>
        <v/>
      </c>
      <c r="BH209" s="6" t="str">
        <f>IF($W209=BH$4,MAX(BH$1:BH208)+1,"")</f>
        <v/>
      </c>
      <c r="BI209" s="6" t="str">
        <f>IF($W209=BI$4,MAX(BI$1:BI208)+1,"")</f>
        <v/>
      </c>
      <c r="BJ209" s="6" t="str">
        <f>IF($W209=BJ$4,MAX(BJ$1:BJ208)+1,"")</f>
        <v/>
      </c>
      <c r="BK209" s="6" t="str">
        <f>IF($W209=BK$4,MAX(BK$1:BK208)+1,"")</f>
        <v/>
      </c>
      <c r="BL209" s="6" t="str">
        <f>IF($W209=BL$4,MAX(BL$1:BL208)+1,"")</f>
        <v/>
      </c>
      <c r="BM209" s="6" t="str">
        <f>IF($W209=BM$4,MAX(BM$1:BM208)+1,"")</f>
        <v/>
      </c>
      <c r="BN209" s="6" t="str">
        <f>IF($W209=BN$4,MAX(BN$1:BN208)+1,"")</f>
        <v/>
      </c>
      <c r="BO209" s="6" t="str">
        <f>IF($W209=BO$4,MAX(BO$1:BO208)+1,"")</f>
        <v/>
      </c>
      <c r="BP209" s="6" t="str">
        <f>IF($W209=BP$4,MAX(BP$1:BP208)+1,"")</f>
        <v/>
      </c>
      <c r="BQ209" s="6" t="str">
        <f>IF($W209=BQ$4,MAX(BQ$1:BQ208)+1,"")</f>
        <v/>
      </c>
      <c r="BR209" s="6" t="str">
        <f>IF($W209=BR$4,MAX(BR$1:BR208)+1,"")</f>
        <v/>
      </c>
      <c r="BS209" s="6" t="str">
        <f>IF($W209=BS$4,MAX(BS$1:BS208)+1,"")</f>
        <v/>
      </c>
      <c r="BT209" s="6" t="str">
        <f>IF($W209=BT$4,MAX(BT$1:BT208)+1,"")</f>
        <v/>
      </c>
      <c r="BU209" s="6" t="str">
        <f>IF($W209=BU$4,MAX(BU$1:BU208)+1,"")</f>
        <v/>
      </c>
      <c r="BV209" s="6" t="str">
        <f>IF($W209=BV$4,MAX(BV$1:BV208)+1,"")</f>
        <v/>
      </c>
      <c r="BW209" s="6" t="str">
        <f>IF($W209=BW$4,MAX(BW$1:BW208)+1,"")</f>
        <v/>
      </c>
      <c r="BX209" s="6" t="str">
        <f>IF($W209=BX$4,MAX(BX$1:BX208)+1,"")</f>
        <v/>
      </c>
      <c r="BY209" s="6" t="str">
        <f>IF($W209=BY$4,MAX(BY$1:BY208)+1,"")</f>
        <v/>
      </c>
      <c r="BZ209" s="6" t="str">
        <f>IF($W209=BZ$4,MAX(BZ$1:BZ208)+1,"")</f>
        <v/>
      </c>
      <c r="CA209" s="6" t="str">
        <f>IF($W209=CA$4,MAX(CA$1:CA208)+1,"")</f>
        <v/>
      </c>
      <c r="CB209" s="6" t="str">
        <f>IF($W209=CB$4,MAX(CB$1:CB208)+1,"")</f>
        <v/>
      </c>
      <c r="CC209" s="6" t="str">
        <f>IF($W209=CC$4,MAX(CC$1:CC208)+1,"")</f>
        <v/>
      </c>
      <c r="CD209" s="6" t="str">
        <f>IF($W209=CD$4,MAX(CD$1:CD208)+1,"")</f>
        <v/>
      </c>
      <c r="CE209" s="6" t="str">
        <f>IF($W209=CE$4,MAX(CE$1:CE208)+1,"")</f>
        <v/>
      </c>
      <c r="CF209" s="6" t="str">
        <f>IF($W209=CF$4,MAX(CF$1:CF208)+1,"")</f>
        <v/>
      </c>
      <c r="CG209" s="6" t="str">
        <f>IF($W209=CG$4,MAX(CG$1:CG208)+1,"")</f>
        <v/>
      </c>
      <c r="CH209" s="6" t="str">
        <f>IF($W209=CH$4,MAX(CH$1:CH208)+1,"")</f>
        <v/>
      </c>
      <c r="CI209" s="6" t="str">
        <f>IF($W209=CI$4,MAX(CI$1:CI208)+1,"")</f>
        <v/>
      </c>
      <c r="CJ209" s="6" t="str">
        <f>IF($W209=CJ$4,MAX(CJ$1:CJ208)+1,"")</f>
        <v/>
      </c>
      <c r="CK209" s="6" t="str">
        <f>IF($W209=CK$4,MAX(CK$1:CK208)+1,"")</f>
        <v/>
      </c>
      <c r="CL209" s="6" t="str">
        <f>IF($W209=CL$4,MAX(CL$1:CL208)+1,"")</f>
        <v/>
      </c>
      <c r="CM209" s="6" t="str">
        <f>IF($W209=CM$4,MAX(CM$1:CM208)+1,"")</f>
        <v/>
      </c>
      <c r="CN209" s="6" t="str">
        <f>IF($W209=CN$4,MAX(CN$1:CN208)+1,"")</f>
        <v/>
      </c>
      <c r="CO209" s="6" t="str">
        <f>IF($W209=CO$4,MAX(CO$1:CO208)+1,"")</f>
        <v/>
      </c>
      <c r="CP209" s="6" t="str">
        <f>IF($W209=CP$4,MAX(CP$1:CP208)+1,"")</f>
        <v/>
      </c>
      <c r="CQ209" s="6" t="str">
        <f>IF($W209=CQ$4,MAX(CQ$1:CQ208)+1,"")</f>
        <v/>
      </c>
      <c r="CR209" s="6" t="str">
        <f>IF($W209=CR$4,MAX(CR$1:CR208)+1,"")</f>
        <v/>
      </c>
      <c r="CS209" s="6" t="str">
        <f>IF($W209=CS$4,MAX(CS$1:CS208)+1,"")</f>
        <v/>
      </c>
      <c r="CT209" s="5">
        <f t="shared" si="49"/>
        <v>4</v>
      </c>
      <c r="CU209" s="6" t="str">
        <f t="shared" si="50"/>
        <v>1709901882020</v>
      </c>
      <c r="CV209" s="5" t="str">
        <f t="shared" si="51"/>
        <v>เด็กชาย</v>
      </c>
      <c r="CW209" s="5" t="str" cm="1">
        <f t="array" ref="CW209">RIGHT(F209,MIN(LEN(SUBSTITUTE(F209,รายชื่อนักเรียนแยกห้อง!$AD$5:$AD$8,""))))</f>
        <v>ธนพัต</v>
      </c>
      <c r="CX209" s="6">
        <f t="shared" si="52"/>
        <v>0</v>
      </c>
      <c r="CY209" s="6" t="str">
        <f t="shared" si="53"/>
        <v/>
      </c>
      <c r="CZ209" s="5" t="str">
        <f t="shared" si="54"/>
        <v>มัธยมศึกษาปีที่ 2/1-0</v>
      </c>
      <c r="DA209" s="5" t="str">
        <f t="shared" si="55"/>
        <v>มัธยมศึกษาปีที่ 2/1-</v>
      </c>
      <c r="DC209" s="6" t="str">
        <f>IF(DB209="วิทย์-คณิต (เตรียมวิศวะ)",MAX($DC$1:DC208)+1,"")</f>
        <v/>
      </c>
      <c r="DD209" s="6" t="str">
        <f>IF(DB209="วิทย์-คณิต (วิทยาศาสตร์สุขภาพ)",MAX($DD$1:DD208)+1,"")</f>
        <v/>
      </c>
      <c r="DE209" s="6" t="str">
        <f>IF(DB209="ศิลป์การจัดการธุรกิจการค้าสมัยใหม่",MAX($DE$1:DE208)+1,"")</f>
        <v/>
      </c>
      <c r="DF209" s="6" t="str">
        <f>IF(DB209="ศิลป์ภาษาจีนเพื่อธุรกิจ 4.0",MAX($DF$1:DF208)+1,"")</f>
        <v/>
      </c>
      <c r="DG209" s="6" t="str">
        <f>IF(DB209="ศิลป์ภาษาอังกฤษเพื่อการสื่อสารธุรกิจ",MAX($DG$1:DG208)+1,"")</f>
        <v/>
      </c>
      <c r="DH209" s="6" t="str">
        <f>IF(DB209="นวัตกรรมการจัดการเกษตร",MAX($DH$1:DH208)+1,"")</f>
        <v/>
      </c>
      <c r="DI209" s="5">
        <f t="shared" si="56"/>
        <v>0</v>
      </c>
      <c r="DJ209" s="5" t="str">
        <f t="shared" si="57"/>
        <v>มัธยมศึกษาปีที่ 2/1-12</v>
      </c>
      <c r="DK209" s="5" t="str">
        <f t="shared" si="58"/>
        <v>-0</v>
      </c>
      <c r="DL209" s="5" t="str">
        <f t="shared" si="59"/>
        <v>มัธยมศึกษาปีที่ 2</v>
      </c>
    </row>
    <row r="210" spans="1:116">
      <c r="A210" s="5" t="str">
        <f t="shared" si="45"/>
        <v>มัธยมศึกษาปีที่ 2/1-13</v>
      </c>
      <c r="B210" s="5" t="str">
        <f t="shared" si="46"/>
        <v>ช68204-5</v>
      </c>
      <c r="C210" s="5" t="str">
        <f t="shared" si="47"/>
        <v>-0</v>
      </c>
      <c r="D210" s="8">
        <v>13</v>
      </c>
      <c r="E210" s="9" t="s">
        <v>620</v>
      </c>
      <c r="F210" s="3" t="s">
        <v>2030</v>
      </c>
      <c r="G210" s="3" t="s">
        <v>621</v>
      </c>
      <c r="H210" s="11">
        <v>1</v>
      </c>
      <c r="I210" s="11">
        <v>7</v>
      </c>
      <c r="J210" s="11">
        <v>0</v>
      </c>
      <c r="K210" s="11">
        <v>9</v>
      </c>
      <c r="L210" s="11">
        <v>9</v>
      </c>
      <c r="M210" s="11">
        <v>0</v>
      </c>
      <c r="N210" s="11">
        <v>1</v>
      </c>
      <c r="O210" s="11">
        <v>8</v>
      </c>
      <c r="P210" s="11">
        <v>9</v>
      </c>
      <c r="Q210" s="11">
        <v>2</v>
      </c>
      <c r="R210" s="11">
        <v>7</v>
      </c>
      <c r="S210" s="11">
        <v>4</v>
      </c>
      <c r="T210" s="11">
        <v>2</v>
      </c>
      <c r="U210" s="11" t="s">
        <v>579</v>
      </c>
      <c r="W210" s="6" t="str">
        <f>IF(X210="","",IF(X210=รายชื่อชมรม!$B$13,รายชื่อชมรม!$A$13,IF(X210=รายชื่อชมรม!$B$14,รายชื่อชมรม!$A$14,IF(X210=รายชื่อชมรม!$B$15,รายชื่อชมรม!$A$15,IF(X210=รายชื่อชมรม!$B$16,รายชื่อชมรม!$A$16,IF(X210=รายชื่อชมรม!$B$17,รายชื่อชมรม!$A$17,IF(X210=รายชื่อชมรม!$B$18,รายชื่อชมรม!$A$18,IF(X210=รายชื่อชมรม!$B$19,รายชื่อชมรม!$A$19,IF(X210=รายชื่อชมรม!$B$20,รายชื่อชมรม!$A$20,IF(X210=รายชื่อชมรม!$B$21,รายชื่อชมรม!$A$21,IF(X210=รายชื่อชมรม!$B$22,รายชื่อชมรม!$A$22,"-")))))))))))</f>
        <v>ช68204</v>
      </c>
      <c r="X210" s="6" t="s">
        <v>2318</v>
      </c>
      <c r="Y210" s="6" t="str">
        <f>IF(W210=0,"",IF(W210="-","",IF(W210="","",VLOOKUP(W210,รายชื่อชมรม!$A$3:$F$83,3,FALSE))))</f>
        <v>สิบเอกชัยวัฒน์  เรืองไกรศิลป์</v>
      </c>
      <c r="Z210" s="6" t="str">
        <f>IF(Y210=$Z$4,MAX(Z$1:$Z209)+1,"")</f>
        <v/>
      </c>
      <c r="AA210" s="6" t="str">
        <f>IF($Y210=AA$4,MAX(AA$1:AA209)+1,"")</f>
        <v/>
      </c>
      <c r="AB210" s="6" t="str">
        <f>IF($Y210=AB$4,MAX(AB$1:AB209)+1,"")</f>
        <v/>
      </c>
      <c r="AC210" s="6" t="str">
        <f>IF($Y210=AC$4,MAX(AC$1:AC209)+1,"")</f>
        <v/>
      </c>
      <c r="AD210" s="6" t="str">
        <f>IF($Y210=AD$4,MAX(AD$1:AD209)+1,"")</f>
        <v/>
      </c>
      <c r="AE210" s="6" t="str">
        <f>IF($Y210=AE$4,MAX(AE$1:AE209)+1,"")</f>
        <v/>
      </c>
      <c r="AF210" s="6" t="str">
        <f>IF($Y210=AF$4,MAX(AF$1:AF209)+1,"")</f>
        <v/>
      </c>
      <c r="AG210" s="6" t="str">
        <f>IF($Y210=AG$4,MAX(AG$1:AG209)+1,"")</f>
        <v/>
      </c>
      <c r="AH210" s="6" t="str">
        <f>IF($Y210=AH$4,MAX(AH$1:AH209)+1,"")</f>
        <v/>
      </c>
      <c r="AI210" s="5">
        <f t="shared" si="48"/>
        <v>0</v>
      </c>
      <c r="AK210" s="6" t="str">
        <f>IF($W210=AK$4,MAX(AK$1:AK209)+1,"")</f>
        <v/>
      </c>
      <c r="AL210" s="6" t="str">
        <f>IF($W210=AL$4,MAX(AL$1:AL209)+1,"")</f>
        <v/>
      </c>
      <c r="AM210" s="6" t="str">
        <f>IF($W210=AM$4,MAX(AM$1:AM209)+1,"")</f>
        <v/>
      </c>
      <c r="AN210" s="6" t="str">
        <f>IF($W210=AN$4,MAX(AN$1:AN209)+1,"")</f>
        <v/>
      </c>
      <c r="AO210" s="6" t="str">
        <f>IF($W210=AO$4,MAX(AO$1:AO209)+1,"")</f>
        <v/>
      </c>
      <c r="AP210" s="6" t="str">
        <f>IF($W210=AP$4,MAX(AP$1:AP209)+1,"")</f>
        <v/>
      </c>
      <c r="AQ210" s="6" t="str">
        <f>IF($W210=AQ$4,MAX(AQ$1:AQ209)+1,"")</f>
        <v/>
      </c>
      <c r="AR210" s="6" t="str">
        <f>IF($W210=AR$4,MAX(AR$1:AR209)+1,"")</f>
        <v/>
      </c>
      <c r="AS210" s="6" t="str">
        <f>IF($W210=AS$4,MAX(AS$1:AS209)+1,"")</f>
        <v/>
      </c>
      <c r="AT210" s="6" t="str">
        <f>IF($W210=AT$4,MAX(AT$1:AT209)+1,"")</f>
        <v/>
      </c>
      <c r="AU210" s="6" t="str">
        <f>IF($W210=AU$4,MAX(AU$1:AU209)+1,"")</f>
        <v/>
      </c>
      <c r="AV210" s="6" t="str">
        <f>IF($W210=AV$4,MAX(AV$1:AV209)+1,"")</f>
        <v/>
      </c>
      <c r="AW210" s="6" t="str">
        <f>IF($W210=AW$4,MAX(AW$1:AW209)+1,"")</f>
        <v/>
      </c>
      <c r="AX210" s="6">
        <f>IF($W210=AX$4,MAX(AX$1:AX209)+1,"")</f>
        <v>5</v>
      </c>
      <c r="AY210" s="6" t="str">
        <f>IF($W210=AY$4,MAX(AY$1:AY209)+1,"")</f>
        <v/>
      </c>
      <c r="AZ210" s="6" t="str">
        <f>IF($W210=AZ$4,MAX(AZ$1:AZ209)+1,"")</f>
        <v/>
      </c>
      <c r="BA210" s="6" t="str">
        <f>IF($W210=BA$4,MAX(BA$1:BA209)+1,"")</f>
        <v/>
      </c>
      <c r="BB210" s="6" t="str">
        <f>IF($W210=BB$4,MAX(BB$1:BB209)+1,"")</f>
        <v/>
      </c>
      <c r="BC210" s="6" t="str">
        <f>IF($W210=BC$4,MAX(BC$1:BC209)+1,"")</f>
        <v/>
      </c>
      <c r="BD210" s="6" t="str">
        <f>IF($W210=BD$4,MAX(BD$1:BD209)+1,"")</f>
        <v/>
      </c>
      <c r="BE210" s="6" t="str">
        <f>IF($W210=BE$4,MAX(BE$1:BE209)+1,"")</f>
        <v/>
      </c>
      <c r="BF210" s="6" t="str">
        <f>IF($W210=BF$4,MAX(BF$1:BF209)+1,"")</f>
        <v/>
      </c>
      <c r="BG210" s="6" t="str">
        <f>IF($W210=BG$4,MAX(BG$1:BG209)+1,"")</f>
        <v/>
      </c>
      <c r="BH210" s="6" t="str">
        <f>IF($W210=BH$4,MAX(BH$1:BH209)+1,"")</f>
        <v/>
      </c>
      <c r="BI210" s="6" t="str">
        <f>IF($W210=BI$4,MAX(BI$1:BI209)+1,"")</f>
        <v/>
      </c>
      <c r="BJ210" s="6" t="str">
        <f>IF($W210=BJ$4,MAX(BJ$1:BJ209)+1,"")</f>
        <v/>
      </c>
      <c r="BK210" s="6" t="str">
        <f>IF($W210=BK$4,MAX(BK$1:BK209)+1,"")</f>
        <v/>
      </c>
      <c r="BL210" s="6" t="str">
        <f>IF($W210=BL$4,MAX(BL$1:BL209)+1,"")</f>
        <v/>
      </c>
      <c r="BM210" s="6" t="str">
        <f>IF($W210=BM$4,MAX(BM$1:BM209)+1,"")</f>
        <v/>
      </c>
      <c r="BN210" s="6" t="str">
        <f>IF($W210=BN$4,MAX(BN$1:BN209)+1,"")</f>
        <v/>
      </c>
      <c r="BO210" s="6" t="str">
        <f>IF($W210=BO$4,MAX(BO$1:BO209)+1,"")</f>
        <v/>
      </c>
      <c r="BP210" s="6" t="str">
        <f>IF($W210=BP$4,MAX(BP$1:BP209)+1,"")</f>
        <v/>
      </c>
      <c r="BQ210" s="6" t="str">
        <f>IF($W210=BQ$4,MAX(BQ$1:BQ209)+1,"")</f>
        <v/>
      </c>
      <c r="BR210" s="6" t="str">
        <f>IF($W210=BR$4,MAX(BR$1:BR209)+1,"")</f>
        <v/>
      </c>
      <c r="BS210" s="6" t="str">
        <f>IF($W210=BS$4,MAX(BS$1:BS209)+1,"")</f>
        <v/>
      </c>
      <c r="BT210" s="6" t="str">
        <f>IF($W210=BT$4,MAX(BT$1:BT209)+1,"")</f>
        <v/>
      </c>
      <c r="BU210" s="6" t="str">
        <f>IF($W210=BU$4,MAX(BU$1:BU209)+1,"")</f>
        <v/>
      </c>
      <c r="BV210" s="6" t="str">
        <f>IF($W210=BV$4,MAX(BV$1:BV209)+1,"")</f>
        <v/>
      </c>
      <c r="BW210" s="6" t="str">
        <f>IF($W210=BW$4,MAX(BW$1:BW209)+1,"")</f>
        <v/>
      </c>
      <c r="BX210" s="6" t="str">
        <f>IF($W210=BX$4,MAX(BX$1:BX209)+1,"")</f>
        <v/>
      </c>
      <c r="BY210" s="6" t="str">
        <f>IF($W210=BY$4,MAX(BY$1:BY209)+1,"")</f>
        <v/>
      </c>
      <c r="BZ210" s="6" t="str">
        <f>IF($W210=BZ$4,MAX(BZ$1:BZ209)+1,"")</f>
        <v/>
      </c>
      <c r="CA210" s="6" t="str">
        <f>IF($W210=CA$4,MAX(CA$1:CA209)+1,"")</f>
        <v/>
      </c>
      <c r="CB210" s="6" t="str">
        <f>IF($W210=CB$4,MAX(CB$1:CB209)+1,"")</f>
        <v/>
      </c>
      <c r="CC210" s="6" t="str">
        <f>IF($W210=CC$4,MAX(CC$1:CC209)+1,"")</f>
        <v/>
      </c>
      <c r="CD210" s="6" t="str">
        <f>IF($W210=CD$4,MAX(CD$1:CD209)+1,"")</f>
        <v/>
      </c>
      <c r="CE210" s="6" t="str">
        <f>IF($W210=CE$4,MAX(CE$1:CE209)+1,"")</f>
        <v/>
      </c>
      <c r="CF210" s="6" t="str">
        <f>IF($W210=CF$4,MAX(CF$1:CF209)+1,"")</f>
        <v/>
      </c>
      <c r="CG210" s="6" t="str">
        <f>IF($W210=CG$4,MAX(CG$1:CG209)+1,"")</f>
        <v/>
      </c>
      <c r="CH210" s="6" t="str">
        <f>IF($W210=CH$4,MAX(CH$1:CH209)+1,"")</f>
        <v/>
      </c>
      <c r="CI210" s="6" t="str">
        <f>IF($W210=CI$4,MAX(CI$1:CI209)+1,"")</f>
        <v/>
      </c>
      <c r="CJ210" s="6" t="str">
        <f>IF($W210=CJ$4,MAX(CJ$1:CJ209)+1,"")</f>
        <v/>
      </c>
      <c r="CK210" s="6" t="str">
        <f>IF($W210=CK$4,MAX(CK$1:CK209)+1,"")</f>
        <v/>
      </c>
      <c r="CL210" s="6" t="str">
        <f>IF($W210=CL$4,MAX(CL$1:CL209)+1,"")</f>
        <v/>
      </c>
      <c r="CM210" s="6" t="str">
        <f>IF($W210=CM$4,MAX(CM$1:CM209)+1,"")</f>
        <v/>
      </c>
      <c r="CN210" s="6" t="str">
        <f>IF($W210=CN$4,MAX(CN$1:CN209)+1,"")</f>
        <v/>
      </c>
      <c r="CO210" s="6" t="str">
        <f>IF($W210=CO$4,MAX(CO$1:CO209)+1,"")</f>
        <v/>
      </c>
      <c r="CP210" s="6" t="str">
        <f>IF($W210=CP$4,MAX(CP$1:CP209)+1,"")</f>
        <v/>
      </c>
      <c r="CQ210" s="6" t="str">
        <f>IF($W210=CQ$4,MAX(CQ$1:CQ209)+1,"")</f>
        <v/>
      </c>
      <c r="CR210" s="6" t="str">
        <f>IF($W210=CR$4,MAX(CR$1:CR209)+1,"")</f>
        <v/>
      </c>
      <c r="CS210" s="6" t="str">
        <f>IF($W210=CS$4,MAX(CS$1:CS209)+1,"")</f>
        <v/>
      </c>
      <c r="CT210" s="5">
        <f t="shared" si="49"/>
        <v>5</v>
      </c>
      <c r="CU210" s="6" t="str">
        <f t="shared" si="50"/>
        <v>1709901892742</v>
      </c>
      <c r="CV210" s="5" t="str">
        <f t="shared" si="51"/>
        <v>เด็กชาย</v>
      </c>
      <c r="CW210" s="5" t="str" cm="1">
        <f t="array" ref="CW210">RIGHT(F210,MIN(LEN(SUBSTITUTE(F210,รายชื่อนักเรียนแยกห้อง!$AD$5:$AD$8,""))))</f>
        <v xml:space="preserve">สุทธิพจน์  </v>
      </c>
      <c r="CX210" s="6">
        <f t="shared" si="52"/>
        <v>0</v>
      </c>
      <c r="CY210" s="6" t="str">
        <f t="shared" si="53"/>
        <v/>
      </c>
      <c r="CZ210" s="5" t="str">
        <f t="shared" si="54"/>
        <v>มัธยมศึกษาปีที่ 2/1-0</v>
      </c>
      <c r="DA210" s="5" t="str">
        <f t="shared" si="55"/>
        <v>มัธยมศึกษาปีที่ 2/1-</v>
      </c>
      <c r="DC210" s="6" t="str">
        <f>IF(DB210="วิทย์-คณิต (เตรียมวิศวะ)",MAX($DC$1:DC209)+1,"")</f>
        <v/>
      </c>
      <c r="DD210" s="6" t="str">
        <f>IF(DB210="วิทย์-คณิต (วิทยาศาสตร์สุขภาพ)",MAX($DD$1:DD209)+1,"")</f>
        <v/>
      </c>
      <c r="DE210" s="6" t="str">
        <f>IF(DB210="ศิลป์การจัดการธุรกิจการค้าสมัยใหม่",MAX($DE$1:DE209)+1,"")</f>
        <v/>
      </c>
      <c r="DF210" s="6" t="str">
        <f>IF(DB210="ศิลป์ภาษาจีนเพื่อธุรกิจ 4.0",MAX($DF$1:DF209)+1,"")</f>
        <v/>
      </c>
      <c r="DG210" s="6" t="str">
        <f>IF(DB210="ศิลป์ภาษาอังกฤษเพื่อการสื่อสารธุรกิจ",MAX($DG$1:DG209)+1,"")</f>
        <v/>
      </c>
      <c r="DH210" s="6" t="str">
        <f>IF(DB210="นวัตกรรมการจัดการเกษตร",MAX($DH$1:DH209)+1,"")</f>
        <v/>
      </c>
      <c r="DI210" s="5">
        <f t="shared" si="56"/>
        <v>0</v>
      </c>
      <c r="DJ210" s="5" t="str">
        <f t="shared" si="57"/>
        <v>มัธยมศึกษาปีที่ 2/1-13</v>
      </c>
      <c r="DK210" s="5" t="str">
        <f t="shared" si="58"/>
        <v>-0</v>
      </c>
      <c r="DL210" s="5" t="str">
        <f t="shared" si="59"/>
        <v>มัธยมศึกษาปีที่ 2</v>
      </c>
    </row>
    <row r="211" spans="1:116">
      <c r="A211" s="5" t="str">
        <f t="shared" si="45"/>
        <v>มัธยมศึกษาปีที่ 2/1-14</v>
      </c>
      <c r="B211" s="5" t="str">
        <f t="shared" si="46"/>
        <v>ช68209-4</v>
      </c>
      <c r="C211" s="5" t="str">
        <f t="shared" si="47"/>
        <v>-0</v>
      </c>
      <c r="D211" s="8">
        <v>14</v>
      </c>
      <c r="E211" s="9" t="s">
        <v>622</v>
      </c>
      <c r="F211" s="3" t="s">
        <v>623</v>
      </c>
      <c r="G211" s="3" t="s">
        <v>624</v>
      </c>
      <c r="H211" s="11">
        <v>1</v>
      </c>
      <c r="I211" s="11">
        <v>7</v>
      </c>
      <c r="J211" s="11">
        <v>0</v>
      </c>
      <c r="K211" s="11">
        <v>9</v>
      </c>
      <c r="L211" s="11">
        <v>9</v>
      </c>
      <c r="M211" s="11">
        <v>0</v>
      </c>
      <c r="N211" s="11">
        <v>1</v>
      </c>
      <c r="O211" s="11">
        <v>9</v>
      </c>
      <c r="P211" s="11">
        <v>0</v>
      </c>
      <c r="Q211" s="11">
        <v>7</v>
      </c>
      <c r="R211" s="11">
        <v>3</v>
      </c>
      <c r="S211" s="11">
        <v>0</v>
      </c>
      <c r="T211" s="11">
        <v>8</v>
      </c>
      <c r="U211" s="11" t="s">
        <v>579</v>
      </c>
      <c r="W211" s="6" t="str">
        <f>IF(X211="","",IF(X211=รายชื่อชมรม!$B$13,รายชื่อชมรม!$A$13,IF(X211=รายชื่อชมรม!$B$14,รายชื่อชมรม!$A$14,IF(X211=รายชื่อชมรม!$B$15,รายชื่อชมรม!$A$15,IF(X211=รายชื่อชมรม!$B$16,รายชื่อชมรม!$A$16,IF(X211=รายชื่อชมรม!$B$17,รายชื่อชมรม!$A$17,IF(X211=รายชื่อชมรม!$B$18,รายชื่อชมรม!$A$18,IF(X211=รายชื่อชมรม!$B$19,รายชื่อชมรม!$A$19,IF(X211=รายชื่อชมรม!$B$20,รายชื่อชมรม!$A$20,IF(X211=รายชื่อชมรม!$B$21,รายชื่อชมรม!$A$21,IF(X211=รายชื่อชมรม!$B$22,รายชื่อชมรม!$A$22,"-")))))))))))</f>
        <v>ช68209</v>
      </c>
      <c r="X211" s="6" t="s">
        <v>2312</v>
      </c>
      <c r="Y211" s="6" t="str">
        <f>IF(W211=0,"",IF(W211="-","",IF(W211="","",VLOOKUP(W211,รายชื่อชมรม!$A$3:$F$83,3,FALSE))))</f>
        <v>นางสาวณัฐกานต์  อยู่วงษ์อั๋น</v>
      </c>
      <c r="Z211" s="6" t="str">
        <f>IF(Y211=$Z$4,MAX(Z$1:$Z210)+1,"")</f>
        <v/>
      </c>
      <c r="AA211" s="6" t="str">
        <f>IF($Y211=AA$4,MAX(AA$1:AA210)+1,"")</f>
        <v/>
      </c>
      <c r="AB211" s="6" t="str">
        <f>IF($Y211=AB$4,MAX(AB$1:AB210)+1,"")</f>
        <v/>
      </c>
      <c r="AC211" s="6" t="str">
        <f>IF($Y211=AC$4,MAX(AC$1:AC210)+1,"")</f>
        <v/>
      </c>
      <c r="AD211" s="6" t="str">
        <f>IF($Y211=AD$4,MAX(AD$1:AD210)+1,"")</f>
        <v/>
      </c>
      <c r="AE211" s="6" t="str">
        <f>IF($Y211=AE$4,MAX(AE$1:AE210)+1,"")</f>
        <v/>
      </c>
      <c r="AF211" s="6" t="str">
        <f>IF($Y211=AF$4,MAX(AF$1:AF210)+1,"")</f>
        <v/>
      </c>
      <c r="AG211" s="6" t="str">
        <f>IF($Y211=AG$4,MAX(AG$1:AG210)+1,"")</f>
        <v/>
      </c>
      <c r="AH211" s="6" t="str">
        <f>IF($Y211=AH$4,MAX(AH$1:AH210)+1,"")</f>
        <v/>
      </c>
      <c r="AI211" s="5">
        <f t="shared" si="48"/>
        <v>0</v>
      </c>
      <c r="AK211" s="6" t="str">
        <f>IF($W211=AK$4,MAX(AK$1:AK210)+1,"")</f>
        <v/>
      </c>
      <c r="AL211" s="6" t="str">
        <f>IF($W211=AL$4,MAX(AL$1:AL210)+1,"")</f>
        <v/>
      </c>
      <c r="AM211" s="6" t="str">
        <f>IF($W211=AM$4,MAX(AM$1:AM210)+1,"")</f>
        <v/>
      </c>
      <c r="AN211" s="6" t="str">
        <f>IF($W211=AN$4,MAX(AN$1:AN210)+1,"")</f>
        <v/>
      </c>
      <c r="AO211" s="6" t="str">
        <f>IF($W211=AO$4,MAX(AO$1:AO210)+1,"")</f>
        <v/>
      </c>
      <c r="AP211" s="6" t="str">
        <f>IF($W211=AP$4,MAX(AP$1:AP210)+1,"")</f>
        <v/>
      </c>
      <c r="AQ211" s="6" t="str">
        <f>IF($W211=AQ$4,MAX(AQ$1:AQ210)+1,"")</f>
        <v/>
      </c>
      <c r="AR211" s="6" t="str">
        <f>IF($W211=AR$4,MAX(AR$1:AR210)+1,"")</f>
        <v/>
      </c>
      <c r="AS211" s="6" t="str">
        <f>IF($W211=AS$4,MAX(AS$1:AS210)+1,"")</f>
        <v/>
      </c>
      <c r="AT211" s="6" t="str">
        <f>IF($W211=AT$4,MAX(AT$1:AT210)+1,"")</f>
        <v/>
      </c>
      <c r="AU211" s="6" t="str">
        <f>IF($W211=AU$4,MAX(AU$1:AU210)+1,"")</f>
        <v/>
      </c>
      <c r="AV211" s="6" t="str">
        <f>IF($W211=AV$4,MAX(AV$1:AV210)+1,"")</f>
        <v/>
      </c>
      <c r="AW211" s="6" t="str">
        <f>IF($W211=AW$4,MAX(AW$1:AW210)+1,"")</f>
        <v/>
      </c>
      <c r="AX211" s="6" t="str">
        <f>IF($W211=AX$4,MAX(AX$1:AX210)+1,"")</f>
        <v/>
      </c>
      <c r="AY211" s="6" t="str">
        <f>IF($W211=AY$4,MAX(AY$1:AY210)+1,"")</f>
        <v/>
      </c>
      <c r="AZ211" s="6" t="str">
        <f>IF($W211=AZ$4,MAX(AZ$1:AZ210)+1,"")</f>
        <v/>
      </c>
      <c r="BA211" s="6" t="str">
        <f>IF($W211=BA$4,MAX(BA$1:BA210)+1,"")</f>
        <v/>
      </c>
      <c r="BB211" s="6" t="str">
        <f>IF($W211=BB$4,MAX(BB$1:BB210)+1,"")</f>
        <v/>
      </c>
      <c r="BC211" s="6">
        <f>IF($W211=BC$4,MAX(BC$1:BC210)+1,"")</f>
        <v>4</v>
      </c>
      <c r="BD211" s="6" t="str">
        <f>IF($W211=BD$4,MAX(BD$1:BD210)+1,"")</f>
        <v/>
      </c>
      <c r="BE211" s="6" t="str">
        <f>IF($W211=BE$4,MAX(BE$1:BE210)+1,"")</f>
        <v/>
      </c>
      <c r="BF211" s="6" t="str">
        <f>IF($W211=BF$4,MAX(BF$1:BF210)+1,"")</f>
        <v/>
      </c>
      <c r="BG211" s="6" t="str">
        <f>IF($W211=BG$4,MAX(BG$1:BG210)+1,"")</f>
        <v/>
      </c>
      <c r="BH211" s="6" t="str">
        <f>IF($W211=BH$4,MAX(BH$1:BH210)+1,"")</f>
        <v/>
      </c>
      <c r="BI211" s="6" t="str">
        <f>IF($W211=BI$4,MAX(BI$1:BI210)+1,"")</f>
        <v/>
      </c>
      <c r="BJ211" s="6" t="str">
        <f>IF($W211=BJ$4,MAX(BJ$1:BJ210)+1,"")</f>
        <v/>
      </c>
      <c r="BK211" s="6" t="str">
        <f>IF($W211=BK$4,MAX(BK$1:BK210)+1,"")</f>
        <v/>
      </c>
      <c r="BL211" s="6" t="str">
        <f>IF($W211=BL$4,MAX(BL$1:BL210)+1,"")</f>
        <v/>
      </c>
      <c r="BM211" s="6" t="str">
        <f>IF($W211=BM$4,MAX(BM$1:BM210)+1,"")</f>
        <v/>
      </c>
      <c r="BN211" s="6" t="str">
        <f>IF($W211=BN$4,MAX(BN$1:BN210)+1,"")</f>
        <v/>
      </c>
      <c r="BO211" s="6" t="str">
        <f>IF($W211=BO$4,MAX(BO$1:BO210)+1,"")</f>
        <v/>
      </c>
      <c r="BP211" s="6" t="str">
        <f>IF($W211=BP$4,MAX(BP$1:BP210)+1,"")</f>
        <v/>
      </c>
      <c r="BQ211" s="6" t="str">
        <f>IF($W211=BQ$4,MAX(BQ$1:BQ210)+1,"")</f>
        <v/>
      </c>
      <c r="BR211" s="6" t="str">
        <f>IF($W211=BR$4,MAX(BR$1:BR210)+1,"")</f>
        <v/>
      </c>
      <c r="BS211" s="6" t="str">
        <f>IF($W211=BS$4,MAX(BS$1:BS210)+1,"")</f>
        <v/>
      </c>
      <c r="BT211" s="6" t="str">
        <f>IF($W211=BT$4,MAX(BT$1:BT210)+1,"")</f>
        <v/>
      </c>
      <c r="BU211" s="6" t="str">
        <f>IF($W211=BU$4,MAX(BU$1:BU210)+1,"")</f>
        <v/>
      </c>
      <c r="BV211" s="6" t="str">
        <f>IF($W211=BV$4,MAX(BV$1:BV210)+1,"")</f>
        <v/>
      </c>
      <c r="BW211" s="6" t="str">
        <f>IF($W211=BW$4,MAX(BW$1:BW210)+1,"")</f>
        <v/>
      </c>
      <c r="BX211" s="6" t="str">
        <f>IF($W211=BX$4,MAX(BX$1:BX210)+1,"")</f>
        <v/>
      </c>
      <c r="BY211" s="6" t="str">
        <f>IF($W211=BY$4,MAX(BY$1:BY210)+1,"")</f>
        <v/>
      </c>
      <c r="BZ211" s="6" t="str">
        <f>IF($W211=BZ$4,MAX(BZ$1:BZ210)+1,"")</f>
        <v/>
      </c>
      <c r="CA211" s="6" t="str">
        <f>IF($W211=CA$4,MAX(CA$1:CA210)+1,"")</f>
        <v/>
      </c>
      <c r="CB211" s="6" t="str">
        <f>IF($W211=CB$4,MAX(CB$1:CB210)+1,"")</f>
        <v/>
      </c>
      <c r="CC211" s="6" t="str">
        <f>IF($W211=CC$4,MAX(CC$1:CC210)+1,"")</f>
        <v/>
      </c>
      <c r="CD211" s="6" t="str">
        <f>IF($W211=CD$4,MAX(CD$1:CD210)+1,"")</f>
        <v/>
      </c>
      <c r="CE211" s="6" t="str">
        <f>IF($W211=CE$4,MAX(CE$1:CE210)+1,"")</f>
        <v/>
      </c>
      <c r="CF211" s="6" t="str">
        <f>IF($W211=CF$4,MAX(CF$1:CF210)+1,"")</f>
        <v/>
      </c>
      <c r="CG211" s="6" t="str">
        <f>IF($W211=CG$4,MAX(CG$1:CG210)+1,"")</f>
        <v/>
      </c>
      <c r="CH211" s="6" t="str">
        <f>IF($W211=CH$4,MAX(CH$1:CH210)+1,"")</f>
        <v/>
      </c>
      <c r="CI211" s="6" t="str">
        <f>IF($W211=CI$4,MAX(CI$1:CI210)+1,"")</f>
        <v/>
      </c>
      <c r="CJ211" s="6" t="str">
        <f>IF($W211=CJ$4,MAX(CJ$1:CJ210)+1,"")</f>
        <v/>
      </c>
      <c r="CK211" s="6" t="str">
        <f>IF($W211=CK$4,MAX(CK$1:CK210)+1,"")</f>
        <v/>
      </c>
      <c r="CL211" s="6" t="str">
        <f>IF($W211=CL$4,MAX(CL$1:CL210)+1,"")</f>
        <v/>
      </c>
      <c r="CM211" s="6" t="str">
        <f>IF($W211=CM$4,MAX(CM$1:CM210)+1,"")</f>
        <v/>
      </c>
      <c r="CN211" s="6" t="str">
        <f>IF($W211=CN$4,MAX(CN$1:CN210)+1,"")</f>
        <v/>
      </c>
      <c r="CO211" s="6" t="str">
        <f>IF($W211=CO$4,MAX(CO$1:CO210)+1,"")</f>
        <v/>
      </c>
      <c r="CP211" s="6" t="str">
        <f>IF($W211=CP$4,MAX(CP$1:CP210)+1,"")</f>
        <v/>
      </c>
      <c r="CQ211" s="6" t="str">
        <f>IF($W211=CQ$4,MAX(CQ$1:CQ210)+1,"")</f>
        <v/>
      </c>
      <c r="CR211" s="6" t="str">
        <f>IF($W211=CR$4,MAX(CR$1:CR210)+1,"")</f>
        <v/>
      </c>
      <c r="CS211" s="6" t="str">
        <f>IF($W211=CS$4,MAX(CS$1:CS210)+1,"")</f>
        <v/>
      </c>
      <c r="CT211" s="5">
        <f t="shared" si="49"/>
        <v>4</v>
      </c>
      <c r="CU211" s="6" t="str">
        <f t="shared" si="50"/>
        <v>1709901907308</v>
      </c>
      <c r="CV211" s="5" t="str">
        <f t="shared" si="51"/>
        <v>เด็กชาย</v>
      </c>
      <c r="CW211" s="5" t="str" cm="1">
        <f t="array" ref="CW211">RIGHT(F211,MIN(LEN(SUBSTITUTE(F211,รายชื่อนักเรียนแยกห้อง!$AD$5:$AD$8,""))))</f>
        <v>รชต</v>
      </c>
      <c r="CX211" s="6">
        <f t="shared" si="52"/>
        <v>0</v>
      </c>
      <c r="CY211" s="6" t="str">
        <f t="shared" si="53"/>
        <v/>
      </c>
      <c r="CZ211" s="5" t="str">
        <f t="shared" si="54"/>
        <v>มัธยมศึกษาปีที่ 2/1-0</v>
      </c>
      <c r="DA211" s="5" t="str">
        <f t="shared" si="55"/>
        <v>มัธยมศึกษาปีที่ 2/1-</v>
      </c>
      <c r="DC211" s="6" t="str">
        <f>IF(DB211="วิทย์-คณิต (เตรียมวิศวะ)",MAX($DC$1:DC210)+1,"")</f>
        <v/>
      </c>
      <c r="DD211" s="6" t="str">
        <f>IF(DB211="วิทย์-คณิต (วิทยาศาสตร์สุขภาพ)",MAX($DD$1:DD210)+1,"")</f>
        <v/>
      </c>
      <c r="DE211" s="6" t="str">
        <f>IF(DB211="ศิลป์การจัดการธุรกิจการค้าสมัยใหม่",MAX($DE$1:DE210)+1,"")</f>
        <v/>
      </c>
      <c r="DF211" s="6" t="str">
        <f>IF(DB211="ศิลป์ภาษาจีนเพื่อธุรกิจ 4.0",MAX($DF$1:DF210)+1,"")</f>
        <v/>
      </c>
      <c r="DG211" s="6" t="str">
        <f>IF(DB211="ศิลป์ภาษาอังกฤษเพื่อการสื่อสารธุรกิจ",MAX($DG$1:DG210)+1,"")</f>
        <v/>
      </c>
      <c r="DH211" s="6" t="str">
        <f>IF(DB211="นวัตกรรมการจัดการเกษตร",MAX($DH$1:DH210)+1,"")</f>
        <v/>
      </c>
      <c r="DI211" s="5">
        <f t="shared" si="56"/>
        <v>0</v>
      </c>
      <c r="DJ211" s="5" t="str">
        <f t="shared" si="57"/>
        <v>มัธยมศึกษาปีที่ 2/1-14</v>
      </c>
      <c r="DK211" s="5" t="str">
        <f t="shared" si="58"/>
        <v>-0</v>
      </c>
      <c r="DL211" s="5" t="str">
        <f t="shared" si="59"/>
        <v>มัธยมศึกษาปีที่ 2</v>
      </c>
    </row>
    <row r="212" spans="1:116">
      <c r="A212" s="5" t="str">
        <f t="shared" si="45"/>
        <v>มัธยมศึกษาปีที่ 2/1-15</v>
      </c>
      <c r="B212" s="5" t="str">
        <f t="shared" si="46"/>
        <v>ช68204-6</v>
      </c>
      <c r="C212" s="5" t="str">
        <f t="shared" si="47"/>
        <v>-0</v>
      </c>
      <c r="D212" s="8">
        <v>15</v>
      </c>
      <c r="E212" s="9" t="s">
        <v>625</v>
      </c>
      <c r="F212" s="3" t="s">
        <v>626</v>
      </c>
      <c r="G212" s="3" t="s">
        <v>627</v>
      </c>
      <c r="H212" s="11">
        <v>1</v>
      </c>
      <c r="I212" s="11">
        <v>7</v>
      </c>
      <c r="J212" s="11">
        <v>0</v>
      </c>
      <c r="K212" s="11">
        <v>9</v>
      </c>
      <c r="L212" s="11">
        <v>9</v>
      </c>
      <c r="M212" s="11">
        <v>0</v>
      </c>
      <c r="N212" s="11">
        <v>1</v>
      </c>
      <c r="O212" s="11">
        <v>9</v>
      </c>
      <c r="P212" s="11">
        <v>0</v>
      </c>
      <c r="Q212" s="11">
        <v>5</v>
      </c>
      <c r="R212" s="11">
        <v>4</v>
      </c>
      <c r="S212" s="11">
        <v>2</v>
      </c>
      <c r="T212" s="11">
        <v>9</v>
      </c>
      <c r="U212" s="11" t="s">
        <v>579</v>
      </c>
      <c r="W212" s="6" t="str">
        <f>IF(X212="","",IF(X212=รายชื่อชมรม!$B$13,รายชื่อชมรม!$A$13,IF(X212=รายชื่อชมรม!$B$14,รายชื่อชมรม!$A$14,IF(X212=รายชื่อชมรม!$B$15,รายชื่อชมรม!$A$15,IF(X212=รายชื่อชมรม!$B$16,รายชื่อชมรม!$A$16,IF(X212=รายชื่อชมรม!$B$17,รายชื่อชมรม!$A$17,IF(X212=รายชื่อชมรม!$B$18,รายชื่อชมรม!$A$18,IF(X212=รายชื่อชมรม!$B$19,รายชื่อชมรม!$A$19,IF(X212=รายชื่อชมรม!$B$20,รายชื่อชมรม!$A$20,IF(X212=รายชื่อชมรม!$B$21,รายชื่อชมรม!$A$21,IF(X212=รายชื่อชมรม!$B$22,รายชื่อชมรม!$A$22,"-")))))))))))</f>
        <v>ช68204</v>
      </c>
      <c r="X212" s="6" t="s">
        <v>2318</v>
      </c>
      <c r="Y212" s="6" t="str">
        <f>IF(W212=0,"",IF(W212="-","",IF(W212="","",VLOOKUP(W212,รายชื่อชมรม!$A$3:$F$83,3,FALSE))))</f>
        <v>สิบเอกชัยวัฒน์  เรืองไกรศิลป์</v>
      </c>
      <c r="Z212" s="6" t="str">
        <f>IF(Y212=$Z$4,MAX(Z$1:$Z211)+1,"")</f>
        <v/>
      </c>
      <c r="AA212" s="6" t="str">
        <f>IF($Y212=AA$4,MAX(AA$1:AA211)+1,"")</f>
        <v/>
      </c>
      <c r="AB212" s="6" t="str">
        <f>IF($Y212=AB$4,MAX(AB$1:AB211)+1,"")</f>
        <v/>
      </c>
      <c r="AC212" s="6" t="str">
        <f>IF($Y212=AC$4,MAX(AC$1:AC211)+1,"")</f>
        <v/>
      </c>
      <c r="AD212" s="6" t="str">
        <f>IF($Y212=AD$4,MAX(AD$1:AD211)+1,"")</f>
        <v/>
      </c>
      <c r="AE212" s="6" t="str">
        <f>IF($Y212=AE$4,MAX(AE$1:AE211)+1,"")</f>
        <v/>
      </c>
      <c r="AF212" s="6" t="str">
        <f>IF($Y212=AF$4,MAX(AF$1:AF211)+1,"")</f>
        <v/>
      </c>
      <c r="AG212" s="6" t="str">
        <f>IF($Y212=AG$4,MAX(AG$1:AG211)+1,"")</f>
        <v/>
      </c>
      <c r="AH212" s="6" t="str">
        <f>IF($Y212=AH$4,MAX(AH$1:AH211)+1,"")</f>
        <v/>
      </c>
      <c r="AI212" s="5">
        <f t="shared" si="48"/>
        <v>0</v>
      </c>
      <c r="AK212" s="6" t="str">
        <f>IF($W212=AK$4,MAX(AK$1:AK211)+1,"")</f>
        <v/>
      </c>
      <c r="AL212" s="6" t="str">
        <f>IF($W212=AL$4,MAX(AL$1:AL211)+1,"")</f>
        <v/>
      </c>
      <c r="AM212" s="6" t="str">
        <f>IF($W212=AM$4,MAX(AM$1:AM211)+1,"")</f>
        <v/>
      </c>
      <c r="AN212" s="6" t="str">
        <f>IF($W212=AN$4,MAX(AN$1:AN211)+1,"")</f>
        <v/>
      </c>
      <c r="AO212" s="6" t="str">
        <f>IF($W212=AO$4,MAX(AO$1:AO211)+1,"")</f>
        <v/>
      </c>
      <c r="AP212" s="6" t="str">
        <f>IF($W212=AP$4,MAX(AP$1:AP211)+1,"")</f>
        <v/>
      </c>
      <c r="AQ212" s="6" t="str">
        <f>IF($W212=AQ$4,MAX(AQ$1:AQ211)+1,"")</f>
        <v/>
      </c>
      <c r="AR212" s="6" t="str">
        <f>IF($W212=AR$4,MAX(AR$1:AR211)+1,"")</f>
        <v/>
      </c>
      <c r="AS212" s="6" t="str">
        <f>IF($W212=AS$4,MAX(AS$1:AS211)+1,"")</f>
        <v/>
      </c>
      <c r="AT212" s="6" t="str">
        <f>IF($W212=AT$4,MAX(AT$1:AT211)+1,"")</f>
        <v/>
      </c>
      <c r="AU212" s="6" t="str">
        <f>IF($W212=AU$4,MAX(AU$1:AU211)+1,"")</f>
        <v/>
      </c>
      <c r="AV212" s="6" t="str">
        <f>IF($W212=AV$4,MAX(AV$1:AV211)+1,"")</f>
        <v/>
      </c>
      <c r="AW212" s="6" t="str">
        <f>IF($W212=AW$4,MAX(AW$1:AW211)+1,"")</f>
        <v/>
      </c>
      <c r="AX212" s="6">
        <f>IF($W212=AX$4,MAX(AX$1:AX211)+1,"")</f>
        <v>6</v>
      </c>
      <c r="AY212" s="6" t="str">
        <f>IF($W212=AY$4,MAX(AY$1:AY211)+1,"")</f>
        <v/>
      </c>
      <c r="AZ212" s="6" t="str">
        <f>IF($W212=AZ$4,MAX(AZ$1:AZ211)+1,"")</f>
        <v/>
      </c>
      <c r="BA212" s="6" t="str">
        <f>IF($W212=BA$4,MAX(BA$1:BA211)+1,"")</f>
        <v/>
      </c>
      <c r="BB212" s="6" t="str">
        <f>IF($W212=BB$4,MAX(BB$1:BB211)+1,"")</f>
        <v/>
      </c>
      <c r="BC212" s="6" t="str">
        <f>IF($W212=BC$4,MAX(BC$1:BC211)+1,"")</f>
        <v/>
      </c>
      <c r="BD212" s="6" t="str">
        <f>IF($W212=BD$4,MAX(BD$1:BD211)+1,"")</f>
        <v/>
      </c>
      <c r="BE212" s="6" t="str">
        <f>IF($W212=BE$4,MAX(BE$1:BE211)+1,"")</f>
        <v/>
      </c>
      <c r="BF212" s="6" t="str">
        <f>IF($W212=BF$4,MAX(BF$1:BF211)+1,"")</f>
        <v/>
      </c>
      <c r="BG212" s="6" t="str">
        <f>IF($W212=BG$4,MAX(BG$1:BG211)+1,"")</f>
        <v/>
      </c>
      <c r="BH212" s="6" t="str">
        <f>IF($W212=BH$4,MAX(BH$1:BH211)+1,"")</f>
        <v/>
      </c>
      <c r="BI212" s="6" t="str">
        <f>IF($W212=BI$4,MAX(BI$1:BI211)+1,"")</f>
        <v/>
      </c>
      <c r="BJ212" s="6" t="str">
        <f>IF($W212=BJ$4,MAX(BJ$1:BJ211)+1,"")</f>
        <v/>
      </c>
      <c r="BK212" s="6" t="str">
        <f>IF($W212=BK$4,MAX(BK$1:BK211)+1,"")</f>
        <v/>
      </c>
      <c r="BL212" s="6" t="str">
        <f>IF($W212=BL$4,MAX(BL$1:BL211)+1,"")</f>
        <v/>
      </c>
      <c r="BM212" s="6" t="str">
        <f>IF($W212=BM$4,MAX(BM$1:BM211)+1,"")</f>
        <v/>
      </c>
      <c r="BN212" s="6" t="str">
        <f>IF($W212=BN$4,MAX(BN$1:BN211)+1,"")</f>
        <v/>
      </c>
      <c r="BO212" s="6" t="str">
        <f>IF($W212=BO$4,MAX(BO$1:BO211)+1,"")</f>
        <v/>
      </c>
      <c r="BP212" s="6" t="str">
        <f>IF($W212=BP$4,MAX(BP$1:BP211)+1,"")</f>
        <v/>
      </c>
      <c r="BQ212" s="6" t="str">
        <f>IF($W212=BQ$4,MAX(BQ$1:BQ211)+1,"")</f>
        <v/>
      </c>
      <c r="BR212" s="6" t="str">
        <f>IF($W212=BR$4,MAX(BR$1:BR211)+1,"")</f>
        <v/>
      </c>
      <c r="BS212" s="6" t="str">
        <f>IF($W212=BS$4,MAX(BS$1:BS211)+1,"")</f>
        <v/>
      </c>
      <c r="BT212" s="6" t="str">
        <f>IF($W212=BT$4,MAX(BT$1:BT211)+1,"")</f>
        <v/>
      </c>
      <c r="BU212" s="6" t="str">
        <f>IF($W212=BU$4,MAX(BU$1:BU211)+1,"")</f>
        <v/>
      </c>
      <c r="BV212" s="6" t="str">
        <f>IF($W212=BV$4,MAX(BV$1:BV211)+1,"")</f>
        <v/>
      </c>
      <c r="BW212" s="6" t="str">
        <f>IF($W212=BW$4,MAX(BW$1:BW211)+1,"")</f>
        <v/>
      </c>
      <c r="BX212" s="6" t="str">
        <f>IF($W212=BX$4,MAX(BX$1:BX211)+1,"")</f>
        <v/>
      </c>
      <c r="BY212" s="6" t="str">
        <f>IF($W212=BY$4,MAX(BY$1:BY211)+1,"")</f>
        <v/>
      </c>
      <c r="BZ212" s="6" t="str">
        <f>IF($W212=BZ$4,MAX(BZ$1:BZ211)+1,"")</f>
        <v/>
      </c>
      <c r="CA212" s="6" t="str">
        <f>IF($W212=CA$4,MAX(CA$1:CA211)+1,"")</f>
        <v/>
      </c>
      <c r="CB212" s="6" t="str">
        <f>IF($W212=CB$4,MAX(CB$1:CB211)+1,"")</f>
        <v/>
      </c>
      <c r="CC212" s="6" t="str">
        <f>IF($W212=CC$4,MAX(CC$1:CC211)+1,"")</f>
        <v/>
      </c>
      <c r="CD212" s="6" t="str">
        <f>IF($W212=CD$4,MAX(CD$1:CD211)+1,"")</f>
        <v/>
      </c>
      <c r="CE212" s="6" t="str">
        <f>IF($W212=CE$4,MAX(CE$1:CE211)+1,"")</f>
        <v/>
      </c>
      <c r="CF212" s="6" t="str">
        <f>IF($W212=CF$4,MAX(CF$1:CF211)+1,"")</f>
        <v/>
      </c>
      <c r="CG212" s="6" t="str">
        <f>IF($W212=CG$4,MAX(CG$1:CG211)+1,"")</f>
        <v/>
      </c>
      <c r="CH212" s="6" t="str">
        <f>IF($W212=CH$4,MAX(CH$1:CH211)+1,"")</f>
        <v/>
      </c>
      <c r="CI212" s="6" t="str">
        <f>IF($W212=CI$4,MAX(CI$1:CI211)+1,"")</f>
        <v/>
      </c>
      <c r="CJ212" s="6" t="str">
        <f>IF($W212=CJ$4,MAX(CJ$1:CJ211)+1,"")</f>
        <v/>
      </c>
      <c r="CK212" s="6" t="str">
        <f>IF($W212=CK$4,MAX(CK$1:CK211)+1,"")</f>
        <v/>
      </c>
      <c r="CL212" s="6" t="str">
        <f>IF($W212=CL$4,MAX(CL$1:CL211)+1,"")</f>
        <v/>
      </c>
      <c r="CM212" s="6" t="str">
        <f>IF($W212=CM$4,MAX(CM$1:CM211)+1,"")</f>
        <v/>
      </c>
      <c r="CN212" s="6" t="str">
        <f>IF($W212=CN$4,MAX(CN$1:CN211)+1,"")</f>
        <v/>
      </c>
      <c r="CO212" s="6" t="str">
        <f>IF($W212=CO$4,MAX(CO$1:CO211)+1,"")</f>
        <v/>
      </c>
      <c r="CP212" s="6" t="str">
        <f>IF($W212=CP$4,MAX(CP$1:CP211)+1,"")</f>
        <v/>
      </c>
      <c r="CQ212" s="6" t="str">
        <f>IF($W212=CQ$4,MAX(CQ$1:CQ211)+1,"")</f>
        <v/>
      </c>
      <c r="CR212" s="6" t="str">
        <f>IF($W212=CR$4,MAX(CR$1:CR211)+1,"")</f>
        <v/>
      </c>
      <c r="CS212" s="6" t="str">
        <f>IF($W212=CS$4,MAX(CS$1:CS211)+1,"")</f>
        <v/>
      </c>
      <c r="CT212" s="5">
        <f t="shared" si="49"/>
        <v>6</v>
      </c>
      <c r="CU212" s="6" t="str">
        <f t="shared" si="50"/>
        <v>1709901905429</v>
      </c>
      <c r="CV212" s="5" t="str">
        <f t="shared" si="51"/>
        <v>เด็กชาย</v>
      </c>
      <c r="CW212" s="5" t="str" cm="1">
        <f t="array" ref="CW212">RIGHT(F212,MIN(LEN(SUBSTITUTE(F212,รายชื่อนักเรียนแยกห้อง!$AD$5:$AD$8,""))))</f>
        <v>ศิรวัฒน์</v>
      </c>
      <c r="CX212" s="6">
        <f t="shared" si="52"/>
        <v>0</v>
      </c>
      <c r="CY212" s="6" t="str">
        <f t="shared" si="53"/>
        <v/>
      </c>
      <c r="CZ212" s="5" t="str">
        <f t="shared" si="54"/>
        <v>มัธยมศึกษาปีที่ 2/1-0</v>
      </c>
      <c r="DA212" s="5" t="str">
        <f t="shared" si="55"/>
        <v>มัธยมศึกษาปีที่ 2/1-</v>
      </c>
      <c r="DC212" s="6" t="str">
        <f>IF(DB212="วิทย์-คณิต (เตรียมวิศวะ)",MAX($DC$1:DC211)+1,"")</f>
        <v/>
      </c>
      <c r="DD212" s="6" t="str">
        <f>IF(DB212="วิทย์-คณิต (วิทยาศาสตร์สุขภาพ)",MAX($DD$1:DD211)+1,"")</f>
        <v/>
      </c>
      <c r="DE212" s="6" t="str">
        <f>IF(DB212="ศิลป์การจัดการธุรกิจการค้าสมัยใหม่",MAX($DE$1:DE211)+1,"")</f>
        <v/>
      </c>
      <c r="DF212" s="6" t="str">
        <f>IF(DB212="ศิลป์ภาษาจีนเพื่อธุรกิจ 4.0",MAX($DF$1:DF211)+1,"")</f>
        <v/>
      </c>
      <c r="DG212" s="6" t="str">
        <f>IF(DB212="ศิลป์ภาษาอังกฤษเพื่อการสื่อสารธุรกิจ",MAX($DG$1:DG211)+1,"")</f>
        <v/>
      </c>
      <c r="DH212" s="6" t="str">
        <f>IF(DB212="นวัตกรรมการจัดการเกษตร",MAX($DH$1:DH211)+1,"")</f>
        <v/>
      </c>
      <c r="DI212" s="5">
        <f t="shared" si="56"/>
        <v>0</v>
      </c>
      <c r="DJ212" s="5" t="str">
        <f t="shared" si="57"/>
        <v>มัธยมศึกษาปีที่ 2/1-15</v>
      </c>
      <c r="DK212" s="5" t="str">
        <f t="shared" si="58"/>
        <v>-0</v>
      </c>
      <c r="DL212" s="5" t="str">
        <f t="shared" si="59"/>
        <v>มัธยมศึกษาปีที่ 2</v>
      </c>
    </row>
    <row r="213" spans="1:116">
      <c r="A213" s="5" t="str">
        <f t="shared" si="45"/>
        <v>มัธยมศึกษาปีที่ 2/1-16</v>
      </c>
      <c r="B213" s="5" t="str">
        <f t="shared" si="46"/>
        <v>ช68203-4</v>
      </c>
      <c r="C213" s="5" t="str">
        <f t="shared" si="47"/>
        <v>-0</v>
      </c>
      <c r="D213" s="8">
        <v>16</v>
      </c>
      <c r="E213" s="9" t="s">
        <v>628</v>
      </c>
      <c r="F213" s="3" t="s">
        <v>629</v>
      </c>
      <c r="G213" s="3" t="s">
        <v>630</v>
      </c>
      <c r="H213" s="11">
        <v>1</v>
      </c>
      <c r="I213" s="11">
        <v>7</v>
      </c>
      <c r="J213" s="11">
        <v>0</v>
      </c>
      <c r="K213" s="11">
        <v>9</v>
      </c>
      <c r="L213" s="11">
        <v>9</v>
      </c>
      <c r="M213" s="11">
        <v>0</v>
      </c>
      <c r="N213" s="11">
        <v>1</v>
      </c>
      <c r="O213" s="11">
        <v>8</v>
      </c>
      <c r="P213" s="11">
        <v>9</v>
      </c>
      <c r="Q213" s="11">
        <v>0</v>
      </c>
      <c r="R213" s="11">
        <v>5</v>
      </c>
      <c r="S213" s="11">
        <v>3</v>
      </c>
      <c r="T213" s="11">
        <v>7</v>
      </c>
      <c r="U213" s="11" t="s">
        <v>579</v>
      </c>
      <c r="W213" s="6" t="str">
        <f>IF(X213="","",IF(X213=รายชื่อชมรม!$B$13,รายชื่อชมรม!$A$13,IF(X213=รายชื่อชมรม!$B$14,รายชื่อชมรม!$A$14,IF(X213=รายชื่อชมรม!$B$15,รายชื่อชมรม!$A$15,IF(X213=รายชื่อชมรม!$B$16,รายชื่อชมรม!$A$16,IF(X213=รายชื่อชมรม!$B$17,รายชื่อชมรม!$A$17,IF(X213=รายชื่อชมรม!$B$18,รายชื่อชมรม!$A$18,IF(X213=รายชื่อชมรม!$B$19,รายชื่อชมรม!$A$19,IF(X213=รายชื่อชมรม!$B$20,รายชื่อชมรม!$A$20,IF(X213=รายชื่อชมรม!$B$21,รายชื่อชมรม!$A$21,IF(X213=รายชื่อชมรม!$B$22,รายชื่อชมรม!$A$22,"-")))))))))))</f>
        <v>ช68203</v>
      </c>
      <c r="X213" s="6" t="s">
        <v>2310</v>
      </c>
      <c r="Y213" s="6" t="str">
        <f>IF(W213=0,"",IF(W213="-","",IF(W213="","",VLOOKUP(W213,รายชื่อชมรม!$A$3:$F$83,3,FALSE))))</f>
        <v>นายวสันต์  แสงรัตนกูล</v>
      </c>
      <c r="Z213" s="6" t="str">
        <f>IF(Y213=$Z$4,MAX(Z$1:$Z212)+1,"")</f>
        <v/>
      </c>
      <c r="AA213" s="6" t="str">
        <f>IF($Y213=AA$4,MAX(AA$1:AA212)+1,"")</f>
        <v/>
      </c>
      <c r="AB213" s="6" t="str">
        <f>IF($Y213=AB$4,MAX(AB$1:AB212)+1,"")</f>
        <v/>
      </c>
      <c r="AC213" s="6" t="str">
        <f>IF($Y213=AC$4,MAX(AC$1:AC212)+1,"")</f>
        <v/>
      </c>
      <c r="AD213" s="6" t="str">
        <f>IF($Y213=AD$4,MAX(AD$1:AD212)+1,"")</f>
        <v/>
      </c>
      <c r="AE213" s="6" t="str">
        <f>IF($Y213=AE$4,MAX(AE$1:AE212)+1,"")</f>
        <v/>
      </c>
      <c r="AF213" s="6" t="str">
        <f>IF($Y213=AF$4,MAX(AF$1:AF212)+1,"")</f>
        <v/>
      </c>
      <c r="AG213" s="6" t="str">
        <f>IF($Y213=AG$4,MAX(AG$1:AG212)+1,"")</f>
        <v/>
      </c>
      <c r="AH213" s="6" t="str">
        <f>IF($Y213=AH$4,MAX(AH$1:AH212)+1,"")</f>
        <v/>
      </c>
      <c r="AI213" s="5">
        <f t="shared" si="48"/>
        <v>0</v>
      </c>
      <c r="AK213" s="6" t="str">
        <f>IF($W213=AK$4,MAX(AK$1:AK212)+1,"")</f>
        <v/>
      </c>
      <c r="AL213" s="6" t="str">
        <f>IF($W213=AL$4,MAX(AL$1:AL212)+1,"")</f>
        <v/>
      </c>
      <c r="AM213" s="6" t="str">
        <f>IF($W213=AM$4,MAX(AM$1:AM212)+1,"")</f>
        <v/>
      </c>
      <c r="AN213" s="6" t="str">
        <f>IF($W213=AN$4,MAX(AN$1:AN212)+1,"")</f>
        <v/>
      </c>
      <c r="AO213" s="6" t="str">
        <f>IF($W213=AO$4,MAX(AO$1:AO212)+1,"")</f>
        <v/>
      </c>
      <c r="AP213" s="6" t="str">
        <f>IF($W213=AP$4,MAX(AP$1:AP212)+1,"")</f>
        <v/>
      </c>
      <c r="AQ213" s="6" t="str">
        <f>IF($W213=AQ$4,MAX(AQ$1:AQ212)+1,"")</f>
        <v/>
      </c>
      <c r="AR213" s="6" t="str">
        <f>IF($W213=AR$4,MAX(AR$1:AR212)+1,"")</f>
        <v/>
      </c>
      <c r="AS213" s="6" t="str">
        <f>IF($W213=AS$4,MAX(AS$1:AS212)+1,"")</f>
        <v/>
      </c>
      <c r="AT213" s="6" t="str">
        <f>IF($W213=AT$4,MAX(AT$1:AT212)+1,"")</f>
        <v/>
      </c>
      <c r="AU213" s="6" t="str">
        <f>IF($W213=AU$4,MAX(AU$1:AU212)+1,"")</f>
        <v/>
      </c>
      <c r="AV213" s="6" t="str">
        <f>IF($W213=AV$4,MAX(AV$1:AV212)+1,"")</f>
        <v/>
      </c>
      <c r="AW213" s="6">
        <f>IF($W213=AW$4,MAX(AW$1:AW212)+1,"")</f>
        <v>4</v>
      </c>
      <c r="AX213" s="6" t="str">
        <f>IF($W213=AX$4,MAX(AX$1:AX212)+1,"")</f>
        <v/>
      </c>
      <c r="AY213" s="6" t="str">
        <f>IF($W213=AY$4,MAX(AY$1:AY212)+1,"")</f>
        <v/>
      </c>
      <c r="AZ213" s="6" t="str">
        <f>IF($W213=AZ$4,MAX(AZ$1:AZ212)+1,"")</f>
        <v/>
      </c>
      <c r="BA213" s="6" t="str">
        <f>IF($W213=BA$4,MAX(BA$1:BA212)+1,"")</f>
        <v/>
      </c>
      <c r="BB213" s="6" t="str">
        <f>IF($W213=BB$4,MAX(BB$1:BB212)+1,"")</f>
        <v/>
      </c>
      <c r="BC213" s="6" t="str">
        <f>IF($W213=BC$4,MAX(BC$1:BC212)+1,"")</f>
        <v/>
      </c>
      <c r="BD213" s="6" t="str">
        <f>IF($W213=BD$4,MAX(BD$1:BD212)+1,"")</f>
        <v/>
      </c>
      <c r="BE213" s="6" t="str">
        <f>IF($W213=BE$4,MAX(BE$1:BE212)+1,"")</f>
        <v/>
      </c>
      <c r="BF213" s="6" t="str">
        <f>IF($W213=BF$4,MAX(BF$1:BF212)+1,"")</f>
        <v/>
      </c>
      <c r="BG213" s="6" t="str">
        <f>IF($W213=BG$4,MAX(BG$1:BG212)+1,"")</f>
        <v/>
      </c>
      <c r="BH213" s="6" t="str">
        <f>IF($W213=BH$4,MAX(BH$1:BH212)+1,"")</f>
        <v/>
      </c>
      <c r="BI213" s="6" t="str">
        <f>IF($W213=BI$4,MAX(BI$1:BI212)+1,"")</f>
        <v/>
      </c>
      <c r="BJ213" s="6" t="str">
        <f>IF($W213=BJ$4,MAX(BJ$1:BJ212)+1,"")</f>
        <v/>
      </c>
      <c r="BK213" s="6" t="str">
        <f>IF($W213=BK$4,MAX(BK$1:BK212)+1,"")</f>
        <v/>
      </c>
      <c r="BL213" s="6" t="str">
        <f>IF($W213=BL$4,MAX(BL$1:BL212)+1,"")</f>
        <v/>
      </c>
      <c r="BM213" s="6" t="str">
        <f>IF($W213=BM$4,MAX(BM$1:BM212)+1,"")</f>
        <v/>
      </c>
      <c r="BN213" s="6" t="str">
        <f>IF($W213=BN$4,MAX(BN$1:BN212)+1,"")</f>
        <v/>
      </c>
      <c r="BO213" s="6" t="str">
        <f>IF($W213=BO$4,MAX(BO$1:BO212)+1,"")</f>
        <v/>
      </c>
      <c r="BP213" s="6" t="str">
        <f>IF($W213=BP$4,MAX(BP$1:BP212)+1,"")</f>
        <v/>
      </c>
      <c r="BQ213" s="6" t="str">
        <f>IF($W213=BQ$4,MAX(BQ$1:BQ212)+1,"")</f>
        <v/>
      </c>
      <c r="BR213" s="6" t="str">
        <f>IF($W213=BR$4,MAX(BR$1:BR212)+1,"")</f>
        <v/>
      </c>
      <c r="BS213" s="6" t="str">
        <f>IF($W213=BS$4,MAX(BS$1:BS212)+1,"")</f>
        <v/>
      </c>
      <c r="BT213" s="6" t="str">
        <f>IF($W213=BT$4,MAX(BT$1:BT212)+1,"")</f>
        <v/>
      </c>
      <c r="BU213" s="6" t="str">
        <f>IF($W213=BU$4,MAX(BU$1:BU212)+1,"")</f>
        <v/>
      </c>
      <c r="BV213" s="6" t="str">
        <f>IF($W213=BV$4,MAX(BV$1:BV212)+1,"")</f>
        <v/>
      </c>
      <c r="BW213" s="6" t="str">
        <f>IF($W213=BW$4,MAX(BW$1:BW212)+1,"")</f>
        <v/>
      </c>
      <c r="BX213" s="6" t="str">
        <f>IF($W213=BX$4,MAX(BX$1:BX212)+1,"")</f>
        <v/>
      </c>
      <c r="BY213" s="6" t="str">
        <f>IF($W213=BY$4,MAX(BY$1:BY212)+1,"")</f>
        <v/>
      </c>
      <c r="BZ213" s="6" t="str">
        <f>IF($W213=BZ$4,MAX(BZ$1:BZ212)+1,"")</f>
        <v/>
      </c>
      <c r="CA213" s="6" t="str">
        <f>IF($W213=CA$4,MAX(CA$1:CA212)+1,"")</f>
        <v/>
      </c>
      <c r="CB213" s="6" t="str">
        <f>IF($W213=CB$4,MAX(CB$1:CB212)+1,"")</f>
        <v/>
      </c>
      <c r="CC213" s="6" t="str">
        <f>IF($W213=CC$4,MAX(CC$1:CC212)+1,"")</f>
        <v/>
      </c>
      <c r="CD213" s="6" t="str">
        <f>IF($W213=CD$4,MAX(CD$1:CD212)+1,"")</f>
        <v/>
      </c>
      <c r="CE213" s="6" t="str">
        <f>IF($W213=CE$4,MAX(CE$1:CE212)+1,"")</f>
        <v/>
      </c>
      <c r="CF213" s="6" t="str">
        <f>IF($W213=CF$4,MAX(CF$1:CF212)+1,"")</f>
        <v/>
      </c>
      <c r="CG213" s="6" t="str">
        <f>IF($W213=CG$4,MAX(CG$1:CG212)+1,"")</f>
        <v/>
      </c>
      <c r="CH213" s="6" t="str">
        <f>IF($W213=CH$4,MAX(CH$1:CH212)+1,"")</f>
        <v/>
      </c>
      <c r="CI213" s="6" t="str">
        <f>IF($W213=CI$4,MAX(CI$1:CI212)+1,"")</f>
        <v/>
      </c>
      <c r="CJ213" s="6" t="str">
        <f>IF($W213=CJ$4,MAX(CJ$1:CJ212)+1,"")</f>
        <v/>
      </c>
      <c r="CK213" s="6" t="str">
        <f>IF($W213=CK$4,MAX(CK$1:CK212)+1,"")</f>
        <v/>
      </c>
      <c r="CL213" s="6" t="str">
        <f>IF($W213=CL$4,MAX(CL$1:CL212)+1,"")</f>
        <v/>
      </c>
      <c r="CM213" s="6" t="str">
        <f>IF($W213=CM$4,MAX(CM$1:CM212)+1,"")</f>
        <v/>
      </c>
      <c r="CN213" s="6" t="str">
        <f>IF($W213=CN$4,MAX(CN$1:CN212)+1,"")</f>
        <v/>
      </c>
      <c r="CO213" s="6" t="str">
        <f>IF($W213=CO$4,MAX(CO$1:CO212)+1,"")</f>
        <v/>
      </c>
      <c r="CP213" s="6" t="str">
        <f>IF($W213=CP$4,MAX(CP$1:CP212)+1,"")</f>
        <v/>
      </c>
      <c r="CQ213" s="6" t="str">
        <f>IF($W213=CQ$4,MAX(CQ$1:CQ212)+1,"")</f>
        <v/>
      </c>
      <c r="CR213" s="6" t="str">
        <f>IF($W213=CR$4,MAX(CR$1:CR212)+1,"")</f>
        <v/>
      </c>
      <c r="CS213" s="6" t="str">
        <f>IF($W213=CS$4,MAX(CS$1:CS212)+1,"")</f>
        <v/>
      </c>
      <c r="CT213" s="5">
        <f t="shared" si="49"/>
        <v>4</v>
      </c>
      <c r="CU213" s="6" t="str">
        <f t="shared" si="50"/>
        <v>1709901890537</v>
      </c>
      <c r="CV213" s="5" t="str">
        <f t="shared" si="51"/>
        <v>เด็กชาย</v>
      </c>
      <c r="CW213" s="5" t="str" cm="1">
        <f t="array" ref="CW213">RIGHT(F213,MIN(LEN(SUBSTITUTE(F213,รายชื่อนักเรียนแยกห้อง!$AD$5:$AD$8,""))))</f>
        <v>สิรวุฒิ</v>
      </c>
      <c r="CX213" s="6">
        <f t="shared" si="52"/>
        <v>0</v>
      </c>
      <c r="CY213" s="6" t="str">
        <f t="shared" si="53"/>
        <v/>
      </c>
      <c r="CZ213" s="5" t="str">
        <f t="shared" si="54"/>
        <v>มัธยมศึกษาปีที่ 2/1-0</v>
      </c>
      <c r="DA213" s="5" t="str">
        <f t="shared" si="55"/>
        <v>มัธยมศึกษาปีที่ 2/1-</v>
      </c>
      <c r="DC213" s="6" t="str">
        <f>IF(DB213="วิทย์-คณิต (เตรียมวิศวะ)",MAX($DC$1:DC212)+1,"")</f>
        <v/>
      </c>
      <c r="DD213" s="6" t="str">
        <f>IF(DB213="วิทย์-คณิต (วิทยาศาสตร์สุขภาพ)",MAX($DD$1:DD212)+1,"")</f>
        <v/>
      </c>
      <c r="DE213" s="6" t="str">
        <f>IF(DB213="ศิลป์การจัดการธุรกิจการค้าสมัยใหม่",MAX($DE$1:DE212)+1,"")</f>
        <v/>
      </c>
      <c r="DF213" s="6" t="str">
        <f>IF(DB213="ศิลป์ภาษาจีนเพื่อธุรกิจ 4.0",MAX($DF$1:DF212)+1,"")</f>
        <v/>
      </c>
      <c r="DG213" s="6" t="str">
        <f>IF(DB213="ศิลป์ภาษาอังกฤษเพื่อการสื่อสารธุรกิจ",MAX($DG$1:DG212)+1,"")</f>
        <v/>
      </c>
      <c r="DH213" s="6" t="str">
        <f>IF(DB213="นวัตกรรมการจัดการเกษตร",MAX($DH$1:DH212)+1,"")</f>
        <v/>
      </c>
      <c r="DI213" s="5">
        <f t="shared" si="56"/>
        <v>0</v>
      </c>
      <c r="DJ213" s="5" t="str">
        <f t="shared" si="57"/>
        <v>มัธยมศึกษาปีที่ 2/1-16</v>
      </c>
      <c r="DK213" s="5" t="str">
        <f t="shared" si="58"/>
        <v>-0</v>
      </c>
      <c r="DL213" s="5" t="str">
        <f t="shared" si="59"/>
        <v>มัธยมศึกษาปีที่ 2</v>
      </c>
    </row>
    <row r="214" spans="1:116">
      <c r="A214" s="5" t="str">
        <f t="shared" ref="A214:A239" si="60">U214&amp;"-"&amp;D214</f>
        <v>มัธยมศึกษาปีที่ 2/1-17</v>
      </c>
      <c r="B214" s="5" t="str">
        <f t="shared" si="46"/>
        <v>ช68204-7</v>
      </c>
      <c r="C214" s="5" t="str">
        <f t="shared" si="47"/>
        <v>-0</v>
      </c>
      <c r="D214" s="8">
        <v>17</v>
      </c>
      <c r="E214" s="9" t="s">
        <v>631</v>
      </c>
      <c r="F214" s="3" t="s">
        <v>632</v>
      </c>
      <c r="G214" s="3" t="s">
        <v>633</v>
      </c>
      <c r="H214" s="69">
        <v>1</v>
      </c>
      <c r="I214" s="69">
        <v>7</v>
      </c>
      <c r="J214" s="69">
        <v>0</v>
      </c>
      <c r="K214" s="69">
        <v>9</v>
      </c>
      <c r="L214" s="69">
        <v>9</v>
      </c>
      <c r="M214" s="69">
        <v>0</v>
      </c>
      <c r="N214" s="69">
        <v>1</v>
      </c>
      <c r="O214" s="69">
        <v>9</v>
      </c>
      <c r="P214" s="69">
        <v>1</v>
      </c>
      <c r="Q214" s="69">
        <v>9</v>
      </c>
      <c r="R214" s="69">
        <v>9</v>
      </c>
      <c r="S214" s="69">
        <v>2</v>
      </c>
      <c r="T214" s="69">
        <v>6</v>
      </c>
      <c r="U214" s="11" t="s">
        <v>579</v>
      </c>
      <c r="W214" s="6" t="str">
        <f>IF(X214="","",IF(X214=รายชื่อชมรม!$B$13,รายชื่อชมรม!$A$13,IF(X214=รายชื่อชมรม!$B$14,รายชื่อชมรม!$A$14,IF(X214=รายชื่อชมรม!$B$15,รายชื่อชมรม!$A$15,IF(X214=รายชื่อชมรม!$B$16,รายชื่อชมรม!$A$16,IF(X214=รายชื่อชมรม!$B$17,รายชื่อชมรม!$A$17,IF(X214=รายชื่อชมรม!$B$18,รายชื่อชมรม!$A$18,IF(X214=รายชื่อชมรม!$B$19,รายชื่อชมรม!$A$19,IF(X214=รายชื่อชมรม!$B$20,รายชื่อชมรม!$A$20,IF(X214=รายชื่อชมรม!$B$21,รายชื่อชมรม!$A$21,IF(X214=รายชื่อชมรม!$B$22,รายชื่อชมรม!$A$22,"-")))))))))))</f>
        <v>ช68204</v>
      </c>
      <c r="X214" s="6" t="s">
        <v>2318</v>
      </c>
      <c r="Y214" s="6" t="str">
        <f>IF(W214=0,"",IF(W214="-","",IF(W214="","",VLOOKUP(W214,รายชื่อชมรม!$A$3:$F$83,3,FALSE))))</f>
        <v>สิบเอกชัยวัฒน์  เรืองไกรศิลป์</v>
      </c>
      <c r="Z214" s="6" t="str">
        <f>IF(Y214=$Z$4,MAX(Z$1:$Z213)+1,"")</f>
        <v/>
      </c>
      <c r="AA214" s="6" t="str">
        <f>IF($Y214=AA$4,MAX(AA$1:AA213)+1,"")</f>
        <v/>
      </c>
      <c r="AB214" s="6" t="str">
        <f>IF($Y214=AB$4,MAX(AB$1:AB213)+1,"")</f>
        <v/>
      </c>
      <c r="AC214" s="6" t="str">
        <f>IF($Y214=AC$4,MAX(AC$1:AC213)+1,"")</f>
        <v/>
      </c>
      <c r="AD214" s="6" t="str">
        <f>IF($Y214=AD$4,MAX(AD$1:AD213)+1,"")</f>
        <v/>
      </c>
      <c r="AE214" s="6" t="str">
        <f>IF($Y214=AE$4,MAX(AE$1:AE213)+1,"")</f>
        <v/>
      </c>
      <c r="AF214" s="6" t="str">
        <f>IF($Y214=AF$4,MAX(AF$1:AF213)+1,"")</f>
        <v/>
      </c>
      <c r="AG214" s="6" t="str">
        <f>IF($Y214=AG$4,MAX(AG$1:AG213)+1,"")</f>
        <v/>
      </c>
      <c r="AH214" s="6" t="str">
        <f>IF($Y214=AH$4,MAX(AH$1:AH213)+1,"")</f>
        <v/>
      </c>
      <c r="AI214" s="5">
        <f t="shared" si="48"/>
        <v>0</v>
      </c>
      <c r="AK214" s="6" t="str">
        <f>IF($W214=AK$4,MAX(AK$1:AK213)+1,"")</f>
        <v/>
      </c>
      <c r="AL214" s="6" t="str">
        <f>IF($W214=AL$4,MAX(AL$1:AL213)+1,"")</f>
        <v/>
      </c>
      <c r="AM214" s="6" t="str">
        <f>IF($W214=AM$4,MAX(AM$1:AM213)+1,"")</f>
        <v/>
      </c>
      <c r="AN214" s="6" t="str">
        <f>IF($W214=AN$4,MAX(AN$1:AN213)+1,"")</f>
        <v/>
      </c>
      <c r="AO214" s="6" t="str">
        <f>IF($W214=AO$4,MAX(AO$1:AO213)+1,"")</f>
        <v/>
      </c>
      <c r="AP214" s="6" t="str">
        <f>IF($W214=AP$4,MAX(AP$1:AP213)+1,"")</f>
        <v/>
      </c>
      <c r="AQ214" s="6" t="str">
        <f>IF($W214=AQ$4,MAX(AQ$1:AQ213)+1,"")</f>
        <v/>
      </c>
      <c r="AR214" s="6" t="str">
        <f>IF($W214=AR$4,MAX(AR$1:AR213)+1,"")</f>
        <v/>
      </c>
      <c r="AS214" s="6" t="str">
        <f>IF($W214=AS$4,MAX(AS$1:AS213)+1,"")</f>
        <v/>
      </c>
      <c r="AT214" s="6" t="str">
        <f>IF($W214=AT$4,MAX(AT$1:AT213)+1,"")</f>
        <v/>
      </c>
      <c r="AU214" s="6" t="str">
        <f>IF($W214=AU$4,MAX(AU$1:AU213)+1,"")</f>
        <v/>
      </c>
      <c r="AV214" s="6" t="str">
        <f>IF($W214=AV$4,MAX(AV$1:AV213)+1,"")</f>
        <v/>
      </c>
      <c r="AW214" s="6" t="str">
        <f>IF($W214=AW$4,MAX(AW$1:AW213)+1,"")</f>
        <v/>
      </c>
      <c r="AX214" s="6">
        <f>IF($W214=AX$4,MAX(AX$1:AX213)+1,"")</f>
        <v>7</v>
      </c>
      <c r="AY214" s="6" t="str">
        <f>IF($W214=AY$4,MAX(AY$1:AY213)+1,"")</f>
        <v/>
      </c>
      <c r="AZ214" s="6" t="str">
        <f>IF($W214=AZ$4,MAX(AZ$1:AZ213)+1,"")</f>
        <v/>
      </c>
      <c r="BA214" s="6" t="str">
        <f>IF($W214=BA$4,MAX(BA$1:BA213)+1,"")</f>
        <v/>
      </c>
      <c r="BB214" s="6" t="str">
        <f>IF($W214=BB$4,MAX(BB$1:BB213)+1,"")</f>
        <v/>
      </c>
      <c r="BC214" s="6" t="str">
        <f>IF($W214=BC$4,MAX(BC$1:BC213)+1,"")</f>
        <v/>
      </c>
      <c r="BD214" s="6" t="str">
        <f>IF($W214=BD$4,MAX(BD$1:BD213)+1,"")</f>
        <v/>
      </c>
      <c r="BE214" s="6" t="str">
        <f>IF($W214=BE$4,MAX(BE$1:BE213)+1,"")</f>
        <v/>
      </c>
      <c r="BF214" s="6" t="str">
        <f>IF($W214=BF$4,MAX(BF$1:BF213)+1,"")</f>
        <v/>
      </c>
      <c r="BG214" s="6" t="str">
        <f>IF($W214=BG$4,MAX(BG$1:BG213)+1,"")</f>
        <v/>
      </c>
      <c r="BH214" s="6" t="str">
        <f>IF($W214=BH$4,MAX(BH$1:BH213)+1,"")</f>
        <v/>
      </c>
      <c r="BI214" s="6" t="str">
        <f>IF($W214=BI$4,MAX(BI$1:BI213)+1,"")</f>
        <v/>
      </c>
      <c r="BJ214" s="6" t="str">
        <f>IF($W214=BJ$4,MAX(BJ$1:BJ213)+1,"")</f>
        <v/>
      </c>
      <c r="BK214" s="6" t="str">
        <f>IF($W214=BK$4,MAX(BK$1:BK213)+1,"")</f>
        <v/>
      </c>
      <c r="BL214" s="6" t="str">
        <f>IF($W214=BL$4,MAX(BL$1:BL213)+1,"")</f>
        <v/>
      </c>
      <c r="BM214" s="6" t="str">
        <f>IF($W214=BM$4,MAX(BM$1:BM213)+1,"")</f>
        <v/>
      </c>
      <c r="BN214" s="6" t="str">
        <f>IF($W214=BN$4,MAX(BN$1:BN213)+1,"")</f>
        <v/>
      </c>
      <c r="BO214" s="6" t="str">
        <f>IF($W214=BO$4,MAX(BO$1:BO213)+1,"")</f>
        <v/>
      </c>
      <c r="BP214" s="6" t="str">
        <f>IF($W214=BP$4,MAX(BP$1:BP213)+1,"")</f>
        <v/>
      </c>
      <c r="BQ214" s="6" t="str">
        <f>IF($W214=BQ$4,MAX(BQ$1:BQ213)+1,"")</f>
        <v/>
      </c>
      <c r="BR214" s="6" t="str">
        <f>IF($W214=BR$4,MAX(BR$1:BR213)+1,"")</f>
        <v/>
      </c>
      <c r="BS214" s="6" t="str">
        <f>IF($W214=BS$4,MAX(BS$1:BS213)+1,"")</f>
        <v/>
      </c>
      <c r="BT214" s="6" t="str">
        <f>IF($W214=BT$4,MAX(BT$1:BT213)+1,"")</f>
        <v/>
      </c>
      <c r="BU214" s="6" t="str">
        <f>IF($W214=BU$4,MAX(BU$1:BU213)+1,"")</f>
        <v/>
      </c>
      <c r="BV214" s="6" t="str">
        <f>IF($W214=BV$4,MAX(BV$1:BV213)+1,"")</f>
        <v/>
      </c>
      <c r="BW214" s="6" t="str">
        <f>IF($W214=BW$4,MAX(BW$1:BW213)+1,"")</f>
        <v/>
      </c>
      <c r="BX214" s="6" t="str">
        <f>IF($W214=BX$4,MAX(BX$1:BX213)+1,"")</f>
        <v/>
      </c>
      <c r="BY214" s="6" t="str">
        <f>IF($W214=BY$4,MAX(BY$1:BY213)+1,"")</f>
        <v/>
      </c>
      <c r="BZ214" s="6" t="str">
        <f>IF($W214=BZ$4,MAX(BZ$1:BZ213)+1,"")</f>
        <v/>
      </c>
      <c r="CA214" s="6" t="str">
        <f>IF($W214=CA$4,MAX(CA$1:CA213)+1,"")</f>
        <v/>
      </c>
      <c r="CB214" s="6" t="str">
        <f>IF($W214=CB$4,MAX(CB$1:CB213)+1,"")</f>
        <v/>
      </c>
      <c r="CC214" s="6" t="str">
        <f>IF($W214=CC$4,MAX(CC$1:CC213)+1,"")</f>
        <v/>
      </c>
      <c r="CD214" s="6" t="str">
        <f>IF($W214=CD$4,MAX(CD$1:CD213)+1,"")</f>
        <v/>
      </c>
      <c r="CE214" s="6" t="str">
        <f>IF($W214=CE$4,MAX(CE$1:CE213)+1,"")</f>
        <v/>
      </c>
      <c r="CF214" s="6" t="str">
        <f>IF($W214=CF$4,MAX(CF$1:CF213)+1,"")</f>
        <v/>
      </c>
      <c r="CG214" s="6" t="str">
        <f>IF($W214=CG$4,MAX(CG$1:CG213)+1,"")</f>
        <v/>
      </c>
      <c r="CH214" s="6" t="str">
        <f>IF($W214=CH$4,MAX(CH$1:CH213)+1,"")</f>
        <v/>
      </c>
      <c r="CI214" s="6" t="str">
        <f>IF($W214=CI$4,MAX(CI$1:CI213)+1,"")</f>
        <v/>
      </c>
      <c r="CJ214" s="6" t="str">
        <f>IF($W214=CJ$4,MAX(CJ$1:CJ213)+1,"")</f>
        <v/>
      </c>
      <c r="CK214" s="6" t="str">
        <f>IF($W214=CK$4,MAX(CK$1:CK213)+1,"")</f>
        <v/>
      </c>
      <c r="CL214" s="6" t="str">
        <f>IF($W214=CL$4,MAX(CL$1:CL213)+1,"")</f>
        <v/>
      </c>
      <c r="CM214" s="6" t="str">
        <f>IF($W214=CM$4,MAX(CM$1:CM213)+1,"")</f>
        <v/>
      </c>
      <c r="CN214" s="6" t="str">
        <f>IF($W214=CN$4,MAX(CN$1:CN213)+1,"")</f>
        <v/>
      </c>
      <c r="CO214" s="6" t="str">
        <f>IF($W214=CO$4,MAX(CO$1:CO213)+1,"")</f>
        <v/>
      </c>
      <c r="CP214" s="6" t="str">
        <f>IF($W214=CP$4,MAX(CP$1:CP213)+1,"")</f>
        <v/>
      </c>
      <c r="CQ214" s="6" t="str">
        <f>IF($W214=CQ$4,MAX(CQ$1:CQ213)+1,"")</f>
        <v/>
      </c>
      <c r="CR214" s="6" t="str">
        <f>IF($W214=CR$4,MAX(CR$1:CR213)+1,"")</f>
        <v/>
      </c>
      <c r="CS214" s="6" t="str">
        <f>IF($W214=CS$4,MAX(CS$1:CS213)+1,"")</f>
        <v/>
      </c>
      <c r="CT214" s="5">
        <f t="shared" si="49"/>
        <v>7</v>
      </c>
      <c r="CU214" s="6" t="str">
        <f t="shared" si="50"/>
        <v>1709901919926</v>
      </c>
      <c r="CV214" s="5" t="str">
        <f t="shared" si="51"/>
        <v>เด็กชาย</v>
      </c>
      <c r="CW214" s="5" t="str" cm="1">
        <f t="array" ref="CW214">RIGHT(F214,MIN(LEN(SUBSTITUTE(F214,รายชื่อนักเรียนแยกห้อง!$AD$5:$AD$8,""))))</f>
        <v>อัยยรัช</v>
      </c>
      <c r="CX214" s="6">
        <f t="shared" si="52"/>
        <v>0</v>
      </c>
      <c r="CY214" s="6" t="str">
        <f t="shared" si="53"/>
        <v/>
      </c>
      <c r="CZ214" s="5" t="str">
        <f t="shared" si="54"/>
        <v>มัธยมศึกษาปีที่ 2/1-0</v>
      </c>
      <c r="DA214" s="5" t="str">
        <f t="shared" si="55"/>
        <v>มัธยมศึกษาปีที่ 2/1-</v>
      </c>
      <c r="DC214" s="6" t="str">
        <f>IF(DB214="วิทย์-คณิต (เตรียมวิศวะ)",MAX($DC$1:DC213)+1,"")</f>
        <v/>
      </c>
      <c r="DD214" s="6" t="str">
        <f>IF(DB214="วิทย์-คณิต (วิทยาศาสตร์สุขภาพ)",MAX($DD$1:DD213)+1,"")</f>
        <v/>
      </c>
      <c r="DE214" s="6" t="str">
        <f>IF(DB214="ศิลป์การจัดการธุรกิจการค้าสมัยใหม่",MAX($DE$1:DE213)+1,"")</f>
        <v/>
      </c>
      <c r="DF214" s="6" t="str">
        <f>IF(DB214="ศิลป์ภาษาจีนเพื่อธุรกิจ 4.0",MAX($DF$1:DF213)+1,"")</f>
        <v/>
      </c>
      <c r="DG214" s="6" t="str">
        <f>IF(DB214="ศิลป์ภาษาอังกฤษเพื่อการสื่อสารธุรกิจ",MAX($DG$1:DG213)+1,"")</f>
        <v/>
      </c>
      <c r="DH214" s="6" t="str">
        <f>IF(DB214="นวัตกรรมการจัดการเกษตร",MAX($DH$1:DH213)+1,"")</f>
        <v/>
      </c>
      <c r="DI214" s="5">
        <f t="shared" si="56"/>
        <v>0</v>
      </c>
      <c r="DJ214" s="5" t="str">
        <f t="shared" si="57"/>
        <v>มัธยมศึกษาปีที่ 2/1-17</v>
      </c>
      <c r="DK214" s="5" t="str">
        <f t="shared" si="58"/>
        <v>-0</v>
      </c>
      <c r="DL214" s="5" t="str">
        <f t="shared" si="59"/>
        <v>มัธยมศึกษาปีที่ 2</v>
      </c>
    </row>
    <row r="215" spans="1:116">
      <c r="A215" s="5" t="str">
        <f t="shared" si="60"/>
        <v>มัธยมศึกษาปีที่ 2/1-18</v>
      </c>
      <c r="B215" s="5" t="str">
        <f t="shared" si="46"/>
        <v>ช68209-5</v>
      </c>
      <c r="C215" s="5" t="str">
        <f t="shared" si="47"/>
        <v>-0</v>
      </c>
      <c r="D215" s="8">
        <v>18</v>
      </c>
      <c r="E215" s="9" t="s">
        <v>634</v>
      </c>
      <c r="F215" s="3" t="s">
        <v>635</v>
      </c>
      <c r="G215" s="3" t="s">
        <v>636</v>
      </c>
      <c r="H215" s="69">
        <v>1</v>
      </c>
      <c r="I215" s="69">
        <v>7</v>
      </c>
      <c r="J215" s="69">
        <v>0</v>
      </c>
      <c r="K215" s="69">
        <v>9</v>
      </c>
      <c r="L215" s="69">
        <v>9</v>
      </c>
      <c r="M215" s="69">
        <v>0</v>
      </c>
      <c r="N215" s="69">
        <v>1</v>
      </c>
      <c r="O215" s="69">
        <v>8</v>
      </c>
      <c r="P215" s="69">
        <v>9</v>
      </c>
      <c r="Q215" s="69">
        <v>4</v>
      </c>
      <c r="R215" s="69">
        <v>7</v>
      </c>
      <c r="S215" s="69">
        <v>4</v>
      </c>
      <c r="T215" s="69">
        <v>5</v>
      </c>
      <c r="U215" s="11" t="s">
        <v>579</v>
      </c>
      <c r="W215" s="6" t="str">
        <f>IF(X215="","",IF(X215=รายชื่อชมรม!$B$13,รายชื่อชมรม!$A$13,IF(X215=รายชื่อชมรม!$B$14,รายชื่อชมรม!$A$14,IF(X215=รายชื่อชมรม!$B$15,รายชื่อชมรม!$A$15,IF(X215=รายชื่อชมรม!$B$16,รายชื่อชมรม!$A$16,IF(X215=รายชื่อชมรม!$B$17,รายชื่อชมรม!$A$17,IF(X215=รายชื่อชมรม!$B$18,รายชื่อชมรม!$A$18,IF(X215=รายชื่อชมรม!$B$19,รายชื่อชมรม!$A$19,IF(X215=รายชื่อชมรม!$B$20,รายชื่อชมรม!$A$20,IF(X215=รายชื่อชมรม!$B$21,รายชื่อชมรม!$A$21,IF(X215=รายชื่อชมรม!$B$22,รายชื่อชมรม!$A$22,"-")))))))))))</f>
        <v>ช68209</v>
      </c>
      <c r="X215" s="6" t="s">
        <v>2312</v>
      </c>
      <c r="Y215" s="6" t="str">
        <f>IF(W215=0,"",IF(W215="-","",IF(W215="","",VLOOKUP(W215,รายชื่อชมรม!$A$3:$F$83,3,FALSE))))</f>
        <v>นางสาวณัฐกานต์  อยู่วงษ์อั๋น</v>
      </c>
      <c r="Z215" s="6" t="str">
        <f>IF(Y215=$Z$4,MAX(Z$1:$Z214)+1,"")</f>
        <v/>
      </c>
      <c r="AA215" s="6" t="str">
        <f>IF($Y215=AA$4,MAX(AA$1:AA214)+1,"")</f>
        <v/>
      </c>
      <c r="AB215" s="6" t="str">
        <f>IF($Y215=AB$4,MAX(AB$1:AB214)+1,"")</f>
        <v/>
      </c>
      <c r="AC215" s="6" t="str">
        <f>IF($Y215=AC$4,MAX(AC$1:AC214)+1,"")</f>
        <v/>
      </c>
      <c r="AD215" s="6" t="str">
        <f>IF($Y215=AD$4,MAX(AD$1:AD214)+1,"")</f>
        <v/>
      </c>
      <c r="AE215" s="6" t="str">
        <f>IF($Y215=AE$4,MAX(AE$1:AE214)+1,"")</f>
        <v/>
      </c>
      <c r="AF215" s="6" t="str">
        <f>IF($Y215=AF$4,MAX(AF$1:AF214)+1,"")</f>
        <v/>
      </c>
      <c r="AG215" s="6" t="str">
        <f>IF($Y215=AG$4,MAX(AG$1:AG214)+1,"")</f>
        <v/>
      </c>
      <c r="AH215" s="6" t="str">
        <f>IF($Y215=AH$4,MAX(AH$1:AH214)+1,"")</f>
        <v/>
      </c>
      <c r="AI215" s="5">
        <f t="shared" si="48"/>
        <v>0</v>
      </c>
      <c r="AK215" s="6" t="str">
        <f>IF($W215=AK$4,MAX(AK$1:AK214)+1,"")</f>
        <v/>
      </c>
      <c r="AL215" s="6" t="str">
        <f>IF($W215=AL$4,MAX(AL$1:AL214)+1,"")</f>
        <v/>
      </c>
      <c r="AM215" s="6" t="str">
        <f>IF($W215=AM$4,MAX(AM$1:AM214)+1,"")</f>
        <v/>
      </c>
      <c r="AN215" s="6" t="str">
        <f>IF($W215=AN$4,MAX(AN$1:AN214)+1,"")</f>
        <v/>
      </c>
      <c r="AO215" s="6" t="str">
        <f>IF($W215=AO$4,MAX(AO$1:AO214)+1,"")</f>
        <v/>
      </c>
      <c r="AP215" s="6" t="str">
        <f>IF($W215=AP$4,MAX(AP$1:AP214)+1,"")</f>
        <v/>
      </c>
      <c r="AQ215" s="6" t="str">
        <f>IF($W215=AQ$4,MAX(AQ$1:AQ214)+1,"")</f>
        <v/>
      </c>
      <c r="AR215" s="6" t="str">
        <f>IF($W215=AR$4,MAX(AR$1:AR214)+1,"")</f>
        <v/>
      </c>
      <c r="AS215" s="6" t="str">
        <f>IF($W215=AS$4,MAX(AS$1:AS214)+1,"")</f>
        <v/>
      </c>
      <c r="AT215" s="6" t="str">
        <f>IF($W215=AT$4,MAX(AT$1:AT214)+1,"")</f>
        <v/>
      </c>
      <c r="AU215" s="6" t="str">
        <f>IF($W215=AU$4,MAX(AU$1:AU214)+1,"")</f>
        <v/>
      </c>
      <c r="AV215" s="6" t="str">
        <f>IF($W215=AV$4,MAX(AV$1:AV214)+1,"")</f>
        <v/>
      </c>
      <c r="AW215" s="6" t="str">
        <f>IF($W215=AW$4,MAX(AW$1:AW214)+1,"")</f>
        <v/>
      </c>
      <c r="AX215" s="6" t="str">
        <f>IF($W215=AX$4,MAX(AX$1:AX214)+1,"")</f>
        <v/>
      </c>
      <c r="AY215" s="6" t="str">
        <f>IF($W215=AY$4,MAX(AY$1:AY214)+1,"")</f>
        <v/>
      </c>
      <c r="AZ215" s="6" t="str">
        <f>IF($W215=AZ$4,MAX(AZ$1:AZ214)+1,"")</f>
        <v/>
      </c>
      <c r="BA215" s="6" t="str">
        <f>IF($W215=BA$4,MAX(BA$1:BA214)+1,"")</f>
        <v/>
      </c>
      <c r="BB215" s="6" t="str">
        <f>IF($W215=BB$4,MAX(BB$1:BB214)+1,"")</f>
        <v/>
      </c>
      <c r="BC215" s="6">
        <f>IF($W215=BC$4,MAX(BC$1:BC214)+1,"")</f>
        <v>5</v>
      </c>
      <c r="BD215" s="6" t="str">
        <f>IF($W215=BD$4,MAX(BD$1:BD214)+1,"")</f>
        <v/>
      </c>
      <c r="BE215" s="6" t="str">
        <f>IF($W215=BE$4,MAX(BE$1:BE214)+1,"")</f>
        <v/>
      </c>
      <c r="BF215" s="6" t="str">
        <f>IF($W215=BF$4,MAX(BF$1:BF214)+1,"")</f>
        <v/>
      </c>
      <c r="BG215" s="6" t="str">
        <f>IF($W215=BG$4,MAX(BG$1:BG214)+1,"")</f>
        <v/>
      </c>
      <c r="BH215" s="6" t="str">
        <f>IF($W215=BH$4,MAX(BH$1:BH214)+1,"")</f>
        <v/>
      </c>
      <c r="BI215" s="6" t="str">
        <f>IF($W215=BI$4,MAX(BI$1:BI214)+1,"")</f>
        <v/>
      </c>
      <c r="BJ215" s="6" t="str">
        <f>IF($W215=BJ$4,MAX(BJ$1:BJ214)+1,"")</f>
        <v/>
      </c>
      <c r="BK215" s="6" t="str">
        <f>IF($W215=BK$4,MAX(BK$1:BK214)+1,"")</f>
        <v/>
      </c>
      <c r="BL215" s="6" t="str">
        <f>IF($W215=BL$4,MAX(BL$1:BL214)+1,"")</f>
        <v/>
      </c>
      <c r="BM215" s="6" t="str">
        <f>IF($W215=BM$4,MAX(BM$1:BM214)+1,"")</f>
        <v/>
      </c>
      <c r="BN215" s="6" t="str">
        <f>IF($W215=BN$4,MAX(BN$1:BN214)+1,"")</f>
        <v/>
      </c>
      <c r="BO215" s="6" t="str">
        <f>IF($W215=BO$4,MAX(BO$1:BO214)+1,"")</f>
        <v/>
      </c>
      <c r="BP215" s="6" t="str">
        <f>IF($W215=BP$4,MAX(BP$1:BP214)+1,"")</f>
        <v/>
      </c>
      <c r="BQ215" s="6" t="str">
        <f>IF($W215=BQ$4,MAX(BQ$1:BQ214)+1,"")</f>
        <v/>
      </c>
      <c r="BR215" s="6" t="str">
        <f>IF($W215=BR$4,MAX(BR$1:BR214)+1,"")</f>
        <v/>
      </c>
      <c r="BS215" s="6" t="str">
        <f>IF($W215=BS$4,MAX(BS$1:BS214)+1,"")</f>
        <v/>
      </c>
      <c r="BT215" s="6" t="str">
        <f>IF($W215=BT$4,MAX(BT$1:BT214)+1,"")</f>
        <v/>
      </c>
      <c r="BU215" s="6" t="str">
        <f>IF($W215=BU$4,MAX(BU$1:BU214)+1,"")</f>
        <v/>
      </c>
      <c r="BV215" s="6" t="str">
        <f>IF($W215=BV$4,MAX(BV$1:BV214)+1,"")</f>
        <v/>
      </c>
      <c r="BW215" s="6" t="str">
        <f>IF($W215=BW$4,MAX(BW$1:BW214)+1,"")</f>
        <v/>
      </c>
      <c r="BX215" s="6" t="str">
        <f>IF($W215=BX$4,MAX(BX$1:BX214)+1,"")</f>
        <v/>
      </c>
      <c r="BY215" s="6" t="str">
        <f>IF($W215=BY$4,MAX(BY$1:BY214)+1,"")</f>
        <v/>
      </c>
      <c r="BZ215" s="6" t="str">
        <f>IF($W215=BZ$4,MAX(BZ$1:BZ214)+1,"")</f>
        <v/>
      </c>
      <c r="CA215" s="6" t="str">
        <f>IF($W215=CA$4,MAX(CA$1:CA214)+1,"")</f>
        <v/>
      </c>
      <c r="CB215" s="6" t="str">
        <f>IF($W215=CB$4,MAX(CB$1:CB214)+1,"")</f>
        <v/>
      </c>
      <c r="CC215" s="6" t="str">
        <f>IF($W215=CC$4,MAX(CC$1:CC214)+1,"")</f>
        <v/>
      </c>
      <c r="CD215" s="6" t="str">
        <f>IF($W215=CD$4,MAX(CD$1:CD214)+1,"")</f>
        <v/>
      </c>
      <c r="CE215" s="6" t="str">
        <f>IF($W215=CE$4,MAX(CE$1:CE214)+1,"")</f>
        <v/>
      </c>
      <c r="CF215" s="6" t="str">
        <f>IF($W215=CF$4,MAX(CF$1:CF214)+1,"")</f>
        <v/>
      </c>
      <c r="CG215" s="6" t="str">
        <f>IF($W215=CG$4,MAX(CG$1:CG214)+1,"")</f>
        <v/>
      </c>
      <c r="CH215" s="6" t="str">
        <f>IF($W215=CH$4,MAX(CH$1:CH214)+1,"")</f>
        <v/>
      </c>
      <c r="CI215" s="6" t="str">
        <f>IF($W215=CI$4,MAX(CI$1:CI214)+1,"")</f>
        <v/>
      </c>
      <c r="CJ215" s="6" t="str">
        <f>IF($W215=CJ$4,MAX(CJ$1:CJ214)+1,"")</f>
        <v/>
      </c>
      <c r="CK215" s="6" t="str">
        <f>IF($W215=CK$4,MAX(CK$1:CK214)+1,"")</f>
        <v/>
      </c>
      <c r="CL215" s="6" t="str">
        <f>IF($W215=CL$4,MAX(CL$1:CL214)+1,"")</f>
        <v/>
      </c>
      <c r="CM215" s="6" t="str">
        <f>IF($W215=CM$4,MAX(CM$1:CM214)+1,"")</f>
        <v/>
      </c>
      <c r="CN215" s="6" t="str">
        <f>IF($W215=CN$4,MAX(CN$1:CN214)+1,"")</f>
        <v/>
      </c>
      <c r="CO215" s="6" t="str">
        <f>IF($W215=CO$4,MAX(CO$1:CO214)+1,"")</f>
        <v/>
      </c>
      <c r="CP215" s="6" t="str">
        <f>IF($W215=CP$4,MAX(CP$1:CP214)+1,"")</f>
        <v/>
      </c>
      <c r="CQ215" s="6" t="str">
        <f>IF($W215=CQ$4,MAX(CQ$1:CQ214)+1,"")</f>
        <v/>
      </c>
      <c r="CR215" s="6" t="str">
        <f>IF($W215=CR$4,MAX(CR$1:CR214)+1,"")</f>
        <v/>
      </c>
      <c r="CS215" s="6" t="str">
        <f>IF($W215=CS$4,MAX(CS$1:CS214)+1,"")</f>
        <v/>
      </c>
      <c r="CT215" s="5">
        <f t="shared" si="49"/>
        <v>5</v>
      </c>
      <c r="CU215" s="6" t="str">
        <f t="shared" si="50"/>
        <v>1709901894745</v>
      </c>
      <c r="CV215" s="5" t="str">
        <f t="shared" si="51"/>
        <v>เด็กชาย</v>
      </c>
      <c r="CW215" s="5" t="str" cm="1">
        <f t="array" ref="CW215">RIGHT(F215,MIN(LEN(SUBSTITUTE(F215,รายชื่อนักเรียนแยกห้อง!$AD$5:$AD$8,""))))</f>
        <v>ณัฐกฤต</v>
      </c>
      <c r="CX215" s="6">
        <f t="shared" si="52"/>
        <v>0</v>
      </c>
      <c r="CY215" s="6" t="str">
        <f t="shared" si="53"/>
        <v/>
      </c>
      <c r="CZ215" s="5" t="str">
        <f t="shared" si="54"/>
        <v>มัธยมศึกษาปีที่ 2/1-0</v>
      </c>
      <c r="DA215" s="5" t="str">
        <f t="shared" si="55"/>
        <v>มัธยมศึกษาปีที่ 2/1-</v>
      </c>
      <c r="DC215" s="6" t="str">
        <f>IF(DB215="วิทย์-คณิต (เตรียมวิศวะ)",MAX($DC$1:DC214)+1,"")</f>
        <v/>
      </c>
      <c r="DD215" s="6" t="str">
        <f>IF(DB215="วิทย์-คณิต (วิทยาศาสตร์สุขภาพ)",MAX($DD$1:DD214)+1,"")</f>
        <v/>
      </c>
      <c r="DE215" s="6" t="str">
        <f>IF(DB215="ศิลป์การจัดการธุรกิจการค้าสมัยใหม่",MAX($DE$1:DE214)+1,"")</f>
        <v/>
      </c>
      <c r="DF215" s="6" t="str">
        <f>IF(DB215="ศิลป์ภาษาจีนเพื่อธุรกิจ 4.0",MAX($DF$1:DF214)+1,"")</f>
        <v/>
      </c>
      <c r="DG215" s="6" t="str">
        <f>IF(DB215="ศิลป์ภาษาอังกฤษเพื่อการสื่อสารธุรกิจ",MAX($DG$1:DG214)+1,"")</f>
        <v/>
      </c>
      <c r="DH215" s="6" t="str">
        <f>IF(DB215="นวัตกรรมการจัดการเกษตร",MAX($DH$1:DH214)+1,"")</f>
        <v/>
      </c>
      <c r="DI215" s="5">
        <f t="shared" si="56"/>
        <v>0</v>
      </c>
      <c r="DJ215" s="5" t="str">
        <f t="shared" si="57"/>
        <v>มัธยมศึกษาปีที่ 2/1-18</v>
      </c>
      <c r="DK215" s="5" t="str">
        <f t="shared" si="58"/>
        <v>-0</v>
      </c>
      <c r="DL215" s="5" t="str">
        <f t="shared" si="59"/>
        <v>มัธยมศึกษาปีที่ 2</v>
      </c>
    </row>
    <row r="216" spans="1:116">
      <c r="A216" s="5" t="str">
        <f t="shared" si="60"/>
        <v>มัธยมศึกษาปีที่ 2/1-19</v>
      </c>
      <c r="B216" s="5" t="str">
        <f t="shared" si="46"/>
        <v>ช68209-6</v>
      </c>
      <c r="C216" s="5" t="str">
        <f t="shared" si="47"/>
        <v>-0</v>
      </c>
      <c r="D216" s="8">
        <v>19</v>
      </c>
      <c r="E216" s="9" t="s">
        <v>637</v>
      </c>
      <c r="F216" s="3" t="s">
        <v>638</v>
      </c>
      <c r="G216" s="3" t="s">
        <v>639</v>
      </c>
      <c r="H216" s="69">
        <v>1</v>
      </c>
      <c r="I216" s="69">
        <v>7</v>
      </c>
      <c r="J216" s="69">
        <v>0</v>
      </c>
      <c r="K216" s="69">
        <v>9</v>
      </c>
      <c r="L216" s="69">
        <v>9</v>
      </c>
      <c r="M216" s="69">
        <v>0</v>
      </c>
      <c r="N216" s="69">
        <v>1</v>
      </c>
      <c r="O216" s="69">
        <v>9</v>
      </c>
      <c r="P216" s="69">
        <v>1</v>
      </c>
      <c r="Q216" s="69">
        <v>3</v>
      </c>
      <c r="R216" s="69">
        <v>5</v>
      </c>
      <c r="S216" s="69">
        <v>5</v>
      </c>
      <c r="T216" s="69">
        <v>3</v>
      </c>
      <c r="U216" s="11" t="s">
        <v>579</v>
      </c>
      <c r="W216" s="6" t="str">
        <f>IF(X216="","",IF(X216=รายชื่อชมรม!$B$13,รายชื่อชมรม!$A$13,IF(X216=รายชื่อชมรม!$B$14,รายชื่อชมรม!$A$14,IF(X216=รายชื่อชมรม!$B$15,รายชื่อชมรม!$A$15,IF(X216=รายชื่อชมรม!$B$16,รายชื่อชมรม!$A$16,IF(X216=รายชื่อชมรม!$B$17,รายชื่อชมรม!$A$17,IF(X216=รายชื่อชมรม!$B$18,รายชื่อชมรม!$A$18,IF(X216=รายชื่อชมรม!$B$19,รายชื่อชมรม!$A$19,IF(X216=รายชื่อชมรม!$B$20,รายชื่อชมรม!$A$20,IF(X216=รายชื่อชมรม!$B$21,รายชื่อชมรม!$A$21,IF(X216=รายชื่อชมรม!$B$22,รายชื่อชมรม!$A$22,"-")))))))))))</f>
        <v>ช68209</v>
      </c>
      <c r="X216" s="6" t="s">
        <v>2312</v>
      </c>
      <c r="Y216" s="6" t="str">
        <f>IF(W216=0,"",IF(W216="-","",IF(W216="","",VLOOKUP(W216,รายชื่อชมรม!$A$3:$F$83,3,FALSE))))</f>
        <v>นางสาวณัฐกานต์  อยู่วงษ์อั๋น</v>
      </c>
      <c r="Z216" s="6" t="str">
        <f>IF(Y216=$Z$4,MAX(Z$1:$Z215)+1,"")</f>
        <v/>
      </c>
      <c r="AA216" s="6" t="str">
        <f>IF($Y216=AA$4,MAX(AA$1:AA215)+1,"")</f>
        <v/>
      </c>
      <c r="AB216" s="6" t="str">
        <f>IF($Y216=AB$4,MAX(AB$1:AB215)+1,"")</f>
        <v/>
      </c>
      <c r="AC216" s="6" t="str">
        <f>IF($Y216=AC$4,MAX(AC$1:AC215)+1,"")</f>
        <v/>
      </c>
      <c r="AD216" s="6" t="str">
        <f>IF($Y216=AD$4,MAX(AD$1:AD215)+1,"")</f>
        <v/>
      </c>
      <c r="AE216" s="6" t="str">
        <f>IF($Y216=AE$4,MAX(AE$1:AE215)+1,"")</f>
        <v/>
      </c>
      <c r="AF216" s="6" t="str">
        <f>IF($Y216=AF$4,MAX(AF$1:AF215)+1,"")</f>
        <v/>
      </c>
      <c r="AG216" s="6" t="str">
        <f>IF($Y216=AG$4,MAX(AG$1:AG215)+1,"")</f>
        <v/>
      </c>
      <c r="AH216" s="6" t="str">
        <f>IF($Y216=AH$4,MAX(AH$1:AH215)+1,"")</f>
        <v/>
      </c>
      <c r="AI216" s="5">
        <f t="shared" si="48"/>
        <v>0</v>
      </c>
      <c r="AK216" s="6" t="str">
        <f>IF($W216=AK$4,MAX(AK$1:AK215)+1,"")</f>
        <v/>
      </c>
      <c r="AL216" s="6" t="str">
        <f>IF($W216=AL$4,MAX(AL$1:AL215)+1,"")</f>
        <v/>
      </c>
      <c r="AM216" s="6" t="str">
        <f>IF($W216=AM$4,MAX(AM$1:AM215)+1,"")</f>
        <v/>
      </c>
      <c r="AN216" s="6" t="str">
        <f>IF($W216=AN$4,MAX(AN$1:AN215)+1,"")</f>
        <v/>
      </c>
      <c r="AO216" s="6" t="str">
        <f>IF($W216=AO$4,MAX(AO$1:AO215)+1,"")</f>
        <v/>
      </c>
      <c r="AP216" s="6" t="str">
        <f>IF($W216=AP$4,MAX(AP$1:AP215)+1,"")</f>
        <v/>
      </c>
      <c r="AQ216" s="6" t="str">
        <f>IF($W216=AQ$4,MAX(AQ$1:AQ215)+1,"")</f>
        <v/>
      </c>
      <c r="AR216" s="6" t="str">
        <f>IF($W216=AR$4,MAX(AR$1:AR215)+1,"")</f>
        <v/>
      </c>
      <c r="AS216" s="6" t="str">
        <f>IF($W216=AS$4,MAX(AS$1:AS215)+1,"")</f>
        <v/>
      </c>
      <c r="AT216" s="6" t="str">
        <f>IF($W216=AT$4,MAX(AT$1:AT215)+1,"")</f>
        <v/>
      </c>
      <c r="AU216" s="6" t="str">
        <f>IF($W216=AU$4,MAX(AU$1:AU215)+1,"")</f>
        <v/>
      </c>
      <c r="AV216" s="6" t="str">
        <f>IF($W216=AV$4,MAX(AV$1:AV215)+1,"")</f>
        <v/>
      </c>
      <c r="AW216" s="6" t="str">
        <f>IF($W216=AW$4,MAX(AW$1:AW215)+1,"")</f>
        <v/>
      </c>
      <c r="AX216" s="6" t="str">
        <f>IF($W216=AX$4,MAX(AX$1:AX215)+1,"")</f>
        <v/>
      </c>
      <c r="AY216" s="6" t="str">
        <f>IF($W216=AY$4,MAX(AY$1:AY215)+1,"")</f>
        <v/>
      </c>
      <c r="AZ216" s="6" t="str">
        <f>IF($W216=AZ$4,MAX(AZ$1:AZ215)+1,"")</f>
        <v/>
      </c>
      <c r="BA216" s="6" t="str">
        <f>IF($W216=BA$4,MAX(BA$1:BA215)+1,"")</f>
        <v/>
      </c>
      <c r="BB216" s="6" t="str">
        <f>IF($W216=BB$4,MAX(BB$1:BB215)+1,"")</f>
        <v/>
      </c>
      <c r="BC216" s="6">
        <f>IF($W216=BC$4,MAX(BC$1:BC215)+1,"")</f>
        <v>6</v>
      </c>
      <c r="BD216" s="6" t="str">
        <f>IF($W216=BD$4,MAX(BD$1:BD215)+1,"")</f>
        <v/>
      </c>
      <c r="BE216" s="6" t="str">
        <f>IF($W216=BE$4,MAX(BE$1:BE215)+1,"")</f>
        <v/>
      </c>
      <c r="BF216" s="6" t="str">
        <f>IF($W216=BF$4,MAX(BF$1:BF215)+1,"")</f>
        <v/>
      </c>
      <c r="BG216" s="6" t="str">
        <f>IF($W216=BG$4,MAX(BG$1:BG215)+1,"")</f>
        <v/>
      </c>
      <c r="BH216" s="6" t="str">
        <f>IF($W216=BH$4,MAX(BH$1:BH215)+1,"")</f>
        <v/>
      </c>
      <c r="BI216" s="6" t="str">
        <f>IF($W216=BI$4,MAX(BI$1:BI215)+1,"")</f>
        <v/>
      </c>
      <c r="BJ216" s="6" t="str">
        <f>IF($W216=BJ$4,MAX(BJ$1:BJ215)+1,"")</f>
        <v/>
      </c>
      <c r="BK216" s="6" t="str">
        <f>IF($W216=BK$4,MAX(BK$1:BK215)+1,"")</f>
        <v/>
      </c>
      <c r="BL216" s="6" t="str">
        <f>IF($W216=BL$4,MAX(BL$1:BL215)+1,"")</f>
        <v/>
      </c>
      <c r="BM216" s="6" t="str">
        <f>IF($W216=BM$4,MAX(BM$1:BM215)+1,"")</f>
        <v/>
      </c>
      <c r="BN216" s="6" t="str">
        <f>IF($W216=BN$4,MAX(BN$1:BN215)+1,"")</f>
        <v/>
      </c>
      <c r="BO216" s="6" t="str">
        <f>IF($W216=BO$4,MAX(BO$1:BO215)+1,"")</f>
        <v/>
      </c>
      <c r="BP216" s="6" t="str">
        <f>IF($W216=BP$4,MAX(BP$1:BP215)+1,"")</f>
        <v/>
      </c>
      <c r="BQ216" s="6" t="str">
        <f>IF($W216=BQ$4,MAX(BQ$1:BQ215)+1,"")</f>
        <v/>
      </c>
      <c r="BR216" s="6" t="str">
        <f>IF($W216=BR$4,MAX(BR$1:BR215)+1,"")</f>
        <v/>
      </c>
      <c r="BS216" s="6" t="str">
        <f>IF($W216=BS$4,MAX(BS$1:BS215)+1,"")</f>
        <v/>
      </c>
      <c r="BT216" s="6" t="str">
        <f>IF($W216=BT$4,MAX(BT$1:BT215)+1,"")</f>
        <v/>
      </c>
      <c r="BU216" s="6" t="str">
        <f>IF($W216=BU$4,MAX(BU$1:BU215)+1,"")</f>
        <v/>
      </c>
      <c r="BV216" s="6" t="str">
        <f>IF($W216=BV$4,MAX(BV$1:BV215)+1,"")</f>
        <v/>
      </c>
      <c r="BW216" s="6" t="str">
        <f>IF($W216=BW$4,MAX(BW$1:BW215)+1,"")</f>
        <v/>
      </c>
      <c r="BX216" s="6" t="str">
        <f>IF($W216=BX$4,MAX(BX$1:BX215)+1,"")</f>
        <v/>
      </c>
      <c r="BY216" s="6" t="str">
        <f>IF($W216=BY$4,MAX(BY$1:BY215)+1,"")</f>
        <v/>
      </c>
      <c r="BZ216" s="6" t="str">
        <f>IF($W216=BZ$4,MAX(BZ$1:BZ215)+1,"")</f>
        <v/>
      </c>
      <c r="CA216" s="6" t="str">
        <f>IF($W216=CA$4,MAX(CA$1:CA215)+1,"")</f>
        <v/>
      </c>
      <c r="CB216" s="6" t="str">
        <f>IF($W216=CB$4,MAX(CB$1:CB215)+1,"")</f>
        <v/>
      </c>
      <c r="CC216" s="6" t="str">
        <f>IF($W216=CC$4,MAX(CC$1:CC215)+1,"")</f>
        <v/>
      </c>
      <c r="CD216" s="6" t="str">
        <f>IF($W216=CD$4,MAX(CD$1:CD215)+1,"")</f>
        <v/>
      </c>
      <c r="CE216" s="6" t="str">
        <f>IF($W216=CE$4,MAX(CE$1:CE215)+1,"")</f>
        <v/>
      </c>
      <c r="CF216" s="6" t="str">
        <f>IF($W216=CF$4,MAX(CF$1:CF215)+1,"")</f>
        <v/>
      </c>
      <c r="CG216" s="6" t="str">
        <f>IF($W216=CG$4,MAX(CG$1:CG215)+1,"")</f>
        <v/>
      </c>
      <c r="CH216" s="6" t="str">
        <f>IF($W216=CH$4,MAX(CH$1:CH215)+1,"")</f>
        <v/>
      </c>
      <c r="CI216" s="6" t="str">
        <f>IF($W216=CI$4,MAX(CI$1:CI215)+1,"")</f>
        <v/>
      </c>
      <c r="CJ216" s="6" t="str">
        <f>IF($W216=CJ$4,MAX(CJ$1:CJ215)+1,"")</f>
        <v/>
      </c>
      <c r="CK216" s="6" t="str">
        <f>IF($W216=CK$4,MAX(CK$1:CK215)+1,"")</f>
        <v/>
      </c>
      <c r="CL216" s="6" t="str">
        <f>IF($W216=CL$4,MAX(CL$1:CL215)+1,"")</f>
        <v/>
      </c>
      <c r="CM216" s="6" t="str">
        <f>IF($W216=CM$4,MAX(CM$1:CM215)+1,"")</f>
        <v/>
      </c>
      <c r="CN216" s="6" t="str">
        <f>IF($W216=CN$4,MAX(CN$1:CN215)+1,"")</f>
        <v/>
      </c>
      <c r="CO216" s="6" t="str">
        <f>IF($W216=CO$4,MAX(CO$1:CO215)+1,"")</f>
        <v/>
      </c>
      <c r="CP216" s="6" t="str">
        <f>IF($W216=CP$4,MAX(CP$1:CP215)+1,"")</f>
        <v/>
      </c>
      <c r="CQ216" s="6" t="str">
        <f>IF($W216=CQ$4,MAX(CQ$1:CQ215)+1,"")</f>
        <v/>
      </c>
      <c r="CR216" s="6" t="str">
        <f>IF($W216=CR$4,MAX(CR$1:CR215)+1,"")</f>
        <v/>
      </c>
      <c r="CS216" s="6" t="str">
        <f>IF($W216=CS$4,MAX(CS$1:CS215)+1,"")</f>
        <v/>
      </c>
      <c r="CT216" s="5">
        <f t="shared" si="49"/>
        <v>6</v>
      </c>
      <c r="CU216" s="6" t="str">
        <f t="shared" si="50"/>
        <v>1709901913553</v>
      </c>
      <c r="CV216" s="5" t="str">
        <f t="shared" si="51"/>
        <v>เด็กชาย</v>
      </c>
      <c r="CW216" s="5" t="str" cm="1">
        <f t="array" ref="CW216">RIGHT(F216,MIN(LEN(SUBSTITUTE(F216,รายชื่อนักเรียนแยกห้อง!$AD$5:$AD$8,""))))</f>
        <v>สิรวิชญ์</v>
      </c>
      <c r="CX216" s="6">
        <f t="shared" si="52"/>
        <v>0</v>
      </c>
      <c r="CY216" s="6" t="str">
        <f t="shared" si="53"/>
        <v/>
      </c>
      <c r="CZ216" s="5" t="str">
        <f t="shared" si="54"/>
        <v>มัธยมศึกษาปีที่ 2/1-0</v>
      </c>
      <c r="DA216" s="5" t="str">
        <f t="shared" si="55"/>
        <v>มัธยมศึกษาปีที่ 2/1-</v>
      </c>
      <c r="DC216" s="6" t="str">
        <f>IF(DB216="วิทย์-คณิต (เตรียมวิศวะ)",MAX($DC$1:DC215)+1,"")</f>
        <v/>
      </c>
      <c r="DD216" s="6" t="str">
        <f>IF(DB216="วิทย์-คณิต (วิทยาศาสตร์สุขภาพ)",MAX($DD$1:DD215)+1,"")</f>
        <v/>
      </c>
      <c r="DE216" s="6" t="str">
        <f>IF(DB216="ศิลป์การจัดการธุรกิจการค้าสมัยใหม่",MAX($DE$1:DE215)+1,"")</f>
        <v/>
      </c>
      <c r="DF216" s="6" t="str">
        <f>IF(DB216="ศิลป์ภาษาจีนเพื่อธุรกิจ 4.0",MAX($DF$1:DF215)+1,"")</f>
        <v/>
      </c>
      <c r="DG216" s="6" t="str">
        <f>IF(DB216="ศิลป์ภาษาอังกฤษเพื่อการสื่อสารธุรกิจ",MAX($DG$1:DG215)+1,"")</f>
        <v/>
      </c>
      <c r="DH216" s="6" t="str">
        <f>IF(DB216="นวัตกรรมการจัดการเกษตร",MAX($DH$1:DH215)+1,"")</f>
        <v/>
      </c>
      <c r="DI216" s="5">
        <f t="shared" si="56"/>
        <v>0</v>
      </c>
      <c r="DJ216" s="5" t="str">
        <f t="shared" si="57"/>
        <v>มัธยมศึกษาปีที่ 2/1-19</v>
      </c>
      <c r="DK216" s="5" t="str">
        <f t="shared" si="58"/>
        <v>-0</v>
      </c>
      <c r="DL216" s="5" t="str">
        <f t="shared" si="59"/>
        <v>มัธยมศึกษาปีที่ 2</v>
      </c>
    </row>
    <row r="217" spans="1:116">
      <c r="A217" s="5" t="str">
        <f t="shared" si="60"/>
        <v>มัธยมศึกษาปีที่ 2/1-20</v>
      </c>
      <c r="B217" s="5" t="str">
        <f t="shared" si="46"/>
        <v>ช68208-1</v>
      </c>
      <c r="C217" s="5" t="str">
        <f t="shared" si="47"/>
        <v>-0</v>
      </c>
      <c r="D217" s="8">
        <v>20</v>
      </c>
      <c r="E217" s="9" t="s">
        <v>640</v>
      </c>
      <c r="F217" s="3" t="s">
        <v>641</v>
      </c>
      <c r="G217" s="3" t="s">
        <v>642</v>
      </c>
      <c r="H217" s="69">
        <v>1</v>
      </c>
      <c r="I217" s="69">
        <v>7</v>
      </c>
      <c r="J217" s="69">
        <v>0</v>
      </c>
      <c r="K217" s="69">
        <v>9</v>
      </c>
      <c r="L217" s="69">
        <v>9</v>
      </c>
      <c r="M217" s="69">
        <v>0</v>
      </c>
      <c r="N217" s="69">
        <v>1</v>
      </c>
      <c r="O217" s="69">
        <v>9</v>
      </c>
      <c r="P217" s="69">
        <v>1</v>
      </c>
      <c r="Q217" s="69">
        <v>4</v>
      </c>
      <c r="R217" s="69">
        <v>5</v>
      </c>
      <c r="S217" s="69">
        <v>3</v>
      </c>
      <c r="T217" s="69">
        <v>3</v>
      </c>
      <c r="U217" s="11" t="s">
        <v>579</v>
      </c>
      <c r="W217" s="6" t="str">
        <f>IF(X217="","",IF(X217=รายชื่อชมรม!$B$13,รายชื่อชมรม!$A$13,IF(X217=รายชื่อชมรม!$B$14,รายชื่อชมรม!$A$14,IF(X217=รายชื่อชมรม!$B$15,รายชื่อชมรม!$A$15,IF(X217=รายชื่อชมรม!$B$16,รายชื่อชมรม!$A$16,IF(X217=รายชื่อชมรม!$B$17,รายชื่อชมรม!$A$17,IF(X217=รายชื่อชมรม!$B$18,รายชื่อชมรม!$A$18,IF(X217=รายชื่อชมรม!$B$19,รายชื่อชมรม!$A$19,IF(X217=รายชื่อชมรม!$B$20,รายชื่อชมรม!$A$20,IF(X217=รายชื่อชมรม!$B$21,รายชื่อชมรม!$A$21,IF(X217=รายชื่อชมรม!$B$22,รายชื่อชมรม!$A$22,"-")))))))))))</f>
        <v>ช68208</v>
      </c>
      <c r="X217" s="6" t="s">
        <v>2321</v>
      </c>
      <c r="Y217" s="6" t="str">
        <f>IF(W217=0,"",IF(W217="-","",IF(W217="","",VLOOKUP(W217,รายชื่อชมรม!$A$3:$F$83,3,FALSE))))</f>
        <v>นางสาวอภิชยา  จิตรีเนื่อง</v>
      </c>
      <c r="Z217" s="6" t="str">
        <f>IF(Y217=$Z$4,MAX(Z$1:$Z216)+1,"")</f>
        <v/>
      </c>
      <c r="AA217" s="6" t="str">
        <f>IF($Y217=AA$4,MAX(AA$1:AA216)+1,"")</f>
        <v/>
      </c>
      <c r="AB217" s="6" t="str">
        <f>IF($Y217=AB$4,MAX(AB$1:AB216)+1,"")</f>
        <v/>
      </c>
      <c r="AC217" s="6" t="str">
        <f>IF($Y217=AC$4,MAX(AC$1:AC216)+1,"")</f>
        <v/>
      </c>
      <c r="AD217" s="6" t="str">
        <f>IF($Y217=AD$4,MAX(AD$1:AD216)+1,"")</f>
        <v/>
      </c>
      <c r="AE217" s="6" t="str">
        <f>IF($Y217=AE$4,MAX(AE$1:AE216)+1,"")</f>
        <v/>
      </c>
      <c r="AF217" s="6" t="str">
        <f>IF($Y217=AF$4,MAX(AF$1:AF216)+1,"")</f>
        <v/>
      </c>
      <c r="AG217" s="6" t="str">
        <f>IF($Y217=AG$4,MAX(AG$1:AG216)+1,"")</f>
        <v/>
      </c>
      <c r="AH217" s="6" t="str">
        <f>IF($Y217=AH$4,MAX(AH$1:AH216)+1,"")</f>
        <v/>
      </c>
      <c r="AI217" s="5">
        <f t="shared" si="48"/>
        <v>0</v>
      </c>
      <c r="AK217" s="6" t="str">
        <f>IF($W217=AK$4,MAX(AK$1:AK216)+1,"")</f>
        <v/>
      </c>
      <c r="AL217" s="6" t="str">
        <f>IF($W217=AL$4,MAX(AL$1:AL216)+1,"")</f>
        <v/>
      </c>
      <c r="AM217" s="6" t="str">
        <f>IF($W217=AM$4,MAX(AM$1:AM216)+1,"")</f>
        <v/>
      </c>
      <c r="AN217" s="6" t="str">
        <f>IF($W217=AN$4,MAX(AN$1:AN216)+1,"")</f>
        <v/>
      </c>
      <c r="AO217" s="6" t="str">
        <f>IF($W217=AO$4,MAX(AO$1:AO216)+1,"")</f>
        <v/>
      </c>
      <c r="AP217" s="6" t="str">
        <f>IF($W217=AP$4,MAX(AP$1:AP216)+1,"")</f>
        <v/>
      </c>
      <c r="AQ217" s="6" t="str">
        <f>IF($W217=AQ$4,MAX(AQ$1:AQ216)+1,"")</f>
        <v/>
      </c>
      <c r="AR217" s="6" t="str">
        <f>IF($W217=AR$4,MAX(AR$1:AR216)+1,"")</f>
        <v/>
      </c>
      <c r="AS217" s="6" t="str">
        <f>IF($W217=AS$4,MAX(AS$1:AS216)+1,"")</f>
        <v/>
      </c>
      <c r="AT217" s="6" t="str">
        <f>IF($W217=AT$4,MAX(AT$1:AT216)+1,"")</f>
        <v/>
      </c>
      <c r="AU217" s="6" t="str">
        <f>IF($W217=AU$4,MAX(AU$1:AU216)+1,"")</f>
        <v/>
      </c>
      <c r="AV217" s="6" t="str">
        <f>IF($W217=AV$4,MAX(AV$1:AV216)+1,"")</f>
        <v/>
      </c>
      <c r="AW217" s="6" t="str">
        <f>IF($W217=AW$4,MAX(AW$1:AW216)+1,"")</f>
        <v/>
      </c>
      <c r="AX217" s="6" t="str">
        <f>IF($W217=AX$4,MAX(AX$1:AX216)+1,"")</f>
        <v/>
      </c>
      <c r="AY217" s="6" t="str">
        <f>IF($W217=AY$4,MAX(AY$1:AY216)+1,"")</f>
        <v/>
      </c>
      <c r="AZ217" s="6" t="str">
        <f>IF($W217=AZ$4,MAX(AZ$1:AZ216)+1,"")</f>
        <v/>
      </c>
      <c r="BA217" s="6" t="str">
        <f>IF($W217=BA$4,MAX(BA$1:BA216)+1,"")</f>
        <v/>
      </c>
      <c r="BB217" s="6">
        <f>IF($W217=BB$4,MAX(BB$1:BB216)+1,"")</f>
        <v>1</v>
      </c>
      <c r="BC217" s="6" t="str">
        <f>IF($W217=BC$4,MAX(BC$1:BC216)+1,"")</f>
        <v/>
      </c>
      <c r="BD217" s="6" t="str">
        <f>IF($W217=BD$4,MAX(BD$1:BD216)+1,"")</f>
        <v/>
      </c>
      <c r="BE217" s="6" t="str">
        <f>IF($W217=BE$4,MAX(BE$1:BE216)+1,"")</f>
        <v/>
      </c>
      <c r="BF217" s="6" t="str">
        <f>IF($W217=BF$4,MAX(BF$1:BF216)+1,"")</f>
        <v/>
      </c>
      <c r="BG217" s="6" t="str">
        <f>IF($W217=BG$4,MAX(BG$1:BG216)+1,"")</f>
        <v/>
      </c>
      <c r="BH217" s="6" t="str">
        <f>IF($W217=BH$4,MAX(BH$1:BH216)+1,"")</f>
        <v/>
      </c>
      <c r="BI217" s="6" t="str">
        <f>IF($W217=BI$4,MAX(BI$1:BI216)+1,"")</f>
        <v/>
      </c>
      <c r="BJ217" s="6" t="str">
        <f>IF($W217=BJ$4,MAX(BJ$1:BJ216)+1,"")</f>
        <v/>
      </c>
      <c r="BK217" s="6" t="str">
        <f>IF($W217=BK$4,MAX(BK$1:BK216)+1,"")</f>
        <v/>
      </c>
      <c r="BL217" s="6" t="str">
        <f>IF($W217=BL$4,MAX(BL$1:BL216)+1,"")</f>
        <v/>
      </c>
      <c r="BM217" s="6" t="str">
        <f>IF($W217=BM$4,MAX(BM$1:BM216)+1,"")</f>
        <v/>
      </c>
      <c r="BN217" s="6" t="str">
        <f>IF($W217=BN$4,MAX(BN$1:BN216)+1,"")</f>
        <v/>
      </c>
      <c r="BO217" s="6" t="str">
        <f>IF($W217=BO$4,MAX(BO$1:BO216)+1,"")</f>
        <v/>
      </c>
      <c r="BP217" s="6" t="str">
        <f>IF($W217=BP$4,MAX(BP$1:BP216)+1,"")</f>
        <v/>
      </c>
      <c r="BQ217" s="6" t="str">
        <f>IF($W217=BQ$4,MAX(BQ$1:BQ216)+1,"")</f>
        <v/>
      </c>
      <c r="BR217" s="6" t="str">
        <f>IF($W217=BR$4,MAX(BR$1:BR216)+1,"")</f>
        <v/>
      </c>
      <c r="BS217" s="6" t="str">
        <f>IF($W217=BS$4,MAX(BS$1:BS216)+1,"")</f>
        <v/>
      </c>
      <c r="BT217" s="6" t="str">
        <f>IF($W217=BT$4,MAX(BT$1:BT216)+1,"")</f>
        <v/>
      </c>
      <c r="BU217" s="6" t="str">
        <f>IF($W217=BU$4,MAX(BU$1:BU216)+1,"")</f>
        <v/>
      </c>
      <c r="BV217" s="6" t="str">
        <f>IF($W217=BV$4,MAX(BV$1:BV216)+1,"")</f>
        <v/>
      </c>
      <c r="BW217" s="6" t="str">
        <f>IF($W217=BW$4,MAX(BW$1:BW216)+1,"")</f>
        <v/>
      </c>
      <c r="BX217" s="6" t="str">
        <f>IF($W217=BX$4,MAX(BX$1:BX216)+1,"")</f>
        <v/>
      </c>
      <c r="BY217" s="6" t="str">
        <f>IF($W217=BY$4,MAX(BY$1:BY216)+1,"")</f>
        <v/>
      </c>
      <c r="BZ217" s="6" t="str">
        <f>IF($W217=BZ$4,MAX(BZ$1:BZ216)+1,"")</f>
        <v/>
      </c>
      <c r="CA217" s="6" t="str">
        <f>IF($W217=CA$4,MAX(CA$1:CA216)+1,"")</f>
        <v/>
      </c>
      <c r="CB217" s="6" t="str">
        <f>IF($W217=CB$4,MAX(CB$1:CB216)+1,"")</f>
        <v/>
      </c>
      <c r="CC217" s="6" t="str">
        <f>IF($W217=CC$4,MAX(CC$1:CC216)+1,"")</f>
        <v/>
      </c>
      <c r="CD217" s="6" t="str">
        <f>IF($W217=CD$4,MAX(CD$1:CD216)+1,"")</f>
        <v/>
      </c>
      <c r="CE217" s="6" t="str">
        <f>IF($W217=CE$4,MAX(CE$1:CE216)+1,"")</f>
        <v/>
      </c>
      <c r="CF217" s="6" t="str">
        <f>IF($W217=CF$4,MAX(CF$1:CF216)+1,"")</f>
        <v/>
      </c>
      <c r="CG217" s="6" t="str">
        <f>IF($W217=CG$4,MAX(CG$1:CG216)+1,"")</f>
        <v/>
      </c>
      <c r="CH217" s="6" t="str">
        <f>IF($W217=CH$4,MAX(CH$1:CH216)+1,"")</f>
        <v/>
      </c>
      <c r="CI217" s="6" t="str">
        <f>IF($W217=CI$4,MAX(CI$1:CI216)+1,"")</f>
        <v/>
      </c>
      <c r="CJ217" s="6" t="str">
        <f>IF($W217=CJ$4,MAX(CJ$1:CJ216)+1,"")</f>
        <v/>
      </c>
      <c r="CK217" s="6" t="str">
        <f>IF($W217=CK$4,MAX(CK$1:CK216)+1,"")</f>
        <v/>
      </c>
      <c r="CL217" s="6" t="str">
        <f>IF($W217=CL$4,MAX(CL$1:CL216)+1,"")</f>
        <v/>
      </c>
      <c r="CM217" s="6" t="str">
        <f>IF($W217=CM$4,MAX(CM$1:CM216)+1,"")</f>
        <v/>
      </c>
      <c r="CN217" s="6" t="str">
        <f>IF($W217=CN$4,MAX(CN$1:CN216)+1,"")</f>
        <v/>
      </c>
      <c r="CO217" s="6" t="str">
        <f>IF($W217=CO$4,MAX(CO$1:CO216)+1,"")</f>
        <v/>
      </c>
      <c r="CP217" s="6" t="str">
        <f>IF($W217=CP$4,MAX(CP$1:CP216)+1,"")</f>
        <v/>
      </c>
      <c r="CQ217" s="6" t="str">
        <f>IF($W217=CQ$4,MAX(CQ$1:CQ216)+1,"")</f>
        <v/>
      </c>
      <c r="CR217" s="6" t="str">
        <f>IF($W217=CR$4,MAX(CR$1:CR216)+1,"")</f>
        <v/>
      </c>
      <c r="CS217" s="6" t="str">
        <f>IF($W217=CS$4,MAX(CS$1:CS216)+1,"")</f>
        <v/>
      </c>
      <c r="CT217" s="5">
        <f t="shared" si="49"/>
        <v>1</v>
      </c>
      <c r="CU217" s="6" t="str">
        <f t="shared" si="50"/>
        <v>1709901914533</v>
      </c>
      <c r="CV217" s="5" t="str">
        <f t="shared" si="51"/>
        <v>เด็กหญิง</v>
      </c>
      <c r="CW217" s="5" t="str" cm="1">
        <f t="array" ref="CW217">RIGHT(F217,MIN(LEN(SUBSTITUTE(F217,รายชื่อนักเรียนแยกห้อง!$AD$5:$AD$8,""))))</f>
        <v>ชุติกาญจน์</v>
      </c>
      <c r="CX217" s="6" t="str">
        <f t="shared" si="52"/>
        <v/>
      </c>
      <c r="CY217" s="6">
        <f t="shared" si="53"/>
        <v>0</v>
      </c>
      <c r="CZ217" s="5" t="str">
        <f t="shared" si="54"/>
        <v>มัธยมศึกษาปีที่ 2/1-</v>
      </c>
      <c r="DA217" s="5" t="str">
        <f t="shared" si="55"/>
        <v>มัธยมศึกษาปีที่ 2/1-0</v>
      </c>
      <c r="DC217" s="6" t="str">
        <f>IF(DB217="วิทย์-คณิต (เตรียมวิศวะ)",MAX($DC$1:DC216)+1,"")</f>
        <v/>
      </c>
      <c r="DD217" s="6" t="str">
        <f>IF(DB217="วิทย์-คณิต (วิทยาศาสตร์สุขภาพ)",MAX($DD$1:DD216)+1,"")</f>
        <v/>
      </c>
      <c r="DE217" s="6" t="str">
        <f>IF(DB217="ศิลป์การจัดการธุรกิจการค้าสมัยใหม่",MAX($DE$1:DE216)+1,"")</f>
        <v/>
      </c>
      <c r="DF217" s="6" t="str">
        <f>IF(DB217="ศิลป์ภาษาจีนเพื่อธุรกิจ 4.0",MAX($DF$1:DF216)+1,"")</f>
        <v/>
      </c>
      <c r="DG217" s="6" t="str">
        <f>IF(DB217="ศิลป์ภาษาอังกฤษเพื่อการสื่อสารธุรกิจ",MAX($DG$1:DG216)+1,"")</f>
        <v/>
      </c>
      <c r="DH217" s="6" t="str">
        <f>IF(DB217="นวัตกรรมการจัดการเกษตร",MAX($DH$1:DH216)+1,"")</f>
        <v/>
      </c>
      <c r="DI217" s="5">
        <f t="shared" si="56"/>
        <v>0</v>
      </c>
      <c r="DJ217" s="5" t="str">
        <f t="shared" si="57"/>
        <v>มัธยมศึกษาปีที่ 2/1-20</v>
      </c>
      <c r="DK217" s="5" t="str">
        <f t="shared" si="58"/>
        <v>-0</v>
      </c>
      <c r="DL217" s="5" t="str">
        <f t="shared" si="59"/>
        <v>มัธยมศึกษาปีที่ 2</v>
      </c>
    </row>
    <row r="218" spans="1:116">
      <c r="A218" s="5" t="str">
        <f t="shared" si="60"/>
        <v>มัธยมศึกษาปีที่ 2/1-21</v>
      </c>
      <c r="B218" s="5" t="str">
        <f t="shared" si="46"/>
        <v>ช68208-2</v>
      </c>
      <c r="C218" s="5" t="str">
        <f t="shared" si="47"/>
        <v>-0</v>
      </c>
      <c r="D218" s="8">
        <v>21</v>
      </c>
      <c r="E218" s="9" t="s">
        <v>2031</v>
      </c>
      <c r="F218" s="3" t="s">
        <v>2032</v>
      </c>
      <c r="G218" s="3" t="s">
        <v>2033</v>
      </c>
      <c r="H218" s="69">
        <v>1</v>
      </c>
      <c r="I218" s="69">
        <v>7</v>
      </c>
      <c r="J218" s="69">
        <v>0</v>
      </c>
      <c r="K218" s="69">
        <v>9</v>
      </c>
      <c r="L218" s="69">
        <v>9</v>
      </c>
      <c r="M218" s="69">
        <v>0</v>
      </c>
      <c r="N218" s="69">
        <v>1</v>
      </c>
      <c r="O218" s="69">
        <v>9</v>
      </c>
      <c r="P218" s="69">
        <v>2</v>
      </c>
      <c r="Q218" s="69">
        <v>3</v>
      </c>
      <c r="R218" s="69">
        <v>3</v>
      </c>
      <c r="S218" s="69">
        <v>4</v>
      </c>
      <c r="T218" s="69">
        <v>6</v>
      </c>
      <c r="U218" s="11" t="s">
        <v>579</v>
      </c>
      <c r="W218" s="6" t="str">
        <f>IF(X218="","",IF(X218=รายชื่อชมรม!$B$13,รายชื่อชมรม!$A$13,IF(X218=รายชื่อชมรม!$B$14,รายชื่อชมรม!$A$14,IF(X218=รายชื่อชมรม!$B$15,รายชื่อชมรม!$A$15,IF(X218=รายชื่อชมรม!$B$16,รายชื่อชมรม!$A$16,IF(X218=รายชื่อชมรม!$B$17,รายชื่อชมรม!$A$17,IF(X218=รายชื่อชมรม!$B$18,รายชื่อชมรม!$A$18,IF(X218=รายชื่อชมรม!$B$19,รายชื่อชมรม!$A$19,IF(X218=รายชื่อชมรม!$B$20,รายชื่อชมรม!$A$20,IF(X218=รายชื่อชมรม!$B$21,รายชื่อชมรม!$A$21,IF(X218=รายชื่อชมรม!$B$22,รายชื่อชมรม!$A$22,"-")))))))))))</f>
        <v>ช68208</v>
      </c>
      <c r="X218" s="6" t="s">
        <v>2321</v>
      </c>
      <c r="Y218" s="6" t="str">
        <f>IF(W218=0,"",IF(W218="-","",IF(W218="","",VLOOKUP(W218,รายชื่อชมรม!$A$3:$F$83,3,FALSE))))</f>
        <v>นางสาวอภิชยา  จิตรีเนื่อง</v>
      </c>
      <c r="Z218" s="6" t="str">
        <f>IF(Y218=$Z$4,MAX(Z$1:$Z217)+1,"")</f>
        <v/>
      </c>
      <c r="AA218" s="6" t="str">
        <f>IF($Y218=AA$4,MAX(AA$1:AA217)+1,"")</f>
        <v/>
      </c>
      <c r="AB218" s="6" t="str">
        <f>IF($Y218=AB$4,MAX(AB$1:AB217)+1,"")</f>
        <v/>
      </c>
      <c r="AC218" s="6" t="str">
        <f>IF($Y218=AC$4,MAX(AC$1:AC217)+1,"")</f>
        <v/>
      </c>
      <c r="AD218" s="6" t="str">
        <f>IF($Y218=AD$4,MAX(AD$1:AD217)+1,"")</f>
        <v/>
      </c>
      <c r="AE218" s="6" t="str">
        <f>IF($Y218=AE$4,MAX(AE$1:AE217)+1,"")</f>
        <v/>
      </c>
      <c r="AF218" s="6" t="str">
        <f>IF($Y218=AF$4,MAX(AF$1:AF217)+1,"")</f>
        <v/>
      </c>
      <c r="AG218" s="6" t="str">
        <f>IF($Y218=AG$4,MAX(AG$1:AG217)+1,"")</f>
        <v/>
      </c>
      <c r="AH218" s="6" t="str">
        <f>IF($Y218=AH$4,MAX(AH$1:AH217)+1,"")</f>
        <v/>
      </c>
      <c r="AI218" s="5">
        <f t="shared" si="48"/>
        <v>0</v>
      </c>
      <c r="AK218" s="6" t="str">
        <f>IF($W218=AK$4,MAX(AK$1:AK217)+1,"")</f>
        <v/>
      </c>
      <c r="AL218" s="6" t="str">
        <f>IF($W218=AL$4,MAX(AL$1:AL217)+1,"")</f>
        <v/>
      </c>
      <c r="AM218" s="6" t="str">
        <f>IF($W218=AM$4,MAX(AM$1:AM217)+1,"")</f>
        <v/>
      </c>
      <c r="AN218" s="6" t="str">
        <f>IF($W218=AN$4,MAX(AN$1:AN217)+1,"")</f>
        <v/>
      </c>
      <c r="AO218" s="6" t="str">
        <f>IF($W218=AO$4,MAX(AO$1:AO217)+1,"")</f>
        <v/>
      </c>
      <c r="AP218" s="6" t="str">
        <f>IF($W218=AP$4,MAX(AP$1:AP217)+1,"")</f>
        <v/>
      </c>
      <c r="AQ218" s="6" t="str">
        <f>IF($W218=AQ$4,MAX(AQ$1:AQ217)+1,"")</f>
        <v/>
      </c>
      <c r="AR218" s="6" t="str">
        <f>IF($W218=AR$4,MAX(AR$1:AR217)+1,"")</f>
        <v/>
      </c>
      <c r="AS218" s="6" t="str">
        <f>IF($W218=AS$4,MAX(AS$1:AS217)+1,"")</f>
        <v/>
      </c>
      <c r="AT218" s="6" t="str">
        <f>IF($W218=AT$4,MAX(AT$1:AT217)+1,"")</f>
        <v/>
      </c>
      <c r="AU218" s="6" t="str">
        <f>IF($W218=AU$4,MAX(AU$1:AU217)+1,"")</f>
        <v/>
      </c>
      <c r="AV218" s="6" t="str">
        <f>IF($W218=AV$4,MAX(AV$1:AV217)+1,"")</f>
        <v/>
      </c>
      <c r="AW218" s="6" t="str">
        <f>IF($W218=AW$4,MAX(AW$1:AW217)+1,"")</f>
        <v/>
      </c>
      <c r="AX218" s="6" t="str">
        <f>IF($W218=AX$4,MAX(AX$1:AX217)+1,"")</f>
        <v/>
      </c>
      <c r="AY218" s="6" t="str">
        <f>IF($W218=AY$4,MAX(AY$1:AY217)+1,"")</f>
        <v/>
      </c>
      <c r="AZ218" s="6" t="str">
        <f>IF($W218=AZ$4,MAX(AZ$1:AZ217)+1,"")</f>
        <v/>
      </c>
      <c r="BA218" s="6" t="str">
        <f>IF($W218=BA$4,MAX(BA$1:BA217)+1,"")</f>
        <v/>
      </c>
      <c r="BB218" s="6">
        <f>IF($W218=BB$4,MAX(BB$1:BB217)+1,"")</f>
        <v>2</v>
      </c>
      <c r="BC218" s="6" t="str">
        <f>IF($W218=BC$4,MAX(BC$1:BC217)+1,"")</f>
        <v/>
      </c>
      <c r="BD218" s="6" t="str">
        <f>IF($W218=BD$4,MAX(BD$1:BD217)+1,"")</f>
        <v/>
      </c>
      <c r="BE218" s="6" t="str">
        <f>IF($W218=BE$4,MAX(BE$1:BE217)+1,"")</f>
        <v/>
      </c>
      <c r="BF218" s="6" t="str">
        <f>IF($W218=BF$4,MAX(BF$1:BF217)+1,"")</f>
        <v/>
      </c>
      <c r="BG218" s="6" t="str">
        <f>IF($W218=BG$4,MAX(BG$1:BG217)+1,"")</f>
        <v/>
      </c>
      <c r="BH218" s="6" t="str">
        <f>IF($W218=BH$4,MAX(BH$1:BH217)+1,"")</f>
        <v/>
      </c>
      <c r="BI218" s="6" t="str">
        <f>IF($W218=BI$4,MAX(BI$1:BI217)+1,"")</f>
        <v/>
      </c>
      <c r="BJ218" s="6" t="str">
        <f>IF($W218=BJ$4,MAX(BJ$1:BJ217)+1,"")</f>
        <v/>
      </c>
      <c r="BK218" s="6" t="str">
        <f>IF($W218=BK$4,MAX(BK$1:BK217)+1,"")</f>
        <v/>
      </c>
      <c r="BL218" s="6" t="str">
        <f>IF($W218=BL$4,MAX(BL$1:BL217)+1,"")</f>
        <v/>
      </c>
      <c r="BM218" s="6" t="str">
        <f>IF($W218=BM$4,MAX(BM$1:BM217)+1,"")</f>
        <v/>
      </c>
      <c r="BN218" s="6" t="str">
        <f>IF($W218=BN$4,MAX(BN$1:BN217)+1,"")</f>
        <v/>
      </c>
      <c r="BO218" s="6" t="str">
        <f>IF($W218=BO$4,MAX(BO$1:BO217)+1,"")</f>
        <v/>
      </c>
      <c r="BP218" s="6" t="str">
        <f>IF($W218=BP$4,MAX(BP$1:BP217)+1,"")</f>
        <v/>
      </c>
      <c r="BQ218" s="6" t="str">
        <f>IF($W218=BQ$4,MAX(BQ$1:BQ217)+1,"")</f>
        <v/>
      </c>
      <c r="BR218" s="6" t="str">
        <f>IF($W218=BR$4,MAX(BR$1:BR217)+1,"")</f>
        <v/>
      </c>
      <c r="BS218" s="6" t="str">
        <f>IF($W218=BS$4,MAX(BS$1:BS217)+1,"")</f>
        <v/>
      </c>
      <c r="BT218" s="6" t="str">
        <f>IF($W218=BT$4,MAX(BT$1:BT217)+1,"")</f>
        <v/>
      </c>
      <c r="BU218" s="6" t="str">
        <f>IF($W218=BU$4,MAX(BU$1:BU217)+1,"")</f>
        <v/>
      </c>
      <c r="BV218" s="6" t="str">
        <f>IF($W218=BV$4,MAX(BV$1:BV217)+1,"")</f>
        <v/>
      </c>
      <c r="BW218" s="6" t="str">
        <f>IF($W218=BW$4,MAX(BW$1:BW217)+1,"")</f>
        <v/>
      </c>
      <c r="BX218" s="6" t="str">
        <f>IF($W218=BX$4,MAX(BX$1:BX217)+1,"")</f>
        <v/>
      </c>
      <c r="BY218" s="6" t="str">
        <f>IF($W218=BY$4,MAX(BY$1:BY217)+1,"")</f>
        <v/>
      </c>
      <c r="BZ218" s="6" t="str">
        <f>IF($W218=BZ$4,MAX(BZ$1:BZ217)+1,"")</f>
        <v/>
      </c>
      <c r="CA218" s="6" t="str">
        <f>IF($W218=CA$4,MAX(CA$1:CA217)+1,"")</f>
        <v/>
      </c>
      <c r="CB218" s="6" t="str">
        <f>IF($W218=CB$4,MAX(CB$1:CB217)+1,"")</f>
        <v/>
      </c>
      <c r="CC218" s="6" t="str">
        <f>IF($W218=CC$4,MAX(CC$1:CC217)+1,"")</f>
        <v/>
      </c>
      <c r="CD218" s="6" t="str">
        <f>IF($W218=CD$4,MAX(CD$1:CD217)+1,"")</f>
        <v/>
      </c>
      <c r="CE218" s="6" t="str">
        <f>IF($W218=CE$4,MAX(CE$1:CE217)+1,"")</f>
        <v/>
      </c>
      <c r="CF218" s="6" t="str">
        <f>IF($W218=CF$4,MAX(CF$1:CF217)+1,"")</f>
        <v/>
      </c>
      <c r="CG218" s="6" t="str">
        <f>IF($W218=CG$4,MAX(CG$1:CG217)+1,"")</f>
        <v/>
      </c>
      <c r="CH218" s="6" t="str">
        <f>IF($W218=CH$4,MAX(CH$1:CH217)+1,"")</f>
        <v/>
      </c>
      <c r="CI218" s="6" t="str">
        <f>IF($W218=CI$4,MAX(CI$1:CI217)+1,"")</f>
        <v/>
      </c>
      <c r="CJ218" s="6" t="str">
        <f>IF($W218=CJ$4,MAX(CJ$1:CJ217)+1,"")</f>
        <v/>
      </c>
      <c r="CK218" s="6" t="str">
        <f>IF($W218=CK$4,MAX(CK$1:CK217)+1,"")</f>
        <v/>
      </c>
      <c r="CL218" s="6" t="str">
        <f>IF($W218=CL$4,MAX(CL$1:CL217)+1,"")</f>
        <v/>
      </c>
      <c r="CM218" s="6" t="str">
        <f>IF($W218=CM$4,MAX(CM$1:CM217)+1,"")</f>
        <v/>
      </c>
      <c r="CN218" s="6" t="str">
        <f>IF($W218=CN$4,MAX(CN$1:CN217)+1,"")</f>
        <v/>
      </c>
      <c r="CO218" s="6" t="str">
        <f>IF($W218=CO$4,MAX(CO$1:CO217)+1,"")</f>
        <v/>
      </c>
      <c r="CP218" s="6" t="str">
        <f>IF($W218=CP$4,MAX(CP$1:CP217)+1,"")</f>
        <v/>
      </c>
      <c r="CQ218" s="6" t="str">
        <f>IF($W218=CQ$4,MAX(CQ$1:CQ217)+1,"")</f>
        <v/>
      </c>
      <c r="CR218" s="6" t="str">
        <f>IF($W218=CR$4,MAX(CR$1:CR217)+1,"")</f>
        <v/>
      </c>
      <c r="CS218" s="6" t="str">
        <f>IF($W218=CS$4,MAX(CS$1:CS217)+1,"")</f>
        <v/>
      </c>
      <c r="CT218" s="5">
        <f t="shared" si="49"/>
        <v>2</v>
      </c>
      <c r="CU218" s="6" t="str">
        <f t="shared" si="50"/>
        <v>1709901923346</v>
      </c>
      <c r="CV218" s="5" t="str">
        <f t="shared" si="51"/>
        <v>เด็กหญิง</v>
      </c>
      <c r="CW218" s="5" t="str" cm="1">
        <f t="array" ref="CW218">RIGHT(F218,MIN(LEN(SUBSTITUTE(F218,รายชื่อนักเรียนแยกห้อง!$AD$5:$AD$8,""))))</f>
        <v>พลอยชมพู</v>
      </c>
      <c r="CX218" s="6" t="str">
        <f t="shared" si="52"/>
        <v/>
      </c>
      <c r="CY218" s="6">
        <f t="shared" si="53"/>
        <v>0</v>
      </c>
      <c r="CZ218" s="5" t="str">
        <f t="shared" si="54"/>
        <v>มัธยมศึกษาปีที่ 2/1-</v>
      </c>
      <c r="DA218" s="5" t="str">
        <f t="shared" si="55"/>
        <v>มัธยมศึกษาปีที่ 2/1-0</v>
      </c>
      <c r="DC218" s="6" t="str">
        <f>IF(DB218="วิทย์-คณิต (เตรียมวิศวะ)",MAX($DC$1:DC217)+1,"")</f>
        <v/>
      </c>
      <c r="DD218" s="6" t="str">
        <f>IF(DB218="วิทย์-คณิต (วิทยาศาสตร์สุขภาพ)",MAX($DD$1:DD217)+1,"")</f>
        <v/>
      </c>
      <c r="DE218" s="6" t="str">
        <f>IF(DB218="ศิลป์การจัดการธุรกิจการค้าสมัยใหม่",MAX($DE$1:DE217)+1,"")</f>
        <v/>
      </c>
      <c r="DF218" s="6" t="str">
        <f>IF(DB218="ศิลป์ภาษาจีนเพื่อธุรกิจ 4.0",MAX($DF$1:DF217)+1,"")</f>
        <v/>
      </c>
      <c r="DG218" s="6" t="str">
        <f>IF(DB218="ศิลป์ภาษาอังกฤษเพื่อการสื่อสารธุรกิจ",MAX($DG$1:DG217)+1,"")</f>
        <v/>
      </c>
      <c r="DH218" s="6" t="str">
        <f>IF(DB218="นวัตกรรมการจัดการเกษตร",MAX($DH$1:DH217)+1,"")</f>
        <v/>
      </c>
      <c r="DI218" s="5">
        <f t="shared" si="56"/>
        <v>0</v>
      </c>
      <c r="DJ218" s="5" t="str">
        <f t="shared" si="57"/>
        <v>มัธยมศึกษาปีที่ 2/1-21</v>
      </c>
      <c r="DK218" s="5" t="str">
        <f t="shared" si="58"/>
        <v>-0</v>
      </c>
      <c r="DL218" s="5" t="str">
        <f t="shared" si="59"/>
        <v>มัธยมศึกษาปีที่ 2</v>
      </c>
    </row>
    <row r="219" spans="1:116">
      <c r="A219" s="5" t="str">
        <f t="shared" si="60"/>
        <v>มัธยมศึกษาปีที่ 2/1-22</v>
      </c>
      <c r="B219" s="5" t="str">
        <f t="shared" si="46"/>
        <v>ช68208-3</v>
      </c>
      <c r="C219" s="5" t="str">
        <f t="shared" si="47"/>
        <v>-0</v>
      </c>
      <c r="D219" s="8">
        <v>22</v>
      </c>
      <c r="E219" s="9" t="s">
        <v>643</v>
      </c>
      <c r="F219" s="3" t="s">
        <v>644</v>
      </c>
      <c r="G219" s="3" t="s">
        <v>645</v>
      </c>
      <c r="H219" s="69">
        <v>1</v>
      </c>
      <c r="I219" s="69">
        <v>7</v>
      </c>
      <c r="J219" s="69">
        <v>0</v>
      </c>
      <c r="K219" s="69">
        <v>9</v>
      </c>
      <c r="L219" s="69">
        <v>9</v>
      </c>
      <c r="M219" s="69">
        <v>0</v>
      </c>
      <c r="N219" s="69">
        <v>1</v>
      </c>
      <c r="O219" s="69">
        <v>8</v>
      </c>
      <c r="P219" s="69">
        <v>8</v>
      </c>
      <c r="Q219" s="69">
        <v>6</v>
      </c>
      <c r="R219" s="69">
        <v>5</v>
      </c>
      <c r="S219" s="69">
        <v>5</v>
      </c>
      <c r="T219" s="69">
        <v>6</v>
      </c>
      <c r="U219" s="11" t="s">
        <v>579</v>
      </c>
      <c r="W219" s="6" t="str">
        <f>IF(X219="","",IF(X219=รายชื่อชมรม!$B$13,รายชื่อชมรม!$A$13,IF(X219=รายชื่อชมรม!$B$14,รายชื่อชมรม!$A$14,IF(X219=รายชื่อชมรม!$B$15,รายชื่อชมรม!$A$15,IF(X219=รายชื่อชมรม!$B$16,รายชื่อชมรม!$A$16,IF(X219=รายชื่อชมรม!$B$17,รายชื่อชมรม!$A$17,IF(X219=รายชื่อชมรม!$B$18,รายชื่อชมรม!$A$18,IF(X219=รายชื่อชมรม!$B$19,รายชื่อชมรม!$A$19,IF(X219=รายชื่อชมรม!$B$20,รายชื่อชมรม!$A$20,IF(X219=รายชื่อชมรม!$B$21,รายชื่อชมรม!$A$21,IF(X219=รายชื่อชมรม!$B$22,รายชื่อชมรม!$A$22,"-")))))))))))</f>
        <v>ช68208</v>
      </c>
      <c r="X219" s="6" t="s">
        <v>2321</v>
      </c>
      <c r="Y219" s="6" t="str">
        <f>IF(W219=0,"",IF(W219="-","",IF(W219="","",VLOOKUP(W219,รายชื่อชมรม!$A$3:$F$83,3,FALSE))))</f>
        <v>นางสาวอภิชยา  จิตรีเนื่อง</v>
      </c>
      <c r="Z219" s="6" t="str">
        <f>IF(Y219=$Z$4,MAX(Z$1:$Z218)+1,"")</f>
        <v/>
      </c>
      <c r="AA219" s="6" t="str">
        <f>IF($Y219=AA$4,MAX(AA$1:AA218)+1,"")</f>
        <v/>
      </c>
      <c r="AB219" s="6" t="str">
        <f>IF($Y219=AB$4,MAX(AB$1:AB218)+1,"")</f>
        <v/>
      </c>
      <c r="AC219" s="6" t="str">
        <f>IF($Y219=AC$4,MAX(AC$1:AC218)+1,"")</f>
        <v/>
      </c>
      <c r="AD219" s="6" t="str">
        <f>IF($Y219=AD$4,MAX(AD$1:AD218)+1,"")</f>
        <v/>
      </c>
      <c r="AE219" s="6" t="str">
        <f>IF($Y219=AE$4,MAX(AE$1:AE218)+1,"")</f>
        <v/>
      </c>
      <c r="AF219" s="6" t="str">
        <f>IF($Y219=AF$4,MAX(AF$1:AF218)+1,"")</f>
        <v/>
      </c>
      <c r="AG219" s="6" t="str">
        <f>IF($Y219=AG$4,MAX(AG$1:AG218)+1,"")</f>
        <v/>
      </c>
      <c r="AH219" s="6" t="str">
        <f>IF($Y219=AH$4,MAX(AH$1:AH218)+1,"")</f>
        <v/>
      </c>
      <c r="AI219" s="5">
        <f t="shared" si="48"/>
        <v>0</v>
      </c>
      <c r="AK219" s="6" t="str">
        <f>IF($W219=AK$4,MAX(AK$1:AK218)+1,"")</f>
        <v/>
      </c>
      <c r="AL219" s="6" t="str">
        <f>IF($W219=AL$4,MAX(AL$1:AL218)+1,"")</f>
        <v/>
      </c>
      <c r="AM219" s="6" t="str">
        <f>IF($W219=AM$4,MAX(AM$1:AM218)+1,"")</f>
        <v/>
      </c>
      <c r="AN219" s="6" t="str">
        <f>IF($W219=AN$4,MAX(AN$1:AN218)+1,"")</f>
        <v/>
      </c>
      <c r="AO219" s="6" t="str">
        <f>IF($W219=AO$4,MAX(AO$1:AO218)+1,"")</f>
        <v/>
      </c>
      <c r="AP219" s="6" t="str">
        <f>IF($W219=AP$4,MAX(AP$1:AP218)+1,"")</f>
        <v/>
      </c>
      <c r="AQ219" s="6" t="str">
        <f>IF($W219=AQ$4,MAX(AQ$1:AQ218)+1,"")</f>
        <v/>
      </c>
      <c r="AR219" s="6" t="str">
        <f>IF($W219=AR$4,MAX(AR$1:AR218)+1,"")</f>
        <v/>
      </c>
      <c r="AS219" s="6" t="str">
        <f>IF($W219=AS$4,MAX(AS$1:AS218)+1,"")</f>
        <v/>
      </c>
      <c r="AT219" s="6" t="str">
        <f>IF($W219=AT$4,MAX(AT$1:AT218)+1,"")</f>
        <v/>
      </c>
      <c r="AU219" s="6" t="str">
        <f>IF($W219=AU$4,MAX(AU$1:AU218)+1,"")</f>
        <v/>
      </c>
      <c r="AV219" s="6" t="str">
        <f>IF($W219=AV$4,MAX(AV$1:AV218)+1,"")</f>
        <v/>
      </c>
      <c r="AW219" s="6" t="str">
        <f>IF($W219=AW$4,MAX(AW$1:AW218)+1,"")</f>
        <v/>
      </c>
      <c r="AX219" s="6" t="str">
        <f>IF($W219=AX$4,MAX(AX$1:AX218)+1,"")</f>
        <v/>
      </c>
      <c r="AY219" s="6" t="str">
        <f>IF($W219=AY$4,MAX(AY$1:AY218)+1,"")</f>
        <v/>
      </c>
      <c r="AZ219" s="6" t="str">
        <f>IF($W219=AZ$4,MAX(AZ$1:AZ218)+1,"")</f>
        <v/>
      </c>
      <c r="BA219" s="6" t="str">
        <f>IF($W219=BA$4,MAX(BA$1:BA218)+1,"")</f>
        <v/>
      </c>
      <c r="BB219" s="6">
        <f>IF($W219=BB$4,MAX(BB$1:BB218)+1,"")</f>
        <v>3</v>
      </c>
      <c r="BC219" s="6" t="str">
        <f>IF($W219=BC$4,MAX(BC$1:BC218)+1,"")</f>
        <v/>
      </c>
      <c r="BD219" s="6" t="str">
        <f>IF($W219=BD$4,MAX(BD$1:BD218)+1,"")</f>
        <v/>
      </c>
      <c r="BE219" s="6" t="str">
        <f>IF($W219=BE$4,MAX(BE$1:BE218)+1,"")</f>
        <v/>
      </c>
      <c r="BF219" s="6" t="str">
        <f>IF($W219=BF$4,MAX(BF$1:BF218)+1,"")</f>
        <v/>
      </c>
      <c r="BG219" s="6" t="str">
        <f>IF($W219=BG$4,MAX(BG$1:BG218)+1,"")</f>
        <v/>
      </c>
      <c r="BH219" s="6" t="str">
        <f>IF($W219=BH$4,MAX(BH$1:BH218)+1,"")</f>
        <v/>
      </c>
      <c r="BI219" s="6" t="str">
        <f>IF($W219=BI$4,MAX(BI$1:BI218)+1,"")</f>
        <v/>
      </c>
      <c r="BJ219" s="6" t="str">
        <f>IF($W219=BJ$4,MAX(BJ$1:BJ218)+1,"")</f>
        <v/>
      </c>
      <c r="BK219" s="6" t="str">
        <f>IF($W219=BK$4,MAX(BK$1:BK218)+1,"")</f>
        <v/>
      </c>
      <c r="BL219" s="6" t="str">
        <f>IF($W219=BL$4,MAX(BL$1:BL218)+1,"")</f>
        <v/>
      </c>
      <c r="BM219" s="6" t="str">
        <f>IF($W219=BM$4,MAX(BM$1:BM218)+1,"")</f>
        <v/>
      </c>
      <c r="BN219" s="6" t="str">
        <f>IF($W219=BN$4,MAX(BN$1:BN218)+1,"")</f>
        <v/>
      </c>
      <c r="BO219" s="6" t="str">
        <f>IF($W219=BO$4,MAX(BO$1:BO218)+1,"")</f>
        <v/>
      </c>
      <c r="BP219" s="6" t="str">
        <f>IF($W219=BP$4,MAX(BP$1:BP218)+1,"")</f>
        <v/>
      </c>
      <c r="BQ219" s="6" t="str">
        <f>IF($W219=BQ$4,MAX(BQ$1:BQ218)+1,"")</f>
        <v/>
      </c>
      <c r="BR219" s="6" t="str">
        <f>IF($W219=BR$4,MAX(BR$1:BR218)+1,"")</f>
        <v/>
      </c>
      <c r="BS219" s="6" t="str">
        <f>IF($W219=BS$4,MAX(BS$1:BS218)+1,"")</f>
        <v/>
      </c>
      <c r="BT219" s="6" t="str">
        <f>IF($W219=BT$4,MAX(BT$1:BT218)+1,"")</f>
        <v/>
      </c>
      <c r="BU219" s="6" t="str">
        <f>IF($W219=BU$4,MAX(BU$1:BU218)+1,"")</f>
        <v/>
      </c>
      <c r="BV219" s="6" t="str">
        <f>IF($W219=BV$4,MAX(BV$1:BV218)+1,"")</f>
        <v/>
      </c>
      <c r="BW219" s="6" t="str">
        <f>IF($W219=BW$4,MAX(BW$1:BW218)+1,"")</f>
        <v/>
      </c>
      <c r="BX219" s="6" t="str">
        <f>IF($W219=BX$4,MAX(BX$1:BX218)+1,"")</f>
        <v/>
      </c>
      <c r="BY219" s="6" t="str">
        <f>IF($W219=BY$4,MAX(BY$1:BY218)+1,"")</f>
        <v/>
      </c>
      <c r="BZ219" s="6" t="str">
        <f>IF($W219=BZ$4,MAX(BZ$1:BZ218)+1,"")</f>
        <v/>
      </c>
      <c r="CA219" s="6" t="str">
        <f>IF($W219=CA$4,MAX(CA$1:CA218)+1,"")</f>
        <v/>
      </c>
      <c r="CB219" s="6" t="str">
        <f>IF($W219=CB$4,MAX(CB$1:CB218)+1,"")</f>
        <v/>
      </c>
      <c r="CC219" s="6" t="str">
        <f>IF($W219=CC$4,MAX(CC$1:CC218)+1,"")</f>
        <v/>
      </c>
      <c r="CD219" s="6" t="str">
        <f>IF($W219=CD$4,MAX(CD$1:CD218)+1,"")</f>
        <v/>
      </c>
      <c r="CE219" s="6" t="str">
        <f>IF($W219=CE$4,MAX(CE$1:CE218)+1,"")</f>
        <v/>
      </c>
      <c r="CF219" s="6" t="str">
        <f>IF($W219=CF$4,MAX(CF$1:CF218)+1,"")</f>
        <v/>
      </c>
      <c r="CG219" s="6" t="str">
        <f>IF($W219=CG$4,MAX(CG$1:CG218)+1,"")</f>
        <v/>
      </c>
      <c r="CH219" s="6" t="str">
        <f>IF($W219=CH$4,MAX(CH$1:CH218)+1,"")</f>
        <v/>
      </c>
      <c r="CI219" s="6" t="str">
        <f>IF($W219=CI$4,MAX(CI$1:CI218)+1,"")</f>
        <v/>
      </c>
      <c r="CJ219" s="6" t="str">
        <f>IF($W219=CJ$4,MAX(CJ$1:CJ218)+1,"")</f>
        <v/>
      </c>
      <c r="CK219" s="6" t="str">
        <f>IF($W219=CK$4,MAX(CK$1:CK218)+1,"")</f>
        <v/>
      </c>
      <c r="CL219" s="6" t="str">
        <f>IF($W219=CL$4,MAX(CL$1:CL218)+1,"")</f>
        <v/>
      </c>
      <c r="CM219" s="6" t="str">
        <f>IF($W219=CM$4,MAX(CM$1:CM218)+1,"")</f>
        <v/>
      </c>
      <c r="CN219" s="6" t="str">
        <f>IF($W219=CN$4,MAX(CN$1:CN218)+1,"")</f>
        <v/>
      </c>
      <c r="CO219" s="6" t="str">
        <f>IF($W219=CO$4,MAX(CO$1:CO218)+1,"")</f>
        <v/>
      </c>
      <c r="CP219" s="6" t="str">
        <f>IF($W219=CP$4,MAX(CP$1:CP218)+1,"")</f>
        <v/>
      </c>
      <c r="CQ219" s="6" t="str">
        <f>IF($W219=CQ$4,MAX(CQ$1:CQ218)+1,"")</f>
        <v/>
      </c>
      <c r="CR219" s="6" t="str">
        <f>IF($W219=CR$4,MAX(CR$1:CR218)+1,"")</f>
        <v/>
      </c>
      <c r="CS219" s="6" t="str">
        <f>IF($W219=CS$4,MAX(CS$1:CS218)+1,"")</f>
        <v/>
      </c>
      <c r="CT219" s="5">
        <f t="shared" si="49"/>
        <v>3</v>
      </c>
      <c r="CU219" s="6" t="str">
        <f t="shared" si="50"/>
        <v>1709901886556</v>
      </c>
      <c r="CV219" s="5" t="str">
        <f t="shared" si="51"/>
        <v>เด็กหญิง</v>
      </c>
      <c r="CW219" s="5" t="str" cm="1">
        <f t="array" ref="CW219">RIGHT(F219,MIN(LEN(SUBSTITUTE(F219,รายชื่อนักเรียนแยกห้อง!$AD$5:$AD$8,""))))</f>
        <v>ชนินาถ</v>
      </c>
      <c r="CX219" s="6" t="str">
        <f t="shared" si="52"/>
        <v/>
      </c>
      <c r="CY219" s="6">
        <f t="shared" si="53"/>
        <v>0</v>
      </c>
      <c r="CZ219" s="5" t="str">
        <f t="shared" si="54"/>
        <v>มัธยมศึกษาปีที่ 2/1-</v>
      </c>
      <c r="DA219" s="5" t="str">
        <f t="shared" si="55"/>
        <v>มัธยมศึกษาปีที่ 2/1-0</v>
      </c>
      <c r="DC219" s="6" t="str">
        <f>IF(DB219="วิทย์-คณิต (เตรียมวิศวะ)",MAX($DC$1:DC218)+1,"")</f>
        <v/>
      </c>
      <c r="DD219" s="6" t="str">
        <f>IF(DB219="วิทย์-คณิต (วิทยาศาสตร์สุขภาพ)",MAX($DD$1:DD218)+1,"")</f>
        <v/>
      </c>
      <c r="DE219" s="6" t="str">
        <f>IF(DB219="ศิลป์การจัดการธุรกิจการค้าสมัยใหม่",MAX($DE$1:DE218)+1,"")</f>
        <v/>
      </c>
      <c r="DF219" s="6" t="str">
        <f>IF(DB219="ศิลป์ภาษาจีนเพื่อธุรกิจ 4.0",MAX($DF$1:DF218)+1,"")</f>
        <v/>
      </c>
      <c r="DG219" s="6" t="str">
        <f>IF(DB219="ศิลป์ภาษาอังกฤษเพื่อการสื่อสารธุรกิจ",MAX($DG$1:DG218)+1,"")</f>
        <v/>
      </c>
      <c r="DH219" s="6" t="str">
        <f>IF(DB219="นวัตกรรมการจัดการเกษตร",MAX($DH$1:DH218)+1,"")</f>
        <v/>
      </c>
      <c r="DI219" s="5">
        <f t="shared" si="56"/>
        <v>0</v>
      </c>
      <c r="DJ219" s="5" t="str">
        <f t="shared" si="57"/>
        <v>มัธยมศึกษาปีที่ 2/1-22</v>
      </c>
      <c r="DK219" s="5" t="str">
        <f t="shared" si="58"/>
        <v>-0</v>
      </c>
      <c r="DL219" s="5" t="str">
        <f t="shared" si="59"/>
        <v>มัธยมศึกษาปีที่ 2</v>
      </c>
    </row>
    <row r="220" spans="1:116">
      <c r="A220" s="5" t="str">
        <f t="shared" si="60"/>
        <v>มัธยมศึกษาปีที่ 2/1-23</v>
      </c>
      <c r="B220" s="5" t="str">
        <f t="shared" si="46"/>
        <v>ช68208-4</v>
      </c>
      <c r="C220" s="5" t="str">
        <f t="shared" si="47"/>
        <v>-0</v>
      </c>
      <c r="D220" s="8">
        <v>23</v>
      </c>
      <c r="E220" s="9" t="s">
        <v>646</v>
      </c>
      <c r="F220" s="3" t="s">
        <v>647</v>
      </c>
      <c r="G220" s="3" t="s">
        <v>648</v>
      </c>
      <c r="H220" s="69">
        <v>1</v>
      </c>
      <c r="I220" s="69">
        <v>7</v>
      </c>
      <c r="J220" s="69">
        <v>0</v>
      </c>
      <c r="K220" s="69">
        <v>9</v>
      </c>
      <c r="L220" s="69">
        <v>9</v>
      </c>
      <c r="M220" s="69">
        <v>0</v>
      </c>
      <c r="N220" s="69">
        <v>1</v>
      </c>
      <c r="O220" s="69">
        <v>9</v>
      </c>
      <c r="P220" s="69">
        <v>0</v>
      </c>
      <c r="Q220" s="69">
        <v>1</v>
      </c>
      <c r="R220" s="69">
        <v>6</v>
      </c>
      <c r="S220" s="69">
        <v>9</v>
      </c>
      <c r="T220" s="69">
        <v>5</v>
      </c>
      <c r="U220" s="11" t="s">
        <v>579</v>
      </c>
      <c r="W220" s="6" t="str">
        <f>IF(X220="","",IF(X220=รายชื่อชมรม!$B$13,รายชื่อชมรม!$A$13,IF(X220=รายชื่อชมรม!$B$14,รายชื่อชมรม!$A$14,IF(X220=รายชื่อชมรม!$B$15,รายชื่อชมรม!$A$15,IF(X220=รายชื่อชมรม!$B$16,รายชื่อชมรม!$A$16,IF(X220=รายชื่อชมรม!$B$17,รายชื่อชมรม!$A$17,IF(X220=รายชื่อชมรม!$B$18,รายชื่อชมรม!$A$18,IF(X220=รายชื่อชมรม!$B$19,รายชื่อชมรม!$A$19,IF(X220=รายชื่อชมรม!$B$20,รายชื่อชมรม!$A$20,IF(X220=รายชื่อชมรม!$B$21,รายชื่อชมรม!$A$21,IF(X220=รายชื่อชมรม!$B$22,รายชื่อชมรม!$A$22,"-")))))))))))</f>
        <v>ช68208</v>
      </c>
      <c r="X220" s="6" t="s">
        <v>2321</v>
      </c>
      <c r="Y220" s="6" t="str">
        <f>IF(W220=0,"",IF(W220="-","",IF(W220="","",VLOOKUP(W220,รายชื่อชมรม!$A$3:$F$83,3,FALSE))))</f>
        <v>นางสาวอภิชยา  จิตรีเนื่อง</v>
      </c>
      <c r="Z220" s="6" t="str">
        <f>IF(Y220=$Z$4,MAX(Z$1:$Z219)+1,"")</f>
        <v/>
      </c>
      <c r="AA220" s="6" t="str">
        <f>IF($Y220=AA$4,MAX(AA$1:AA219)+1,"")</f>
        <v/>
      </c>
      <c r="AB220" s="6" t="str">
        <f>IF($Y220=AB$4,MAX(AB$1:AB219)+1,"")</f>
        <v/>
      </c>
      <c r="AC220" s="6" t="str">
        <f>IF($Y220=AC$4,MAX(AC$1:AC219)+1,"")</f>
        <v/>
      </c>
      <c r="AD220" s="6" t="str">
        <f>IF($Y220=AD$4,MAX(AD$1:AD219)+1,"")</f>
        <v/>
      </c>
      <c r="AE220" s="6" t="str">
        <f>IF($Y220=AE$4,MAX(AE$1:AE219)+1,"")</f>
        <v/>
      </c>
      <c r="AF220" s="6" t="str">
        <f>IF($Y220=AF$4,MAX(AF$1:AF219)+1,"")</f>
        <v/>
      </c>
      <c r="AG220" s="6" t="str">
        <f>IF($Y220=AG$4,MAX(AG$1:AG219)+1,"")</f>
        <v/>
      </c>
      <c r="AH220" s="6" t="str">
        <f>IF($Y220=AH$4,MAX(AH$1:AH219)+1,"")</f>
        <v/>
      </c>
      <c r="AI220" s="5">
        <f t="shared" si="48"/>
        <v>0</v>
      </c>
      <c r="AK220" s="6" t="str">
        <f>IF($W220=AK$4,MAX(AK$1:AK219)+1,"")</f>
        <v/>
      </c>
      <c r="AL220" s="6" t="str">
        <f>IF($W220=AL$4,MAX(AL$1:AL219)+1,"")</f>
        <v/>
      </c>
      <c r="AM220" s="6" t="str">
        <f>IF($W220=AM$4,MAX(AM$1:AM219)+1,"")</f>
        <v/>
      </c>
      <c r="AN220" s="6" t="str">
        <f>IF($W220=AN$4,MAX(AN$1:AN219)+1,"")</f>
        <v/>
      </c>
      <c r="AO220" s="6" t="str">
        <f>IF($W220=AO$4,MAX(AO$1:AO219)+1,"")</f>
        <v/>
      </c>
      <c r="AP220" s="6" t="str">
        <f>IF($W220=AP$4,MAX(AP$1:AP219)+1,"")</f>
        <v/>
      </c>
      <c r="AQ220" s="6" t="str">
        <f>IF($W220=AQ$4,MAX(AQ$1:AQ219)+1,"")</f>
        <v/>
      </c>
      <c r="AR220" s="6" t="str">
        <f>IF($W220=AR$4,MAX(AR$1:AR219)+1,"")</f>
        <v/>
      </c>
      <c r="AS220" s="6" t="str">
        <f>IF($W220=AS$4,MAX(AS$1:AS219)+1,"")</f>
        <v/>
      </c>
      <c r="AT220" s="6" t="str">
        <f>IF($W220=AT$4,MAX(AT$1:AT219)+1,"")</f>
        <v/>
      </c>
      <c r="AU220" s="6" t="str">
        <f>IF($W220=AU$4,MAX(AU$1:AU219)+1,"")</f>
        <v/>
      </c>
      <c r="AV220" s="6" t="str">
        <f>IF($W220=AV$4,MAX(AV$1:AV219)+1,"")</f>
        <v/>
      </c>
      <c r="AW220" s="6" t="str">
        <f>IF($W220=AW$4,MAX(AW$1:AW219)+1,"")</f>
        <v/>
      </c>
      <c r="AX220" s="6" t="str">
        <f>IF($W220=AX$4,MAX(AX$1:AX219)+1,"")</f>
        <v/>
      </c>
      <c r="AY220" s="6" t="str">
        <f>IF($W220=AY$4,MAX(AY$1:AY219)+1,"")</f>
        <v/>
      </c>
      <c r="AZ220" s="6" t="str">
        <f>IF($W220=AZ$4,MAX(AZ$1:AZ219)+1,"")</f>
        <v/>
      </c>
      <c r="BA220" s="6" t="str">
        <f>IF($W220=BA$4,MAX(BA$1:BA219)+1,"")</f>
        <v/>
      </c>
      <c r="BB220" s="6">
        <f>IF($W220=BB$4,MAX(BB$1:BB219)+1,"")</f>
        <v>4</v>
      </c>
      <c r="BC220" s="6" t="str">
        <f>IF($W220=BC$4,MAX(BC$1:BC219)+1,"")</f>
        <v/>
      </c>
      <c r="BD220" s="6" t="str">
        <f>IF($W220=BD$4,MAX(BD$1:BD219)+1,"")</f>
        <v/>
      </c>
      <c r="BE220" s="6" t="str">
        <f>IF($W220=BE$4,MAX(BE$1:BE219)+1,"")</f>
        <v/>
      </c>
      <c r="BF220" s="6" t="str">
        <f>IF($W220=BF$4,MAX(BF$1:BF219)+1,"")</f>
        <v/>
      </c>
      <c r="BG220" s="6" t="str">
        <f>IF($W220=BG$4,MAX(BG$1:BG219)+1,"")</f>
        <v/>
      </c>
      <c r="BH220" s="6" t="str">
        <f>IF($W220=BH$4,MAX(BH$1:BH219)+1,"")</f>
        <v/>
      </c>
      <c r="BI220" s="6" t="str">
        <f>IF($W220=BI$4,MAX(BI$1:BI219)+1,"")</f>
        <v/>
      </c>
      <c r="BJ220" s="6" t="str">
        <f>IF($W220=BJ$4,MAX(BJ$1:BJ219)+1,"")</f>
        <v/>
      </c>
      <c r="BK220" s="6" t="str">
        <f>IF($W220=BK$4,MAX(BK$1:BK219)+1,"")</f>
        <v/>
      </c>
      <c r="BL220" s="6" t="str">
        <f>IF($W220=BL$4,MAX(BL$1:BL219)+1,"")</f>
        <v/>
      </c>
      <c r="BM220" s="6" t="str">
        <f>IF($W220=BM$4,MAX(BM$1:BM219)+1,"")</f>
        <v/>
      </c>
      <c r="BN220" s="6" t="str">
        <f>IF($W220=BN$4,MAX(BN$1:BN219)+1,"")</f>
        <v/>
      </c>
      <c r="BO220" s="6" t="str">
        <f>IF($W220=BO$4,MAX(BO$1:BO219)+1,"")</f>
        <v/>
      </c>
      <c r="BP220" s="6" t="str">
        <f>IF($W220=BP$4,MAX(BP$1:BP219)+1,"")</f>
        <v/>
      </c>
      <c r="BQ220" s="6" t="str">
        <f>IF($W220=BQ$4,MAX(BQ$1:BQ219)+1,"")</f>
        <v/>
      </c>
      <c r="BR220" s="6" t="str">
        <f>IF($W220=BR$4,MAX(BR$1:BR219)+1,"")</f>
        <v/>
      </c>
      <c r="BS220" s="6" t="str">
        <f>IF($W220=BS$4,MAX(BS$1:BS219)+1,"")</f>
        <v/>
      </c>
      <c r="BT220" s="6" t="str">
        <f>IF($W220=BT$4,MAX(BT$1:BT219)+1,"")</f>
        <v/>
      </c>
      <c r="BU220" s="6" t="str">
        <f>IF($W220=BU$4,MAX(BU$1:BU219)+1,"")</f>
        <v/>
      </c>
      <c r="BV220" s="6" t="str">
        <f>IF($W220=BV$4,MAX(BV$1:BV219)+1,"")</f>
        <v/>
      </c>
      <c r="BW220" s="6" t="str">
        <f>IF($W220=BW$4,MAX(BW$1:BW219)+1,"")</f>
        <v/>
      </c>
      <c r="BX220" s="6" t="str">
        <f>IF($W220=BX$4,MAX(BX$1:BX219)+1,"")</f>
        <v/>
      </c>
      <c r="BY220" s="6" t="str">
        <f>IF($W220=BY$4,MAX(BY$1:BY219)+1,"")</f>
        <v/>
      </c>
      <c r="BZ220" s="6" t="str">
        <f>IF($W220=BZ$4,MAX(BZ$1:BZ219)+1,"")</f>
        <v/>
      </c>
      <c r="CA220" s="6" t="str">
        <f>IF($W220=CA$4,MAX(CA$1:CA219)+1,"")</f>
        <v/>
      </c>
      <c r="CB220" s="6" t="str">
        <f>IF($W220=CB$4,MAX(CB$1:CB219)+1,"")</f>
        <v/>
      </c>
      <c r="CC220" s="6" t="str">
        <f>IF($W220=CC$4,MAX(CC$1:CC219)+1,"")</f>
        <v/>
      </c>
      <c r="CD220" s="6" t="str">
        <f>IF($W220=CD$4,MAX(CD$1:CD219)+1,"")</f>
        <v/>
      </c>
      <c r="CE220" s="6" t="str">
        <f>IF($W220=CE$4,MAX(CE$1:CE219)+1,"")</f>
        <v/>
      </c>
      <c r="CF220" s="6" t="str">
        <f>IF($W220=CF$4,MAX(CF$1:CF219)+1,"")</f>
        <v/>
      </c>
      <c r="CG220" s="6" t="str">
        <f>IF($W220=CG$4,MAX(CG$1:CG219)+1,"")</f>
        <v/>
      </c>
      <c r="CH220" s="6" t="str">
        <f>IF($W220=CH$4,MAX(CH$1:CH219)+1,"")</f>
        <v/>
      </c>
      <c r="CI220" s="6" t="str">
        <f>IF($W220=CI$4,MAX(CI$1:CI219)+1,"")</f>
        <v/>
      </c>
      <c r="CJ220" s="6" t="str">
        <f>IF($W220=CJ$4,MAX(CJ$1:CJ219)+1,"")</f>
        <v/>
      </c>
      <c r="CK220" s="6" t="str">
        <f>IF($W220=CK$4,MAX(CK$1:CK219)+1,"")</f>
        <v/>
      </c>
      <c r="CL220" s="6" t="str">
        <f>IF($W220=CL$4,MAX(CL$1:CL219)+1,"")</f>
        <v/>
      </c>
      <c r="CM220" s="6" t="str">
        <f>IF($W220=CM$4,MAX(CM$1:CM219)+1,"")</f>
        <v/>
      </c>
      <c r="CN220" s="6" t="str">
        <f>IF($W220=CN$4,MAX(CN$1:CN219)+1,"")</f>
        <v/>
      </c>
      <c r="CO220" s="6" t="str">
        <f>IF($W220=CO$4,MAX(CO$1:CO219)+1,"")</f>
        <v/>
      </c>
      <c r="CP220" s="6" t="str">
        <f>IF($W220=CP$4,MAX(CP$1:CP219)+1,"")</f>
        <v/>
      </c>
      <c r="CQ220" s="6" t="str">
        <f>IF($W220=CQ$4,MAX(CQ$1:CQ219)+1,"")</f>
        <v/>
      </c>
      <c r="CR220" s="6" t="str">
        <f>IF($W220=CR$4,MAX(CR$1:CR219)+1,"")</f>
        <v/>
      </c>
      <c r="CS220" s="6" t="str">
        <f>IF($W220=CS$4,MAX(CS$1:CS219)+1,"")</f>
        <v/>
      </c>
      <c r="CT220" s="5">
        <f t="shared" si="49"/>
        <v>4</v>
      </c>
      <c r="CU220" s="6" t="str">
        <f t="shared" si="50"/>
        <v>1709901901695</v>
      </c>
      <c r="CV220" s="5" t="str">
        <f t="shared" si="51"/>
        <v>เด็กหญิง</v>
      </c>
      <c r="CW220" s="5" t="str" cm="1">
        <f t="array" ref="CW220">RIGHT(F220,MIN(LEN(SUBSTITUTE(F220,รายชื่อนักเรียนแยกห้อง!$AD$5:$AD$8,""))))</f>
        <v>ชาลิสา</v>
      </c>
      <c r="CX220" s="6" t="str">
        <f t="shared" si="52"/>
        <v/>
      </c>
      <c r="CY220" s="6">
        <f t="shared" si="53"/>
        <v>0</v>
      </c>
      <c r="CZ220" s="5" t="str">
        <f t="shared" si="54"/>
        <v>มัธยมศึกษาปีที่ 2/1-</v>
      </c>
      <c r="DA220" s="5" t="str">
        <f t="shared" si="55"/>
        <v>มัธยมศึกษาปีที่ 2/1-0</v>
      </c>
      <c r="DC220" s="6" t="str">
        <f>IF(DB220="วิทย์-คณิต (เตรียมวิศวะ)",MAX($DC$1:DC219)+1,"")</f>
        <v/>
      </c>
      <c r="DD220" s="6" t="str">
        <f>IF(DB220="วิทย์-คณิต (วิทยาศาสตร์สุขภาพ)",MAX($DD$1:DD219)+1,"")</f>
        <v/>
      </c>
      <c r="DE220" s="6" t="str">
        <f>IF(DB220="ศิลป์การจัดการธุรกิจการค้าสมัยใหม่",MAX($DE$1:DE219)+1,"")</f>
        <v/>
      </c>
      <c r="DF220" s="6" t="str">
        <f>IF(DB220="ศิลป์ภาษาจีนเพื่อธุรกิจ 4.0",MAX($DF$1:DF219)+1,"")</f>
        <v/>
      </c>
      <c r="DG220" s="6" t="str">
        <f>IF(DB220="ศิลป์ภาษาอังกฤษเพื่อการสื่อสารธุรกิจ",MAX($DG$1:DG219)+1,"")</f>
        <v/>
      </c>
      <c r="DH220" s="6" t="str">
        <f>IF(DB220="นวัตกรรมการจัดการเกษตร",MAX($DH$1:DH219)+1,"")</f>
        <v/>
      </c>
      <c r="DI220" s="5">
        <f t="shared" si="56"/>
        <v>0</v>
      </c>
      <c r="DJ220" s="5" t="str">
        <f t="shared" si="57"/>
        <v>มัธยมศึกษาปีที่ 2/1-23</v>
      </c>
      <c r="DK220" s="5" t="str">
        <f t="shared" si="58"/>
        <v>-0</v>
      </c>
      <c r="DL220" s="5" t="str">
        <f t="shared" si="59"/>
        <v>มัธยมศึกษาปีที่ 2</v>
      </c>
    </row>
    <row r="221" spans="1:116">
      <c r="A221" s="5" t="str">
        <f t="shared" si="60"/>
        <v>มัธยมศึกษาปีที่ 2/1-24</v>
      </c>
      <c r="B221" s="5" t="str">
        <f t="shared" si="46"/>
        <v>ช68202-1</v>
      </c>
      <c r="C221" s="5" t="str">
        <f t="shared" si="47"/>
        <v>-0</v>
      </c>
      <c r="D221" s="8">
        <v>24</v>
      </c>
      <c r="E221" s="9" t="s">
        <v>649</v>
      </c>
      <c r="F221" s="3" t="s">
        <v>650</v>
      </c>
      <c r="G221" s="3" t="s">
        <v>651</v>
      </c>
      <c r="H221" s="69">
        <v>1</v>
      </c>
      <c r="I221" s="69">
        <v>7</v>
      </c>
      <c r="J221" s="69">
        <v>5</v>
      </c>
      <c r="K221" s="69">
        <v>9</v>
      </c>
      <c r="L221" s="69">
        <v>7</v>
      </c>
      <c r="M221" s="69">
        <v>0</v>
      </c>
      <c r="N221" s="69">
        <v>0</v>
      </c>
      <c r="O221" s="69">
        <v>0</v>
      </c>
      <c r="P221" s="69">
        <v>2</v>
      </c>
      <c r="Q221" s="69">
        <v>0</v>
      </c>
      <c r="R221" s="69">
        <v>9</v>
      </c>
      <c r="S221" s="69">
        <v>8</v>
      </c>
      <c r="T221" s="69">
        <v>5</v>
      </c>
      <c r="U221" s="11" t="s">
        <v>579</v>
      </c>
      <c r="W221" s="6" t="str">
        <f>IF(X221="","",IF(X221=รายชื่อชมรม!$B$13,รายชื่อชมรม!$A$13,IF(X221=รายชื่อชมรม!$B$14,รายชื่อชมรม!$A$14,IF(X221=รายชื่อชมรม!$B$15,รายชื่อชมรม!$A$15,IF(X221=รายชื่อชมรม!$B$16,รายชื่อชมรม!$A$16,IF(X221=รายชื่อชมรม!$B$17,รายชื่อชมรม!$A$17,IF(X221=รายชื่อชมรม!$B$18,รายชื่อชมรม!$A$18,IF(X221=รายชื่อชมรม!$B$19,รายชื่อชมรม!$A$19,IF(X221=รายชื่อชมรม!$B$20,รายชื่อชมรม!$A$20,IF(X221=รายชื่อชมรม!$B$21,รายชื่อชมรม!$A$21,IF(X221=รายชื่อชมรม!$B$22,รายชื่อชมรม!$A$22,"-")))))))))))</f>
        <v>ช68202</v>
      </c>
      <c r="X221" s="6" t="s">
        <v>1398</v>
      </c>
      <c r="Y221" s="6" t="str">
        <f>IF(W221=0,"",IF(W221="-","",IF(W221="","",VLOOKUP(W221,รายชื่อชมรม!$A$3:$F$83,3,FALSE))))</f>
        <v>นายณฤริท  วิชรัจจ์</v>
      </c>
      <c r="Z221" s="6" t="str">
        <f>IF(Y221=$Z$4,MAX(Z$1:$Z220)+1,"")</f>
        <v/>
      </c>
      <c r="AA221" s="6" t="str">
        <f>IF($Y221=AA$4,MAX(AA$1:AA220)+1,"")</f>
        <v/>
      </c>
      <c r="AB221" s="6" t="str">
        <f>IF($Y221=AB$4,MAX(AB$1:AB220)+1,"")</f>
        <v/>
      </c>
      <c r="AC221" s="6" t="str">
        <f>IF($Y221=AC$4,MAX(AC$1:AC220)+1,"")</f>
        <v/>
      </c>
      <c r="AD221" s="6" t="str">
        <f>IF($Y221=AD$4,MAX(AD$1:AD220)+1,"")</f>
        <v/>
      </c>
      <c r="AE221" s="6" t="str">
        <f>IF($Y221=AE$4,MAX(AE$1:AE220)+1,"")</f>
        <v/>
      </c>
      <c r="AF221" s="6" t="str">
        <f>IF($Y221=AF$4,MAX(AF$1:AF220)+1,"")</f>
        <v/>
      </c>
      <c r="AG221" s="6" t="str">
        <f>IF($Y221=AG$4,MAX(AG$1:AG220)+1,"")</f>
        <v/>
      </c>
      <c r="AH221" s="6" t="str">
        <f>IF($Y221=AH$4,MAX(AH$1:AH220)+1,"")</f>
        <v/>
      </c>
      <c r="AI221" s="5">
        <f t="shared" si="48"/>
        <v>0</v>
      </c>
      <c r="AK221" s="6" t="str">
        <f>IF($W221=AK$4,MAX(AK$1:AK220)+1,"")</f>
        <v/>
      </c>
      <c r="AL221" s="6" t="str">
        <f>IF($W221=AL$4,MAX(AL$1:AL220)+1,"")</f>
        <v/>
      </c>
      <c r="AM221" s="6" t="str">
        <f>IF($W221=AM$4,MAX(AM$1:AM220)+1,"")</f>
        <v/>
      </c>
      <c r="AN221" s="6" t="str">
        <f>IF($W221=AN$4,MAX(AN$1:AN220)+1,"")</f>
        <v/>
      </c>
      <c r="AO221" s="6" t="str">
        <f>IF($W221=AO$4,MAX(AO$1:AO220)+1,"")</f>
        <v/>
      </c>
      <c r="AP221" s="6" t="str">
        <f>IF($W221=AP$4,MAX(AP$1:AP220)+1,"")</f>
        <v/>
      </c>
      <c r="AQ221" s="6" t="str">
        <f>IF($W221=AQ$4,MAX(AQ$1:AQ220)+1,"")</f>
        <v/>
      </c>
      <c r="AR221" s="6" t="str">
        <f>IF($W221=AR$4,MAX(AR$1:AR220)+1,"")</f>
        <v/>
      </c>
      <c r="AS221" s="6" t="str">
        <f>IF($W221=AS$4,MAX(AS$1:AS220)+1,"")</f>
        <v/>
      </c>
      <c r="AT221" s="6" t="str">
        <f>IF($W221=AT$4,MAX(AT$1:AT220)+1,"")</f>
        <v/>
      </c>
      <c r="AU221" s="6" t="str">
        <f>IF($W221=AU$4,MAX(AU$1:AU220)+1,"")</f>
        <v/>
      </c>
      <c r="AV221" s="6">
        <f>IF($W221=AV$4,MAX(AV$1:AV220)+1,"")</f>
        <v>1</v>
      </c>
      <c r="AW221" s="6" t="str">
        <f>IF($W221=AW$4,MAX(AW$1:AW220)+1,"")</f>
        <v/>
      </c>
      <c r="AX221" s="6" t="str">
        <f>IF($W221=AX$4,MAX(AX$1:AX220)+1,"")</f>
        <v/>
      </c>
      <c r="AY221" s="6" t="str">
        <f>IF($W221=AY$4,MAX(AY$1:AY220)+1,"")</f>
        <v/>
      </c>
      <c r="AZ221" s="6" t="str">
        <f>IF($W221=AZ$4,MAX(AZ$1:AZ220)+1,"")</f>
        <v/>
      </c>
      <c r="BA221" s="6" t="str">
        <f>IF($W221=BA$4,MAX(BA$1:BA220)+1,"")</f>
        <v/>
      </c>
      <c r="BB221" s="6" t="str">
        <f>IF($W221=BB$4,MAX(BB$1:BB220)+1,"")</f>
        <v/>
      </c>
      <c r="BC221" s="6" t="str">
        <f>IF($W221=BC$4,MAX(BC$1:BC220)+1,"")</f>
        <v/>
      </c>
      <c r="BD221" s="6" t="str">
        <f>IF($W221=BD$4,MAX(BD$1:BD220)+1,"")</f>
        <v/>
      </c>
      <c r="BE221" s="6" t="str">
        <f>IF($W221=BE$4,MAX(BE$1:BE220)+1,"")</f>
        <v/>
      </c>
      <c r="BF221" s="6" t="str">
        <f>IF($W221=BF$4,MAX(BF$1:BF220)+1,"")</f>
        <v/>
      </c>
      <c r="BG221" s="6" t="str">
        <f>IF($W221=BG$4,MAX(BG$1:BG220)+1,"")</f>
        <v/>
      </c>
      <c r="BH221" s="6" t="str">
        <f>IF($W221=BH$4,MAX(BH$1:BH220)+1,"")</f>
        <v/>
      </c>
      <c r="BI221" s="6" t="str">
        <f>IF($W221=BI$4,MAX(BI$1:BI220)+1,"")</f>
        <v/>
      </c>
      <c r="BJ221" s="6" t="str">
        <f>IF($W221=BJ$4,MAX(BJ$1:BJ220)+1,"")</f>
        <v/>
      </c>
      <c r="BK221" s="6" t="str">
        <f>IF($W221=BK$4,MAX(BK$1:BK220)+1,"")</f>
        <v/>
      </c>
      <c r="BL221" s="6" t="str">
        <f>IF($W221=BL$4,MAX(BL$1:BL220)+1,"")</f>
        <v/>
      </c>
      <c r="BM221" s="6" t="str">
        <f>IF($W221=BM$4,MAX(BM$1:BM220)+1,"")</f>
        <v/>
      </c>
      <c r="BN221" s="6" t="str">
        <f>IF($W221=BN$4,MAX(BN$1:BN220)+1,"")</f>
        <v/>
      </c>
      <c r="BO221" s="6" t="str">
        <f>IF($W221=BO$4,MAX(BO$1:BO220)+1,"")</f>
        <v/>
      </c>
      <c r="BP221" s="6" t="str">
        <f>IF($W221=BP$4,MAX(BP$1:BP220)+1,"")</f>
        <v/>
      </c>
      <c r="BQ221" s="6" t="str">
        <f>IF($W221=BQ$4,MAX(BQ$1:BQ220)+1,"")</f>
        <v/>
      </c>
      <c r="BR221" s="6" t="str">
        <f>IF($W221=BR$4,MAX(BR$1:BR220)+1,"")</f>
        <v/>
      </c>
      <c r="BS221" s="6" t="str">
        <f>IF($W221=BS$4,MAX(BS$1:BS220)+1,"")</f>
        <v/>
      </c>
      <c r="BT221" s="6" t="str">
        <f>IF($W221=BT$4,MAX(BT$1:BT220)+1,"")</f>
        <v/>
      </c>
      <c r="BU221" s="6" t="str">
        <f>IF($W221=BU$4,MAX(BU$1:BU220)+1,"")</f>
        <v/>
      </c>
      <c r="BV221" s="6" t="str">
        <f>IF($W221=BV$4,MAX(BV$1:BV220)+1,"")</f>
        <v/>
      </c>
      <c r="BW221" s="6" t="str">
        <f>IF($W221=BW$4,MAX(BW$1:BW220)+1,"")</f>
        <v/>
      </c>
      <c r="BX221" s="6" t="str">
        <f>IF($W221=BX$4,MAX(BX$1:BX220)+1,"")</f>
        <v/>
      </c>
      <c r="BY221" s="6" t="str">
        <f>IF($W221=BY$4,MAX(BY$1:BY220)+1,"")</f>
        <v/>
      </c>
      <c r="BZ221" s="6" t="str">
        <f>IF($W221=BZ$4,MAX(BZ$1:BZ220)+1,"")</f>
        <v/>
      </c>
      <c r="CA221" s="6" t="str">
        <f>IF($W221=CA$4,MAX(CA$1:CA220)+1,"")</f>
        <v/>
      </c>
      <c r="CB221" s="6" t="str">
        <f>IF($W221=CB$4,MAX(CB$1:CB220)+1,"")</f>
        <v/>
      </c>
      <c r="CC221" s="6" t="str">
        <f>IF($W221=CC$4,MAX(CC$1:CC220)+1,"")</f>
        <v/>
      </c>
      <c r="CD221" s="6" t="str">
        <f>IF($W221=CD$4,MAX(CD$1:CD220)+1,"")</f>
        <v/>
      </c>
      <c r="CE221" s="6" t="str">
        <f>IF($W221=CE$4,MAX(CE$1:CE220)+1,"")</f>
        <v/>
      </c>
      <c r="CF221" s="6" t="str">
        <f>IF($W221=CF$4,MAX(CF$1:CF220)+1,"")</f>
        <v/>
      </c>
      <c r="CG221" s="6" t="str">
        <f>IF($W221=CG$4,MAX(CG$1:CG220)+1,"")</f>
        <v/>
      </c>
      <c r="CH221" s="6" t="str">
        <f>IF($W221=CH$4,MAX(CH$1:CH220)+1,"")</f>
        <v/>
      </c>
      <c r="CI221" s="6" t="str">
        <f>IF($W221=CI$4,MAX(CI$1:CI220)+1,"")</f>
        <v/>
      </c>
      <c r="CJ221" s="6" t="str">
        <f>IF($W221=CJ$4,MAX(CJ$1:CJ220)+1,"")</f>
        <v/>
      </c>
      <c r="CK221" s="6" t="str">
        <f>IF($W221=CK$4,MAX(CK$1:CK220)+1,"")</f>
        <v/>
      </c>
      <c r="CL221" s="6" t="str">
        <f>IF($W221=CL$4,MAX(CL$1:CL220)+1,"")</f>
        <v/>
      </c>
      <c r="CM221" s="6" t="str">
        <f>IF($W221=CM$4,MAX(CM$1:CM220)+1,"")</f>
        <v/>
      </c>
      <c r="CN221" s="6" t="str">
        <f>IF($W221=CN$4,MAX(CN$1:CN220)+1,"")</f>
        <v/>
      </c>
      <c r="CO221" s="6" t="str">
        <f>IF($W221=CO$4,MAX(CO$1:CO220)+1,"")</f>
        <v/>
      </c>
      <c r="CP221" s="6" t="str">
        <f>IF($W221=CP$4,MAX(CP$1:CP220)+1,"")</f>
        <v/>
      </c>
      <c r="CQ221" s="6" t="str">
        <f>IF($W221=CQ$4,MAX(CQ$1:CQ220)+1,"")</f>
        <v/>
      </c>
      <c r="CR221" s="6" t="str">
        <f>IF($W221=CR$4,MAX(CR$1:CR220)+1,"")</f>
        <v/>
      </c>
      <c r="CS221" s="6" t="str">
        <f>IF($W221=CS$4,MAX(CS$1:CS220)+1,"")</f>
        <v/>
      </c>
      <c r="CT221" s="5">
        <f t="shared" si="49"/>
        <v>1</v>
      </c>
      <c r="CU221" s="6" t="str">
        <f t="shared" si="50"/>
        <v>1759700020985</v>
      </c>
      <c r="CV221" s="5" t="str">
        <f t="shared" si="51"/>
        <v>เด็กหญิง</v>
      </c>
      <c r="CW221" s="5" t="str" cm="1">
        <f t="array" ref="CW221">RIGHT(F221,MIN(LEN(SUBSTITUTE(F221,รายชื่อนักเรียนแยกห้อง!$AD$5:$AD$8,""))))</f>
        <v>ณัฐวิภา</v>
      </c>
      <c r="CX221" s="6" t="str">
        <f t="shared" si="52"/>
        <v/>
      </c>
      <c r="CY221" s="6">
        <f t="shared" si="53"/>
        <v>0</v>
      </c>
      <c r="CZ221" s="5" t="str">
        <f t="shared" si="54"/>
        <v>มัธยมศึกษาปีที่ 2/1-</v>
      </c>
      <c r="DA221" s="5" t="str">
        <f t="shared" si="55"/>
        <v>มัธยมศึกษาปีที่ 2/1-0</v>
      </c>
      <c r="DC221" s="6" t="str">
        <f>IF(DB221="วิทย์-คณิต (เตรียมวิศวะ)",MAX($DC$1:DC220)+1,"")</f>
        <v/>
      </c>
      <c r="DD221" s="6" t="str">
        <f>IF(DB221="วิทย์-คณิต (วิทยาศาสตร์สุขภาพ)",MAX($DD$1:DD220)+1,"")</f>
        <v/>
      </c>
      <c r="DE221" s="6" t="str">
        <f>IF(DB221="ศิลป์การจัดการธุรกิจการค้าสมัยใหม่",MAX($DE$1:DE220)+1,"")</f>
        <v/>
      </c>
      <c r="DF221" s="6" t="str">
        <f>IF(DB221="ศิลป์ภาษาจีนเพื่อธุรกิจ 4.0",MAX($DF$1:DF220)+1,"")</f>
        <v/>
      </c>
      <c r="DG221" s="6" t="str">
        <f>IF(DB221="ศิลป์ภาษาอังกฤษเพื่อการสื่อสารธุรกิจ",MAX($DG$1:DG220)+1,"")</f>
        <v/>
      </c>
      <c r="DH221" s="6" t="str">
        <f>IF(DB221="นวัตกรรมการจัดการเกษตร",MAX($DH$1:DH220)+1,"")</f>
        <v/>
      </c>
      <c r="DI221" s="5">
        <f t="shared" si="56"/>
        <v>0</v>
      </c>
      <c r="DJ221" s="5" t="str">
        <f t="shared" si="57"/>
        <v>มัธยมศึกษาปีที่ 2/1-24</v>
      </c>
      <c r="DK221" s="5" t="str">
        <f t="shared" si="58"/>
        <v>-0</v>
      </c>
      <c r="DL221" s="5" t="str">
        <f t="shared" si="59"/>
        <v>มัธยมศึกษาปีที่ 2</v>
      </c>
    </row>
    <row r="222" spans="1:116">
      <c r="A222" s="5" t="str">
        <f t="shared" si="60"/>
        <v>มัธยมศึกษาปีที่ 2/1-25</v>
      </c>
      <c r="B222" s="5" t="str">
        <f t="shared" si="46"/>
        <v>ช68209-7</v>
      </c>
      <c r="C222" s="5" t="str">
        <f t="shared" si="47"/>
        <v>-0</v>
      </c>
      <c r="D222" s="8">
        <v>25</v>
      </c>
      <c r="E222" s="9" t="s">
        <v>652</v>
      </c>
      <c r="F222" s="3" t="s">
        <v>653</v>
      </c>
      <c r="G222" s="3" t="s">
        <v>654</v>
      </c>
      <c r="H222" s="69">
        <v>1</v>
      </c>
      <c r="I222" s="69">
        <v>7</v>
      </c>
      <c r="J222" s="69">
        <v>0</v>
      </c>
      <c r="K222" s="69">
        <v>9</v>
      </c>
      <c r="L222" s="69">
        <v>9</v>
      </c>
      <c r="M222" s="69">
        <v>0</v>
      </c>
      <c r="N222" s="69">
        <v>1</v>
      </c>
      <c r="O222" s="69">
        <v>8</v>
      </c>
      <c r="P222" s="69">
        <v>9</v>
      </c>
      <c r="Q222" s="69">
        <v>9</v>
      </c>
      <c r="R222" s="69">
        <v>1</v>
      </c>
      <c r="S222" s="69">
        <v>1</v>
      </c>
      <c r="T222" s="69">
        <v>9</v>
      </c>
      <c r="U222" s="11" t="s">
        <v>579</v>
      </c>
      <c r="W222" s="6" t="str">
        <f>IF(X222="","",IF(X222=รายชื่อชมรม!$B$13,รายชื่อชมรม!$A$13,IF(X222=รายชื่อชมรม!$B$14,รายชื่อชมรม!$A$14,IF(X222=รายชื่อชมรม!$B$15,รายชื่อชมรม!$A$15,IF(X222=รายชื่อชมรม!$B$16,รายชื่อชมรม!$A$16,IF(X222=รายชื่อชมรม!$B$17,รายชื่อชมรม!$A$17,IF(X222=รายชื่อชมรม!$B$18,รายชื่อชมรม!$A$18,IF(X222=รายชื่อชมรม!$B$19,รายชื่อชมรม!$A$19,IF(X222=รายชื่อชมรม!$B$20,รายชื่อชมรม!$A$20,IF(X222=รายชื่อชมรม!$B$21,รายชื่อชมรม!$A$21,IF(X222=รายชื่อชมรม!$B$22,รายชื่อชมรม!$A$22,"-")))))))))))</f>
        <v>ช68209</v>
      </c>
      <c r="X222" s="6" t="s">
        <v>2312</v>
      </c>
      <c r="Y222" s="6" t="str">
        <f>IF(W222=0,"",IF(W222="-","",IF(W222="","",VLOOKUP(W222,รายชื่อชมรม!$A$3:$F$83,3,FALSE))))</f>
        <v>นางสาวณัฐกานต์  อยู่วงษ์อั๋น</v>
      </c>
      <c r="Z222" s="6" t="str">
        <f>IF(Y222=$Z$4,MAX(Z$1:$Z221)+1,"")</f>
        <v/>
      </c>
      <c r="AA222" s="6" t="str">
        <f>IF($Y222=AA$4,MAX(AA$1:AA221)+1,"")</f>
        <v/>
      </c>
      <c r="AB222" s="6" t="str">
        <f>IF($Y222=AB$4,MAX(AB$1:AB221)+1,"")</f>
        <v/>
      </c>
      <c r="AC222" s="6" t="str">
        <f>IF($Y222=AC$4,MAX(AC$1:AC221)+1,"")</f>
        <v/>
      </c>
      <c r="AD222" s="6" t="str">
        <f>IF($Y222=AD$4,MAX(AD$1:AD221)+1,"")</f>
        <v/>
      </c>
      <c r="AE222" s="6" t="str">
        <f>IF($Y222=AE$4,MAX(AE$1:AE221)+1,"")</f>
        <v/>
      </c>
      <c r="AF222" s="6" t="str">
        <f>IF($Y222=AF$4,MAX(AF$1:AF221)+1,"")</f>
        <v/>
      </c>
      <c r="AG222" s="6" t="str">
        <f>IF($Y222=AG$4,MAX(AG$1:AG221)+1,"")</f>
        <v/>
      </c>
      <c r="AH222" s="6" t="str">
        <f>IF($Y222=AH$4,MAX(AH$1:AH221)+1,"")</f>
        <v/>
      </c>
      <c r="AI222" s="5">
        <f t="shared" si="48"/>
        <v>0</v>
      </c>
      <c r="AK222" s="6" t="str">
        <f>IF($W222=AK$4,MAX(AK$1:AK221)+1,"")</f>
        <v/>
      </c>
      <c r="AL222" s="6" t="str">
        <f>IF($W222=AL$4,MAX(AL$1:AL221)+1,"")</f>
        <v/>
      </c>
      <c r="AM222" s="6" t="str">
        <f>IF($W222=AM$4,MAX(AM$1:AM221)+1,"")</f>
        <v/>
      </c>
      <c r="AN222" s="6" t="str">
        <f>IF($W222=AN$4,MAX(AN$1:AN221)+1,"")</f>
        <v/>
      </c>
      <c r="AO222" s="6" t="str">
        <f>IF($W222=AO$4,MAX(AO$1:AO221)+1,"")</f>
        <v/>
      </c>
      <c r="AP222" s="6" t="str">
        <f>IF($W222=AP$4,MAX(AP$1:AP221)+1,"")</f>
        <v/>
      </c>
      <c r="AQ222" s="6" t="str">
        <f>IF($W222=AQ$4,MAX(AQ$1:AQ221)+1,"")</f>
        <v/>
      </c>
      <c r="AR222" s="6" t="str">
        <f>IF($W222=AR$4,MAX(AR$1:AR221)+1,"")</f>
        <v/>
      </c>
      <c r="AS222" s="6" t="str">
        <f>IF($W222=AS$4,MAX(AS$1:AS221)+1,"")</f>
        <v/>
      </c>
      <c r="AT222" s="6" t="str">
        <f>IF($W222=AT$4,MAX(AT$1:AT221)+1,"")</f>
        <v/>
      </c>
      <c r="AU222" s="6" t="str">
        <f>IF($W222=AU$4,MAX(AU$1:AU221)+1,"")</f>
        <v/>
      </c>
      <c r="AV222" s="6" t="str">
        <f>IF($W222=AV$4,MAX(AV$1:AV221)+1,"")</f>
        <v/>
      </c>
      <c r="AW222" s="6" t="str">
        <f>IF($W222=AW$4,MAX(AW$1:AW221)+1,"")</f>
        <v/>
      </c>
      <c r="AX222" s="6" t="str">
        <f>IF($W222=AX$4,MAX(AX$1:AX221)+1,"")</f>
        <v/>
      </c>
      <c r="AY222" s="6" t="str">
        <f>IF($W222=AY$4,MAX(AY$1:AY221)+1,"")</f>
        <v/>
      </c>
      <c r="AZ222" s="6" t="str">
        <f>IF($W222=AZ$4,MAX(AZ$1:AZ221)+1,"")</f>
        <v/>
      </c>
      <c r="BA222" s="6" t="str">
        <f>IF($W222=BA$4,MAX(BA$1:BA221)+1,"")</f>
        <v/>
      </c>
      <c r="BB222" s="6" t="str">
        <f>IF($W222=BB$4,MAX(BB$1:BB221)+1,"")</f>
        <v/>
      </c>
      <c r="BC222" s="6">
        <f>IF($W222=BC$4,MAX(BC$1:BC221)+1,"")</f>
        <v>7</v>
      </c>
      <c r="BD222" s="6" t="str">
        <f>IF($W222=BD$4,MAX(BD$1:BD221)+1,"")</f>
        <v/>
      </c>
      <c r="BE222" s="6" t="str">
        <f>IF($W222=BE$4,MAX(BE$1:BE221)+1,"")</f>
        <v/>
      </c>
      <c r="BF222" s="6" t="str">
        <f>IF($W222=BF$4,MAX(BF$1:BF221)+1,"")</f>
        <v/>
      </c>
      <c r="BG222" s="6" t="str">
        <f>IF($W222=BG$4,MAX(BG$1:BG221)+1,"")</f>
        <v/>
      </c>
      <c r="BH222" s="6" t="str">
        <f>IF($W222=BH$4,MAX(BH$1:BH221)+1,"")</f>
        <v/>
      </c>
      <c r="BI222" s="6" t="str">
        <f>IF($W222=BI$4,MAX(BI$1:BI221)+1,"")</f>
        <v/>
      </c>
      <c r="BJ222" s="6" t="str">
        <f>IF($W222=BJ$4,MAX(BJ$1:BJ221)+1,"")</f>
        <v/>
      </c>
      <c r="BK222" s="6" t="str">
        <f>IF($W222=BK$4,MAX(BK$1:BK221)+1,"")</f>
        <v/>
      </c>
      <c r="BL222" s="6" t="str">
        <f>IF($W222=BL$4,MAX(BL$1:BL221)+1,"")</f>
        <v/>
      </c>
      <c r="BM222" s="6" t="str">
        <f>IF($W222=BM$4,MAX(BM$1:BM221)+1,"")</f>
        <v/>
      </c>
      <c r="BN222" s="6" t="str">
        <f>IF($W222=BN$4,MAX(BN$1:BN221)+1,"")</f>
        <v/>
      </c>
      <c r="BO222" s="6" t="str">
        <f>IF($W222=BO$4,MAX(BO$1:BO221)+1,"")</f>
        <v/>
      </c>
      <c r="BP222" s="6" t="str">
        <f>IF($W222=BP$4,MAX(BP$1:BP221)+1,"")</f>
        <v/>
      </c>
      <c r="BQ222" s="6" t="str">
        <f>IF($W222=BQ$4,MAX(BQ$1:BQ221)+1,"")</f>
        <v/>
      </c>
      <c r="BR222" s="6" t="str">
        <f>IF($W222=BR$4,MAX(BR$1:BR221)+1,"")</f>
        <v/>
      </c>
      <c r="BS222" s="6" t="str">
        <f>IF($W222=BS$4,MAX(BS$1:BS221)+1,"")</f>
        <v/>
      </c>
      <c r="BT222" s="6" t="str">
        <f>IF($W222=BT$4,MAX(BT$1:BT221)+1,"")</f>
        <v/>
      </c>
      <c r="BU222" s="6" t="str">
        <f>IF($W222=BU$4,MAX(BU$1:BU221)+1,"")</f>
        <v/>
      </c>
      <c r="BV222" s="6" t="str">
        <f>IF($W222=BV$4,MAX(BV$1:BV221)+1,"")</f>
        <v/>
      </c>
      <c r="BW222" s="6" t="str">
        <f>IF($W222=BW$4,MAX(BW$1:BW221)+1,"")</f>
        <v/>
      </c>
      <c r="BX222" s="6" t="str">
        <f>IF($W222=BX$4,MAX(BX$1:BX221)+1,"")</f>
        <v/>
      </c>
      <c r="BY222" s="6" t="str">
        <f>IF($W222=BY$4,MAX(BY$1:BY221)+1,"")</f>
        <v/>
      </c>
      <c r="BZ222" s="6" t="str">
        <f>IF($W222=BZ$4,MAX(BZ$1:BZ221)+1,"")</f>
        <v/>
      </c>
      <c r="CA222" s="6" t="str">
        <f>IF($W222=CA$4,MAX(CA$1:CA221)+1,"")</f>
        <v/>
      </c>
      <c r="CB222" s="6" t="str">
        <f>IF($W222=CB$4,MAX(CB$1:CB221)+1,"")</f>
        <v/>
      </c>
      <c r="CC222" s="6" t="str">
        <f>IF($W222=CC$4,MAX(CC$1:CC221)+1,"")</f>
        <v/>
      </c>
      <c r="CD222" s="6" t="str">
        <f>IF($W222=CD$4,MAX(CD$1:CD221)+1,"")</f>
        <v/>
      </c>
      <c r="CE222" s="6" t="str">
        <f>IF($W222=CE$4,MAX(CE$1:CE221)+1,"")</f>
        <v/>
      </c>
      <c r="CF222" s="6" t="str">
        <f>IF($W222=CF$4,MAX(CF$1:CF221)+1,"")</f>
        <v/>
      </c>
      <c r="CG222" s="6" t="str">
        <f>IF($W222=CG$4,MAX(CG$1:CG221)+1,"")</f>
        <v/>
      </c>
      <c r="CH222" s="6" t="str">
        <f>IF($W222=CH$4,MAX(CH$1:CH221)+1,"")</f>
        <v/>
      </c>
      <c r="CI222" s="6" t="str">
        <f>IF($W222=CI$4,MAX(CI$1:CI221)+1,"")</f>
        <v/>
      </c>
      <c r="CJ222" s="6" t="str">
        <f>IF($W222=CJ$4,MAX(CJ$1:CJ221)+1,"")</f>
        <v/>
      </c>
      <c r="CK222" s="6" t="str">
        <f>IF($W222=CK$4,MAX(CK$1:CK221)+1,"")</f>
        <v/>
      </c>
      <c r="CL222" s="6" t="str">
        <f>IF($W222=CL$4,MAX(CL$1:CL221)+1,"")</f>
        <v/>
      </c>
      <c r="CM222" s="6" t="str">
        <f>IF($W222=CM$4,MAX(CM$1:CM221)+1,"")</f>
        <v/>
      </c>
      <c r="CN222" s="6" t="str">
        <f>IF($W222=CN$4,MAX(CN$1:CN221)+1,"")</f>
        <v/>
      </c>
      <c r="CO222" s="6" t="str">
        <f>IF($W222=CO$4,MAX(CO$1:CO221)+1,"")</f>
        <v/>
      </c>
      <c r="CP222" s="6" t="str">
        <f>IF($W222=CP$4,MAX(CP$1:CP221)+1,"")</f>
        <v/>
      </c>
      <c r="CQ222" s="6" t="str">
        <f>IF($W222=CQ$4,MAX(CQ$1:CQ221)+1,"")</f>
        <v/>
      </c>
      <c r="CR222" s="6" t="str">
        <f>IF($W222=CR$4,MAX(CR$1:CR221)+1,"")</f>
        <v/>
      </c>
      <c r="CS222" s="6" t="str">
        <f>IF($W222=CS$4,MAX(CS$1:CS221)+1,"")</f>
        <v/>
      </c>
      <c r="CT222" s="5">
        <f t="shared" si="49"/>
        <v>7</v>
      </c>
      <c r="CU222" s="6" t="str">
        <f t="shared" si="50"/>
        <v>1709901899119</v>
      </c>
      <c r="CV222" s="5" t="str">
        <f t="shared" si="51"/>
        <v>เด็กหญิง</v>
      </c>
      <c r="CW222" s="5" t="str" cm="1">
        <f t="array" ref="CW222">RIGHT(F222,MIN(LEN(SUBSTITUTE(F222,รายชื่อนักเรียนแยกห้อง!$AD$5:$AD$8,""))))</f>
        <v>ลักษิกา</v>
      </c>
      <c r="CX222" s="6" t="str">
        <f t="shared" si="52"/>
        <v/>
      </c>
      <c r="CY222" s="6">
        <f t="shared" si="53"/>
        <v>0</v>
      </c>
      <c r="CZ222" s="5" t="str">
        <f t="shared" si="54"/>
        <v>มัธยมศึกษาปีที่ 2/1-</v>
      </c>
      <c r="DA222" s="5" t="str">
        <f t="shared" si="55"/>
        <v>มัธยมศึกษาปีที่ 2/1-0</v>
      </c>
      <c r="DC222" s="6" t="str">
        <f>IF(DB222="วิทย์-คณิต (เตรียมวิศวะ)",MAX($DC$1:DC221)+1,"")</f>
        <v/>
      </c>
      <c r="DD222" s="6" t="str">
        <f>IF(DB222="วิทย์-คณิต (วิทยาศาสตร์สุขภาพ)",MAX($DD$1:DD221)+1,"")</f>
        <v/>
      </c>
      <c r="DE222" s="6" t="str">
        <f>IF(DB222="ศิลป์การจัดการธุรกิจการค้าสมัยใหม่",MAX($DE$1:DE221)+1,"")</f>
        <v/>
      </c>
      <c r="DF222" s="6" t="str">
        <f>IF(DB222="ศิลป์ภาษาจีนเพื่อธุรกิจ 4.0",MAX($DF$1:DF221)+1,"")</f>
        <v/>
      </c>
      <c r="DG222" s="6" t="str">
        <f>IF(DB222="ศิลป์ภาษาอังกฤษเพื่อการสื่อสารธุรกิจ",MAX($DG$1:DG221)+1,"")</f>
        <v/>
      </c>
      <c r="DH222" s="6" t="str">
        <f>IF(DB222="นวัตกรรมการจัดการเกษตร",MAX($DH$1:DH221)+1,"")</f>
        <v/>
      </c>
      <c r="DI222" s="5">
        <f t="shared" si="56"/>
        <v>0</v>
      </c>
      <c r="DJ222" s="5" t="str">
        <f t="shared" si="57"/>
        <v>มัธยมศึกษาปีที่ 2/1-25</v>
      </c>
      <c r="DK222" s="5" t="str">
        <f t="shared" si="58"/>
        <v>-0</v>
      </c>
      <c r="DL222" s="5" t="str">
        <f t="shared" si="59"/>
        <v>มัธยมศึกษาปีที่ 2</v>
      </c>
    </row>
    <row r="223" spans="1:116">
      <c r="A223" s="5" t="str">
        <f t="shared" si="60"/>
        <v>มัธยมศึกษาปีที่ 2/1-26</v>
      </c>
      <c r="B223" s="5" t="str">
        <f t="shared" si="46"/>
        <v>ช68206-3</v>
      </c>
      <c r="C223" s="5" t="str">
        <f t="shared" si="47"/>
        <v>-0</v>
      </c>
      <c r="D223" s="8">
        <v>26</v>
      </c>
      <c r="E223" s="9" t="s">
        <v>655</v>
      </c>
      <c r="F223" s="3" t="s">
        <v>656</v>
      </c>
      <c r="G223" s="3" t="s">
        <v>657</v>
      </c>
      <c r="H223" s="69">
        <v>1</v>
      </c>
      <c r="I223" s="69">
        <v>7</v>
      </c>
      <c r="J223" s="69">
        <v>0</v>
      </c>
      <c r="K223" s="69">
        <v>9</v>
      </c>
      <c r="L223" s="69">
        <v>9</v>
      </c>
      <c r="M223" s="69">
        <v>0</v>
      </c>
      <c r="N223" s="69">
        <v>1</v>
      </c>
      <c r="O223" s="69">
        <v>9</v>
      </c>
      <c r="P223" s="69">
        <v>2</v>
      </c>
      <c r="Q223" s="69">
        <v>2</v>
      </c>
      <c r="R223" s="69">
        <v>3</v>
      </c>
      <c r="S223" s="69">
        <v>0</v>
      </c>
      <c r="T223" s="69">
        <v>7</v>
      </c>
      <c r="U223" s="11" t="s">
        <v>579</v>
      </c>
      <c r="W223" s="6" t="str">
        <f>IF(X223="","",IF(X223=รายชื่อชมรม!$B$13,รายชื่อชมรม!$A$13,IF(X223=รายชื่อชมรม!$B$14,รายชื่อชมรม!$A$14,IF(X223=รายชื่อชมรม!$B$15,รายชื่อชมรม!$A$15,IF(X223=รายชื่อชมรม!$B$16,รายชื่อชมรม!$A$16,IF(X223=รายชื่อชมรม!$B$17,รายชื่อชมรม!$A$17,IF(X223=รายชื่อชมรม!$B$18,รายชื่อชมรม!$A$18,IF(X223=รายชื่อชมรม!$B$19,รายชื่อชมรม!$A$19,IF(X223=รายชื่อชมรม!$B$20,รายชื่อชมรม!$A$20,IF(X223=รายชื่อชมรม!$B$21,รายชื่อชมรม!$A$21,IF(X223=รายชื่อชมรม!$B$22,รายชื่อชมรม!$A$22,"-")))))))))))</f>
        <v>ช68206</v>
      </c>
      <c r="X223" s="6" t="s">
        <v>2308</v>
      </c>
      <c r="Y223" s="6" t="str">
        <f>IF(W223=0,"",IF(W223="-","",IF(W223="","",VLOOKUP(W223,รายชื่อชมรม!$A$3:$F$83,3,FALSE))))</f>
        <v>นายชัยวัฒน์  กตัญญตาพงษ์</v>
      </c>
      <c r="Z223" s="6" t="str">
        <f>IF(Y223=$Z$4,MAX(Z$1:$Z222)+1,"")</f>
        <v/>
      </c>
      <c r="AA223" s="6" t="str">
        <f>IF($Y223=AA$4,MAX(AA$1:AA222)+1,"")</f>
        <v/>
      </c>
      <c r="AB223" s="6" t="str">
        <f>IF($Y223=AB$4,MAX(AB$1:AB222)+1,"")</f>
        <v/>
      </c>
      <c r="AC223" s="6" t="str">
        <f>IF($Y223=AC$4,MAX(AC$1:AC222)+1,"")</f>
        <v/>
      </c>
      <c r="AD223" s="6" t="str">
        <f>IF($Y223=AD$4,MAX(AD$1:AD222)+1,"")</f>
        <v/>
      </c>
      <c r="AE223" s="6" t="str">
        <f>IF($Y223=AE$4,MAX(AE$1:AE222)+1,"")</f>
        <v/>
      </c>
      <c r="AF223" s="6" t="str">
        <f>IF($Y223=AF$4,MAX(AF$1:AF222)+1,"")</f>
        <v/>
      </c>
      <c r="AG223" s="6" t="str">
        <f>IF($Y223=AG$4,MAX(AG$1:AG222)+1,"")</f>
        <v/>
      </c>
      <c r="AH223" s="6" t="str">
        <f>IF($Y223=AH$4,MAX(AH$1:AH222)+1,"")</f>
        <v/>
      </c>
      <c r="AI223" s="5">
        <f t="shared" si="48"/>
        <v>0</v>
      </c>
      <c r="AK223" s="6" t="str">
        <f>IF($W223=AK$4,MAX(AK$1:AK222)+1,"")</f>
        <v/>
      </c>
      <c r="AL223" s="6" t="str">
        <f>IF($W223=AL$4,MAX(AL$1:AL222)+1,"")</f>
        <v/>
      </c>
      <c r="AM223" s="6" t="str">
        <f>IF($W223=AM$4,MAX(AM$1:AM222)+1,"")</f>
        <v/>
      </c>
      <c r="AN223" s="6" t="str">
        <f>IF($W223=AN$4,MAX(AN$1:AN222)+1,"")</f>
        <v/>
      </c>
      <c r="AO223" s="6" t="str">
        <f>IF($W223=AO$4,MAX(AO$1:AO222)+1,"")</f>
        <v/>
      </c>
      <c r="AP223" s="6" t="str">
        <f>IF($W223=AP$4,MAX(AP$1:AP222)+1,"")</f>
        <v/>
      </c>
      <c r="AQ223" s="6" t="str">
        <f>IF($W223=AQ$4,MAX(AQ$1:AQ222)+1,"")</f>
        <v/>
      </c>
      <c r="AR223" s="6" t="str">
        <f>IF($W223=AR$4,MAX(AR$1:AR222)+1,"")</f>
        <v/>
      </c>
      <c r="AS223" s="6" t="str">
        <f>IF($W223=AS$4,MAX(AS$1:AS222)+1,"")</f>
        <v/>
      </c>
      <c r="AT223" s="6" t="str">
        <f>IF($W223=AT$4,MAX(AT$1:AT222)+1,"")</f>
        <v/>
      </c>
      <c r="AU223" s="6" t="str">
        <f>IF($W223=AU$4,MAX(AU$1:AU222)+1,"")</f>
        <v/>
      </c>
      <c r="AV223" s="6" t="str">
        <f>IF($W223=AV$4,MAX(AV$1:AV222)+1,"")</f>
        <v/>
      </c>
      <c r="AW223" s="6" t="str">
        <f>IF($W223=AW$4,MAX(AW$1:AW222)+1,"")</f>
        <v/>
      </c>
      <c r="AX223" s="6" t="str">
        <f>IF($W223=AX$4,MAX(AX$1:AX222)+1,"")</f>
        <v/>
      </c>
      <c r="AY223" s="6" t="str">
        <f>IF($W223=AY$4,MAX(AY$1:AY222)+1,"")</f>
        <v/>
      </c>
      <c r="AZ223" s="6">
        <f>IF($W223=AZ$4,MAX(AZ$1:AZ222)+1,"")</f>
        <v>3</v>
      </c>
      <c r="BA223" s="6" t="str">
        <f>IF($W223=BA$4,MAX(BA$1:BA222)+1,"")</f>
        <v/>
      </c>
      <c r="BB223" s="6" t="str">
        <f>IF($W223=BB$4,MAX(BB$1:BB222)+1,"")</f>
        <v/>
      </c>
      <c r="BC223" s="6" t="str">
        <f>IF($W223=BC$4,MAX(BC$1:BC222)+1,"")</f>
        <v/>
      </c>
      <c r="BD223" s="6" t="str">
        <f>IF($W223=BD$4,MAX(BD$1:BD222)+1,"")</f>
        <v/>
      </c>
      <c r="BE223" s="6" t="str">
        <f>IF($W223=BE$4,MAX(BE$1:BE222)+1,"")</f>
        <v/>
      </c>
      <c r="BF223" s="6" t="str">
        <f>IF($W223=BF$4,MAX(BF$1:BF222)+1,"")</f>
        <v/>
      </c>
      <c r="BG223" s="6" t="str">
        <f>IF($W223=BG$4,MAX(BG$1:BG222)+1,"")</f>
        <v/>
      </c>
      <c r="BH223" s="6" t="str">
        <f>IF($W223=BH$4,MAX(BH$1:BH222)+1,"")</f>
        <v/>
      </c>
      <c r="BI223" s="6" t="str">
        <f>IF($W223=BI$4,MAX(BI$1:BI222)+1,"")</f>
        <v/>
      </c>
      <c r="BJ223" s="6" t="str">
        <f>IF($W223=BJ$4,MAX(BJ$1:BJ222)+1,"")</f>
        <v/>
      </c>
      <c r="BK223" s="6" t="str">
        <f>IF($W223=BK$4,MAX(BK$1:BK222)+1,"")</f>
        <v/>
      </c>
      <c r="BL223" s="6" t="str">
        <f>IF($W223=BL$4,MAX(BL$1:BL222)+1,"")</f>
        <v/>
      </c>
      <c r="BM223" s="6" t="str">
        <f>IF($W223=BM$4,MAX(BM$1:BM222)+1,"")</f>
        <v/>
      </c>
      <c r="BN223" s="6" t="str">
        <f>IF($W223=BN$4,MAX(BN$1:BN222)+1,"")</f>
        <v/>
      </c>
      <c r="BO223" s="6" t="str">
        <f>IF($W223=BO$4,MAX(BO$1:BO222)+1,"")</f>
        <v/>
      </c>
      <c r="BP223" s="6" t="str">
        <f>IF($W223=BP$4,MAX(BP$1:BP222)+1,"")</f>
        <v/>
      </c>
      <c r="BQ223" s="6" t="str">
        <f>IF($W223=BQ$4,MAX(BQ$1:BQ222)+1,"")</f>
        <v/>
      </c>
      <c r="BR223" s="6" t="str">
        <f>IF($W223=BR$4,MAX(BR$1:BR222)+1,"")</f>
        <v/>
      </c>
      <c r="BS223" s="6" t="str">
        <f>IF($W223=BS$4,MAX(BS$1:BS222)+1,"")</f>
        <v/>
      </c>
      <c r="BT223" s="6" t="str">
        <f>IF($W223=BT$4,MAX(BT$1:BT222)+1,"")</f>
        <v/>
      </c>
      <c r="BU223" s="6" t="str">
        <f>IF($W223=BU$4,MAX(BU$1:BU222)+1,"")</f>
        <v/>
      </c>
      <c r="BV223" s="6" t="str">
        <f>IF($W223=BV$4,MAX(BV$1:BV222)+1,"")</f>
        <v/>
      </c>
      <c r="BW223" s="6" t="str">
        <f>IF($W223=BW$4,MAX(BW$1:BW222)+1,"")</f>
        <v/>
      </c>
      <c r="BX223" s="6" t="str">
        <f>IF($W223=BX$4,MAX(BX$1:BX222)+1,"")</f>
        <v/>
      </c>
      <c r="BY223" s="6" t="str">
        <f>IF($W223=BY$4,MAX(BY$1:BY222)+1,"")</f>
        <v/>
      </c>
      <c r="BZ223" s="6" t="str">
        <f>IF($W223=BZ$4,MAX(BZ$1:BZ222)+1,"")</f>
        <v/>
      </c>
      <c r="CA223" s="6" t="str">
        <f>IF($W223=CA$4,MAX(CA$1:CA222)+1,"")</f>
        <v/>
      </c>
      <c r="CB223" s="6" t="str">
        <f>IF($W223=CB$4,MAX(CB$1:CB222)+1,"")</f>
        <v/>
      </c>
      <c r="CC223" s="6" t="str">
        <f>IF($W223=CC$4,MAX(CC$1:CC222)+1,"")</f>
        <v/>
      </c>
      <c r="CD223" s="6" t="str">
        <f>IF($W223=CD$4,MAX(CD$1:CD222)+1,"")</f>
        <v/>
      </c>
      <c r="CE223" s="6" t="str">
        <f>IF($W223=CE$4,MAX(CE$1:CE222)+1,"")</f>
        <v/>
      </c>
      <c r="CF223" s="6" t="str">
        <f>IF($W223=CF$4,MAX(CF$1:CF222)+1,"")</f>
        <v/>
      </c>
      <c r="CG223" s="6" t="str">
        <f>IF($W223=CG$4,MAX(CG$1:CG222)+1,"")</f>
        <v/>
      </c>
      <c r="CH223" s="6" t="str">
        <f>IF($W223=CH$4,MAX(CH$1:CH222)+1,"")</f>
        <v/>
      </c>
      <c r="CI223" s="6" t="str">
        <f>IF($W223=CI$4,MAX(CI$1:CI222)+1,"")</f>
        <v/>
      </c>
      <c r="CJ223" s="6" t="str">
        <f>IF($W223=CJ$4,MAX(CJ$1:CJ222)+1,"")</f>
        <v/>
      </c>
      <c r="CK223" s="6" t="str">
        <f>IF($W223=CK$4,MAX(CK$1:CK222)+1,"")</f>
        <v/>
      </c>
      <c r="CL223" s="6" t="str">
        <f>IF($W223=CL$4,MAX(CL$1:CL222)+1,"")</f>
        <v/>
      </c>
      <c r="CM223" s="6" t="str">
        <f>IF($W223=CM$4,MAX(CM$1:CM222)+1,"")</f>
        <v/>
      </c>
      <c r="CN223" s="6" t="str">
        <f>IF($W223=CN$4,MAX(CN$1:CN222)+1,"")</f>
        <v/>
      </c>
      <c r="CO223" s="6" t="str">
        <f>IF($W223=CO$4,MAX(CO$1:CO222)+1,"")</f>
        <v/>
      </c>
      <c r="CP223" s="6" t="str">
        <f>IF($W223=CP$4,MAX(CP$1:CP222)+1,"")</f>
        <v/>
      </c>
      <c r="CQ223" s="6" t="str">
        <f>IF($W223=CQ$4,MAX(CQ$1:CQ222)+1,"")</f>
        <v/>
      </c>
      <c r="CR223" s="6" t="str">
        <f>IF($W223=CR$4,MAX(CR$1:CR222)+1,"")</f>
        <v/>
      </c>
      <c r="CS223" s="6" t="str">
        <f>IF($W223=CS$4,MAX(CS$1:CS222)+1,"")</f>
        <v/>
      </c>
      <c r="CT223" s="5">
        <f t="shared" si="49"/>
        <v>3</v>
      </c>
      <c r="CU223" s="6" t="str">
        <f t="shared" si="50"/>
        <v>1709901922307</v>
      </c>
      <c r="CV223" s="5" t="str">
        <f t="shared" si="51"/>
        <v>เด็กหญิง</v>
      </c>
      <c r="CW223" s="5" t="str" cm="1">
        <f t="array" ref="CW223">RIGHT(F223,MIN(LEN(SUBSTITUTE(F223,รายชื่อนักเรียนแยกห้อง!$AD$5:$AD$8,""))))</f>
        <v>กมลชนก</v>
      </c>
      <c r="CX223" s="6" t="str">
        <f t="shared" si="52"/>
        <v/>
      </c>
      <c r="CY223" s="6">
        <f t="shared" si="53"/>
        <v>0</v>
      </c>
      <c r="CZ223" s="5" t="str">
        <f t="shared" si="54"/>
        <v>มัธยมศึกษาปีที่ 2/1-</v>
      </c>
      <c r="DA223" s="5" t="str">
        <f t="shared" si="55"/>
        <v>มัธยมศึกษาปีที่ 2/1-0</v>
      </c>
      <c r="DC223" s="6" t="str">
        <f>IF(DB223="วิทย์-คณิต (เตรียมวิศวะ)",MAX($DC$1:DC222)+1,"")</f>
        <v/>
      </c>
      <c r="DD223" s="6" t="str">
        <f>IF(DB223="วิทย์-คณิต (วิทยาศาสตร์สุขภาพ)",MAX($DD$1:DD222)+1,"")</f>
        <v/>
      </c>
      <c r="DE223" s="6" t="str">
        <f>IF(DB223="ศิลป์การจัดการธุรกิจการค้าสมัยใหม่",MAX($DE$1:DE222)+1,"")</f>
        <v/>
      </c>
      <c r="DF223" s="6" t="str">
        <f>IF(DB223="ศิลป์ภาษาจีนเพื่อธุรกิจ 4.0",MAX($DF$1:DF222)+1,"")</f>
        <v/>
      </c>
      <c r="DG223" s="6" t="str">
        <f>IF(DB223="ศิลป์ภาษาอังกฤษเพื่อการสื่อสารธุรกิจ",MAX($DG$1:DG222)+1,"")</f>
        <v/>
      </c>
      <c r="DH223" s="6" t="str">
        <f>IF(DB223="นวัตกรรมการจัดการเกษตร",MAX($DH$1:DH222)+1,"")</f>
        <v/>
      </c>
      <c r="DI223" s="5">
        <f t="shared" si="56"/>
        <v>0</v>
      </c>
      <c r="DJ223" s="5" t="str">
        <f t="shared" si="57"/>
        <v>มัธยมศึกษาปีที่ 2/1-26</v>
      </c>
      <c r="DK223" s="5" t="str">
        <f t="shared" si="58"/>
        <v>-0</v>
      </c>
      <c r="DL223" s="5" t="str">
        <f t="shared" si="59"/>
        <v>มัธยมศึกษาปีที่ 2</v>
      </c>
    </row>
    <row r="224" spans="1:116">
      <c r="A224" s="5" t="str">
        <f t="shared" si="60"/>
        <v>มัธยมศึกษาปีที่ 2/1-27</v>
      </c>
      <c r="B224" s="5" t="str">
        <f t="shared" si="46"/>
        <v>ช68202-2</v>
      </c>
      <c r="C224" s="5" t="str">
        <f t="shared" si="47"/>
        <v>-0</v>
      </c>
      <c r="D224" s="8">
        <v>27</v>
      </c>
      <c r="E224" s="9" t="s">
        <v>658</v>
      </c>
      <c r="F224" s="3" t="s">
        <v>659</v>
      </c>
      <c r="G224" s="3" t="s">
        <v>660</v>
      </c>
      <c r="H224" s="69">
        <v>1</v>
      </c>
      <c r="I224" s="69">
        <v>7</v>
      </c>
      <c r="J224" s="69">
        <v>0</v>
      </c>
      <c r="K224" s="69">
        <v>9</v>
      </c>
      <c r="L224" s="69">
        <v>9</v>
      </c>
      <c r="M224" s="69">
        <v>0</v>
      </c>
      <c r="N224" s="69">
        <v>1</v>
      </c>
      <c r="O224" s="69">
        <v>8</v>
      </c>
      <c r="P224" s="69">
        <v>8</v>
      </c>
      <c r="Q224" s="69">
        <v>2</v>
      </c>
      <c r="R224" s="69">
        <v>5</v>
      </c>
      <c r="S224" s="69">
        <v>4</v>
      </c>
      <c r="T224" s="69">
        <v>2</v>
      </c>
      <c r="U224" s="11" t="s">
        <v>579</v>
      </c>
      <c r="W224" s="6" t="str">
        <f>IF(X224="","",IF(X224=รายชื่อชมรม!$B$13,รายชื่อชมรม!$A$13,IF(X224=รายชื่อชมรม!$B$14,รายชื่อชมรม!$A$14,IF(X224=รายชื่อชมรม!$B$15,รายชื่อชมรม!$A$15,IF(X224=รายชื่อชมรม!$B$16,รายชื่อชมรม!$A$16,IF(X224=รายชื่อชมรม!$B$17,รายชื่อชมรม!$A$17,IF(X224=รายชื่อชมรม!$B$18,รายชื่อชมรม!$A$18,IF(X224=รายชื่อชมรม!$B$19,รายชื่อชมรม!$A$19,IF(X224=รายชื่อชมรม!$B$20,รายชื่อชมรม!$A$20,IF(X224=รายชื่อชมรม!$B$21,รายชื่อชมรม!$A$21,IF(X224=รายชื่อชมรม!$B$22,รายชื่อชมรม!$A$22,"-")))))))))))</f>
        <v>ช68202</v>
      </c>
      <c r="X224" s="6" t="s">
        <v>1398</v>
      </c>
      <c r="Y224" s="6" t="str">
        <f>IF(W224=0,"",IF(W224="-","",IF(W224="","",VLOOKUP(W224,รายชื่อชมรม!$A$3:$F$83,3,FALSE))))</f>
        <v>นายณฤริท  วิชรัจจ์</v>
      </c>
      <c r="Z224" s="6" t="str">
        <f>IF(Y224=$Z$4,MAX(Z$1:$Z223)+1,"")</f>
        <v/>
      </c>
      <c r="AA224" s="6" t="str">
        <f>IF($Y224=AA$4,MAX(AA$1:AA223)+1,"")</f>
        <v/>
      </c>
      <c r="AB224" s="6" t="str">
        <f>IF($Y224=AB$4,MAX(AB$1:AB223)+1,"")</f>
        <v/>
      </c>
      <c r="AC224" s="6" t="str">
        <f>IF($Y224=AC$4,MAX(AC$1:AC223)+1,"")</f>
        <v/>
      </c>
      <c r="AD224" s="6" t="str">
        <f>IF($Y224=AD$4,MAX(AD$1:AD223)+1,"")</f>
        <v/>
      </c>
      <c r="AE224" s="6" t="str">
        <f>IF($Y224=AE$4,MAX(AE$1:AE223)+1,"")</f>
        <v/>
      </c>
      <c r="AF224" s="6" t="str">
        <f>IF($Y224=AF$4,MAX(AF$1:AF223)+1,"")</f>
        <v/>
      </c>
      <c r="AG224" s="6" t="str">
        <f>IF($Y224=AG$4,MAX(AG$1:AG223)+1,"")</f>
        <v/>
      </c>
      <c r="AH224" s="6" t="str">
        <f>IF($Y224=AH$4,MAX(AH$1:AH223)+1,"")</f>
        <v/>
      </c>
      <c r="AI224" s="5">
        <f t="shared" si="48"/>
        <v>0</v>
      </c>
      <c r="AK224" s="6" t="str">
        <f>IF($W224=AK$4,MAX(AK$1:AK223)+1,"")</f>
        <v/>
      </c>
      <c r="AL224" s="6" t="str">
        <f>IF($W224=AL$4,MAX(AL$1:AL223)+1,"")</f>
        <v/>
      </c>
      <c r="AM224" s="6" t="str">
        <f>IF($W224=AM$4,MAX(AM$1:AM223)+1,"")</f>
        <v/>
      </c>
      <c r="AN224" s="6" t="str">
        <f>IF($W224=AN$4,MAX(AN$1:AN223)+1,"")</f>
        <v/>
      </c>
      <c r="AO224" s="6" t="str">
        <f>IF($W224=AO$4,MAX(AO$1:AO223)+1,"")</f>
        <v/>
      </c>
      <c r="AP224" s="6" t="str">
        <f>IF($W224=AP$4,MAX(AP$1:AP223)+1,"")</f>
        <v/>
      </c>
      <c r="AQ224" s="6" t="str">
        <f>IF($W224=AQ$4,MAX(AQ$1:AQ223)+1,"")</f>
        <v/>
      </c>
      <c r="AR224" s="6" t="str">
        <f>IF($W224=AR$4,MAX(AR$1:AR223)+1,"")</f>
        <v/>
      </c>
      <c r="AS224" s="6" t="str">
        <f>IF($W224=AS$4,MAX(AS$1:AS223)+1,"")</f>
        <v/>
      </c>
      <c r="AT224" s="6" t="str">
        <f>IF($W224=AT$4,MAX(AT$1:AT223)+1,"")</f>
        <v/>
      </c>
      <c r="AU224" s="6" t="str">
        <f>IF($W224=AU$4,MAX(AU$1:AU223)+1,"")</f>
        <v/>
      </c>
      <c r="AV224" s="6">
        <f>IF($W224=AV$4,MAX(AV$1:AV223)+1,"")</f>
        <v>2</v>
      </c>
      <c r="AW224" s="6" t="str">
        <f>IF($W224=AW$4,MAX(AW$1:AW223)+1,"")</f>
        <v/>
      </c>
      <c r="AX224" s="6" t="str">
        <f>IF($W224=AX$4,MAX(AX$1:AX223)+1,"")</f>
        <v/>
      </c>
      <c r="AY224" s="6" t="str">
        <f>IF($W224=AY$4,MAX(AY$1:AY223)+1,"")</f>
        <v/>
      </c>
      <c r="AZ224" s="6" t="str">
        <f>IF($W224=AZ$4,MAX(AZ$1:AZ223)+1,"")</f>
        <v/>
      </c>
      <c r="BA224" s="6" t="str">
        <f>IF($W224=BA$4,MAX(BA$1:BA223)+1,"")</f>
        <v/>
      </c>
      <c r="BB224" s="6" t="str">
        <f>IF($W224=BB$4,MAX(BB$1:BB223)+1,"")</f>
        <v/>
      </c>
      <c r="BC224" s="6" t="str">
        <f>IF($W224=BC$4,MAX(BC$1:BC223)+1,"")</f>
        <v/>
      </c>
      <c r="BD224" s="6" t="str">
        <f>IF($W224=BD$4,MAX(BD$1:BD223)+1,"")</f>
        <v/>
      </c>
      <c r="BE224" s="6" t="str">
        <f>IF($W224=BE$4,MAX(BE$1:BE223)+1,"")</f>
        <v/>
      </c>
      <c r="BF224" s="6" t="str">
        <f>IF($W224=BF$4,MAX(BF$1:BF223)+1,"")</f>
        <v/>
      </c>
      <c r="BG224" s="6" t="str">
        <f>IF($W224=BG$4,MAX(BG$1:BG223)+1,"")</f>
        <v/>
      </c>
      <c r="BH224" s="6" t="str">
        <f>IF($W224=BH$4,MAX(BH$1:BH223)+1,"")</f>
        <v/>
      </c>
      <c r="BI224" s="6" t="str">
        <f>IF($W224=BI$4,MAX(BI$1:BI223)+1,"")</f>
        <v/>
      </c>
      <c r="BJ224" s="6" t="str">
        <f>IF($W224=BJ$4,MAX(BJ$1:BJ223)+1,"")</f>
        <v/>
      </c>
      <c r="BK224" s="6" t="str">
        <f>IF($W224=BK$4,MAX(BK$1:BK223)+1,"")</f>
        <v/>
      </c>
      <c r="BL224" s="6" t="str">
        <f>IF($W224=BL$4,MAX(BL$1:BL223)+1,"")</f>
        <v/>
      </c>
      <c r="BM224" s="6" t="str">
        <f>IF($W224=BM$4,MAX(BM$1:BM223)+1,"")</f>
        <v/>
      </c>
      <c r="BN224" s="6" t="str">
        <f>IF($W224=BN$4,MAX(BN$1:BN223)+1,"")</f>
        <v/>
      </c>
      <c r="BO224" s="6" t="str">
        <f>IF($W224=BO$4,MAX(BO$1:BO223)+1,"")</f>
        <v/>
      </c>
      <c r="BP224" s="6" t="str">
        <f>IF($W224=BP$4,MAX(BP$1:BP223)+1,"")</f>
        <v/>
      </c>
      <c r="BQ224" s="6" t="str">
        <f>IF($W224=BQ$4,MAX(BQ$1:BQ223)+1,"")</f>
        <v/>
      </c>
      <c r="BR224" s="6" t="str">
        <f>IF($W224=BR$4,MAX(BR$1:BR223)+1,"")</f>
        <v/>
      </c>
      <c r="BS224" s="6" t="str">
        <f>IF($W224=BS$4,MAX(BS$1:BS223)+1,"")</f>
        <v/>
      </c>
      <c r="BT224" s="6" t="str">
        <f>IF($W224=BT$4,MAX(BT$1:BT223)+1,"")</f>
        <v/>
      </c>
      <c r="BU224" s="6" t="str">
        <f>IF($W224=BU$4,MAX(BU$1:BU223)+1,"")</f>
        <v/>
      </c>
      <c r="BV224" s="6" t="str">
        <f>IF($W224=BV$4,MAX(BV$1:BV223)+1,"")</f>
        <v/>
      </c>
      <c r="BW224" s="6" t="str">
        <f>IF($W224=BW$4,MAX(BW$1:BW223)+1,"")</f>
        <v/>
      </c>
      <c r="BX224" s="6" t="str">
        <f>IF($W224=BX$4,MAX(BX$1:BX223)+1,"")</f>
        <v/>
      </c>
      <c r="BY224" s="6" t="str">
        <f>IF($W224=BY$4,MAX(BY$1:BY223)+1,"")</f>
        <v/>
      </c>
      <c r="BZ224" s="6" t="str">
        <f>IF($W224=BZ$4,MAX(BZ$1:BZ223)+1,"")</f>
        <v/>
      </c>
      <c r="CA224" s="6" t="str">
        <f>IF($W224=CA$4,MAX(CA$1:CA223)+1,"")</f>
        <v/>
      </c>
      <c r="CB224" s="6" t="str">
        <f>IF($W224=CB$4,MAX(CB$1:CB223)+1,"")</f>
        <v/>
      </c>
      <c r="CC224" s="6" t="str">
        <f>IF($W224=CC$4,MAX(CC$1:CC223)+1,"")</f>
        <v/>
      </c>
      <c r="CD224" s="6" t="str">
        <f>IF($W224=CD$4,MAX(CD$1:CD223)+1,"")</f>
        <v/>
      </c>
      <c r="CE224" s="6" t="str">
        <f>IF($W224=CE$4,MAX(CE$1:CE223)+1,"")</f>
        <v/>
      </c>
      <c r="CF224" s="6" t="str">
        <f>IF($W224=CF$4,MAX(CF$1:CF223)+1,"")</f>
        <v/>
      </c>
      <c r="CG224" s="6" t="str">
        <f>IF($W224=CG$4,MAX(CG$1:CG223)+1,"")</f>
        <v/>
      </c>
      <c r="CH224" s="6" t="str">
        <f>IF($W224=CH$4,MAX(CH$1:CH223)+1,"")</f>
        <v/>
      </c>
      <c r="CI224" s="6" t="str">
        <f>IF($W224=CI$4,MAX(CI$1:CI223)+1,"")</f>
        <v/>
      </c>
      <c r="CJ224" s="6" t="str">
        <f>IF($W224=CJ$4,MAX(CJ$1:CJ223)+1,"")</f>
        <v/>
      </c>
      <c r="CK224" s="6" t="str">
        <f>IF($W224=CK$4,MAX(CK$1:CK223)+1,"")</f>
        <v/>
      </c>
      <c r="CL224" s="6" t="str">
        <f>IF($W224=CL$4,MAX(CL$1:CL223)+1,"")</f>
        <v/>
      </c>
      <c r="CM224" s="6" t="str">
        <f>IF($W224=CM$4,MAX(CM$1:CM223)+1,"")</f>
        <v/>
      </c>
      <c r="CN224" s="6" t="str">
        <f>IF($W224=CN$4,MAX(CN$1:CN223)+1,"")</f>
        <v/>
      </c>
      <c r="CO224" s="6" t="str">
        <f>IF($W224=CO$4,MAX(CO$1:CO223)+1,"")</f>
        <v/>
      </c>
      <c r="CP224" s="6" t="str">
        <f>IF($W224=CP$4,MAX(CP$1:CP223)+1,"")</f>
        <v/>
      </c>
      <c r="CQ224" s="6" t="str">
        <f>IF($W224=CQ$4,MAX(CQ$1:CQ223)+1,"")</f>
        <v/>
      </c>
      <c r="CR224" s="6" t="str">
        <f>IF($W224=CR$4,MAX(CR$1:CR223)+1,"")</f>
        <v/>
      </c>
      <c r="CS224" s="6" t="str">
        <f>IF($W224=CS$4,MAX(CS$1:CS223)+1,"")</f>
        <v/>
      </c>
      <c r="CT224" s="5">
        <f t="shared" si="49"/>
        <v>2</v>
      </c>
      <c r="CU224" s="6" t="str">
        <f t="shared" si="50"/>
        <v>1709901882542</v>
      </c>
      <c r="CV224" s="5" t="str">
        <f t="shared" si="51"/>
        <v>เด็กหญิง</v>
      </c>
      <c r="CW224" s="5" t="str" cm="1">
        <f t="array" ref="CW224">RIGHT(F224,MIN(LEN(SUBSTITUTE(F224,รายชื่อนักเรียนแยกห้อง!$AD$5:$AD$8,""))))</f>
        <v>พนิดา</v>
      </c>
      <c r="CX224" s="6" t="str">
        <f t="shared" si="52"/>
        <v/>
      </c>
      <c r="CY224" s="6">
        <f t="shared" si="53"/>
        <v>0</v>
      </c>
      <c r="CZ224" s="5" t="str">
        <f t="shared" si="54"/>
        <v>มัธยมศึกษาปีที่ 2/1-</v>
      </c>
      <c r="DA224" s="5" t="str">
        <f t="shared" si="55"/>
        <v>มัธยมศึกษาปีที่ 2/1-0</v>
      </c>
      <c r="DC224" s="6" t="str">
        <f>IF(DB224="วิทย์-คณิต (เตรียมวิศวะ)",MAX($DC$1:DC223)+1,"")</f>
        <v/>
      </c>
      <c r="DD224" s="6" t="str">
        <f>IF(DB224="วิทย์-คณิต (วิทยาศาสตร์สุขภาพ)",MAX($DD$1:DD223)+1,"")</f>
        <v/>
      </c>
      <c r="DE224" s="6" t="str">
        <f>IF(DB224="ศิลป์การจัดการธุรกิจการค้าสมัยใหม่",MAX($DE$1:DE223)+1,"")</f>
        <v/>
      </c>
      <c r="DF224" s="6" t="str">
        <f>IF(DB224="ศิลป์ภาษาจีนเพื่อธุรกิจ 4.0",MAX($DF$1:DF223)+1,"")</f>
        <v/>
      </c>
      <c r="DG224" s="6" t="str">
        <f>IF(DB224="ศิลป์ภาษาอังกฤษเพื่อการสื่อสารธุรกิจ",MAX($DG$1:DG223)+1,"")</f>
        <v/>
      </c>
      <c r="DH224" s="6" t="str">
        <f>IF(DB224="นวัตกรรมการจัดการเกษตร",MAX($DH$1:DH223)+1,"")</f>
        <v/>
      </c>
      <c r="DI224" s="5">
        <f t="shared" si="56"/>
        <v>0</v>
      </c>
      <c r="DJ224" s="5" t="str">
        <f t="shared" si="57"/>
        <v>มัธยมศึกษาปีที่ 2/1-27</v>
      </c>
      <c r="DK224" s="5" t="str">
        <f t="shared" si="58"/>
        <v>-0</v>
      </c>
      <c r="DL224" s="5" t="str">
        <f t="shared" si="59"/>
        <v>มัธยมศึกษาปีที่ 2</v>
      </c>
    </row>
    <row r="225" spans="1:116">
      <c r="A225" s="5" t="str">
        <f t="shared" si="60"/>
        <v>มัธยมศึกษาปีที่ 2/1-28</v>
      </c>
      <c r="B225" s="5" t="str">
        <f t="shared" si="46"/>
        <v>ช68208-5</v>
      </c>
      <c r="C225" s="5" t="str">
        <f t="shared" si="47"/>
        <v>-0</v>
      </c>
      <c r="D225" s="8">
        <v>28</v>
      </c>
      <c r="E225" s="9" t="s">
        <v>661</v>
      </c>
      <c r="F225" s="3" t="s">
        <v>662</v>
      </c>
      <c r="G225" s="3" t="s">
        <v>2034</v>
      </c>
      <c r="H225" s="69">
        <v>1</v>
      </c>
      <c r="I225" s="69">
        <v>7</v>
      </c>
      <c r="J225" s="69">
        <v>0</v>
      </c>
      <c r="K225" s="69">
        <v>9</v>
      </c>
      <c r="L225" s="69">
        <v>9</v>
      </c>
      <c r="M225" s="69">
        <v>0</v>
      </c>
      <c r="N225" s="69">
        <v>1</v>
      </c>
      <c r="O225" s="69">
        <v>8</v>
      </c>
      <c r="P225" s="69">
        <v>7</v>
      </c>
      <c r="Q225" s="69">
        <v>9</v>
      </c>
      <c r="R225" s="69">
        <v>0</v>
      </c>
      <c r="S225" s="69">
        <v>2</v>
      </c>
      <c r="T225" s="69">
        <v>9</v>
      </c>
      <c r="U225" s="11" t="s">
        <v>579</v>
      </c>
      <c r="W225" s="6" t="str">
        <f>IF(X225="","",IF(X225=รายชื่อชมรม!$B$13,รายชื่อชมรม!$A$13,IF(X225=รายชื่อชมรม!$B$14,รายชื่อชมรม!$A$14,IF(X225=รายชื่อชมรม!$B$15,รายชื่อชมรม!$A$15,IF(X225=รายชื่อชมรม!$B$16,รายชื่อชมรม!$A$16,IF(X225=รายชื่อชมรม!$B$17,รายชื่อชมรม!$A$17,IF(X225=รายชื่อชมรม!$B$18,รายชื่อชมรม!$A$18,IF(X225=รายชื่อชมรม!$B$19,รายชื่อชมรม!$A$19,IF(X225=รายชื่อชมรม!$B$20,รายชื่อชมรม!$A$20,IF(X225=รายชื่อชมรม!$B$21,รายชื่อชมรม!$A$21,IF(X225=รายชื่อชมรม!$B$22,รายชื่อชมรม!$A$22,"-")))))))))))</f>
        <v>ช68208</v>
      </c>
      <c r="X225" s="6" t="s">
        <v>2321</v>
      </c>
      <c r="Y225" s="6" t="str">
        <f>IF(W225=0,"",IF(W225="-","",IF(W225="","",VLOOKUP(W225,รายชื่อชมรม!$A$3:$F$83,3,FALSE))))</f>
        <v>นางสาวอภิชยา  จิตรีเนื่อง</v>
      </c>
      <c r="Z225" s="6" t="str">
        <f>IF(Y225=$Z$4,MAX(Z$1:$Z224)+1,"")</f>
        <v/>
      </c>
      <c r="AA225" s="6" t="str">
        <f>IF($Y225=AA$4,MAX(AA$1:AA224)+1,"")</f>
        <v/>
      </c>
      <c r="AB225" s="6" t="str">
        <f>IF($Y225=AB$4,MAX(AB$1:AB224)+1,"")</f>
        <v/>
      </c>
      <c r="AC225" s="6" t="str">
        <f>IF($Y225=AC$4,MAX(AC$1:AC224)+1,"")</f>
        <v/>
      </c>
      <c r="AD225" s="6" t="str">
        <f>IF($Y225=AD$4,MAX(AD$1:AD224)+1,"")</f>
        <v/>
      </c>
      <c r="AE225" s="6" t="str">
        <f>IF($Y225=AE$4,MAX(AE$1:AE224)+1,"")</f>
        <v/>
      </c>
      <c r="AF225" s="6" t="str">
        <f>IF($Y225=AF$4,MAX(AF$1:AF224)+1,"")</f>
        <v/>
      </c>
      <c r="AG225" s="6" t="str">
        <f>IF($Y225=AG$4,MAX(AG$1:AG224)+1,"")</f>
        <v/>
      </c>
      <c r="AH225" s="6" t="str">
        <f>IF($Y225=AH$4,MAX(AH$1:AH224)+1,"")</f>
        <v/>
      </c>
      <c r="AI225" s="5">
        <f t="shared" si="48"/>
        <v>0</v>
      </c>
      <c r="AK225" s="6" t="str">
        <f>IF($W225=AK$4,MAX(AK$1:AK224)+1,"")</f>
        <v/>
      </c>
      <c r="AL225" s="6" t="str">
        <f>IF($W225=AL$4,MAX(AL$1:AL224)+1,"")</f>
        <v/>
      </c>
      <c r="AM225" s="6" t="str">
        <f>IF($W225=AM$4,MAX(AM$1:AM224)+1,"")</f>
        <v/>
      </c>
      <c r="AN225" s="6" t="str">
        <f>IF($W225=AN$4,MAX(AN$1:AN224)+1,"")</f>
        <v/>
      </c>
      <c r="AO225" s="6" t="str">
        <f>IF($W225=AO$4,MAX(AO$1:AO224)+1,"")</f>
        <v/>
      </c>
      <c r="AP225" s="6" t="str">
        <f>IF($W225=AP$4,MAX(AP$1:AP224)+1,"")</f>
        <v/>
      </c>
      <c r="AQ225" s="6" t="str">
        <f>IF($W225=AQ$4,MAX(AQ$1:AQ224)+1,"")</f>
        <v/>
      </c>
      <c r="AR225" s="6" t="str">
        <f>IF($W225=AR$4,MAX(AR$1:AR224)+1,"")</f>
        <v/>
      </c>
      <c r="AS225" s="6" t="str">
        <f>IF($W225=AS$4,MAX(AS$1:AS224)+1,"")</f>
        <v/>
      </c>
      <c r="AT225" s="6" t="str">
        <f>IF($W225=AT$4,MAX(AT$1:AT224)+1,"")</f>
        <v/>
      </c>
      <c r="AU225" s="6" t="str">
        <f>IF($W225=AU$4,MAX(AU$1:AU224)+1,"")</f>
        <v/>
      </c>
      <c r="AV225" s="6" t="str">
        <f>IF($W225=AV$4,MAX(AV$1:AV224)+1,"")</f>
        <v/>
      </c>
      <c r="AW225" s="6" t="str">
        <f>IF($W225=AW$4,MAX(AW$1:AW224)+1,"")</f>
        <v/>
      </c>
      <c r="AX225" s="6" t="str">
        <f>IF($W225=AX$4,MAX(AX$1:AX224)+1,"")</f>
        <v/>
      </c>
      <c r="AY225" s="6" t="str">
        <f>IF($W225=AY$4,MAX(AY$1:AY224)+1,"")</f>
        <v/>
      </c>
      <c r="AZ225" s="6" t="str">
        <f>IF($W225=AZ$4,MAX(AZ$1:AZ224)+1,"")</f>
        <v/>
      </c>
      <c r="BA225" s="6" t="str">
        <f>IF($W225=BA$4,MAX(BA$1:BA224)+1,"")</f>
        <v/>
      </c>
      <c r="BB225" s="6">
        <f>IF($W225=BB$4,MAX(BB$1:BB224)+1,"")</f>
        <v>5</v>
      </c>
      <c r="BC225" s="6" t="str">
        <f>IF($W225=BC$4,MAX(BC$1:BC224)+1,"")</f>
        <v/>
      </c>
      <c r="BD225" s="6" t="str">
        <f>IF($W225=BD$4,MAX(BD$1:BD224)+1,"")</f>
        <v/>
      </c>
      <c r="BE225" s="6" t="str">
        <f>IF($W225=BE$4,MAX(BE$1:BE224)+1,"")</f>
        <v/>
      </c>
      <c r="BF225" s="6" t="str">
        <f>IF($W225=BF$4,MAX(BF$1:BF224)+1,"")</f>
        <v/>
      </c>
      <c r="BG225" s="6" t="str">
        <f>IF($W225=BG$4,MAX(BG$1:BG224)+1,"")</f>
        <v/>
      </c>
      <c r="BH225" s="6" t="str">
        <f>IF($W225=BH$4,MAX(BH$1:BH224)+1,"")</f>
        <v/>
      </c>
      <c r="BI225" s="6" t="str">
        <f>IF($W225=BI$4,MAX(BI$1:BI224)+1,"")</f>
        <v/>
      </c>
      <c r="BJ225" s="6" t="str">
        <f>IF($W225=BJ$4,MAX(BJ$1:BJ224)+1,"")</f>
        <v/>
      </c>
      <c r="BK225" s="6" t="str">
        <f>IF($W225=BK$4,MAX(BK$1:BK224)+1,"")</f>
        <v/>
      </c>
      <c r="BL225" s="6" t="str">
        <f>IF($W225=BL$4,MAX(BL$1:BL224)+1,"")</f>
        <v/>
      </c>
      <c r="BM225" s="6" t="str">
        <f>IF($W225=BM$4,MAX(BM$1:BM224)+1,"")</f>
        <v/>
      </c>
      <c r="BN225" s="6" t="str">
        <f>IF($W225=BN$4,MAX(BN$1:BN224)+1,"")</f>
        <v/>
      </c>
      <c r="BO225" s="6" t="str">
        <f>IF($W225=BO$4,MAX(BO$1:BO224)+1,"")</f>
        <v/>
      </c>
      <c r="BP225" s="6" t="str">
        <f>IF($W225=BP$4,MAX(BP$1:BP224)+1,"")</f>
        <v/>
      </c>
      <c r="BQ225" s="6" t="str">
        <f>IF($W225=BQ$4,MAX(BQ$1:BQ224)+1,"")</f>
        <v/>
      </c>
      <c r="BR225" s="6" t="str">
        <f>IF($W225=BR$4,MAX(BR$1:BR224)+1,"")</f>
        <v/>
      </c>
      <c r="BS225" s="6" t="str">
        <f>IF($W225=BS$4,MAX(BS$1:BS224)+1,"")</f>
        <v/>
      </c>
      <c r="BT225" s="6" t="str">
        <f>IF($W225=BT$4,MAX(BT$1:BT224)+1,"")</f>
        <v/>
      </c>
      <c r="BU225" s="6" t="str">
        <f>IF($W225=BU$4,MAX(BU$1:BU224)+1,"")</f>
        <v/>
      </c>
      <c r="BV225" s="6" t="str">
        <f>IF($W225=BV$4,MAX(BV$1:BV224)+1,"")</f>
        <v/>
      </c>
      <c r="BW225" s="6" t="str">
        <f>IF($W225=BW$4,MAX(BW$1:BW224)+1,"")</f>
        <v/>
      </c>
      <c r="BX225" s="6" t="str">
        <f>IF($W225=BX$4,MAX(BX$1:BX224)+1,"")</f>
        <v/>
      </c>
      <c r="BY225" s="6" t="str">
        <f>IF($W225=BY$4,MAX(BY$1:BY224)+1,"")</f>
        <v/>
      </c>
      <c r="BZ225" s="6" t="str">
        <f>IF($W225=BZ$4,MAX(BZ$1:BZ224)+1,"")</f>
        <v/>
      </c>
      <c r="CA225" s="6" t="str">
        <f>IF($W225=CA$4,MAX(CA$1:CA224)+1,"")</f>
        <v/>
      </c>
      <c r="CB225" s="6" t="str">
        <f>IF($W225=CB$4,MAX(CB$1:CB224)+1,"")</f>
        <v/>
      </c>
      <c r="CC225" s="6" t="str">
        <f>IF($W225=CC$4,MAX(CC$1:CC224)+1,"")</f>
        <v/>
      </c>
      <c r="CD225" s="6" t="str">
        <f>IF($W225=CD$4,MAX(CD$1:CD224)+1,"")</f>
        <v/>
      </c>
      <c r="CE225" s="6" t="str">
        <f>IF($W225=CE$4,MAX(CE$1:CE224)+1,"")</f>
        <v/>
      </c>
      <c r="CF225" s="6" t="str">
        <f>IF($W225=CF$4,MAX(CF$1:CF224)+1,"")</f>
        <v/>
      </c>
      <c r="CG225" s="6" t="str">
        <f>IF($W225=CG$4,MAX(CG$1:CG224)+1,"")</f>
        <v/>
      </c>
      <c r="CH225" s="6" t="str">
        <f>IF($W225=CH$4,MAX(CH$1:CH224)+1,"")</f>
        <v/>
      </c>
      <c r="CI225" s="6" t="str">
        <f>IF($W225=CI$4,MAX(CI$1:CI224)+1,"")</f>
        <v/>
      </c>
      <c r="CJ225" s="6" t="str">
        <f>IF($W225=CJ$4,MAX(CJ$1:CJ224)+1,"")</f>
        <v/>
      </c>
      <c r="CK225" s="6" t="str">
        <f>IF($W225=CK$4,MAX(CK$1:CK224)+1,"")</f>
        <v/>
      </c>
      <c r="CL225" s="6" t="str">
        <f>IF($W225=CL$4,MAX(CL$1:CL224)+1,"")</f>
        <v/>
      </c>
      <c r="CM225" s="6" t="str">
        <f>IF($W225=CM$4,MAX(CM$1:CM224)+1,"")</f>
        <v/>
      </c>
      <c r="CN225" s="6" t="str">
        <f>IF($W225=CN$4,MAX(CN$1:CN224)+1,"")</f>
        <v/>
      </c>
      <c r="CO225" s="6" t="str">
        <f>IF($W225=CO$4,MAX(CO$1:CO224)+1,"")</f>
        <v/>
      </c>
      <c r="CP225" s="6" t="str">
        <f>IF($W225=CP$4,MAX(CP$1:CP224)+1,"")</f>
        <v/>
      </c>
      <c r="CQ225" s="6" t="str">
        <f>IF($W225=CQ$4,MAX(CQ$1:CQ224)+1,"")</f>
        <v/>
      </c>
      <c r="CR225" s="6" t="str">
        <f>IF($W225=CR$4,MAX(CR$1:CR224)+1,"")</f>
        <v/>
      </c>
      <c r="CS225" s="6" t="str">
        <f>IF($W225=CS$4,MAX(CS$1:CS224)+1,"")</f>
        <v/>
      </c>
      <c r="CT225" s="5">
        <f t="shared" si="49"/>
        <v>5</v>
      </c>
      <c r="CU225" s="6" t="str">
        <f t="shared" si="50"/>
        <v>1709901879029</v>
      </c>
      <c r="CV225" s="5" t="str">
        <f t="shared" si="51"/>
        <v>เด็กหญิง</v>
      </c>
      <c r="CW225" s="5" t="str" cm="1">
        <f t="array" ref="CW225">RIGHT(F225,MIN(LEN(SUBSTITUTE(F225,รายชื่อนักเรียนแยกห้อง!$AD$5:$AD$8,""))))</f>
        <v>ณิชากร</v>
      </c>
      <c r="CX225" s="6" t="str">
        <f t="shared" si="52"/>
        <v/>
      </c>
      <c r="CY225" s="6">
        <f t="shared" si="53"/>
        <v>0</v>
      </c>
      <c r="CZ225" s="5" t="str">
        <f t="shared" si="54"/>
        <v>มัธยมศึกษาปีที่ 2/1-</v>
      </c>
      <c r="DA225" s="5" t="str">
        <f t="shared" si="55"/>
        <v>มัธยมศึกษาปีที่ 2/1-0</v>
      </c>
      <c r="DC225" s="6" t="str">
        <f>IF(DB225="วิทย์-คณิต (เตรียมวิศวะ)",MAX($DC$1:DC224)+1,"")</f>
        <v/>
      </c>
      <c r="DD225" s="6" t="str">
        <f>IF(DB225="วิทย์-คณิต (วิทยาศาสตร์สุขภาพ)",MAX($DD$1:DD224)+1,"")</f>
        <v/>
      </c>
      <c r="DE225" s="6" t="str">
        <f>IF(DB225="ศิลป์การจัดการธุรกิจการค้าสมัยใหม่",MAX($DE$1:DE224)+1,"")</f>
        <v/>
      </c>
      <c r="DF225" s="6" t="str">
        <f>IF(DB225="ศิลป์ภาษาจีนเพื่อธุรกิจ 4.0",MAX($DF$1:DF224)+1,"")</f>
        <v/>
      </c>
      <c r="DG225" s="6" t="str">
        <f>IF(DB225="ศิลป์ภาษาอังกฤษเพื่อการสื่อสารธุรกิจ",MAX($DG$1:DG224)+1,"")</f>
        <v/>
      </c>
      <c r="DH225" s="6" t="str">
        <f>IF(DB225="นวัตกรรมการจัดการเกษตร",MAX($DH$1:DH224)+1,"")</f>
        <v/>
      </c>
      <c r="DI225" s="5">
        <f t="shared" si="56"/>
        <v>0</v>
      </c>
      <c r="DJ225" s="5" t="str">
        <f t="shared" si="57"/>
        <v>มัธยมศึกษาปีที่ 2/1-28</v>
      </c>
      <c r="DK225" s="5" t="str">
        <f t="shared" si="58"/>
        <v>-0</v>
      </c>
      <c r="DL225" s="5" t="str">
        <f t="shared" si="59"/>
        <v>มัธยมศึกษาปีที่ 2</v>
      </c>
    </row>
    <row r="226" spans="1:116">
      <c r="A226" s="5" t="str">
        <f t="shared" si="60"/>
        <v>มัธยมศึกษาปีที่ 2/1-29</v>
      </c>
      <c r="B226" s="5" t="str">
        <f t="shared" si="46"/>
        <v>ช68206-4</v>
      </c>
      <c r="C226" s="5" t="str">
        <f t="shared" si="47"/>
        <v>-0</v>
      </c>
      <c r="D226" s="8">
        <v>29</v>
      </c>
      <c r="E226" s="9" t="s">
        <v>663</v>
      </c>
      <c r="F226" s="3" t="s">
        <v>664</v>
      </c>
      <c r="G226" s="3" t="s">
        <v>665</v>
      </c>
      <c r="H226" s="69">
        <v>1</v>
      </c>
      <c r="I226" s="69">
        <v>7</v>
      </c>
      <c r="J226" s="69">
        <v>0</v>
      </c>
      <c r="K226" s="69">
        <v>9</v>
      </c>
      <c r="L226" s="69">
        <v>9</v>
      </c>
      <c r="M226" s="69">
        <v>0</v>
      </c>
      <c r="N226" s="69">
        <v>1</v>
      </c>
      <c r="O226" s="69">
        <v>9</v>
      </c>
      <c r="P226" s="69">
        <v>1</v>
      </c>
      <c r="Q226" s="69">
        <v>0</v>
      </c>
      <c r="R226" s="69">
        <v>4</v>
      </c>
      <c r="S226" s="69">
        <v>7</v>
      </c>
      <c r="T226" s="69">
        <v>3</v>
      </c>
      <c r="U226" s="11" t="s">
        <v>579</v>
      </c>
      <c r="W226" s="6" t="str">
        <f>IF(X226="","",IF(X226=รายชื่อชมรม!$B$13,รายชื่อชมรม!$A$13,IF(X226=รายชื่อชมรม!$B$14,รายชื่อชมรม!$A$14,IF(X226=รายชื่อชมรม!$B$15,รายชื่อชมรม!$A$15,IF(X226=รายชื่อชมรม!$B$16,รายชื่อชมรม!$A$16,IF(X226=รายชื่อชมรม!$B$17,รายชื่อชมรม!$A$17,IF(X226=รายชื่อชมรม!$B$18,รายชื่อชมรม!$A$18,IF(X226=รายชื่อชมรม!$B$19,รายชื่อชมรม!$A$19,IF(X226=รายชื่อชมรม!$B$20,รายชื่อชมรม!$A$20,IF(X226=รายชื่อชมรม!$B$21,รายชื่อชมรม!$A$21,IF(X226=รายชื่อชมรม!$B$22,รายชื่อชมรม!$A$22,"-")))))))))))</f>
        <v>ช68206</v>
      </c>
      <c r="X226" s="6" t="s">
        <v>2308</v>
      </c>
      <c r="Y226" s="6" t="str">
        <f>IF(W226=0,"",IF(W226="-","",IF(W226="","",VLOOKUP(W226,รายชื่อชมรม!$A$3:$F$83,3,FALSE))))</f>
        <v>นายชัยวัฒน์  กตัญญตาพงษ์</v>
      </c>
      <c r="Z226" s="6" t="str">
        <f>IF(Y226=$Z$4,MAX(Z$1:$Z225)+1,"")</f>
        <v/>
      </c>
      <c r="AA226" s="6" t="str">
        <f>IF($Y226=AA$4,MAX(AA$1:AA225)+1,"")</f>
        <v/>
      </c>
      <c r="AB226" s="6" t="str">
        <f>IF($Y226=AB$4,MAX(AB$1:AB225)+1,"")</f>
        <v/>
      </c>
      <c r="AC226" s="6" t="str">
        <f>IF($Y226=AC$4,MAX(AC$1:AC225)+1,"")</f>
        <v/>
      </c>
      <c r="AD226" s="6" t="str">
        <f>IF($Y226=AD$4,MAX(AD$1:AD225)+1,"")</f>
        <v/>
      </c>
      <c r="AE226" s="6" t="str">
        <f>IF($Y226=AE$4,MAX(AE$1:AE225)+1,"")</f>
        <v/>
      </c>
      <c r="AF226" s="6" t="str">
        <f>IF($Y226=AF$4,MAX(AF$1:AF225)+1,"")</f>
        <v/>
      </c>
      <c r="AG226" s="6" t="str">
        <f>IF($Y226=AG$4,MAX(AG$1:AG225)+1,"")</f>
        <v/>
      </c>
      <c r="AH226" s="6" t="str">
        <f>IF($Y226=AH$4,MAX(AH$1:AH225)+1,"")</f>
        <v/>
      </c>
      <c r="AI226" s="5">
        <f t="shared" si="48"/>
        <v>0</v>
      </c>
      <c r="AK226" s="6" t="str">
        <f>IF($W226=AK$4,MAX(AK$1:AK225)+1,"")</f>
        <v/>
      </c>
      <c r="AL226" s="6" t="str">
        <f>IF($W226=AL$4,MAX(AL$1:AL225)+1,"")</f>
        <v/>
      </c>
      <c r="AM226" s="6" t="str">
        <f>IF($W226=AM$4,MAX(AM$1:AM225)+1,"")</f>
        <v/>
      </c>
      <c r="AN226" s="6" t="str">
        <f>IF($W226=AN$4,MAX(AN$1:AN225)+1,"")</f>
        <v/>
      </c>
      <c r="AO226" s="6" t="str">
        <f>IF($W226=AO$4,MAX(AO$1:AO225)+1,"")</f>
        <v/>
      </c>
      <c r="AP226" s="6" t="str">
        <f>IF($W226=AP$4,MAX(AP$1:AP225)+1,"")</f>
        <v/>
      </c>
      <c r="AQ226" s="6" t="str">
        <f>IF($W226=AQ$4,MAX(AQ$1:AQ225)+1,"")</f>
        <v/>
      </c>
      <c r="AR226" s="6" t="str">
        <f>IF($W226=AR$4,MAX(AR$1:AR225)+1,"")</f>
        <v/>
      </c>
      <c r="AS226" s="6" t="str">
        <f>IF($W226=AS$4,MAX(AS$1:AS225)+1,"")</f>
        <v/>
      </c>
      <c r="AT226" s="6" t="str">
        <f>IF($W226=AT$4,MAX(AT$1:AT225)+1,"")</f>
        <v/>
      </c>
      <c r="AU226" s="6" t="str">
        <f>IF($W226=AU$4,MAX(AU$1:AU225)+1,"")</f>
        <v/>
      </c>
      <c r="AV226" s="6" t="str">
        <f>IF($W226=AV$4,MAX(AV$1:AV225)+1,"")</f>
        <v/>
      </c>
      <c r="AW226" s="6" t="str">
        <f>IF($W226=AW$4,MAX(AW$1:AW225)+1,"")</f>
        <v/>
      </c>
      <c r="AX226" s="6" t="str">
        <f>IF($W226=AX$4,MAX(AX$1:AX225)+1,"")</f>
        <v/>
      </c>
      <c r="AY226" s="6" t="str">
        <f>IF($W226=AY$4,MAX(AY$1:AY225)+1,"")</f>
        <v/>
      </c>
      <c r="AZ226" s="6">
        <f>IF($W226=AZ$4,MAX(AZ$1:AZ225)+1,"")</f>
        <v>4</v>
      </c>
      <c r="BA226" s="6" t="str">
        <f>IF($W226=BA$4,MAX(BA$1:BA225)+1,"")</f>
        <v/>
      </c>
      <c r="BB226" s="6" t="str">
        <f>IF($W226=BB$4,MAX(BB$1:BB225)+1,"")</f>
        <v/>
      </c>
      <c r="BC226" s="6" t="str">
        <f>IF($W226=BC$4,MAX(BC$1:BC225)+1,"")</f>
        <v/>
      </c>
      <c r="BD226" s="6" t="str">
        <f>IF($W226=BD$4,MAX(BD$1:BD225)+1,"")</f>
        <v/>
      </c>
      <c r="BE226" s="6" t="str">
        <f>IF($W226=BE$4,MAX(BE$1:BE225)+1,"")</f>
        <v/>
      </c>
      <c r="BF226" s="6" t="str">
        <f>IF($W226=BF$4,MAX(BF$1:BF225)+1,"")</f>
        <v/>
      </c>
      <c r="BG226" s="6" t="str">
        <f>IF($W226=BG$4,MAX(BG$1:BG225)+1,"")</f>
        <v/>
      </c>
      <c r="BH226" s="6" t="str">
        <f>IF($W226=BH$4,MAX(BH$1:BH225)+1,"")</f>
        <v/>
      </c>
      <c r="BI226" s="6" t="str">
        <f>IF($W226=BI$4,MAX(BI$1:BI225)+1,"")</f>
        <v/>
      </c>
      <c r="BJ226" s="6" t="str">
        <f>IF($W226=BJ$4,MAX(BJ$1:BJ225)+1,"")</f>
        <v/>
      </c>
      <c r="BK226" s="6" t="str">
        <f>IF($W226=BK$4,MAX(BK$1:BK225)+1,"")</f>
        <v/>
      </c>
      <c r="BL226" s="6" t="str">
        <f>IF($W226=BL$4,MAX(BL$1:BL225)+1,"")</f>
        <v/>
      </c>
      <c r="BM226" s="6" t="str">
        <f>IF($W226=BM$4,MAX(BM$1:BM225)+1,"")</f>
        <v/>
      </c>
      <c r="BN226" s="6" t="str">
        <f>IF($W226=BN$4,MAX(BN$1:BN225)+1,"")</f>
        <v/>
      </c>
      <c r="BO226" s="6" t="str">
        <f>IF($W226=BO$4,MAX(BO$1:BO225)+1,"")</f>
        <v/>
      </c>
      <c r="BP226" s="6" t="str">
        <f>IF($W226=BP$4,MAX(BP$1:BP225)+1,"")</f>
        <v/>
      </c>
      <c r="BQ226" s="6" t="str">
        <f>IF($W226=BQ$4,MAX(BQ$1:BQ225)+1,"")</f>
        <v/>
      </c>
      <c r="BR226" s="6" t="str">
        <f>IF($W226=BR$4,MAX(BR$1:BR225)+1,"")</f>
        <v/>
      </c>
      <c r="BS226" s="6" t="str">
        <f>IF($W226=BS$4,MAX(BS$1:BS225)+1,"")</f>
        <v/>
      </c>
      <c r="BT226" s="6" t="str">
        <f>IF($W226=BT$4,MAX(BT$1:BT225)+1,"")</f>
        <v/>
      </c>
      <c r="BU226" s="6" t="str">
        <f>IF($W226=BU$4,MAX(BU$1:BU225)+1,"")</f>
        <v/>
      </c>
      <c r="BV226" s="6" t="str">
        <f>IF($W226=BV$4,MAX(BV$1:BV225)+1,"")</f>
        <v/>
      </c>
      <c r="BW226" s="6" t="str">
        <f>IF($W226=BW$4,MAX(BW$1:BW225)+1,"")</f>
        <v/>
      </c>
      <c r="BX226" s="6" t="str">
        <f>IF($W226=BX$4,MAX(BX$1:BX225)+1,"")</f>
        <v/>
      </c>
      <c r="BY226" s="6" t="str">
        <f>IF($W226=BY$4,MAX(BY$1:BY225)+1,"")</f>
        <v/>
      </c>
      <c r="BZ226" s="6" t="str">
        <f>IF($W226=BZ$4,MAX(BZ$1:BZ225)+1,"")</f>
        <v/>
      </c>
      <c r="CA226" s="6" t="str">
        <f>IF($W226=CA$4,MAX(CA$1:CA225)+1,"")</f>
        <v/>
      </c>
      <c r="CB226" s="6" t="str">
        <f>IF($W226=CB$4,MAX(CB$1:CB225)+1,"")</f>
        <v/>
      </c>
      <c r="CC226" s="6" t="str">
        <f>IF($W226=CC$4,MAX(CC$1:CC225)+1,"")</f>
        <v/>
      </c>
      <c r="CD226" s="6" t="str">
        <f>IF($W226=CD$4,MAX(CD$1:CD225)+1,"")</f>
        <v/>
      </c>
      <c r="CE226" s="6" t="str">
        <f>IF($W226=CE$4,MAX(CE$1:CE225)+1,"")</f>
        <v/>
      </c>
      <c r="CF226" s="6" t="str">
        <f>IF($W226=CF$4,MAX(CF$1:CF225)+1,"")</f>
        <v/>
      </c>
      <c r="CG226" s="6" t="str">
        <f>IF($W226=CG$4,MAX(CG$1:CG225)+1,"")</f>
        <v/>
      </c>
      <c r="CH226" s="6" t="str">
        <f>IF($W226=CH$4,MAX(CH$1:CH225)+1,"")</f>
        <v/>
      </c>
      <c r="CI226" s="6" t="str">
        <f>IF($W226=CI$4,MAX(CI$1:CI225)+1,"")</f>
        <v/>
      </c>
      <c r="CJ226" s="6" t="str">
        <f>IF($W226=CJ$4,MAX(CJ$1:CJ225)+1,"")</f>
        <v/>
      </c>
      <c r="CK226" s="6" t="str">
        <f>IF($W226=CK$4,MAX(CK$1:CK225)+1,"")</f>
        <v/>
      </c>
      <c r="CL226" s="6" t="str">
        <f>IF($W226=CL$4,MAX(CL$1:CL225)+1,"")</f>
        <v/>
      </c>
      <c r="CM226" s="6" t="str">
        <f>IF($W226=CM$4,MAX(CM$1:CM225)+1,"")</f>
        <v/>
      </c>
      <c r="CN226" s="6" t="str">
        <f>IF($W226=CN$4,MAX(CN$1:CN225)+1,"")</f>
        <v/>
      </c>
      <c r="CO226" s="6" t="str">
        <f>IF($W226=CO$4,MAX(CO$1:CO225)+1,"")</f>
        <v/>
      </c>
      <c r="CP226" s="6" t="str">
        <f>IF($W226=CP$4,MAX(CP$1:CP225)+1,"")</f>
        <v/>
      </c>
      <c r="CQ226" s="6" t="str">
        <f>IF($W226=CQ$4,MAX(CQ$1:CQ225)+1,"")</f>
        <v/>
      </c>
      <c r="CR226" s="6" t="str">
        <f>IF($W226=CR$4,MAX(CR$1:CR225)+1,"")</f>
        <v/>
      </c>
      <c r="CS226" s="6" t="str">
        <f>IF($W226=CS$4,MAX(CS$1:CS225)+1,"")</f>
        <v/>
      </c>
      <c r="CT226" s="5">
        <f t="shared" si="49"/>
        <v>4</v>
      </c>
      <c r="CU226" s="6" t="str">
        <f t="shared" si="50"/>
        <v>1709901910473</v>
      </c>
      <c r="CV226" s="5" t="str">
        <f t="shared" si="51"/>
        <v>เด็กหญิง</v>
      </c>
      <c r="CW226" s="5" t="str" cm="1">
        <f t="array" ref="CW226">RIGHT(F226,MIN(LEN(SUBSTITUTE(F226,รายชื่อนักเรียนแยกห้อง!$AD$5:$AD$8,""))))</f>
        <v>ลลิตา</v>
      </c>
      <c r="CX226" s="6" t="str">
        <f t="shared" si="52"/>
        <v/>
      </c>
      <c r="CY226" s="6">
        <f t="shared" si="53"/>
        <v>0</v>
      </c>
      <c r="CZ226" s="5" t="str">
        <f t="shared" si="54"/>
        <v>มัธยมศึกษาปีที่ 2/1-</v>
      </c>
      <c r="DA226" s="5" t="str">
        <f t="shared" si="55"/>
        <v>มัธยมศึกษาปีที่ 2/1-0</v>
      </c>
      <c r="DC226" s="6" t="str">
        <f>IF(DB226="วิทย์-คณิต (เตรียมวิศวะ)",MAX($DC$1:DC225)+1,"")</f>
        <v/>
      </c>
      <c r="DD226" s="6" t="str">
        <f>IF(DB226="วิทย์-คณิต (วิทยาศาสตร์สุขภาพ)",MAX($DD$1:DD225)+1,"")</f>
        <v/>
      </c>
      <c r="DE226" s="6" t="str">
        <f>IF(DB226="ศิลป์การจัดการธุรกิจการค้าสมัยใหม่",MAX($DE$1:DE225)+1,"")</f>
        <v/>
      </c>
      <c r="DF226" s="6" t="str">
        <f>IF(DB226="ศิลป์ภาษาจีนเพื่อธุรกิจ 4.0",MAX($DF$1:DF225)+1,"")</f>
        <v/>
      </c>
      <c r="DG226" s="6" t="str">
        <f>IF(DB226="ศิลป์ภาษาอังกฤษเพื่อการสื่อสารธุรกิจ",MAX($DG$1:DG225)+1,"")</f>
        <v/>
      </c>
      <c r="DH226" s="6" t="str">
        <f>IF(DB226="นวัตกรรมการจัดการเกษตร",MAX($DH$1:DH225)+1,"")</f>
        <v/>
      </c>
      <c r="DI226" s="5">
        <f t="shared" si="56"/>
        <v>0</v>
      </c>
      <c r="DJ226" s="5" t="str">
        <f t="shared" si="57"/>
        <v>มัธยมศึกษาปีที่ 2/1-29</v>
      </c>
      <c r="DK226" s="5" t="str">
        <f t="shared" si="58"/>
        <v>-0</v>
      </c>
      <c r="DL226" s="5" t="str">
        <f t="shared" si="59"/>
        <v>มัธยมศึกษาปีที่ 2</v>
      </c>
    </row>
    <row r="227" spans="1:116">
      <c r="A227" s="5" t="str">
        <f t="shared" si="60"/>
        <v>มัธยมศึกษาปีที่ 2/1-30</v>
      </c>
      <c r="B227" s="5" t="str">
        <f t="shared" si="46"/>
        <v>ช68209-8</v>
      </c>
      <c r="C227" s="5" t="str">
        <f t="shared" si="47"/>
        <v>-0</v>
      </c>
      <c r="D227" s="8">
        <v>30</v>
      </c>
      <c r="E227" s="9" t="s">
        <v>666</v>
      </c>
      <c r="F227" s="3" t="s">
        <v>667</v>
      </c>
      <c r="G227" s="3" t="s">
        <v>2035</v>
      </c>
      <c r="H227" s="69">
        <v>1</v>
      </c>
      <c r="I227" s="69">
        <v>7</v>
      </c>
      <c r="J227" s="69">
        <v>0</v>
      </c>
      <c r="K227" s="69">
        <v>9</v>
      </c>
      <c r="L227" s="69">
        <v>9</v>
      </c>
      <c r="M227" s="69">
        <v>0</v>
      </c>
      <c r="N227" s="69">
        <v>1</v>
      </c>
      <c r="O227" s="69">
        <v>9</v>
      </c>
      <c r="P227" s="69">
        <v>0</v>
      </c>
      <c r="Q227" s="69">
        <v>0</v>
      </c>
      <c r="R227" s="69">
        <v>4</v>
      </c>
      <c r="S227" s="69">
        <v>2</v>
      </c>
      <c r="T227" s="69">
        <v>7</v>
      </c>
      <c r="U227" s="11" t="s">
        <v>579</v>
      </c>
      <c r="W227" s="6" t="str">
        <f>IF(X227="","",IF(X227=รายชื่อชมรม!$B$13,รายชื่อชมรม!$A$13,IF(X227=รายชื่อชมรม!$B$14,รายชื่อชมรม!$A$14,IF(X227=รายชื่อชมรม!$B$15,รายชื่อชมรม!$A$15,IF(X227=รายชื่อชมรม!$B$16,รายชื่อชมรม!$A$16,IF(X227=รายชื่อชมรม!$B$17,รายชื่อชมรม!$A$17,IF(X227=รายชื่อชมรม!$B$18,รายชื่อชมรม!$A$18,IF(X227=รายชื่อชมรม!$B$19,รายชื่อชมรม!$A$19,IF(X227=รายชื่อชมรม!$B$20,รายชื่อชมรม!$A$20,IF(X227=รายชื่อชมรม!$B$21,รายชื่อชมรม!$A$21,IF(X227=รายชื่อชมรม!$B$22,รายชื่อชมรม!$A$22,"-")))))))))))</f>
        <v>ช68209</v>
      </c>
      <c r="X227" s="6" t="s">
        <v>2312</v>
      </c>
      <c r="Y227" s="6" t="str">
        <f>IF(W227=0,"",IF(W227="-","",IF(W227="","",VLOOKUP(W227,รายชื่อชมรม!$A$3:$F$83,3,FALSE))))</f>
        <v>นางสาวณัฐกานต์  อยู่วงษ์อั๋น</v>
      </c>
      <c r="Z227" s="6" t="str">
        <f>IF(Y227=$Z$4,MAX(Z$1:$Z226)+1,"")</f>
        <v/>
      </c>
      <c r="AA227" s="6" t="str">
        <f>IF($Y227=AA$4,MAX(AA$1:AA226)+1,"")</f>
        <v/>
      </c>
      <c r="AB227" s="6" t="str">
        <f>IF($Y227=AB$4,MAX(AB$1:AB226)+1,"")</f>
        <v/>
      </c>
      <c r="AC227" s="6" t="str">
        <f>IF($Y227=AC$4,MAX(AC$1:AC226)+1,"")</f>
        <v/>
      </c>
      <c r="AD227" s="6" t="str">
        <f>IF($Y227=AD$4,MAX(AD$1:AD226)+1,"")</f>
        <v/>
      </c>
      <c r="AE227" s="6" t="str">
        <f>IF($Y227=AE$4,MAX(AE$1:AE226)+1,"")</f>
        <v/>
      </c>
      <c r="AF227" s="6" t="str">
        <f>IF($Y227=AF$4,MAX(AF$1:AF226)+1,"")</f>
        <v/>
      </c>
      <c r="AG227" s="6" t="str">
        <f>IF($Y227=AG$4,MAX(AG$1:AG226)+1,"")</f>
        <v/>
      </c>
      <c r="AH227" s="6" t="str">
        <f>IF($Y227=AH$4,MAX(AH$1:AH226)+1,"")</f>
        <v/>
      </c>
      <c r="AI227" s="5">
        <f t="shared" si="48"/>
        <v>0</v>
      </c>
      <c r="AK227" s="6" t="str">
        <f>IF($W227=AK$4,MAX(AK$1:AK226)+1,"")</f>
        <v/>
      </c>
      <c r="AL227" s="6" t="str">
        <f>IF($W227=AL$4,MAX(AL$1:AL226)+1,"")</f>
        <v/>
      </c>
      <c r="AM227" s="6" t="str">
        <f>IF($W227=AM$4,MAX(AM$1:AM226)+1,"")</f>
        <v/>
      </c>
      <c r="AN227" s="6" t="str">
        <f>IF($W227=AN$4,MAX(AN$1:AN226)+1,"")</f>
        <v/>
      </c>
      <c r="AO227" s="6" t="str">
        <f>IF($W227=AO$4,MAX(AO$1:AO226)+1,"")</f>
        <v/>
      </c>
      <c r="AP227" s="6" t="str">
        <f>IF($W227=AP$4,MAX(AP$1:AP226)+1,"")</f>
        <v/>
      </c>
      <c r="AQ227" s="6" t="str">
        <f>IF($W227=AQ$4,MAX(AQ$1:AQ226)+1,"")</f>
        <v/>
      </c>
      <c r="AR227" s="6" t="str">
        <f>IF($W227=AR$4,MAX(AR$1:AR226)+1,"")</f>
        <v/>
      </c>
      <c r="AS227" s="6" t="str">
        <f>IF($W227=AS$4,MAX(AS$1:AS226)+1,"")</f>
        <v/>
      </c>
      <c r="AT227" s="6" t="str">
        <f>IF($W227=AT$4,MAX(AT$1:AT226)+1,"")</f>
        <v/>
      </c>
      <c r="AU227" s="6" t="str">
        <f>IF($W227=AU$4,MAX(AU$1:AU226)+1,"")</f>
        <v/>
      </c>
      <c r="AV227" s="6" t="str">
        <f>IF($W227=AV$4,MAX(AV$1:AV226)+1,"")</f>
        <v/>
      </c>
      <c r="AW227" s="6" t="str">
        <f>IF($W227=AW$4,MAX(AW$1:AW226)+1,"")</f>
        <v/>
      </c>
      <c r="AX227" s="6" t="str">
        <f>IF($W227=AX$4,MAX(AX$1:AX226)+1,"")</f>
        <v/>
      </c>
      <c r="AY227" s="6" t="str">
        <f>IF($W227=AY$4,MAX(AY$1:AY226)+1,"")</f>
        <v/>
      </c>
      <c r="AZ227" s="6" t="str">
        <f>IF($W227=AZ$4,MAX(AZ$1:AZ226)+1,"")</f>
        <v/>
      </c>
      <c r="BA227" s="6" t="str">
        <f>IF($W227=BA$4,MAX(BA$1:BA226)+1,"")</f>
        <v/>
      </c>
      <c r="BB227" s="6" t="str">
        <f>IF($W227=BB$4,MAX(BB$1:BB226)+1,"")</f>
        <v/>
      </c>
      <c r="BC227" s="6">
        <f>IF($W227=BC$4,MAX(BC$1:BC226)+1,"")</f>
        <v>8</v>
      </c>
      <c r="BD227" s="6" t="str">
        <f>IF($W227=BD$4,MAX(BD$1:BD226)+1,"")</f>
        <v/>
      </c>
      <c r="BE227" s="6" t="str">
        <f>IF($W227=BE$4,MAX(BE$1:BE226)+1,"")</f>
        <v/>
      </c>
      <c r="BF227" s="6" t="str">
        <f>IF($W227=BF$4,MAX(BF$1:BF226)+1,"")</f>
        <v/>
      </c>
      <c r="BG227" s="6" t="str">
        <f>IF($W227=BG$4,MAX(BG$1:BG226)+1,"")</f>
        <v/>
      </c>
      <c r="BH227" s="6" t="str">
        <f>IF($W227=BH$4,MAX(BH$1:BH226)+1,"")</f>
        <v/>
      </c>
      <c r="BI227" s="6" t="str">
        <f>IF($W227=BI$4,MAX(BI$1:BI226)+1,"")</f>
        <v/>
      </c>
      <c r="BJ227" s="6" t="str">
        <f>IF($W227=BJ$4,MAX(BJ$1:BJ226)+1,"")</f>
        <v/>
      </c>
      <c r="BK227" s="6" t="str">
        <f>IF($W227=BK$4,MAX(BK$1:BK226)+1,"")</f>
        <v/>
      </c>
      <c r="BL227" s="6" t="str">
        <f>IF($W227=BL$4,MAX(BL$1:BL226)+1,"")</f>
        <v/>
      </c>
      <c r="BM227" s="6" t="str">
        <f>IF($W227=BM$4,MAX(BM$1:BM226)+1,"")</f>
        <v/>
      </c>
      <c r="BN227" s="6" t="str">
        <f>IF($W227=BN$4,MAX(BN$1:BN226)+1,"")</f>
        <v/>
      </c>
      <c r="BO227" s="6" t="str">
        <f>IF($W227=BO$4,MAX(BO$1:BO226)+1,"")</f>
        <v/>
      </c>
      <c r="BP227" s="6" t="str">
        <f>IF($W227=BP$4,MAX(BP$1:BP226)+1,"")</f>
        <v/>
      </c>
      <c r="BQ227" s="6" t="str">
        <f>IF($W227=BQ$4,MAX(BQ$1:BQ226)+1,"")</f>
        <v/>
      </c>
      <c r="BR227" s="6" t="str">
        <f>IF($W227=BR$4,MAX(BR$1:BR226)+1,"")</f>
        <v/>
      </c>
      <c r="BS227" s="6" t="str">
        <f>IF($W227=BS$4,MAX(BS$1:BS226)+1,"")</f>
        <v/>
      </c>
      <c r="BT227" s="6" t="str">
        <f>IF($W227=BT$4,MAX(BT$1:BT226)+1,"")</f>
        <v/>
      </c>
      <c r="BU227" s="6" t="str">
        <f>IF($W227=BU$4,MAX(BU$1:BU226)+1,"")</f>
        <v/>
      </c>
      <c r="BV227" s="6" t="str">
        <f>IF($W227=BV$4,MAX(BV$1:BV226)+1,"")</f>
        <v/>
      </c>
      <c r="BW227" s="6" t="str">
        <f>IF($W227=BW$4,MAX(BW$1:BW226)+1,"")</f>
        <v/>
      </c>
      <c r="BX227" s="6" t="str">
        <f>IF($W227=BX$4,MAX(BX$1:BX226)+1,"")</f>
        <v/>
      </c>
      <c r="BY227" s="6" t="str">
        <f>IF($W227=BY$4,MAX(BY$1:BY226)+1,"")</f>
        <v/>
      </c>
      <c r="BZ227" s="6" t="str">
        <f>IF($W227=BZ$4,MAX(BZ$1:BZ226)+1,"")</f>
        <v/>
      </c>
      <c r="CA227" s="6" t="str">
        <f>IF($W227=CA$4,MAX(CA$1:CA226)+1,"")</f>
        <v/>
      </c>
      <c r="CB227" s="6" t="str">
        <f>IF($W227=CB$4,MAX(CB$1:CB226)+1,"")</f>
        <v/>
      </c>
      <c r="CC227" s="6" t="str">
        <f>IF($W227=CC$4,MAX(CC$1:CC226)+1,"")</f>
        <v/>
      </c>
      <c r="CD227" s="6" t="str">
        <f>IF($W227=CD$4,MAX(CD$1:CD226)+1,"")</f>
        <v/>
      </c>
      <c r="CE227" s="6" t="str">
        <f>IF($W227=CE$4,MAX(CE$1:CE226)+1,"")</f>
        <v/>
      </c>
      <c r="CF227" s="6" t="str">
        <f>IF($W227=CF$4,MAX(CF$1:CF226)+1,"")</f>
        <v/>
      </c>
      <c r="CG227" s="6" t="str">
        <f>IF($W227=CG$4,MAX(CG$1:CG226)+1,"")</f>
        <v/>
      </c>
      <c r="CH227" s="6" t="str">
        <f>IF($W227=CH$4,MAX(CH$1:CH226)+1,"")</f>
        <v/>
      </c>
      <c r="CI227" s="6" t="str">
        <f>IF($W227=CI$4,MAX(CI$1:CI226)+1,"")</f>
        <v/>
      </c>
      <c r="CJ227" s="6" t="str">
        <f>IF($W227=CJ$4,MAX(CJ$1:CJ226)+1,"")</f>
        <v/>
      </c>
      <c r="CK227" s="6" t="str">
        <f>IF($W227=CK$4,MAX(CK$1:CK226)+1,"")</f>
        <v/>
      </c>
      <c r="CL227" s="6" t="str">
        <f>IF($W227=CL$4,MAX(CL$1:CL226)+1,"")</f>
        <v/>
      </c>
      <c r="CM227" s="6" t="str">
        <f>IF($W227=CM$4,MAX(CM$1:CM226)+1,"")</f>
        <v/>
      </c>
      <c r="CN227" s="6" t="str">
        <f>IF($W227=CN$4,MAX(CN$1:CN226)+1,"")</f>
        <v/>
      </c>
      <c r="CO227" s="6" t="str">
        <f>IF($W227=CO$4,MAX(CO$1:CO226)+1,"")</f>
        <v/>
      </c>
      <c r="CP227" s="6" t="str">
        <f>IF($W227=CP$4,MAX(CP$1:CP226)+1,"")</f>
        <v/>
      </c>
      <c r="CQ227" s="6" t="str">
        <f>IF($W227=CQ$4,MAX(CQ$1:CQ226)+1,"")</f>
        <v/>
      </c>
      <c r="CR227" s="6" t="str">
        <f>IF($W227=CR$4,MAX(CR$1:CR226)+1,"")</f>
        <v/>
      </c>
      <c r="CS227" s="6" t="str">
        <f>IF($W227=CS$4,MAX(CS$1:CS226)+1,"")</f>
        <v/>
      </c>
      <c r="CT227" s="5">
        <f t="shared" si="49"/>
        <v>8</v>
      </c>
      <c r="CU227" s="6" t="str">
        <f t="shared" si="50"/>
        <v>1709901900427</v>
      </c>
      <c r="CV227" s="5" t="str">
        <f t="shared" si="51"/>
        <v>เด็กหญิง</v>
      </c>
      <c r="CW227" s="5" t="str" cm="1">
        <f t="array" ref="CW227">RIGHT(F227,MIN(LEN(SUBSTITUTE(F227,รายชื่อนักเรียนแยกห้อง!$AD$5:$AD$8,""))))</f>
        <v>พิชญธิดา</v>
      </c>
      <c r="CX227" s="6" t="str">
        <f t="shared" si="52"/>
        <v/>
      </c>
      <c r="CY227" s="6">
        <f t="shared" si="53"/>
        <v>0</v>
      </c>
      <c r="CZ227" s="5" t="str">
        <f t="shared" si="54"/>
        <v>มัธยมศึกษาปีที่ 2/1-</v>
      </c>
      <c r="DA227" s="5" t="str">
        <f t="shared" si="55"/>
        <v>มัธยมศึกษาปีที่ 2/1-0</v>
      </c>
      <c r="DC227" s="6" t="str">
        <f>IF(DB227="วิทย์-คณิต (เตรียมวิศวะ)",MAX($DC$1:DC226)+1,"")</f>
        <v/>
      </c>
      <c r="DD227" s="6" t="str">
        <f>IF(DB227="วิทย์-คณิต (วิทยาศาสตร์สุขภาพ)",MAX($DD$1:DD226)+1,"")</f>
        <v/>
      </c>
      <c r="DE227" s="6" t="str">
        <f>IF(DB227="ศิลป์การจัดการธุรกิจการค้าสมัยใหม่",MAX($DE$1:DE226)+1,"")</f>
        <v/>
      </c>
      <c r="DF227" s="6" t="str">
        <f>IF(DB227="ศิลป์ภาษาจีนเพื่อธุรกิจ 4.0",MAX($DF$1:DF226)+1,"")</f>
        <v/>
      </c>
      <c r="DG227" s="6" t="str">
        <f>IF(DB227="ศิลป์ภาษาอังกฤษเพื่อการสื่อสารธุรกิจ",MAX($DG$1:DG226)+1,"")</f>
        <v/>
      </c>
      <c r="DH227" s="6" t="str">
        <f>IF(DB227="นวัตกรรมการจัดการเกษตร",MAX($DH$1:DH226)+1,"")</f>
        <v/>
      </c>
      <c r="DI227" s="5">
        <f t="shared" si="56"/>
        <v>0</v>
      </c>
      <c r="DJ227" s="5" t="str">
        <f t="shared" si="57"/>
        <v>มัธยมศึกษาปีที่ 2/1-30</v>
      </c>
      <c r="DK227" s="5" t="str">
        <f t="shared" si="58"/>
        <v>-0</v>
      </c>
      <c r="DL227" s="5" t="str">
        <f t="shared" si="59"/>
        <v>มัธยมศึกษาปีที่ 2</v>
      </c>
    </row>
    <row r="228" spans="1:116">
      <c r="A228" s="5" t="str">
        <f t="shared" si="60"/>
        <v>มัธยมศึกษาปีที่ 2/1-31</v>
      </c>
      <c r="B228" s="5" t="str">
        <f t="shared" si="46"/>
        <v>ช68209-9</v>
      </c>
      <c r="C228" s="5" t="str">
        <f t="shared" si="47"/>
        <v>-0</v>
      </c>
      <c r="D228" s="8">
        <v>31</v>
      </c>
      <c r="E228" s="9" t="s">
        <v>668</v>
      </c>
      <c r="F228" s="3" t="s">
        <v>669</v>
      </c>
      <c r="G228" s="3" t="s">
        <v>670</v>
      </c>
      <c r="H228" s="69">
        <v>1</v>
      </c>
      <c r="I228" s="69">
        <v>7</v>
      </c>
      <c r="J228" s="69">
        <v>0</v>
      </c>
      <c r="K228" s="69">
        <v>9</v>
      </c>
      <c r="L228" s="69">
        <v>9</v>
      </c>
      <c r="M228" s="69">
        <v>0</v>
      </c>
      <c r="N228" s="69">
        <v>1</v>
      </c>
      <c r="O228" s="69">
        <v>9</v>
      </c>
      <c r="P228" s="69">
        <v>2</v>
      </c>
      <c r="Q228" s="69">
        <v>0</v>
      </c>
      <c r="R228" s="69">
        <v>5</v>
      </c>
      <c r="S228" s="69">
        <v>7</v>
      </c>
      <c r="T228" s="69">
        <v>6</v>
      </c>
      <c r="U228" s="11" t="s">
        <v>579</v>
      </c>
      <c r="W228" s="6" t="str">
        <f>IF(X228="","",IF(X228=รายชื่อชมรม!$B$13,รายชื่อชมรม!$A$13,IF(X228=รายชื่อชมรม!$B$14,รายชื่อชมรม!$A$14,IF(X228=รายชื่อชมรม!$B$15,รายชื่อชมรม!$A$15,IF(X228=รายชื่อชมรม!$B$16,รายชื่อชมรม!$A$16,IF(X228=รายชื่อชมรม!$B$17,รายชื่อชมรม!$A$17,IF(X228=รายชื่อชมรม!$B$18,รายชื่อชมรม!$A$18,IF(X228=รายชื่อชมรม!$B$19,รายชื่อชมรม!$A$19,IF(X228=รายชื่อชมรม!$B$20,รายชื่อชมรม!$A$20,IF(X228=รายชื่อชมรม!$B$21,รายชื่อชมรม!$A$21,IF(X228=รายชื่อชมรม!$B$22,รายชื่อชมรม!$A$22,"-")))))))))))</f>
        <v>ช68209</v>
      </c>
      <c r="X228" s="6" t="s">
        <v>2312</v>
      </c>
      <c r="Y228" s="6" t="str">
        <f>IF(W228=0,"",IF(W228="-","",IF(W228="","",VLOOKUP(W228,รายชื่อชมรม!$A$3:$F$83,3,FALSE))))</f>
        <v>นางสาวณัฐกานต์  อยู่วงษ์อั๋น</v>
      </c>
      <c r="Z228" s="6" t="str">
        <f>IF(Y228=$Z$4,MAX(Z$1:$Z227)+1,"")</f>
        <v/>
      </c>
      <c r="AA228" s="6" t="str">
        <f>IF($Y228=AA$4,MAX(AA$1:AA227)+1,"")</f>
        <v/>
      </c>
      <c r="AB228" s="6" t="str">
        <f>IF($Y228=AB$4,MAX(AB$1:AB227)+1,"")</f>
        <v/>
      </c>
      <c r="AC228" s="6" t="str">
        <f>IF($Y228=AC$4,MAX(AC$1:AC227)+1,"")</f>
        <v/>
      </c>
      <c r="AD228" s="6" t="str">
        <f>IF($Y228=AD$4,MAX(AD$1:AD227)+1,"")</f>
        <v/>
      </c>
      <c r="AE228" s="6" t="str">
        <f>IF($Y228=AE$4,MAX(AE$1:AE227)+1,"")</f>
        <v/>
      </c>
      <c r="AF228" s="6" t="str">
        <f>IF($Y228=AF$4,MAX(AF$1:AF227)+1,"")</f>
        <v/>
      </c>
      <c r="AG228" s="6" t="str">
        <f>IF($Y228=AG$4,MAX(AG$1:AG227)+1,"")</f>
        <v/>
      </c>
      <c r="AH228" s="6" t="str">
        <f>IF($Y228=AH$4,MAX(AH$1:AH227)+1,"")</f>
        <v/>
      </c>
      <c r="AI228" s="5">
        <f t="shared" si="48"/>
        <v>0</v>
      </c>
      <c r="AK228" s="6" t="str">
        <f>IF($W228=AK$4,MAX(AK$1:AK227)+1,"")</f>
        <v/>
      </c>
      <c r="AL228" s="6" t="str">
        <f>IF($W228=AL$4,MAX(AL$1:AL227)+1,"")</f>
        <v/>
      </c>
      <c r="AM228" s="6" t="str">
        <f>IF($W228=AM$4,MAX(AM$1:AM227)+1,"")</f>
        <v/>
      </c>
      <c r="AN228" s="6" t="str">
        <f>IF($W228=AN$4,MAX(AN$1:AN227)+1,"")</f>
        <v/>
      </c>
      <c r="AO228" s="6" t="str">
        <f>IF($W228=AO$4,MAX(AO$1:AO227)+1,"")</f>
        <v/>
      </c>
      <c r="AP228" s="6" t="str">
        <f>IF($W228=AP$4,MAX(AP$1:AP227)+1,"")</f>
        <v/>
      </c>
      <c r="AQ228" s="6" t="str">
        <f>IF($W228=AQ$4,MAX(AQ$1:AQ227)+1,"")</f>
        <v/>
      </c>
      <c r="AR228" s="6" t="str">
        <f>IF($W228=AR$4,MAX(AR$1:AR227)+1,"")</f>
        <v/>
      </c>
      <c r="AS228" s="6" t="str">
        <f>IF($W228=AS$4,MAX(AS$1:AS227)+1,"")</f>
        <v/>
      </c>
      <c r="AT228" s="6" t="str">
        <f>IF($W228=AT$4,MAX(AT$1:AT227)+1,"")</f>
        <v/>
      </c>
      <c r="AU228" s="6" t="str">
        <f>IF($W228=AU$4,MAX(AU$1:AU227)+1,"")</f>
        <v/>
      </c>
      <c r="AV228" s="6" t="str">
        <f>IF($W228=AV$4,MAX(AV$1:AV227)+1,"")</f>
        <v/>
      </c>
      <c r="AW228" s="6" t="str">
        <f>IF($W228=AW$4,MAX(AW$1:AW227)+1,"")</f>
        <v/>
      </c>
      <c r="AX228" s="6" t="str">
        <f>IF($W228=AX$4,MAX(AX$1:AX227)+1,"")</f>
        <v/>
      </c>
      <c r="AY228" s="6" t="str">
        <f>IF($W228=AY$4,MAX(AY$1:AY227)+1,"")</f>
        <v/>
      </c>
      <c r="AZ228" s="6" t="str">
        <f>IF($W228=AZ$4,MAX(AZ$1:AZ227)+1,"")</f>
        <v/>
      </c>
      <c r="BA228" s="6" t="str">
        <f>IF($W228=BA$4,MAX(BA$1:BA227)+1,"")</f>
        <v/>
      </c>
      <c r="BB228" s="6" t="str">
        <f>IF($W228=BB$4,MAX(BB$1:BB227)+1,"")</f>
        <v/>
      </c>
      <c r="BC228" s="6">
        <f>IF($W228=BC$4,MAX(BC$1:BC227)+1,"")</f>
        <v>9</v>
      </c>
      <c r="BD228" s="6" t="str">
        <f>IF($W228=BD$4,MAX(BD$1:BD227)+1,"")</f>
        <v/>
      </c>
      <c r="BE228" s="6" t="str">
        <f>IF($W228=BE$4,MAX(BE$1:BE227)+1,"")</f>
        <v/>
      </c>
      <c r="BF228" s="6" t="str">
        <f>IF($W228=BF$4,MAX(BF$1:BF227)+1,"")</f>
        <v/>
      </c>
      <c r="BG228" s="6" t="str">
        <f>IF($W228=BG$4,MAX(BG$1:BG227)+1,"")</f>
        <v/>
      </c>
      <c r="BH228" s="6" t="str">
        <f>IF($W228=BH$4,MAX(BH$1:BH227)+1,"")</f>
        <v/>
      </c>
      <c r="BI228" s="6" t="str">
        <f>IF($W228=BI$4,MAX(BI$1:BI227)+1,"")</f>
        <v/>
      </c>
      <c r="BJ228" s="6" t="str">
        <f>IF($W228=BJ$4,MAX(BJ$1:BJ227)+1,"")</f>
        <v/>
      </c>
      <c r="BK228" s="6" t="str">
        <f>IF($W228=BK$4,MAX(BK$1:BK227)+1,"")</f>
        <v/>
      </c>
      <c r="BL228" s="6" t="str">
        <f>IF($W228=BL$4,MAX(BL$1:BL227)+1,"")</f>
        <v/>
      </c>
      <c r="BM228" s="6" t="str">
        <f>IF($W228=BM$4,MAX(BM$1:BM227)+1,"")</f>
        <v/>
      </c>
      <c r="BN228" s="6" t="str">
        <f>IF($W228=BN$4,MAX(BN$1:BN227)+1,"")</f>
        <v/>
      </c>
      <c r="BO228" s="6" t="str">
        <f>IF($W228=BO$4,MAX(BO$1:BO227)+1,"")</f>
        <v/>
      </c>
      <c r="BP228" s="6" t="str">
        <f>IF($W228=BP$4,MAX(BP$1:BP227)+1,"")</f>
        <v/>
      </c>
      <c r="BQ228" s="6" t="str">
        <f>IF($W228=BQ$4,MAX(BQ$1:BQ227)+1,"")</f>
        <v/>
      </c>
      <c r="BR228" s="6" t="str">
        <f>IF($W228=BR$4,MAX(BR$1:BR227)+1,"")</f>
        <v/>
      </c>
      <c r="BS228" s="6" t="str">
        <f>IF($W228=BS$4,MAX(BS$1:BS227)+1,"")</f>
        <v/>
      </c>
      <c r="BT228" s="6" t="str">
        <f>IF($W228=BT$4,MAX(BT$1:BT227)+1,"")</f>
        <v/>
      </c>
      <c r="BU228" s="6" t="str">
        <f>IF($W228=BU$4,MAX(BU$1:BU227)+1,"")</f>
        <v/>
      </c>
      <c r="BV228" s="6" t="str">
        <f>IF($W228=BV$4,MAX(BV$1:BV227)+1,"")</f>
        <v/>
      </c>
      <c r="BW228" s="6" t="str">
        <f>IF($W228=BW$4,MAX(BW$1:BW227)+1,"")</f>
        <v/>
      </c>
      <c r="BX228" s="6" t="str">
        <f>IF($W228=BX$4,MAX(BX$1:BX227)+1,"")</f>
        <v/>
      </c>
      <c r="BY228" s="6" t="str">
        <f>IF($W228=BY$4,MAX(BY$1:BY227)+1,"")</f>
        <v/>
      </c>
      <c r="BZ228" s="6" t="str">
        <f>IF($W228=BZ$4,MAX(BZ$1:BZ227)+1,"")</f>
        <v/>
      </c>
      <c r="CA228" s="6" t="str">
        <f>IF($W228=CA$4,MAX(CA$1:CA227)+1,"")</f>
        <v/>
      </c>
      <c r="CB228" s="6" t="str">
        <f>IF($W228=CB$4,MAX(CB$1:CB227)+1,"")</f>
        <v/>
      </c>
      <c r="CC228" s="6" t="str">
        <f>IF($W228=CC$4,MAX(CC$1:CC227)+1,"")</f>
        <v/>
      </c>
      <c r="CD228" s="6" t="str">
        <f>IF($W228=CD$4,MAX(CD$1:CD227)+1,"")</f>
        <v/>
      </c>
      <c r="CE228" s="6" t="str">
        <f>IF($W228=CE$4,MAX(CE$1:CE227)+1,"")</f>
        <v/>
      </c>
      <c r="CF228" s="6" t="str">
        <f>IF($W228=CF$4,MAX(CF$1:CF227)+1,"")</f>
        <v/>
      </c>
      <c r="CG228" s="6" t="str">
        <f>IF($W228=CG$4,MAX(CG$1:CG227)+1,"")</f>
        <v/>
      </c>
      <c r="CH228" s="6" t="str">
        <f>IF($W228=CH$4,MAX(CH$1:CH227)+1,"")</f>
        <v/>
      </c>
      <c r="CI228" s="6" t="str">
        <f>IF($W228=CI$4,MAX(CI$1:CI227)+1,"")</f>
        <v/>
      </c>
      <c r="CJ228" s="6" t="str">
        <f>IF($W228=CJ$4,MAX(CJ$1:CJ227)+1,"")</f>
        <v/>
      </c>
      <c r="CK228" s="6" t="str">
        <f>IF($W228=CK$4,MAX(CK$1:CK227)+1,"")</f>
        <v/>
      </c>
      <c r="CL228" s="6" t="str">
        <f>IF($W228=CL$4,MAX(CL$1:CL227)+1,"")</f>
        <v/>
      </c>
      <c r="CM228" s="6" t="str">
        <f>IF($W228=CM$4,MAX(CM$1:CM227)+1,"")</f>
        <v/>
      </c>
      <c r="CN228" s="6" t="str">
        <f>IF($W228=CN$4,MAX(CN$1:CN227)+1,"")</f>
        <v/>
      </c>
      <c r="CO228" s="6" t="str">
        <f>IF($W228=CO$4,MAX(CO$1:CO227)+1,"")</f>
        <v/>
      </c>
      <c r="CP228" s="6" t="str">
        <f>IF($W228=CP$4,MAX(CP$1:CP227)+1,"")</f>
        <v/>
      </c>
      <c r="CQ228" s="6" t="str">
        <f>IF($W228=CQ$4,MAX(CQ$1:CQ227)+1,"")</f>
        <v/>
      </c>
      <c r="CR228" s="6" t="str">
        <f>IF($W228=CR$4,MAX(CR$1:CR227)+1,"")</f>
        <v/>
      </c>
      <c r="CS228" s="6" t="str">
        <f>IF($W228=CS$4,MAX(CS$1:CS227)+1,"")</f>
        <v/>
      </c>
      <c r="CT228" s="5">
        <f t="shared" si="49"/>
        <v>9</v>
      </c>
      <c r="CU228" s="6" t="str">
        <f t="shared" si="50"/>
        <v>1709901920576</v>
      </c>
      <c r="CV228" s="5" t="str">
        <f t="shared" si="51"/>
        <v>เด็กหญิง</v>
      </c>
      <c r="CW228" s="5" t="str" cm="1">
        <f t="array" ref="CW228">RIGHT(F228,MIN(LEN(SUBSTITUTE(F228,รายชื่อนักเรียนแยกห้อง!$AD$5:$AD$8,""))))</f>
        <v>ภิรัญญา</v>
      </c>
      <c r="CX228" s="6" t="str">
        <f t="shared" si="52"/>
        <v/>
      </c>
      <c r="CY228" s="6">
        <f t="shared" si="53"/>
        <v>0</v>
      </c>
      <c r="CZ228" s="5" t="str">
        <f t="shared" si="54"/>
        <v>มัธยมศึกษาปีที่ 2/1-</v>
      </c>
      <c r="DA228" s="5" t="str">
        <f t="shared" si="55"/>
        <v>มัธยมศึกษาปีที่ 2/1-0</v>
      </c>
      <c r="DC228" s="6" t="str">
        <f>IF(DB228="วิทย์-คณิต (เตรียมวิศวะ)",MAX($DC$1:DC227)+1,"")</f>
        <v/>
      </c>
      <c r="DD228" s="6" t="str">
        <f>IF(DB228="วิทย์-คณิต (วิทยาศาสตร์สุขภาพ)",MAX($DD$1:DD227)+1,"")</f>
        <v/>
      </c>
      <c r="DE228" s="6" t="str">
        <f>IF(DB228="ศิลป์การจัดการธุรกิจการค้าสมัยใหม่",MAX($DE$1:DE227)+1,"")</f>
        <v/>
      </c>
      <c r="DF228" s="6" t="str">
        <f>IF(DB228="ศิลป์ภาษาจีนเพื่อธุรกิจ 4.0",MAX($DF$1:DF227)+1,"")</f>
        <v/>
      </c>
      <c r="DG228" s="6" t="str">
        <f>IF(DB228="ศิลป์ภาษาอังกฤษเพื่อการสื่อสารธุรกิจ",MAX($DG$1:DG227)+1,"")</f>
        <v/>
      </c>
      <c r="DH228" s="6" t="str">
        <f>IF(DB228="นวัตกรรมการจัดการเกษตร",MAX($DH$1:DH227)+1,"")</f>
        <v/>
      </c>
      <c r="DI228" s="5">
        <f t="shared" si="56"/>
        <v>0</v>
      </c>
      <c r="DJ228" s="5" t="str">
        <f t="shared" si="57"/>
        <v>มัธยมศึกษาปีที่ 2/1-31</v>
      </c>
      <c r="DK228" s="5" t="str">
        <f t="shared" si="58"/>
        <v>-0</v>
      </c>
      <c r="DL228" s="5" t="str">
        <f t="shared" si="59"/>
        <v>มัธยมศึกษาปีที่ 2</v>
      </c>
    </row>
    <row r="229" spans="1:116">
      <c r="A229" s="5" t="str">
        <f t="shared" si="60"/>
        <v>มัธยมศึกษาปีที่ 2/1-32</v>
      </c>
      <c r="B229" s="5" t="str">
        <f t="shared" si="46"/>
        <v>ช68202-3</v>
      </c>
      <c r="C229" s="5" t="str">
        <f t="shared" si="47"/>
        <v>-0</v>
      </c>
      <c r="D229" s="8">
        <v>32</v>
      </c>
      <c r="E229" s="9" t="s">
        <v>671</v>
      </c>
      <c r="F229" s="3" t="s">
        <v>672</v>
      </c>
      <c r="G229" s="3" t="s">
        <v>673</v>
      </c>
      <c r="H229" s="69">
        <v>1</v>
      </c>
      <c r="I229" s="69">
        <v>7</v>
      </c>
      <c r="J229" s="69">
        <v>0</v>
      </c>
      <c r="K229" s="69">
        <v>9</v>
      </c>
      <c r="L229" s="69">
        <v>9</v>
      </c>
      <c r="M229" s="69">
        <v>0</v>
      </c>
      <c r="N229" s="69">
        <v>1</v>
      </c>
      <c r="O229" s="69">
        <v>8</v>
      </c>
      <c r="P229" s="69">
        <v>9</v>
      </c>
      <c r="Q229" s="69">
        <v>9</v>
      </c>
      <c r="R229" s="69">
        <v>3</v>
      </c>
      <c r="S229" s="69">
        <v>6</v>
      </c>
      <c r="T229" s="69">
        <v>4</v>
      </c>
      <c r="U229" s="11" t="s">
        <v>579</v>
      </c>
      <c r="W229" s="6" t="str">
        <f>IF(X229="","",IF(X229=รายชื่อชมรม!$B$13,รายชื่อชมรม!$A$13,IF(X229=รายชื่อชมรม!$B$14,รายชื่อชมรม!$A$14,IF(X229=รายชื่อชมรม!$B$15,รายชื่อชมรม!$A$15,IF(X229=รายชื่อชมรม!$B$16,รายชื่อชมรม!$A$16,IF(X229=รายชื่อชมรม!$B$17,รายชื่อชมรม!$A$17,IF(X229=รายชื่อชมรม!$B$18,รายชื่อชมรม!$A$18,IF(X229=รายชื่อชมรม!$B$19,รายชื่อชมรม!$A$19,IF(X229=รายชื่อชมรม!$B$20,รายชื่อชมรม!$A$20,IF(X229=รายชื่อชมรม!$B$21,รายชื่อชมรม!$A$21,IF(X229=รายชื่อชมรม!$B$22,รายชื่อชมรม!$A$22,"-")))))))))))</f>
        <v>ช68202</v>
      </c>
      <c r="X229" s="6" t="s">
        <v>1398</v>
      </c>
      <c r="Y229" s="6" t="str">
        <f>IF(W229=0,"",IF(W229="-","",IF(W229="","",VLOOKUP(W229,รายชื่อชมรม!$A$3:$F$83,3,FALSE))))</f>
        <v>นายณฤริท  วิชรัจจ์</v>
      </c>
      <c r="Z229" s="6" t="str">
        <f>IF(Y229=$Z$4,MAX(Z$1:$Z228)+1,"")</f>
        <v/>
      </c>
      <c r="AA229" s="6" t="str">
        <f>IF($Y229=AA$4,MAX(AA$1:AA228)+1,"")</f>
        <v/>
      </c>
      <c r="AB229" s="6" t="str">
        <f>IF($Y229=AB$4,MAX(AB$1:AB228)+1,"")</f>
        <v/>
      </c>
      <c r="AC229" s="6" t="str">
        <f>IF($Y229=AC$4,MAX(AC$1:AC228)+1,"")</f>
        <v/>
      </c>
      <c r="AD229" s="6" t="str">
        <f>IF($Y229=AD$4,MAX(AD$1:AD228)+1,"")</f>
        <v/>
      </c>
      <c r="AE229" s="6" t="str">
        <f>IF($Y229=AE$4,MAX(AE$1:AE228)+1,"")</f>
        <v/>
      </c>
      <c r="AF229" s="6" t="str">
        <f>IF($Y229=AF$4,MAX(AF$1:AF228)+1,"")</f>
        <v/>
      </c>
      <c r="AG229" s="6" t="str">
        <f>IF($Y229=AG$4,MAX(AG$1:AG228)+1,"")</f>
        <v/>
      </c>
      <c r="AH229" s="6" t="str">
        <f>IF($Y229=AH$4,MAX(AH$1:AH228)+1,"")</f>
        <v/>
      </c>
      <c r="AI229" s="5">
        <f t="shared" si="48"/>
        <v>0</v>
      </c>
      <c r="AK229" s="6" t="str">
        <f>IF($W229=AK$4,MAX(AK$1:AK228)+1,"")</f>
        <v/>
      </c>
      <c r="AL229" s="6" t="str">
        <f>IF($W229=AL$4,MAX(AL$1:AL228)+1,"")</f>
        <v/>
      </c>
      <c r="AM229" s="6" t="str">
        <f>IF($W229=AM$4,MAX(AM$1:AM228)+1,"")</f>
        <v/>
      </c>
      <c r="AN229" s="6" t="str">
        <f>IF($W229=AN$4,MAX(AN$1:AN228)+1,"")</f>
        <v/>
      </c>
      <c r="AO229" s="6" t="str">
        <f>IF($W229=AO$4,MAX(AO$1:AO228)+1,"")</f>
        <v/>
      </c>
      <c r="AP229" s="6" t="str">
        <f>IF($W229=AP$4,MAX(AP$1:AP228)+1,"")</f>
        <v/>
      </c>
      <c r="AQ229" s="6" t="str">
        <f>IF($W229=AQ$4,MAX(AQ$1:AQ228)+1,"")</f>
        <v/>
      </c>
      <c r="AR229" s="6" t="str">
        <f>IF($W229=AR$4,MAX(AR$1:AR228)+1,"")</f>
        <v/>
      </c>
      <c r="AS229" s="6" t="str">
        <f>IF($W229=AS$4,MAX(AS$1:AS228)+1,"")</f>
        <v/>
      </c>
      <c r="AT229" s="6" t="str">
        <f>IF($W229=AT$4,MAX(AT$1:AT228)+1,"")</f>
        <v/>
      </c>
      <c r="AU229" s="6" t="str">
        <f>IF($W229=AU$4,MAX(AU$1:AU228)+1,"")</f>
        <v/>
      </c>
      <c r="AV229" s="6">
        <f>IF($W229=AV$4,MAX(AV$1:AV228)+1,"")</f>
        <v>3</v>
      </c>
      <c r="AW229" s="6" t="str">
        <f>IF($W229=AW$4,MAX(AW$1:AW228)+1,"")</f>
        <v/>
      </c>
      <c r="AX229" s="6" t="str">
        <f>IF($W229=AX$4,MAX(AX$1:AX228)+1,"")</f>
        <v/>
      </c>
      <c r="AY229" s="6" t="str">
        <f>IF($W229=AY$4,MAX(AY$1:AY228)+1,"")</f>
        <v/>
      </c>
      <c r="AZ229" s="6" t="str">
        <f>IF($W229=AZ$4,MAX(AZ$1:AZ228)+1,"")</f>
        <v/>
      </c>
      <c r="BA229" s="6" t="str">
        <f>IF($W229=BA$4,MAX(BA$1:BA228)+1,"")</f>
        <v/>
      </c>
      <c r="BB229" s="6" t="str">
        <f>IF($W229=BB$4,MAX(BB$1:BB228)+1,"")</f>
        <v/>
      </c>
      <c r="BC229" s="6" t="str">
        <f>IF($W229=BC$4,MAX(BC$1:BC228)+1,"")</f>
        <v/>
      </c>
      <c r="BD229" s="6" t="str">
        <f>IF($W229=BD$4,MAX(BD$1:BD228)+1,"")</f>
        <v/>
      </c>
      <c r="BE229" s="6" t="str">
        <f>IF($W229=BE$4,MAX(BE$1:BE228)+1,"")</f>
        <v/>
      </c>
      <c r="BF229" s="6" t="str">
        <f>IF($W229=BF$4,MAX(BF$1:BF228)+1,"")</f>
        <v/>
      </c>
      <c r="BG229" s="6" t="str">
        <f>IF($W229=BG$4,MAX(BG$1:BG228)+1,"")</f>
        <v/>
      </c>
      <c r="BH229" s="6" t="str">
        <f>IF($W229=BH$4,MAX(BH$1:BH228)+1,"")</f>
        <v/>
      </c>
      <c r="BI229" s="6" t="str">
        <f>IF($W229=BI$4,MAX(BI$1:BI228)+1,"")</f>
        <v/>
      </c>
      <c r="BJ229" s="6" t="str">
        <f>IF($W229=BJ$4,MAX(BJ$1:BJ228)+1,"")</f>
        <v/>
      </c>
      <c r="BK229" s="6" t="str">
        <f>IF($W229=BK$4,MAX(BK$1:BK228)+1,"")</f>
        <v/>
      </c>
      <c r="BL229" s="6" t="str">
        <f>IF($W229=BL$4,MAX(BL$1:BL228)+1,"")</f>
        <v/>
      </c>
      <c r="BM229" s="6" t="str">
        <f>IF($W229=BM$4,MAX(BM$1:BM228)+1,"")</f>
        <v/>
      </c>
      <c r="BN229" s="6" t="str">
        <f>IF($W229=BN$4,MAX(BN$1:BN228)+1,"")</f>
        <v/>
      </c>
      <c r="BO229" s="6" t="str">
        <f>IF($W229=BO$4,MAX(BO$1:BO228)+1,"")</f>
        <v/>
      </c>
      <c r="BP229" s="6" t="str">
        <f>IF($W229=BP$4,MAX(BP$1:BP228)+1,"")</f>
        <v/>
      </c>
      <c r="BQ229" s="6" t="str">
        <f>IF($W229=BQ$4,MAX(BQ$1:BQ228)+1,"")</f>
        <v/>
      </c>
      <c r="BR229" s="6" t="str">
        <f>IF($W229=BR$4,MAX(BR$1:BR228)+1,"")</f>
        <v/>
      </c>
      <c r="BS229" s="6" t="str">
        <f>IF($W229=BS$4,MAX(BS$1:BS228)+1,"")</f>
        <v/>
      </c>
      <c r="BT229" s="6" t="str">
        <f>IF($W229=BT$4,MAX(BT$1:BT228)+1,"")</f>
        <v/>
      </c>
      <c r="BU229" s="6" t="str">
        <f>IF($W229=BU$4,MAX(BU$1:BU228)+1,"")</f>
        <v/>
      </c>
      <c r="BV229" s="6" t="str">
        <f>IF($W229=BV$4,MAX(BV$1:BV228)+1,"")</f>
        <v/>
      </c>
      <c r="BW229" s="6" t="str">
        <f>IF($W229=BW$4,MAX(BW$1:BW228)+1,"")</f>
        <v/>
      </c>
      <c r="BX229" s="6" t="str">
        <f>IF($W229=BX$4,MAX(BX$1:BX228)+1,"")</f>
        <v/>
      </c>
      <c r="BY229" s="6" t="str">
        <f>IF($W229=BY$4,MAX(BY$1:BY228)+1,"")</f>
        <v/>
      </c>
      <c r="BZ229" s="6" t="str">
        <f>IF($W229=BZ$4,MAX(BZ$1:BZ228)+1,"")</f>
        <v/>
      </c>
      <c r="CA229" s="6" t="str">
        <f>IF($W229=CA$4,MAX(CA$1:CA228)+1,"")</f>
        <v/>
      </c>
      <c r="CB229" s="6" t="str">
        <f>IF($W229=CB$4,MAX(CB$1:CB228)+1,"")</f>
        <v/>
      </c>
      <c r="CC229" s="6" t="str">
        <f>IF($W229=CC$4,MAX(CC$1:CC228)+1,"")</f>
        <v/>
      </c>
      <c r="CD229" s="6" t="str">
        <f>IF($W229=CD$4,MAX(CD$1:CD228)+1,"")</f>
        <v/>
      </c>
      <c r="CE229" s="6" t="str">
        <f>IF($W229=CE$4,MAX(CE$1:CE228)+1,"")</f>
        <v/>
      </c>
      <c r="CF229" s="6" t="str">
        <f>IF($W229=CF$4,MAX(CF$1:CF228)+1,"")</f>
        <v/>
      </c>
      <c r="CG229" s="6" t="str">
        <f>IF($W229=CG$4,MAX(CG$1:CG228)+1,"")</f>
        <v/>
      </c>
      <c r="CH229" s="6" t="str">
        <f>IF($W229=CH$4,MAX(CH$1:CH228)+1,"")</f>
        <v/>
      </c>
      <c r="CI229" s="6" t="str">
        <f>IF($W229=CI$4,MAX(CI$1:CI228)+1,"")</f>
        <v/>
      </c>
      <c r="CJ229" s="6" t="str">
        <f>IF($W229=CJ$4,MAX(CJ$1:CJ228)+1,"")</f>
        <v/>
      </c>
      <c r="CK229" s="6" t="str">
        <f>IF($W229=CK$4,MAX(CK$1:CK228)+1,"")</f>
        <v/>
      </c>
      <c r="CL229" s="6" t="str">
        <f>IF($W229=CL$4,MAX(CL$1:CL228)+1,"")</f>
        <v/>
      </c>
      <c r="CM229" s="6" t="str">
        <f>IF($W229=CM$4,MAX(CM$1:CM228)+1,"")</f>
        <v/>
      </c>
      <c r="CN229" s="6" t="str">
        <f>IF($W229=CN$4,MAX(CN$1:CN228)+1,"")</f>
        <v/>
      </c>
      <c r="CO229" s="6" t="str">
        <f>IF($W229=CO$4,MAX(CO$1:CO228)+1,"")</f>
        <v/>
      </c>
      <c r="CP229" s="6" t="str">
        <f>IF($W229=CP$4,MAX(CP$1:CP228)+1,"")</f>
        <v/>
      </c>
      <c r="CQ229" s="6" t="str">
        <f>IF($W229=CQ$4,MAX(CQ$1:CQ228)+1,"")</f>
        <v/>
      </c>
      <c r="CR229" s="6" t="str">
        <f>IF($W229=CR$4,MAX(CR$1:CR228)+1,"")</f>
        <v/>
      </c>
      <c r="CS229" s="6" t="str">
        <f>IF($W229=CS$4,MAX(CS$1:CS228)+1,"")</f>
        <v/>
      </c>
      <c r="CT229" s="5">
        <f t="shared" si="49"/>
        <v>3</v>
      </c>
      <c r="CU229" s="6" t="str">
        <f t="shared" si="50"/>
        <v>1709901899364</v>
      </c>
      <c r="CV229" s="5" t="str">
        <f t="shared" si="51"/>
        <v>เด็กหญิง</v>
      </c>
      <c r="CW229" s="5" t="str" cm="1">
        <f t="array" ref="CW229">RIGHT(F229,MIN(LEN(SUBSTITUTE(F229,รายชื่อนักเรียนแยกห้อง!$AD$5:$AD$8,""))))</f>
        <v>รวิสรา</v>
      </c>
      <c r="CX229" s="6" t="str">
        <f t="shared" si="52"/>
        <v/>
      </c>
      <c r="CY229" s="6">
        <f t="shared" si="53"/>
        <v>0</v>
      </c>
      <c r="CZ229" s="5" t="str">
        <f t="shared" si="54"/>
        <v>มัธยมศึกษาปีที่ 2/1-</v>
      </c>
      <c r="DA229" s="5" t="str">
        <f t="shared" si="55"/>
        <v>มัธยมศึกษาปีที่ 2/1-0</v>
      </c>
      <c r="DC229" s="6" t="str">
        <f>IF(DB229="วิทย์-คณิต (เตรียมวิศวะ)",MAX($DC$1:DC228)+1,"")</f>
        <v/>
      </c>
      <c r="DD229" s="6" t="str">
        <f>IF(DB229="วิทย์-คณิต (วิทยาศาสตร์สุขภาพ)",MAX($DD$1:DD228)+1,"")</f>
        <v/>
      </c>
      <c r="DE229" s="6" t="str">
        <f>IF(DB229="ศิลป์การจัดการธุรกิจการค้าสมัยใหม่",MAX($DE$1:DE228)+1,"")</f>
        <v/>
      </c>
      <c r="DF229" s="6" t="str">
        <f>IF(DB229="ศิลป์ภาษาจีนเพื่อธุรกิจ 4.0",MAX($DF$1:DF228)+1,"")</f>
        <v/>
      </c>
      <c r="DG229" s="6" t="str">
        <f>IF(DB229="ศิลป์ภาษาอังกฤษเพื่อการสื่อสารธุรกิจ",MAX($DG$1:DG228)+1,"")</f>
        <v/>
      </c>
      <c r="DH229" s="6" t="str">
        <f>IF(DB229="นวัตกรรมการจัดการเกษตร",MAX($DH$1:DH228)+1,"")</f>
        <v/>
      </c>
      <c r="DI229" s="5">
        <f t="shared" si="56"/>
        <v>0</v>
      </c>
      <c r="DJ229" s="5" t="str">
        <f t="shared" si="57"/>
        <v>มัธยมศึกษาปีที่ 2/1-32</v>
      </c>
      <c r="DK229" s="5" t="str">
        <f t="shared" si="58"/>
        <v>-0</v>
      </c>
      <c r="DL229" s="5" t="str">
        <f t="shared" si="59"/>
        <v>มัธยมศึกษาปีที่ 2</v>
      </c>
    </row>
    <row r="230" spans="1:116">
      <c r="A230" s="5" t="str">
        <f t="shared" si="60"/>
        <v>มัธยมศึกษาปีที่ 2/1-33</v>
      </c>
      <c r="B230" s="5" t="str">
        <f t="shared" si="46"/>
        <v>ช68206-5</v>
      </c>
      <c r="C230" s="5" t="str">
        <f t="shared" si="47"/>
        <v>-0</v>
      </c>
      <c r="D230" s="8">
        <v>33</v>
      </c>
      <c r="E230" s="9" t="s">
        <v>674</v>
      </c>
      <c r="F230" s="3" t="s">
        <v>675</v>
      </c>
      <c r="G230" s="3" t="s">
        <v>676</v>
      </c>
      <c r="H230" s="69">
        <v>1</v>
      </c>
      <c r="I230" s="69">
        <v>7</v>
      </c>
      <c r="J230" s="69">
        <v>0</v>
      </c>
      <c r="K230" s="69">
        <v>9</v>
      </c>
      <c r="L230" s="69">
        <v>9</v>
      </c>
      <c r="M230" s="69">
        <v>0</v>
      </c>
      <c r="N230" s="69">
        <v>1</v>
      </c>
      <c r="O230" s="69">
        <v>9</v>
      </c>
      <c r="P230" s="69">
        <v>2</v>
      </c>
      <c r="Q230" s="69">
        <v>8</v>
      </c>
      <c r="R230" s="69">
        <v>1</v>
      </c>
      <c r="S230" s="69">
        <v>7</v>
      </c>
      <c r="T230" s="69">
        <v>8</v>
      </c>
      <c r="U230" s="11" t="s">
        <v>579</v>
      </c>
      <c r="W230" s="6" t="str">
        <f>IF(X230="","",IF(X230=รายชื่อชมรม!$B$13,รายชื่อชมรม!$A$13,IF(X230=รายชื่อชมรม!$B$14,รายชื่อชมรม!$A$14,IF(X230=รายชื่อชมรม!$B$15,รายชื่อชมรม!$A$15,IF(X230=รายชื่อชมรม!$B$16,รายชื่อชมรม!$A$16,IF(X230=รายชื่อชมรม!$B$17,รายชื่อชมรม!$A$17,IF(X230=รายชื่อชมรม!$B$18,รายชื่อชมรม!$A$18,IF(X230=รายชื่อชมรม!$B$19,รายชื่อชมรม!$A$19,IF(X230=รายชื่อชมรม!$B$20,รายชื่อชมรม!$A$20,IF(X230=รายชื่อชมรม!$B$21,รายชื่อชมรม!$A$21,IF(X230=รายชื่อชมรม!$B$22,รายชื่อชมรม!$A$22,"-")))))))))))</f>
        <v>ช68206</v>
      </c>
      <c r="X230" s="6" t="s">
        <v>2308</v>
      </c>
      <c r="Y230" s="6" t="str">
        <f>IF(W230=0,"",IF(W230="-","",IF(W230="","",VLOOKUP(W230,รายชื่อชมรม!$A$3:$F$83,3,FALSE))))</f>
        <v>นายชัยวัฒน์  กตัญญตาพงษ์</v>
      </c>
      <c r="Z230" s="6" t="str">
        <f>IF(Y230=$Z$4,MAX(Z$1:$Z229)+1,"")</f>
        <v/>
      </c>
      <c r="AA230" s="6" t="str">
        <f>IF($Y230=AA$4,MAX(AA$1:AA229)+1,"")</f>
        <v/>
      </c>
      <c r="AB230" s="6" t="str">
        <f>IF($Y230=AB$4,MAX(AB$1:AB229)+1,"")</f>
        <v/>
      </c>
      <c r="AC230" s="6" t="str">
        <f>IF($Y230=AC$4,MAX(AC$1:AC229)+1,"")</f>
        <v/>
      </c>
      <c r="AD230" s="6" t="str">
        <f>IF($Y230=AD$4,MAX(AD$1:AD229)+1,"")</f>
        <v/>
      </c>
      <c r="AE230" s="6" t="str">
        <f>IF($Y230=AE$4,MAX(AE$1:AE229)+1,"")</f>
        <v/>
      </c>
      <c r="AF230" s="6" t="str">
        <f>IF($Y230=AF$4,MAX(AF$1:AF229)+1,"")</f>
        <v/>
      </c>
      <c r="AG230" s="6" t="str">
        <f>IF($Y230=AG$4,MAX(AG$1:AG229)+1,"")</f>
        <v/>
      </c>
      <c r="AH230" s="6" t="str">
        <f>IF($Y230=AH$4,MAX(AH$1:AH229)+1,"")</f>
        <v/>
      </c>
      <c r="AI230" s="5">
        <f t="shared" si="48"/>
        <v>0</v>
      </c>
      <c r="AK230" s="6" t="str">
        <f>IF($W230=AK$4,MAX(AK$1:AK229)+1,"")</f>
        <v/>
      </c>
      <c r="AL230" s="6" t="str">
        <f>IF($W230=AL$4,MAX(AL$1:AL229)+1,"")</f>
        <v/>
      </c>
      <c r="AM230" s="6" t="str">
        <f>IF($W230=AM$4,MAX(AM$1:AM229)+1,"")</f>
        <v/>
      </c>
      <c r="AN230" s="6" t="str">
        <f>IF($W230=AN$4,MAX(AN$1:AN229)+1,"")</f>
        <v/>
      </c>
      <c r="AO230" s="6" t="str">
        <f>IF($W230=AO$4,MAX(AO$1:AO229)+1,"")</f>
        <v/>
      </c>
      <c r="AP230" s="6" t="str">
        <f>IF($W230=AP$4,MAX(AP$1:AP229)+1,"")</f>
        <v/>
      </c>
      <c r="AQ230" s="6" t="str">
        <f>IF($W230=AQ$4,MAX(AQ$1:AQ229)+1,"")</f>
        <v/>
      </c>
      <c r="AR230" s="6" t="str">
        <f>IF($W230=AR$4,MAX(AR$1:AR229)+1,"")</f>
        <v/>
      </c>
      <c r="AS230" s="6" t="str">
        <f>IF($W230=AS$4,MAX(AS$1:AS229)+1,"")</f>
        <v/>
      </c>
      <c r="AT230" s="6" t="str">
        <f>IF($W230=AT$4,MAX(AT$1:AT229)+1,"")</f>
        <v/>
      </c>
      <c r="AU230" s="6" t="str">
        <f>IF($W230=AU$4,MAX(AU$1:AU229)+1,"")</f>
        <v/>
      </c>
      <c r="AV230" s="6" t="str">
        <f>IF($W230=AV$4,MAX(AV$1:AV229)+1,"")</f>
        <v/>
      </c>
      <c r="AW230" s="6" t="str">
        <f>IF($W230=AW$4,MAX(AW$1:AW229)+1,"")</f>
        <v/>
      </c>
      <c r="AX230" s="6" t="str">
        <f>IF($W230=AX$4,MAX(AX$1:AX229)+1,"")</f>
        <v/>
      </c>
      <c r="AY230" s="6" t="str">
        <f>IF($W230=AY$4,MAX(AY$1:AY229)+1,"")</f>
        <v/>
      </c>
      <c r="AZ230" s="6">
        <f>IF($W230=AZ$4,MAX(AZ$1:AZ229)+1,"")</f>
        <v>5</v>
      </c>
      <c r="BA230" s="6" t="str">
        <f>IF($W230=BA$4,MAX(BA$1:BA229)+1,"")</f>
        <v/>
      </c>
      <c r="BB230" s="6" t="str">
        <f>IF($W230=BB$4,MAX(BB$1:BB229)+1,"")</f>
        <v/>
      </c>
      <c r="BC230" s="6" t="str">
        <f>IF($W230=BC$4,MAX(BC$1:BC229)+1,"")</f>
        <v/>
      </c>
      <c r="BD230" s="6" t="str">
        <f>IF($W230=BD$4,MAX(BD$1:BD229)+1,"")</f>
        <v/>
      </c>
      <c r="BE230" s="6" t="str">
        <f>IF($W230=BE$4,MAX(BE$1:BE229)+1,"")</f>
        <v/>
      </c>
      <c r="BF230" s="6" t="str">
        <f>IF($W230=BF$4,MAX(BF$1:BF229)+1,"")</f>
        <v/>
      </c>
      <c r="BG230" s="6" t="str">
        <f>IF($W230=BG$4,MAX(BG$1:BG229)+1,"")</f>
        <v/>
      </c>
      <c r="BH230" s="6" t="str">
        <f>IF($W230=BH$4,MAX(BH$1:BH229)+1,"")</f>
        <v/>
      </c>
      <c r="BI230" s="6" t="str">
        <f>IF($W230=BI$4,MAX(BI$1:BI229)+1,"")</f>
        <v/>
      </c>
      <c r="BJ230" s="6" t="str">
        <f>IF($W230=BJ$4,MAX(BJ$1:BJ229)+1,"")</f>
        <v/>
      </c>
      <c r="BK230" s="6" t="str">
        <f>IF($W230=BK$4,MAX(BK$1:BK229)+1,"")</f>
        <v/>
      </c>
      <c r="BL230" s="6" t="str">
        <f>IF($W230=BL$4,MAX(BL$1:BL229)+1,"")</f>
        <v/>
      </c>
      <c r="BM230" s="6" t="str">
        <f>IF($W230=BM$4,MAX(BM$1:BM229)+1,"")</f>
        <v/>
      </c>
      <c r="BN230" s="6" t="str">
        <f>IF($W230=BN$4,MAX(BN$1:BN229)+1,"")</f>
        <v/>
      </c>
      <c r="BO230" s="6" t="str">
        <f>IF($W230=BO$4,MAX(BO$1:BO229)+1,"")</f>
        <v/>
      </c>
      <c r="BP230" s="6" t="str">
        <f>IF($W230=BP$4,MAX(BP$1:BP229)+1,"")</f>
        <v/>
      </c>
      <c r="BQ230" s="6" t="str">
        <f>IF($W230=BQ$4,MAX(BQ$1:BQ229)+1,"")</f>
        <v/>
      </c>
      <c r="BR230" s="6" t="str">
        <f>IF($W230=BR$4,MAX(BR$1:BR229)+1,"")</f>
        <v/>
      </c>
      <c r="BS230" s="6" t="str">
        <f>IF($W230=BS$4,MAX(BS$1:BS229)+1,"")</f>
        <v/>
      </c>
      <c r="BT230" s="6" t="str">
        <f>IF($W230=BT$4,MAX(BT$1:BT229)+1,"")</f>
        <v/>
      </c>
      <c r="BU230" s="6" t="str">
        <f>IF($W230=BU$4,MAX(BU$1:BU229)+1,"")</f>
        <v/>
      </c>
      <c r="BV230" s="6" t="str">
        <f>IF($W230=BV$4,MAX(BV$1:BV229)+1,"")</f>
        <v/>
      </c>
      <c r="BW230" s="6" t="str">
        <f>IF($W230=BW$4,MAX(BW$1:BW229)+1,"")</f>
        <v/>
      </c>
      <c r="BX230" s="6" t="str">
        <f>IF($W230=BX$4,MAX(BX$1:BX229)+1,"")</f>
        <v/>
      </c>
      <c r="BY230" s="6" t="str">
        <f>IF($W230=BY$4,MAX(BY$1:BY229)+1,"")</f>
        <v/>
      </c>
      <c r="BZ230" s="6" t="str">
        <f>IF($W230=BZ$4,MAX(BZ$1:BZ229)+1,"")</f>
        <v/>
      </c>
      <c r="CA230" s="6" t="str">
        <f>IF($W230=CA$4,MAX(CA$1:CA229)+1,"")</f>
        <v/>
      </c>
      <c r="CB230" s="6" t="str">
        <f>IF($W230=CB$4,MAX(CB$1:CB229)+1,"")</f>
        <v/>
      </c>
      <c r="CC230" s="6" t="str">
        <f>IF($W230=CC$4,MAX(CC$1:CC229)+1,"")</f>
        <v/>
      </c>
      <c r="CD230" s="6" t="str">
        <f>IF($W230=CD$4,MAX(CD$1:CD229)+1,"")</f>
        <v/>
      </c>
      <c r="CE230" s="6" t="str">
        <f>IF($W230=CE$4,MAX(CE$1:CE229)+1,"")</f>
        <v/>
      </c>
      <c r="CF230" s="6" t="str">
        <f>IF($W230=CF$4,MAX(CF$1:CF229)+1,"")</f>
        <v/>
      </c>
      <c r="CG230" s="6" t="str">
        <f>IF($W230=CG$4,MAX(CG$1:CG229)+1,"")</f>
        <v/>
      </c>
      <c r="CH230" s="6" t="str">
        <f>IF($W230=CH$4,MAX(CH$1:CH229)+1,"")</f>
        <v/>
      </c>
      <c r="CI230" s="6" t="str">
        <f>IF($W230=CI$4,MAX(CI$1:CI229)+1,"")</f>
        <v/>
      </c>
      <c r="CJ230" s="6" t="str">
        <f>IF($W230=CJ$4,MAX(CJ$1:CJ229)+1,"")</f>
        <v/>
      </c>
      <c r="CK230" s="6" t="str">
        <f>IF($W230=CK$4,MAX(CK$1:CK229)+1,"")</f>
        <v/>
      </c>
      <c r="CL230" s="6" t="str">
        <f>IF($W230=CL$4,MAX(CL$1:CL229)+1,"")</f>
        <v/>
      </c>
      <c r="CM230" s="6" t="str">
        <f>IF($W230=CM$4,MAX(CM$1:CM229)+1,"")</f>
        <v/>
      </c>
      <c r="CN230" s="6" t="str">
        <f>IF($W230=CN$4,MAX(CN$1:CN229)+1,"")</f>
        <v/>
      </c>
      <c r="CO230" s="6" t="str">
        <f>IF($W230=CO$4,MAX(CO$1:CO229)+1,"")</f>
        <v/>
      </c>
      <c r="CP230" s="6" t="str">
        <f>IF($W230=CP$4,MAX(CP$1:CP229)+1,"")</f>
        <v/>
      </c>
      <c r="CQ230" s="6" t="str">
        <f>IF($W230=CQ$4,MAX(CQ$1:CQ229)+1,"")</f>
        <v/>
      </c>
      <c r="CR230" s="6" t="str">
        <f>IF($W230=CR$4,MAX(CR$1:CR229)+1,"")</f>
        <v/>
      </c>
      <c r="CS230" s="6" t="str">
        <f>IF($W230=CS$4,MAX(CS$1:CS229)+1,"")</f>
        <v/>
      </c>
      <c r="CT230" s="5">
        <f t="shared" si="49"/>
        <v>5</v>
      </c>
      <c r="CU230" s="6" t="str">
        <f t="shared" si="50"/>
        <v>1709901928178</v>
      </c>
      <c r="CV230" s="5" t="str">
        <f t="shared" si="51"/>
        <v>เด็กหญิง</v>
      </c>
      <c r="CW230" s="5" t="str" cm="1">
        <f t="array" ref="CW230">RIGHT(F230,MIN(LEN(SUBSTITUTE(F230,รายชื่อนักเรียนแยกห้อง!$AD$5:$AD$8,""))))</f>
        <v>อรณิชา</v>
      </c>
      <c r="CX230" s="6" t="str">
        <f t="shared" si="52"/>
        <v/>
      </c>
      <c r="CY230" s="6">
        <f t="shared" si="53"/>
        <v>0</v>
      </c>
      <c r="CZ230" s="5" t="str">
        <f t="shared" si="54"/>
        <v>มัธยมศึกษาปีที่ 2/1-</v>
      </c>
      <c r="DA230" s="5" t="str">
        <f t="shared" si="55"/>
        <v>มัธยมศึกษาปีที่ 2/1-0</v>
      </c>
      <c r="DC230" s="6" t="str">
        <f>IF(DB230="วิทย์-คณิต (เตรียมวิศวะ)",MAX($DC$1:DC229)+1,"")</f>
        <v/>
      </c>
      <c r="DD230" s="6" t="str">
        <f>IF(DB230="วิทย์-คณิต (วิทยาศาสตร์สุขภาพ)",MAX($DD$1:DD229)+1,"")</f>
        <v/>
      </c>
      <c r="DE230" s="6" t="str">
        <f>IF(DB230="ศิลป์การจัดการธุรกิจการค้าสมัยใหม่",MAX($DE$1:DE229)+1,"")</f>
        <v/>
      </c>
      <c r="DF230" s="6" t="str">
        <f>IF(DB230="ศิลป์ภาษาจีนเพื่อธุรกิจ 4.0",MAX($DF$1:DF229)+1,"")</f>
        <v/>
      </c>
      <c r="DG230" s="6" t="str">
        <f>IF(DB230="ศิลป์ภาษาอังกฤษเพื่อการสื่อสารธุรกิจ",MAX($DG$1:DG229)+1,"")</f>
        <v/>
      </c>
      <c r="DH230" s="6" t="str">
        <f>IF(DB230="นวัตกรรมการจัดการเกษตร",MAX($DH$1:DH229)+1,"")</f>
        <v/>
      </c>
      <c r="DI230" s="5">
        <f t="shared" si="56"/>
        <v>0</v>
      </c>
      <c r="DJ230" s="5" t="str">
        <f t="shared" si="57"/>
        <v>มัธยมศึกษาปีที่ 2/1-33</v>
      </c>
      <c r="DK230" s="5" t="str">
        <f t="shared" si="58"/>
        <v>-0</v>
      </c>
      <c r="DL230" s="5" t="str">
        <f t="shared" si="59"/>
        <v>มัธยมศึกษาปีที่ 2</v>
      </c>
    </row>
    <row r="231" spans="1:116">
      <c r="A231" s="5" t="str">
        <f t="shared" si="60"/>
        <v>มัธยมศึกษาปีที่ 2/1-34</v>
      </c>
      <c r="B231" s="5" t="str">
        <f t="shared" si="46"/>
        <v>ช68202-4</v>
      </c>
      <c r="C231" s="5" t="str">
        <f t="shared" si="47"/>
        <v>-0</v>
      </c>
      <c r="D231" s="8">
        <v>34</v>
      </c>
      <c r="E231" s="9" t="s">
        <v>1434</v>
      </c>
      <c r="F231" s="3" t="s">
        <v>1435</v>
      </c>
      <c r="G231" s="3" t="s">
        <v>1436</v>
      </c>
      <c r="H231" s="69">
        <v>1</v>
      </c>
      <c r="I231" s="69">
        <v>6</v>
      </c>
      <c r="J231" s="69">
        <v>1</v>
      </c>
      <c r="K231" s="69">
        <v>9</v>
      </c>
      <c r="L231" s="69">
        <v>9</v>
      </c>
      <c r="M231" s="69">
        <v>0</v>
      </c>
      <c r="N231" s="69">
        <v>0</v>
      </c>
      <c r="O231" s="69">
        <v>5</v>
      </c>
      <c r="P231" s="69">
        <v>9</v>
      </c>
      <c r="Q231" s="69">
        <v>6</v>
      </c>
      <c r="R231" s="69">
        <v>8</v>
      </c>
      <c r="S231" s="69">
        <v>5</v>
      </c>
      <c r="T231" s="69">
        <v>7</v>
      </c>
      <c r="U231" s="11" t="s">
        <v>579</v>
      </c>
      <c r="W231" s="6" t="str">
        <f>IF(X231="","",IF(X231=รายชื่อชมรม!$B$13,รายชื่อชมรม!$A$13,IF(X231=รายชื่อชมรม!$B$14,รายชื่อชมรม!$A$14,IF(X231=รายชื่อชมรม!$B$15,รายชื่อชมรม!$A$15,IF(X231=รายชื่อชมรม!$B$16,รายชื่อชมรม!$A$16,IF(X231=รายชื่อชมรม!$B$17,รายชื่อชมรม!$A$17,IF(X231=รายชื่อชมรม!$B$18,รายชื่อชมรม!$A$18,IF(X231=รายชื่อชมรม!$B$19,รายชื่อชมรม!$A$19,IF(X231=รายชื่อชมรม!$B$20,รายชื่อชมรม!$A$20,IF(X231=รายชื่อชมรม!$B$21,รายชื่อชมรม!$A$21,IF(X231=รายชื่อชมรม!$B$22,รายชื่อชมรม!$A$22,"-")))))))))))</f>
        <v>ช68202</v>
      </c>
      <c r="X231" s="6" t="s">
        <v>1398</v>
      </c>
      <c r="Y231" s="6" t="str">
        <f>IF(W231=0,"",IF(W231="-","",IF(W231="","",VLOOKUP(W231,รายชื่อชมรม!$A$3:$F$83,3,FALSE))))</f>
        <v>นายณฤริท  วิชรัจจ์</v>
      </c>
      <c r="Z231" s="6" t="str">
        <f>IF(Y231=$Z$4,MAX(Z$1:$Z230)+1,"")</f>
        <v/>
      </c>
      <c r="AA231" s="6" t="str">
        <f>IF($Y231=AA$4,MAX(AA$1:AA230)+1,"")</f>
        <v/>
      </c>
      <c r="AB231" s="6" t="str">
        <f>IF($Y231=AB$4,MAX(AB$1:AB230)+1,"")</f>
        <v/>
      </c>
      <c r="AC231" s="6" t="str">
        <f>IF($Y231=AC$4,MAX(AC$1:AC230)+1,"")</f>
        <v/>
      </c>
      <c r="AD231" s="6" t="str">
        <f>IF($Y231=AD$4,MAX(AD$1:AD230)+1,"")</f>
        <v/>
      </c>
      <c r="AE231" s="6" t="str">
        <f>IF($Y231=AE$4,MAX(AE$1:AE230)+1,"")</f>
        <v/>
      </c>
      <c r="AF231" s="6" t="str">
        <f>IF($Y231=AF$4,MAX(AF$1:AF230)+1,"")</f>
        <v/>
      </c>
      <c r="AG231" s="6" t="str">
        <f>IF($Y231=AG$4,MAX(AG$1:AG230)+1,"")</f>
        <v/>
      </c>
      <c r="AH231" s="6" t="str">
        <f>IF($Y231=AH$4,MAX(AH$1:AH230)+1,"")</f>
        <v/>
      </c>
      <c r="AI231" s="5">
        <f t="shared" si="48"/>
        <v>0</v>
      </c>
      <c r="AK231" s="6" t="str">
        <f>IF($W231=AK$4,MAX(AK$1:AK230)+1,"")</f>
        <v/>
      </c>
      <c r="AL231" s="6" t="str">
        <f>IF($W231=AL$4,MAX(AL$1:AL230)+1,"")</f>
        <v/>
      </c>
      <c r="AM231" s="6" t="str">
        <f>IF($W231=AM$4,MAX(AM$1:AM230)+1,"")</f>
        <v/>
      </c>
      <c r="AN231" s="6" t="str">
        <f>IF($W231=AN$4,MAX(AN$1:AN230)+1,"")</f>
        <v/>
      </c>
      <c r="AO231" s="6" t="str">
        <f>IF($W231=AO$4,MAX(AO$1:AO230)+1,"")</f>
        <v/>
      </c>
      <c r="AP231" s="6" t="str">
        <f>IF($W231=AP$4,MAX(AP$1:AP230)+1,"")</f>
        <v/>
      </c>
      <c r="AQ231" s="6" t="str">
        <f>IF($W231=AQ$4,MAX(AQ$1:AQ230)+1,"")</f>
        <v/>
      </c>
      <c r="AR231" s="6" t="str">
        <f>IF($W231=AR$4,MAX(AR$1:AR230)+1,"")</f>
        <v/>
      </c>
      <c r="AS231" s="6" t="str">
        <f>IF($W231=AS$4,MAX(AS$1:AS230)+1,"")</f>
        <v/>
      </c>
      <c r="AT231" s="6" t="str">
        <f>IF($W231=AT$4,MAX(AT$1:AT230)+1,"")</f>
        <v/>
      </c>
      <c r="AU231" s="6" t="str">
        <f>IF($W231=AU$4,MAX(AU$1:AU230)+1,"")</f>
        <v/>
      </c>
      <c r="AV231" s="6">
        <f>IF($W231=AV$4,MAX(AV$1:AV230)+1,"")</f>
        <v>4</v>
      </c>
      <c r="AW231" s="6" t="str">
        <f>IF($W231=AW$4,MAX(AW$1:AW230)+1,"")</f>
        <v/>
      </c>
      <c r="AX231" s="6" t="str">
        <f>IF($W231=AX$4,MAX(AX$1:AX230)+1,"")</f>
        <v/>
      </c>
      <c r="AY231" s="6" t="str">
        <f>IF($W231=AY$4,MAX(AY$1:AY230)+1,"")</f>
        <v/>
      </c>
      <c r="AZ231" s="6" t="str">
        <f>IF($W231=AZ$4,MAX(AZ$1:AZ230)+1,"")</f>
        <v/>
      </c>
      <c r="BA231" s="6" t="str">
        <f>IF($W231=BA$4,MAX(BA$1:BA230)+1,"")</f>
        <v/>
      </c>
      <c r="BB231" s="6" t="str">
        <f>IF($W231=BB$4,MAX(BB$1:BB230)+1,"")</f>
        <v/>
      </c>
      <c r="BC231" s="6" t="str">
        <f>IF($W231=BC$4,MAX(BC$1:BC230)+1,"")</f>
        <v/>
      </c>
      <c r="BD231" s="6" t="str">
        <f>IF($W231=BD$4,MAX(BD$1:BD230)+1,"")</f>
        <v/>
      </c>
      <c r="BE231" s="6" t="str">
        <f>IF($W231=BE$4,MAX(BE$1:BE230)+1,"")</f>
        <v/>
      </c>
      <c r="BF231" s="6" t="str">
        <f>IF($W231=BF$4,MAX(BF$1:BF230)+1,"")</f>
        <v/>
      </c>
      <c r="BG231" s="6" t="str">
        <f>IF($W231=BG$4,MAX(BG$1:BG230)+1,"")</f>
        <v/>
      </c>
      <c r="BH231" s="6" t="str">
        <f>IF($W231=BH$4,MAX(BH$1:BH230)+1,"")</f>
        <v/>
      </c>
      <c r="BI231" s="6" t="str">
        <f>IF($W231=BI$4,MAX(BI$1:BI230)+1,"")</f>
        <v/>
      </c>
      <c r="BJ231" s="6" t="str">
        <f>IF($W231=BJ$4,MAX(BJ$1:BJ230)+1,"")</f>
        <v/>
      </c>
      <c r="BK231" s="6" t="str">
        <f>IF($W231=BK$4,MAX(BK$1:BK230)+1,"")</f>
        <v/>
      </c>
      <c r="BL231" s="6" t="str">
        <f>IF($W231=BL$4,MAX(BL$1:BL230)+1,"")</f>
        <v/>
      </c>
      <c r="BM231" s="6" t="str">
        <f>IF($W231=BM$4,MAX(BM$1:BM230)+1,"")</f>
        <v/>
      </c>
      <c r="BN231" s="6" t="str">
        <f>IF($W231=BN$4,MAX(BN$1:BN230)+1,"")</f>
        <v/>
      </c>
      <c r="BO231" s="6" t="str">
        <f>IF($W231=BO$4,MAX(BO$1:BO230)+1,"")</f>
        <v/>
      </c>
      <c r="BP231" s="6" t="str">
        <f>IF($W231=BP$4,MAX(BP$1:BP230)+1,"")</f>
        <v/>
      </c>
      <c r="BQ231" s="6" t="str">
        <f>IF($W231=BQ$4,MAX(BQ$1:BQ230)+1,"")</f>
        <v/>
      </c>
      <c r="BR231" s="6" t="str">
        <f>IF($W231=BR$4,MAX(BR$1:BR230)+1,"")</f>
        <v/>
      </c>
      <c r="BS231" s="6" t="str">
        <f>IF($W231=BS$4,MAX(BS$1:BS230)+1,"")</f>
        <v/>
      </c>
      <c r="BT231" s="6" t="str">
        <f>IF($W231=BT$4,MAX(BT$1:BT230)+1,"")</f>
        <v/>
      </c>
      <c r="BU231" s="6" t="str">
        <f>IF($W231=BU$4,MAX(BU$1:BU230)+1,"")</f>
        <v/>
      </c>
      <c r="BV231" s="6" t="str">
        <f>IF($W231=BV$4,MAX(BV$1:BV230)+1,"")</f>
        <v/>
      </c>
      <c r="BW231" s="6" t="str">
        <f>IF($W231=BW$4,MAX(BW$1:BW230)+1,"")</f>
        <v/>
      </c>
      <c r="BX231" s="6" t="str">
        <f>IF($W231=BX$4,MAX(BX$1:BX230)+1,"")</f>
        <v/>
      </c>
      <c r="BY231" s="6" t="str">
        <f>IF($W231=BY$4,MAX(BY$1:BY230)+1,"")</f>
        <v/>
      </c>
      <c r="BZ231" s="6" t="str">
        <f>IF($W231=BZ$4,MAX(BZ$1:BZ230)+1,"")</f>
        <v/>
      </c>
      <c r="CA231" s="6" t="str">
        <f>IF($W231=CA$4,MAX(CA$1:CA230)+1,"")</f>
        <v/>
      </c>
      <c r="CB231" s="6" t="str">
        <f>IF($W231=CB$4,MAX(CB$1:CB230)+1,"")</f>
        <v/>
      </c>
      <c r="CC231" s="6" t="str">
        <f>IF($W231=CC$4,MAX(CC$1:CC230)+1,"")</f>
        <v/>
      </c>
      <c r="CD231" s="6" t="str">
        <f>IF($W231=CD$4,MAX(CD$1:CD230)+1,"")</f>
        <v/>
      </c>
      <c r="CE231" s="6" t="str">
        <f>IF($W231=CE$4,MAX(CE$1:CE230)+1,"")</f>
        <v/>
      </c>
      <c r="CF231" s="6" t="str">
        <f>IF($W231=CF$4,MAX(CF$1:CF230)+1,"")</f>
        <v/>
      </c>
      <c r="CG231" s="6" t="str">
        <f>IF($W231=CG$4,MAX(CG$1:CG230)+1,"")</f>
        <v/>
      </c>
      <c r="CH231" s="6" t="str">
        <f>IF($W231=CH$4,MAX(CH$1:CH230)+1,"")</f>
        <v/>
      </c>
      <c r="CI231" s="6" t="str">
        <f>IF($W231=CI$4,MAX(CI$1:CI230)+1,"")</f>
        <v/>
      </c>
      <c r="CJ231" s="6" t="str">
        <f>IF($W231=CJ$4,MAX(CJ$1:CJ230)+1,"")</f>
        <v/>
      </c>
      <c r="CK231" s="6" t="str">
        <f>IF($W231=CK$4,MAX(CK$1:CK230)+1,"")</f>
        <v/>
      </c>
      <c r="CL231" s="6" t="str">
        <f>IF($W231=CL$4,MAX(CL$1:CL230)+1,"")</f>
        <v/>
      </c>
      <c r="CM231" s="6" t="str">
        <f>IF($W231=CM$4,MAX(CM$1:CM230)+1,"")</f>
        <v/>
      </c>
      <c r="CN231" s="6" t="str">
        <f>IF($W231=CN$4,MAX(CN$1:CN230)+1,"")</f>
        <v/>
      </c>
      <c r="CO231" s="6" t="str">
        <f>IF($W231=CO$4,MAX(CO$1:CO230)+1,"")</f>
        <v/>
      </c>
      <c r="CP231" s="6" t="str">
        <f>IF($W231=CP$4,MAX(CP$1:CP230)+1,"")</f>
        <v/>
      </c>
      <c r="CQ231" s="6" t="str">
        <f>IF($W231=CQ$4,MAX(CQ$1:CQ230)+1,"")</f>
        <v/>
      </c>
      <c r="CR231" s="6" t="str">
        <f>IF($W231=CR$4,MAX(CR$1:CR230)+1,"")</f>
        <v/>
      </c>
      <c r="CS231" s="6" t="str">
        <f>IF($W231=CS$4,MAX(CS$1:CS230)+1,"")</f>
        <v/>
      </c>
      <c r="CT231" s="5">
        <f t="shared" si="49"/>
        <v>4</v>
      </c>
      <c r="CU231" s="6" t="str">
        <f t="shared" si="50"/>
        <v>1619900596857</v>
      </c>
      <c r="CV231" s="5" t="str">
        <f t="shared" si="51"/>
        <v>เด็กหญิง</v>
      </c>
      <c r="CW231" s="5" t="str" cm="1">
        <f t="array" ref="CW231">RIGHT(F231,MIN(LEN(SUBSTITUTE(F231,รายชื่อนักเรียนแยกห้อง!$AD$5:$AD$8,""))))</f>
        <v>เทวิกา</v>
      </c>
      <c r="CX231" s="6" t="str">
        <f t="shared" si="52"/>
        <v/>
      </c>
      <c r="CY231" s="6">
        <f t="shared" si="53"/>
        <v>0</v>
      </c>
      <c r="CZ231" s="5" t="str">
        <f t="shared" si="54"/>
        <v>มัธยมศึกษาปีที่ 2/1-</v>
      </c>
      <c r="DA231" s="5" t="str">
        <f t="shared" si="55"/>
        <v>มัธยมศึกษาปีที่ 2/1-0</v>
      </c>
      <c r="DC231" s="6" t="str">
        <f>IF(DB231="วิทย์-คณิต (เตรียมวิศวะ)",MAX($DC$1:DC230)+1,"")</f>
        <v/>
      </c>
      <c r="DD231" s="6" t="str">
        <f>IF(DB231="วิทย์-คณิต (วิทยาศาสตร์สุขภาพ)",MAX($DD$1:DD230)+1,"")</f>
        <v/>
      </c>
      <c r="DE231" s="6" t="str">
        <f>IF(DB231="ศิลป์การจัดการธุรกิจการค้าสมัยใหม่",MAX($DE$1:DE230)+1,"")</f>
        <v/>
      </c>
      <c r="DF231" s="6" t="str">
        <f>IF(DB231="ศิลป์ภาษาจีนเพื่อธุรกิจ 4.0",MAX($DF$1:DF230)+1,"")</f>
        <v/>
      </c>
      <c r="DG231" s="6" t="str">
        <f>IF(DB231="ศิลป์ภาษาอังกฤษเพื่อการสื่อสารธุรกิจ",MAX($DG$1:DG230)+1,"")</f>
        <v/>
      </c>
      <c r="DH231" s="6" t="str">
        <f>IF(DB231="นวัตกรรมการจัดการเกษตร",MAX($DH$1:DH230)+1,"")</f>
        <v/>
      </c>
      <c r="DI231" s="5">
        <f t="shared" si="56"/>
        <v>0</v>
      </c>
      <c r="DJ231" s="5" t="str">
        <f t="shared" si="57"/>
        <v>มัธยมศึกษาปีที่ 2/1-34</v>
      </c>
      <c r="DK231" s="5" t="str">
        <f t="shared" si="58"/>
        <v>-0</v>
      </c>
      <c r="DL231" s="5" t="str">
        <f t="shared" si="59"/>
        <v>มัธยมศึกษาปีที่ 2</v>
      </c>
    </row>
    <row r="232" spans="1:116">
      <c r="A232" s="5" t="str">
        <f t="shared" si="60"/>
        <v>มัธยมศึกษาปีที่ 2/1-35</v>
      </c>
      <c r="B232" s="5" t="str">
        <f t="shared" si="46"/>
        <v>ช68202-5</v>
      </c>
      <c r="C232" s="5" t="str">
        <f t="shared" si="47"/>
        <v>-0</v>
      </c>
      <c r="D232" s="8">
        <v>35</v>
      </c>
      <c r="E232" s="9" t="s">
        <v>2344</v>
      </c>
      <c r="F232" s="3" t="s">
        <v>2037</v>
      </c>
      <c r="G232" s="3" t="s">
        <v>2038</v>
      </c>
      <c r="H232" s="69">
        <v>1</v>
      </c>
      <c r="I232" s="69">
        <v>7</v>
      </c>
      <c r="J232" s="69">
        <v>0</v>
      </c>
      <c r="K232" s="69">
        <v>9</v>
      </c>
      <c r="L232" s="69">
        <v>9</v>
      </c>
      <c r="M232" s="69">
        <v>0</v>
      </c>
      <c r="N232" s="69">
        <v>1</v>
      </c>
      <c r="O232" s="69">
        <v>9</v>
      </c>
      <c r="P232" s="69">
        <v>0</v>
      </c>
      <c r="Q232" s="69">
        <v>4</v>
      </c>
      <c r="R232" s="69">
        <v>2</v>
      </c>
      <c r="S232" s="69">
        <v>5</v>
      </c>
      <c r="T232" s="69">
        <v>2</v>
      </c>
      <c r="U232" s="11" t="s">
        <v>579</v>
      </c>
      <c r="W232" s="6" t="str">
        <f>IF(X232="","",IF(X232=รายชื่อชมรม!$B$13,รายชื่อชมรม!$A$13,IF(X232=รายชื่อชมรม!$B$14,รายชื่อชมรม!$A$14,IF(X232=รายชื่อชมรม!$B$15,รายชื่อชมรม!$A$15,IF(X232=รายชื่อชมรม!$B$16,รายชื่อชมรม!$A$16,IF(X232=รายชื่อชมรม!$B$17,รายชื่อชมรม!$A$17,IF(X232=รายชื่อชมรม!$B$18,รายชื่อชมรม!$A$18,IF(X232=รายชื่อชมรม!$B$19,รายชื่อชมรม!$A$19,IF(X232=รายชื่อชมรม!$B$20,รายชื่อชมรม!$A$20,IF(X232=รายชื่อชมรม!$B$21,รายชื่อชมรม!$A$21,IF(X232=รายชื่อชมรม!$B$22,รายชื่อชมรม!$A$22,"-")))))))))))</f>
        <v>ช68202</v>
      </c>
      <c r="X232" s="6" t="s">
        <v>1398</v>
      </c>
      <c r="Y232" s="6" t="str">
        <f>IF(W232=0,"",IF(W232="-","",IF(W232="","",VLOOKUP(W232,รายชื่อชมรม!$A$3:$F$83,3,FALSE))))</f>
        <v>นายณฤริท  วิชรัจจ์</v>
      </c>
      <c r="Z232" s="6" t="str">
        <f>IF(Y232=$Z$4,MAX(Z$1:$Z231)+1,"")</f>
        <v/>
      </c>
      <c r="AA232" s="6" t="str">
        <f>IF($Y232=AA$4,MAX(AA$1:AA231)+1,"")</f>
        <v/>
      </c>
      <c r="AB232" s="6" t="str">
        <f>IF($Y232=AB$4,MAX(AB$1:AB231)+1,"")</f>
        <v/>
      </c>
      <c r="AC232" s="6" t="str">
        <f>IF($Y232=AC$4,MAX(AC$1:AC231)+1,"")</f>
        <v/>
      </c>
      <c r="AD232" s="6" t="str">
        <f>IF($Y232=AD$4,MAX(AD$1:AD231)+1,"")</f>
        <v/>
      </c>
      <c r="AE232" s="6" t="str">
        <f>IF($Y232=AE$4,MAX(AE$1:AE231)+1,"")</f>
        <v/>
      </c>
      <c r="AF232" s="6" t="str">
        <f>IF($Y232=AF$4,MAX(AF$1:AF231)+1,"")</f>
        <v/>
      </c>
      <c r="AG232" s="6" t="str">
        <f>IF($Y232=AG$4,MAX(AG$1:AG231)+1,"")</f>
        <v/>
      </c>
      <c r="AH232" s="6" t="str">
        <f>IF($Y232=AH$4,MAX(AH$1:AH231)+1,"")</f>
        <v/>
      </c>
      <c r="AI232" s="5">
        <f t="shared" si="48"/>
        <v>0</v>
      </c>
      <c r="AK232" s="6" t="str">
        <f>IF($W232=AK$4,MAX(AK$1:AK231)+1,"")</f>
        <v/>
      </c>
      <c r="AL232" s="6" t="str">
        <f>IF($W232=AL$4,MAX(AL$1:AL231)+1,"")</f>
        <v/>
      </c>
      <c r="AM232" s="6" t="str">
        <f>IF($W232=AM$4,MAX(AM$1:AM231)+1,"")</f>
        <v/>
      </c>
      <c r="AN232" s="6" t="str">
        <f>IF($W232=AN$4,MAX(AN$1:AN231)+1,"")</f>
        <v/>
      </c>
      <c r="AO232" s="6" t="str">
        <f>IF($W232=AO$4,MAX(AO$1:AO231)+1,"")</f>
        <v/>
      </c>
      <c r="AP232" s="6" t="str">
        <f>IF($W232=AP$4,MAX(AP$1:AP231)+1,"")</f>
        <v/>
      </c>
      <c r="AQ232" s="6" t="str">
        <f>IF($W232=AQ$4,MAX(AQ$1:AQ231)+1,"")</f>
        <v/>
      </c>
      <c r="AR232" s="6" t="str">
        <f>IF($W232=AR$4,MAX(AR$1:AR231)+1,"")</f>
        <v/>
      </c>
      <c r="AS232" s="6" t="str">
        <f>IF($W232=AS$4,MAX(AS$1:AS231)+1,"")</f>
        <v/>
      </c>
      <c r="AT232" s="6" t="str">
        <f>IF($W232=AT$4,MAX(AT$1:AT231)+1,"")</f>
        <v/>
      </c>
      <c r="AU232" s="6" t="str">
        <f>IF($W232=AU$4,MAX(AU$1:AU231)+1,"")</f>
        <v/>
      </c>
      <c r="AV232" s="6">
        <f>IF($W232=AV$4,MAX(AV$1:AV231)+1,"")</f>
        <v>5</v>
      </c>
      <c r="AW232" s="6" t="str">
        <f>IF($W232=AW$4,MAX(AW$1:AW231)+1,"")</f>
        <v/>
      </c>
      <c r="AX232" s="6" t="str">
        <f>IF($W232=AX$4,MAX(AX$1:AX231)+1,"")</f>
        <v/>
      </c>
      <c r="AY232" s="6" t="str">
        <f>IF($W232=AY$4,MAX(AY$1:AY231)+1,"")</f>
        <v/>
      </c>
      <c r="AZ232" s="6" t="str">
        <f>IF($W232=AZ$4,MAX(AZ$1:AZ231)+1,"")</f>
        <v/>
      </c>
      <c r="BA232" s="6" t="str">
        <f>IF($W232=BA$4,MAX(BA$1:BA231)+1,"")</f>
        <v/>
      </c>
      <c r="BB232" s="6" t="str">
        <f>IF($W232=BB$4,MAX(BB$1:BB231)+1,"")</f>
        <v/>
      </c>
      <c r="BC232" s="6" t="str">
        <f>IF($W232=BC$4,MAX(BC$1:BC231)+1,"")</f>
        <v/>
      </c>
      <c r="BD232" s="6" t="str">
        <f>IF($W232=BD$4,MAX(BD$1:BD231)+1,"")</f>
        <v/>
      </c>
      <c r="BE232" s="6" t="str">
        <f>IF($W232=BE$4,MAX(BE$1:BE231)+1,"")</f>
        <v/>
      </c>
      <c r="BF232" s="6" t="str">
        <f>IF($W232=BF$4,MAX(BF$1:BF231)+1,"")</f>
        <v/>
      </c>
      <c r="BG232" s="6" t="str">
        <f>IF($W232=BG$4,MAX(BG$1:BG231)+1,"")</f>
        <v/>
      </c>
      <c r="BH232" s="6" t="str">
        <f>IF($W232=BH$4,MAX(BH$1:BH231)+1,"")</f>
        <v/>
      </c>
      <c r="BI232" s="6" t="str">
        <f>IF($W232=BI$4,MAX(BI$1:BI231)+1,"")</f>
        <v/>
      </c>
      <c r="BJ232" s="6" t="str">
        <f>IF($W232=BJ$4,MAX(BJ$1:BJ231)+1,"")</f>
        <v/>
      </c>
      <c r="BK232" s="6" t="str">
        <f>IF($W232=BK$4,MAX(BK$1:BK231)+1,"")</f>
        <v/>
      </c>
      <c r="BL232" s="6" t="str">
        <f>IF($W232=BL$4,MAX(BL$1:BL231)+1,"")</f>
        <v/>
      </c>
      <c r="BM232" s="6" t="str">
        <f>IF($W232=BM$4,MAX(BM$1:BM231)+1,"")</f>
        <v/>
      </c>
      <c r="BN232" s="6" t="str">
        <f>IF($W232=BN$4,MAX(BN$1:BN231)+1,"")</f>
        <v/>
      </c>
      <c r="BO232" s="6" t="str">
        <f>IF($W232=BO$4,MAX(BO$1:BO231)+1,"")</f>
        <v/>
      </c>
      <c r="BP232" s="6" t="str">
        <f>IF($W232=BP$4,MAX(BP$1:BP231)+1,"")</f>
        <v/>
      </c>
      <c r="BQ232" s="6" t="str">
        <f>IF($W232=BQ$4,MAX(BQ$1:BQ231)+1,"")</f>
        <v/>
      </c>
      <c r="BR232" s="6" t="str">
        <f>IF($W232=BR$4,MAX(BR$1:BR231)+1,"")</f>
        <v/>
      </c>
      <c r="BS232" s="6" t="str">
        <f>IF($W232=BS$4,MAX(BS$1:BS231)+1,"")</f>
        <v/>
      </c>
      <c r="BT232" s="6" t="str">
        <f>IF($W232=BT$4,MAX(BT$1:BT231)+1,"")</f>
        <v/>
      </c>
      <c r="BU232" s="6" t="str">
        <f>IF($W232=BU$4,MAX(BU$1:BU231)+1,"")</f>
        <v/>
      </c>
      <c r="BV232" s="6" t="str">
        <f>IF($W232=BV$4,MAX(BV$1:BV231)+1,"")</f>
        <v/>
      </c>
      <c r="BW232" s="6" t="str">
        <f>IF($W232=BW$4,MAX(BW$1:BW231)+1,"")</f>
        <v/>
      </c>
      <c r="BX232" s="6" t="str">
        <f>IF($W232=BX$4,MAX(BX$1:BX231)+1,"")</f>
        <v/>
      </c>
      <c r="BY232" s="6" t="str">
        <f>IF($W232=BY$4,MAX(BY$1:BY231)+1,"")</f>
        <v/>
      </c>
      <c r="BZ232" s="6" t="str">
        <f>IF($W232=BZ$4,MAX(BZ$1:BZ231)+1,"")</f>
        <v/>
      </c>
      <c r="CA232" s="6" t="str">
        <f>IF($W232=CA$4,MAX(CA$1:CA231)+1,"")</f>
        <v/>
      </c>
      <c r="CB232" s="6" t="str">
        <f>IF($W232=CB$4,MAX(CB$1:CB231)+1,"")</f>
        <v/>
      </c>
      <c r="CC232" s="6" t="str">
        <f>IF($W232=CC$4,MAX(CC$1:CC231)+1,"")</f>
        <v/>
      </c>
      <c r="CD232" s="6" t="str">
        <f>IF($W232=CD$4,MAX(CD$1:CD231)+1,"")</f>
        <v/>
      </c>
      <c r="CE232" s="6" t="str">
        <f>IF($W232=CE$4,MAX(CE$1:CE231)+1,"")</f>
        <v/>
      </c>
      <c r="CF232" s="6" t="str">
        <f>IF($W232=CF$4,MAX(CF$1:CF231)+1,"")</f>
        <v/>
      </c>
      <c r="CG232" s="6" t="str">
        <f>IF($W232=CG$4,MAX(CG$1:CG231)+1,"")</f>
        <v/>
      </c>
      <c r="CH232" s="6" t="str">
        <f>IF($W232=CH$4,MAX(CH$1:CH231)+1,"")</f>
        <v/>
      </c>
      <c r="CI232" s="6" t="str">
        <f>IF($W232=CI$4,MAX(CI$1:CI231)+1,"")</f>
        <v/>
      </c>
      <c r="CJ232" s="6" t="str">
        <f>IF($W232=CJ$4,MAX(CJ$1:CJ231)+1,"")</f>
        <v/>
      </c>
      <c r="CK232" s="6" t="str">
        <f>IF($W232=CK$4,MAX(CK$1:CK231)+1,"")</f>
        <v/>
      </c>
      <c r="CL232" s="6" t="str">
        <f>IF($W232=CL$4,MAX(CL$1:CL231)+1,"")</f>
        <v/>
      </c>
      <c r="CM232" s="6" t="str">
        <f>IF($W232=CM$4,MAX(CM$1:CM231)+1,"")</f>
        <v/>
      </c>
      <c r="CN232" s="6" t="str">
        <f>IF($W232=CN$4,MAX(CN$1:CN231)+1,"")</f>
        <v/>
      </c>
      <c r="CO232" s="6" t="str">
        <f>IF($W232=CO$4,MAX(CO$1:CO231)+1,"")</f>
        <v/>
      </c>
      <c r="CP232" s="6" t="str">
        <f>IF($W232=CP$4,MAX(CP$1:CP231)+1,"")</f>
        <v/>
      </c>
      <c r="CQ232" s="6" t="str">
        <f>IF($W232=CQ$4,MAX(CQ$1:CQ231)+1,"")</f>
        <v/>
      </c>
      <c r="CR232" s="6" t="str">
        <f>IF($W232=CR$4,MAX(CR$1:CR231)+1,"")</f>
        <v/>
      </c>
      <c r="CS232" s="6" t="str">
        <f>IF($W232=CS$4,MAX(CS$1:CS231)+1,"")</f>
        <v/>
      </c>
      <c r="CT232" s="5">
        <f t="shared" si="49"/>
        <v>5</v>
      </c>
      <c r="CU232" s="6" t="str">
        <f t="shared" si="50"/>
        <v>1709901904252</v>
      </c>
      <c r="CV232" s="5" t="str">
        <f t="shared" si="51"/>
        <v>เด็กหญิง</v>
      </c>
      <c r="CW232" s="5" t="str" cm="1">
        <f t="array" ref="CW232">RIGHT(F232,MIN(LEN(SUBSTITUTE(F232,รายชื่อนักเรียนแยกห้อง!$AD$5:$AD$8,""))))</f>
        <v>ดาลิส</v>
      </c>
      <c r="CX232" s="6" t="str">
        <f t="shared" si="52"/>
        <v/>
      </c>
      <c r="CY232" s="6">
        <f t="shared" si="53"/>
        <v>0</v>
      </c>
      <c r="CZ232" s="5" t="str">
        <f t="shared" si="54"/>
        <v>มัธยมศึกษาปีที่ 2/1-</v>
      </c>
      <c r="DA232" s="5" t="str">
        <f t="shared" si="55"/>
        <v>มัธยมศึกษาปีที่ 2/1-0</v>
      </c>
      <c r="DC232" s="6" t="str">
        <f>IF(DB232="วิทย์-คณิต (เตรียมวิศวะ)",MAX($DC$1:DC231)+1,"")</f>
        <v/>
      </c>
      <c r="DD232" s="6" t="str">
        <f>IF(DB232="วิทย์-คณิต (วิทยาศาสตร์สุขภาพ)",MAX($DD$1:DD231)+1,"")</f>
        <v/>
      </c>
      <c r="DE232" s="6" t="str">
        <f>IF(DB232="ศิลป์การจัดการธุรกิจการค้าสมัยใหม่",MAX($DE$1:DE231)+1,"")</f>
        <v/>
      </c>
      <c r="DF232" s="6" t="str">
        <f>IF(DB232="ศิลป์ภาษาจีนเพื่อธุรกิจ 4.0",MAX($DF$1:DF231)+1,"")</f>
        <v/>
      </c>
      <c r="DG232" s="6" t="str">
        <f>IF(DB232="ศิลป์ภาษาอังกฤษเพื่อการสื่อสารธุรกิจ",MAX($DG$1:DG231)+1,"")</f>
        <v/>
      </c>
      <c r="DH232" s="6" t="str">
        <f>IF(DB232="นวัตกรรมการจัดการเกษตร",MAX($DH$1:DH231)+1,"")</f>
        <v/>
      </c>
      <c r="DI232" s="5">
        <f t="shared" si="56"/>
        <v>0</v>
      </c>
      <c r="DJ232" s="5" t="str">
        <f t="shared" si="57"/>
        <v>มัธยมศึกษาปีที่ 2/1-35</v>
      </c>
      <c r="DK232" s="5" t="str">
        <f t="shared" si="58"/>
        <v>-0</v>
      </c>
      <c r="DL232" s="5" t="str">
        <f t="shared" si="59"/>
        <v>มัธยมศึกษาปีที่ 2</v>
      </c>
    </row>
    <row r="233" spans="1:116">
      <c r="A233" s="5" t="str">
        <f t="shared" si="60"/>
        <v>มัธยมศึกษาปีที่ 2/2-1</v>
      </c>
      <c r="B233" s="5" t="str">
        <f t="shared" si="46"/>
        <v>ช68211-1</v>
      </c>
      <c r="C233" s="5" t="str">
        <f t="shared" si="47"/>
        <v>-0</v>
      </c>
      <c r="D233" s="8">
        <v>1</v>
      </c>
      <c r="E233" s="9" t="s">
        <v>677</v>
      </c>
      <c r="F233" s="3" t="s">
        <v>678</v>
      </c>
      <c r="G233" s="3" t="s">
        <v>679</v>
      </c>
      <c r="H233" s="69">
        <v>1</v>
      </c>
      <c r="I233" s="69">
        <v>7</v>
      </c>
      <c r="J233" s="69">
        <v>0</v>
      </c>
      <c r="K233" s="69">
        <v>9</v>
      </c>
      <c r="L233" s="69">
        <v>9</v>
      </c>
      <c r="M233" s="69">
        <v>0</v>
      </c>
      <c r="N233" s="69">
        <v>1</v>
      </c>
      <c r="O233" s="69">
        <v>8</v>
      </c>
      <c r="P233" s="69">
        <v>8</v>
      </c>
      <c r="Q233" s="69">
        <v>6</v>
      </c>
      <c r="R233" s="69">
        <v>2</v>
      </c>
      <c r="S233" s="69">
        <v>7</v>
      </c>
      <c r="T233" s="69">
        <v>1</v>
      </c>
      <c r="U233" s="11" t="s">
        <v>580</v>
      </c>
      <c r="W233" s="6" t="str">
        <f>IF(X233="","",IF(X233=รายชื่อชมรม!$B$13,รายชื่อชมรม!$A$13,IF(X233=รายชื่อชมรม!$B$14,รายชื่อชมรม!$A$14,IF(X233=รายชื่อชมรม!$B$15,รายชื่อชมรม!$A$15,IF(X233=รายชื่อชมรม!$B$16,รายชื่อชมรม!$A$16,IF(X233=รายชื่อชมรม!$B$17,รายชื่อชมรม!$A$17,IF(X233=รายชื่อชมรม!$B$18,รายชื่อชมรม!$A$18,IF(X233=รายชื่อชมรม!$B$19,รายชื่อชมรม!$A$19,IF(X233=รายชื่อชมรม!$B$20,รายชื่อชมรม!$A$20,IF(X233=รายชื่อชมรม!$B$21,รายชื่อชมรม!$A$21,IF(X233=รายชื่อชมรม!$B$22,รายชื่อชมรม!$A$22,IF(X233=รายชื่อชมรม!$B$23,รายชื่อชมรม!$A$23,"-"))))))))))))</f>
        <v>ช68211</v>
      </c>
      <c r="X233" s="6" t="s">
        <v>1408</v>
      </c>
      <c r="Y233" s="6" t="str">
        <f>IF(W233=0,"",IF(W233="-","",IF(W233="","",VLOOKUP(W233,รายชื่อชมรม!$A$3:$F$83,3,FALSE))))</f>
        <v>นางสาวจันทนา  เกิดจันทร์ตรง</v>
      </c>
      <c r="Z233" s="6" t="str">
        <f>IF(Y233=$Z$4,MAX(Z$1:$Z232)+1,"")</f>
        <v/>
      </c>
      <c r="AA233" s="6" t="str">
        <f>IF($Y233=AA$4,MAX(AA$1:AA232)+1,"")</f>
        <v/>
      </c>
      <c r="AB233" s="6" t="str">
        <f>IF($Y233=AB$4,MAX(AB$1:AB232)+1,"")</f>
        <v/>
      </c>
      <c r="AC233" s="6" t="str">
        <f>IF($Y233=AC$4,MAX(AC$1:AC232)+1,"")</f>
        <v/>
      </c>
      <c r="AD233" s="6" t="str">
        <f>IF($Y233=AD$4,MAX(AD$1:AD232)+1,"")</f>
        <v/>
      </c>
      <c r="AE233" s="6" t="str">
        <f>IF($Y233=AE$4,MAX(AE$1:AE232)+1,"")</f>
        <v/>
      </c>
      <c r="AF233" s="6" t="str">
        <f>IF($Y233=AF$4,MAX(AF$1:AF232)+1,"")</f>
        <v/>
      </c>
      <c r="AG233" s="6" t="str">
        <f>IF($Y233=AG$4,MAX(AG$1:AG232)+1,"")</f>
        <v/>
      </c>
      <c r="AH233" s="6">
        <f>IF($Y233=AH$4,MAX(AH$1:AH232)+1,"")</f>
        <v>1</v>
      </c>
      <c r="AI233" s="5">
        <f t="shared" si="48"/>
        <v>1</v>
      </c>
      <c r="AK233" s="6" t="str">
        <f>IF($W233=AK$4,MAX(AK$1:AK232)+1,"")</f>
        <v/>
      </c>
      <c r="AL233" s="6" t="str">
        <f>IF($W233=AL$4,MAX(AL$1:AL232)+1,"")</f>
        <v/>
      </c>
      <c r="AM233" s="6" t="str">
        <f>IF($W233=AM$4,MAX(AM$1:AM232)+1,"")</f>
        <v/>
      </c>
      <c r="AN233" s="6" t="str">
        <f>IF($W233=AN$4,MAX(AN$1:AN232)+1,"")</f>
        <v/>
      </c>
      <c r="AO233" s="6" t="str">
        <f>IF($W233=AO$4,MAX(AO$1:AO232)+1,"")</f>
        <v/>
      </c>
      <c r="AP233" s="6" t="str">
        <f>IF($W233=AP$4,MAX(AP$1:AP232)+1,"")</f>
        <v/>
      </c>
      <c r="AQ233" s="6" t="str">
        <f>IF($W233=AQ$4,MAX(AQ$1:AQ232)+1,"")</f>
        <v/>
      </c>
      <c r="AR233" s="6" t="str">
        <f>IF($W233=AR$4,MAX(AR$1:AR232)+1,"")</f>
        <v/>
      </c>
      <c r="AS233" s="6" t="str">
        <f>IF($W233=AS$4,MAX(AS$1:AS232)+1,"")</f>
        <v/>
      </c>
      <c r="AT233" s="6" t="str">
        <f>IF($W233=AT$4,MAX(AT$1:AT232)+1,"")</f>
        <v/>
      </c>
      <c r="AU233" s="6" t="str">
        <f>IF($W233=AU$4,MAX(AU$1:AU232)+1,"")</f>
        <v/>
      </c>
      <c r="AV233" s="6" t="str">
        <f>IF($W233=AV$4,MAX(AV$1:AV232)+1,"")</f>
        <v/>
      </c>
      <c r="AW233" s="6" t="str">
        <f>IF($W233=AW$4,MAX(AW$1:AW232)+1,"")</f>
        <v/>
      </c>
      <c r="AX233" s="6" t="str">
        <f>IF($W233=AX$4,MAX(AX$1:AX232)+1,"")</f>
        <v/>
      </c>
      <c r="AY233" s="6" t="str">
        <f>IF($W233=AY$4,MAX(AY$1:AY232)+1,"")</f>
        <v/>
      </c>
      <c r="AZ233" s="6" t="str">
        <f>IF($W233=AZ$4,MAX(AZ$1:AZ232)+1,"")</f>
        <v/>
      </c>
      <c r="BA233" s="6" t="str">
        <f>IF($W233=BA$4,MAX(BA$1:BA232)+1,"")</f>
        <v/>
      </c>
      <c r="BB233" s="6" t="str">
        <f>IF($W233=BB$4,MAX(BB$1:BB232)+1,"")</f>
        <v/>
      </c>
      <c r="BC233" s="6" t="str">
        <f>IF($W233=BC$4,MAX(BC$1:BC232)+1,"")</f>
        <v/>
      </c>
      <c r="BD233" s="6" t="str">
        <f>IF($W233=BD$4,MAX(BD$1:BD232)+1,"")</f>
        <v/>
      </c>
      <c r="BE233" s="6">
        <f>IF($W233=BE$4,MAX(BE$1:BE232)+1,"")</f>
        <v>1</v>
      </c>
      <c r="BF233" s="6" t="str">
        <f>IF($W233=BF$4,MAX(BF$1:BF232)+1,"")</f>
        <v/>
      </c>
      <c r="BG233" s="6" t="str">
        <f>IF($W233=BG$4,MAX(BG$1:BG232)+1,"")</f>
        <v/>
      </c>
      <c r="BH233" s="6" t="str">
        <f>IF($W233=BH$4,MAX(BH$1:BH232)+1,"")</f>
        <v/>
      </c>
      <c r="BI233" s="6" t="str">
        <f>IF($W233=BI$4,MAX(BI$1:BI232)+1,"")</f>
        <v/>
      </c>
      <c r="BJ233" s="6" t="str">
        <f>IF($W233=BJ$4,MAX(BJ$1:BJ232)+1,"")</f>
        <v/>
      </c>
      <c r="BK233" s="6" t="str">
        <f>IF($W233=BK$4,MAX(BK$1:BK232)+1,"")</f>
        <v/>
      </c>
      <c r="BL233" s="6" t="str">
        <f>IF($W233=BL$4,MAX(BL$1:BL232)+1,"")</f>
        <v/>
      </c>
      <c r="BM233" s="6" t="str">
        <f>IF($W233=BM$4,MAX(BM$1:BM232)+1,"")</f>
        <v/>
      </c>
      <c r="BN233" s="6" t="str">
        <f>IF($W233=BN$4,MAX(BN$1:BN232)+1,"")</f>
        <v/>
      </c>
      <c r="BO233" s="6" t="str">
        <f>IF($W233=BO$4,MAX(BO$1:BO232)+1,"")</f>
        <v/>
      </c>
      <c r="BP233" s="6" t="str">
        <f>IF($W233=BP$4,MAX(BP$1:BP232)+1,"")</f>
        <v/>
      </c>
      <c r="BQ233" s="6" t="str">
        <f>IF($W233=BQ$4,MAX(BQ$1:BQ232)+1,"")</f>
        <v/>
      </c>
      <c r="BR233" s="6" t="str">
        <f>IF($W233=BR$4,MAX(BR$1:BR232)+1,"")</f>
        <v/>
      </c>
      <c r="BS233" s="6" t="str">
        <f>IF($W233=BS$4,MAX(BS$1:BS232)+1,"")</f>
        <v/>
      </c>
      <c r="BT233" s="6" t="str">
        <f>IF($W233=BT$4,MAX(BT$1:BT232)+1,"")</f>
        <v/>
      </c>
      <c r="BU233" s="6" t="str">
        <f>IF($W233=BU$4,MAX(BU$1:BU232)+1,"")</f>
        <v/>
      </c>
      <c r="BV233" s="6" t="str">
        <f>IF($W233=BV$4,MAX(BV$1:BV232)+1,"")</f>
        <v/>
      </c>
      <c r="BW233" s="6" t="str">
        <f>IF($W233=BW$4,MAX(BW$1:BW232)+1,"")</f>
        <v/>
      </c>
      <c r="BX233" s="6" t="str">
        <f>IF($W233=BX$4,MAX(BX$1:BX232)+1,"")</f>
        <v/>
      </c>
      <c r="BY233" s="6" t="str">
        <f>IF($W233=BY$4,MAX(BY$1:BY232)+1,"")</f>
        <v/>
      </c>
      <c r="BZ233" s="6" t="str">
        <f>IF($W233=BZ$4,MAX(BZ$1:BZ232)+1,"")</f>
        <v/>
      </c>
      <c r="CA233" s="6" t="str">
        <f>IF($W233=CA$4,MAX(CA$1:CA232)+1,"")</f>
        <v/>
      </c>
      <c r="CB233" s="6" t="str">
        <f>IF($W233=CB$4,MAX(CB$1:CB232)+1,"")</f>
        <v/>
      </c>
      <c r="CC233" s="6" t="str">
        <f>IF($W233=CC$4,MAX(CC$1:CC232)+1,"")</f>
        <v/>
      </c>
      <c r="CD233" s="6" t="str">
        <f>IF($W233=CD$4,MAX(CD$1:CD232)+1,"")</f>
        <v/>
      </c>
      <c r="CE233" s="6" t="str">
        <f>IF($W233=CE$4,MAX(CE$1:CE232)+1,"")</f>
        <v/>
      </c>
      <c r="CF233" s="6" t="str">
        <f>IF($W233=CF$4,MAX(CF$1:CF232)+1,"")</f>
        <v/>
      </c>
      <c r="CG233" s="6" t="str">
        <f>IF($W233=CG$4,MAX(CG$1:CG232)+1,"")</f>
        <v/>
      </c>
      <c r="CH233" s="6" t="str">
        <f>IF($W233=CH$4,MAX(CH$1:CH232)+1,"")</f>
        <v/>
      </c>
      <c r="CI233" s="6" t="str">
        <f>IF($W233=CI$4,MAX(CI$1:CI232)+1,"")</f>
        <v/>
      </c>
      <c r="CJ233" s="6" t="str">
        <f>IF($W233=CJ$4,MAX(CJ$1:CJ232)+1,"")</f>
        <v/>
      </c>
      <c r="CK233" s="6" t="str">
        <f>IF($W233=CK$4,MAX(CK$1:CK232)+1,"")</f>
        <v/>
      </c>
      <c r="CL233" s="6" t="str">
        <f>IF($W233=CL$4,MAX(CL$1:CL232)+1,"")</f>
        <v/>
      </c>
      <c r="CM233" s="6" t="str">
        <f>IF($W233=CM$4,MAX(CM$1:CM232)+1,"")</f>
        <v/>
      </c>
      <c r="CN233" s="6" t="str">
        <f>IF($W233=CN$4,MAX(CN$1:CN232)+1,"")</f>
        <v/>
      </c>
      <c r="CO233" s="6" t="str">
        <f>IF($W233=CO$4,MAX(CO$1:CO232)+1,"")</f>
        <v/>
      </c>
      <c r="CP233" s="6" t="str">
        <f>IF($W233=CP$4,MAX(CP$1:CP232)+1,"")</f>
        <v/>
      </c>
      <c r="CQ233" s="6" t="str">
        <f>IF($W233=CQ$4,MAX(CQ$1:CQ232)+1,"")</f>
        <v/>
      </c>
      <c r="CR233" s="6" t="str">
        <f>IF($W233=CR$4,MAX(CR$1:CR232)+1,"")</f>
        <v/>
      </c>
      <c r="CS233" s="6" t="str">
        <f>IF($W233=CS$4,MAX(CS$1:CS232)+1,"")</f>
        <v/>
      </c>
      <c r="CT233" s="5">
        <f t="shared" si="49"/>
        <v>1</v>
      </c>
      <c r="CU233" s="6" t="str">
        <f t="shared" si="50"/>
        <v>1709901886271</v>
      </c>
      <c r="CV233" s="5" t="str">
        <f t="shared" si="51"/>
        <v>เด็กชาย</v>
      </c>
      <c r="CW233" s="5" t="str" cm="1">
        <f t="array" ref="CW233">RIGHT(F233,MIN(LEN(SUBSTITUTE(F233,รายชื่อนักเรียนแยกห้อง!$AD$5:$AD$8,""))))</f>
        <v>ภาคิน</v>
      </c>
      <c r="CX233" s="6">
        <f t="shared" si="52"/>
        <v>0</v>
      </c>
      <c r="CY233" s="6" t="str">
        <f t="shared" si="53"/>
        <v/>
      </c>
      <c r="CZ233" s="5" t="str">
        <f t="shared" si="54"/>
        <v>มัธยมศึกษาปีที่ 2/2-0</v>
      </c>
      <c r="DA233" s="5" t="str">
        <f t="shared" si="55"/>
        <v>มัธยมศึกษาปีที่ 2/2-</v>
      </c>
      <c r="DC233" s="6" t="str">
        <f>IF(DB233="วิทย์-คณิต (เตรียมวิศวะ)",MAX($DC$1:DC232)+1,"")</f>
        <v/>
      </c>
      <c r="DD233" s="6" t="str">
        <f>IF(DB233="วิทย์-คณิต (วิทยาศาสตร์สุขภาพ)",MAX($DD$1:DD232)+1,"")</f>
        <v/>
      </c>
      <c r="DE233" s="6" t="str">
        <f>IF(DB233="ศิลป์การจัดการธุรกิจการค้าสมัยใหม่",MAX($DE$1:DE232)+1,"")</f>
        <v/>
      </c>
      <c r="DF233" s="6" t="str">
        <f>IF(DB233="ศิลป์ภาษาจีนเพื่อธุรกิจ 4.0",MAX($DF$1:DF232)+1,"")</f>
        <v/>
      </c>
      <c r="DG233" s="6" t="str">
        <f>IF(DB233="ศิลป์ภาษาอังกฤษเพื่อการสื่อสารธุรกิจ",MAX($DG$1:DG232)+1,"")</f>
        <v/>
      </c>
      <c r="DH233" s="6" t="str">
        <f>IF(DB233="นวัตกรรมการจัดการเกษตร",MAX($DH$1:DH232)+1,"")</f>
        <v/>
      </c>
      <c r="DI233" s="5">
        <f t="shared" si="56"/>
        <v>0</v>
      </c>
      <c r="DJ233" s="5" t="str">
        <f t="shared" si="57"/>
        <v>มัธยมศึกษาปีที่ 2/2-1</v>
      </c>
      <c r="DK233" s="5" t="str">
        <f t="shared" si="58"/>
        <v>-0</v>
      </c>
      <c r="DL233" s="5" t="str">
        <f t="shared" si="59"/>
        <v>มัธยมศึกษาปีที่ 2</v>
      </c>
    </row>
    <row r="234" spans="1:116">
      <c r="A234" s="5" t="str">
        <f t="shared" si="60"/>
        <v>มัธยมศึกษาปีที่ 2/2-2</v>
      </c>
      <c r="B234" s="5" t="str">
        <f t="shared" si="46"/>
        <v>ช68211-2</v>
      </c>
      <c r="C234" s="5" t="str">
        <f t="shared" si="47"/>
        <v>-0</v>
      </c>
      <c r="D234" s="8">
        <v>2</v>
      </c>
      <c r="E234" s="9">
        <v>10589</v>
      </c>
      <c r="F234" s="3" t="s">
        <v>681</v>
      </c>
      <c r="G234" s="3" t="s">
        <v>682</v>
      </c>
      <c r="H234" s="69">
        <v>1</v>
      </c>
      <c r="I234" s="69">
        <v>7</v>
      </c>
      <c r="J234" s="69">
        <v>0</v>
      </c>
      <c r="K234" s="69">
        <v>9</v>
      </c>
      <c r="L234" s="69">
        <v>9</v>
      </c>
      <c r="M234" s="69">
        <v>0</v>
      </c>
      <c r="N234" s="69">
        <v>1</v>
      </c>
      <c r="O234" s="69">
        <v>9</v>
      </c>
      <c r="P234" s="69">
        <v>0</v>
      </c>
      <c r="Q234" s="69">
        <v>1</v>
      </c>
      <c r="R234" s="69">
        <v>6</v>
      </c>
      <c r="S234" s="69">
        <v>2</v>
      </c>
      <c r="T234" s="69">
        <v>8</v>
      </c>
      <c r="U234" s="11" t="s">
        <v>580</v>
      </c>
      <c r="W234" s="6" t="str">
        <f>IF(X234="","",IF(X234=รายชื่อชมรม!$B$13,รายชื่อชมรม!$A$13,IF(X234=รายชื่อชมรม!$B$14,รายชื่อชมรม!$A$14,IF(X234=รายชื่อชมรม!$B$15,รายชื่อชมรม!$A$15,IF(X234=รายชื่อชมรม!$B$16,รายชื่อชมรม!$A$16,IF(X234=รายชื่อชมรม!$B$17,รายชื่อชมรม!$A$17,IF(X234=รายชื่อชมรม!$B$18,รายชื่อชมรม!$A$18,IF(X234=รายชื่อชมรม!$B$19,รายชื่อชมรม!$A$19,IF(X234=รายชื่อชมรม!$B$20,รายชื่อชมรม!$A$20,IF(X234=รายชื่อชมรม!$B$21,รายชื่อชมรม!$A$21,IF(X234=รายชื่อชมรม!$B$22,รายชื่อชมรม!$A$22,IF(X234=รายชื่อชมรม!$B$23,รายชื่อชมรม!$A$23,"-"))))))))))))</f>
        <v>ช68211</v>
      </c>
      <c r="X234" s="6" t="s">
        <v>1408</v>
      </c>
      <c r="Y234" s="6" t="str">
        <f>IF(W234=0,"",IF(W234="-","",IF(W234="","",VLOOKUP(W234,รายชื่อชมรม!$A$3:$F$83,3,FALSE))))</f>
        <v>นางสาวจันทนา  เกิดจันทร์ตรง</v>
      </c>
      <c r="Z234" s="6" t="str">
        <f>IF(Y234=$Z$4,MAX(Z$1:$Z233)+1,"")</f>
        <v/>
      </c>
      <c r="AA234" s="6" t="str">
        <f>IF($Y234=AA$4,MAX(AA$1:AA233)+1,"")</f>
        <v/>
      </c>
      <c r="AB234" s="6" t="str">
        <f>IF($Y234=AB$4,MAX(AB$1:AB233)+1,"")</f>
        <v/>
      </c>
      <c r="AC234" s="6" t="str">
        <f>IF($Y234=AC$4,MAX(AC$1:AC233)+1,"")</f>
        <v/>
      </c>
      <c r="AD234" s="6" t="str">
        <f>IF($Y234=AD$4,MAX(AD$1:AD233)+1,"")</f>
        <v/>
      </c>
      <c r="AE234" s="6" t="str">
        <f>IF($Y234=AE$4,MAX(AE$1:AE233)+1,"")</f>
        <v/>
      </c>
      <c r="AF234" s="6" t="str">
        <f>IF($Y234=AF$4,MAX(AF$1:AF233)+1,"")</f>
        <v/>
      </c>
      <c r="AG234" s="6" t="str">
        <f>IF($Y234=AG$4,MAX(AG$1:AG233)+1,"")</f>
        <v/>
      </c>
      <c r="AH234" s="6">
        <f>IF($Y234=AH$4,MAX(AH$1:AH233)+1,"")</f>
        <v>2</v>
      </c>
      <c r="AI234" s="5">
        <f t="shared" si="48"/>
        <v>2</v>
      </c>
      <c r="AK234" s="6" t="str">
        <f>IF($W234=AK$4,MAX(AK$1:AK233)+1,"")</f>
        <v/>
      </c>
      <c r="AL234" s="6" t="str">
        <f>IF($W234=AL$4,MAX(AL$1:AL233)+1,"")</f>
        <v/>
      </c>
      <c r="AM234" s="6" t="str">
        <f>IF($W234=AM$4,MAX(AM$1:AM233)+1,"")</f>
        <v/>
      </c>
      <c r="AN234" s="6" t="str">
        <f>IF($W234=AN$4,MAX(AN$1:AN233)+1,"")</f>
        <v/>
      </c>
      <c r="AO234" s="6" t="str">
        <f>IF($W234=AO$4,MAX(AO$1:AO233)+1,"")</f>
        <v/>
      </c>
      <c r="AP234" s="6" t="str">
        <f>IF($W234=AP$4,MAX(AP$1:AP233)+1,"")</f>
        <v/>
      </c>
      <c r="AQ234" s="6" t="str">
        <f>IF($W234=AQ$4,MAX(AQ$1:AQ233)+1,"")</f>
        <v/>
      </c>
      <c r="AR234" s="6" t="str">
        <f>IF($W234=AR$4,MAX(AR$1:AR233)+1,"")</f>
        <v/>
      </c>
      <c r="AS234" s="6" t="str">
        <f>IF($W234=AS$4,MAX(AS$1:AS233)+1,"")</f>
        <v/>
      </c>
      <c r="AT234" s="6" t="str">
        <f>IF($W234=AT$4,MAX(AT$1:AT233)+1,"")</f>
        <v/>
      </c>
      <c r="AU234" s="6" t="str">
        <f>IF($W234=AU$4,MAX(AU$1:AU233)+1,"")</f>
        <v/>
      </c>
      <c r="AV234" s="6" t="str">
        <f>IF($W234=AV$4,MAX(AV$1:AV233)+1,"")</f>
        <v/>
      </c>
      <c r="AW234" s="6" t="str">
        <f>IF($W234=AW$4,MAX(AW$1:AW233)+1,"")</f>
        <v/>
      </c>
      <c r="AX234" s="6" t="str">
        <f>IF($W234=AX$4,MAX(AX$1:AX233)+1,"")</f>
        <v/>
      </c>
      <c r="AY234" s="6" t="str">
        <f>IF($W234=AY$4,MAX(AY$1:AY233)+1,"")</f>
        <v/>
      </c>
      <c r="AZ234" s="6" t="str">
        <f>IF($W234=AZ$4,MAX(AZ$1:AZ233)+1,"")</f>
        <v/>
      </c>
      <c r="BA234" s="6" t="str">
        <f>IF($W234=BA$4,MAX(BA$1:BA233)+1,"")</f>
        <v/>
      </c>
      <c r="BB234" s="6" t="str">
        <f>IF($W234=BB$4,MAX(BB$1:BB233)+1,"")</f>
        <v/>
      </c>
      <c r="BC234" s="6" t="str">
        <f>IF($W234=BC$4,MAX(BC$1:BC233)+1,"")</f>
        <v/>
      </c>
      <c r="BD234" s="6" t="str">
        <f>IF($W234=BD$4,MAX(BD$1:BD233)+1,"")</f>
        <v/>
      </c>
      <c r="BE234" s="6">
        <f>IF($W234=BE$4,MAX(BE$1:BE233)+1,"")</f>
        <v>2</v>
      </c>
      <c r="BF234" s="6" t="str">
        <f>IF($W234=BF$4,MAX(BF$1:BF233)+1,"")</f>
        <v/>
      </c>
      <c r="BG234" s="6" t="str">
        <f>IF($W234=BG$4,MAX(BG$1:BG233)+1,"")</f>
        <v/>
      </c>
      <c r="BH234" s="6" t="str">
        <f>IF($W234=BH$4,MAX(BH$1:BH233)+1,"")</f>
        <v/>
      </c>
      <c r="BI234" s="6" t="str">
        <f>IF($W234=BI$4,MAX(BI$1:BI233)+1,"")</f>
        <v/>
      </c>
      <c r="BJ234" s="6" t="str">
        <f>IF($W234=BJ$4,MAX(BJ$1:BJ233)+1,"")</f>
        <v/>
      </c>
      <c r="BK234" s="6" t="str">
        <f>IF($W234=BK$4,MAX(BK$1:BK233)+1,"")</f>
        <v/>
      </c>
      <c r="BL234" s="6" t="str">
        <f>IF($W234=BL$4,MAX(BL$1:BL233)+1,"")</f>
        <v/>
      </c>
      <c r="BM234" s="6" t="str">
        <f>IF($W234=BM$4,MAX(BM$1:BM233)+1,"")</f>
        <v/>
      </c>
      <c r="BN234" s="6" t="str">
        <f>IF($W234=BN$4,MAX(BN$1:BN233)+1,"")</f>
        <v/>
      </c>
      <c r="BO234" s="6" t="str">
        <f>IF($W234=BO$4,MAX(BO$1:BO233)+1,"")</f>
        <v/>
      </c>
      <c r="BP234" s="6" t="str">
        <f>IF($W234=BP$4,MAX(BP$1:BP233)+1,"")</f>
        <v/>
      </c>
      <c r="BQ234" s="6" t="str">
        <f>IF($W234=BQ$4,MAX(BQ$1:BQ233)+1,"")</f>
        <v/>
      </c>
      <c r="BR234" s="6" t="str">
        <f>IF($W234=BR$4,MAX(BR$1:BR233)+1,"")</f>
        <v/>
      </c>
      <c r="BS234" s="6" t="str">
        <f>IF($W234=BS$4,MAX(BS$1:BS233)+1,"")</f>
        <v/>
      </c>
      <c r="BT234" s="6" t="str">
        <f>IF($W234=BT$4,MAX(BT$1:BT233)+1,"")</f>
        <v/>
      </c>
      <c r="BU234" s="6" t="str">
        <f>IF($W234=BU$4,MAX(BU$1:BU233)+1,"")</f>
        <v/>
      </c>
      <c r="BV234" s="6" t="str">
        <f>IF($W234=BV$4,MAX(BV$1:BV233)+1,"")</f>
        <v/>
      </c>
      <c r="BW234" s="6" t="str">
        <f>IF($W234=BW$4,MAX(BW$1:BW233)+1,"")</f>
        <v/>
      </c>
      <c r="BX234" s="6" t="str">
        <f>IF($W234=BX$4,MAX(BX$1:BX233)+1,"")</f>
        <v/>
      </c>
      <c r="BY234" s="6" t="str">
        <f>IF($W234=BY$4,MAX(BY$1:BY233)+1,"")</f>
        <v/>
      </c>
      <c r="BZ234" s="6" t="str">
        <f>IF($W234=BZ$4,MAX(BZ$1:BZ233)+1,"")</f>
        <v/>
      </c>
      <c r="CA234" s="6" t="str">
        <f>IF($W234=CA$4,MAX(CA$1:CA233)+1,"")</f>
        <v/>
      </c>
      <c r="CB234" s="6" t="str">
        <f>IF($W234=CB$4,MAX(CB$1:CB233)+1,"")</f>
        <v/>
      </c>
      <c r="CC234" s="6" t="str">
        <f>IF($W234=CC$4,MAX(CC$1:CC233)+1,"")</f>
        <v/>
      </c>
      <c r="CD234" s="6" t="str">
        <f>IF($W234=CD$4,MAX(CD$1:CD233)+1,"")</f>
        <v/>
      </c>
      <c r="CE234" s="6" t="str">
        <f>IF($W234=CE$4,MAX(CE$1:CE233)+1,"")</f>
        <v/>
      </c>
      <c r="CF234" s="6" t="str">
        <f>IF($W234=CF$4,MAX(CF$1:CF233)+1,"")</f>
        <v/>
      </c>
      <c r="CG234" s="6" t="str">
        <f>IF($W234=CG$4,MAX(CG$1:CG233)+1,"")</f>
        <v/>
      </c>
      <c r="CH234" s="6" t="str">
        <f>IF($W234=CH$4,MAX(CH$1:CH233)+1,"")</f>
        <v/>
      </c>
      <c r="CI234" s="6" t="str">
        <f>IF($W234=CI$4,MAX(CI$1:CI233)+1,"")</f>
        <v/>
      </c>
      <c r="CJ234" s="6" t="str">
        <f>IF($W234=CJ$4,MAX(CJ$1:CJ233)+1,"")</f>
        <v/>
      </c>
      <c r="CK234" s="6" t="str">
        <f>IF($W234=CK$4,MAX(CK$1:CK233)+1,"")</f>
        <v/>
      </c>
      <c r="CL234" s="6" t="str">
        <f>IF($W234=CL$4,MAX(CL$1:CL233)+1,"")</f>
        <v/>
      </c>
      <c r="CM234" s="6" t="str">
        <f>IF($W234=CM$4,MAX(CM$1:CM233)+1,"")</f>
        <v/>
      </c>
      <c r="CN234" s="6" t="str">
        <f>IF($W234=CN$4,MAX(CN$1:CN233)+1,"")</f>
        <v/>
      </c>
      <c r="CO234" s="6" t="str">
        <f>IF($W234=CO$4,MAX(CO$1:CO233)+1,"")</f>
        <v/>
      </c>
      <c r="CP234" s="6" t="str">
        <f>IF($W234=CP$4,MAX(CP$1:CP233)+1,"")</f>
        <v/>
      </c>
      <c r="CQ234" s="6" t="str">
        <f>IF($W234=CQ$4,MAX(CQ$1:CQ233)+1,"")</f>
        <v/>
      </c>
      <c r="CR234" s="6" t="str">
        <f>IF($W234=CR$4,MAX(CR$1:CR233)+1,"")</f>
        <v/>
      </c>
      <c r="CS234" s="6" t="str">
        <f>IF($W234=CS$4,MAX(CS$1:CS233)+1,"")</f>
        <v/>
      </c>
      <c r="CT234" s="5">
        <f t="shared" si="49"/>
        <v>2</v>
      </c>
      <c r="CU234" s="6" t="str">
        <f t="shared" si="50"/>
        <v>1709901901628</v>
      </c>
      <c r="CV234" s="5" t="str">
        <f t="shared" si="51"/>
        <v>เด็กชาย</v>
      </c>
      <c r="CW234" s="5" t="str" cm="1">
        <f t="array" ref="CW234">RIGHT(F234,MIN(LEN(SUBSTITUTE(F234,รายชื่อนักเรียนแยกห้อง!$AD$5:$AD$8,""))))</f>
        <v>อัครพงศ์</v>
      </c>
      <c r="CX234" s="6">
        <f t="shared" si="52"/>
        <v>0</v>
      </c>
      <c r="CY234" s="6" t="str">
        <f t="shared" si="53"/>
        <v/>
      </c>
      <c r="CZ234" s="5" t="str">
        <f t="shared" si="54"/>
        <v>มัธยมศึกษาปีที่ 2/2-0</v>
      </c>
      <c r="DA234" s="5" t="str">
        <f t="shared" si="55"/>
        <v>มัธยมศึกษาปีที่ 2/2-</v>
      </c>
      <c r="DC234" s="6" t="str">
        <f>IF(DB234="วิทย์-คณิต (เตรียมวิศวะ)",MAX($DC$1:DC233)+1,"")</f>
        <v/>
      </c>
      <c r="DD234" s="6" t="str">
        <f>IF(DB234="วิทย์-คณิต (วิทยาศาสตร์สุขภาพ)",MAX($DD$1:DD233)+1,"")</f>
        <v/>
      </c>
      <c r="DE234" s="6" t="str">
        <f>IF(DB234="ศิลป์การจัดการธุรกิจการค้าสมัยใหม่",MAX($DE$1:DE233)+1,"")</f>
        <v/>
      </c>
      <c r="DF234" s="6" t="str">
        <f>IF(DB234="ศิลป์ภาษาจีนเพื่อธุรกิจ 4.0",MAX($DF$1:DF233)+1,"")</f>
        <v/>
      </c>
      <c r="DG234" s="6" t="str">
        <f>IF(DB234="ศิลป์ภาษาอังกฤษเพื่อการสื่อสารธุรกิจ",MAX($DG$1:DG233)+1,"")</f>
        <v/>
      </c>
      <c r="DH234" s="6" t="str">
        <f>IF(DB234="นวัตกรรมการจัดการเกษตร",MAX($DH$1:DH233)+1,"")</f>
        <v/>
      </c>
      <c r="DI234" s="5">
        <f t="shared" si="56"/>
        <v>0</v>
      </c>
      <c r="DJ234" s="5" t="str">
        <f t="shared" si="57"/>
        <v>มัธยมศึกษาปีที่ 2/2-2</v>
      </c>
      <c r="DK234" s="5" t="str">
        <f t="shared" si="58"/>
        <v>-0</v>
      </c>
      <c r="DL234" s="5" t="str">
        <f t="shared" si="59"/>
        <v>มัธยมศึกษาปีที่ 2</v>
      </c>
    </row>
    <row r="235" spans="1:116">
      <c r="A235" s="5" t="str">
        <f t="shared" si="60"/>
        <v>มัธยมศึกษาปีที่ 2/2-3</v>
      </c>
      <c r="B235" s="5" t="str">
        <f t="shared" si="46"/>
        <v>ช68211-3</v>
      </c>
      <c r="C235" s="5" t="str">
        <f t="shared" si="47"/>
        <v>-0</v>
      </c>
      <c r="D235" s="8">
        <v>3</v>
      </c>
      <c r="E235" s="9">
        <v>10591</v>
      </c>
      <c r="F235" s="3" t="s">
        <v>683</v>
      </c>
      <c r="G235" s="3" t="s">
        <v>684</v>
      </c>
      <c r="H235" s="69">
        <v>1</v>
      </c>
      <c r="I235" s="69">
        <v>7</v>
      </c>
      <c r="J235" s="69">
        <v>4</v>
      </c>
      <c r="K235" s="69">
        <v>9</v>
      </c>
      <c r="L235" s="69">
        <v>4</v>
      </c>
      <c r="M235" s="69">
        <v>0</v>
      </c>
      <c r="N235" s="69">
        <v>0</v>
      </c>
      <c r="O235" s="69">
        <v>1</v>
      </c>
      <c r="P235" s="69">
        <v>3</v>
      </c>
      <c r="Q235" s="69">
        <v>1</v>
      </c>
      <c r="R235" s="69">
        <v>6</v>
      </c>
      <c r="S235" s="69">
        <v>1</v>
      </c>
      <c r="T235" s="69">
        <v>7</v>
      </c>
      <c r="U235" s="11" t="s">
        <v>580</v>
      </c>
      <c r="W235" s="6" t="str">
        <f>IF(X235="","",IF(X235=รายชื่อชมรม!$B$13,รายชื่อชมรม!$A$13,IF(X235=รายชื่อชมรม!$B$14,รายชื่อชมรม!$A$14,IF(X235=รายชื่อชมรม!$B$15,รายชื่อชมรม!$A$15,IF(X235=รายชื่อชมรม!$B$16,รายชื่อชมรม!$A$16,IF(X235=รายชื่อชมรม!$B$17,รายชื่อชมรม!$A$17,IF(X235=รายชื่อชมรม!$B$18,รายชื่อชมรม!$A$18,IF(X235=รายชื่อชมรม!$B$19,รายชื่อชมรม!$A$19,IF(X235=รายชื่อชมรม!$B$20,รายชื่อชมรม!$A$20,IF(X235=รายชื่อชมรม!$B$21,รายชื่อชมรม!$A$21,IF(X235=รายชื่อชมรม!$B$22,รายชื่อชมรม!$A$22,IF(X235=รายชื่อชมรม!$B$23,รายชื่อชมรม!$A$23,"-"))))))))))))</f>
        <v>ช68211</v>
      </c>
      <c r="X235" s="6" t="s">
        <v>1408</v>
      </c>
      <c r="Y235" s="6" t="str">
        <f>IF(W235=0,"",IF(W235="-","",IF(W235="","",VLOOKUP(W235,รายชื่อชมรม!$A$3:$F$83,3,FALSE))))</f>
        <v>นางสาวจันทนา  เกิดจันทร์ตรง</v>
      </c>
      <c r="Z235" s="6" t="str">
        <f>IF(Y235=$Z$4,MAX(Z$1:$Z234)+1,"")</f>
        <v/>
      </c>
      <c r="AA235" s="6" t="str">
        <f>IF($Y235=AA$4,MAX(AA$1:AA234)+1,"")</f>
        <v/>
      </c>
      <c r="AB235" s="6" t="str">
        <f>IF($Y235=AB$4,MAX(AB$1:AB234)+1,"")</f>
        <v/>
      </c>
      <c r="AC235" s="6" t="str">
        <f>IF($Y235=AC$4,MAX(AC$1:AC234)+1,"")</f>
        <v/>
      </c>
      <c r="AD235" s="6" t="str">
        <f>IF($Y235=AD$4,MAX(AD$1:AD234)+1,"")</f>
        <v/>
      </c>
      <c r="AE235" s="6" t="str">
        <f>IF($Y235=AE$4,MAX(AE$1:AE234)+1,"")</f>
        <v/>
      </c>
      <c r="AF235" s="6" t="str">
        <f>IF($Y235=AF$4,MAX(AF$1:AF234)+1,"")</f>
        <v/>
      </c>
      <c r="AG235" s="6" t="str">
        <f>IF($Y235=AG$4,MAX(AG$1:AG234)+1,"")</f>
        <v/>
      </c>
      <c r="AH235" s="6">
        <f>IF($Y235=AH$4,MAX(AH$1:AH234)+1,"")</f>
        <v>3</v>
      </c>
      <c r="AI235" s="5">
        <f t="shared" si="48"/>
        <v>3</v>
      </c>
      <c r="AK235" s="6" t="str">
        <f>IF($W235=AK$4,MAX(AK$1:AK234)+1,"")</f>
        <v/>
      </c>
      <c r="AL235" s="6" t="str">
        <f>IF($W235=AL$4,MAX(AL$1:AL234)+1,"")</f>
        <v/>
      </c>
      <c r="AM235" s="6" t="str">
        <f>IF($W235=AM$4,MAX(AM$1:AM234)+1,"")</f>
        <v/>
      </c>
      <c r="AN235" s="6" t="str">
        <f>IF($W235=AN$4,MAX(AN$1:AN234)+1,"")</f>
        <v/>
      </c>
      <c r="AO235" s="6" t="str">
        <f>IF($W235=AO$4,MAX(AO$1:AO234)+1,"")</f>
        <v/>
      </c>
      <c r="AP235" s="6" t="str">
        <f>IF($W235=AP$4,MAX(AP$1:AP234)+1,"")</f>
        <v/>
      </c>
      <c r="AQ235" s="6" t="str">
        <f>IF($W235=AQ$4,MAX(AQ$1:AQ234)+1,"")</f>
        <v/>
      </c>
      <c r="AR235" s="6" t="str">
        <f>IF($W235=AR$4,MAX(AR$1:AR234)+1,"")</f>
        <v/>
      </c>
      <c r="AS235" s="6" t="str">
        <f>IF($W235=AS$4,MAX(AS$1:AS234)+1,"")</f>
        <v/>
      </c>
      <c r="AT235" s="6" t="str">
        <f>IF($W235=AT$4,MAX(AT$1:AT234)+1,"")</f>
        <v/>
      </c>
      <c r="AU235" s="6" t="str">
        <f>IF($W235=AU$4,MAX(AU$1:AU234)+1,"")</f>
        <v/>
      </c>
      <c r="AV235" s="6" t="str">
        <f>IF($W235=AV$4,MAX(AV$1:AV234)+1,"")</f>
        <v/>
      </c>
      <c r="AW235" s="6" t="str">
        <f>IF($W235=AW$4,MAX(AW$1:AW234)+1,"")</f>
        <v/>
      </c>
      <c r="AX235" s="6" t="str">
        <f>IF($W235=AX$4,MAX(AX$1:AX234)+1,"")</f>
        <v/>
      </c>
      <c r="AY235" s="6" t="str">
        <f>IF($W235=AY$4,MAX(AY$1:AY234)+1,"")</f>
        <v/>
      </c>
      <c r="AZ235" s="6" t="str">
        <f>IF($W235=AZ$4,MAX(AZ$1:AZ234)+1,"")</f>
        <v/>
      </c>
      <c r="BA235" s="6" t="str">
        <f>IF($W235=BA$4,MAX(BA$1:BA234)+1,"")</f>
        <v/>
      </c>
      <c r="BB235" s="6" t="str">
        <f>IF($W235=BB$4,MAX(BB$1:BB234)+1,"")</f>
        <v/>
      </c>
      <c r="BC235" s="6" t="str">
        <f>IF($W235=BC$4,MAX(BC$1:BC234)+1,"")</f>
        <v/>
      </c>
      <c r="BD235" s="6" t="str">
        <f>IF($W235=BD$4,MAX(BD$1:BD234)+1,"")</f>
        <v/>
      </c>
      <c r="BE235" s="6">
        <f>IF($W235=BE$4,MAX(BE$1:BE234)+1,"")</f>
        <v>3</v>
      </c>
      <c r="BF235" s="6" t="str">
        <f>IF($W235=BF$4,MAX(BF$1:BF234)+1,"")</f>
        <v/>
      </c>
      <c r="BG235" s="6" t="str">
        <f>IF($W235=BG$4,MAX(BG$1:BG234)+1,"")</f>
        <v/>
      </c>
      <c r="BH235" s="6" t="str">
        <f>IF($W235=BH$4,MAX(BH$1:BH234)+1,"")</f>
        <v/>
      </c>
      <c r="BI235" s="6" t="str">
        <f>IF($W235=BI$4,MAX(BI$1:BI234)+1,"")</f>
        <v/>
      </c>
      <c r="BJ235" s="6" t="str">
        <f>IF($W235=BJ$4,MAX(BJ$1:BJ234)+1,"")</f>
        <v/>
      </c>
      <c r="BK235" s="6" t="str">
        <f>IF($W235=BK$4,MAX(BK$1:BK234)+1,"")</f>
        <v/>
      </c>
      <c r="BL235" s="6" t="str">
        <f>IF($W235=BL$4,MAX(BL$1:BL234)+1,"")</f>
        <v/>
      </c>
      <c r="BM235" s="6" t="str">
        <f>IF($W235=BM$4,MAX(BM$1:BM234)+1,"")</f>
        <v/>
      </c>
      <c r="BN235" s="6" t="str">
        <f>IF($W235=BN$4,MAX(BN$1:BN234)+1,"")</f>
        <v/>
      </c>
      <c r="BO235" s="6" t="str">
        <f>IF($W235=BO$4,MAX(BO$1:BO234)+1,"")</f>
        <v/>
      </c>
      <c r="BP235" s="6" t="str">
        <f>IF($W235=BP$4,MAX(BP$1:BP234)+1,"")</f>
        <v/>
      </c>
      <c r="BQ235" s="6" t="str">
        <f>IF($W235=BQ$4,MAX(BQ$1:BQ234)+1,"")</f>
        <v/>
      </c>
      <c r="BR235" s="6" t="str">
        <f>IF($W235=BR$4,MAX(BR$1:BR234)+1,"")</f>
        <v/>
      </c>
      <c r="BS235" s="6" t="str">
        <f>IF($W235=BS$4,MAX(BS$1:BS234)+1,"")</f>
        <v/>
      </c>
      <c r="BT235" s="6" t="str">
        <f>IF($W235=BT$4,MAX(BT$1:BT234)+1,"")</f>
        <v/>
      </c>
      <c r="BU235" s="6" t="str">
        <f>IF($W235=BU$4,MAX(BU$1:BU234)+1,"")</f>
        <v/>
      </c>
      <c r="BV235" s="6" t="str">
        <f>IF($W235=BV$4,MAX(BV$1:BV234)+1,"")</f>
        <v/>
      </c>
      <c r="BW235" s="6" t="str">
        <f>IF($W235=BW$4,MAX(BW$1:BW234)+1,"")</f>
        <v/>
      </c>
      <c r="BX235" s="6" t="str">
        <f>IF($W235=BX$4,MAX(BX$1:BX234)+1,"")</f>
        <v/>
      </c>
      <c r="BY235" s="6" t="str">
        <f>IF($W235=BY$4,MAX(BY$1:BY234)+1,"")</f>
        <v/>
      </c>
      <c r="BZ235" s="6" t="str">
        <f>IF($W235=BZ$4,MAX(BZ$1:BZ234)+1,"")</f>
        <v/>
      </c>
      <c r="CA235" s="6" t="str">
        <f>IF($W235=CA$4,MAX(CA$1:CA234)+1,"")</f>
        <v/>
      </c>
      <c r="CB235" s="6" t="str">
        <f>IF($W235=CB$4,MAX(CB$1:CB234)+1,"")</f>
        <v/>
      </c>
      <c r="CC235" s="6" t="str">
        <f>IF($W235=CC$4,MAX(CC$1:CC234)+1,"")</f>
        <v/>
      </c>
      <c r="CD235" s="6" t="str">
        <f>IF($W235=CD$4,MAX(CD$1:CD234)+1,"")</f>
        <v/>
      </c>
      <c r="CE235" s="6" t="str">
        <f>IF($W235=CE$4,MAX(CE$1:CE234)+1,"")</f>
        <v/>
      </c>
      <c r="CF235" s="6" t="str">
        <f>IF($W235=CF$4,MAX(CF$1:CF234)+1,"")</f>
        <v/>
      </c>
      <c r="CG235" s="6" t="str">
        <f>IF($W235=CG$4,MAX(CG$1:CG234)+1,"")</f>
        <v/>
      </c>
      <c r="CH235" s="6" t="str">
        <f>IF($W235=CH$4,MAX(CH$1:CH234)+1,"")</f>
        <v/>
      </c>
      <c r="CI235" s="6" t="str">
        <f>IF($W235=CI$4,MAX(CI$1:CI234)+1,"")</f>
        <v/>
      </c>
      <c r="CJ235" s="6" t="str">
        <f>IF($W235=CJ$4,MAX(CJ$1:CJ234)+1,"")</f>
        <v/>
      </c>
      <c r="CK235" s="6" t="str">
        <f>IF($W235=CK$4,MAX(CK$1:CK234)+1,"")</f>
        <v/>
      </c>
      <c r="CL235" s="6" t="str">
        <f>IF($W235=CL$4,MAX(CL$1:CL234)+1,"")</f>
        <v/>
      </c>
      <c r="CM235" s="6" t="str">
        <f>IF($W235=CM$4,MAX(CM$1:CM234)+1,"")</f>
        <v/>
      </c>
      <c r="CN235" s="6" t="str">
        <f>IF($W235=CN$4,MAX(CN$1:CN234)+1,"")</f>
        <v/>
      </c>
      <c r="CO235" s="6" t="str">
        <f>IF($W235=CO$4,MAX(CO$1:CO234)+1,"")</f>
        <v/>
      </c>
      <c r="CP235" s="6" t="str">
        <f>IF($W235=CP$4,MAX(CP$1:CP234)+1,"")</f>
        <v/>
      </c>
      <c r="CQ235" s="6" t="str">
        <f>IF($W235=CQ$4,MAX(CQ$1:CQ234)+1,"")</f>
        <v/>
      </c>
      <c r="CR235" s="6" t="str">
        <f>IF($W235=CR$4,MAX(CR$1:CR234)+1,"")</f>
        <v/>
      </c>
      <c r="CS235" s="6" t="str">
        <f>IF($W235=CS$4,MAX(CS$1:CS234)+1,"")</f>
        <v/>
      </c>
      <c r="CT235" s="5">
        <f t="shared" si="49"/>
        <v>3</v>
      </c>
      <c r="CU235" s="6" t="str">
        <f t="shared" si="50"/>
        <v>1749400131617</v>
      </c>
      <c r="CV235" s="5" t="str">
        <f t="shared" si="51"/>
        <v>เด็กชาย</v>
      </c>
      <c r="CW235" s="5" t="str" cm="1">
        <f t="array" ref="CW235">RIGHT(F235,MIN(LEN(SUBSTITUTE(F235,รายชื่อนักเรียนแยกห้อง!$AD$5:$AD$8,""))))</f>
        <v>กฤษฎา</v>
      </c>
      <c r="CX235" s="6">
        <f t="shared" si="52"/>
        <v>0</v>
      </c>
      <c r="CY235" s="6" t="str">
        <f t="shared" si="53"/>
        <v/>
      </c>
      <c r="CZ235" s="5" t="str">
        <f t="shared" si="54"/>
        <v>มัธยมศึกษาปีที่ 2/2-0</v>
      </c>
      <c r="DA235" s="5" t="str">
        <f t="shared" si="55"/>
        <v>มัธยมศึกษาปีที่ 2/2-</v>
      </c>
      <c r="DC235" s="6" t="str">
        <f>IF(DB235="วิทย์-คณิต (เตรียมวิศวะ)",MAX($DC$1:DC234)+1,"")</f>
        <v/>
      </c>
      <c r="DD235" s="6" t="str">
        <f>IF(DB235="วิทย์-คณิต (วิทยาศาสตร์สุขภาพ)",MAX($DD$1:DD234)+1,"")</f>
        <v/>
      </c>
      <c r="DE235" s="6" t="str">
        <f>IF(DB235="ศิลป์การจัดการธุรกิจการค้าสมัยใหม่",MAX($DE$1:DE234)+1,"")</f>
        <v/>
      </c>
      <c r="DF235" s="6" t="str">
        <f>IF(DB235="ศิลป์ภาษาจีนเพื่อธุรกิจ 4.0",MAX($DF$1:DF234)+1,"")</f>
        <v/>
      </c>
      <c r="DG235" s="6" t="str">
        <f>IF(DB235="ศิลป์ภาษาอังกฤษเพื่อการสื่อสารธุรกิจ",MAX($DG$1:DG234)+1,"")</f>
        <v/>
      </c>
      <c r="DH235" s="6" t="str">
        <f>IF(DB235="นวัตกรรมการจัดการเกษตร",MAX($DH$1:DH234)+1,"")</f>
        <v/>
      </c>
      <c r="DI235" s="5">
        <f t="shared" si="56"/>
        <v>0</v>
      </c>
      <c r="DJ235" s="5" t="str">
        <f t="shared" si="57"/>
        <v>มัธยมศึกษาปีที่ 2/2-3</v>
      </c>
      <c r="DK235" s="5" t="str">
        <f t="shared" si="58"/>
        <v>-0</v>
      </c>
      <c r="DL235" s="5" t="str">
        <f t="shared" si="59"/>
        <v>มัธยมศึกษาปีที่ 2</v>
      </c>
    </row>
    <row r="236" spans="1:116">
      <c r="A236" s="5" t="str">
        <f t="shared" si="60"/>
        <v>มัธยมศึกษาปีที่ 2/2-4</v>
      </c>
      <c r="B236" s="5" t="str">
        <f t="shared" si="46"/>
        <v>ช68211-4</v>
      </c>
      <c r="C236" s="5" t="str">
        <f t="shared" si="47"/>
        <v>-0</v>
      </c>
      <c r="D236" s="8">
        <v>4</v>
      </c>
      <c r="E236" s="9">
        <v>10593</v>
      </c>
      <c r="F236" s="3" t="s">
        <v>685</v>
      </c>
      <c r="G236" s="3" t="s">
        <v>686</v>
      </c>
      <c r="H236" s="69">
        <v>1</v>
      </c>
      <c r="I236" s="69">
        <v>7</v>
      </c>
      <c r="J236" s="69">
        <v>0</v>
      </c>
      <c r="K236" s="69">
        <v>9</v>
      </c>
      <c r="L236" s="69">
        <v>9</v>
      </c>
      <c r="M236" s="69">
        <v>0</v>
      </c>
      <c r="N236" s="69">
        <v>1</v>
      </c>
      <c r="O236" s="69">
        <v>8</v>
      </c>
      <c r="P236" s="69">
        <v>8</v>
      </c>
      <c r="Q236" s="69">
        <v>3</v>
      </c>
      <c r="R236" s="69">
        <v>0</v>
      </c>
      <c r="S236" s="69">
        <v>1</v>
      </c>
      <c r="T236" s="69">
        <v>8</v>
      </c>
      <c r="U236" s="11" t="s">
        <v>580</v>
      </c>
      <c r="W236" s="6" t="str">
        <f>IF(X236="","",IF(X236=รายชื่อชมรม!$B$13,รายชื่อชมรม!$A$13,IF(X236=รายชื่อชมรม!$B$14,รายชื่อชมรม!$A$14,IF(X236=รายชื่อชมรม!$B$15,รายชื่อชมรม!$A$15,IF(X236=รายชื่อชมรม!$B$16,รายชื่อชมรม!$A$16,IF(X236=รายชื่อชมรม!$B$17,รายชื่อชมรม!$A$17,IF(X236=รายชื่อชมรม!$B$18,รายชื่อชมรม!$A$18,IF(X236=รายชื่อชมรม!$B$19,รายชื่อชมรม!$A$19,IF(X236=รายชื่อชมรม!$B$20,รายชื่อชมรม!$A$20,IF(X236=รายชื่อชมรม!$B$21,รายชื่อชมรม!$A$21,IF(X236=รายชื่อชมรม!$B$22,รายชื่อชมรม!$A$22,IF(X236=รายชื่อชมรม!$B$23,รายชื่อชมรม!$A$23,"-"))))))))))))</f>
        <v>ช68211</v>
      </c>
      <c r="X236" s="6" t="s">
        <v>1408</v>
      </c>
      <c r="Y236" s="6" t="str">
        <f>IF(W236=0,"",IF(W236="-","",IF(W236="","",VLOOKUP(W236,รายชื่อชมรม!$A$3:$F$83,3,FALSE))))</f>
        <v>นางสาวจันทนา  เกิดจันทร์ตรง</v>
      </c>
      <c r="Z236" s="6" t="str">
        <f>IF(Y236=$Z$4,MAX(Z$1:$Z235)+1,"")</f>
        <v/>
      </c>
      <c r="AA236" s="6" t="str">
        <f>IF($Y236=AA$4,MAX(AA$1:AA235)+1,"")</f>
        <v/>
      </c>
      <c r="AB236" s="6" t="str">
        <f>IF($Y236=AB$4,MAX(AB$1:AB235)+1,"")</f>
        <v/>
      </c>
      <c r="AC236" s="6" t="str">
        <f>IF($Y236=AC$4,MAX(AC$1:AC235)+1,"")</f>
        <v/>
      </c>
      <c r="AD236" s="6" t="str">
        <f>IF($Y236=AD$4,MAX(AD$1:AD235)+1,"")</f>
        <v/>
      </c>
      <c r="AE236" s="6" t="str">
        <f>IF($Y236=AE$4,MAX(AE$1:AE235)+1,"")</f>
        <v/>
      </c>
      <c r="AF236" s="6" t="str">
        <f>IF($Y236=AF$4,MAX(AF$1:AF235)+1,"")</f>
        <v/>
      </c>
      <c r="AG236" s="6" t="str">
        <f>IF($Y236=AG$4,MAX(AG$1:AG235)+1,"")</f>
        <v/>
      </c>
      <c r="AH236" s="6">
        <f>IF($Y236=AH$4,MAX(AH$1:AH235)+1,"")</f>
        <v>4</v>
      </c>
      <c r="AI236" s="5">
        <f t="shared" si="48"/>
        <v>4</v>
      </c>
      <c r="AK236" s="6" t="str">
        <f>IF($W236=AK$4,MAX(AK$1:AK235)+1,"")</f>
        <v/>
      </c>
      <c r="AL236" s="6" t="str">
        <f>IF($W236=AL$4,MAX(AL$1:AL235)+1,"")</f>
        <v/>
      </c>
      <c r="AM236" s="6" t="str">
        <f>IF($W236=AM$4,MAX(AM$1:AM235)+1,"")</f>
        <v/>
      </c>
      <c r="AN236" s="6" t="str">
        <f>IF($W236=AN$4,MAX(AN$1:AN235)+1,"")</f>
        <v/>
      </c>
      <c r="AO236" s="6" t="str">
        <f>IF($W236=AO$4,MAX(AO$1:AO235)+1,"")</f>
        <v/>
      </c>
      <c r="AP236" s="6" t="str">
        <f>IF($W236=AP$4,MAX(AP$1:AP235)+1,"")</f>
        <v/>
      </c>
      <c r="AQ236" s="6" t="str">
        <f>IF($W236=AQ$4,MAX(AQ$1:AQ235)+1,"")</f>
        <v/>
      </c>
      <c r="AR236" s="6" t="str">
        <f>IF($W236=AR$4,MAX(AR$1:AR235)+1,"")</f>
        <v/>
      </c>
      <c r="AS236" s="6" t="str">
        <f>IF($W236=AS$4,MAX(AS$1:AS235)+1,"")</f>
        <v/>
      </c>
      <c r="AT236" s="6" t="str">
        <f>IF($W236=AT$4,MAX(AT$1:AT235)+1,"")</f>
        <v/>
      </c>
      <c r="AU236" s="6" t="str">
        <f>IF($W236=AU$4,MAX(AU$1:AU235)+1,"")</f>
        <v/>
      </c>
      <c r="AV236" s="6" t="str">
        <f>IF($W236=AV$4,MAX(AV$1:AV235)+1,"")</f>
        <v/>
      </c>
      <c r="AW236" s="6" t="str">
        <f>IF($W236=AW$4,MAX(AW$1:AW235)+1,"")</f>
        <v/>
      </c>
      <c r="AX236" s="6" t="str">
        <f>IF($W236=AX$4,MAX(AX$1:AX235)+1,"")</f>
        <v/>
      </c>
      <c r="AY236" s="6" t="str">
        <f>IF($W236=AY$4,MAX(AY$1:AY235)+1,"")</f>
        <v/>
      </c>
      <c r="AZ236" s="6" t="str">
        <f>IF($W236=AZ$4,MAX(AZ$1:AZ235)+1,"")</f>
        <v/>
      </c>
      <c r="BA236" s="6" t="str">
        <f>IF($W236=BA$4,MAX(BA$1:BA235)+1,"")</f>
        <v/>
      </c>
      <c r="BB236" s="6" t="str">
        <f>IF($W236=BB$4,MAX(BB$1:BB235)+1,"")</f>
        <v/>
      </c>
      <c r="BC236" s="6" t="str">
        <f>IF($W236=BC$4,MAX(BC$1:BC235)+1,"")</f>
        <v/>
      </c>
      <c r="BD236" s="6" t="str">
        <f>IF($W236=BD$4,MAX(BD$1:BD235)+1,"")</f>
        <v/>
      </c>
      <c r="BE236" s="6">
        <f>IF($W236=BE$4,MAX(BE$1:BE235)+1,"")</f>
        <v>4</v>
      </c>
      <c r="BF236" s="6" t="str">
        <f>IF($W236=BF$4,MAX(BF$1:BF235)+1,"")</f>
        <v/>
      </c>
      <c r="BG236" s="6" t="str">
        <f>IF($W236=BG$4,MAX(BG$1:BG235)+1,"")</f>
        <v/>
      </c>
      <c r="BH236" s="6" t="str">
        <f>IF($W236=BH$4,MAX(BH$1:BH235)+1,"")</f>
        <v/>
      </c>
      <c r="BI236" s="6" t="str">
        <f>IF($W236=BI$4,MAX(BI$1:BI235)+1,"")</f>
        <v/>
      </c>
      <c r="BJ236" s="6" t="str">
        <f>IF($W236=BJ$4,MAX(BJ$1:BJ235)+1,"")</f>
        <v/>
      </c>
      <c r="BK236" s="6" t="str">
        <f>IF($W236=BK$4,MAX(BK$1:BK235)+1,"")</f>
        <v/>
      </c>
      <c r="BL236" s="6" t="str">
        <f>IF($W236=BL$4,MAX(BL$1:BL235)+1,"")</f>
        <v/>
      </c>
      <c r="BM236" s="6" t="str">
        <f>IF($W236=BM$4,MAX(BM$1:BM235)+1,"")</f>
        <v/>
      </c>
      <c r="BN236" s="6" t="str">
        <f>IF($W236=BN$4,MAX(BN$1:BN235)+1,"")</f>
        <v/>
      </c>
      <c r="BO236" s="6" t="str">
        <f>IF($W236=BO$4,MAX(BO$1:BO235)+1,"")</f>
        <v/>
      </c>
      <c r="BP236" s="6" t="str">
        <f>IF($W236=BP$4,MAX(BP$1:BP235)+1,"")</f>
        <v/>
      </c>
      <c r="BQ236" s="6" t="str">
        <f>IF($W236=BQ$4,MAX(BQ$1:BQ235)+1,"")</f>
        <v/>
      </c>
      <c r="BR236" s="6" t="str">
        <f>IF($W236=BR$4,MAX(BR$1:BR235)+1,"")</f>
        <v/>
      </c>
      <c r="BS236" s="6" t="str">
        <f>IF($W236=BS$4,MAX(BS$1:BS235)+1,"")</f>
        <v/>
      </c>
      <c r="BT236" s="6" t="str">
        <f>IF($W236=BT$4,MAX(BT$1:BT235)+1,"")</f>
        <v/>
      </c>
      <c r="BU236" s="6" t="str">
        <f>IF($W236=BU$4,MAX(BU$1:BU235)+1,"")</f>
        <v/>
      </c>
      <c r="BV236" s="6" t="str">
        <f>IF($W236=BV$4,MAX(BV$1:BV235)+1,"")</f>
        <v/>
      </c>
      <c r="BW236" s="6" t="str">
        <f>IF($W236=BW$4,MAX(BW$1:BW235)+1,"")</f>
        <v/>
      </c>
      <c r="BX236" s="6" t="str">
        <f>IF($W236=BX$4,MAX(BX$1:BX235)+1,"")</f>
        <v/>
      </c>
      <c r="BY236" s="6" t="str">
        <f>IF($W236=BY$4,MAX(BY$1:BY235)+1,"")</f>
        <v/>
      </c>
      <c r="BZ236" s="6" t="str">
        <f>IF($W236=BZ$4,MAX(BZ$1:BZ235)+1,"")</f>
        <v/>
      </c>
      <c r="CA236" s="6" t="str">
        <f>IF($W236=CA$4,MAX(CA$1:CA235)+1,"")</f>
        <v/>
      </c>
      <c r="CB236" s="6" t="str">
        <f>IF($W236=CB$4,MAX(CB$1:CB235)+1,"")</f>
        <v/>
      </c>
      <c r="CC236" s="6" t="str">
        <f>IF($W236=CC$4,MAX(CC$1:CC235)+1,"")</f>
        <v/>
      </c>
      <c r="CD236" s="6" t="str">
        <f>IF($W236=CD$4,MAX(CD$1:CD235)+1,"")</f>
        <v/>
      </c>
      <c r="CE236" s="6" t="str">
        <f>IF($W236=CE$4,MAX(CE$1:CE235)+1,"")</f>
        <v/>
      </c>
      <c r="CF236" s="6" t="str">
        <f>IF($W236=CF$4,MAX(CF$1:CF235)+1,"")</f>
        <v/>
      </c>
      <c r="CG236" s="6" t="str">
        <f>IF($W236=CG$4,MAX(CG$1:CG235)+1,"")</f>
        <v/>
      </c>
      <c r="CH236" s="6" t="str">
        <f>IF($W236=CH$4,MAX(CH$1:CH235)+1,"")</f>
        <v/>
      </c>
      <c r="CI236" s="6" t="str">
        <f>IF($W236=CI$4,MAX(CI$1:CI235)+1,"")</f>
        <v/>
      </c>
      <c r="CJ236" s="6" t="str">
        <f>IF($W236=CJ$4,MAX(CJ$1:CJ235)+1,"")</f>
        <v/>
      </c>
      <c r="CK236" s="6" t="str">
        <f>IF($W236=CK$4,MAX(CK$1:CK235)+1,"")</f>
        <v/>
      </c>
      <c r="CL236" s="6" t="str">
        <f>IF($W236=CL$4,MAX(CL$1:CL235)+1,"")</f>
        <v/>
      </c>
      <c r="CM236" s="6" t="str">
        <f>IF($W236=CM$4,MAX(CM$1:CM235)+1,"")</f>
        <v/>
      </c>
      <c r="CN236" s="6" t="str">
        <f>IF($W236=CN$4,MAX(CN$1:CN235)+1,"")</f>
        <v/>
      </c>
      <c r="CO236" s="6" t="str">
        <f>IF($W236=CO$4,MAX(CO$1:CO235)+1,"")</f>
        <v/>
      </c>
      <c r="CP236" s="6" t="str">
        <f>IF($W236=CP$4,MAX(CP$1:CP235)+1,"")</f>
        <v/>
      </c>
      <c r="CQ236" s="6" t="str">
        <f>IF($W236=CQ$4,MAX(CQ$1:CQ235)+1,"")</f>
        <v/>
      </c>
      <c r="CR236" s="6" t="str">
        <f>IF($W236=CR$4,MAX(CR$1:CR235)+1,"")</f>
        <v/>
      </c>
      <c r="CS236" s="6" t="str">
        <f>IF($W236=CS$4,MAX(CS$1:CS235)+1,"")</f>
        <v/>
      </c>
      <c r="CT236" s="5">
        <f t="shared" si="49"/>
        <v>4</v>
      </c>
      <c r="CU236" s="6" t="str">
        <f t="shared" si="50"/>
        <v>1709901883018</v>
      </c>
      <c r="CV236" s="5" t="str">
        <f t="shared" si="51"/>
        <v>เด็กชาย</v>
      </c>
      <c r="CW236" s="5" t="str" cm="1">
        <f t="array" ref="CW236">RIGHT(F236,MIN(LEN(SUBSTITUTE(F236,รายชื่อนักเรียนแยกห้อง!$AD$5:$AD$8,""))))</f>
        <v>ณัฐปคัลภ์</v>
      </c>
      <c r="CX236" s="6">
        <f t="shared" si="52"/>
        <v>0</v>
      </c>
      <c r="CY236" s="6" t="str">
        <f t="shared" si="53"/>
        <v/>
      </c>
      <c r="CZ236" s="5" t="str">
        <f t="shared" si="54"/>
        <v>มัธยมศึกษาปีที่ 2/2-0</v>
      </c>
      <c r="DA236" s="5" t="str">
        <f t="shared" si="55"/>
        <v>มัธยมศึกษาปีที่ 2/2-</v>
      </c>
      <c r="DC236" s="6" t="str">
        <f>IF(DB236="วิทย์-คณิต (เตรียมวิศวะ)",MAX($DC$1:DC235)+1,"")</f>
        <v/>
      </c>
      <c r="DD236" s="6" t="str">
        <f>IF(DB236="วิทย์-คณิต (วิทยาศาสตร์สุขภาพ)",MAX($DD$1:DD235)+1,"")</f>
        <v/>
      </c>
      <c r="DE236" s="6" t="str">
        <f>IF(DB236="ศิลป์การจัดการธุรกิจการค้าสมัยใหม่",MAX($DE$1:DE235)+1,"")</f>
        <v/>
      </c>
      <c r="DF236" s="6" t="str">
        <f>IF(DB236="ศิลป์ภาษาจีนเพื่อธุรกิจ 4.0",MAX($DF$1:DF235)+1,"")</f>
        <v/>
      </c>
      <c r="DG236" s="6" t="str">
        <f>IF(DB236="ศิลป์ภาษาอังกฤษเพื่อการสื่อสารธุรกิจ",MAX($DG$1:DG235)+1,"")</f>
        <v/>
      </c>
      <c r="DH236" s="6" t="str">
        <f>IF(DB236="นวัตกรรมการจัดการเกษตร",MAX($DH$1:DH235)+1,"")</f>
        <v/>
      </c>
      <c r="DI236" s="5">
        <f t="shared" si="56"/>
        <v>0</v>
      </c>
      <c r="DJ236" s="5" t="str">
        <f t="shared" si="57"/>
        <v>มัธยมศึกษาปีที่ 2/2-4</v>
      </c>
      <c r="DK236" s="5" t="str">
        <f t="shared" si="58"/>
        <v>-0</v>
      </c>
      <c r="DL236" s="5" t="str">
        <f t="shared" si="59"/>
        <v>มัธยมศึกษาปีที่ 2</v>
      </c>
    </row>
    <row r="237" spans="1:116">
      <c r="A237" s="5" t="str">
        <f t="shared" si="60"/>
        <v>มัธยมศึกษาปีที่ 2/2-5</v>
      </c>
      <c r="B237" s="5" t="str">
        <f t="shared" si="46"/>
        <v>ช68211-5</v>
      </c>
      <c r="C237" s="5" t="str">
        <f t="shared" si="47"/>
        <v>-0</v>
      </c>
      <c r="D237" s="8">
        <v>5</v>
      </c>
      <c r="E237" s="9">
        <v>10594</v>
      </c>
      <c r="F237" s="3" t="s">
        <v>687</v>
      </c>
      <c r="G237" s="3" t="s">
        <v>347</v>
      </c>
      <c r="H237" s="69">
        <v>1</v>
      </c>
      <c r="I237" s="69">
        <v>7</v>
      </c>
      <c r="J237" s="69">
        <v>0</v>
      </c>
      <c r="K237" s="69">
        <v>9</v>
      </c>
      <c r="L237" s="69">
        <v>9</v>
      </c>
      <c r="M237" s="69">
        <v>0</v>
      </c>
      <c r="N237" s="69">
        <v>1</v>
      </c>
      <c r="O237" s="69">
        <v>9</v>
      </c>
      <c r="P237" s="69">
        <v>1</v>
      </c>
      <c r="Q237" s="69">
        <v>5</v>
      </c>
      <c r="R237" s="69">
        <v>7</v>
      </c>
      <c r="S237" s="69">
        <v>4</v>
      </c>
      <c r="T237" s="69">
        <v>2</v>
      </c>
      <c r="U237" s="11" t="s">
        <v>580</v>
      </c>
      <c r="W237" s="6" t="str">
        <f>IF(X237="","",IF(X237=รายชื่อชมรม!$B$13,รายชื่อชมรม!$A$13,IF(X237=รายชื่อชมรม!$B$14,รายชื่อชมรม!$A$14,IF(X237=รายชื่อชมรม!$B$15,รายชื่อชมรม!$A$15,IF(X237=รายชื่อชมรม!$B$16,รายชื่อชมรม!$A$16,IF(X237=รายชื่อชมรม!$B$17,รายชื่อชมรม!$A$17,IF(X237=รายชื่อชมรม!$B$18,รายชื่อชมรม!$A$18,IF(X237=รายชื่อชมรม!$B$19,รายชื่อชมรม!$A$19,IF(X237=รายชื่อชมรม!$B$20,รายชื่อชมรม!$A$20,IF(X237=รายชื่อชมรม!$B$21,รายชื่อชมรม!$A$21,IF(X237=รายชื่อชมรม!$B$22,รายชื่อชมรม!$A$22,IF(X237=รายชื่อชมรม!$B$23,รายชื่อชมรม!$A$23,"-"))))))))))))</f>
        <v>ช68211</v>
      </c>
      <c r="X237" s="6" t="s">
        <v>1408</v>
      </c>
      <c r="Y237" s="6" t="str">
        <f>IF(W237=0,"",IF(W237="-","",IF(W237="","",VLOOKUP(W237,รายชื่อชมรม!$A$3:$F$83,3,FALSE))))</f>
        <v>นางสาวจันทนา  เกิดจันทร์ตรง</v>
      </c>
      <c r="Z237" s="6" t="str">
        <f>IF(Y237=$Z$4,MAX(Z$1:$Z236)+1,"")</f>
        <v/>
      </c>
      <c r="AA237" s="6" t="str">
        <f>IF($Y237=AA$4,MAX(AA$1:AA236)+1,"")</f>
        <v/>
      </c>
      <c r="AB237" s="6" t="str">
        <f>IF($Y237=AB$4,MAX(AB$1:AB236)+1,"")</f>
        <v/>
      </c>
      <c r="AC237" s="6" t="str">
        <f>IF($Y237=AC$4,MAX(AC$1:AC236)+1,"")</f>
        <v/>
      </c>
      <c r="AD237" s="6" t="str">
        <f>IF($Y237=AD$4,MAX(AD$1:AD236)+1,"")</f>
        <v/>
      </c>
      <c r="AE237" s="6" t="str">
        <f>IF($Y237=AE$4,MAX(AE$1:AE236)+1,"")</f>
        <v/>
      </c>
      <c r="AF237" s="6" t="str">
        <f>IF($Y237=AF$4,MAX(AF$1:AF236)+1,"")</f>
        <v/>
      </c>
      <c r="AG237" s="6" t="str">
        <f>IF($Y237=AG$4,MAX(AG$1:AG236)+1,"")</f>
        <v/>
      </c>
      <c r="AH237" s="6">
        <f>IF($Y237=AH$4,MAX(AH$1:AH236)+1,"")</f>
        <v>5</v>
      </c>
      <c r="AI237" s="5">
        <f t="shared" si="48"/>
        <v>5</v>
      </c>
      <c r="AK237" s="6" t="str">
        <f>IF($W237=AK$4,MAX(AK$1:AK236)+1,"")</f>
        <v/>
      </c>
      <c r="AL237" s="6" t="str">
        <f>IF($W237=AL$4,MAX(AL$1:AL236)+1,"")</f>
        <v/>
      </c>
      <c r="AM237" s="6" t="str">
        <f>IF($W237=AM$4,MAX(AM$1:AM236)+1,"")</f>
        <v/>
      </c>
      <c r="AN237" s="6" t="str">
        <f>IF($W237=AN$4,MAX(AN$1:AN236)+1,"")</f>
        <v/>
      </c>
      <c r="AO237" s="6" t="str">
        <f>IF($W237=AO$4,MAX(AO$1:AO236)+1,"")</f>
        <v/>
      </c>
      <c r="AP237" s="6" t="str">
        <f>IF($W237=AP$4,MAX(AP$1:AP236)+1,"")</f>
        <v/>
      </c>
      <c r="AQ237" s="6" t="str">
        <f>IF($W237=AQ$4,MAX(AQ$1:AQ236)+1,"")</f>
        <v/>
      </c>
      <c r="AR237" s="6" t="str">
        <f>IF($W237=AR$4,MAX(AR$1:AR236)+1,"")</f>
        <v/>
      </c>
      <c r="AS237" s="6" t="str">
        <f>IF($W237=AS$4,MAX(AS$1:AS236)+1,"")</f>
        <v/>
      </c>
      <c r="AT237" s="6" t="str">
        <f>IF($W237=AT$4,MAX(AT$1:AT236)+1,"")</f>
        <v/>
      </c>
      <c r="AU237" s="6" t="str">
        <f>IF($W237=AU$4,MAX(AU$1:AU236)+1,"")</f>
        <v/>
      </c>
      <c r="AV237" s="6" t="str">
        <f>IF($W237=AV$4,MAX(AV$1:AV236)+1,"")</f>
        <v/>
      </c>
      <c r="AW237" s="6" t="str">
        <f>IF($W237=AW$4,MAX(AW$1:AW236)+1,"")</f>
        <v/>
      </c>
      <c r="AX237" s="6" t="str">
        <f>IF($W237=AX$4,MAX(AX$1:AX236)+1,"")</f>
        <v/>
      </c>
      <c r="AY237" s="6" t="str">
        <f>IF($W237=AY$4,MAX(AY$1:AY236)+1,"")</f>
        <v/>
      </c>
      <c r="AZ237" s="6" t="str">
        <f>IF($W237=AZ$4,MAX(AZ$1:AZ236)+1,"")</f>
        <v/>
      </c>
      <c r="BA237" s="6" t="str">
        <f>IF($W237=BA$4,MAX(BA$1:BA236)+1,"")</f>
        <v/>
      </c>
      <c r="BB237" s="6" t="str">
        <f>IF($W237=BB$4,MAX(BB$1:BB236)+1,"")</f>
        <v/>
      </c>
      <c r="BC237" s="6" t="str">
        <f>IF($W237=BC$4,MAX(BC$1:BC236)+1,"")</f>
        <v/>
      </c>
      <c r="BD237" s="6" t="str">
        <f>IF($W237=BD$4,MAX(BD$1:BD236)+1,"")</f>
        <v/>
      </c>
      <c r="BE237" s="6">
        <f>IF($W237=BE$4,MAX(BE$1:BE236)+1,"")</f>
        <v>5</v>
      </c>
      <c r="BF237" s="6" t="str">
        <f>IF($W237=BF$4,MAX(BF$1:BF236)+1,"")</f>
        <v/>
      </c>
      <c r="BG237" s="6" t="str">
        <f>IF($W237=BG$4,MAX(BG$1:BG236)+1,"")</f>
        <v/>
      </c>
      <c r="BH237" s="6" t="str">
        <f>IF($W237=BH$4,MAX(BH$1:BH236)+1,"")</f>
        <v/>
      </c>
      <c r="BI237" s="6" t="str">
        <f>IF($W237=BI$4,MAX(BI$1:BI236)+1,"")</f>
        <v/>
      </c>
      <c r="BJ237" s="6" t="str">
        <f>IF($W237=BJ$4,MAX(BJ$1:BJ236)+1,"")</f>
        <v/>
      </c>
      <c r="BK237" s="6" t="str">
        <f>IF($W237=BK$4,MAX(BK$1:BK236)+1,"")</f>
        <v/>
      </c>
      <c r="BL237" s="6" t="str">
        <f>IF($W237=BL$4,MAX(BL$1:BL236)+1,"")</f>
        <v/>
      </c>
      <c r="BM237" s="6" t="str">
        <f>IF($W237=BM$4,MAX(BM$1:BM236)+1,"")</f>
        <v/>
      </c>
      <c r="BN237" s="6" t="str">
        <f>IF($W237=BN$4,MAX(BN$1:BN236)+1,"")</f>
        <v/>
      </c>
      <c r="BO237" s="6" t="str">
        <f>IF($W237=BO$4,MAX(BO$1:BO236)+1,"")</f>
        <v/>
      </c>
      <c r="BP237" s="6" t="str">
        <f>IF($W237=BP$4,MAX(BP$1:BP236)+1,"")</f>
        <v/>
      </c>
      <c r="BQ237" s="6" t="str">
        <f>IF($W237=BQ$4,MAX(BQ$1:BQ236)+1,"")</f>
        <v/>
      </c>
      <c r="BR237" s="6" t="str">
        <f>IF($W237=BR$4,MAX(BR$1:BR236)+1,"")</f>
        <v/>
      </c>
      <c r="BS237" s="6" t="str">
        <f>IF($W237=BS$4,MAX(BS$1:BS236)+1,"")</f>
        <v/>
      </c>
      <c r="BT237" s="6" t="str">
        <f>IF($W237=BT$4,MAX(BT$1:BT236)+1,"")</f>
        <v/>
      </c>
      <c r="BU237" s="6" t="str">
        <f>IF($W237=BU$4,MAX(BU$1:BU236)+1,"")</f>
        <v/>
      </c>
      <c r="BV237" s="6" t="str">
        <f>IF($W237=BV$4,MAX(BV$1:BV236)+1,"")</f>
        <v/>
      </c>
      <c r="BW237" s="6" t="str">
        <f>IF($W237=BW$4,MAX(BW$1:BW236)+1,"")</f>
        <v/>
      </c>
      <c r="BX237" s="6" t="str">
        <f>IF($W237=BX$4,MAX(BX$1:BX236)+1,"")</f>
        <v/>
      </c>
      <c r="BY237" s="6" t="str">
        <f>IF($W237=BY$4,MAX(BY$1:BY236)+1,"")</f>
        <v/>
      </c>
      <c r="BZ237" s="6" t="str">
        <f>IF($W237=BZ$4,MAX(BZ$1:BZ236)+1,"")</f>
        <v/>
      </c>
      <c r="CA237" s="6" t="str">
        <f>IF($W237=CA$4,MAX(CA$1:CA236)+1,"")</f>
        <v/>
      </c>
      <c r="CB237" s="6" t="str">
        <f>IF($W237=CB$4,MAX(CB$1:CB236)+1,"")</f>
        <v/>
      </c>
      <c r="CC237" s="6" t="str">
        <f>IF($W237=CC$4,MAX(CC$1:CC236)+1,"")</f>
        <v/>
      </c>
      <c r="CD237" s="6" t="str">
        <f>IF($W237=CD$4,MAX(CD$1:CD236)+1,"")</f>
        <v/>
      </c>
      <c r="CE237" s="6" t="str">
        <f>IF($W237=CE$4,MAX(CE$1:CE236)+1,"")</f>
        <v/>
      </c>
      <c r="CF237" s="6" t="str">
        <f>IF($W237=CF$4,MAX(CF$1:CF236)+1,"")</f>
        <v/>
      </c>
      <c r="CG237" s="6" t="str">
        <f>IF($W237=CG$4,MAX(CG$1:CG236)+1,"")</f>
        <v/>
      </c>
      <c r="CH237" s="6" t="str">
        <f>IF($W237=CH$4,MAX(CH$1:CH236)+1,"")</f>
        <v/>
      </c>
      <c r="CI237" s="6" t="str">
        <f>IF($W237=CI$4,MAX(CI$1:CI236)+1,"")</f>
        <v/>
      </c>
      <c r="CJ237" s="6" t="str">
        <f>IF($W237=CJ$4,MAX(CJ$1:CJ236)+1,"")</f>
        <v/>
      </c>
      <c r="CK237" s="6" t="str">
        <f>IF($W237=CK$4,MAX(CK$1:CK236)+1,"")</f>
        <v/>
      </c>
      <c r="CL237" s="6" t="str">
        <f>IF($W237=CL$4,MAX(CL$1:CL236)+1,"")</f>
        <v/>
      </c>
      <c r="CM237" s="6" t="str">
        <f>IF($W237=CM$4,MAX(CM$1:CM236)+1,"")</f>
        <v/>
      </c>
      <c r="CN237" s="6" t="str">
        <f>IF($W237=CN$4,MAX(CN$1:CN236)+1,"")</f>
        <v/>
      </c>
      <c r="CO237" s="6" t="str">
        <f>IF($W237=CO$4,MAX(CO$1:CO236)+1,"")</f>
        <v/>
      </c>
      <c r="CP237" s="6" t="str">
        <f>IF($W237=CP$4,MAX(CP$1:CP236)+1,"")</f>
        <v/>
      </c>
      <c r="CQ237" s="6" t="str">
        <f>IF($W237=CQ$4,MAX(CQ$1:CQ236)+1,"")</f>
        <v/>
      </c>
      <c r="CR237" s="6" t="str">
        <f>IF($W237=CR$4,MAX(CR$1:CR236)+1,"")</f>
        <v/>
      </c>
      <c r="CS237" s="6" t="str">
        <f>IF($W237=CS$4,MAX(CS$1:CS236)+1,"")</f>
        <v/>
      </c>
      <c r="CT237" s="5">
        <f t="shared" si="49"/>
        <v>5</v>
      </c>
      <c r="CU237" s="6" t="str">
        <f t="shared" si="50"/>
        <v>1709901915742</v>
      </c>
      <c r="CV237" s="5" t="str">
        <f t="shared" si="51"/>
        <v>เด็กชาย</v>
      </c>
      <c r="CW237" s="5" t="str" cm="1">
        <f t="array" ref="CW237">RIGHT(F237,MIN(LEN(SUBSTITUTE(F237,รายชื่อนักเรียนแยกห้อง!$AD$5:$AD$8,""))))</f>
        <v>ณพชร</v>
      </c>
      <c r="CX237" s="6">
        <f t="shared" si="52"/>
        <v>0</v>
      </c>
      <c r="CY237" s="6" t="str">
        <f t="shared" si="53"/>
        <v/>
      </c>
      <c r="CZ237" s="5" t="str">
        <f t="shared" si="54"/>
        <v>มัธยมศึกษาปีที่ 2/2-0</v>
      </c>
      <c r="DA237" s="5" t="str">
        <f t="shared" si="55"/>
        <v>มัธยมศึกษาปีที่ 2/2-</v>
      </c>
      <c r="DC237" s="6" t="str">
        <f>IF(DB237="วิทย์-คณิต (เตรียมวิศวะ)",MAX($DC$1:DC236)+1,"")</f>
        <v/>
      </c>
      <c r="DD237" s="6" t="str">
        <f>IF(DB237="วิทย์-คณิต (วิทยาศาสตร์สุขภาพ)",MAX($DD$1:DD236)+1,"")</f>
        <v/>
      </c>
      <c r="DE237" s="6" t="str">
        <f>IF(DB237="ศิลป์การจัดการธุรกิจการค้าสมัยใหม่",MAX($DE$1:DE236)+1,"")</f>
        <v/>
      </c>
      <c r="DF237" s="6" t="str">
        <f>IF(DB237="ศิลป์ภาษาจีนเพื่อธุรกิจ 4.0",MAX($DF$1:DF236)+1,"")</f>
        <v/>
      </c>
      <c r="DG237" s="6" t="str">
        <f>IF(DB237="ศิลป์ภาษาอังกฤษเพื่อการสื่อสารธุรกิจ",MAX($DG$1:DG236)+1,"")</f>
        <v/>
      </c>
      <c r="DH237" s="6" t="str">
        <f>IF(DB237="นวัตกรรมการจัดการเกษตร",MAX($DH$1:DH236)+1,"")</f>
        <v/>
      </c>
      <c r="DI237" s="5">
        <f t="shared" si="56"/>
        <v>0</v>
      </c>
      <c r="DJ237" s="5" t="str">
        <f t="shared" si="57"/>
        <v>มัธยมศึกษาปีที่ 2/2-5</v>
      </c>
      <c r="DK237" s="5" t="str">
        <f t="shared" si="58"/>
        <v>-0</v>
      </c>
      <c r="DL237" s="5" t="str">
        <f t="shared" si="59"/>
        <v>มัธยมศึกษาปีที่ 2</v>
      </c>
    </row>
    <row r="238" spans="1:116">
      <c r="A238" s="5" t="str">
        <f t="shared" si="60"/>
        <v>มัธยมศึกษาปีที่ 2/2-6</v>
      </c>
      <c r="B238" s="5" t="str">
        <f t="shared" si="46"/>
        <v>ช68211-6</v>
      </c>
      <c r="C238" s="5" t="str">
        <f t="shared" si="47"/>
        <v>-0</v>
      </c>
      <c r="D238" s="8">
        <v>6</v>
      </c>
      <c r="E238" s="9">
        <v>10595</v>
      </c>
      <c r="F238" s="3" t="s">
        <v>688</v>
      </c>
      <c r="G238" s="3" t="s">
        <v>689</v>
      </c>
      <c r="H238" s="69">
        <v>1</v>
      </c>
      <c r="I238" s="69">
        <v>7</v>
      </c>
      <c r="J238" s="69">
        <v>0</v>
      </c>
      <c r="K238" s="69">
        <v>9</v>
      </c>
      <c r="L238" s="69">
        <v>9</v>
      </c>
      <c r="M238" s="69">
        <v>0</v>
      </c>
      <c r="N238" s="69">
        <v>1</v>
      </c>
      <c r="O238" s="69">
        <v>8</v>
      </c>
      <c r="P238" s="69">
        <v>8</v>
      </c>
      <c r="Q238" s="69">
        <v>2</v>
      </c>
      <c r="R238" s="69">
        <v>8</v>
      </c>
      <c r="S238" s="69">
        <v>3</v>
      </c>
      <c r="T238" s="69">
        <v>6</v>
      </c>
      <c r="U238" s="11" t="s">
        <v>580</v>
      </c>
      <c r="W238" s="6" t="str">
        <f>IF(X238="","",IF(X238=รายชื่อชมรม!$B$13,รายชื่อชมรม!$A$13,IF(X238=รายชื่อชมรม!$B$14,รายชื่อชมรม!$A$14,IF(X238=รายชื่อชมรม!$B$15,รายชื่อชมรม!$A$15,IF(X238=รายชื่อชมรม!$B$16,รายชื่อชมรม!$A$16,IF(X238=รายชื่อชมรม!$B$17,รายชื่อชมรม!$A$17,IF(X238=รายชื่อชมรม!$B$18,รายชื่อชมรม!$A$18,IF(X238=รายชื่อชมรม!$B$19,รายชื่อชมรม!$A$19,IF(X238=รายชื่อชมรม!$B$20,รายชื่อชมรม!$A$20,IF(X238=รายชื่อชมรม!$B$21,รายชื่อชมรม!$A$21,IF(X238=รายชื่อชมรม!$B$22,รายชื่อชมรม!$A$22,IF(X238=รายชื่อชมรม!$B$23,รายชื่อชมรม!$A$23,"-"))))))))))))</f>
        <v>ช68211</v>
      </c>
      <c r="X238" s="6" t="s">
        <v>1408</v>
      </c>
      <c r="Y238" s="6" t="str">
        <f>IF(W238=0,"",IF(W238="-","",IF(W238="","",VLOOKUP(W238,รายชื่อชมรม!$A$3:$F$83,3,FALSE))))</f>
        <v>นางสาวจันทนา  เกิดจันทร์ตรง</v>
      </c>
      <c r="Z238" s="6" t="str">
        <f>IF(Y238=$Z$4,MAX(Z$1:$Z237)+1,"")</f>
        <v/>
      </c>
      <c r="AA238" s="6" t="str">
        <f>IF($Y238=AA$4,MAX(AA$1:AA237)+1,"")</f>
        <v/>
      </c>
      <c r="AB238" s="6" t="str">
        <f>IF($Y238=AB$4,MAX(AB$1:AB237)+1,"")</f>
        <v/>
      </c>
      <c r="AC238" s="6" t="str">
        <f>IF($Y238=AC$4,MAX(AC$1:AC237)+1,"")</f>
        <v/>
      </c>
      <c r="AD238" s="6" t="str">
        <f>IF($Y238=AD$4,MAX(AD$1:AD237)+1,"")</f>
        <v/>
      </c>
      <c r="AE238" s="6" t="str">
        <f>IF($Y238=AE$4,MAX(AE$1:AE237)+1,"")</f>
        <v/>
      </c>
      <c r="AF238" s="6" t="str">
        <f>IF($Y238=AF$4,MAX(AF$1:AF237)+1,"")</f>
        <v/>
      </c>
      <c r="AG238" s="6" t="str">
        <f>IF($Y238=AG$4,MAX(AG$1:AG237)+1,"")</f>
        <v/>
      </c>
      <c r="AH238" s="6">
        <f>IF($Y238=AH$4,MAX(AH$1:AH237)+1,"")</f>
        <v>6</v>
      </c>
      <c r="AI238" s="5">
        <f t="shared" si="48"/>
        <v>6</v>
      </c>
      <c r="AK238" s="6" t="str">
        <f>IF($W238=AK$4,MAX(AK$1:AK237)+1,"")</f>
        <v/>
      </c>
      <c r="AL238" s="6" t="str">
        <f>IF($W238=AL$4,MAX(AL$1:AL237)+1,"")</f>
        <v/>
      </c>
      <c r="AM238" s="6" t="str">
        <f>IF($W238=AM$4,MAX(AM$1:AM237)+1,"")</f>
        <v/>
      </c>
      <c r="AN238" s="6" t="str">
        <f>IF($W238=AN$4,MAX(AN$1:AN237)+1,"")</f>
        <v/>
      </c>
      <c r="AO238" s="6" t="str">
        <f>IF($W238=AO$4,MAX(AO$1:AO237)+1,"")</f>
        <v/>
      </c>
      <c r="AP238" s="6" t="str">
        <f>IF($W238=AP$4,MAX(AP$1:AP237)+1,"")</f>
        <v/>
      </c>
      <c r="AQ238" s="6" t="str">
        <f>IF($W238=AQ$4,MAX(AQ$1:AQ237)+1,"")</f>
        <v/>
      </c>
      <c r="AR238" s="6" t="str">
        <f>IF($W238=AR$4,MAX(AR$1:AR237)+1,"")</f>
        <v/>
      </c>
      <c r="AS238" s="6" t="str">
        <f>IF($W238=AS$4,MAX(AS$1:AS237)+1,"")</f>
        <v/>
      </c>
      <c r="AT238" s="6" t="str">
        <f>IF($W238=AT$4,MAX(AT$1:AT237)+1,"")</f>
        <v/>
      </c>
      <c r="AU238" s="6" t="str">
        <f>IF($W238=AU$4,MAX(AU$1:AU237)+1,"")</f>
        <v/>
      </c>
      <c r="AV238" s="6" t="str">
        <f>IF($W238=AV$4,MAX(AV$1:AV237)+1,"")</f>
        <v/>
      </c>
      <c r="AW238" s="6" t="str">
        <f>IF($W238=AW$4,MAX(AW$1:AW237)+1,"")</f>
        <v/>
      </c>
      <c r="AX238" s="6" t="str">
        <f>IF($W238=AX$4,MAX(AX$1:AX237)+1,"")</f>
        <v/>
      </c>
      <c r="AY238" s="6" t="str">
        <f>IF($W238=AY$4,MAX(AY$1:AY237)+1,"")</f>
        <v/>
      </c>
      <c r="AZ238" s="6" t="str">
        <f>IF($W238=AZ$4,MAX(AZ$1:AZ237)+1,"")</f>
        <v/>
      </c>
      <c r="BA238" s="6" t="str">
        <f>IF($W238=BA$4,MAX(BA$1:BA237)+1,"")</f>
        <v/>
      </c>
      <c r="BB238" s="6" t="str">
        <f>IF($W238=BB$4,MAX(BB$1:BB237)+1,"")</f>
        <v/>
      </c>
      <c r="BC238" s="6" t="str">
        <f>IF($W238=BC$4,MAX(BC$1:BC237)+1,"")</f>
        <v/>
      </c>
      <c r="BD238" s="6" t="str">
        <f>IF($W238=BD$4,MAX(BD$1:BD237)+1,"")</f>
        <v/>
      </c>
      <c r="BE238" s="6">
        <f>IF($W238=BE$4,MAX(BE$1:BE237)+1,"")</f>
        <v>6</v>
      </c>
      <c r="BF238" s="6" t="str">
        <f>IF($W238=BF$4,MAX(BF$1:BF237)+1,"")</f>
        <v/>
      </c>
      <c r="BG238" s="6" t="str">
        <f>IF($W238=BG$4,MAX(BG$1:BG237)+1,"")</f>
        <v/>
      </c>
      <c r="BH238" s="6" t="str">
        <f>IF($W238=BH$4,MAX(BH$1:BH237)+1,"")</f>
        <v/>
      </c>
      <c r="BI238" s="6" t="str">
        <f>IF($W238=BI$4,MAX(BI$1:BI237)+1,"")</f>
        <v/>
      </c>
      <c r="BJ238" s="6" t="str">
        <f>IF($W238=BJ$4,MAX(BJ$1:BJ237)+1,"")</f>
        <v/>
      </c>
      <c r="BK238" s="6" t="str">
        <f>IF($W238=BK$4,MAX(BK$1:BK237)+1,"")</f>
        <v/>
      </c>
      <c r="BL238" s="6" t="str">
        <f>IF($W238=BL$4,MAX(BL$1:BL237)+1,"")</f>
        <v/>
      </c>
      <c r="BM238" s="6" t="str">
        <f>IF($W238=BM$4,MAX(BM$1:BM237)+1,"")</f>
        <v/>
      </c>
      <c r="BN238" s="6" t="str">
        <f>IF($W238=BN$4,MAX(BN$1:BN237)+1,"")</f>
        <v/>
      </c>
      <c r="BO238" s="6" t="str">
        <f>IF($W238=BO$4,MAX(BO$1:BO237)+1,"")</f>
        <v/>
      </c>
      <c r="BP238" s="6" t="str">
        <f>IF($W238=BP$4,MAX(BP$1:BP237)+1,"")</f>
        <v/>
      </c>
      <c r="BQ238" s="6" t="str">
        <f>IF($W238=BQ$4,MAX(BQ$1:BQ237)+1,"")</f>
        <v/>
      </c>
      <c r="BR238" s="6" t="str">
        <f>IF($W238=BR$4,MAX(BR$1:BR237)+1,"")</f>
        <v/>
      </c>
      <c r="BS238" s="6" t="str">
        <f>IF($W238=BS$4,MAX(BS$1:BS237)+1,"")</f>
        <v/>
      </c>
      <c r="BT238" s="6" t="str">
        <f>IF($W238=BT$4,MAX(BT$1:BT237)+1,"")</f>
        <v/>
      </c>
      <c r="BU238" s="6" t="str">
        <f>IF($W238=BU$4,MAX(BU$1:BU237)+1,"")</f>
        <v/>
      </c>
      <c r="BV238" s="6" t="str">
        <f>IF($W238=BV$4,MAX(BV$1:BV237)+1,"")</f>
        <v/>
      </c>
      <c r="BW238" s="6" t="str">
        <f>IF($W238=BW$4,MAX(BW$1:BW237)+1,"")</f>
        <v/>
      </c>
      <c r="BX238" s="6" t="str">
        <f>IF($W238=BX$4,MAX(BX$1:BX237)+1,"")</f>
        <v/>
      </c>
      <c r="BY238" s="6" t="str">
        <f>IF($W238=BY$4,MAX(BY$1:BY237)+1,"")</f>
        <v/>
      </c>
      <c r="BZ238" s="6" t="str">
        <f>IF($W238=BZ$4,MAX(BZ$1:BZ237)+1,"")</f>
        <v/>
      </c>
      <c r="CA238" s="6" t="str">
        <f>IF($W238=CA$4,MAX(CA$1:CA237)+1,"")</f>
        <v/>
      </c>
      <c r="CB238" s="6" t="str">
        <f>IF($W238=CB$4,MAX(CB$1:CB237)+1,"")</f>
        <v/>
      </c>
      <c r="CC238" s="6" t="str">
        <f>IF($W238=CC$4,MAX(CC$1:CC237)+1,"")</f>
        <v/>
      </c>
      <c r="CD238" s="6" t="str">
        <f>IF($W238=CD$4,MAX(CD$1:CD237)+1,"")</f>
        <v/>
      </c>
      <c r="CE238" s="6" t="str">
        <f>IF($W238=CE$4,MAX(CE$1:CE237)+1,"")</f>
        <v/>
      </c>
      <c r="CF238" s="6" t="str">
        <f>IF($W238=CF$4,MAX(CF$1:CF237)+1,"")</f>
        <v/>
      </c>
      <c r="CG238" s="6" t="str">
        <f>IF($W238=CG$4,MAX(CG$1:CG237)+1,"")</f>
        <v/>
      </c>
      <c r="CH238" s="6" t="str">
        <f>IF($W238=CH$4,MAX(CH$1:CH237)+1,"")</f>
        <v/>
      </c>
      <c r="CI238" s="6" t="str">
        <f>IF($W238=CI$4,MAX(CI$1:CI237)+1,"")</f>
        <v/>
      </c>
      <c r="CJ238" s="6" t="str">
        <f>IF($W238=CJ$4,MAX(CJ$1:CJ237)+1,"")</f>
        <v/>
      </c>
      <c r="CK238" s="6" t="str">
        <f>IF($W238=CK$4,MAX(CK$1:CK237)+1,"")</f>
        <v/>
      </c>
      <c r="CL238" s="6" t="str">
        <f>IF($W238=CL$4,MAX(CL$1:CL237)+1,"")</f>
        <v/>
      </c>
      <c r="CM238" s="6" t="str">
        <f>IF($W238=CM$4,MAX(CM$1:CM237)+1,"")</f>
        <v/>
      </c>
      <c r="CN238" s="6" t="str">
        <f>IF($W238=CN$4,MAX(CN$1:CN237)+1,"")</f>
        <v/>
      </c>
      <c r="CO238" s="6" t="str">
        <f>IF($W238=CO$4,MAX(CO$1:CO237)+1,"")</f>
        <v/>
      </c>
      <c r="CP238" s="6" t="str">
        <f>IF($W238=CP$4,MAX(CP$1:CP237)+1,"")</f>
        <v/>
      </c>
      <c r="CQ238" s="6" t="str">
        <f>IF($W238=CQ$4,MAX(CQ$1:CQ237)+1,"")</f>
        <v/>
      </c>
      <c r="CR238" s="6" t="str">
        <f>IF($W238=CR$4,MAX(CR$1:CR237)+1,"")</f>
        <v/>
      </c>
      <c r="CS238" s="6" t="str">
        <f>IF($W238=CS$4,MAX(CS$1:CS237)+1,"")</f>
        <v/>
      </c>
      <c r="CT238" s="5">
        <f t="shared" si="49"/>
        <v>6</v>
      </c>
      <c r="CU238" s="6" t="str">
        <f t="shared" si="50"/>
        <v>1709901882836</v>
      </c>
      <c r="CV238" s="5" t="str">
        <f t="shared" si="51"/>
        <v>เด็กชาย</v>
      </c>
      <c r="CW238" s="5" t="str" cm="1">
        <f t="array" ref="CW238">RIGHT(F238,MIN(LEN(SUBSTITUTE(F238,รายชื่อนักเรียนแยกห้อง!$AD$5:$AD$8,""))))</f>
        <v>เอกนรินทร์</v>
      </c>
      <c r="CX238" s="6">
        <f t="shared" si="52"/>
        <v>0</v>
      </c>
      <c r="CY238" s="6" t="str">
        <f t="shared" si="53"/>
        <v/>
      </c>
      <c r="CZ238" s="5" t="str">
        <f t="shared" si="54"/>
        <v>มัธยมศึกษาปีที่ 2/2-0</v>
      </c>
      <c r="DA238" s="5" t="str">
        <f t="shared" si="55"/>
        <v>มัธยมศึกษาปีที่ 2/2-</v>
      </c>
      <c r="DC238" s="6" t="str">
        <f>IF(DB238="วิทย์-คณิต (เตรียมวิศวะ)",MAX($DC$1:DC237)+1,"")</f>
        <v/>
      </c>
      <c r="DD238" s="6" t="str">
        <f>IF(DB238="วิทย์-คณิต (วิทยาศาสตร์สุขภาพ)",MAX($DD$1:DD237)+1,"")</f>
        <v/>
      </c>
      <c r="DE238" s="6" t="str">
        <f>IF(DB238="ศิลป์การจัดการธุรกิจการค้าสมัยใหม่",MAX($DE$1:DE237)+1,"")</f>
        <v/>
      </c>
      <c r="DF238" s="6" t="str">
        <f>IF(DB238="ศิลป์ภาษาจีนเพื่อธุรกิจ 4.0",MAX($DF$1:DF237)+1,"")</f>
        <v/>
      </c>
      <c r="DG238" s="6" t="str">
        <f>IF(DB238="ศิลป์ภาษาอังกฤษเพื่อการสื่อสารธุรกิจ",MAX($DG$1:DG237)+1,"")</f>
        <v/>
      </c>
      <c r="DH238" s="6" t="str">
        <f>IF(DB238="นวัตกรรมการจัดการเกษตร",MAX($DH$1:DH237)+1,"")</f>
        <v/>
      </c>
      <c r="DI238" s="5">
        <f t="shared" si="56"/>
        <v>0</v>
      </c>
      <c r="DJ238" s="5" t="str">
        <f t="shared" si="57"/>
        <v>มัธยมศึกษาปีที่ 2/2-6</v>
      </c>
      <c r="DK238" s="5" t="str">
        <f t="shared" si="58"/>
        <v>-0</v>
      </c>
      <c r="DL238" s="5" t="str">
        <f t="shared" si="59"/>
        <v>มัธยมศึกษาปีที่ 2</v>
      </c>
    </row>
    <row r="239" spans="1:116">
      <c r="A239" s="5" t="str">
        <f t="shared" si="60"/>
        <v>มัธยมศึกษาปีที่ 2/2-7</v>
      </c>
      <c r="B239" s="5" t="str">
        <f t="shared" si="46"/>
        <v>ช68211-7</v>
      </c>
      <c r="C239" s="5" t="str">
        <f t="shared" si="47"/>
        <v>-0</v>
      </c>
      <c r="D239" s="8">
        <v>7</v>
      </c>
      <c r="E239" s="9">
        <v>10596</v>
      </c>
      <c r="F239" s="3" t="s">
        <v>690</v>
      </c>
      <c r="G239" s="3" t="s">
        <v>691</v>
      </c>
      <c r="H239" s="69">
        <v>1</v>
      </c>
      <c r="I239" s="69">
        <v>7</v>
      </c>
      <c r="J239" s="69">
        <v>0</v>
      </c>
      <c r="K239" s="69">
        <v>9</v>
      </c>
      <c r="L239" s="69">
        <v>9</v>
      </c>
      <c r="M239" s="69">
        <v>0</v>
      </c>
      <c r="N239" s="69">
        <v>1</v>
      </c>
      <c r="O239" s="69">
        <v>8</v>
      </c>
      <c r="P239" s="69">
        <v>8</v>
      </c>
      <c r="Q239" s="69">
        <v>5</v>
      </c>
      <c r="R239" s="69">
        <v>4</v>
      </c>
      <c r="S239" s="69">
        <v>1</v>
      </c>
      <c r="T239" s="69">
        <v>0</v>
      </c>
      <c r="U239" s="11" t="s">
        <v>580</v>
      </c>
      <c r="W239" s="6" t="str">
        <f>IF(X239="","",IF(X239=รายชื่อชมรม!$B$13,รายชื่อชมรม!$A$13,IF(X239=รายชื่อชมรม!$B$14,รายชื่อชมรม!$A$14,IF(X239=รายชื่อชมรม!$B$15,รายชื่อชมรม!$A$15,IF(X239=รายชื่อชมรม!$B$16,รายชื่อชมรม!$A$16,IF(X239=รายชื่อชมรม!$B$17,รายชื่อชมรม!$A$17,IF(X239=รายชื่อชมรม!$B$18,รายชื่อชมรม!$A$18,IF(X239=รายชื่อชมรม!$B$19,รายชื่อชมรม!$A$19,IF(X239=รายชื่อชมรม!$B$20,รายชื่อชมรม!$A$20,IF(X239=รายชื่อชมรม!$B$21,รายชื่อชมรม!$A$21,IF(X239=รายชื่อชมรม!$B$22,รายชื่อชมรม!$A$22,IF(X239=รายชื่อชมรม!$B$23,รายชื่อชมรม!$A$23,"-"))))))))))))</f>
        <v>ช68211</v>
      </c>
      <c r="X239" s="6" t="s">
        <v>1408</v>
      </c>
      <c r="Y239" s="6" t="str">
        <f>IF(W239=0,"",IF(W239="-","",IF(W239="","",VLOOKUP(W239,รายชื่อชมรม!$A$3:$F$83,3,FALSE))))</f>
        <v>นางสาวจันทนา  เกิดจันทร์ตรง</v>
      </c>
      <c r="Z239" s="6" t="str">
        <f>IF(Y239=$Z$4,MAX(Z$1:$Z238)+1,"")</f>
        <v/>
      </c>
      <c r="AA239" s="6" t="str">
        <f>IF($Y239=AA$4,MAX(AA$1:AA238)+1,"")</f>
        <v/>
      </c>
      <c r="AB239" s="6" t="str">
        <f>IF($Y239=AB$4,MAX(AB$1:AB238)+1,"")</f>
        <v/>
      </c>
      <c r="AC239" s="6" t="str">
        <f>IF($Y239=AC$4,MAX(AC$1:AC238)+1,"")</f>
        <v/>
      </c>
      <c r="AD239" s="6" t="str">
        <f>IF($Y239=AD$4,MAX(AD$1:AD238)+1,"")</f>
        <v/>
      </c>
      <c r="AE239" s="6" t="str">
        <f>IF($Y239=AE$4,MAX(AE$1:AE238)+1,"")</f>
        <v/>
      </c>
      <c r="AF239" s="6" t="str">
        <f>IF($Y239=AF$4,MAX(AF$1:AF238)+1,"")</f>
        <v/>
      </c>
      <c r="AG239" s="6" t="str">
        <f>IF($Y239=AG$4,MAX(AG$1:AG238)+1,"")</f>
        <v/>
      </c>
      <c r="AH239" s="6">
        <f>IF($Y239=AH$4,MAX(AH$1:AH238)+1,"")</f>
        <v>7</v>
      </c>
      <c r="AI239" s="5">
        <f t="shared" si="48"/>
        <v>7</v>
      </c>
      <c r="AK239" s="6" t="str">
        <f>IF($W239=AK$4,MAX(AK$1:AK238)+1,"")</f>
        <v/>
      </c>
      <c r="AL239" s="6" t="str">
        <f>IF($W239=AL$4,MAX(AL$1:AL238)+1,"")</f>
        <v/>
      </c>
      <c r="AM239" s="6" t="str">
        <f>IF($W239=AM$4,MAX(AM$1:AM238)+1,"")</f>
        <v/>
      </c>
      <c r="AN239" s="6" t="str">
        <f>IF($W239=AN$4,MAX(AN$1:AN238)+1,"")</f>
        <v/>
      </c>
      <c r="AO239" s="6" t="str">
        <f>IF($W239=AO$4,MAX(AO$1:AO238)+1,"")</f>
        <v/>
      </c>
      <c r="AP239" s="6" t="str">
        <f>IF($W239=AP$4,MAX(AP$1:AP238)+1,"")</f>
        <v/>
      </c>
      <c r="AQ239" s="6" t="str">
        <f>IF($W239=AQ$4,MAX(AQ$1:AQ238)+1,"")</f>
        <v/>
      </c>
      <c r="AR239" s="6" t="str">
        <f>IF($W239=AR$4,MAX(AR$1:AR238)+1,"")</f>
        <v/>
      </c>
      <c r="AS239" s="6" t="str">
        <f>IF($W239=AS$4,MAX(AS$1:AS238)+1,"")</f>
        <v/>
      </c>
      <c r="AT239" s="6" t="str">
        <f>IF($W239=AT$4,MAX(AT$1:AT238)+1,"")</f>
        <v/>
      </c>
      <c r="AU239" s="6" t="str">
        <f>IF($W239=AU$4,MAX(AU$1:AU238)+1,"")</f>
        <v/>
      </c>
      <c r="AV239" s="6" t="str">
        <f>IF($W239=AV$4,MAX(AV$1:AV238)+1,"")</f>
        <v/>
      </c>
      <c r="AW239" s="6" t="str">
        <f>IF($W239=AW$4,MAX(AW$1:AW238)+1,"")</f>
        <v/>
      </c>
      <c r="AX239" s="6" t="str">
        <f>IF($W239=AX$4,MAX(AX$1:AX238)+1,"")</f>
        <v/>
      </c>
      <c r="AY239" s="6" t="str">
        <f>IF($W239=AY$4,MAX(AY$1:AY238)+1,"")</f>
        <v/>
      </c>
      <c r="AZ239" s="6" t="str">
        <f>IF($W239=AZ$4,MAX(AZ$1:AZ238)+1,"")</f>
        <v/>
      </c>
      <c r="BA239" s="6" t="str">
        <f>IF($W239=BA$4,MAX(BA$1:BA238)+1,"")</f>
        <v/>
      </c>
      <c r="BB239" s="6" t="str">
        <f>IF($W239=BB$4,MAX(BB$1:BB238)+1,"")</f>
        <v/>
      </c>
      <c r="BC239" s="6" t="str">
        <f>IF($W239=BC$4,MAX(BC$1:BC238)+1,"")</f>
        <v/>
      </c>
      <c r="BD239" s="6" t="str">
        <f>IF($W239=BD$4,MAX(BD$1:BD238)+1,"")</f>
        <v/>
      </c>
      <c r="BE239" s="6">
        <f>IF($W239=BE$4,MAX(BE$1:BE238)+1,"")</f>
        <v>7</v>
      </c>
      <c r="BF239" s="6" t="str">
        <f>IF($W239=BF$4,MAX(BF$1:BF238)+1,"")</f>
        <v/>
      </c>
      <c r="BG239" s="6" t="str">
        <f>IF($W239=BG$4,MAX(BG$1:BG238)+1,"")</f>
        <v/>
      </c>
      <c r="BH239" s="6" t="str">
        <f>IF($W239=BH$4,MAX(BH$1:BH238)+1,"")</f>
        <v/>
      </c>
      <c r="BI239" s="6" t="str">
        <f>IF($W239=BI$4,MAX(BI$1:BI238)+1,"")</f>
        <v/>
      </c>
      <c r="BJ239" s="6" t="str">
        <f>IF($W239=BJ$4,MAX(BJ$1:BJ238)+1,"")</f>
        <v/>
      </c>
      <c r="BK239" s="6" t="str">
        <f>IF($W239=BK$4,MAX(BK$1:BK238)+1,"")</f>
        <v/>
      </c>
      <c r="BL239" s="6" t="str">
        <f>IF($W239=BL$4,MAX(BL$1:BL238)+1,"")</f>
        <v/>
      </c>
      <c r="BM239" s="6" t="str">
        <f>IF($W239=BM$4,MAX(BM$1:BM238)+1,"")</f>
        <v/>
      </c>
      <c r="BN239" s="6" t="str">
        <f>IF($W239=BN$4,MAX(BN$1:BN238)+1,"")</f>
        <v/>
      </c>
      <c r="BO239" s="6" t="str">
        <f>IF($W239=BO$4,MAX(BO$1:BO238)+1,"")</f>
        <v/>
      </c>
      <c r="BP239" s="6" t="str">
        <f>IF($W239=BP$4,MAX(BP$1:BP238)+1,"")</f>
        <v/>
      </c>
      <c r="BQ239" s="6" t="str">
        <f>IF($W239=BQ$4,MAX(BQ$1:BQ238)+1,"")</f>
        <v/>
      </c>
      <c r="BR239" s="6" t="str">
        <f>IF($W239=BR$4,MAX(BR$1:BR238)+1,"")</f>
        <v/>
      </c>
      <c r="BS239" s="6" t="str">
        <f>IF($W239=BS$4,MAX(BS$1:BS238)+1,"")</f>
        <v/>
      </c>
      <c r="BT239" s="6" t="str">
        <f>IF($W239=BT$4,MAX(BT$1:BT238)+1,"")</f>
        <v/>
      </c>
      <c r="BU239" s="6" t="str">
        <f>IF($W239=BU$4,MAX(BU$1:BU238)+1,"")</f>
        <v/>
      </c>
      <c r="BV239" s="6" t="str">
        <f>IF($W239=BV$4,MAX(BV$1:BV238)+1,"")</f>
        <v/>
      </c>
      <c r="BW239" s="6" t="str">
        <f>IF($W239=BW$4,MAX(BW$1:BW238)+1,"")</f>
        <v/>
      </c>
      <c r="BX239" s="6" t="str">
        <f>IF($W239=BX$4,MAX(BX$1:BX238)+1,"")</f>
        <v/>
      </c>
      <c r="BY239" s="6" t="str">
        <f>IF($W239=BY$4,MAX(BY$1:BY238)+1,"")</f>
        <v/>
      </c>
      <c r="BZ239" s="6" t="str">
        <f>IF($W239=BZ$4,MAX(BZ$1:BZ238)+1,"")</f>
        <v/>
      </c>
      <c r="CA239" s="6" t="str">
        <f>IF($W239=CA$4,MAX(CA$1:CA238)+1,"")</f>
        <v/>
      </c>
      <c r="CB239" s="6" t="str">
        <f>IF($W239=CB$4,MAX(CB$1:CB238)+1,"")</f>
        <v/>
      </c>
      <c r="CC239" s="6" t="str">
        <f>IF($W239=CC$4,MAX(CC$1:CC238)+1,"")</f>
        <v/>
      </c>
      <c r="CD239" s="6" t="str">
        <f>IF($W239=CD$4,MAX(CD$1:CD238)+1,"")</f>
        <v/>
      </c>
      <c r="CE239" s="6" t="str">
        <f>IF($W239=CE$4,MAX(CE$1:CE238)+1,"")</f>
        <v/>
      </c>
      <c r="CF239" s="6" t="str">
        <f>IF($W239=CF$4,MAX(CF$1:CF238)+1,"")</f>
        <v/>
      </c>
      <c r="CG239" s="6" t="str">
        <f>IF($W239=CG$4,MAX(CG$1:CG238)+1,"")</f>
        <v/>
      </c>
      <c r="CH239" s="6" t="str">
        <f>IF($W239=CH$4,MAX(CH$1:CH238)+1,"")</f>
        <v/>
      </c>
      <c r="CI239" s="6" t="str">
        <f>IF($W239=CI$4,MAX(CI$1:CI238)+1,"")</f>
        <v/>
      </c>
      <c r="CJ239" s="6" t="str">
        <f>IF($W239=CJ$4,MAX(CJ$1:CJ238)+1,"")</f>
        <v/>
      </c>
      <c r="CK239" s="6" t="str">
        <f>IF($W239=CK$4,MAX(CK$1:CK238)+1,"")</f>
        <v/>
      </c>
      <c r="CL239" s="6" t="str">
        <f>IF($W239=CL$4,MAX(CL$1:CL238)+1,"")</f>
        <v/>
      </c>
      <c r="CM239" s="6" t="str">
        <f>IF($W239=CM$4,MAX(CM$1:CM238)+1,"")</f>
        <v/>
      </c>
      <c r="CN239" s="6" t="str">
        <f>IF($W239=CN$4,MAX(CN$1:CN238)+1,"")</f>
        <v/>
      </c>
      <c r="CO239" s="6" t="str">
        <f>IF($W239=CO$4,MAX(CO$1:CO238)+1,"")</f>
        <v/>
      </c>
      <c r="CP239" s="6" t="str">
        <f>IF($W239=CP$4,MAX(CP$1:CP238)+1,"")</f>
        <v/>
      </c>
      <c r="CQ239" s="6" t="str">
        <f>IF($W239=CQ$4,MAX(CQ$1:CQ238)+1,"")</f>
        <v/>
      </c>
      <c r="CR239" s="6" t="str">
        <f>IF($W239=CR$4,MAX(CR$1:CR238)+1,"")</f>
        <v/>
      </c>
      <c r="CS239" s="6" t="str">
        <f>IF($W239=CS$4,MAX(CS$1:CS238)+1,"")</f>
        <v/>
      </c>
      <c r="CT239" s="5">
        <f t="shared" si="49"/>
        <v>7</v>
      </c>
      <c r="CU239" s="6" t="str">
        <f t="shared" si="50"/>
        <v>1709901885410</v>
      </c>
      <c r="CV239" s="5" t="str">
        <f t="shared" si="51"/>
        <v>เด็กชาย</v>
      </c>
      <c r="CW239" s="5" t="str" cm="1">
        <f t="array" ref="CW239">RIGHT(F239,MIN(LEN(SUBSTITUTE(F239,รายชื่อนักเรียนแยกห้อง!$AD$5:$AD$8,""))))</f>
        <v>ธนบดี</v>
      </c>
      <c r="CX239" s="6">
        <f t="shared" si="52"/>
        <v>0</v>
      </c>
      <c r="CY239" s="6" t="str">
        <f t="shared" si="53"/>
        <v/>
      </c>
      <c r="CZ239" s="5" t="str">
        <f t="shared" si="54"/>
        <v>มัธยมศึกษาปีที่ 2/2-0</v>
      </c>
      <c r="DA239" s="5" t="str">
        <f t="shared" si="55"/>
        <v>มัธยมศึกษาปีที่ 2/2-</v>
      </c>
      <c r="DC239" s="6" t="str">
        <f>IF(DB239="วิทย์-คณิต (เตรียมวิศวะ)",MAX($DC$1:DC238)+1,"")</f>
        <v/>
      </c>
      <c r="DD239" s="6" t="str">
        <f>IF(DB239="วิทย์-คณิต (วิทยาศาสตร์สุขภาพ)",MAX($DD$1:DD238)+1,"")</f>
        <v/>
      </c>
      <c r="DE239" s="6" t="str">
        <f>IF(DB239="ศิลป์การจัดการธุรกิจการค้าสมัยใหม่",MAX($DE$1:DE238)+1,"")</f>
        <v/>
      </c>
      <c r="DF239" s="6" t="str">
        <f>IF(DB239="ศิลป์ภาษาจีนเพื่อธุรกิจ 4.0",MAX($DF$1:DF238)+1,"")</f>
        <v/>
      </c>
      <c r="DG239" s="6" t="str">
        <f>IF(DB239="ศิลป์ภาษาอังกฤษเพื่อการสื่อสารธุรกิจ",MAX($DG$1:DG238)+1,"")</f>
        <v/>
      </c>
      <c r="DH239" s="6" t="str">
        <f>IF(DB239="นวัตกรรมการจัดการเกษตร",MAX($DH$1:DH238)+1,"")</f>
        <v/>
      </c>
      <c r="DI239" s="5">
        <f t="shared" si="56"/>
        <v>0</v>
      </c>
      <c r="DJ239" s="5" t="str">
        <f t="shared" si="57"/>
        <v>มัธยมศึกษาปีที่ 2/2-7</v>
      </c>
      <c r="DK239" s="5" t="str">
        <f t="shared" si="58"/>
        <v>-0</v>
      </c>
      <c r="DL239" s="5" t="str">
        <f t="shared" si="59"/>
        <v>มัธยมศึกษาปีที่ 2</v>
      </c>
    </row>
    <row r="240" spans="1:116">
      <c r="A240" s="5" t="str">
        <f t="shared" ref="A240:A303" si="61">U240&amp;"-"&amp;D240</f>
        <v>มัธยมศึกษาปีที่ 2/2-8</v>
      </c>
      <c r="B240" s="5" t="str">
        <f t="shared" si="46"/>
        <v>ช68211-8</v>
      </c>
      <c r="C240" s="5" t="str">
        <f t="shared" si="47"/>
        <v>-0</v>
      </c>
      <c r="D240" s="8">
        <v>8</v>
      </c>
      <c r="E240" s="9">
        <v>10597</v>
      </c>
      <c r="F240" s="3" t="s">
        <v>692</v>
      </c>
      <c r="G240" s="3" t="s">
        <v>693</v>
      </c>
      <c r="H240" s="11">
        <v>1</v>
      </c>
      <c r="I240" s="11">
        <v>7</v>
      </c>
      <c r="J240" s="11">
        <v>0</v>
      </c>
      <c r="K240" s="11">
        <v>9</v>
      </c>
      <c r="L240" s="11">
        <v>9</v>
      </c>
      <c r="M240" s="11">
        <v>0</v>
      </c>
      <c r="N240" s="11">
        <v>1</v>
      </c>
      <c r="O240" s="11">
        <v>8</v>
      </c>
      <c r="P240" s="11">
        <v>6</v>
      </c>
      <c r="Q240" s="11">
        <v>1</v>
      </c>
      <c r="R240" s="11">
        <v>9</v>
      </c>
      <c r="S240" s="11">
        <v>0</v>
      </c>
      <c r="T240" s="11">
        <v>1</v>
      </c>
      <c r="U240" s="11" t="s">
        <v>580</v>
      </c>
      <c r="W240" s="6" t="str">
        <f>IF(X240="","",IF(X240=รายชื่อชมรม!$B$13,รายชื่อชมรม!$A$13,IF(X240=รายชื่อชมรม!$B$14,รายชื่อชมรม!$A$14,IF(X240=รายชื่อชมรม!$B$15,รายชื่อชมรม!$A$15,IF(X240=รายชื่อชมรม!$B$16,รายชื่อชมรม!$A$16,IF(X240=รายชื่อชมรม!$B$17,รายชื่อชมรม!$A$17,IF(X240=รายชื่อชมรม!$B$18,รายชื่อชมรม!$A$18,IF(X240=รายชื่อชมรม!$B$19,รายชื่อชมรม!$A$19,IF(X240=รายชื่อชมรม!$B$20,รายชื่อชมรม!$A$20,IF(X240=รายชื่อชมรม!$B$21,รายชื่อชมรม!$A$21,IF(X240=รายชื่อชมรม!$B$22,รายชื่อชมรม!$A$22,IF(X240=รายชื่อชมรม!$B$23,รายชื่อชมรม!$A$23,"-"))))))))))))</f>
        <v>ช68211</v>
      </c>
      <c r="X240" s="6" t="s">
        <v>1408</v>
      </c>
      <c r="Y240" s="6" t="str">
        <f>IF(W240=0,"",IF(W240="-","",IF(W240="","",VLOOKUP(W240,รายชื่อชมรม!$A$3:$F$83,3,FALSE))))</f>
        <v>นางสาวจันทนา  เกิดจันทร์ตรง</v>
      </c>
      <c r="Z240" s="6" t="str">
        <f>IF(Y240=$Z$4,MAX(Z$1:$Z239)+1,"")</f>
        <v/>
      </c>
      <c r="AA240" s="6" t="str">
        <f>IF($Y240=AA$4,MAX(AA$1:AA239)+1,"")</f>
        <v/>
      </c>
      <c r="AB240" s="6" t="str">
        <f>IF($Y240=AB$4,MAX(AB$1:AB239)+1,"")</f>
        <v/>
      </c>
      <c r="AC240" s="6" t="str">
        <f>IF($Y240=AC$4,MAX(AC$1:AC239)+1,"")</f>
        <v/>
      </c>
      <c r="AD240" s="6" t="str">
        <f>IF($Y240=AD$4,MAX(AD$1:AD239)+1,"")</f>
        <v/>
      </c>
      <c r="AE240" s="6" t="str">
        <f>IF($Y240=AE$4,MAX(AE$1:AE239)+1,"")</f>
        <v/>
      </c>
      <c r="AF240" s="6" t="str">
        <f>IF($Y240=AF$4,MAX(AF$1:AF239)+1,"")</f>
        <v/>
      </c>
      <c r="AG240" s="6" t="str">
        <f>IF($Y240=AG$4,MAX(AG$1:AG239)+1,"")</f>
        <v/>
      </c>
      <c r="AH240" s="6">
        <f>IF($Y240=AH$4,MAX(AH$1:AH239)+1,"")</f>
        <v>8</v>
      </c>
      <c r="AI240" s="5">
        <f t="shared" si="48"/>
        <v>8</v>
      </c>
      <c r="AK240" s="6" t="str">
        <f>IF($W240=AK$4,MAX(AK$1:AK239)+1,"")</f>
        <v/>
      </c>
      <c r="AL240" s="6" t="str">
        <f>IF($W240=AL$4,MAX(AL$1:AL239)+1,"")</f>
        <v/>
      </c>
      <c r="AM240" s="6" t="str">
        <f>IF($W240=AM$4,MAX(AM$1:AM239)+1,"")</f>
        <v/>
      </c>
      <c r="AN240" s="6" t="str">
        <f>IF($W240=AN$4,MAX(AN$1:AN239)+1,"")</f>
        <v/>
      </c>
      <c r="AO240" s="6" t="str">
        <f>IF($W240=AO$4,MAX(AO$1:AO239)+1,"")</f>
        <v/>
      </c>
      <c r="AP240" s="6" t="str">
        <f>IF($W240=AP$4,MAX(AP$1:AP239)+1,"")</f>
        <v/>
      </c>
      <c r="AQ240" s="6" t="str">
        <f>IF($W240=AQ$4,MAX(AQ$1:AQ239)+1,"")</f>
        <v/>
      </c>
      <c r="AR240" s="6" t="str">
        <f>IF($W240=AR$4,MAX(AR$1:AR239)+1,"")</f>
        <v/>
      </c>
      <c r="AS240" s="6" t="str">
        <f>IF($W240=AS$4,MAX(AS$1:AS239)+1,"")</f>
        <v/>
      </c>
      <c r="AT240" s="6" t="str">
        <f>IF($W240=AT$4,MAX(AT$1:AT239)+1,"")</f>
        <v/>
      </c>
      <c r="AU240" s="6" t="str">
        <f>IF($W240=AU$4,MAX(AU$1:AU239)+1,"")</f>
        <v/>
      </c>
      <c r="AV240" s="6" t="str">
        <f>IF($W240=AV$4,MAX(AV$1:AV239)+1,"")</f>
        <v/>
      </c>
      <c r="AW240" s="6" t="str">
        <f>IF($W240=AW$4,MAX(AW$1:AW239)+1,"")</f>
        <v/>
      </c>
      <c r="AX240" s="6" t="str">
        <f>IF($W240=AX$4,MAX(AX$1:AX239)+1,"")</f>
        <v/>
      </c>
      <c r="AY240" s="6" t="str">
        <f>IF($W240=AY$4,MAX(AY$1:AY239)+1,"")</f>
        <v/>
      </c>
      <c r="AZ240" s="6" t="str">
        <f>IF($W240=AZ$4,MAX(AZ$1:AZ239)+1,"")</f>
        <v/>
      </c>
      <c r="BA240" s="6" t="str">
        <f>IF($W240=BA$4,MAX(BA$1:BA239)+1,"")</f>
        <v/>
      </c>
      <c r="BB240" s="6" t="str">
        <f>IF($W240=BB$4,MAX(BB$1:BB239)+1,"")</f>
        <v/>
      </c>
      <c r="BC240" s="6" t="str">
        <f>IF($W240=BC$4,MAX(BC$1:BC239)+1,"")</f>
        <v/>
      </c>
      <c r="BD240" s="6" t="str">
        <f>IF($W240=BD$4,MAX(BD$1:BD239)+1,"")</f>
        <v/>
      </c>
      <c r="BE240" s="6">
        <f>IF($W240=BE$4,MAX(BE$1:BE239)+1,"")</f>
        <v>8</v>
      </c>
      <c r="BF240" s="6" t="str">
        <f>IF($W240=BF$4,MAX(BF$1:BF239)+1,"")</f>
        <v/>
      </c>
      <c r="BG240" s="6" t="str">
        <f>IF($W240=BG$4,MAX(BG$1:BG239)+1,"")</f>
        <v/>
      </c>
      <c r="BH240" s="6" t="str">
        <f>IF($W240=BH$4,MAX(BH$1:BH239)+1,"")</f>
        <v/>
      </c>
      <c r="BI240" s="6" t="str">
        <f>IF($W240=BI$4,MAX(BI$1:BI239)+1,"")</f>
        <v/>
      </c>
      <c r="BJ240" s="6" t="str">
        <f>IF($W240=BJ$4,MAX(BJ$1:BJ239)+1,"")</f>
        <v/>
      </c>
      <c r="BK240" s="6" t="str">
        <f>IF($W240=BK$4,MAX(BK$1:BK239)+1,"")</f>
        <v/>
      </c>
      <c r="BL240" s="6" t="str">
        <f>IF($W240=BL$4,MAX(BL$1:BL239)+1,"")</f>
        <v/>
      </c>
      <c r="BM240" s="6" t="str">
        <f>IF($W240=BM$4,MAX(BM$1:BM239)+1,"")</f>
        <v/>
      </c>
      <c r="BN240" s="6" t="str">
        <f>IF($W240=BN$4,MAX(BN$1:BN239)+1,"")</f>
        <v/>
      </c>
      <c r="BO240" s="6" t="str">
        <f>IF($W240=BO$4,MAX(BO$1:BO239)+1,"")</f>
        <v/>
      </c>
      <c r="BP240" s="6" t="str">
        <f>IF($W240=BP$4,MAX(BP$1:BP239)+1,"")</f>
        <v/>
      </c>
      <c r="BQ240" s="6" t="str">
        <f>IF($W240=BQ$4,MAX(BQ$1:BQ239)+1,"")</f>
        <v/>
      </c>
      <c r="BR240" s="6" t="str">
        <f>IF($W240=BR$4,MAX(BR$1:BR239)+1,"")</f>
        <v/>
      </c>
      <c r="BS240" s="6" t="str">
        <f>IF($W240=BS$4,MAX(BS$1:BS239)+1,"")</f>
        <v/>
      </c>
      <c r="BT240" s="6" t="str">
        <f>IF($W240=BT$4,MAX(BT$1:BT239)+1,"")</f>
        <v/>
      </c>
      <c r="BU240" s="6" t="str">
        <f>IF($W240=BU$4,MAX(BU$1:BU239)+1,"")</f>
        <v/>
      </c>
      <c r="BV240" s="6" t="str">
        <f>IF($W240=BV$4,MAX(BV$1:BV239)+1,"")</f>
        <v/>
      </c>
      <c r="BW240" s="6" t="str">
        <f>IF($W240=BW$4,MAX(BW$1:BW239)+1,"")</f>
        <v/>
      </c>
      <c r="BX240" s="6" t="str">
        <f>IF($W240=BX$4,MAX(BX$1:BX239)+1,"")</f>
        <v/>
      </c>
      <c r="BY240" s="6" t="str">
        <f>IF($W240=BY$4,MAX(BY$1:BY239)+1,"")</f>
        <v/>
      </c>
      <c r="BZ240" s="6" t="str">
        <f>IF($W240=BZ$4,MAX(BZ$1:BZ239)+1,"")</f>
        <v/>
      </c>
      <c r="CA240" s="6" t="str">
        <f>IF($W240=CA$4,MAX(CA$1:CA239)+1,"")</f>
        <v/>
      </c>
      <c r="CB240" s="6" t="str">
        <f>IF($W240=CB$4,MAX(CB$1:CB239)+1,"")</f>
        <v/>
      </c>
      <c r="CC240" s="6" t="str">
        <f>IF($W240=CC$4,MAX(CC$1:CC239)+1,"")</f>
        <v/>
      </c>
      <c r="CD240" s="6" t="str">
        <f>IF($W240=CD$4,MAX(CD$1:CD239)+1,"")</f>
        <v/>
      </c>
      <c r="CE240" s="6" t="str">
        <f>IF($W240=CE$4,MAX(CE$1:CE239)+1,"")</f>
        <v/>
      </c>
      <c r="CF240" s="6" t="str">
        <f>IF($W240=CF$4,MAX(CF$1:CF239)+1,"")</f>
        <v/>
      </c>
      <c r="CG240" s="6" t="str">
        <f>IF($W240=CG$4,MAX(CG$1:CG239)+1,"")</f>
        <v/>
      </c>
      <c r="CH240" s="6" t="str">
        <f>IF($W240=CH$4,MAX(CH$1:CH239)+1,"")</f>
        <v/>
      </c>
      <c r="CI240" s="6" t="str">
        <f>IF($W240=CI$4,MAX(CI$1:CI239)+1,"")</f>
        <v/>
      </c>
      <c r="CJ240" s="6" t="str">
        <f>IF($W240=CJ$4,MAX(CJ$1:CJ239)+1,"")</f>
        <v/>
      </c>
      <c r="CK240" s="6" t="str">
        <f>IF($W240=CK$4,MAX(CK$1:CK239)+1,"")</f>
        <v/>
      </c>
      <c r="CL240" s="6" t="str">
        <f>IF($W240=CL$4,MAX(CL$1:CL239)+1,"")</f>
        <v/>
      </c>
      <c r="CM240" s="6" t="str">
        <f>IF($W240=CM$4,MAX(CM$1:CM239)+1,"")</f>
        <v/>
      </c>
      <c r="CN240" s="6" t="str">
        <f>IF($W240=CN$4,MAX(CN$1:CN239)+1,"")</f>
        <v/>
      </c>
      <c r="CO240" s="6" t="str">
        <f>IF($W240=CO$4,MAX(CO$1:CO239)+1,"")</f>
        <v/>
      </c>
      <c r="CP240" s="6" t="str">
        <f>IF($W240=CP$4,MAX(CP$1:CP239)+1,"")</f>
        <v/>
      </c>
      <c r="CQ240" s="6" t="str">
        <f>IF($W240=CQ$4,MAX(CQ$1:CQ239)+1,"")</f>
        <v/>
      </c>
      <c r="CR240" s="6" t="str">
        <f>IF($W240=CR$4,MAX(CR$1:CR239)+1,"")</f>
        <v/>
      </c>
      <c r="CS240" s="6" t="str">
        <f>IF($W240=CS$4,MAX(CS$1:CS239)+1,"")</f>
        <v/>
      </c>
      <c r="CT240" s="5">
        <f t="shared" si="49"/>
        <v>8</v>
      </c>
      <c r="CU240" s="6" t="str">
        <f t="shared" si="50"/>
        <v>1709901861901</v>
      </c>
      <c r="CV240" s="5" t="str">
        <f t="shared" si="51"/>
        <v>เด็กชาย</v>
      </c>
      <c r="CW240" s="5" t="str" cm="1">
        <f t="array" ref="CW240">RIGHT(F240,MIN(LEN(SUBSTITUTE(F240,รายชื่อนักเรียนแยกห้อง!$AD$5:$AD$8,""))))</f>
        <v>รวิพันธ์</v>
      </c>
      <c r="CX240" s="6">
        <f t="shared" si="52"/>
        <v>0</v>
      </c>
      <c r="CY240" s="6" t="str">
        <f t="shared" si="53"/>
        <v/>
      </c>
      <c r="CZ240" s="5" t="str">
        <f t="shared" si="54"/>
        <v>มัธยมศึกษาปีที่ 2/2-0</v>
      </c>
      <c r="DA240" s="5" t="str">
        <f t="shared" si="55"/>
        <v>มัธยมศึกษาปีที่ 2/2-</v>
      </c>
      <c r="DC240" s="6" t="str">
        <f>IF(DB240="วิทย์-คณิต (เตรียมวิศวะ)",MAX($DC$1:DC239)+1,"")</f>
        <v/>
      </c>
      <c r="DD240" s="6" t="str">
        <f>IF(DB240="วิทย์-คณิต (วิทยาศาสตร์สุขภาพ)",MAX($DD$1:DD239)+1,"")</f>
        <v/>
      </c>
      <c r="DE240" s="6" t="str">
        <f>IF(DB240="ศิลป์การจัดการธุรกิจการค้าสมัยใหม่",MAX($DE$1:DE239)+1,"")</f>
        <v/>
      </c>
      <c r="DF240" s="6" t="str">
        <f>IF(DB240="ศิลป์ภาษาจีนเพื่อธุรกิจ 4.0",MAX($DF$1:DF239)+1,"")</f>
        <v/>
      </c>
      <c r="DG240" s="6" t="str">
        <f>IF(DB240="ศิลป์ภาษาอังกฤษเพื่อการสื่อสารธุรกิจ",MAX($DG$1:DG239)+1,"")</f>
        <v/>
      </c>
      <c r="DH240" s="6" t="str">
        <f>IF(DB240="นวัตกรรมการจัดการเกษตร",MAX($DH$1:DH239)+1,"")</f>
        <v/>
      </c>
      <c r="DI240" s="5">
        <f t="shared" si="56"/>
        <v>0</v>
      </c>
      <c r="DJ240" s="5" t="str">
        <f t="shared" si="57"/>
        <v>มัธยมศึกษาปีที่ 2/2-8</v>
      </c>
      <c r="DK240" s="5" t="str">
        <f t="shared" si="58"/>
        <v>-0</v>
      </c>
      <c r="DL240" s="5" t="str">
        <f t="shared" si="59"/>
        <v>มัธยมศึกษาปีที่ 2</v>
      </c>
    </row>
    <row r="241" spans="1:116">
      <c r="A241" s="5" t="str">
        <f t="shared" si="61"/>
        <v>มัธยมศึกษาปีที่ 2/2-9</v>
      </c>
      <c r="B241" s="5" t="str">
        <f t="shared" si="46"/>
        <v>ช68211-9</v>
      </c>
      <c r="C241" s="5" t="str">
        <f t="shared" si="47"/>
        <v>-0</v>
      </c>
      <c r="D241" s="8">
        <v>9</v>
      </c>
      <c r="E241" s="9">
        <v>10598</v>
      </c>
      <c r="F241" s="3" t="s">
        <v>694</v>
      </c>
      <c r="G241" s="3" t="s">
        <v>695</v>
      </c>
      <c r="H241" s="11">
        <v>1</v>
      </c>
      <c r="I241" s="11">
        <v>9</v>
      </c>
      <c r="J241" s="11">
        <v>0</v>
      </c>
      <c r="K241" s="11">
        <v>7</v>
      </c>
      <c r="L241" s="11">
        <v>5</v>
      </c>
      <c r="M241" s="11">
        <v>0</v>
      </c>
      <c r="N241" s="11">
        <v>0</v>
      </c>
      <c r="O241" s="11">
        <v>0</v>
      </c>
      <c r="P241" s="11">
        <v>9</v>
      </c>
      <c r="Q241" s="11">
        <v>4</v>
      </c>
      <c r="R241" s="11">
        <v>9</v>
      </c>
      <c r="S241" s="11">
        <v>9</v>
      </c>
      <c r="T241" s="11">
        <v>0</v>
      </c>
      <c r="U241" s="11" t="s">
        <v>580</v>
      </c>
      <c r="W241" s="6" t="str">
        <f>IF(X241="","",IF(X241=รายชื่อชมรม!$B$13,รายชื่อชมรม!$A$13,IF(X241=รายชื่อชมรม!$B$14,รายชื่อชมรม!$A$14,IF(X241=รายชื่อชมรม!$B$15,รายชื่อชมรม!$A$15,IF(X241=รายชื่อชมรม!$B$16,รายชื่อชมรม!$A$16,IF(X241=รายชื่อชมรม!$B$17,รายชื่อชมรม!$A$17,IF(X241=รายชื่อชมรม!$B$18,รายชื่อชมรม!$A$18,IF(X241=รายชื่อชมรม!$B$19,รายชื่อชมรม!$A$19,IF(X241=รายชื่อชมรม!$B$20,รายชื่อชมรม!$A$20,IF(X241=รายชื่อชมรม!$B$21,รายชื่อชมรม!$A$21,IF(X241=รายชื่อชมรม!$B$22,รายชื่อชมรม!$A$22,IF(X241=รายชื่อชมรม!$B$23,รายชื่อชมรม!$A$23,"-"))))))))))))</f>
        <v>ช68211</v>
      </c>
      <c r="X241" s="6" t="s">
        <v>1408</v>
      </c>
      <c r="Y241" s="6" t="str">
        <f>IF(W241=0,"",IF(W241="-","",IF(W241="","",VLOOKUP(W241,รายชื่อชมรม!$A$3:$F$83,3,FALSE))))</f>
        <v>นางสาวจันทนา  เกิดจันทร์ตรง</v>
      </c>
      <c r="Z241" s="6" t="str">
        <f>IF(Y241=$Z$4,MAX(Z$1:$Z240)+1,"")</f>
        <v/>
      </c>
      <c r="AA241" s="6" t="str">
        <f>IF($Y241=AA$4,MAX(AA$1:AA240)+1,"")</f>
        <v/>
      </c>
      <c r="AB241" s="6" t="str">
        <f>IF($Y241=AB$4,MAX(AB$1:AB240)+1,"")</f>
        <v/>
      </c>
      <c r="AC241" s="6" t="str">
        <f>IF($Y241=AC$4,MAX(AC$1:AC240)+1,"")</f>
        <v/>
      </c>
      <c r="AD241" s="6" t="str">
        <f>IF($Y241=AD$4,MAX(AD$1:AD240)+1,"")</f>
        <v/>
      </c>
      <c r="AE241" s="6" t="str">
        <f>IF($Y241=AE$4,MAX(AE$1:AE240)+1,"")</f>
        <v/>
      </c>
      <c r="AF241" s="6" t="str">
        <f>IF($Y241=AF$4,MAX(AF$1:AF240)+1,"")</f>
        <v/>
      </c>
      <c r="AG241" s="6" t="str">
        <f>IF($Y241=AG$4,MAX(AG$1:AG240)+1,"")</f>
        <v/>
      </c>
      <c r="AH241" s="6">
        <f>IF($Y241=AH$4,MAX(AH$1:AH240)+1,"")</f>
        <v>9</v>
      </c>
      <c r="AI241" s="5">
        <f t="shared" si="48"/>
        <v>9</v>
      </c>
      <c r="AK241" s="6" t="str">
        <f>IF($W241=AK$4,MAX(AK$1:AK240)+1,"")</f>
        <v/>
      </c>
      <c r="AL241" s="6" t="str">
        <f>IF($W241=AL$4,MAX(AL$1:AL240)+1,"")</f>
        <v/>
      </c>
      <c r="AM241" s="6" t="str">
        <f>IF($W241=AM$4,MAX(AM$1:AM240)+1,"")</f>
        <v/>
      </c>
      <c r="AN241" s="6" t="str">
        <f>IF($W241=AN$4,MAX(AN$1:AN240)+1,"")</f>
        <v/>
      </c>
      <c r="AO241" s="6" t="str">
        <f>IF($W241=AO$4,MAX(AO$1:AO240)+1,"")</f>
        <v/>
      </c>
      <c r="AP241" s="6" t="str">
        <f>IF($W241=AP$4,MAX(AP$1:AP240)+1,"")</f>
        <v/>
      </c>
      <c r="AQ241" s="6" t="str">
        <f>IF($W241=AQ$4,MAX(AQ$1:AQ240)+1,"")</f>
        <v/>
      </c>
      <c r="AR241" s="6" t="str">
        <f>IF($W241=AR$4,MAX(AR$1:AR240)+1,"")</f>
        <v/>
      </c>
      <c r="AS241" s="6" t="str">
        <f>IF($W241=AS$4,MAX(AS$1:AS240)+1,"")</f>
        <v/>
      </c>
      <c r="AT241" s="6" t="str">
        <f>IF($W241=AT$4,MAX(AT$1:AT240)+1,"")</f>
        <v/>
      </c>
      <c r="AU241" s="6" t="str">
        <f>IF($W241=AU$4,MAX(AU$1:AU240)+1,"")</f>
        <v/>
      </c>
      <c r="AV241" s="6" t="str">
        <f>IF($W241=AV$4,MAX(AV$1:AV240)+1,"")</f>
        <v/>
      </c>
      <c r="AW241" s="6" t="str">
        <f>IF($W241=AW$4,MAX(AW$1:AW240)+1,"")</f>
        <v/>
      </c>
      <c r="AX241" s="6" t="str">
        <f>IF($W241=AX$4,MAX(AX$1:AX240)+1,"")</f>
        <v/>
      </c>
      <c r="AY241" s="6" t="str">
        <f>IF($W241=AY$4,MAX(AY$1:AY240)+1,"")</f>
        <v/>
      </c>
      <c r="AZ241" s="6" t="str">
        <f>IF($W241=AZ$4,MAX(AZ$1:AZ240)+1,"")</f>
        <v/>
      </c>
      <c r="BA241" s="6" t="str">
        <f>IF($W241=BA$4,MAX(BA$1:BA240)+1,"")</f>
        <v/>
      </c>
      <c r="BB241" s="6" t="str">
        <f>IF($W241=BB$4,MAX(BB$1:BB240)+1,"")</f>
        <v/>
      </c>
      <c r="BC241" s="6" t="str">
        <f>IF($W241=BC$4,MAX(BC$1:BC240)+1,"")</f>
        <v/>
      </c>
      <c r="BD241" s="6" t="str">
        <f>IF($W241=BD$4,MAX(BD$1:BD240)+1,"")</f>
        <v/>
      </c>
      <c r="BE241" s="6">
        <f>IF($W241=BE$4,MAX(BE$1:BE240)+1,"")</f>
        <v>9</v>
      </c>
      <c r="BF241" s="6" t="str">
        <f>IF($W241=BF$4,MAX(BF$1:BF240)+1,"")</f>
        <v/>
      </c>
      <c r="BG241" s="6" t="str">
        <f>IF($W241=BG$4,MAX(BG$1:BG240)+1,"")</f>
        <v/>
      </c>
      <c r="BH241" s="6" t="str">
        <f>IF($W241=BH$4,MAX(BH$1:BH240)+1,"")</f>
        <v/>
      </c>
      <c r="BI241" s="6" t="str">
        <f>IF($W241=BI$4,MAX(BI$1:BI240)+1,"")</f>
        <v/>
      </c>
      <c r="BJ241" s="6" t="str">
        <f>IF($W241=BJ$4,MAX(BJ$1:BJ240)+1,"")</f>
        <v/>
      </c>
      <c r="BK241" s="6" t="str">
        <f>IF($W241=BK$4,MAX(BK$1:BK240)+1,"")</f>
        <v/>
      </c>
      <c r="BL241" s="6" t="str">
        <f>IF($W241=BL$4,MAX(BL$1:BL240)+1,"")</f>
        <v/>
      </c>
      <c r="BM241" s="6" t="str">
        <f>IF($W241=BM$4,MAX(BM$1:BM240)+1,"")</f>
        <v/>
      </c>
      <c r="BN241" s="6" t="str">
        <f>IF($W241=BN$4,MAX(BN$1:BN240)+1,"")</f>
        <v/>
      </c>
      <c r="BO241" s="6" t="str">
        <f>IF($W241=BO$4,MAX(BO$1:BO240)+1,"")</f>
        <v/>
      </c>
      <c r="BP241" s="6" t="str">
        <f>IF($W241=BP$4,MAX(BP$1:BP240)+1,"")</f>
        <v/>
      </c>
      <c r="BQ241" s="6" t="str">
        <f>IF($W241=BQ$4,MAX(BQ$1:BQ240)+1,"")</f>
        <v/>
      </c>
      <c r="BR241" s="6" t="str">
        <f>IF($W241=BR$4,MAX(BR$1:BR240)+1,"")</f>
        <v/>
      </c>
      <c r="BS241" s="6" t="str">
        <f>IF($W241=BS$4,MAX(BS$1:BS240)+1,"")</f>
        <v/>
      </c>
      <c r="BT241" s="6" t="str">
        <f>IF($W241=BT$4,MAX(BT$1:BT240)+1,"")</f>
        <v/>
      </c>
      <c r="BU241" s="6" t="str">
        <f>IF($W241=BU$4,MAX(BU$1:BU240)+1,"")</f>
        <v/>
      </c>
      <c r="BV241" s="6" t="str">
        <f>IF($W241=BV$4,MAX(BV$1:BV240)+1,"")</f>
        <v/>
      </c>
      <c r="BW241" s="6" t="str">
        <f>IF($W241=BW$4,MAX(BW$1:BW240)+1,"")</f>
        <v/>
      </c>
      <c r="BX241" s="6" t="str">
        <f>IF($W241=BX$4,MAX(BX$1:BX240)+1,"")</f>
        <v/>
      </c>
      <c r="BY241" s="6" t="str">
        <f>IF($W241=BY$4,MAX(BY$1:BY240)+1,"")</f>
        <v/>
      </c>
      <c r="BZ241" s="6" t="str">
        <f>IF($W241=BZ$4,MAX(BZ$1:BZ240)+1,"")</f>
        <v/>
      </c>
      <c r="CA241" s="6" t="str">
        <f>IF($W241=CA$4,MAX(CA$1:CA240)+1,"")</f>
        <v/>
      </c>
      <c r="CB241" s="6" t="str">
        <f>IF($W241=CB$4,MAX(CB$1:CB240)+1,"")</f>
        <v/>
      </c>
      <c r="CC241" s="6" t="str">
        <f>IF($W241=CC$4,MAX(CC$1:CC240)+1,"")</f>
        <v/>
      </c>
      <c r="CD241" s="6" t="str">
        <f>IF($W241=CD$4,MAX(CD$1:CD240)+1,"")</f>
        <v/>
      </c>
      <c r="CE241" s="6" t="str">
        <f>IF($W241=CE$4,MAX(CE$1:CE240)+1,"")</f>
        <v/>
      </c>
      <c r="CF241" s="6" t="str">
        <f>IF($W241=CF$4,MAX(CF$1:CF240)+1,"")</f>
        <v/>
      </c>
      <c r="CG241" s="6" t="str">
        <f>IF($W241=CG$4,MAX(CG$1:CG240)+1,"")</f>
        <v/>
      </c>
      <c r="CH241" s="6" t="str">
        <f>IF($W241=CH$4,MAX(CH$1:CH240)+1,"")</f>
        <v/>
      </c>
      <c r="CI241" s="6" t="str">
        <f>IF($W241=CI$4,MAX(CI$1:CI240)+1,"")</f>
        <v/>
      </c>
      <c r="CJ241" s="6" t="str">
        <f>IF($W241=CJ$4,MAX(CJ$1:CJ240)+1,"")</f>
        <v/>
      </c>
      <c r="CK241" s="6" t="str">
        <f>IF($W241=CK$4,MAX(CK$1:CK240)+1,"")</f>
        <v/>
      </c>
      <c r="CL241" s="6" t="str">
        <f>IF($W241=CL$4,MAX(CL$1:CL240)+1,"")</f>
        <v/>
      </c>
      <c r="CM241" s="6" t="str">
        <f>IF($W241=CM$4,MAX(CM$1:CM240)+1,"")</f>
        <v/>
      </c>
      <c r="CN241" s="6" t="str">
        <f>IF($W241=CN$4,MAX(CN$1:CN240)+1,"")</f>
        <v/>
      </c>
      <c r="CO241" s="6" t="str">
        <f>IF($W241=CO$4,MAX(CO$1:CO240)+1,"")</f>
        <v/>
      </c>
      <c r="CP241" s="6" t="str">
        <f>IF($W241=CP$4,MAX(CP$1:CP240)+1,"")</f>
        <v/>
      </c>
      <c r="CQ241" s="6" t="str">
        <f>IF($W241=CQ$4,MAX(CQ$1:CQ240)+1,"")</f>
        <v/>
      </c>
      <c r="CR241" s="6" t="str">
        <f>IF($W241=CR$4,MAX(CR$1:CR240)+1,"")</f>
        <v/>
      </c>
      <c r="CS241" s="6" t="str">
        <f>IF($W241=CS$4,MAX(CS$1:CS240)+1,"")</f>
        <v/>
      </c>
      <c r="CT241" s="5">
        <f t="shared" si="49"/>
        <v>9</v>
      </c>
      <c r="CU241" s="6" t="str">
        <f t="shared" si="50"/>
        <v>1907500094990</v>
      </c>
      <c r="CV241" s="5" t="str">
        <f t="shared" si="51"/>
        <v>เด็กชาย</v>
      </c>
      <c r="CW241" s="5" t="str" cm="1">
        <f t="array" ref="CW241">RIGHT(F241,MIN(LEN(SUBSTITUTE(F241,รายชื่อนักเรียนแยกห้อง!$AD$5:$AD$8,""))))</f>
        <v>กลวัชร</v>
      </c>
      <c r="CX241" s="6">
        <f t="shared" si="52"/>
        <v>0</v>
      </c>
      <c r="CY241" s="6" t="str">
        <f t="shared" si="53"/>
        <v/>
      </c>
      <c r="CZ241" s="5" t="str">
        <f t="shared" si="54"/>
        <v>มัธยมศึกษาปีที่ 2/2-0</v>
      </c>
      <c r="DA241" s="5" t="str">
        <f t="shared" si="55"/>
        <v>มัธยมศึกษาปีที่ 2/2-</v>
      </c>
      <c r="DC241" s="6" t="str">
        <f>IF(DB241="วิทย์-คณิต (เตรียมวิศวะ)",MAX($DC$1:DC240)+1,"")</f>
        <v/>
      </c>
      <c r="DD241" s="6" t="str">
        <f>IF(DB241="วิทย์-คณิต (วิทยาศาสตร์สุขภาพ)",MAX($DD$1:DD240)+1,"")</f>
        <v/>
      </c>
      <c r="DE241" s="6" t="str">
        <f>IF(DB241="ศิลป์การจัดการธุรกิจการค้าสมัยใหม่",MAX($DE$1:DE240)+1,"")</f>
        <v/>
      </c>
      <c r="DF241" s="6" t="str">
        <f>IF(DB241="ศิลป์ภาษาจีนเพื่อธุรกิจ 4.0",MAX($DF$1:DF240)+1,"")</f>
        <v/>
      </c>
      <c r="DG241" s="6" t="str">
        <f>IF(DB241="ศิลป์ภาษาอังกฤษเพื่อการสื่อสารธุรกิจ",MAX($DG$1:DG240)+1,"")</f>
        <v/>
      </c>
      <c r="DH241" s="6" t="str">
        <f>IF(DB241="นวัตกรรมการจัดการเกษตร",MAX($DH$1:DH240)+1,"")</f>
        <v/>
      </c>
      <c r="DI241" s="5">
        <f t="shared" si="56"/>
        <v>0</v>
      </c>
      <c r="DJ241" s="5" t="str">
        <f t="shared" si="57"/>
        <v>มัธยมศึกษาปีที่ 2/2-9</v>
      </c>
      <c r="DK241" s="5" t="str">
        <f t="shared" si="58"/>
        <v>-0</v>
      </c>
      <c r="DL241" s="5" t="str">
        <f t="shared" si="59"/>
        <v>มัธยมศึกษาปีที่ 2</v>
      </c>
    </row>
    <row r="242" spans="1:116">
      <c r="A242" s="5" t="str">
        <f t="shared" si="61"/>
        <v>มัธยมศึกษาปีที่ 2/2-10</v>
      </c>
      <c r="B242" s="5" t="str">
        <f t="shared" si="46"/>
        <v>ช68211-10</v>
      </c>
      <c r="C242" s="5" t="str">
        <f t="shared" si="47"/>
        <v>-0</v>
      </c>
      <c r="D242" s="8">
        <v>10</v>
      </c>
      <c r="E242" s="9">
        <v>10599</v>
      </c>
      <c r="F242" s="3" t="s">
        <v>696</v>
      </c>
      <c r="G242" s="3" t="s">
        <v>697</v>
      </c>
      <c r="H242" s="11">
        <v>1</v>
      </c>
      <c r="I242" s="11">
        <v>7</v>
      </c>
      <c r="J242" s="11">
        <v>0</v>
      </c>
      <c r="K242" s="11">
        <v>9</v>
      </c>
      <c r="L242" s="11">
        <v>9</v>
      </c>
      <c r="M242" s="11">
        <v>0</v>
      </c>
      <c r="N242" s="11">
        <v>1</v>
      </c>
      <c r="O242" s="11">
        <v>9</v>
      </c>
      <c r="P242" s="11">
        <v>2</v>
      </c>
      <c r="Q242" s="11">
        <v>5</v>
      </c>
      <c r="R242" s="11">
        <v>1</v>
      </c>
      <c r="S242" s="11">
        <v>3</v>
      </c>
      <c r="T242" s="11">
        <v>6</v>
      </c>
      <c r="U242" s="11" t="s">
        <v>580</v>
      </c>
      <c r="W242" s="6" t="str">
        <f>IF(X242="","",IF(X242=รายชื่อชมรม!$B$13,รายชื่อชมรม!$A$13,IF(X242=รายชื่อชมรม!$B$14,รายชื่อชมรม!$A$14,IF(X242=รายชื่อชมรม!$B$15,รายชื่อชมรม!$A$15,IF(X242=รายชื่อชมรม!$B$16,รายชื่อชมรม!$A$16,IF(X242=รายชื่อชมรม!$B$17,รายชื่อชมรม!$A$17,IF(X242=รายชื่อชมรม!$B$18,รายชื่อชมรม!$A$18,IF(X242=รายชื่อชมรม!$B$19,รายชื่อชมรม!$A$19,IF(X242=รายชื่อชมรม!$B$20,รายชื่อชมรม!$A$20,IF(X242=รายชื่อชมรม!$B$21,รายชื่อชมรม!$A$21,IF(X242=รายชื่อชมรม!$B$22,รายชื่อชมรม!$A$22,IF(X242=รายชื่อชมรม!$B$23,รายชื่อชมรม!$A$23,"-"))))))))))))</f>
        <v>ช68211</v>
      </c>
      <c r="X242" s="6" t="s">
        <v>1408</v>
      </c>
      <c r="Y242" s="6" t="str">
        <f>IF(W242=0,"",IF(W242="-","",IF(W242="","",VLOOKUP(W242,รายชื่อชมรม!$A$3:$F$83,3,FALSE))))</f>
        <v>นางสาวจันทนา  เกิดจันทร์ตรง</v>
      </c>
      <c r="Z242" s="6" t="str">
        <f>IF(Y242=$Z$4,MAX(Z$1:$Z241)+1,"")</f>
        <v/>
      </c>
      <c r="AA242" s="6" t="str">
        <f>IF($Y242=AA$4,MAX(AA$1:AA241)+1,"")</f>
        <v/>
      </c>
      <c r="AB242" s="6" t="str">
        <f>IF($Y242=AB$4,MAX(AB$1:AB241)+1,"")</f>
        <v/>
      </c>
      <c r="AC242" s="6" t="str">
        <f>IF($Y242=AC$4,MAX(AC$1:AC241)+1,"")</f>
        <v/>
      </c>
      <c r="AD242" s="6" t="str">
        <f>IF($Y242=AD$4,MAX(AD$1:AD241)+1,"")</f>
        <v/>
      </c>
      <c r="AE242" s="6" t="str">
        <f>IF($Y242=AE$4,MAX(AE$1:AE241)+1,"")</f>
        <v/>
      </c>
      <c r="AF242" s="6" t="str">
        <f>IF($Y242=AF$4,MAX(AF$1:AF241)+1,"")</f>
        <v/>
      </c>
      <c r="AG242" s="6" t="str">
        <f>IF($Y242=AG$4,MAX(AG$1:AG241)+1,"")</f>
        <v/>
      </c>
      <c r="AH242" s="6">
        <f>IF($Y242=AH$4,MAX(AH$1:AH241)+1,"")</f>
        <v>10</v>
      </c>
      <c r="AI242" s="5">
        <f t="shared" si="48"/>
        <v>10</v>
      </c>
      <c r="AK242" s="6" t="str">
        <f>IF($W242=AK$4,MAX(AK$1:AK241)+1,"")</f>
        <v/>
      </c>
      <c r="AL242" s="6" t="str">
        <f>IF($W242=AL$4,MAX(AL$1:AL241)+1,"")</f>
        <v/>
      </c>
      <c r="AM242" s="6" t="str">
        <f>IF($W242=AM$4,MAX(AM$1:AM241)+1,"")</f>
        <v/>
      </c>
      <c r="AN242" s="6" t="str">
        <f>IF($W242=AN$4,MAX(AN$1:AN241)+1,"")</f>
        <v/>
      </c>
      <c r="AO242" s="6" t="str">
        <f>IF($W242=AO$4,MAX(AO$1:AO241)+1,"")</f>
        <v/>
      </c>
      <c r="AP242" s="6" t="str">
        <f>IF($W242=AP$4,MAX(AP$1:AP241)+1,"")</f>
        <v/>
      </c>
      <c r="AQ242" s="6" t="str">
        <f>IF($W242=AQ$4,MAX(AQ$1:AQ241)+1,"")</f>
        <v/>
      </c>
      <c r="AR242" s="6" t="str">
        <f>IF($W242=AR$4,MAX(AR$1:AR241)+1,"")</f>
        <v/>
      </c>
      <c r="AS242" s="6" t="str">
        <f>IF($W242=AS$4,MAX(AS$1:AS241)+1,"")</f>
        <v/>
      </c>
      <c r="AT242" s="6" t="str">
        <f>IF($W242=AT$4,MAX(AT$1:AT241)+1,"")</f>
        <v/>
      </c>
      <c r="AU242" s="6" t="str">
        <f>IF($W242=AU$4,MAX(AU$1:AU241)+1,"")</f>
        <v/>
      </c>
      <c r="AV242" s="6" t="str">
        <f>IF($W242=AV$4,MAX(AV$1:AV241)+1,"")</f>
        <v/>
      </c>
      <c r="AW242" s="6" t="str">
        <f>IF($W242=AW$4,MAX(AW$1:AW241)+1,"")</f>
        <v/>
      </c>
      <c r="AX242" s="6" t="str">
        <f>IF($W242=AX$4,MAX(AX$1:AX241)+1,"")</f>
        <v/>
      </c>
      <c r="AY242" s="6" t="str">
        <f>IF($W242=AY$4,MAX(AY$1:AY241)+1,"")</f>
        <v/>
      </c>
      <c r="AZ242" s="6" t="str">
        <f>IF($W242=AZ$4,MAX(AZ$1:AZ241)+1,"")</f>
        <v/>
      </c>
      <c r="BA242" s="6" t="str">
        <f>IF($W242=BA$4,MAX(BA$1:BA241)+1,"")</f>
        <v/>
      </c>
      <c r="BB242" s="6" t="str">
        <f>IF($W242=BB$4,MAX(BB$1:BB241)+1,"")</f>
        <v/>
      </c>
      <c r="BC242" s="6" t="str">
        <f>IF($W242=BC$4,MAX(BC$1:BC241)+1,"")</f>
        <v/>
      </c>
      <c r="BD242" s="6" t="str">
        <f>IF($W242=BD$4,MAX(BD$1:BD241)+1,"")</f>
        <v/>
      </c>
      <c r="BE242" s="6">
        <f>IF($W242=BE$4,MAX(BE$1:BE241)+1,"")</f>
        <v>10</v>
      </c>
      <c r="BF242" s="6" t="str">
        <f>IF($W242=BF$4,MAX(BF$1:BF241)+1,"")</f>
        <v/>
      </c>
      <c r="BG242" s="6" t="str">
        <f>IF($W242=BG$4,MAX(BG$1:BG241)+1,"")</f>
        <v/>
      </c>
      <c r="BH242" s="6" t="str">
        <f>IF($W242=BH$4,MAX(BH$1:BH241)+1,"")</f>
        <v/>
      </c>
      <c r="BI242" s="6" t="str">
        <f>IF($W242=BI$4,MAX(BI$1:BI241)+1,"")</f>
        <v/>
      </c>
      <c r="BJ242" s="6" t="str">
        <f>IF($W242=BJ$4,MAX(BJ$1:BJ241)+1,"")</f>
        <v/>
      </c>
      <c r="BK242" s="6" t="str">
        <f>IF($W242=BK$4,MAX(BK$1:BK241)+1,"")</f>
        <v/>
      </c>
      <c r="BL242" s="6" t="str">
        <f>IF($W242=BL$4,MAX(BL$1:BL241)+1,"")</f>
        <v/>
      </c>
      <c r="BM242" s="6" t="str">
        <f>IF($W242=BM$4,MAX(BM$1:BM241)+1,"")</f>
        <v/>
      </c>
      <c r="BN242" s="6" t="str">
        <f>IF($W242=BN$4,MAX(BN$1:BN241)+1,"")</f>
        <v/>
      </c>
      <c r="BO242" s="6" t="str">
        <f>IF($W242=BO$4,MAX(BO$1:BO241)+1,"")</f>
        <v/>
      </c>
      <c r="BP242" s="6" t="str">
        <f>IF($W242=BP$4,MAX(BP$1:BP241)+1,"")</f>
        <v/>
      </c>
      <c r="BQ242" s="6" t="str">
        <f>IF($W242=BQ$4,MAX(BQ$1:BQ241)+1,"")</f>
        <v/>
      </c>
      <c r="BR242" s="6" t="str">
        <f>IF($W242=BR$4,MAX(BR$1:BR241)+1,"")</f>
        <v/>
      </c>
      <c r="BS242" s="6" t="str">
        <f>IF($W242=BS$4,MAX(BS$1:BS241)+1,"")</f>
        <v/>
      </c>
      <c r="BT242" s="6" t="str">
        <f>IF($W242=BT$4,MAX(BT$1:BT241)+1,"")</f>
        <v/>
      </c>
      <c r="BU242" s="6" t="str">
        <f>IF($W242=BU$4,MAX(BU$1:BU241)+1,"")</f>
        <v/>
      </c>
      <c r="BV242" s="6" t="str">
        <f>IF($W242=BV$4,MAX(BV$1:BV241)+1,"")</f>
        <v/>
      </c>
      <c r="BW242" s="6" t="str">
        <f>IF($W242=BW$4,MAX(BW$1:BW241)+1,"")</f>
        <v/>
      </c>
      <c r="BX242" s="6" t="str">
        <f>IF($W242=BX$4,MAX(BX$1:BX241)+1,"")</f>
        <v/>
      </c>
      <c r="BY242" s="6" t="str">
        <f>IF($W242=BY$4,MAX(BY$1:BY241)+1,"")</f>
        <v/>
      </c>
      <c r="BZ242" s="6" t="str">
        <f>IF($W242=BZ$4,MAX(BZ$1:BZ241)+1,"")</f>
        <v/>
      </c>
      <c r="CA242" s="6" t="str">
        <f>IF($W242=CA$4,MAX(CA$1:CA241)+1,"")</f>
        <v/>
      </c>
      <c r="CB242" s="6" t="str">
        <f>IF($W242=CB$4,MAX(CB$1:CB241)+1,"")</f>
        <v/>
      </c>
      <c r="CC242" s="6" t="str">
        <f>IF($W242=CC$4,MAX(CC$1:CC241)+1,"")</f>
        <v/>
      </c>
      <c r="CD242" s="6" t="str">
        <f>IF($W242=CD$4,MAX(CD$1:CD241)+1,"")</f>
        <v/>
      </c>
      <c r="CE242" s="6" t="str">
        <f>IF($W242=CE$4,MAX(CE$1:CE241)+1,"")</f>
        <v/>
      </c>
      <c r="CF242" s="6" t="str">
        <f>IF($W242=CF$4,MAX(CF$1:CF241)+1,"")</f>
        <v/>
      </c>
      <c r="CG242" s="6" t="str">
        <f>IF($W242=CG$4,MAX(CG$1:CG241)+1,"")</f>
        <v/>
      </c>
      <c r="CH242" s="6" t="str">
        <f>IF($W242=CH$4,MAX(CH$1:CH241)+1,"")</f>
        <v/>
      </c>
      <c r="CI242" s="6" t="str">
        <f>IF($W242=CI$4,MAX(CI$1:CI241)+1,"")</f>
        <v/>
      </c>
      <c r="CJ242" s="6" t="str">
        <f>IF($W242=CJ$4,MAX(CJ$1:CJ241)+1,"")</f>
        <v/>
      </c>
      <c r="CK242" s="6" t="str">
        <f>IF($W242=CK$4,MAX(CK$1:CK241)+1,"")</f>
        <v/>
      </c>
      <c r="CL242" s="6" t="str">
        <f>IF($W242=CL$4,MAX(CL$1:CL241)+1,"")</f>
        <v/>
      </c>
      <c r="CM242" s="6" t="str">
        <f>IF($W242=CM$4,MAX(CM$1:CM241)+1,"")</f>
        <v/>
      </c>
      <c r="CN242" s="6" t="str">
        <f>IF($W242=CN$4,MAX(CN$1:CN241)+1,"")</f>
        <v/>
      </c>
      <c r="CO242" s="6" t="str">
        <f>IF($W242=CO$4,MAX(CO$1:CO241)+1,"")</f>
        <v/>
      </c>
      <c r="CP242" s="6" t="str">
        <f>IF($W242=CP$4,MAX(CP$1:CP241)+1,"")</f>
        <v/>
      </c>
      <c r="CQ242" s="6" t="str">
        <f>IF($W242=CQ$4,MAX(CQ$1:CQ241)+1,"")</f>
        <v/>
      </c>
      <c r="CR242" s="6" t="str">
        <f>IF($W242=CR$4,MAX(CR$1:CR241)+1,"")</f>
        <v/>
      </c>
      <c r="CS242" s="6" t="str">
        <f>IF($W242=CS$4,MAX(CS$1:CS241)+1,"")</f>
        <v/>
      </c>
      <c r="CT242" s="5">
        <f t="shared" si="49"/>
        <v>10</v>
      </c>
      <c r="CU242" s="6" t="str">
        <f t="shared" si="50"/>
        <v>1709901925136</v>
      </c>
      <c r="CV242" s="5" t="str">
        <f t="shared" si="51"/>
        <v>เด็กชาย</v>
      </c>
      <c r="CW242" s="5" t="str" cm="1">
        <f t="array" ref="CW242">RIGHT(F242,MIN(LEN(SUBSTITUTE(F242,รายชื่อนักเรียนแยกห้อง!$AD$5:$AD$8,""))))</f>
        <v>ยุทธนา</v>
      </c>
      <c r="CX242" s="6">
        <f t="shared" si="52"/>
        <v>0</v>
      </c>
      <c r="CY242" s="6" t="str">
        <f t="shared" si="53"/>
        <v/>
      </c>
      <c r="CZ242" s="5" t="str">
        <f t="shared" si="54"/>
        <v>มัธยมศึกษาปีที่ 2/2-0</v>
      </c>
      <c r="DA242" s="5" t="str">
        <f t="shared" si="55"/>
        <v>มัธยมศึกษาปีที่ 2/2-</v>
      </c>
      <c r="DC242" s="6" t="str">
        <f>IF(DB242="วิทย์-คณิต (เตรียมวิศวะ)",MAX($DC$1:DC241)+1,"")</f>
        <v/>
      </c>
      <c r="DD242" s="6" t="str">
        <f>IF(DB242="วิทย์-คณิต (วิทยาศาสตร์สุขภาพ)",MAX($DD$1:DD241)+1,"")</f>
        <v/>
      </c>
      <c r="DE242" s="6" t="str">
        <f>IF(DB242="ศิลป์การจัดการธุรกิจการค้าสมัยใหม่",MAX($DE$1:DE241)+1,"")</f>
        <v/>
      </c>
      <c r="DF242" s="6" t="str">
        <f>IF(DB242="ศิลป์ภาษาจีนเพื่อธุรกิจ 4.0",MAX($DF$1:DF241)+1,"")</f>
        <v/>
      </c>
      <c r="DG242" s="6" t="str">
        <f>IF(DB242="ศิลป์ภาษาอังกฤษเพื่อการสื่อสารธุรกิจ",MAX($DG$1:DG241)+1,"")</f>
        <v/>
      </c>
      <c r="DH242" s="6" t="str">
        <f>IF(DB242="นวัตกรรมการจัดการเกษตร",MAX($DH$1:DH241)+1,"")</f>
        <v/>
      </c>
      <c r="DI242" s="5">
        <f t="shared" si="56"/>
        <v>0</v>
      </c>
      <c r="DJ242" s="5" t="str">
        <f t="shared" si="57"/>
        <v>มัธยมศึกษาปีที่ 2/2-10</v>
      </c>
      <c r="DK242" s="5" t="str">
        <f t="shared" si="58"/>
        <v>-0</v>
      </c>
      <c r="DL242" s="5" t="str">
        <f t="shared" si="59"/>
        <v>มัธยมศึกษาปีที่ 2</v>
      </c>
    </row>
    <row r="243" spans="1:116">
      <c r="A243" s="5" t="str">
        <f t="shared" si="61"/>
        <v>มัธยมศึกษาปีที่ 2/2-11</v>
      </c>
      <c r="B243" s="5" t="str">
        <f t="shared" si="46"/>
        <v>ช68211-11</v>
      </c>
      <c r="C243" s="5" t="str">
        <f t="shared" si="47"/>
        <v>-0</v>
      </c>
      <c r="D243" s="8">
        <v>11</v>
      </c>
      <c r="E243" s="9">
        <v>10601</v>
      </c>
      <c r="F243" s="3" t="s">
        <v>698</v>
      </c>
      <c r="G243" s="3" t="s">
        <v>699</v>
      </c>
      <c r="H243" s="11">
        <v>1</v>
      </c>
      <c r="I243" s="11">
        <v>7</v>
      </c>
      <c r="J243" s="11">
        <v>0</v>
      </c>
      <c r="K243" s="11">
        <v>9</v>
      </c>
      <c r="L243" s="11">
        <v>9</v>
      </c>
      <c r="M243" s="11">
        <v>0</v>
      </c>
      <c r="N243" s="11">
        <v>1</v>
      </c>
      <c r="O243" s="11">
        <v>8</v>
      </c>
      <c r="P243" s="11">
        <v>9</v>
      </c>
      <c r="Q243" s="11">
        <v>6</v>
      </c>
      <c r="R243" s="11">
        <v>6</v>
      </c>
      <c r="S243" s="11">
        <v>7</v>
      </c>
      <c r="T243" s="11">
        <v>5</v>
      </c>
      <c r="U243" s="11" t="s">
        <v>580</v>
      </c>
      <c r="W243" s="6" t="str">
        <f>IF(X243="","",IF(X243=รายชื่อชมรม!$B$13,รายชื่อชมรม!$A$13,IF(X243=รายชื่อชมรม!$B$14,รายชื่อชมรม!$A$14,IF(X243=รายชื่อชมรม!$B$15,รายชื่อชมรม!$A$15,IF(X243=รายชื่อชมรม!$B$16,รายชื่อชมรม!$A$16,IF(X243=รายชื่อชมรม!$B$17,รายชื่อชมรม!$A$17,IF(X243=รายชื่อชมรม!$B$18,รายชื่อชมรม!$A$18,IF(X243=รายชื่อชมรม!$B$19,รายชื่อชมรม!$A$19,IF(X243=รายชื่อชมรม!$B$20,รายชื่อชมรม!$A$20,IF(X243=รายชื่อชมรม!$B$21,รายชื่อชมรม!$A$21,IF(X243=รายชื่อชมรม!$B$22,รายชื่อชมรม!$A$22,IF(X243=รายชื่อชมรม!$B$23,รายชื่อชมรม!$A$23,"-"))))))))))))</f>
        <v>ช68211</v>
      </c>
      <c r="X243" s="6" t="s">
        <v>1408</v>
      </c>
      <c r="Y243" s="6" t="str">
        <f>IF(W243=0,"",IF(W243="-","",IF(W243="","",VLOOKUP(W243,รายชื่อชมรม!$A$3:$F$83,3,FALSE))))</f>
        <v>นางสาวจันทนา  เกิดจันทร์ตรง</v>
      </c>
      <c r="Z243" s="6" t="str">
        <f>IF(Y243=$Z$4,MAX(Z$1:$Z242)+1,"")</f>
        <v/>
      </c>
      <c r="AA243" s="6" t="str">
        <f>IF($Y243=AA$4,MAX(AA$1:AA242)+1,"")</f>
        <v/>
      </c>
      <c r="AB243" s="6" t="str">
        <f>IF($Y243=AB$4,MAX(AB$1:AB242)+1,"")</f>
        <v/>
      </c>
      <c r="AC243" s="6" t="str">
        <f>IF($Y243=AC$4,MAX(AC$1:AC242)+1,"")</f>
        <v/>
      </c>
      <c r="AD243" s="6" t="str">
        <f>IF($Y243=AD$4,MAX(AD$1:AD242)+1,"")</f>
        <v/>
      </c>
      <c r="AE243" s="6" t="str">
        <f>IF($Y243=AE$4,MAX(AE$1:AE242)+1,"")</f>
        <v/>
      </c>
      <c r="AF243" s="6" t="str">
        <f>IF($Y243=AF$4,MAX(AF$1:AF242)+1,"")</f>
        <v/>
      </c>
      <c r="AG243" s="6" t="str">
        <f>IF($Y243=AG$4,MAX(AG$1:AG242)+1,"")</f>
        <v/>
      </c>
      <c r="AH243" s="6">
        <f>IF($Y243=AH$4,MAX(AH$1:AH242)+1,"")</f>
        <v>11</v>
      </c>
      <c r="AI243" s="5">
        <f t="shared" si="48"/>
        <v>11</v>
      </c>
      <c r="AK243" s="6" t="str">
        <f>IF($W243=AK$4,MAX(AK$1:AK242)+1,"")</f>
        <v/>
      </c>
      <c r="AL243" s="6" t="str">
        <f>IF($W243=AL$4,MAX(AL$1:AL242)+1,"")</f>
        <v/>
      </c>
      <c r="AM243" s="6" t="str">
        <f>IF($W243=AM$4,MAX(AM$1:AM242)+1,"")</f>
        <v/>
      </c>
      <c r="AN243" s="6" t="str">
        <f>IF($W243=AN$4,MAX(AN$1:AN242)+1,"")</f>
        <v/>
      </c>
      <c r="AO243" s="6" t="str">
        <f>IF($W243=AO$4,MAX(AO$1:AO242)+1,"")</f>
        <v/>
      </c>
      <c r="AP243" s="6" t="str">
        <f>IF($W243=AP$4,MAX(AP$1:AP242)+1,"")</f>
        <v/>
      </c>
      <c r="AQ243" s="6" t="str">
        <f>IF($W243=AQ$4,MAX(AQ$1:AQ242)+1,"")</f>
        <v/>
      </c>
      <c r="AR243" s="6" t="str">
        <f>IF($W243=AR$4,MAX(AR$1:AR242)+1,"")</f>
        <v/>
      </c>
      <c r="AS243" s="6" t="str">
        <f>IF($W243=AS$4,MAX(AS$1:AS242)+1,"")</f>
        <v/>
      </c>
      <c r="AT243" s="6" t="str">
        <f>IF($W243=AT$4,MAX(AT$1:AT242)+1,"")</f>
        <v/>
      </c>
      <c r="AU243" s="6" t="str">
        <f>IF($W243=AU$4,MAX(AU$1:AU242)+1,"")</f>
        <v/>
      </c>
      <c r="AV243" s="6" t="str">
        <f>IF($W243=AV$4,MAX(AV$1:AV242)+1,"")</f>
        <v/>
      </c>
      <c r="AW243" s="6" t="str">
        <f>IF($W243=AW$4,MAX(AW$1:AW242)+1,"")</f>
        <v/>
      </c>
      <c r="AX243" s="6" t="str">
        <f>IF($W243=AX$4,MAX(AX$1:AX242)+1,"")</f>
        <v/>
      </c>
      <c r="AY243" s="6" t="str">
        <f>IF($W243=AY$4,MAX(AY$1:AY242)+1,"")</f>
        <v/>
      </c>
      <c r="AZ243" s="6" t="str">
        <f>IF($W243=AZ$4,MAX(AZ$1:AZ242)+1,"")</f>
        <v/>
      </c>
      <c r="BA243" s="6" t="str">
        <f>IF($W243=BA$4,MAX(BA$1:BA242)+1,"")</f>
        <v/>
      </c>
      <c r="BB243" s="6" t="str">
        <f>IF($W243=BB$4,MAX(BB$1:BB242)+1,"")</f>
        <v/>
      </c>
      <c r="BC243" s="6" t="str">
        <f>IF($W243=BC$4,MAX(BC$1:BC242)+1,"")</f>
        <v/>
      </c>
      <c r="BD243" s="6" t="str">
        <f>IF($W243=BD$4,MAX(BD$1:BD242)+1,"")</f>
        <v/>
      </c>
      <c r="BE243" s="6">
        <f>IF($W243=BE$4,MAX(BE$1:BE242)+1,"")</f>
        <v>11</v>
      </c>
      <c r="BF243" s="6" t="str">
        <f>IF($W243=BF$4,MAX(BF$1:BF242)+1,"")</f>
        <v/>
      </c>
      <c r="BG243" s="6" t="str">
        <f>IF($W243=BG$4,MAX(BG$1:BG242)+1,"")</f>
        <v/>
      </c>
      <c r="BH243" s="6" t="str">
        <f>IF($W243=BH$4,MAX(BH$1:BH242)+1,"")</f>
        <v/>
      </c>
      <c r="BI243" s="6" t="str">
        <f>IF($W243=BI$4,MAX(BI$1:BI242)+1,"")</f>
        <v/>
      </c>
      <c r="BJ243" s="6" t="str">
        <f>IF($W243=BJ$4,MAX(BJ$1:BJ242)+1,"")</f>
        <v/>
      </c>
      <c r="BK243" s="6" t="str">
        <f>IF($W243=BK$4,MAX(BK$1:BK242)+1,"")</f>
        <v/>
      </c>
      <c r="BL243" s="6" t="str">
        <f>IF($W243=BL$4,MAX(BL$1:BL242)+1,"")</f>
        <v/>
      </c>
      <c r="BM243" s="6" t="str">
        <f>IF($W243=BM$4,MAX(BM$1:BM242)+1,"")</f>
        <v/>
      </c>
      <c r="BN243" s="6" t="str">
        <f>IF($W243=BN$4,MAX(BN$1:BN242)+1,"")</f>
        <v/>
      </c>
      <c r="BO243" s="6" t="str">
        <f>IF($W243=BO$4,MAX(BO$1:BO242)+1,"")</f>
        <v/>
      </c>
      <c r="BP243" s="6" t="str">
        <f>IF($W243=BP$4,MAX(BP$1:BP242)+1,"")</f>
        <v/>
      </c>
      <c r="BQ243" s="6" t="str">
        <f>IF($W243=BQ$4,MAX(BQ$1:BQ242)+1,"")</f>
        <v/>
      </c>
      <c r="BR243" s="6" t="str">
        <f>IF($W243=BR$4,MAX(BR$1:BR242)+1,"")</f>
        <v/>
      </c>
      <c r="BS243" s="6" t="str">
        <f>IF($W243=BS$4,MAX(BS$1:BS242)+1,"")</f>
        <v/>
      </c>
      <c r="BT243" s="6" t="str">
        <f>IF($W243=BT$4,MAX(BT$1:BT242)+1,"")</f>
        <v/>
      </c>
      <c r="BU243" s="6" t="str">
        <f>IF($W243=BU$4,MAX(BU$1:BU242)+1,"")</f>
        <v/>
      </c>
      <c r="BV243" s="6" t="str">
        <f>IF($W243=BV$4,MAX(BV$1:BV242)+1,"")</f>
        <v/>
      </c>
      <c r="BW243" s="6" t="str">
        <f>IF($W243=BW$4,MAX(BW$1:BW242)+1,"")</f>
        <v/>
      </c>
      <c r="BX243" s="6" t="str">
        <f>IF($W243=BX$4,MAX(BX$1:BX242)+1,"")</f>
        <v/>
      </c>
      <c r="BY243" s="6" t="str">
        <f>IF($W243=BY$4,MAX(BY$1:BY242)+1,"")</f>
        <v/>
      </c>
      <c r="BZ243" s="6" t="str">
        <f>IF($W243=BZ$4,MAX(BZ$1:BZ242)+1,"")</f>
        <v/>
      </c>
      <c r="CA243" s="6" t="str">
        <f>IF($W243=CA$4,MAX(CA$1:CA242)+1,"")</f>
        <v/>
      </c>
      <c r="CB243" s="6" t="str">
        <f>IF($W243=CB$4,MAX(CB$1:CB242)+1,"")</f>
        <v/>
      </c>
      <c r="CC243" s="6" t="str">
        <f>IF($W243=CC$4,MAX(CC$1:CC242)+1,"")</f>
        <v/>
      </c>
      <c r="CD243" s="6" t="str">
        <f>IF($W243=CD$4,MAX(CD$1:CD242)+1,"")</f>
        <v/>
      </c>
      <c r="CE243" s="6" t="str">
        <f>IF($W243=CE$4,MAX(CE$1:CE242)+1,"")</f>
        <v/>
      </c>
      <c r="CF243" s="6" t="str">
        <f>IF($W243=CF$4,MAX(CF$1:CF242)+1,"")</f>
        <v/>
      </c>
      <c r="CG243" s="6" t="str">
        <f>IF($W243=CG$4,MAX(CG$1:CG242)+1,"")</f>
        <v/>
      </c>
      <c r="CH243" s="6" t="str">
        <f>IF($W243=CH$4,MAX(CH$1:CH242)+1,"")</f>
        <v/>
      </c>
      <c r="CI243" s="6" t="str">
        <f>IF($W243=CI$4,MAX(CI$1:CI242)+1,"")</f>
        <v/>
      </c>
      <c r="CJ243" s="6" t="str">
        <f>IF($W243=CJ$4,MAX(CJ$1:CJ242)+1,"")</f>
        <v/>
      </c>
      <c r="CK243" s="6" t="str">
        <f>IF($W243=CK$4,MAX(CK$1:CK242)+1,"")</f>
        <v/>
      </c>
      <c r="CL243" s="6" t="str">
        <f>IF($W243=CL$4,MAX(CL$1:CL242)+1,"")</f>
        <v/>
      </c>
      <c r="CM243" s="6" t="str">
        <f>IF($W243=CM$4,MAX(CM$1:CM242)+1,"")</f>
        <v/>
      </c>
      <c r="CN243" s="6" t="str">
        <f>IF($W243=CN$4,MAX(CN$1:CN242)+1,"")</f>
        <v/>
      </c>
      <c r="CO243" s="6" t="str">
        <f>IF($W243=CO$4,MAX(CO$1:CO242)+1,"")</f>
        <v/>
      </c>
      <c r="CP243" s="6" t="str">
        <f>IF($W243=CP$4,MAX(CP$1:CP242)+1,"")</f>
        <v/>
      </c>
      <c r="CQ243" s="6" t="str">
        <f>IF($W243=CQ$4,MAX(CQ$1:CQ242)+1,"")</f>
        <v/>
      </c>
      <c r="CR243" s="6" t="str">
        <f>IF($W243=CR$4,MAX(CR$1:CR242)+1,"")</f>
        <v/>
      </c>
      <c r="CS243" s="6" t="str">
        <f>IF($W243=CS$4,MAX(CS$1:CS242)+1,"")</f>
        <v/>
      </c>
      <c r="CT243" s="5">
        <f t="shared" si="49"/>
        <v>11</v>
      </c>
      <c r="CU243" s="6" t="str">
        <f t="shared" si="50"/>
        <v>1709901896675</v>
      </c>
      <c r="CV243" s="5" t="str">
        <f t="shared" si="51"/>
        <v>เด็กชาย</v>
      </c>
      <c r="CW243" s="5" t="str" cm="1">
        <f t="array" ref="CW243">RIGHT(F243,MIN(LEN(SUBSTITUTE(F243,รายชื่อนักเรียนแยกห้อง!$AD$5:$AD$8,""))))</f>
        <v>จรัสรวี</v>
      </c>
      <c r="CX243" s="6">
        <f t="shared" si="52"/>
        <v>0</v>
      </c>
      <c r="CY243" s="6" t="str">
        <f t="shared" si="53"/>
        <v/>
      </c>
      <c r="CZ243" s="5" t="str">
        <f t="shared" si="54"/>
        <v>มัธยมศึกษาปีที่ 2/2-0</v>
      </c>
      <c r="DA243" s="5" t="str">
        <f t="shared" si="55"/>
        <v>มัธยมศึกษาปีที่ 2/2-</v>
      </c>
      <c r="DC243" s="6" t="str">
        <f>IF(DB243="วิทย์-คณิต (เตรียมวิศวะ)",MAX($DC$1:DC242)+1,"")</f>
        <v/>
      </c>
      <c r="DD243" s="6" t="str">
        <f>IF(DB243="วิทย์-คณิต (วิทยาศาสตร์สุขภาพ)",MAX($DD$1:DD242)+1,"")</f>
        <v/>
      </c>
      <c r="DE243" s="6" t="str">
        <f>IF(DB243="ศิลป์การจัดการธุรกิจการค้าสมัยใหม่",MAX($DE$1:DE242)+1,"")</f>
        <v/>
      </c>
      <c r="DF243" s="6" t="str">
        <f>IF(DB243="ศิลป์ภาษาจีนเพื่อธุรกิจ 4.0",MAX($DF$1:DF242)+1,"")</f>
        <v/>
      </c>
      <c r="DG243" s="6" t="str">
        <f>IF(DB243="ศิลป์ภาษาอังกฤษเพื่อการสื่อสารธุรกิจ",MAX($DG$1:DG242)+1,"")</f>
        <v/>
      </c>
      <c r="DH243" s="6" t="str">
        <f>IF(DB243="นวัตกรรมการจัดการเกษตร",MAX($DH$1:DH242)+1,"")</f>
        <v/>
      </c>
      <c r="DI243" s="5">
        <f t="shared" si="56"/>
        <v>0</v>
      </c>
      <c r="DJ243" s="5" t="str">
        <f t="shared" si="57"/>
        <v>มัธยมศึกษาปีที่ 2/2-11</v>
      </c>
      <c r="DK243" s="5" t="str">
        <f t="shared" si="58"/>
        <v>-0</v>
      </c>
      <c r="DL243" s="5" t="str">
        <f t="shared" si="59"/>
        <v>มัธยมศึกษาปีที่ 2</v>
      </c>
    </row>
    <row r="244" spans="1:116">
      <c r="A244" s="5" t="str">
        <f t="shared" si="61"/>
        <v>มัธยมศึกษาปีที่ 2/2-12</v>
      </c>
      <c r="B244" s="5" t="str">
        <f t="shared" si="46"/>
        <v>ช68211-12</v>
      </c>
      <c r="C244" s="5" t="str">
        <f t="shared" si="47"/>
        <v>-0</v>
      </c>
      <c r="D244" s="8">
        <v>12</v>
      </c>
      <c r="E244" s="9">
        <v>10602</v>
      </c>
      <c r="F244" s="3" t="s">
        <v>680</v>
      </c>
      <c r="G244" s="3" t="s">
        <v>700</v>
      </c>
      <c r="H244" s="11">
        <v>1</v>
      </c>
      <c r="I244" s="11">
        <v>8</v>
      </c>
      <c r="J244" s="11">
        <v>0</v>
      </c>
      <c r="K244" s="11">
        <v>0</v>
      </c>
      <c r="L244" s="11">
        <v>8</v>
      </c>
      <c r="M244" s="11">
        <v>0</v>
      </c>
      <c r="N244" s="11">
        <v>1</v>
      </c>
      <c r="O244" s="11">
        <v>5</v>
      </c>
      <c r="P244" s="11">
        <v>4</v>
      </c>
      <c r="Q244" s="11">
        <v>9</v>
      </c>
      <c r="R244" s="11">
        <v>9</v>
      </c>
      <c r="S244" s="11">
        <v>4</v>
      </c>
      <c r="T244" s="11">
        <v>0</v>
      </c>
      <c r="U244" s="11" t="s">
        <v>580</v>
      </c>
      <c r="W244" s="6" t="str">
        <f>IF(X244="","",IF(X244=รายชื่อชมรม!$B$13,รายชื่อชมรม!$A$13,IF(X244=รายชื่อชมรม!$B$14,รายชื่อชมรม!$A$14,IF(X244=รายชื่อชมรม!$B$15,รายชื่อชมรม!$A$15,IF(X244=รายชื่อชมรม!$B$16,รายชื่อชมรม!$A$16,IF(X244=รายชื่อชมรม!$B$17,รายชื่อชมรม!$A$17,IF(X244=รายชื่อชมรม!$B$18,รายชื่อชมรม!$A$18,IF(X244=รายชื่อชมรม!$B$19,รายชื่อชมรม!$A$19,IF(X244=รายชื่อชมรม!$B$20,รายชื่อชมรม!$A$20,IF(X244=รายชื่อชมรม!$B$21,รายชื่อชมรม!$A$21,IF(X244=รายชื่อชมรม!$B$22,รายชื่อชมรม!$A$22,IF(X244=รายชื่อชมรม!$B$23,รายชื่อชมรม!$A$23,"-"))))))))))))</f>
        <v>ช68211</v>
      </c>
      <c r="X244" s="6" t="s">
        <v>1408</v>
      </c>
      <c r="Y244" s="6" t="str">
        <f>IF(W244=0,"",IF(W244="-","",IF(W244="","",VLOOKUP(W244,รายชื่อชมรม!$A$3:$F$83,3,FALSE))))</f>
        <v>นางสาวจันทนา  เกิดจันทร์ตรง</v>
      </c>
      <c r="Z244" s="6" t="str">
        <f>IF(Y244=$Z$4,MAX(Z$1:$Z243)+1,"")</f>
        <v/>
      </c>
      <c r="AA244" s="6" t="str">
        <f>IF($Y244=AA$4,MAX(AA$1:AA243)+1,"")</f>
        <v/>
      </c>
      <c r="AB244" s="6" t="str">
        <f>IF($Y244=AB$4,MAX(AB$1:AB243)+1,"")</f>
        <v/>
      </c>
      <c r="AC244" s="6" t="str">
        <f>IF($Y244=AC$4,MAX(AC$1:AC243)+1,"")</f>
        <v/>
      </c>
      <c r="AD244" s="6" t="str">
        <f>IF($Y244=AD$4,MAX(AD$1:AD243)+1,"")</f>
        <v/>
      </c>
      <c r="AE244" s="6" t="str">
        <f>IF($Y244=AE$4,MAX(AE$1:AE243)+1,"")</f>
        <v/>
      </c>
      <c r="AF244" s="6" t="str">
        <f>IF($Y244=AF$4,MAX(AF$1:AF243)+1,"")</f>
        <v/>
      </c>
      <c r="AG244" s="6" t="str">
        <f>IF($Y244=AG$4,MAX(AG$1:AG243)+1,"")</f>
        <v/>
      </c>
      <c r="AH244" s="6">
        <f>IF($Y244=AH$4,MAX(AH$1:AH243)+1,"")</f>
        <v>12</v>
      </c>
      <c r="AI244" s="5">
        <f t="shared" si="48"/>
        <v>12</v>
      </c>
      <c r="AK244" s="6" t="str">
        <f>IF($W244=AK$4,MAX(AK$1:AK243)+1,"")</f>
        <v/>
      </c>
      <c r="AL244" s="6" t="str">
        <f>IF($W244=AL$4,MAX(AL$1:AL243)+1,"")</f>
        <v/>
      </c>
      <c r="AM244" s="6" t="str">
        <f>IF($W244=AM$4,MAX(AM$1:AM243)+1,"")</f>
        <v/>
      </c>
      <c r="AN244" s="6" t="str">
        <f>IF($W244=AN$4,MAX(AN$1:AN243)+1,"")</f>
        <v/>
      </c>
      <c r="AO244" s="6" t="str">
        <f>IF($W244=AO$4,MAX(AO$1:AO243)+1,"")</f>
        <v/>
      </c>
      <c r="AP244" s="6" t="str">
        <f>IF($W244=AP$4,MAX(AP$1:AP243)+1,"")</f>
        <v/>
      </c>
      <c r="AQ244" s="6" t="str">
        <f>IF($W244=AQ$4,MAX(AQ$1:AQ243)+1,"")</f>
        <v/>
      </c>
      <c r="AR244" s="6" t="str">
        <f>IF($W244=AR$4,MAX(AR$1:AR243)+1,"")</f>
        <v/>
      </c>
      <c r="AS244" s="6" t="str">
        <f>IF($W244=AS$4,MAX(AS$1:AS243)+1,"")</f>
        <v/>
      </c>
      <c r="AT244" s="6" t="str">
        <f>IF($W244=AT$4,MAX(AT$1:AT243)+1,"")</f>
        <v/>
      </c>
      <c r="AU244" s="6" t="str">
        <f>IF($W244=AU$4,MAX(AU$1:AU243)+1,"")</f>
        <v/>
      </c>
      <c r="AV244" s="6" t="str">
        <f>IF($W244=AV$4,MAX(AV$1:AV243)+1,"")</f>
        <v/>
      </c>
      <c r="AW244" s="6" t="str">
        <f>IF($W244=AW$4,MAX(AW$1:AW243)+1,"")</f>
        <v/>
      </c>
      <c r="AX244" s="6" t="str">
        <f>IF($W244=AX$4,MAX(AX$1:AX243)+1,"")</f>
        <v/>
      </c>
      <c r="AY244" s="6" t="str">
        <f>IF($W244=AY$4,MAX(AY$1:AY243)+1,"")</f>
        <v/>
      </c>
      <c r="AZ244" s="6" t="str">
        <f>IF($W244=AZ$4,MAX(AZ$1:AZ243)+1,"")</f>
        <v/>
      </c>
      <c r="BA244" s="6" t="str">
        <f>IF($W244=BA$4,MAX(BA$1:BA243)+1,"")</f>
        <v/>
      </c>
      <c r="BB244" s="6" t="str">
        <f>IF($W244=BB$4,MAX(BB$1:BB243)+1,"")</f>
        <v/>
      </c>
      <c r="BC244" s="6" t="str">
        <f>IF($W244=BC$4,MAX(BC$1:BC243)+1,"")</f>
        <v/>
      </c>
      <c r="BD244" s="6" t="str">
        <f>IF($W244=BD$4,MAX(BD$1:BD243)+1,"")</f>
        <v/>
      </c>
      <c r="BE244" s="6">
        <f>IF($W244=BE$4,MAX(BE$1:BE243)+1,"")</f>
        <v>12</v>
      </c>
      <c r="BF244" s="6" t="str">
        <f>IF($W244=BF$4,MAX(BF$1:BF243)+1,"")</f>
        <v/>
      </c>
      <c r="BG244" s="6" t="str">
        <f>IF($W244=BG$4,MAX(BG$1:BG243)+1,"")</f>
        <v/>
      </c>
      <c r="BH244" s="6" t="str">
        <f>IF($W244=BH$4,MAX(BH$1:BH243)+1,"")</f>
        <v/>
      </c>
      <c r="BI244" s="6" t="str">
        <f>IF($W244=BI$4,MAX(BI$1:BI243)+1,"")</f>
        <v/>
      </c>
      <c r="BJ244" s="6" t="str">
        <f>IF($W244=BJ$4,MAX(BJ$1:BJ243)+1,"")</f>
        <v/>
      </c>
      <c r="BK244" s="6" t="str">
        <f>IF($W244=BK$4,MAX(BK$1:BK243)+1,"")</f>
        <v/>
      </c>
      <c r="BL244" s="6" t="str">
        <f>IF($W244=BL$4,MAX(BL$1:BL243)+1,"")</f>
        <v/>
      </c>
      <c r="BM244" s="6" t="str">
        <f>IF($W244=BM$4,MAX(BM$1:BM243)+1,"")</f>
        <v/>
      </c>
      <c r="BN244" s="6" t="str">
        <f>IF($W244=BN$4,MAX(BN$1:BN243)+1,"")</f>
        <v/>
      </c>
      <c r="BO244" s="6" t="str">
        <f>IF($W244=BO$4,MAX(BO$1:BO243)+1,"")</f>
        <v/>
      </c>
      <c r="BP244" s="6" t="str">
        <f>IF($W244=BP$4,MAX(BP$1:BP243)+1,"")</f>
        <v/>
      </c>
      <c r="BQ244" s="6" t="str">
        <f>IF($W244=BQ$4,MAX(BQ$1:BQ243)+1,"")</f>
        <v/>
      </c>
      <c r="BR244" s="6" t="str">
        <f>IF($W244=BR$4,MAX(BR$1:BR243)+1,"")</f>
        <v/>
      </c>
      <c r="BS244" s="6" t="str">
        <f>IF($W244=BS$4,MAX(BS$1:BS243)+1,"")</f>
        <v/>
      </c>
      <c r="BT244" s="6" t="str">
        <f>IF($W244=BT$4,MAX(BT$1:BT243)+1,"")</f>
        <v/>
      </c>
      <c r="BU244" s="6" t="str">
        <f>IF($W244=BU$4,MAX(BU$1:BU243)+1,"")</f>
        <v/>
      </c>
      <c r="BV244" s="6" t="str">
        <f>IF($W244=BV$4,MAX(BV$1:BV243)+1,"")</f>
        <v/>
      </c>
      <c r="BW244" s="6" t="str">
        <f>IF($W244=BW$4,MAX(BW$1:BW243)+1,"")</f>
        <v/>
      </c>
      <c r="BX244" s="6" t="str">
        <f>IF($W244=BX$4,MAX(BX$1:BX243)+1,"")</f>
        <v/>
      </c>
      <c r="BY244" s="6" t="str">
        <f>IF($W244=BY$4,MAX(BY$1:BY243)+1,"")</f>
        <v/>
      </c>
      <c r="BZ244" s="6" t="str">
        <f>IF($W244=BZ$4,MAX(BZ$1:BZ243)+1,"")</f>
        <v/>
      </c>
      <c r="CA244" s="6" t="str">
        <f>IF($W244=CA$4,MAX(CA$1:CA243)+1,"")</f>
        <v/>
      </c>
      <c r="CB244" s="6" t="str">
        <f>IF($W244=CB$4,MAX(CB$1:CB243)+1,"")</f>
        <v/>
      </c>
      <c r="CC244" s="6" t="str">
        <f>IF($W244=CC$4,MAX(CC$1:CC243)+1,"")</f>
        <v/>
      </c>
      <c r="CD244" s="6" t="str">
        <f>IF($W244=CD$4,MAX(CD$1:CD243)+1,"")</f>
        <v/>
      </c>
      <c r="CE244" s="6" t="str">
        <f>IF($W244=CE$4,MAX(CE$1:CE243)+1,"")</f>
        <v/>
      </c>
      <c r="CF244" s="6" t="str">
        <f>IF($W244=CF$4,MAX(CF$1:CF243)+1,"")</f>
        <v/>
      </c>
      <c r="CG244" s="6" t="str">
        <f>IF($W244=CG$4,MAX(CG$1:CG243)+1,"")</f>
        <v/>
      </c>
      <c r="CH244" s="6" t="str">
        <f>IF($W244=CH$4,MAX(CH$1:CH243)+1,"")</f>
        <v/>
      </c>
      <c r="CI244" s="6" t="str">
        <f>IF($W244=CI$4,MAX(CI$1:CI243)+1,"")</f>
        <v/>
      </c>
      <c r="CJ244" s="6" t="str">
        <f>IF($W244=CJ$4,MAX(CJ$1:CJ243)+1,"")</f>
        <v/>
      </c>
      <c r="CK244" s="6" t="str">
        <f>IF($W244=CK$4,MAX(CK$1:CK243)+1,"")</f>
        <v/>
      </c>
      <c r="CL244" s="6" t="str">
        <f>IF($W244=CL$4,MAX(CL$1:CL243)+1,"")</f>
        <v/>
      </c>
      <c r="CM244" s="6" t="str">
        <f>IF($W244=CM$4,MAX(CM$1:CM243)+1,"")</f>
        <v/>
      </c>
      <c r="CN244" s="6" t="str">
        <f>IF($W244=CN$4,MAX(CN$1:CN243)+1,"")</f>
        <v/>
      </c>
      <c r="CO244" s="6" t="str">
        <f>IF($W244=CO$4,MAX(CO$1:CO243)+1,"")</f>
        <v/>
      </c>
      <c r="CP244" s="6" t="str">
        <f>IF($W244=CP$4,MAX(CP$1:CP243)+1,"")</f>
        <v/>
      </c>
      <c r="CQ244" s="6" t="str">
        <f>IF($W244=CQ$4,MAX(CQ$1:CQ243)+1,"")</f>
        <v/>
      </c>
      <c r="CR244" s="6" t="str">
        <f>IF($W244=CR$4,MAX(CR$1:CR243)+1,"")</f>
        <v/>
      </c>
      <c r="CS244" s="6" t="str">
        <f>IF($W244=CS$4,MAX(CS$1:CS243)+1,"")</f>
        <v/>
      </c>
      <c r="CT244" s="5">
        <f t="shared" si="49"/>
        <v>12</v>
      </c>
      <c r="CU244" s="6" t="str">
        <f t="shared" si="50"/>
        <v>1800801549940</v>
      </c>
      <c r="CV244" s="5" t="str">
        <f t="shared" si="51"/>
        <v>เด็กชาย</v>
      </c>
      <c r="CW244" s="5" t="str" cm="1">
        <f t="array" ref="CW244">RIGHT(F244,MIN(LEN(SUBSTITUTE(F244,รายชื่อนักเรียนแยกห้อง!$AD$5:$AD$8,""))))</f>
        <v>ธนวัฒน์</v>
      </c>
      <c r="CX244" s="6">
        <f t="shared" si="52"/>
        <v>0</v>
      </c>
      <c r="CY244" s="6" t="str">
        <f t="shared" si="53"/>
        <v/>
      </c>
      <c r="CZ244" s="5" t="str">
        <f t="shared" si="54"/>
        <v>มัธยมศึกษาปีที่ 2/2-0</v>
      </c>
      <c r="DA244" s="5" t="str">
        <f t="shared" si="55"/>
        <v>มัธยมศึกษาปีที่ 2/2-</v>
      </c>
      <c r="DC244" s="6" t="str">
        <f>IF(DB244="วิทย์-คณิต (เตรียมวิศวะ)",MAX($DC$1:DC243)+1,"")</f>
        <v/>
      </c>
      <c r="DD244" s="6" t="str">
        <f>IF(DB244="วิทย์-คณิต (วิทยาศาสตร์สุขภาพ)",MAX($DD$1:DD243)+1,"")</f>
        <v/>
      </c>
      <c r="DE244" s="6" t="str">
        <f>IF(DB244="ศิลป์การจัดการธุรกิจการค้าสมัยใหม่",MAX($DE$1:DE243)+1,"")</f>
        <v/>
      </c>
      <c r="DF244" s="6" t="str">
        <f>IF(DB244="ศิลป์ภาษาจีนเพื่อธุรกิจ 4.0",MAX($DF$1:DF243)+1,"")</f>
        <v/>
      </c>
      <c r="DG244" s="6" t="str">
        <f>IF(DB244="ศิลป์ภาษาอังกฤษเพื่อการสื่อสารธุรกิจ",MAX($DG$1:DG243)+1,"")</f>
        <v/>
      </c>
      <c r="DH244" s="6" t="str">
        <f>IF(DB244="นวัตกรรมการจัดการเกษตร",MAX($DH$1:DH243)+1,"")</f>
        <v/>
      </c>
      <c r="DI244" s="5">
        <f t="shared" si="56"/>
        <v>0</v>
      </c>
      <c r="DJ244" s="5" t="str">
        <f t="shared" si="57"/>
        <v>มัธยมศึกษาปีที่ 2/2-12</v>
      </c>
      <c r="DK244" s="5" t="str">
        <f t="shared" si="58"/>
        <v>-0</v>
      </c>
      <c r="DL244" s="5" t="str">
        <f t="shared" si="59"/>
        <v>มัธยมศึกษาปีที่ 2</v>
      </c>
    </row>
    <row r="245" spans="1:116">
      <c r="A245" s="5" t="str">
        <f t="shared" si="61"/>
        <v>มัธยมศึกษาปีที่ 2/2-13</v>
      </c>
      <c r="B245" s="5" t="str">
        <f t="shared" si="46"/>
        <v>ช68211-13</v>
      </c>
      <c r="C245" s="5" t="str">
        <f t="shared" si="47"/>
        <v>-0</v>
      </c>
      <c r="D245" s="8">
        <v>13</v>
      </c>
      <c r="E245" s="9">
        <v>10603</v>
      </c>
      <c r="F245" s="3" t="s">
        <v>701</v>
      </c>
      <c r="G245" s="3" t="s">
        <v>702</v>
      </c>
      <c r="H245" s="11">
        <v>1</v>
      </c>
      <c r="I245" s="11">
        <v>7</v>
      </c>
      <c r="J245" s="11">
        <v>0</v>
      </c>
      <c r="K245" s="11">
        <v>9</v>
      </c>
      <c r="L245" s="11">
        <v>9</v>
      </c>
      <c r="M245" s="11">
        <v>0</v>
      </c>
      <c r="N245" s="11">
        <v>1</v>
      </c>
      <c r="O245" s="11">
        <v>9</v>
      </c>
      <c r="P245" s="11">
        <v>1</v>
      </c>
      <c r="Q245" s="11">
        <v>9</v>
      </c>
      <c r="R245" s="11">
        <v>5</v>
      </c>
      <c r="S245" s="11">
        <v>1</v>
      </c>
      <c r="T245" s="11">
        <v>9</v>
      </c>
      <c r="U245" s="11" t="s">
        <v>580</v>
      </c>
      <c r="W245" s="6" t="str">
        <f>IF(X245="","",IF(X245=รายชื่อชมรม!$B$13,รายชื่อชมรม!$A$13,IF(X245=รายชื่อชมรม!$B$14,รายชื่อชมรม!$A$14,IF(X245=รายชื่อชมรม!$B$15,รายชื่อชมรม!$A$15,IF(X245=รายชื่อชมรม!$B$16,รายชื่อชมรม!$A$16,IF(X245=รายชื่อชมรม!$B$17,รายชื่อชมรม!$A$17,IF(X245=รายชื่อชมรม!$B$18,รายชื่อชมรม!$A$18,IF(X245=รายชื่อชมรม!$B$19,รายชื่อชมรม!$A$19,IF(X245=รายชื่อชมรม!$B$20,รายชื่อชมรม!$A$20,IF(X245=รายชื่อชมรม!$B$21,รายชื่อชมรม!$A$21,IF(X245=รายชื่อชมรม!$B$22,รายชื่อชมรม!$A$22,IF(X245=รายชื่อชมรม!$B$23,รายชื่อชมรม!$A$23,"-"))))))))))))</f>
        <v>ช68211</v>
      </c>
      <c r="X245" s="6" t="s">
        <v>1408</v>
      </c>
      <c r="Y245" s="6" t="str">
        <f>IF(W245=0,"",IF(W245="-","",IF(W245="","",VLOOKUP(W245,รายชื่อชมรม!$A$3:$F$83,3,FALSE))))</f>
        <v>นางสาวจันทนา  เกิดจันทร์ตรง</v>
      </c>
      <c r="Z245" s="6" t="str">
        <f>IF(Y245=$Z$4,MAX(Z$1:$Z244)+1,"")</f>
        <v/>
      </c>
      <c r="AA245" s="6" t="str">
        <f>IF($Y245=AA$4,MAX(AA$1:AA244)+1,"")</f>
        <v/>
      </c>
      <c r="AB245" s="6" t="str">
        <f>IF($Y245=AB$4,MAX(AB$1:AB244)+1,"")</f>
        <v/>
      </c>
      <c r="AC245" s="6" t="str">
        <f>IF($Y245=AC$4,MAX(AC$1:AC244)+1,"")</f>
        <v/>
      </c>
      <c r="AD245" s="6" t="str">
        <f>IF($Y245=AD$4,MAX(AD$1:AD244)+1,"")</f>
        <v/>
      </c>
      <c r="AE245" s="6" t="str">
        <f>IF($Y245=AE$4,MAX(AE$1:AE244)+1,"")</f>
        <v/>
      </c>
      <c r="AF245" s="6" t="str">
        <f>IF($Y245=AF$4,MAX(AF$1:AF244)+1,"")</f>
        <v/>
      </c>
      <c r="AG245" s="6" t="str">
        <f>IF($Y245=AG$4,MAX(AG$1:AG244)+1,"")</f>
        <v/>
      </c>
      <c r="AH245" s="6">
        <f>IF($Y245=AH$4,MAX(AH$1:AH244)+1,"")</f>
        <v>13</v>
      </c>
      <c r="AI245" s="5">
        <f t="shared" si="48"/>
        <v>13</v>
      </c>
      <c r="AK245" s="6" t="str">
        <f>IF($W245=AK$4,MAX(AK$1:AK244)+1,"")</f>
        <v/>
      </c>
      <c r="AL245" s="6" t="str">
        <f>IF($W245=AL$4,MAX(AL$1:AL244)+1,"")</f>
        <v/>
      </c>
      <c r="AM245" s="6" t="str">
        <f>IF($W245=AM$4,MAX(AM$1:AM244)+1,"")</f>
        <v/>
      </c>
      <c r="AN245" s="6" t="str">
        <f>IF($W245=AN$4,MAX(AN$1:AN244)+1,"")</f>
        <v/>
      </c>
      <c r="AO245" s="6" t="str">
        <f>IF($W245=AO$4,MAX(AO$1:AO244)+1,"")</f>
        <v/>
      </c>
      <c r="AP245" s="6" t="str">
        <f>IF($W245=AP$4,MAX(AP$1:AP244)+1,"")</f>
        <v/>
      </c>
      <c r="AQ245" s="6" t="str">
        <f>IF($W245=AQ$4,MAX(AQ$1:AQ244)+1,"")</f>
        <v/>
      </c>
      <c r="AR245" s="6" t="str">
        <f>IF($W245=AR$4,MAX(AR$1:AR244)+1,"")</f>
        <v/>
      </c>
      <c r="AS245" s="6" t="str">
        <f>IF($W245=AS$4,MAX(AS$1:AS244)+1,"")</f>
        <v/>
      </c>
      <c r="AT245" s="6" t="str">
        <f>IF($W245=AT$4,MAX(AT$1:AT244)+1,"")</f>
        <v/>
      </c>
      <c r="AU245" s="6" t="str">
        <f>IF($W245=AU$4,MAX(AU$1:AU244)+1,"")</f>
        <v/>
      </c>
      <c r="AV245" s="6" t="str">
        <f>IF($W245=AV$4,MAX(AV$1:AV244)+1,"")</f>
        <v/>
      </c>
      <c r="AW245" s="6" t="str">
        <f>IF($W245=AW$4,MAX(AW$1:AW244)+1,"")</f>
        <v/>
      </c>
      <c r="AX245" s="6" t="str">
        <f>IF($W245=AX$4,MAX(AX$1:AX244)+1,"")</f>
        <v/>
      </c>
      <c r="AY245" s="6" t="str">
        <f>IF($W245=AY$4,MAX(AY$1:AY244)+1,"")</f>
        <v/>
      </c>
      <c r="AZ245" s="6" t="str">
        <f>IF($W245=AZ$4,MAX(AZ$1:AZ244)+1,"")</f>
        <v/>
      </c>
      <c r="BA245" s="6" t="str">
        <f>IF($W245=BA$4,MAX(BA$1:BA244)+1,"")</f>
        <v/>
      </c>
      <c r="BB245" s="6" t="str">
        <f>IF($W245=BB$4,MAX(BB$1:BB244)+1,"")</f>
        <v/>
      </c>
      <c r="BC245" s="6" t="str">
        <f>IF($W245=BC$4,MAX(BC$1:BC244)+1,"")</f>
        <v/>
      </c>
      <c r="BD245" s="6" t="str">
        <f>IF($W245=BD$4,MAX(BD$1:BD244)+1,"")</f>
        <v/>
      </c>
      <c r="BE245" s="6">
        <f>IF($W245=BE$4,MAX(BE$1:BE244)+1,"")</f>
        <v>13</v>
      </c>
      <c r="BF245" s="6" t="str">
        <f>IF($W245=BF$4,MAX(BF$1:BF244)+1,"")</f>
        <v/>
      </c>
      <c r="BG245" s="6" t="str">
        <f>IF($W245=BG$4,MAX(BG$1:BG244)+1,"")</f>
        <v/>
      </c>
      <c r="BH245" s="6" t="str">
        <f>IF($W245=BH$4,MAX(BH$1:BH244)+1,"")</f>
        <v/>
      </c>
      <c r="BI245" s="6" t="str">
        <f>IF($W245=BI$4,MAX(BI$1:BI244)+1,"")</f>
        <v/>
      </c>
      <c r="BJ245" s="6" t="str">
        <f>IF($W245=BJ$4,MAX(BJ$1:BJ244)+1,"")</f>
        <v/>
      </c>
      <c r="BK245" s="6" t="str">
        <f>IF($W245=BK$4,MAX(BK$1:BK244)+1,"")</f>
        <v/>
      </c>
      <c r="BL245" s="6" t="str">
        <f>IF($W245=BL$4,MAX(BL$1:BL244)+1,"")</f>
        <v/>
      </c>
      <c r="BM245" s="6" t="str">
        <f>IF($W245=BM$4,MAX(BM$1:BM244)+1,"")</f>
        <v/>
      </c>
      <c r="BN245" s="6" t="str">
        <f>IF($W245=BN$4,MAX(BN$1:BN244)+1,"")</f>
        <v/>
      </c>
      <c r="BO245" s="6" t="str">
        <f>IF($W245=BO$4,MAX(BO$1:BO244)+1,"")</f>
        <v/>
      </c>
      <c r="BP245" s="6" t="str">
        <f>IF($W245=BP$4,MAX(BP$1:BP244)+1,"")</f>
        <v/>
      </c>
      <c r="BQ245" s="6" t="str">
        <f>IF($W245=BQ$4,MAX(BQ$1:BQ244)+1,"")</f>
        <v/>
      </c>
      <c r="BR245" s="6" t="str">
        <f>IF($W245=BR$4,MAX(BR$1:BR244)+1,"")</f>
        <v/>
      </c>
      <c r="BS245" s="6" t="str">
        <f>IF($W245=BS$4,MAX(BS$1:BS244)+1,"")</f>
        <v/>
      </c>
      <c r="BT245" s="6" t="str">
        <f>IF($W245=BT$4,MAX(BT$1:BT244)+1,"")</f>
        <v/>
      </c>
      <c r="BU245" s="6" t="str">
        <f>IF($W245=BU$4,MAX(BU$1:BU244)+1,"")</f>
        <v/>
      </c>
      <c r="BV245" s="6" t="str">
        <f>IF($W245=BV$4,MAX(BV$1:BV244)+1,"")</f>
        <v/>
      </c>
      <c r="BW245" s="6" t="str">
        <f>IF($W245=BW$4,MAX(BW$1:BW244)+1,"")</f>
        <v/>
      </c>
      <c r="BX245" s="6" t="str">
        <f>IF($W245=BX$4,MAX(BX$1:BX244)+1,"")</f>
        <v/>
      </c>
      <c r="BY245" s="6" t="str">
        <f>IF($W245=BY$4,MAX(BY$1:BY244)+1,"")</f>
        <v/>
      </c>
      <c r="BZ245" s="6" t="str">
        <f>IF($W245=BZ$4,MAX(BZ$1:BZ244)+1,"")</f>
        <v/>
      </c>
      <c r="CA245" s="6" t="str">
        <f>IF($W245=CA$4,MAX(CA$1:CA244)+1,"")</f>
        <v/>
      </c>
      <c r="CB245" s="6" t="str">
        <f>IF($W245=CB$4,MAX(CB$1:CB244)+1,"")</f>
        <v/>
      </c>
      <c r="CC245" s="6" t="str">
        <f>IF($W245=CC$4,MAX(CC$1:CC244)+1,"")</f>
        <v/>
      </c>
      <c r="CD245" s="6" t="str">
        <f>IF($W245=CD$4,MAX(CD$1:CD244)+1,"")</f>
        <v/>
      </c>
      <c r="CE245" s="6" t="str">
        <f>IF($W245=CE$4,MAX(CE$1:CE244)+1,"")</f>
        <v/>
      </c>
      <c r="CF245" s="6" t="str">
        <f>IF($W245=CF$4,MAX(CF$1:CF244)+1,"")</f>
        <v/>
      </c>
      <c r="CG245" s="6" t="str">
        <f>IF($W245=CG$4,MAX(CG$1:CG244)+1,"")</f>
        <v/>
      </c>
      <c r="CH245" s="6" t="str">
        <f>IF($W245=CH$4,MAX(CH$1:CH244)+1,"")</f>
        <v/>
      </c>
      <c r="CI245" s="6" t="str">
        <f>IF($W245=CI$4,MAX(CI$1:CI244)+1,"")</f>
        <v/>
      </c>
      <c r="CJ245" s="6" t="str">
        <f>IF($W245=CJ$4,MAX(CJ$1:CJ244)+1,"")</f>
        <v/>
      </c>
      <c r="CK245" s="6" t="str">
        <f>IF($W245=CK$4,MAX(CK$1:CK244)+1,"")</f>
        <v/>
      </c>
      <c r="CL245" s="6" t="str">
        <f>IF($W245=CL$4,MAX(CL$1:CL244)+1,"")</f>
        <v/>
      </c>
      <c r="CM245" s="6" t="str">
        <f>IF($W245=CM$4,MAX(CM$1:CM244)+1,"")</f>
        <v/>
      </c>
      <c r="CN245" s="6" t="str">
        <f>IF($W245=CN$4,MAX(CN$1:CN244)+1,"")</f>
        <v/>
      </c>
      <c r="CO245" s="6" t="str">
        <f>IF($W245=CO$4,MAX(CO$1:CO244)+1,"")</f>
        <v/>
      </c>
      <c r="CP245" s="6" t="str">
        <f>IF($W245=CP$4,MAX(CP$1:CP244)+1,"")</f>
        <v/>
      </c>
      <c r="CQ245" s="6" t="str">
        <f>IF($W245=CQ$4,MAX(CQ$1:CQ244)+1,"")</f>
        <v/>
      </c>
      <c r="CR245" s="6" t="str">
        <f>IF($W245=CR$4,MAX(CR$1:CR244)+1,"")</f>
        <v/>
      </c>
      <c r="CS245" s="6" t="str">
        <f>IF($W245=CS$4,MAX(CS$1:CS244)+1,"")</f>
        <v/>
      </c>
      <c r="CT245" s="5">
        <f t="shared" si="49"/>
        <v>13</v>
      </c>
      <c r="CU245" s="6" t="str">
        <f t="shared" si="50"/>
        <v>1709901919519</v>
      </c>
      <c r="CV245" s="5" t="str">
        <f t="shared" si="51"/>
        <v>เด็กชาย</v>
      </c>
      <c r="CW245" s="5" t="str" cm="1">
        <f t="array" ref="CW245">RIGHT(F245,MIN(LEN(SUBSTITUTE(F245,รายชื่อนักเรียนแยกห้อง!$AD$5:$AD$8,""))))</f>
        <v>ฐสิษฐ์ภณ</v>
      </c>
      <c r="CX245" s="6">
        <f t="shared" si="52"/>
        <v>0</v>
      </c>
      <c r="CY245" s="6" t="str">
        <f t="shared" si="53"/>
        <v/>
      </c>
      <c r="CZ245" s="5" t="str">
        <f t="shared" si="54"/>
        <v>มัธยมศึกษาปีที่ 2/2-0</v>
      </c>
      <c r="DA245" s="5" t="str">
        <f t="shared" si="55"/>
        <v>มัธยมศึกษาปีที่ 2/2-</v>
      </c>
      <c r="DC245" s="6" t="str">
        <f>IF(DB245="วิทย์-คณิต (เตรียมวิศวะ)",MAX($DC$1:DC244)+1,"")</f>
        <v/>
      </c>
      <c r="DD245" s="6" t="str">
        <f>IF(DB245="วิทย์-คณิต (วิทยาศาสตร์สุขภาพ)",MAX($DD$1:DD244)+1,"")</f>
        <v/>
      </c>
      <c r="DE245" s="6" t="str">
        <f>IF(DB245="ศิลป์การจัดการธุรกิจการค้าสมัยใหม่",MAX($DE$1:DE244)+1,"")</f>
        <v/>
      </c>
      <c r="DF245" s="6" t="str">
        <f>IF(DB245="ศิลป์ภาษาจีนเพื่อธุรกิจ 4.0",MAX($DF$1:DF244)+1,"")</f>
        <v/>
      </c>
      <c r="DG245" s="6" t="str">
        <f>IF(DB245="ศิลป์ภาษาอังกฤษเพื่อการสื่อสารธุรกิจ",MAX($DG$1:DG244)+1,"")</f>
        <v/>
      </c>
      <c r="DH245" s="6" t="str">
        <f>IF(DB245="นวัตกรรมการจัดการเกษตร",MAX($DH$1:DH244)+1,"")</f>
        <v/>
      </c>
      <c r="DI245" s="5">
        <f t="shared" si="56"/>
        <v>0</v>
      </c>
      <c r="DJ245" s="5" t="str">
        <f t="shared" si="57"/>
        <v>มัธยมศึกษาปีที่ 2/2-13</v>
      </c>
      <c r="DK245" s="5" t="str">
        <f t="shared" si="58"/>
        <v>-0</v>
      </c>
      <c r="DL245" s="5" t="str">
        <f t="shared" si="59"/>
        <v>มัธยมศึกษาปีที่ 2</v>
      </c>
    </row>
    <row r="246" spans="1:116">
      <c r="A246" s="5" t="str">
        <f t="shared" si="61"/>
        <v>มัธยมศึกษาปีที่ 2/2-14</v>
      </c>
      <c r="B246" s="5" t="str">
        <f t="shared" si="46"/>
        <v>ช68211-14</v>
      </c>
      <c r="C246" s="5" t="str">
        <f t="shared" si="47"/>
        <v>-0</v>
      </c>
      <c r="D246" s="8">
        <v>14</v>
      </c>
      <c r="E246" s="9">
        <v>10604</v>
      </c>
      <c r="F246" s="3" t="s">
        <v>703</v>
      </c>
      <c r="G246" s="3" t="s">
        <v>704</v>
      </c>
      <c r="H246" s="11">
        <v>1</v>
      </c>
      <c r="I246" s="11">
        <v>7</v>
      </c>
      <c r="J246" s="11">
        <v>0</v>
      </c>
      <c r="K246" s="11">
        <v>9</v>
      </c>
      <c r="L246" s="11">
        <v>8</v>
      </c>
      <c r="M246" s="11">
        <v>0</v>
      </c>
      <c r="N246" s="11">
        <v>0</v>
      </c>
      <c r="O246" s="11">
        <v>6</v>
      </c>
      <c r="P246" s="11">
        <v>3</v>
      </c>
      <c r="Q246" s="11">
        <v>6</v>
      </c>
      <c r="R246" s="11">
        <v>7</v>
      </c>
      <c r="S246" s="11">
        <v>3</v>
      </c>
      <c r="T246" s="11">
        <v>2</v>
      </c>
      <c r="U246" s="11" t="s">
        <v>580</v>
      </c>
      <c r="W246" s="6" t="str">
        <f>IF(X246="","",IF(X246=รายชื่อชมรม!$B$13,รายชื่อชมรม!$A$13,IF(X246=รายชื่อชมรม!$B$14,รายชื่อชมรม!$A$14,IF(X246=รายชื่อชมรม!$B$15,รายชื่อชมรม!$A$15,IF(X246=รายชื่อชมรม!$B$16,รายชื่อชมรม!$A$16,IF(X246=รายชื่อชมรม!$B$17,รายชื่อชมรม!$A$17,IF(X246=รายชื่อชมรม!$B$18,รายชื่อชมรม!$A$18,IF(X246=รายชื่อชมรม!$B$19,รายชื่อชมรม!$A$19,IF(X246=รายชื่อชมรม!$B$20,รายชื่อชมรม!$A$20,IF(X246=รายชื่อชมรม!$B$21,รายชื่อชมรม!$A$21,IF(X246=รายชื่อชมรม!$B$22,รายชื่อชมรม!$A$22,IF(X246=รายชื่อชมรม!$B$23,รายชื่อชมรม!$A$23,"-"))))))))))))</f>
        <v>ช68211</v>
      </c>
      <c r="X246" s="6" t="s">
        <v>1408</v>
      </c>
      <c r="Y246" s="6" t="str">
        <f>IF(W246=0,"",IF(W246="-","",IF(W246="","",VLOOKUP(W246,รายชื่อชมรม!$A$3:$F$83,3,FALSE))))</f>
        <v>นางสาวจันทนา  เกิดจันทร์ตรง</v>
      </c>
      <c r="Z246" s="6" t="str">
        <f>IF(Y246=$Z$4,MAX(Z$1:$Z245)+1,"")</f>
        <v/>
      </c>
      <c r="AA246" s="6" t="str">
        <f>IF($Y246=AA$4,MAX(AA$1:AA245)+1,"")</f>
        <v/>
      </c>
      <c r="AB246" s="6" t="str">
        <f>IF($Y246=AB$4,MAX(AB$1:AB245)+1,"")</f>
        <v/>
      </c>
      <c r="AC246" s="6" t="str">
        <f>IF($Y246=AC$4,MAX(AC$1:AC245)+1,"")</f>
        <v/>
      </c>
      <c r="AD246" s="6" t="str">
        <f>IF($Y246=AD$4,MAX(AD$1:AD245)+1,"")</f>
        <v/>
      </c>
      <c r="AE246" s="6" t="str">
        <f>IF($Y246=AE$4,MAX(AE$1:AE245)+1,"")</f>
        <v/>
      </c>
      <c r="AF246" s="6" t="str">
        <f>IF($Y246=AF$4,MAX(AF$1:AF245)+1,"")</f>
        <v/>
      </c>
      <c r="AG246" s="6" t="str">
        <f>IF($Y246=AG$4,MAX(AG$1:AG245)+1,"")</f>
        <v/>
      </c>
      <c r="AH246" s="6">
        <f>IF($Y246=AH$4,MAX(AH$1:AH245)+1,"")</f>
        <v>14</v>
      </c>
      <c r="AI246" s="5">
        <f t="shared" si="48"/>
        <v>14</v>
      </c>
      <c r="AK246" s="6" t="str">
        <f>IF($W246=AK$4,MAX(AK$1:AK245)+1,"")</f>
        <v/>
      </c>
      <c r="AL246" s="6" t="str">
        <f>IF($W246=AL$4,MAX(AL$1:AL245)+1,"")</f>
        <v/>
      </c>
      <c r="AM246" s="6" t="str">
        <f>IF($W246=AM$4,MAX(AM$1:AM245)+1,"")</f>
        <v/>
      </c>
      <c r="AN246" s="6" t="str">
        <f>IF($W246=AN$4,MAX(AN$1:AN245)+1,"")</f>
        <v/>
      </c>
      <c r="AO246" s="6" t="str">
        <f>IF($W246=AO$4,MAX(AO$1:AO245)+1,"")</f>
        <v/>
      </c>
      <c r="AP246" s="6" t="str">
        <f>IF($W246=AP$4,MAX(AP$1:AP245)+1,"")</f>
        <v/>
      </c>
      <c r="AQ246" s="6" t="str">
        <f>IF($W246=AQ$4,MAX(AQ$1:AQ245)+1,"")</f>
        <v/>
      </c>
      <c r="AR246" s="6" t="str">
        <f>IF($W246=AR$4,MAX(AR$1:AR245)+1,"")</f>
        <v/>
      </c>
      <c r="AS246" s="6" t="str">
        <f>IF($W246=AS$4,MAX(AS$1:AS245)+1,"")</f>
        <v/>
      </c>
      <c r="AT246" s="6" t="str">
        <f>IF($W246=AT$4,MAX(AT$1:AT245)+1,"")</f>
        <v/>
      </c>
      <c r="AU246" s="6" t="str">
        <f>IF($W246=AU$4,MAX(AU$1:AU245)+1,"")</f>
        <v/>
      </c>
      <c r="AV246" s="6" t="str">
        <f>IF($W246=AV$4,MAX(AV$1:AV245)+1,"")</f>
        <v/>
      </c>
      <c r="AW246" s="6" t="str">
        <f>IF($W246=AW$4,MAX(AW$1:AW245)+1,"")</f>
        <v/>
      </c>
      <c r="AX246" s="6" t="str">
        <f>IF($W246=AX$4,MAX(AX$1:AX245)+1,"")</f>
        <v/>
      </c>
      <c r="AY246" s="6" t="str">
        <f>IF($W246=AY$4,MAX(AY$1:AY245)+1,"")</f>
        <v/>
      </c>
      <c r="AZ246" s="6" t="str">
        <f>IF($W246=AZ$4,MAX(AZ$1:AZ245)+1,"")</f>
        <v/>
      </c>
      <c r="BA246" s="6" t="str">
        <f>IF($W246=BA$4,MAX(BA$1:BA245)+1,"")</f>
        <v/>
      </c>
      <c r="BB246" s="6" t="str">
        <f>IF($W246=BB$4,MAX(BB$1:BB245)+1,"")</f>
        <v/>
      </c>
      <c r="BC246" s="6" t="str">
        <f>IF($W246=BC$4,MAX(BC$1:BC245)+1,"")</f>
        <v/>
      </c>
      <c r="BD246" s="6" t="str">
        <f>IF($W246=BD$4,MAX(BD$1:BD245)+1,"")</f>
        <v/>
      </c>
      <c r="BE246" s="6">
        <f>IF($W246=BE$4,MAX(BE$1:BE245)+1,"")</f>
        <v>14</v>
      </c>
      <c r="BF246" s="6" t="str">
        <f>IF($W246=BF$4,MAX(BF$1:BF245)+1,"")</f>
        <v/>
      </c>
      <c r="BG246" s="6" t="str">
        <f>IF($W246=BG$4,MAX(BG$1:BG245)+1,"")</f>
        <v/>
      </c>
      <c r="BH246" s="6" t="str">
        <f>IF($W246=BH$4,MAX(BH$1:BH245)+1,"")</f>
        <v/>
      </c>
      <c r="BI246" s="6" t="str">
        <f>IF($W246=BI$4,MAX(BI$1:BI245)+1,"")</f>
        <v/>
      </c>
      <c r="BJ246" s="6" t="str">
        <f>IF($W246=BJ$4,MAX(BJ$1:BJ245)+1,"")</f>
        <v/>
      </c>
      <c r="BK246" s="6" t="str">
        <f>IF($W246=BK$4,MAX(BK$1:BK245)+1,"")</f>
        <v/>
      </c>
      <c r="BL246" s="6" t="str">
        <f>IF($W246=BL$4,MAX(BL$1:BL245)+1,"")</f>
        <v/>
      </c>
      <c r="BM246" s="6" t="str">
        <f>IF($W246=BM$4,MAX(BM$1:BM245)+1,"")</f>
        <v/>
      </c>
      <c r="BN246" s="6" t="str">
        <f>IF($W246=BN$4,MAX(BN$1:BN245)+1,"")</f>
        <v/>
      </c>
      <c r="BO246" s="6" t="str">
        <f>IF($W246=BO$4,MAX(BO$1:BO245)+1,"")</f>
        <v/>
      </c>
      <c r="BP246" s="6" t="str">
        <f>IF($W246=BP$4,MAX(BP$1:BP245)+1,"")</f>
        <v/>
      </c>
      <c r="BQ246" s="6" t="str">
        <f>IF($W246=BQ$4,MAX(BQ$1:BQ245)+1,"")</f>
        <v/>
      </c>
      <c r="BR246" s="6" t="str">
        <f>IF($W246=BR$4,MAX(BR$1:BR245)+1,"")</f>
        <v/>
      </c>
      <c r="BS246" s="6" t="str">
        <f>IF($W246=BS$4,MAX(BS$1:BS245)+1,"")</f>
        <v/>
      </c>
      <c r="BT246" s="6" t="str">
        <f>IF($W246=BT$4,MAX(BT$1:BT245)+1,"")</f>
        <v/>
      </c>
      <c r="BU246" s="6" t="str">
        <f>IF($W246=BU$4,MAX(BU$1:BU245)+1,"")</f>
        <v/>
      </c>
      <c r="BV246" s="6" t="str">
        <f>IF($W246=BV$4,MAX(BV$1:BV245)+1,"")</f>
        <v/>
      </c>
      <c r="BW246" s="6" t="str">
        <f>IF($W246=BW$4,MAX(BW$1:BW245)+1,"")</f>
        <v/>
      </c>
      <c r="BX246" s="6" t="str">
        <f>IF($W246=BX$4,MAX(BX$1:BX245)+1,"")</f>
        <v/>
      </c>
      <c r="BY246" s="6" t="str">
        <f>IF($W246=BY$4,MAX(BY$1:BY245)+1,"")</f>
        <v/>
      </c>
      <c r="BZ246" s="6" t="str">
        <f>IF($W246=BZ$4,MAX(BZ$1:BZ245)+1,"")</f>
        <v/>
      </c>
      <c r="CA246" s="6" t="str">
        <f>IF($W246=CA$4,MAX(CA$1:CA245)+1,"")</f>
        <v/>
      </c>
      <c r="CB246" s="6" t="str">
        <f>IF($W246=CB$4,MAX(CB$1:CB245)+1,"")</f>
        <v/>
      </c>
      <c r="CC246" s="6" t="str">
        <f>IF($W246=CC$4,MAX(CC$1:CC245)+1,"")</f>
        <v/>
      </c>
      <c r="CD246" s="6" t="str">
        <f>IF($W246=CD$4,MAX(CD$1:CD245)+1,"")</f>
        <v/>
      </c>
      <c r="CE246" s="6" t="str">
        <f>IF($W246=CE$4,MAX(CE$1:CE245)+1,"")</f>
        <v/>
      </c>
      <c r="CF246" s="6" t="str">
        <f>IF($W246=CF$4,MAX(CF$1:CF245)+1,"")</f>
        <v/>
      </c>
      <c r="CG246" s="6" t="str">
        <f>IF($W246=CG$4,MAX(CG$1:CG245)+1,"")</f>
        <v/>
      </c>
      <c r="CH246" s="6" t="str">
        <f>IF($W246=CH$4,MAX(CH$1:CH245)+1,"")</f>
        <v/>
      </c>
      <c r="CI246" s="6" t="str">
        <f>IF($W246=CI$4,MAX(CI$1:CI245)+1,"")</f>
        <v/>
      </c>
      <c r="CJ246" s="6" t="str">
        <f>IF($W246=CJ$4,MAX(CJ$1:CJ245)+1,"")</f>
        <v/>
      </c>
      <c r="CK246" s="6" t="str">
        <f>IF($W246=CK$4,MAX(CK$1:CK245)+1,"")</f>
        <v/>
      </c>
      <c r="CL246" s="6" t="str">
        <f>IF($W246=CL$4,MAX(CL$1:CL245)+1,"")</f>
        <v/>
      </c>
      <c r="CM246" s="6" t="str">
        <f>IF($W246=CM$4,MAX(CM$1:CM245)+1,"")</f>
        <v/>
      </c>
      <c r="CN246" s="6" t="str">
        <f>IF($W246=CN$4,MAX(CN$1:CN245)+1,"")</f>
        <v/>
      </c>
      <c r="CO246" s="6" t="str">
        <f>IF($W246=CO$4,MAX(CO$1:CO245)+1,"")</f>
        <v/>
      </c>
      <c r="CP246" s="6" t="str">
        <f>IF($W246=CP$4,MAX(CP$1:CP245)+1,"")</f>
        <v/>
      </c>
      <c r="CQ246" s="6" t="str">
        <f>IF($W246=CQ$4,MAX(CQ$1:CQ245)+1,"")</f>
        <v/>
      </c>
      <c r="CR246" s="6" t="str">
        <f>IF($W246=CR$4,MAX(CR$1:CR245)+1,"")</f>
        <v/>
      </c>
      <c r="CS246" s="6" t="str">
        <f>IF($W246=CS$4,MAX(CS$1:CS245)+1,"")</f>
        <v/>
      </c>
      <c r="CT246" s="5">
        <f t="shared" si="49"/>
        <v>14</v>
      </c>
      <c r="CU246" s="6" t="str">
        <f t="shared" si="50"/>
        <v>1709800636732</v>
      </c>
      <c r="CV246" s="5" t="str">
        <f t="shared" si="51"/>
        <v>เด็กชาย</v>
      </c>
      <c r="CW246" s="5" t="str" cm="1">
        <f t="array" ref="CW246">RIGHT(F246,MIN(LEN(SUBSTITUTE(F246,รายชื่อนักเรียนแยกห้อง!$AD$5:$AD$8,""))))</f>
        <v>ณัฐพัชร์</v>
      </c>
      <c r="CX246" s="6">
        <f t="shared" si="52"/>
        <v>0</v>
      </c>
      <c r="CY246" s="6" t="str">
        <f t="shared" si="53"/>
        <v/>
      </c>
      <c r="CZ246" s="5" t="str">
        <f t="shared" si="54"/>
        <v>มัธยมศึกษาปีที่ 2/2-0</v>
      </c>
      <c r="DA246" s="5" t="str">
        <f t="shared" si="55"/>
        <v>มัธยมศึกษาปีที่ 2/2-</v>
      </c>
      <c r="DC246" s="6" t="str">
        <f>IF(DB246="วิทย์-คณิต (เตรียมวิศวะ)",MAX($DC$1:DC245)+1,"")</f>
        <v/>
      </c>
      <c r="DD246" s="6" t="str">
        <f>IF(DB246="วิทย์-คณิต (วิทยาศาสตร์สุขภาพ)",MAX($DD$1:DD245)+1,"")</f>
        <v/>
      </c>
      <c r="DE246" s="6" t="str">
        <f>IF(DB246="ศิลป์การจัดการธุรกิจการค้าสมัยใหม่",MAX($DE$1:DE245)+1,"")</f>
        <v/>
      </c>
      <c r="DF246" s="6" t="str">
        <f>IF(DB246="ศิลป์ภาษาจีนเพื่อธุรกิจ 4.0",MAX($DF$1:DF245)+1,"")</f>
        <v/>
      </c>
      <c r="DG246" s="6" t="str">
        <f>IF(DB246="ศิลป์ภาษาอังกฤษเพื่อการสื่อสารธุรกิจ",MAX($DG$1:DG245)+1,"")</f>
        <v/>
      </c>
      <c r="DH246" s="6" t="str">
        <f>IF(DB246="นวัตกรรมการจัดการเกษตร",MAX($DH$1:DH245)+1,"")</f>
        <v/>
      </c>
      <c r="DI246" s="5">
        <f t="shared" si="56"/>
        <v>0</v>
      </c>
      <c r="DJ246" s="5" t="str">
        <f t="shared" si="57"/>
        <v>มัธยมศึกษาปีที่ 2/2-14</v>
      </c>
      <c r="DK246" s="5" t="str">
        <f t="shared" si="58"/>
        <v>-0</v>
      </c>
      <c r="DL246" s="5" t="str">
        <f t="shared" si="59"/>
        <v>มัธยมศึกษาปีที่ 2</v>
      </c>
    </row>
    <row r="247" spans="1:116">
      <c r="A247" s="5" t="str">
        <f t="shared" si="61"/>
        <v>มัธยมศึกษาปีที่ 2/2-15</v>
      </c>
      <c r="B247" s="5" t="str">
        <f t="shared" si="46"/>
        <v>ช68211-15</v>
      </c>
      <c r="C247" s="5" t="str">
        <f t="shared" si="47"/>
        <v>-0</v>
      </c>
      <c r="D247" s="8">
        <v>15</v>
      </c>
      <c r="E247" s="9">
        <v>10607</v>
      </c>
      <c r="F247" s="3" t="s">
        <v>705</v>
      </c>
      <c r="G247" s="3" t="s">
        <v>706</v>
      </c>
      <c r="H247" s="11">
        <v>1</v>
      </c>
      <c r="I247" s="11">
        <v>7</v>
      </c>
      <c r="J247" s="11">
        <v>0</v>
      </c>
      <c r="K247" s="11">
        <v>9</v>
      </c>
      <c r="L247" s="11">
        <v>8</v>
      </c>
      <c r="M247" s="11">
        <v>0</v>
      </c>
      <c r="N247" s="11">
        <v>0</v>
      </c>
      <c r="O247" s="11">
        <v>6</v>
      </c>
      <c r="P247" s="11">
        <v>2</v>
      </c>
      <c r="Q247" s="11">
        <v>2</v>
      </c>
      <c r="R247" s="11">
        <v>3</v>
      </c>
      <c r="S247" s="11">
        <v>4</v>
      </c>
      <c r="T247" s="11">
        <v>1</v>
      </c>
      <c r="U247" s="11" t="s">
        <v>580</v>
      </c>
      <c r="W247" s="6" t="str">
        <f>IF(X247="","",IF(X247=รายชื่อชมรม!$B$13,รายชื่อชมรม!$A$13,IF(X247=รายชื่อชมรม!$B$14,รายชื่อชมรม!$A$14,IF(X247=รายชื่อชมรม!$B$15,รายชื่อชมรม!$A$15,IF(X247=รายชื่อชมรม!$B$16,รายชื่อชมรม!$A$16,IF(X247=รายชื่อชมรม!$B$17,รายชื่อชมรม!$A$17,IF(X247=รายชื่อชมรม!$B$18,รายชื่อชมรม!$A$18,IF(X247=รายชื่อชมรม!$B$19,รายชื่อชมรม!$A$19,IF(X247=รายชื่อชมรม!$B$20,รายชื่อชมรม!$A$20,IF(X247=รายชื่อชมรม!$B$21,รายชื่อชมรม!$A$21,IF(X247=รายชื่อชมรม!$B$22,รายชื่อชมรม!$A$22,IF(X247=รายชื่อชมรม!$B$23,รายชื่อชมรม!$A$23,"-"))))))))))))</f>
        <v>ช68211</v>
      </c>
      <c r="X247" s="6" t="s">
        <v>1408</v>
      </c>
      <c r="Y247" s="6" t="str">
        <f>IF(W247=0,"",IF(W247="-","",IF(W247="","",VLOOKUP(W247,รายชื่อชมรม!$A$3:$F$83,3,FALSE))))</f>
        <v>นางสาวจันทนา  เกิดจันทร์ตรง</v>
      </c>
      <c r="Z247" s="6" t="str">
        <f>IF(Y247=$Z$4,MAX(Z$1:$Z246)+1,"")</f>
        <v/>
      </c>
      <c r="AA247" s="6" t="str">
        <f>IF($Y247=AA$4,MAX(AA$1:AA246)+1,"")</f>
        <v/>
      </c>
      <c r="AB247" s="6" t="str">
        <f>IF($Y247=AB$4,MAX(AB$1:AB246)+1,"")</f>
        <v/>
      </c>
      <c r="AC247" s="6" t="str">
        <f>IF($Y247=AC$4,MAX(AC$1:AC246)+1,"")</f>
        <v/>
      </c>
      <c r="AD247" s="6" t="str">
        <f>IF($Y247=AD$4,MAX(AD$1:AD246)+1,"")</f>
        <v/>
      </c>
      <c r="AE247" s="6" t="str">
        <f>IF($Y247=AE$4,MAX(AE$1:AE246)+1,"")</f>
        <v/>
      </c>
      <c r="AF247" s="6" t="str">
        <f>IF($Y247=AF$4,MAX(AF$1:AF246)+1,"")</f>
        <v/>
      </c>
      <c r="AG247" s="6" t="str">
        <f>IF($Y247=AG$4,MAX(AG$1:AG246)+1,"")</f>
        <v/>
      </c>
      <c r="AH247" s="6">
        <f>IF($Y247=AH$4,MAX(AH$1:AH246)+1,"")</f>
        <v>15</v>
      </c>
      <c r="AI247" s="5">
        <f t="shared" si="48"/>
        <v>15</v>
      </c>
      <c r="AK247" s="6" t="str">
        <f>IF($W247=AK$4,MAX(AK$1:AK246)+1,"")</f>
        <v/>
      </c>
      <c r="AL247" s="6" t="str">
        <f>IF($W247=AL$4,MAX(AL$1:AL246)+1,"")</f>
        <v/>
      </c>
      <c r="AM247" s="6" t="str">
        <f>IF($W247=AM$4,MAX(AM$1:AM246)+1,"")</f>
        <v/>
      </c>
      <c r="AN247" s="6" t="str">
        <f>IF($W247=AN$4,MAX(AN$1:AN246)+1,"")</f>
        <v/>
      </c>
      <c r="AO247" s="6" t="str">
        <f>IF($W247=AO$4,MAX(AO$1:AO246)+1,"")</f>
        <v/>
      </c>
      <c r="AP247" s="6" t="str">
        <f>IF($W247=AP$4,MAX(AP$1:AP246)+1,"")</f>
        <v/>
      </c>
      <c r="AQ247" s="6" t="str">
        <f>IF($W247=AQ$4,MAX(AQ$1:AQ246)+1,"")</f>
        <v/>
      </c>
      <c r="AR247" s="6" t="str">
        <f>IF($W247=AR$4,MAX(AR$1:AR246)+1,"")</f>
        <v/>
      </c>
      <c r="AS247" s="6" t="str">
        <f>IF($W247=AS$4,MAX(AS$1:AS246)+1,"")</f>
        <v/>
      </c>
      <c r="AT247" s="6" t="str">
        <f>IF($W247=AT$4,MAX(AT$1:AT246)+1,"")</f>
        <v/>
      </c>
      <c r="AU247" s="6" t="str">
        <f>IF($W247=AU$4,MAX(AU$1:AU246)+1,"")</f>
        <v/>
      </c>
      <c r="AV247" s="6" t="str">
        <f>IF($W247=AV$4,MAX(AV$1:AV246)+1,"")</f>
        <v/>
      </c>
      <c r="AW247" s="6" t="str">
        <f>IF($W247=AW$4,MAX(AW$1:AW246)+1,"")</f>
        <v/>
      </c>
      <c r="AX247" s="6" t="str">
        <f>IF($W247=AX$4,MAX(AX$1:AX246)+1,"")</f>
        <v/>
      </c>
      <c r="AY247" s="6" t="str">
        <f>IF($W247=AY$4,MAX(AY$1:AY246)+1,"")</f>
        <v/>
      </c>
      <c r="AZ247" s="6" t="str">
        <f>IF($W247=AZ$4,MAX(AZ$1:AZ246)+1,"")</f>
        <v/>
      </c>
      <c r="BA247" s="6" t="str">
        <f>IF($W247=BA$4,MAX(BA$1:BA246)+1,"")</f>
        <v/>
      </c>
      <c r="BB247" s="6" t="str">
        <f>IF($W247=BB$4,MAX(BB$1:BB246)+1,"")</f>
        <v/>
      </c>
      <c r="BC247" s="6" t="str">
        <f>IF($W247=BC$4,MAX(BC$1:BC246)+1,"")</f>
        <v/>
      </c>
      <c r="BD247" s="6" t="str">
        <f>IF($W247=BD$4,MAX(BD$1:BD246)+1,"")</f>
        <v/>
      </c>
      <c r="BE247" s="6">
        <f>IF($W247=BE$4,MAX(BE$1:BE246)+1,"")</f>
        <v>15</v>
      </c>
      <c r="BF247" s="6" t="str">
        <f>IF($W247=BF$4,MAX(BF$1:BF246)+1,"")</f>
        <v/>
      </c>
      <c r="BG247" s="6" t="str">
        <f>IF($W247=BG$4,MAX(BG$1:BG246)+1,"")</f>
        <v/>
      </c>
      <c r="BH247" s="6" t="str">
        <f>IF($W247=BH$4,MAX(BH$1:BH246)+1,"")</f>
        <v/>
      </c>
      <c r="BI247" s="6" t="str">
        <f>IF($W247=BI$4,MAX(BI$1:BI246)+1,"")</f>
        <v/>
      </c>
      <c r="BJ247" s="6" t="str">
        <f>IF($W247=BJ$4,MAX(BJ$1:BJ246)+1,"")</f>
        <v/>
      </c>
      <c r="BK247" s="6" t="str">
        <f>IF($W247=BK$4,MAX(BK$1:BK246)+1,"")</f>
        <v/>
      </c>
      <c r="BL247" s="6" t="str">
        <f>IF($W247=BL$4,MAX(BL$1:BL246)+1,"")</f>
        <v/>
      </c>
      <c r="BM247" s="6" t="str">
        <f>IF($W247=BM$4,MAX(BM$1:BM246)+1,"")</f>
        <v/>
      </c>
      <c r="BN247" s="6" t="str">
        <f>IF($W247=BN$4,MAX(BN$1:BN246)+1,"")</f>
        <v/>
      </c>
      <c r="BO247" s="6" t="str">
        <f>IF($W247=BO$4,MAX(BO$1:BO246)+1,"")</f>
        <v/>
      </c>
      <c r="BP247" s="6" t="str">
        <f>IF($W247=BP$4,MAX(BP$1:BP246)+1,"")</f>
        <v/>
      </c>
      <c r="BQ247" s="6" t="str">
        <f>IF($W247=BQ$4,MAX(BQ$1:BQ246)+1,"")</f>
        <v/>
      </c>
      <c r="BR247" s="6" t="str">
        <f>IF($W247=BR$4,MAX(BR$1:BR246)+1,"")</f>
        <v/>
      </c>
      <c r="BS247" s="6" t="str">
        <f>IF($W247=BS$4,MAX(BS$1:BS246)+1,"")</f>
        <v/>
      </c>
      <c r="BT247" s="6" t="str">
        <f>IF($W247=BT$4,MAX(BT$1:BT246)+1,"")</f>
        <v/>
      </c>
      <c r="BU247" s="6" t="str">
        <f>IF($W247=BU$4,MAX(BU$1:BU246)+1,"")</f>
        <v/>
      </c>
      <c r="BV247" s="6" t="str">
        <f>IF($W247=BV$4,MAX(BV$1:BV246)+1,"")</f>
        <v/>
      </c>
      <c r="BW247" s="6" t="str">
        <f>IF($W247=BW$4,MAX(BW$1:BW246)+1,"")</f>
        <v/>
      </c>
      <c r="BX247" s="6" t="str">
        <f>IF($W247=BX$4,MAX(BX$1:BX246)+1,"")</f>
        <v/>
      </c>
      <c r="BY247" s="6" t="str">
        <f>IF($W247=BY$4,MAX(BY$1:BY246)+1,"")</f>
        <v/>
      </c>
      <c r="BZ247" s="6" t="str">
        <f>IF($W247=BZ$4,MAX(BZ$1:BZ246)+1,"")</f>
        <v/>
      </c>
      <c r="CA247" s="6" t="str">
        <f>IF($W247=CA$4,MAX(CA$1:CA246)+1,"")</f>
        <v/>
      </c>
      <c r="CB247" s="6" t="str">
        <f>IF($W247=CB$4,MAX(CB$1:CB246)+1,"")</f>
        <v/>
      </c>
      <c r="CC247" s="6" t="str">
        <f>IF($W247=CC$4,MAX(CC$1:CC246)+1,"")</f>
        <v/>
      </c>
      <c r="CD247" s="6" t="str">
        <f>IF($W247=CD$4,MAX(CD$1:CD246)+1,"")</f>
        <v/>
      </c>
      <c r="CE247" s="6" t="str">
        <f>IF($W247=CE$4,MAX(CE$1:CE246)+1,"")</f>
        <v/>
      </c>
      <c r="CF247" s="6" t="str">
        <f>IF($W247=CF$4,MAX(CF$1:CF246)+1,"")</f>
        <v/>
      </c>
      <c r="CG247" s="6" t="str">
        <f>IF($W247=CG$4,MAX(CG$1:CG246)+1,"")</f>
        <v/>
      </c>
      <c r="CH247" s="6" t="str">
        <f>IF($W247=CH$4,MAX(CH$1:CH246)+1,"")</f>
        <v/>
      </c>
      <c r="CI247" s="6" t="str">
        <f>IF($W247=CI$4,MAX(CI$1:CI246)+1,"")</f>
        <v/>
      </c>
      <c r="CJ247" s="6" t="str">
        <f>IF($W247=CJ$4,MAX(CJ$1:CJ246)+1,"")</f>
        <v/>
      </c>
      <c r="CK247" s="6" t="str">
        <f>IF($W247=CK$4,MAX(CK$1:CK246)+1,"")</f>
        <v/>
      </c>
      <c r="CL247" s="6" t="str">
        <f>IF($W247=CL$4,MAX(CL$1:CL246)+1,"")</f>
        <v/>
      </c>
      <c r="CM247" s="6" t="str">
        <f>IF($W247=CM$4,MAX(CM$1:CM246)+1,"")</f>
        <v/>
      </c>
      <c r="CN247" s="6" t="str">
        <f>IF($W247=CN$4,MAX(CN$1:CN246)+1,"")</f>
        <v/>
      </c>
      <c r="CO247" s="6" t="str">
        <f>IF($W247=CO$4,MAX(CO$1:CO246)+1,"")</f>
        <v/>
      </c>
      <c r="CP247" s="6" t="str">
        <f>IF($W247=CP$4,MAX(CP$1:CP246)+1,"")</f>
        <v/>
      </c>
      <c r="CQ247" s="6" t="str">
        <f>IF($W247=CQ$4,MAX(CQ$1:CQ246)+1,"")</f>
        <v/>
      </c>
      <c r="CR247" s="6" t="str">
        <f>IF($W247=CR$4,MAX(CR$1:CR246)+1,"")</f>
        <v/>
      </c>
      <c r="CS247" s="6" t="str">
        <f>IF($W247=CS$4,MAX(CS$1:CS246)+1,"")</f>
        <v/>
      </c>
      <c r="CT247" s="5">
        <f t="shared" si="49"/>
        <v>15</v>
      </c>
      <c r="CU247" s="6" t="str">
        <f t="shared" si="50"/>
        <v>1709800622341</v>
      </c>
      <c r="CV247" s="5" t="str">
        <f t="shared" si="51"/>
        <v>เด็กชาย</v>
      </c>
      <c r="CW247" s="5" t="str" cm="1">
        <f t="array" ref="CW247">RIGHT(F247,MIN(LEN(SUBSTITUTE(F247,รายชื่อนักเรียนแยกห้อง!$AD$5:$AD$8,""))))</f>
        <v>ภัทรดนัย</v>
      </c>
      <c r="CX247" s="6">
        <f t="shared" si="52"/>
        <v>0</v>
      </c>
      <c r="CY247" s="6" t="str">
        <f t="shared" si="53"/>
        <v/>
      </c>
      <c r="CZ247" s="5" t="str">
        <f t="shared" si="54"/>
        <v>มัธยมศึกษาปีที่ 2/2-0</v>
      </c>
      <c r="DA247" s="5" t="str">
        <f t="shared" si="55"/>
        <v>มัธยมศึกษาปีที่ 2/2-</v>
      </c>
      <c r="DC247" s="6" t="str">
        <f>IF(DB247="วิทย์-คณิต (เตรียมวิศวะ)",MAX($DC$1:DC246)+1,"")</f>
        <v/>
      </c>
      <c r="DD247" s="6" t="str">
        <f>IF(DB247="วิทย์-คณิต (วิทยาศาสตร์สุขภาพ)",MAX($DD$1:DD246)+1,"")</f>
        <v/>
      </c>
      <c r="DE247" s="6" t="str">
        <f>IF(DB247="ศิลป์การจัดการธุรกิจการค้าสมัยใหม่",MAX($DE$1:DE246)+1,"")</f>
        <v/>
      </c>
      <c r="DF247" s="6" t="str">
        <f>IF(DB247="ศิลป์ภาษาจีนเพื่อธุรกิจ 4.0",MAX($DF$1:DF246)+1,"")</f>
        <v/>
      </c>
      <c r="DG247" s="6" t="str">
        <f>IF(DB247="ศิลป์ภาษาอังกฤษเพื่อการสื่อสารธุรกิจ",MAX($DG$1:DG246)+1,"")</f>
        <v/>
      </c>
      <c r="DH247" s="6" t="str">
        <f>IF(DB247="นวัตกรรมการจัดการเกษตร",MAX($DH$1:DH246)+1,"")</f>
        <v/>
      </c>
      <c r="DI247" s="5">
        <f t="shared" si="56"/>
        <v>0</v>
      </c>
      <c r="DJ247" s="5" t="str">
        <f t="shared" si="57"/>
        <v>มัธยมศึกษาปีที่ 2/2-15</v>
      </c>
      <c r="DK247" s="5" t="str">
        <f t="shared" si="58"/>
        <v>-0</v>
      </c>
      <c r="DL247" s="5" t="str">
        <f t="shared" si="59"/>
        <v>มัธยมศึกษาปีที่ 2</v>
      </c>
    </row>
    <row r="248" spans="1:116">
      <c r="A248" s="5" t="str">
        <f t="shared" si="61"/>
        <v>มัธยมศึกษาปีที่ 2/2-16</v>
      </c>
      <c r="B248" s="5" t="str">
        <f t="shared" si="46"/>
        <v>ช68211-16</v>
      </c>
      <c r="C248" s="5" t="str">
        <f t="shared" si="47"/>
        <v>-0</v>
      </c>
      <c r="D248" s="8">
        <v>16</v>
      </c>
      <c r="E248" s="9">
        <v>10608</v>
      </c>
      <c r="F248" s="3" t="s">
        <v>707</v>
      </c>
      <c r="G248" s="3" t="s">
        <v>708</v>
      </c>
      <c r="H248" s="11">
        <v>1</v>
      </c>
      <c r="I248" s="11">
        <v>3</v>
      </c>
      <c r="J248" s="11">
        <v>6</v>
      </c>
      <c r="K248" s="11">
        <v>9</v>
      </c>
      <c r="L248" s="11">
        <v>9</v>
      </c>
      <c r="M248" s="11">
        <v>0</v>
      </c>
      <c r="N248" s="11">
        <v>0</v>
      </c>
      <c r="O248" s="11">
        <v>9</v>
      </c>
      <c r="P248" s="11">
        <v>8</v>
      </c>
      <c r="Q248" s="11">
        <v>9</v>
      </c>
      <c r="R248" s="11">
        <v>6</v>
      </c>
      <c r="S248" s="11">
        <v>7</v>
      </c>
      <c r="T248" s="11">
        <v>3</v>
      </c>
      <c r="U248" s="11" t="s">
        <v>580</v>
      </c>
      <c r="W248" s="6" t="str">
        <f>IF(X248="","",IF(X248=รายชื่อชมรม!$B$13,รายชื่อชมรม!$A$13,IF(X248=รายชื่อชมรม!$B$14,รายชื่อชมรม!$A$14,IF(X248=รายชื่อชมรม!$B$15,รายชื่อชมรม!$A$15,IF(X248=รายชื่อชมรม!$B$16,รายชื่อชมรม!$A$16,IF(X248=รายชื่อชมรม!$B$17,รายชื่อชมรม!$A$17,IF(X248=รายชื่อชมรม!$B$18,รายชื่อชมรม!$A$18,IF(X248=รายชื่อชมรม!$B$19,รายชื่อชมรม!$A$19,IF(X248=รายชื่อชมรม!$B$20,รายชื่อชมรม!$A$20,IF(X248=รายชื่อชมรม!$B$21,รายชื่อชมรม!$A$21,IF(X248=รายชื่อชมรม!$B$22,รายชื่อชมรม!$A$22,IF(X248=รายชื่อชมรม!$B$23,รายชื่อชมรม!$A$23,"-"))))))))))))</f>
        <v>ช68211</v>
      </c>
      <c r="X248" s="6" t="s">
        <v>1408</v>
      </c>
      <c r="Y248" s="6" t="str">
        <f>IF(W248=0,"",IF(W248="-","",IF(W248="","",VLOOKUP(W248,รายชื่อชมรม!$A$3:$F$83,3,FALSE))))</f>
        <v>นางสาวจันทนา  เกิดจันทร์ตรง</v>
      </c>
      <c r="Z248" s="6" t="str">
        <f>IF(Y248=$Z$4,MAX(Z$1:$Z247)+1,"")</f>
        <v/>
      </c>
      <c r="AA248" s="6" t="str">
        <f>IF($Y248=AA$4,MAX(AA$1:AA247)+1,"")</f>
        <v/>
      </c>
      <c r="AB248" s="6" t="str">
        <f>IF($Y248=AB$4,MAX(AB$1:AB247)+1,"")</f>
        <v/>
      </c>
      <c r="AC248" s="6" t="str">
        <f>IF($Y248=AC$4,MAX(AC$1:AC247)+1,"")</f>
        <v/>
      </c>
      <c r="AD248" s="6" t="str">
        <f>IF($Y248=AD$4,MAX(AD$1:AD247)+1,"")</f>
        <v/>
      </c>
      <c r="AE248" s="6" t="str">
        <f>IF($Y248=AE$4,MAX(AE$1:AE247)+1,"")</f>
        <v/>
      </c>
      <c r="AF248" s="6" t="str">
        <f>IF($Y248=AF$4,MAX(AF$1:AF247)+1,"")</f>
        <v/>
      </c>
      <c r="AG248" s="6" t="str">
        <f>IF($Y248=AG$4,MAX(AG$1:AG247)+1,"")</f>
        <v/>
      </c>
      <c r="AH248" s="6">
        <f>IF($Y248=AH$4,MAX(AH$1:AH247)+1,"")</f>
        <v>16</v>
      </c>
      <c r="AI248" s="5">
        <f t="shared" si="48"/>
        <v>16</v>
      </c>
      <c r="AK248" s="6" t="str">
        <f>IF($W248=AK$4,MAX(AK$1:AK247)+1,"")</f>
        <v/>
      </c>
      <c r="AL248" s="6" t="str">
        <f>IF($W248=AL$4,MAX(AL$1:AL247)+1,"")</f>
        <v/>
      </c>
      <c r="AM248" s="6" t="str">
        <f>IF($W248=AM$4,MAX(AM$1:AM247)+1,"")</f>
        <v/>
      </c>
      <c r="AN248" s="6" t="str">
        <f>IF($W248=AN$4,MAX(AN$1:AN247)+1,"")</f>
        <v/>
      </c>
      <c r="AO248" s="6" t="str">
        <f>IF($W248=AO$4,MAX(AO$1:AO247)+1,"")</f>
        <v/>
      </c>
      <c r="AP248" s="6" t="str">
        <f>IF($W248=AP$4,MAX(AP$1:AP247)+1,"")</f>
        <v/>
      </c>
      <c r="AQ248" s="6" t="str">
        <f>IF($W248=AQ$4,MAX(AQ$1:AQ247)+1,"")</f>
        <v/>
      </c>
      <c r="AR248" s="6" t="str">
        <f>IF($W248=AR$4,MAX(AR$1:AR247)+1,"")</f>
        <v/>
      </c>
      <c r="AS248" s="6" t="str">
        <f>IF($W248=AS$4,MAX(AS$1:AS247)+1,"")</f>
        <v/>
      </c>
      <c r="AT248" s="6" t="str">
        <f>IF($W248=AT$4,MAX(AT$1:AT247)+1,"")</f>
        <v/>
      </c>
      <c r="AU248" s="6" t="str">
        <f>IF($W248=AU$4,MAX(AU$1:AU247)+1,"")</f>
        <v/>
      </c>
      <c r="AV248" s="6" t="str">
        <f>IF($W248=AV$4,MAX(AV$1:AV247)+1,"")</f>
        <v/>
      </c>
      <c r="AW248" s="6" t="str">
        <f>IF($W248=AW$4,MAX(AW$1:AW247)+1,"")</f>
        <v/>
      </c>
      <c r="AX248" s="6" t="str">
        <f>IF($W248=AX$4,MAX(AX$1:AX247)+1,"")</f>
        <v/>
      </c>
      <c r="AY248" s="6" t="str">
        <f>IF($W248=AY$4,MAX(AY$1:AY247)+1,"")</f>
        <v/>
      </c>
      <c r="AZ248" s="6" t="str">
        <f>IF($W248=AZ$4,MAX(AZ$1:AZ247)+1,"")</f>
        <v/>
      </c>
      <c r="BA248" s="6" t="str">
        <f>IF($W248=BA$4,MAX(BA$1:BA247)+1,"")</f>
        <v/>
      </c>
      <c r="BB248" s="6" t="str">
        <f>IF($W248=BB$4,MAX(BB$1:BB247)+1,"")</f>
        <v/>
      </c>
      <c r="BC248" s="6" t="str">
        <f>IF($W248=BC$4,MAX(BC$1:BC247)+1,"")</f>
        <v/>
      </c>
      <c r="BD248" s="6" t="str">
        <f>IF($W248=BD$4,MAX(BD$1:BD247)+1,"")</f>
        <v/>
      </c>
      <c r="BE248" s="6">
        <f>IF($W248=BE$4,MAX(BE$1:BE247)+1,"")</f>
        <v>16</v>
      </c>
      <c r="BF248" s="6" t="str">
        <f>IF($W248=BF$4,MAX(BF$1:BF247)+1,"")</f>
        <v/>
      </c>
      <c r="BG248" s="6" t="str">
        <f>IF($W248=BG$4,MAX(BG$1:BG247)+1,"")</f>
        <v/>
      </c>
      <c r="BH248" s="6" t="str">
        <f>IF($W248=BH$4,MAX(BH$1:BH247)+1,"")</f>
        <v/>
      </c>
      <c r="BI248" s="6" t="str">
        <f>IF($W248=BI$4,MAX(BI$1:BI247)+1,"")</f>
        <v/>
      </c>
      <c r="BJ248" s="6" t="str">
        <f>IF($W248=BJ$4,MAX(BJ$1:BJ247)+1,"")</f>
        <v/>
      </c>
      <c r="BK248" s="6" t="str">
        <f>IF($W248=BK$4,MAX(BK$1:BK247)+1,"")</f>
        <v/>
      </c>
      <c r="BL248" s="6" t="str">
        <f>IF($W248=BL$4,MAX(BL$1:BL247)+1,"")</f>
        <v/>
      </c>
      <c r="BM248" s="6" t="str">
        <f>IF($W248=BM$4,MAX(BM$1:BM247)+1,"")</f>
        <v/>
      </c>
      <c r="BN248" s="6" t="str">
        <f>IF($W248=BN$4,MAX(BN$1:BN247)+1,"")</f>
        <v/>
      </c>
      <c r="BO248" s="6" t="str">
        <f>IF($W248=BO$4,MAX(BO$1:BO247)+1,"")</f>
        <v/>
      </c>
      <c r="BP248" s="6" t="str">
        <f>IF($W248=BP$4,MAX(BP$1:BP247)+1,"")</f>
        <v/>
      </c>
      <c r="BQ248" s="6" t="str">
        <f>IF($W248=BQ$4,MAX(BQ$1:BQ247)+1,"")</f>
        <v/>
      </c>
      <c r="BR248" s="6" t="str">
        <f>IF($W248=BR$4,MAX(BR$1:BR247)+1,"")</f>
        <v/>
      </c>
      <c r="BS248" s="6" t="str">
        <f>IF($W248=BS$4,MAX(BS$1:BS247)+1,"")</f>
        <v/>
      </c>
      <c r="BT248" s="6" t="str">
        <f>IF($W248=BT$4,MAX(BT$1:BT247)+1,"")</f>
        <v/>
      </c>
      <c r="BU248" s="6" t="str">
        <f>IF($W248=BU$4,MAX(BU$1:BU247)+1,"")</f>
        <v/>
      </c>
      <c r="BV248" s="6" t="str">
        <f>IF($W248=BV$4,MAX(BV$1:BV247)+1,"")</f>
        <v/>
      </c>
      <c r="BW248" s="6" t="str">
        <f>IF($W248=BW$4,MAX(BW$1:BW247)+1,"")</f>
        <v/>
      </c>
      <c r="BX248" s="6" t="str">
        <f>IF($W248=BX$4,MAX(BX$1:BX247)+1,"")</f>
        <v/>
      </c>
      <c r="BY248" s="6" t="str">
        <f>IF($W248=BY$4,MAX(BY$1:BY247)+1,"")</f>
        <v/>
      </c>
      <c r="BZ248" s="6" t="str">
        <f>IF($W248=BZ$4,MAX(BZ$1:BZ247)+1,"")</f>
        <v/>
      </c>
      <c r="CA248" s="6" t="str">
        <f>IF($W248=CA$4,MAX(CA$1:CA247)+1,"")</f>
        <v/>
      </c>
      <c r="CB248" s="6" t="str">
        <f>IF($W248=CB$4,MAX(CB$1:CB247)+1,"")</f>
        <v/>
      </c>
      <c r="CC248" s="6" t="str">
        <f>IF($W248=CC$4,MAX(CC$1:CC247)+1,"")</f>
        <v/>
      </c>
      <c r="CD248" s="6" t="str">
        <f>IF($W248=CD$4,MAX(CD$1:CD247)+1,"")</f>
        <v/>
      </c>
      <c r="CE248" s="6" t="str">
        <f>IF($W248=CE$4,MAX(CE$1:CE247)+1,"")</f>
        <v/>
      </c>
      <c r="CF248" s="6" t="str">
        <f>IF($W248=CF$4,MAX(CF$1:CF247)+1,"")</f>
        <v/>
      </c>
      <c r="CG248" s="6" t="str">
        <f>IF($W248=CG$4,MAX(CG$1:CG247)+1,"")</f>
        <v/>
      </c>
      <c r="CH248" s="6" t="str">
        <f>IF($W248=CH$4,MAX(CH$1:CH247)+1,"")</f>
        <v/>
      </c>
      <c r="CI248" s="6" t="str">
        <f>IF($W248=CI$4,MAX(CI$1:CI247)+1,"")</f>
        <v/>
      </c>
      <c r="CJ248" s="6" t="str">
        <f>IF($W248=CJ$4,MAX(CJ$1:CJ247)+1,"")</f>
        <v/>
      </c>
      <c r="CK248" s="6" t="str">
        <f>IF($W248=CK$4,MAX(CK$1:CK247)+1,"")</f>
        <v/>
      </c>
      <c r="CL248" s="6" t="str">
        <f>IF($W248=CL$4,MAX(CL$1:CL247)+1,"")</f>
        <v/>
      </c>
      <c r="CM248" s="6" t="str">
        <f>IF($W248=CM$4,MAX(CM$1:CM247)+1,"")</f>
        <v/>
      </c>
      <c r="CN248" s="6" t="str">
        <f>IF($W248=CN$4,MAX(CN$1:CN247)+1,"")</f>
        <v/>
      </c>
      <c r="CO248" s="6" t="str">
        <f>IF($W248=CO$4,MAX(CO$1:CO247)+1,"")</f>
        <v/>
      </c>
      <c r="CP248" s="6" t="str">
        <f>IF($W248=CP$4,MAX(CP$1:CP247)+1,"")</f>
        <v/>
      </c>
      <c r="CQ248" s="6" t="str">
        <f>IF($W248=CQ$4,MAX(CQ$1:CQ247)+1,"")</f>
        <v/>
      </c>
      <c r="CR248" s="6" t="str">
        <f>IF($W248=CR$4,MAX(CR$1:CR247)+1,"")</f>
        <v/>
      </c>
      <c r="CS248" s="6" t="str">
        <f>IF($W248=CS$4,MAX(CS$1:CS247)+1,"")</f>
        <v/>
      </c>
      <c r="CT248" s="5">
        <f t="shared" si="49"/>
        <v>16</v>
      </c>
      <c r="CU248" s="6" t="str">
        <f t="shared" si="50"/>
        <v>1369900989673</v>
      </c>
      <c r="CV248" s="5" t="str">
        <f t="shared" si="51"/>
        <v>เด็กชาย</v>
      </c>
      <c r="CW248" s="5" t="str" cm="1">
        <f t="array" ref="CW248">RIGHT(F248,MIN(LEN(SUBSTITUTE(F248,รายชื่อนักเรียนแยกห้อง!$AD$5:$AD$8,""))))</f>
        <v>ปฏิญญา</v>
      </c>
      <c r="CX248" s="6">
        <f t="shared" si="52"/>
        <v>0</v>
      </c>
      <c r="CY248" s="6" t="str">
        <f t="shared" si="53"/>
        <v/>
      </c>
      <c r="CZ248" s="5" t="str">
        <f t="shared" si="54"/>
        <v>มัธยมศึกษาปีที่ 2/2-0</v>
      </c>
      <c r="DA248" s="5" t="str">
        <f t="shared" si="55"/>
        <v>มัธยมศึกษาปีที่ 2/2-</v>
      </c>
      <c r="DC248" s="6" t="str">
        <f>IF(DB248="วิทย์-คณิต (เตรียมวิศวะ)",MAX($DC$1:DC247)+1,"")</f>
        <v/>
      </c>
      <c r="DD248" s="6" t="str">
        <f>IF(DB248="วิทย์-คณิต (วิทยาศาสตร์สุขภาพ)",MAX($DD$1:DD247)+1,"")</f>
        <v/>
      </c>
      <c r="DE248" s="6" t="str">
        <f>IF(DB248="ศิลป์การจัดการธุรกิจการค้าสมัยใหม่",MAX($DE$1:DE247)+1,"")</f>
        <v/>
      </c>
      <c r="DF248" s="6" t="str">
        <f>IF(DB248="ศิลป์ภาษาจีนเพื่อธุรกิจ 4.0",MAX($DF$1:DF247)+1,"")</f>
        <v/>
      </c>
      <c r="DG248" s="6" t="str">
        <f>IF(DB248="ศิลป์ภาษาอังกฤษเพื่อการสื่อสารธุรกิจ",MAX($DG$1:DG247)+1,"")</f>
        <v/>
      </c>
      <c r="DH248" s="6" t="str">
        <f>IF(DB248="นวัตกรรมการจัดการเกษตร",MAX($DH$1:DH247)+1,"")</f>
        <v/>
      </c>
      <c r="DI248" s="5">
        <f t="shared" si="56"/>
        <v>0</v>
      </c>
      <c r="DJ248" s="5" t="str">
        <f t="shared" si="57"/>
        <v>มัธยมศึกษาปีที่ 2/2-16</v>
      </c>
      <c r="DK248" s="5" t="str">
        <f t="shared" si="58"/>
        <v>-0</v>
      </c>
      <c r="DL248" s="5" t="str">
        <f t="shared" si="59"/>
        <v>มัธยมศึกษาปีที่ 2</v>
      </c>
    </row>
    <row r="249" spans="1:116">
      <c r="A249" s="5" t="str">
        <f t="shared" si="61"/>
        <v>มัธยมศึกษาปีที่ 2/2-17</v>
      </c>
      <c r="B249" s="5" t="str">
        <f t="shared" si="46"/>
        <v>ช68211-17</v>
      </c>
      <c r="C249" s="5" t="str">
        <f t="shared" si="47"/>
        <v>-0</v>
      </c>
      <c r="D249" s="8">
        <v>17</v>
      </c>
      <c r="E249" s="9">
        <v>10609</v>
      </c>
      <c r="F249" s="3" t="s">
        <v>709</v>
      </c>
      <c r="G249" s="3" t="s">
        <v>710</v>
      </c>
      <c r="H249" s="11">
        <v>1</v>
      </c>
      <c r="I249" s="11">
        <v>8</v>
      </c>
      <c r="J249" s="11">
        <v>4</v>
      </c>
      <c r="K249" s="11">
        <v>9</v>
      </c>
      <c r="L249" s="11">
        <v>9</v>
      </c>
      <c r="M249" s="11">
        <v>0</v>
      </c>
      <c r="N249" s="11">
        <v>2</v>
      </c>
      <c r="O249" s="11">
        <v>2</v>
      </c>
      <c r="P249" s="11">
        <v>8</v>
      </c>
      <c r="Q249" s="11">
        <v>9</v>
      </c>
      <c r="R249" s="11">
        <v>6</v>
      </c>
      <c r="S249" s="11">
        <v>4</v>
      </c>
      <c r="T249" s="11">
        <v>0</v>
      </c>
      <c r="U249" s="11" t="s">
        <v>580</v>
      </c>
      <c r="W249" s="6" t="str">
        <f>IF(X249="","",IF(X249=รายชื่อชมรม!$B$13,รายชื่อชมรม!$A$13,IF(X249=รายชื่อชมรม!$B$14,รายชื่อชมรม!$A$14,IF(X249=รายชื่อชมรม!$B$15,รายชื่อชมรม!$A$15,IF(X249=รายชื่อชมรม!$B$16,รายชื่อชมรม!$A$16,IF(X249=รายชื่อชมรม!$B$17,รายชื่อชมรม!$A$17,IF(X249=รายชื่อชมรม!$B$18,รายชื่อชมรม!$A$18,IF(X249=รายชื่อชมรม!$B$19,รายชื่อชมรม!$A$19,IF(X249=รายชื่อชมรม!$B$20,รายชื่อชมรม!$A$20,IF(X249=รายชื่อชมรม!$B$21,รายชื่อชมรม!$A$21,IF(X249=รายชื่อชมรม!$B$22,รายชื่อชมรม!$A$22,IF(X249=รายชื่อชมรม!$B$23,รายชื่อชมรม!$A$23,"-"))))))))))))</f>
        <v>ช68211</v>
      </c>
      <c r="X249" s="6" t="s">
        <v>1408</v>
      </c>
      <c r="Y249" s="6" t="str">
        <f>IF(W249=0,"",IF(W249="-","",IF(W249="","",VLOOKUP(W249,รายชื่อชมรม!$A$3:$F$83,3,FALSE))))</f>
        <v>นางสาวจันทนา  เกิดจันทร์ตรง</v>
      </c>
      <c r="Z249" s="6" t="str">
        <f>IF(Y249=$Z$4,MAX(Z$1:$Z248)+1,"")</f>
        <v/>
      </c>
      <c r="AA249" s="6" t="str">
        <f>IF($Y249=AA$4,MAX(AA$1:AA248)+1,"")</f>
        <v/>
      </c>
      <c r="AB249" s="6" t="str">
        <f>IF($Y249=AB$4,MAX(AB$1:AB248)+1,"")</f>
        <v/>
      </c>
      <c r="AC249" s="6" t="str">
        <f>IF($Y249=AC$4,MAX(AC$1:AC248)+1,"")</f>
        <v/>
      </c>
      <c r="AD249" s="6" t="str">
        <f>IF($Y249=AD$4,MAX(AD$1:AD248)+1,"")</f>
        <v/>
      </c>
      <c r="AE249" s="6" t="str">
        <f>IF($Y249=AE$4,MAX(AE$1:AE248)+1,"")</f>
        <v/>
      </c>
      <c r="AF249" s="6" t="str">
        <f>IF($Y249=AF$4,MAX(AF$1:AF248)+1,"")</f>
        <v/>
      </c>
      <c r="AG249" s="6" t="str">
        <f>IF($Y249=AG$4,MAX(AG$1:AG248)+1,"")</f>
        <v/>
      </c>
      <c r="AH249" s="6">
        <f>IF($Y249=AH$4,MAX(AH$1:AH248)+1,"")</f>
        <v>17</v>
      </c>
      <c r="AI249" s="5">
        <f t="shared" si="48"/>
        <v>17</v>
      </c>
      <c r="AK249" s="6" t="str">
        <f>IF($W249=AK$4,MAX(AK$1:AK248)+1,"")</f>
        <v/>
      </c>
      <c r="AL249" s="6" t="str">
        <f>IF($W249=AL$4,MAX(AL$1:AL248)+1,"")</f>
        <v/>
      </c>
      <c r="AM249" s="6" t="str">
        <f>IF($W249=AM$4,MAX(AM$1:AM248)+1,"")</f>
        <v/>
      </c>
      <c r="AN249" s="6" t="str">
        <f>IF($W249=AN$4,MAX(AN$1:AN248)+1,"")</f>
        <v/>
      </c>
      <c r="AO249" s="6" t="str">
        <f>IF($W249=AO$4,MAX(AO$1:AO248)+1,"")</f>
        <v/>
      </c>
      <c r="AP249" s="6" t="str">
        <f>IF($W249=AP$4,MAX(AP$1:AP248)+1,"")</f>
        <v/>
      </c>
      <c r="AQ249" s="6" t="str">
        <f>IF($W249=AQ$4,MAX(AQ$1:AQ248)+1,"")</f>
        <v/>
      </c>
      <c r="AR249" s="6" t="str">
        <f>IF($W249=AR$4,MAX(AR$1:AR248)+1,"")</f>
        <v/>
      </c>
      <c r="AS249" s="6" t="str">
        <f>IF($W249=AS$4,MAX(AS$1:AS248)+1,"")</f>
        <v/>
      </c>
      <c r="AT249" s="6" t="str">
        <f>IF($W249=AT$4,MAX(AT$1:AT248)+1,"")</f>
        <v/>
      </c>
      <c r="AU249" s="6" t="str">
        <f>IF($W249=AU$4,MAX(AU$1:AU248)+1,"")</f>
        <v/>
      </c>
      <c r="AV249" s="6" t="str">
        <f>IF($W249=AV$4,MAX(AV$1:AV248)+1,"")</f>
        <v/>
      </c>
      <c r="AW249" s="6" t="str">
        <f>IF($W249=AW$4,MAX(AW$1:AW248)+1,"")</f>
        <v/>
      </c>
      <c r="AX249" s="6" t="str">
        <f>IF($W249=AX$4,MAX(AX$1:AX248)+1,"")</f>
        <v/>
      </c>
      <c r="AY249" s="6" t="str">
        <f>IF($W249=AY$4,MAX(AY$1:AY248)+1,"")</f>
        <v/>
      </c>
      <c r="AZ249" s="6" t="str">
        <f>IF($W249=AZ$4,MAX(AZ$1:AZ248)+1,"")</f>
        <v/>
      </c>
      <c r="BA249" s="6" t="str">
        <f>IF($W249=BA$4,MAX(BA$1:BA248)+1,"")</f>
        <v/>
      </c>
      <c r="BB249" s="6" t="str">
        <f>IF($W249=BB$4,MAX(BB$1:BB248)+1,"")</f>
        <v/>
      </c>
      <c r="BC249" s="6" t="str">
        <f>IF($W249=BC$4,MAX(BC$1:BC248)+1,"")</f>
        <v/>
      </c>
      <c r="BD249" s="6" t="str">
        <f>IF($W249=BD$4,MAX(BD$1:BD248)+1,"")</f>
        <v/>
      </c>
      <c r="BE249" s="6">
        <f>IF($W249=BE$4,MAX(BE$1:BE248)+1,"")</f>
        <v>17</v>
      </c>
      <c r="BF249" s="6" t="str">
        <f>IF($W249=BF$4,MAX(BF$1:BF248)+1,"")</f>
        <v/>
      </c>
      <c r="BG249" s="6" t="str">
        <f>IF($W249=BG$4,MAX(BG$1:BG248)+1,"")</f>
        <v/>
      </c>
      <c r="BH249" s="6" t="str">
        <f>IF($W249=BH$4,MAX(BH$1:BH248)+1,"")</f>
        <v/>
      </c>
      <c r="BI249" s="6" t="str">
        <f>IF($W249=BI$4,MAX(BI$1:BI248)+1,"")</f>
        <v/>
      </c>
      <c r="BJ249" s="6" t="str">
        <f>IF($W249=BJ$4,MAX(BJ$1:BJ248)+1,"")</f>
        <v/>
      </c>
      <c r="BK249" s="6" t="str">
        <f>IF($W249=BK$4,MAX(BK$1:BK248)+1,"")</f>
        <v/>
      </c>
      <c r="BL249" s="6" t="str">
        <f>IF($W249=BL$4,MAX(BL$1:BL248)+1,"")</f>
        <v/>
      </c>
      <c r="BM249" s="6" t="str">
        <f>IF($W249=BM$4,MAX(BM$1:BM248)+1,"")</f>
        <v/>
      </c>
      <c r="BN249" s="6" t="str">
        <f>IF($W249=BN$4,MAX(BN$1:BN248)+1,"")</f>
        <v/>
      </c>
      <c r="BO249" s="6" t="str">
        <f>IF($W249=BO$4,MAX(BO$1:BO248)+1,"")</f>
        <v/>
      </c>
      <c r="BP249" s="6" t="str">
        <f>IF($W249=BP$4,MAX(BP$1:BP248)+1,"")</f>
        <v/>
      </c>
      <c r="BQ249" s="6" t="str">
        <f>IF($W249=BQ$4,MAX(BQ$1:BQ248)+1,"")</f>
        <v/>
      </c>
      <c r="BR249" s="6" t="str">
        <f>IF($W249=BR$4,MAX(BR$1:BR248)+1,"")</f>
        <v/>
      </c>
      <c r="BS249" s="6" t="str">
        <f>IF($W249=BS$4,MAX(BS$1:BS248)+1,"")</f>
        <v/>
      </c>
      <c r="BT249" s="6" t="str">
        <f>IF($W249=BT$4,MAX(BT$1:BT248)+1,"")</f>
        <v/>
      </c>
      <c r="BU249" s="6" t="str">
        <f>IF($W249=BU$4,MAX(BU$1:BU248)+1,"")</f>
        <v/>
      </c>
      <c r="BV249" s="6" t="str">
        <f>IF($W249=BV$4,MAX(BV$1:BV248)+1,"")</f>
        <v/>
      </c>
      <c r="BW249" s="6" t="str">
        <f>IF($W249=BW$4,MAX(BW$1:BW248)+1,"")</f>
        <v/>
      </c>
      <c r="BX249" s="6" t="str">
        <f>IF($W249=BX$4,MAX(BX$1:BX248)+1,"")</f>
        <v/>
      </c>
      <c r="BY249" s="6" t="str">
        <f>IF($W249=BY$4,MAX(BY$1:BY248)+1,"")</f>
        <v/>
      </c>
      <c r="BZ249" s="6" t="str">
        <f>IF($W249=BZ$4,MAX(BZ$1:BZ248)+1,"")</f>
        <v/>
      </c>
      <c r="CA249" s="6" t="str">
        <f>IF($W249=CA$4,MAX(CA$1:CA248)+1,"")</f>
        <v/>
      </c>
      <c r="CB249" s="6" t="str">
        <f>IF($W249=CB$4,MAX(CB$1:CB248)+1,"")</f>
        <v/>
      </c>
      <c r="CC249" s="6" t="str">
        <f>IF($W249=CC$4,MAX(CC$1:CC248)+1,"")</f>
        <v/>
      </c>
      <c r="CD249" s="6" t="str">
        <f>IF($W249=CD$4,MAX(CD$1:CD248)+1,"")</f>
        <v/>
      </c>
      <c r="CE249" s="6" t="str">
        <f>IF($W249=CE$4,MAX(CE$1:CE248)+1,"")</f>
        <v/>
      </c>
      <c r="CF249" s="6" t="str">
        <f>IF($W249=CF$4,MAX(CF$1:CF248)+1,"")</f>
        <v/>
      </c>
      <c r="CG249" s="6" t="str">
        <f>IF($W249=CG$4,MAX(CG$1:CG248)+1,"")</f>
        <v/>
      </c>
      <c r="CH249" s="6" t="str">
        <f>IF($W249=CH$4,MAX(CH$1:CH248)+1,"")</f>
        <v/>
      </c>
      <c r="CI249" s="6" t="str">
        <f>IF($W249=CI$4,MAX(CI$1:CI248)+1,"")</f>
        <v/>
      </c>
      <c r="CJ249" s="6" t="str">
        <f>IF($W249=CJ$4,MAX(CJ$1:CJ248)+1,"")</f>
        <v/>
      </c>
      <c r="CK249" s="6" t="str">
        <f>IF($W249=CK$4,MAX(CK$1:CK248)+1,"")</f>
        <v/>
      </c>
      <c r="CL249" s="6" t="str">
        <f>IF($W249=CL$4,MAX(CL$1:CL248)+1,"")</f>
        <v/>
      </c>
      <c r="CM249" s="6" t="str">
        <f>IF($W249=CM$4,MAX(CM$1:CM248)+1,"")</f>
        <v/>
      </c>
      <c r="CN249" s="6" t="str">
        <f>IF($W249=CN$4,MAX(CN$1:CN248)+1,"")</f>
        <v/>
      </c>
      <c r="CO249" s="6" t="str">
        <f>IF($W249=CO$4,MAX(CO$1:CO248)+1,"")</f>
        <v/>
      </c>
      <c r="CP249" s="6" t="str">
        <f>IF($W249=CP$4,MAX(CP$1:CP248)+1,"")</f>
        <v/>
      </c>
      <c r="CQ249" s="6" t="str">
        <f>IF($W249=CQ$4,MAX(CQ$1:CQ248)+1,"")</f>
        <v/>
      </c>
      <c r="CR249" s="6" t="str">
        <f>IF($W249=CR$4,MAX(CR$1:CR248)+1,"")</f>
        <v/>
      </c>
      <c r="CS249" s="6" t="str">
        <f>IF($W249=CS$4,MAX(CS$1:CS248)+1,"")</f>
        <v/>
      </c>
      <c r="CT249" s="5">
        <f t="shared" si="49"/>
        <v>17</v>
      </c>
      <c r="CU249" s="6" t="str">
        <f t="shared" si="50"/>
        <v>1849902289640</v>
      </c>
      <c r="CV249" s="5" t="str">
        <f t="shared" si="51"/>
        <v>เด็กชาย</v>
      </c>
      <c r="CW249" s="5" t="str" cm="1">
        <f t="array" ref="CW249">RIGHT(F249,MIN(LEN(SUBSTITUTE(F249,รายชื่อนักเรียนแยกห้อง!$AD$5:$AD$8,""))))</f>
        <v>กิตติพิเชษฐ์</v>
      </c>
      <c r="CX249" s="6">
        <f t="shared" si="52"/>
        <v>0</v>
      </c>
      <c r="CY249" s="6" t="str">
        <f t="shared" si="53"/>
        <v/>
      </c>
      <c r="CZ249" s="5" t="str">
        <f t="shared" si="54"/>
        <v>มัธยมศึกษาปีที่ 2/2-0</v>
      </c>
      <c r="DA249" s="5" t="str">
        <f t="shared" si="55"/>
        <v>มัธยมศึกษาปีที่ 2/2-</v>
      </c>
      <c r="DC249" s="6" t="str">
        <f>IF(DB249="วิทย์-คณิต (เตรียมวิศวะ)",MAX($DC$1:DC248)+1,"")</f>
        <v/>
      </c>
      <c r="DD249" s="6" t="str">
        <f>IF(DB249="วิทย์-คณิต (วิทยาศาสตร์สุขภาพ)",MAX($DD$1:DD248)+1,"")</f>
        <v/>
      </c>
      <c r="DE249" s="6" t="str">
        <f>IF(DB249="ศิลป์การจัดการธุรกิจการค้าสมัยใหม่",MAX($DE$1:DE248)+1,"")</f>
        <v/>
      </c>
      <c r="DF249" s="6" t="str">
        <f>IF(DB249="ศิลป์ภาษาจีนเพื่อธุรกิจ 4.0",MAX($DF$1:DF248)+1,"")</f>
        <v/>
      </c>
      <c r="DG249" s="6" t="str">
        <f>IF(DB249="ศิลป์ภาษาอังกฤษเพื่อการสื่อสารธุรกิจ",MAX($DG$1:DG248)+1,"")</f>
        <v/>
      </c>
      <c r="DH249" s="6" t="str">
        <f>IF(DB249="นวัตกรรมการจัดการเกษตร",MAX($DH$1:DH248)+1,"")</f>
        <v/>
      </c>
      <c r="DI249" s="5">
        <f t="shared" si="56"/>
        <v>0</v>
      </c>
      <c r="DJ249" s="5" t="str">
        <f t="shared" si="57"/>
        <v>มัธยมศึกษาปีที่ 2/2-17</v>
      </c>
      <c r="DK249" s="5" t="str">
        <f t="shared" si="58"/>
        <v>-0</v>
      </c>
      <c r="DL249" s="5" t="str">
        <f t="shared" si="59"/>
        <v>มัธยมศึกษาปีที่ 2</v>
      </c>
    </row>
    <row r="250" spans="1:116">
      <c r="A250" s="5" t="str">
        <f t="shared" si="61"/>
        <v>มัธยมศึกษาปีที่ 2/2-18</v>
      </c>
      <c r="B250" s="5" t="str">
        <f t="shared" si="46"/>
        <v>ช68211-18</v>
      </c>
      <c r="C250" s="5" t="str">
        <f t="shared" si="47"/>
        <v>-0</v>
      </c>
      <c r="D250" s="8">
        <v>18</v>
      </c>
      <c r="E250" s="9">
        <v>10610</v>
      </c>
      <c r="F250" s="3" t="s">
        <v>2039</v>
      </c>
      <c r="G250" s="3" t="s">
        <v>711</v>
      </c>
      <c r="H250" s="11">
        <v>1</v>
      </c>
      <c r="I250" s="11">
        <v>7</v>
      </c>
      <c r="J250" s="11">
        <v>0</v>
      </c>
      <c r="K250" s="11">
        <v>0</v>
      </c>
      <c r="L250" s="11">
        <v>4</v>
      </c>
      <c r="M250" s="11">
        <v>0</v>
      </c>
      <c r="N250" s="11">
        <v>1</v>
      </c>
      <c r="O250" s="11">
        <v>4</v>
      </c>
      <c r="P250" s="11">
        <v>4</v>
      </c>
      <c r="Q250" s="11">
        <v>1</v>
      </c>
      <c r="R250" s="11">
        <v>5</v>
      </c>
      <c r="S250" s="11">
        <v>7</v>
      </c>
      <c r="T250" s="11">
        <v>3</v>
      </c>
      <c r="U250" s="11" t="s">
        <v>580</v>
      </c>
      <c r="W250" s="6" t="str">
        <f>IF(X250="","",IF(X250=รายชื่อชมรม!$B$13,รายชื่อชมรม!$A$13,IF(X250=รายชื่อชมรม!$B$14,รายชื่อชมรม!$A$14,IF(X250=รายชื่อชมรม!$B$15,รายชื่อชมรม!$A$15,IF(X250=รายชื่อชมรม!$B$16,รายชื่อชมรม!$A$16,IF(X250=รายชื่อชมรม!$B$17,รายชื่อชมรม!$A$17,IF(X250=รายชื่อชมรม!$B$18,รายชื่อชมรม!$A$18,IF(X250=รายชื่อชมรม!$B$19,รายชื่อชมรม!$A$19,IF(X250=รายชื่อชมรม!$B$20,รายชื่อชมรม!$A$20,IF(X250=รายชื่อชมรม!$B$21,รายชื่อชมรม!$A$21,IF(X250=รายชื่อชมรม!$B$22,รายชื่อชมรม!$A$22,IF(X250=รายชื่อชมรม!$B$23,รายชื่อชมรม!$A$23,"-"))))))))))))</f>
        <v>ช68211</v>
      </c>
      <c r="X250" s="6" t="s">
        <v>1408</v>
      </c>
      <c r="Y250" s="6" t="str">
        <f>IF(W250=0,"",IF(W250="-","",IF(W250="","",VLOOKUP(W250,รายชื่อชมรม!$A$3:$F$83,3,FALSE))))</f>
        <v>นางสาวจันทนา  เกิดจันทร์ตรง</v>
      </c>
      <c r="Z250" s="6" t="str">
        <f>IF(Y250=$Z$4,MAX(Z$1:$Z249)+1,"")</f>
        <v/>
      </c>
      <c r="AA250" s="6" t="str">
        <f>IF($Y250=AA$4,MAX(AA$1:AA249)+1,"")</f>
        <v/>
      </c>
      <c r="AB250" s="6" t="str">
        <f>IF($Y250=AB$4,MAX(AB$1:AB249)+1,"")</f>
        <v/>
      </c>
      <c r="AC250" s="6" t="str">
        <f>IF($Y250=AC$4,MAX(AC$1:AC249)+1,"")</f>
        <v/>
      </c>
      <c r="AD250" s="6" t="str">
        <f>IF($Y250=AD$4,MAX(AD$1:AD249)+1,"")</f>
        <v/>
      </c>
      <c r="AE250" s="6" t="str">
        <f>IF($Y250=AE$4,MAX(AE$1:AE249)+1,"")</f>
        <v/>
      </c>
      <c r="AF250" s="6" t="str">
        <f>IF($Y250=AF$4,MAX(AF$1:AF249)+1,"")</f>
        <v/>
      </c>
      <c r="AG250" s="6" t="str">
        <f>IF($Y250=AG$4,MAX(AG$1:AG249)+1,"")</f>
        <v/>
      </c>
      <c r="AH250" s="6">
        <f>IF($Y250=AH$4,MAX(AH$1:AH249)+1,"")</f>
        <v>18</v>
      </c>
      <c r="AI250" s="5">
        <f t="shared" si="48"/>
        <v>18</v>
      </c>
      <c r="AK250" s="6" t="str">
        <f>IF($W250=AK$4,MAX(AK$1:AK249)+1,"")</f>
        <v/>
      </c>
      <c r="AL250" s="6" t="str">
        <f>IF($W250=AL$4,MAX(AL$1:AL249)+1,"")</f>
        <v/>
      </c>
      <c r="AM250" s="6" t="str">
        <f>IF($W250=AM$4,MAX(AM$1:AM249)+1,"")</f>
        <v/>
      </c>
      <c r="AN250" s="6" t="str">
        <f>IF($W250=AN$4,MAX(AN$1:AN249)+1,"")</f>
        <v/>
      </c>
      <c r="AO250" s="6" t="str">
        <f>IF($W250=AO$4,MAX(AO$1:AO249)+1,"")</f>
        <v/>
      </c>
      <c r="AP250" s="6" t="str">
        <f>IF($W250=AP$4,MAX(AP$1:AP249)+1,"")</f>
        <v/>
      </c>
      <c r="AQ250" s="6" t="str">
        <f>IF($W250=AQ$4,MAX(AQ$1:AQ249)+1,"")</f>
        <v/>
      </c>
      <c r="AR250" s="6" t="str">
        <f>IF($W250=AR$4,MAX(AR$1:AR249)+1,"")</f>
        <v/>
      </c>
      <c r="AS250" s="6" t="str">
        <f>IF($W250=AS$4,MAX(AS$1:AS249)+1,"")</f>
        <v/>
      </c>
      <c r="AT250" s="6" t="str">
        <f>IF($W250=AT$4,MAX(AT$1:AT249)+1,"")</f>
        <v/>
      </c>
      <c r="AU250" s="6" t="str">
        <f>IF($W250=AU$4,MAX(AU$1:AU249)+1,"")</f>
        <v/>
      </c>
      <c r="AV250" s="6" t="str">
        <f>IF($W250=AV$4,MAX(AV$1:AV249)+1,"")</f>
        <v/>
      </c>
      <c r="AW250" s="6" t="str">
        <f>IF($W250=AW$4,MAX(AW$1:AW249)+1,"")</f>
        <v/>
      </c>
      <c r="AX250" s="6" t="str">
        <f>IF($W250=AX$4,MAX(AX$1:AX249)+1,"")</f>
        <v/>
      </c>
      <c r="AY250" s="6" t="str">
        <f>IF($W250=AY$4,MAX(AY$1:AY249)+1,"")</f>
        <v/>
      </c>
      <c r="AZ250" s="6" t="str">
        <f>IF($W250=AZ$4,MAX(AZ$1:AZ249)+1,"")</f>
        <v/>
      </c>
      <c r="BA250" s="6" t="str">
        <f>IF($W250=BA$4,MAX(BA$1:BA249)+1,"")</f>
        <v/>
      </c>
      <c r="BB250" s="6" t="str">
        <f>IF($W250=BB$4,MAX(BB$1:BB249)+1,"")</f>
        <v/>
      </c>
      <c r="BC250" s="6" t="str">
        <f>IF($W250=BC$4,MAX(BC$1:BC249)+1,"")</f>
        <v/>
      </c>
      <c r="BD250" s="6" t="str">
        <f>IF($W250=BD$4,MAX(BD$1:BD249)+1,"")</f>
        <v/>
      </c>
      <c r="BE250" s="6">
        <f>IF($W250=BE$4,MAX(BE$1:BE249)+1,"")</f>
        <v>18</v>
      </c>
      <c r="BF250" s="6" t="str">
        <f>IF($W250=BF$4,MAX(BF$1:BF249)+1,"")</f>
        <v/>
      </c>
      <c r="BG250" s="6" t="str">
        <f>IF($W250=BG$4,MAX(BG$1:BG249)+1,"")</f>
        <v/>
      </c>
      <c r="BH250" s="6" t="str">
        <f>IF($W250=BH$4,MAX(BH$1:BH249)+1,"")</f>
        <v/>
      </c>
      <c r="BI250" s="6" t="str">
        <f>IF($W250=BI$4,MAX(BI$1:BI249)+1,"")</f>
        <v/>
      </c>
      <c r="BJ250" s="6" t="str">
        <f>IF($W250=BJ$4,MAX(BJ$1:BJ249)+1,"")</f>
        <v/>
      </c>
      <c r="BK250" s="6" t="str">
        <f>IF($W250=BK$4,MAX(BK$1:BK249)+1,"")</f>
        <v/>
      </c>
      <c r="BL250" s="6" t="str">
        <f>IF($W250=BL$4,MAX(BL$1:BL249)+1,"")</f>
        <v/>
      </c>
      <c r="BM250" s="6" t="str">
        <f>IF($W250=BM$4,MAX(BM$1:BM249)+1,"")</f>
        <v/>
      </c>
      <c r="BN250" s="6" t="str">
        <f>IF($W250=BN$4,MAX(BN$1:BN249)+1,"")</f>
        <v/>
      </c>
      <c r="BO250" s="6" t="str">
        <f>IF($W250=BO$4,MAX(BO$1:BO249)+1,"")</f>
        <v/>
      </c>
      <c r="BP250" s="6" t="str">
        <f>IF($W250=BP$4,MAX(BP$1:BP249)+1,"")</f>
        <v/>
      </c>
      <c r="BQ250" s="6" t="str">
        <f>IF($W250=BQ$4,MAX(BQ$1:BQ249)+1,"")</f>
        <v/>
      </c>
      <c r="BR250" s="6" t="str">
        <f>IF($W250=BR$4,MAX(BR$1:BR249)+1,"")</f>
        <v/>
      </c>
      <c r="BS250" s="6" t="str">
        <f>IF($W250=BS$4,MAX(BS$1:BS249)+1,"")</f>
        <v/>
      </c>
      <c r="BT250" s="6" t="str">
        <f>IF($W250=BT$4,MAX(BT$1:BT249)+1,"")</f>
        <v/>
      </c>
      <c r="BU250" s="6" t="str">
        <f>IF($W250=BU$4,MAX(BU$1:BU249)+1,"")</f>
        <v/>
      </c>
      <c r="BV250" s="6" t="str">
        <f>IF($W250=BV$4,MAX(BV$1:BV249)+1,"")</f>
        <v/>
      </c>
      <c r="BW250" s="6" t="str">
        <f>IF($W250=BW$4,MAX(BW$1:BW249)+1,"")</f>
        <v/>
      </c>
      <c r="BX250" s="6" t="str">
        <f>IF($W250=BX$4,MAX(BX$1:BX249)+1,"")</f>
        <v/>
      </c>
      <c r="BY250" s="6" t="str">
        <f>IF($W250=BY$4,MAX(BY$1:BY249)+1,"")</f>
        <v/>
      </c>
      <c r="BZ250" s="6" t="str">
        <f>IF($W250=BZ$4,MAX(BZ$1:BZ249)+1,"")</f>
        <v/>
      </c>
      <c r="CA250" s="6" t="str">
        <f>IF($W250=CA$4,MAX(CA$1:CA249)+1,"")</f>
        <v/>
      </c>
      <c r="CB250" s="6" t="str">
        <f>IF($W250=CB$4,MAX(CB$1:CB249)+1,"")</f>
        <v/>
      </c>
      <c r="CC250" s="6" t="str">
        <f>IF($W250=CC$4,MAX(CC$1:CC249)+1,"")</f>
        <v/>
      </c>
      <c r="CD250" s="6" t="str">
        <f>IF($W250=CD$4,MAX(CD$1:CD249)+1,"")</f>
        <v/>
      </c>
      <c r="CE250" s="6" t="str">
        <f>IF($W250=CE$4,MAX(CE$1:CE249)+1,"")</f>
        <v/>
      </c>
      <c r="CF250" s="6" t="str">
        <f>IF($W250=CF$4,MAX(CF$1:CF249)+1,"")</f>
        <v/>
      </c>
      <c r="CG250" s="6" t="str">
        <f>IF($W250=CG$4,MAX(CG$1:CG249)+1,"")</f>
        <v/>
      </c>
      <c r="CH250" s="6" t="str">
        <f>IF($W250=CH$4,MAX(CH$1:CH249)+1,"")</f>
        <v/>
      </c>
      <c r="CI250" s="6" t="str">
        <f>IF($W250=CI$4,MAX(CI$1:CI249)+1,"")</f>
        <v/>
      </c>
      <c r="CJ250" s="6" t="str">
        <f>IF($W250=CJ$4,MAX(CJ$1:CJ249)+1,"")</f>
        <v/>
      </c>
      <c r="CK250" s="6" t="str">
        <f>IF($W250=CK$4,MAX(CK$1:CK249)+1,"")</f>
        <v/>
      </c>
      <c r="CL250" s="6" t="str">
        <f>IF($W250=CL$4,MAX(CL$1:CL249)+1,"")</f>
        <v/>
      </c>
      <c r="CM250" s="6" t="str">
        <f>IF($W250=CM$4,MAX(CM$1:CM249)+1,"")</f>
        <v/>
      </c>
      <c r="CN250" s="6" t="str">
        <f>IF($W250=CN$4,MAX(CN$1:CN249)+1,"")</f>
        <v/>
      </c>
      <c r="CO250" s="6" t="str">
        <f>IF($W250=CO$4,MAX(CO$1:CO249)+1,"")</f>
        <v/>
      </c>
      <c r="CP250" s="6" t="str">
        <f>IF($W250=CP$4,MAX(CP$1:CP249)+1,"")</f>
        <v/>
      </c>
      <c r="CQ250" s="6" t="str">
        <f>IF($W250=CQ$4,MAX(CQ$1:CQ249)+1,"")</f>
        <v/>
      </c>
      <c r="CR250" s="6" t="str">
        <f>IF($W250=CR$4,MAX(CR$1:CR249)+1,"")</f>
        <v/>
      </c>
      <c r="CS250" s="6" t="str">
        <f>IF($W250=CS$4,MAX(CS$1:CS249)+1,"")</f>
        <v/>
      </c>
      <c r="CT250" s="5">
        <f t="shared" si="49"/>
        <v>18</v>
      </c>
      <c r="CU250" s="6" t="str">
        <f t="shared" si="50"/>
        <v>1700401441573</v>
      </c>
      <c r="CV250" s="5" t="str">
        <f t="shared" si="51"/>
        <v>เด็กชาย</v>
      </c>
      <c r="CW250" s="5" t="str" cm="1">
        <f t="array" ref="CW250">RIGHT(F250,MIN(LEN(SUBSTITUTE(F250,รายชื่อนักเรียนแยกห้อง!$AD$5:$AD$8,""))))</f>
        <v xml:space="preserve">อนันตสิทธิ์  </v>
      </c>
      <c r="CX250" s="6">
        <f t="shared" si="52"/>
        <v>0</v>
      </c>
      <c r="CY250" s="6" t="str">
        <f t="shared" si="53"/>
        <v/>
      </c>
      <c r="CZ250" s="5" t="str">
        <f t="shared" si="54"/>
        <v>มัธยมศึกษาปีที่ 2/2-0</v>
      </c>
      <c r="DA250" s="5" t="str">
        <f t="shared" si="55"/>
        <v>มัธยมศึกษาปีที่ 2/2-</v>
      </c>
      <c r="DC250" s="6" t="str">
        <f>IF(DB250="วิทย์-คณิต (เตรียมวิศวะ)",MAX($DC$1:DC249)+1,"")</f>
        <v/>
      </c>
      <c r="DD250" s="6" t="str">
        <f>IF(DB250="วิทย์-คณิต (วิทยาศาสตร์สุขภาพ)",MAX($DD$1:DD249)+1,"")</f>
        <v/>
      </c>
      <c r="DE250" s="6" t="str">
        <f>IF(DB250="ศิลป์การจัดการธุรกิจการค้าสมัยใหม่",MAX($DE$1:DE249)+1,"")</f>
        <v/>
      </c>
      <c r="DF250" s="6" t="str">
        <f>IF(DB250="ศิลป์ภาษาจีนเพื่อธุรกิจ 4.0",MAX($DF$1:DF249)+1,"")</f>
        <v/>
      </c>
      <c r="DG250" s="6" t="str">
        <f>IF(DB250="ศิลป์ภาษาอังกฤษเพื่อการสื่อสารธุรกิจ",MAX($DG$1:DG249)+1,"")</f>
        <v/>
      </c>
      <c r="DH250" s="6" t="str">
        <f>IF(DB250="นวัตกรรมการจัดการเกษตร",MAX($DH$1:DH249)+1,"")</f>
        <v/>
      </c>
      <c r="DI250" s="5">
        <f t="shared" si="56"/>
        <v>0</v>
      </c>
      <c r="DJ250" s="5" t="str">
        <f t="shared" si="57"/>
        <v>มัธยมศึกษาปีที่ 2/2-18</v>
      </c>
      <c r="DK250" s="5" t="str">
        <f t="shared" si="58"/>
        <v>-0</v>
      </c>
      <c r="DL250" s="5" t="str">
        <f t="shared" si="59"/>
        <v>มัธยมศึกษาปีที่ 2</v>
      </c>
    </row>
    <row r="251" spans="1:116">
      <c r="A251" s="5" t="str">
        <f t="shared" si="61"/>
        <v>มัธยมศึกษาปีที่ 2/2-19</v>
      </c>
      <c r="B251" s="5" t="str">
        <f t="shared" si="46"/>
        <v>ช68211-19</v>
      </c>
      <c r="C251" s="5" t="str">
        <f t="shared" si="47"/>
        <v>-0</v>
      </c>
      <c r="D251" s="8">
        <v>19</v>
      </c>
      <c r="E251" s="9">
        <v>10614</v>
      </c>
      <c r="F251" s="3" t="s">
        <v>712</v>
      </c>
      <c r="G251" s="3" t="s">
        <v>713</v>
      </c>
      <c r="H251" s="11">
        <v>1</v>
      </c>
      <c r="I251" s="11">
        <v>4</v>
      </c>
      <c r="J251" s="11">
        <v>4</v>
      </c>
      <c r="K251" s="11">
        <v>9</v>
      </c>
      <c r="L251" s="11">
        <v>9</v>
      </c>
      <c r="M251" s="11">
        <v>0</v>
      </c>
      <c r="N251" s="11">
        <v>1</v>
      </c>
      <c r="O251" s="11">
        <v>0</v>
      </c>
      <c r="P251" s="11">
        <v>1</v>
      </c>
      <c r="Q251" s="11">
        <v>3</v>
      </c>
      <c r="R251" s="11">
        <v>0</v>
      </c>
      <c r="S251" s="11">
        <v>7</v>
      </c>
      <c r="T251" s="11">
        <v>5</v>
      </c>
      <c r="U251" s="11" t="s">
        <v>580</v>
      </c>
      <c r="W251" s="6" t="str">
        <f>IF(X251="","",IF(X251=รายชื่อชมรม!$B$13,รายชื่อชมรม!$A$13,IF(X251=รายชื่อชมรม!$B$14,รายชื่อชมรม!$A$14,IF(X251=รายชื่อชมรม!$B$15,รายชื่อชมรม!$A$15,IF(X251=รายชื่อชมรม!$B$16,รายชื่อชมรม!$A$16,IF(X251=รายชื่อชมรม!$B$17,รายชื่อชมรม!$A$17,IF(X251=รายชื่อชมรม!$B$18,รายชื่อชมรม!$A$18,IF(X251=รายชื่อชมรม!$B$19,รายชื่อชมรม!$A$19,IF(X251=รายชื่อชมรม!$B$20,รายชื่อชมรม!$A$20,IF(X251=รายชื่อชมรม!$B$21,รายชื่อชมรม!$A$21,IF(X251=รายชื่อชมรม!$B$22,รายชื่อชมรม!$A$22,IF(X251=รายชื่อชมรม!$B$23,รายชื่อชมรม!$A$23,"-"))))))))))))</f>
        <v>ช68211</v>
      </c>
      <c r="X251" s="6" t="s">
        <v>1408</v>
      </c>
      <c r="Y251" s="6" t="str">
        <f>IF(W251=0,"",IF(W251="-","",IF(W251="","",VLOOKUP(W251,รายชื่อชมรม!$A$3:$F$83,3,FALSE))))</f>
        <v>นางสาวจันทนา  เกิดจันทร์ตรง</v>
      </c>
      <c r="Z251" s="6" t="str">
        <f>IF(Y251=$Z$4,MAX(Z$1:$Z250)+1,"")</f>
        <v/>
      </c>
      <c r="AA251" s="6" t="str">
        <f>IF($Y251=AA$4,MAX(AA$1:AA250)+1,"")</f>
        <v/>
      </c>
      <c r="AB251" s="6" t="str">
        <f>IF($Y251=AB$4,MAX(AB$1:AB250)+1,"")</f>
        <v/>
      </c>
      <c r="AC251" s="6" t="str">
        <f>IF($Y251=AC$4,MAX(AC$1:AC250)+1,"")</f>
        <v/>
      </c>
      <c r="AD251" s="6" t="str">
        <f>IF($Y251=AD$4,MAX(AD$1:AD250)+1,"")</f>
        <v/>
      </c>
      <c r="AE251" s="6" t="str">
        <f>IF($Y251=AE$4,MAX(AE$1:AE250)+1,"")</f>
        <v/>
      </c>
      <c r="AF251" s="6" t="str">
        <f>IF($Y251=AF$4,MAX(AF$1:AF250)+1,"")</f>
        <v/>
      </c>
      <c r="AG251" s="6" t="str">
        <f>IF($Y251=AG$4,MAX(AG$1:AG250)+1,"")</f>
        <v/>
      </c>
      <c r="AH251" s="6">
        <f>IF($Y251=AH$4,MAX(AH$1:AH250)+1,"")</f>
        <v>19</v>
      </c>
      <c r="AI251" s="5">
        <f t="shared" si="48"/>
        <v>19</v>
      </c>
      <c r="AK251" s="6" t="str">
        <f>IF($W251=AK$4,MAX(AK$1:AK250)+1,"")</f>
        <v/>
      </c>
      <c r="AL251" s="6" t="str">
        <f>IF($W251=AL$4,MAX(AL$1:AL250)+1,"")</f>
        <v/>
      </c>
      <c r="AM251" s="6" t="str">
        <f>IF($W251=AM$4,MAX(AM$1:AM250)+1,"")</f>
        <v/>
      </c>
      <c r="AN251" s="6" t="str">
        <f>IF($W251=AN$4,MAX(AN$1:AN250)+1,"")</f>
        <v/>
      </c>
      <c r="AO251" s="6" t="str">
        <f>IF($W251=AO$4,MAX(AO$1:AO250)+1,"")</f>
        <v/>
      </c>
      <c r="AP251" s="6" t="str">
        <f>IF($W251=AP$4,MAX(AP$1:AP250)+1,"")</f>
        <v/>
      </c>
      <c r="AQ251" s="6" t="str">
        <f>IF($W251=AQ$4,MAX(AQ$1:AQ250)+1,"")</f>
        <v/>
      </c>
      <c r="AR251" s="6" t="str">
        <f>IF($W251=AR$4,MAX(AR$1:AR250)+1,"")</f>
        <v/>
      </c>
      <c r="AS251" s="6" t="str">
        <f>IF($W251=AS$4,MAX(AS$1:AS250)+1,"")</f>
        <v/>
      </c>
      <c r="AT251" s="6" t="str">
        <f>IF($W251=AT$4,MAX(AT$1:AT250)+1,"")</f>
        <v/>
      </c>
      <c r="AU251" s="6" t="str">
        <f>IF($W251=AU$4,MAX(AU$1:AU250)+1,"")</f>
        <v/>
      </c>
      <c r="AV251" s="6" t="str">
        <f>IF($W251=AV$4,MAX(AV$1:AV250)+1,"")</f>
        <v/>
      </c>
      <c r="AW251" s="6" t="str">
        <f>IF($W251=AW$4,MAX(AW$1:AW250)+1,"")</f>
        <v/>
      </c>
      <c r="AX251" s="6" t="str">
        <f>IF($W251=AX$4,MAX(AX$1:AX250)+1,"")</f>
        <v/>
      </c>
      <c r="AY251" s="6" t="str">
        <f>IF($W251=AY$4,MAX(AY$1:AY250)+1,"")</f>
        <v/>
      </c>
      <c r="AZ251" s="6" t="str">
        <f>IF($W251=AZ$4,MAX(AZ$1:AZ250)+1,"")</f>
        <v/>
      </c>
      <c r="BA251" s="6" t="str">
        <f>IF($W251=BA$4,MAX(BA$1:BA250)+1,"")</f>
        <v/>
      </c>
      <c r="BB251" s="6" t="str">
        <f>IF($W251=BB$4,MAX(BB$1:BB250)+1,"")</f>
        <v/>
      </c>
      <c r="BC251" s="6" t="str">
        <f>IF($W251=BC$4,MAX(BC$1:BC250)+1,"")</f>
        <v/>
      </c>
      <c r="BD251" s="6" t="str">
        <f>IF($W251=BD$4,MAX(BD$1:BD250)+1,"")</f>
        <v/>
      </c>
      <c r="BE251" s="6">
        <f>IF($W251=BE$4,MAX(BE$1:BE250)+1,"")</f>
        <v>19</v>
      </c>
      <c r="BF251" s="6" t="str">
        <f>IF($W251=BF$4,MAX(BF$1:BF250)+1,"")</f>
        <v/>
      </c>
      <c r="BG251" s="6" t="str">
        <f>IF($W251=BG$4,MAX(BG$1:BG250)+1,"")</f>
        <v/>
      </c>
      <c r="BH251" s="6" t="str">
        <f>IF($W251=BH$4,MAX(BH$1:BH250)+1,"")</f>
        <v/>
      </c>
      <c r="BI251" s="6" t="str">
        <f>IF($W251=BI$4,MAX(BI$1:BI250)+1,"")</f>
        <v/>
      </c>
      <c r="BJ251" s="6" t="str">
        <f>IF($W251=BJ$4,MAX(BJ$1:BJ250)+1,"")</f>
        <v/>
      </c>
      <c r="BK251" s="6" t="str">
        <f>IF($W251=BK$4,MAX(BK$1:BK250)+1,"")</f>
        <v/>
      </c>
      <c r="BL251" s="6" t="str">
        <f>IF($W251=BL$4,MAX(BL$1:BL250)+1,"")</f>
        <v/>
      </c>
      <c r="BM251" s="6" t="str">
        <f>IF($W251=BM$4,MAX(BM$1:BM250)+1,"")</f>
        <v/>
      </c>
      <c r="BN251" s="6" t="str">
        <f>IF($W251=BN$4,MAX(BN$1:BN250)+1,"")</f>
        <v/>
      </c>
      <c r="BO251" s="6" t="str">
        <f>IF($W251=BO$4,MAX(BO$1:BO250)+1,"")</f>
        <v/>
      </c>
      <c r="BP251" s="6" t="str">
        <f>IF($W251=BP$4,MAX(BP$1:BP250)+1,"")</f>
        <v/>
      </c>
      <c r="BQ251" s="6" t="str">
        <f>IF($W251=BQ$4,MAX(BQ$1:BQ250)+1,"")</f>
        <v/>
      </c>
      <c r="BR251" s="6" t="str">
        <f>IF($W251=BR$4,MAX(BR$1:BR250)+1,"")</f>
        <v/>
      </c>
      <c r="BS251" s="6" t="str">
        <f>IF($W251=BS$4,MAX(BS$1:BS250)+1,"")</f>
        <v/>
      </c>
      <c r="BT251" s="6" t="str">
        <f>IF($W251=BT$4,MAX(BT$1:BT250)+1,"")</f>
        <v/>
      </c>
      <c r="BU251" s="6" t="str">
        <f>IF($W251=BU$4,MAX(BU$1:BU250)+1,"")</f>
        <v/>
      </c>
      <c r="BV251" s="6" t="str">
        <f>IF($W251=BV$4,MAX(BV$1:BV250)+1,"")</f>
        <v/>
      </c>
      <c r="BW251" s="6" t="str">
        <f>IF($W251=BW$4,MAX(BW$1:BW250)+1,"")</f>
        <v/>
      </c>
      <c r="BX251" s="6" t="str">
        <f>IF($W251=BX$4,MAX(BX$1:BX250)+1,"")</f>
        <v/>
      </c>
      <c r="BY251" s="6" t="str">
        <f>IF($W251=BY$4,MAX(BY$1:BY250)+1,"")</f>
        <v/>
      </c>
      <c r="BZ251" s="6" t="str">
        <f>IF($W251=BZ$4,MAX(BZ$1:BZ250)+1,"")</f>
        <v/>
      </c>
      <c r="CA251" s="6" t="str">
        <f>IF($W251=CA$4,MAX(CA$1:CA250)+1,"")</f>
        <v/>
      </c>
      <c r="CB251" s="6" t="str">
        <f>IF($W251=CB$4,MAX(CB$1:CB250)+1,"")</f>
        <v/>
      </c>
      <c r="CC251" s="6" t="str">
        <f>IF($W251=CC$4,MAX(CC$1:CC250)+1,"")</f>
        <v/>
      </c>
      <c r="CD251" s="6" t="str">
        <f>IF($W251=CD$4,MAX(CD$1:CD250)+1,"")</f>
        <v/>
      </c>
      <c r="CE251" s="6" t="str">
        <f>IF($W251=CE$4,MAX(CE$1:CE250)+1,"")</f>
        <v/>
      </c>
      <c r="CF251" s="6" t="str">
        <f>IF($W251=CF$4,MAX(CF$1:CF250)+1,"")</f>
        <v/>
      </c>
      <c r="CG251" s="6" t="str">
        <f>IF($W251=CG$4,MAX(CG$1:CG250)+1,"")</f>
        <v/>
      </c>
      <c r="CH251" s="6" t="str">
        <f>IF($W251=CH$4,MAX(CH$1:CH250)+1,"")</f>
        <v/>
      </c>
      <c r="CI251" s="6" t="str">
        <f>IF($W251=CI$4,MAX(CI$1:CI250)+1,"")</f>
        <v/>
      </c>
      <c r="CJ251" s="6" t="str">
        <f>IF($W251=CJ$4,MAX(CJ$1:CJ250)+1,"")</f>
        <v/>
      </c>
      <c r="CK251" s="6" t="str">
        <f>IF($W251=CK$4,MAX(CK$1:CK250)+1,"")</f>
        <v/>
      </c>
      <c r="CL251" s="6" t="str">
        <f>IF($W251=CL$4,MAX(CL$1:CL250)+1,"")</f>
        <v/>
      </c>
      <c r="CM251" s="6" t="str">
        <f>IF($W251=CM$4,MAX(CM$1:CM250)+1,"")</f>
        <v/>
      </c>
      <c r="CN251" s="6" t="str">
        <f>IF($W251=CN$4,MAX(CN$1:CN250)+1,"")</f>
        <v/>
      </c>
      <c r="CO251" s="6" t="str">
        <f>IF($W251=CO$4,MAX(CO$1:CO250)+1,"")</f>
        <v/>
      </c>
      <c r="CP251" s="6" t="str">
        <f>IF($W251=CP$4,MAX(CP$1:CP250)+1,"")</f>
        <v/>
      </c>
      <c r="CQ251" s="6" t="str">
        <f>IF($W251=CQ$4,MAX(CQ$1:CQ250)+1,"")</f>
        <v/>
      </c>
      <c r="CR251" s="6" t="str">
        <f>IF($W251=CR$4,MAX(CR$1:CR250)+1,"")</f>
        <v/>
      </c>
      <c r="CS251" s="6" t="str">
        <f>IF($W251=CS$4,MAX(CS$1:CS250)+1,"")</f>
        <v/>
      </c>
      <c r="CT251" s="5">
        <f t="shared" si="49"/>
        <v>19</v>
      </c>
      <c r="CU251" s="6" t="str">
        <f t="shared" si="50"/>
        <v>1449901013075</v>
      </c>
      <c r="CV251" s="5" t="str">
        <f t="shared" si="51"/>
        <v>เด็กชาย</v>
      </c>
      <c r="CW251" s="5" t="str" cm="1">
        <f t="array" ref="CW251">RIGHT(F251,MIN(LEN(SUBSTITUTE(F251,รายชื่อนักเรียนแยกห้อง!$AD$5:$AD$8,""))))</f>
        <v>ธรินทร์วรัช</v>
      </c>
      <c r="CX251" s="6">
        <f t="shared" si="52"/>
        <v>0</v>
      </c>
      <c r="CY251" s="6" t="str">
        <f t="shared" si="53"/>
        <v/>
      </c>
      <c r="CZ251" s="5" t="str">
        <f t="shared" si="54"/>
        <v>มัธยมศึกษาปีที่ 2/2-0</v>
      </c>
      <c r="DA251" s="5" t="str">
        <f t="shared" si="55"/>
        <v>มัธยมศึกษาปีที่ 2/2-</v>
      </c>
      <c r="DC251" s="6" t="str">
        <f>IF(DB251="วิทย์-คณิต (เตรียมวิศวะ)",MAX($DC$1:DC250)+1,"")</f>
        <v/>
      </c>
      <c r="DD251" s="6" t="str">
        <f>IF(DB251="วิทย์-คณิต (วิทยาศาสตร์สุขภาพ)",MAX($DD$1:DD250)+1,"")</f>
        <v/>
      </c>
      <c r="DE251" s="6" t="str">
        <f>IF(DB251="ศิลป์การจัดการธุรกิจการค้าสมัยใหม่",MAX($DE$1:DE250)+1,"")</f>
        <v/>
      </c>
      <c r="DF251" s="6" t="str">
        <f>IF(DB251="ศิลป์ภาษาจีนเพื่อธุรกิจ 4.0",MAX($DF$1:DF250)+1,"")</f>
        <v/>
      </c>
      <c r="DG251" s="6" t="str">
        <f>IF(DB251="ศิลป์ภาษาอังกฤษเพื่อการสื่อสารธุรกิจ",MAX($DG$1:DG250)+1,"")</f>
        <v/>
      </c>
      <c r="DH251" s="6" t="str">
        <f>IF(DB251="นวัตกรรมการจัดการเกษตร",MAX($DH$1:DH250)+1,"")</f>
        <v/>
      </c>
      <c r="DI251" s="5">
        <f t="shared" si="56"/>
        <v>0</v>
      </c>
      <c r="DJ251" s="5" t="str">
        <f t="shared" si="57"/>
        <v>มัธยมศึกษาปีที่ 2/2-19</v>
      </c>
      <c r="DK251" s="5" t="str">
        <f t="shared" si="58"/>
        <v>-0</v>
      </c>
      <c r="DL251" s="5" t="str">
        <f t="shared" si="59"/>
        <v>มัธยมศึกษาปีที่ 2</v>
      </c>
    </row>
    <row r="252" spans="1:116">
      <c r="A252" s="5" t="str">
        <f t="shared" si="61"/>
        <v>มัธยมศึกษาปีที่ 2/2-20</v>
      </c>
      <c r="B252" s="5" t="str">
        <f t="shared" si="46"/>
        <v>ช68211-20</v>
      </c>
      <c r="C252" s="5" t="str">
        <f t="shared" si="47"/>
        <v>-0</v>
      </c>
      <c r="D252" s="8">
        <v>20</v>
      </c>
      <c r="E252" s="9">
        <v>10615</v>
      </c>
      <c r="F252" s="3" t="s">
        <v>714</v>
      </c>
      <c r="G252" s="3" t="s">
        <v>715</v>
      </c>
      <c r="H252" s="11">
        <v>1</v>
      </c>
      <c r="I252" s="11">
        <v>1</v>
      </c>
      <c r="J252" s="11">
        <v>0</v>
      </c>
      <c r="K252" s="11">
        <v>3</v>
      </c>
      <c r="L252" s="11">
        <v>7</v>
      </c>
      <c r="M252" s="11">
        <v>0</v>
      </c>
      <c r="N252" s="11">
        <v>4</v>
      </c>
      <c r="O252" s="11">
        <v>6</v>
      </c>
      <c r="P252" s="11">
        <v>7</v>
      </c>
      <c r="Q252" s="11">
        <v>0</v>
      </c>
      <c r="R252" s="11">
        <v>2</v>
      </c>
      <c r="S252" s="11">
        <v>7</v>
      </c>
      <c r="T252" s="11">
        <v>5</v>
      </c>
      <c r="U252" s="11" t="s">
        <v>580</v>
      </c>
      <c r="W252" s="6" t="str">
        <f>IF(X252="","",IF(X252=รายชื่อชมรม!$B$13,รายชื่อชมรม!$A$13,IF(X252=รายชื่อชมรม!$B$14,รายชื่อชมรม!$A$14,IF(X252=รายชื่อชมรม!$B$15,รายชื่อชมรม!$A$15,IF(X252=รายชื่อชมรม!$B$16,รายชื่อชมรม!$A$16,IF(X252=รายชื่อชมรม!$B$17,รายชื่อชมรม!$A$17,IF(X252=รายชื่อชมรม!$B$18,รายชื่อชมรม!$A$18,IF(X252=รายชื่อชมรม!$B$19,รายชื่อชมรม!$A$19,IF(X252=รายชื่อชมรม!$B$20,รายชื่อชมรม!$A$20,IF(X252=รายชื่อชมรม!$B$21,รายชื่อชมรม!$A$21,IF(X252=รายชื่อชมรม!$B$22,รายชื่อชมรม!$A$22,IF(X252=รายชื่อชมรม!$B$23,รายชื่อชมรม!$A$23,"-"))))))))))))</f>
        <v>ช68211</v>
      </c>
      <c r="X252" s="6" t="s">
        <v>1408</v>
      </c>
      <c r="Y252" s="6" t="str">
        <f>IF(W252=0,"",IF(W252="-","",IF(W252="","",VLOOKUP(W252,รายชื่อชมรม!$A$3:$F$83,3,FALSE))))</f>
        <v>นางสาวจันทนา  เกิดจันทร์ตรง</v>
      </c>
      <c r="Z252" s="6" t="str">
        <f>IF(Y252=$Z$4,MAX(Z$1:$Z251)+1,"")</f>
        <v/>
      </c>
      <c r="AA252" s="6" t="str">
        <f>IF($Y252=AA$4,MAX(AA$1:AA251)+1,"")</f>
        <v/>
      </c>
      <c r="AB252" s="6" t="str">
        <f>IF($Y252=AB$4,MAX(AB$1:AB251)+1,"")</f>
        <v/>
      </c>
      <c r="AC252" s="6" t="str">
        <f>IF($Y252=AC$4,MAX(AC$1:AC251)+1,"")</f>
        <v/>
      </c>
      <c r="AD252" s="6" t="str">
        <f>IF($Y252=AD$4,MAX(AD$1:AD251)+1,"")</f>
        <v/>
      </c>
      <c r="AE252" s="6" t="str">
        <f>IF($Y252=AE$4,MAX(AE$1:AE251)+1,"")</f>
        <v/>
      </c>
      <c r="AF252" s="6" t="str">
        <f>IF($Y252=AF$4,MAX(AF$1:AF251)+1,"")</f>
        <v/>
      </c>
      <c r="AG252" s="6" t="str">
        <f>IF($Y252=AG$4,MAX(AG$1:AG251)+1,"")</f>
        <v/>
      </c>
      <c r="AH252" s="6">
        <f>IF($Y252=AH$4,MAX(AH$1:AH251)+1,"")</f>
        <v>20</v>
      </c>
      <c r="AI252" s="5">
        <f t="shared" si="48"/>
        <v>20</v>
      </c>
      <c r="AK252" s="6" t="str">
        <f>IF($W252=AK$4,MAX(AK$1:AK251)+1,"")</f>
        <v/>
      </c>
      <c r="AL252" s="6" t="str">
        <f>IF($W252=AL$4,MAX(AL$1:AL251)+1,"")</f>
        <v/>
      </c>
      <c r="AM252" s="6" t="str">
        <f>IF($W252=AM$4,MAX(AM$1:AM251)+1,"")</f>
        <v/>
      </c>
      <c r="AN252" s="6" t="str">
        <f>IF($W252=AN$4,MAX(AN$1:AN251)+1,"")</f>
        <v/>
      </c>
      <c r="AO252" s="6" t="str">
        <f>IF($W252=AO$4,MAX(AO$1:AO251)+1,"")</f>
        <v/>
      </c>
      <c r="AP252" s="6" t="str">
        <f>IF($W252=AP$4,MAX(AP$1:AP251)+1,"")</f>
        <v/>
      </c>
      <c r="AQ252" s="6" t="str">
        <f>IF($W252=AQ$4,MAX(AQ$1:AQ251)+1,"")</f>
        <v/>
      </c>
      <c r="AR252" s="6" t="str">
        <f>IF($W252=AR$4,MAX(AR$1:AR251)+1,"")</f>
        <v/>
      </c>
      <c r="AS252" s="6" t="str">
        <f>IF($W252=AS$4,MAX(AS$1:AS251)+1,"")</f>
        <v/>
      </c>
      <c r="AT252" s="6" t="str">
        <f>IF($W252=AT$4,MAX(AT$1:AT251)+1,"")</f>
        <v/>
      </c>
      <c r="AU252" s="6" t="str">
        <f>IF($W252=AU$4,MAX(AU$1:AU251)+1,"")</f>
        <v/>
      </c>
      <c r="AV252" s="6" t="str">
        <f>IF($W252=AV$4,MAX(AV$1:AV251)+1,"")</f>
        <v/>
      </c>
      <c r="AW252" s="6" t="str">
        <f>IF($W252=AW$4,MAX(AW$1:AW251)+1,"")</f>
        <v/>
      </c>
      <c r="AX252" s="6" t="str">
        <f>IF($W252=AX$4,MAX(AX$1:AX251)+1,"")</f>
        <v/>
      </c>
      <c r="AY252" s="6" t="str">
        <f>IF($W252=AY$4,MAX(AY$1:AY251)+1,"")</f>
        <v/>
      </c>
      <c r="AZ252" s="6" t="str">
        <f>IF($W252=AZ$4,MAX(AZ$1:AZ251)+1,"")</f>
        <v/>
      </c>
      <c r="BA252" s="6" t="str">
        <f>IF($W252=BA$4,MAX(BA$1:BA251)+1,"")</f>
        <v/>
      </c>
      <c r="BB252" s="6" t="str">
        <f>IF($W252=BB$4,MAX(BB$1:BB251)+1,"")</f>
        <v/>
      </c>
      <c r="BC252" s="6" t="str">
        <f>IF($W252=BC$4,MAX(BC$1:BC251)+1,"")</f>
        <v/>
      </c>
      <c r="BD252" s="6" t="str">
        <f>IF($W252=BD$4,MAX(BD$1:BD251)+1,"")</f>
        <v/>
      </c>
      <c r="BE252" s="6">
        <f>IF($W252=BE$4,MAX(BE$1:BE251)+1,"")</f>
        <v>20</v>
      </c>
      <c r="BF252" s="6" t="str">
        <f>IF($W252=BF$4,MAX(BF$1:BF251)+1,"")</f>
        <v/>
      </c>
      <c r="BG252" s="6" t="str">
        <f>IF($W252=BG$4,MAX(BG$1:BG251)+1,"")</f>
        <v/>
      </c>
      <c r="BH252" s="6" t="str">
        <f>IF($W252=BH$4,MAX(BH$1:BH251)+1,"")</f>
        <v/>
      </c>
      <c r="BI252" s="6" t="str">
        <f>IF($W252=BI$4,MAX(BI$1:BI251)+1,"")</f>
        <v/>
      </c>
      <c r="BJ252" s="6" t="str">
        <f>IF($W252=BJ$4,MAX(BJ$1:BJ251)+1,"")</f>
        <v/>
      </c>
      <c r="BK252" s="6" t="str">
        <f>IF($W252=BK$4,MAX(BK$1:BK251)+1,"")</f>
        <v/>
      </c>
      <c r="BL252" s="6" t="str">
        <f>IF($W252=BL$4,MAX(BL$1:BL251)+1,"")</f>
        <v/>
      </c>
      <c r="BM252" s="6" t="str">
        <f>IF($W252=BM$4,MAX(BM$1:BM251)+1,"")</f>
        <v/>
      </c>
      <c r="BN252" s="6" t="str">
        <f>IF($W252=BN$4,MAX(BN$1:BN251)+1,"")</f>
        <v/>
      </c>
      <c r="BO252" s="6" t="str">
        <f>IF($W252=BO$4,MAX(BO$1:BO251)+1,"")</f>
        <v/>
      </c>
      <c r="BP252" s="6" t="str">
        <f>IF($W252=BP$4,MAX(BP$1:BP251)+1,"")</f>
        <v/>
      </c>
      <c r="BQ252" s="6" t="str">
        <f>IF($W252=BQ$4,MAX(BQ$1:BQ251)+1,"")</f>
        <v/>
      </c>
      <c r="BR252" s="6" t="str">
        <f>IF($W252=BR$4,MAX(BR$1:BR251)+1,"")</f>
        <v/>
      </c>
      <c r="BS252" s="6" t="str">
        <f>IF($W252=BS$4,MAX(BS$1:BS251)+1,"")</f>
        <v/>
      </c>
      <c r="BT252" s="6" t="str">
        <f>IF($W252=BT$4,MAX(BT$1:BT251)+1,"")</f>
        <v/>
      </c>
      <c r="BU252" s="6" t="str">
        <f>IF($W252=BU$4,MAX(BU$1:BU251)+1,"")</f>
        <v/>
      </c>
      <c r="BV252" s="6" t="str">
        <f>IF($W252=BV$4,MAX(BV$1:BV251)+1,"")</f>
        <v/>
      </c>
      <c r="BW252" s="6" t="str">
        <f>IF($W252=BW$4,MAX(BW$1:BW251)+1,"")</f>
        <v/>
      </c>
      <c r="BX252" s="6" t="str">
        <f>IF($W252=BX$4,MAX(BX$1:BX251)+1,"")</f>
        <v/>
      </c>
      <c r="BY252" s="6" t="str">
        <f>IF($W252=BY$4,MAX(BY$1:BY251)+1,"")</f>
        <v/>
      </c>
      <c r="BZ252" s="6" t="str">
        <f>IF($W252=BZ$4,MAX(BZ$1:BZ251)+1,"")</f>
        <v/>
      </c>
      <c r="CA252" s="6" t="str">
        <f>IF($W252=CA$4,MAX(CA$1:CA251)+1,"")</f>
        <v/>
      </c>
      <c r="CB252" s="6" t="str">
        <f>IF($W252=CB$4,MAX(CB$1:CB251)+1,"")</f>
        <v/>
      </c>
      <c r="CC252" s="6" t="str">
        <f>IF($W252=CC$4,MAX(CC$1:CC251)+1,"")</f>
        <v/>
      </c>
      <c r="CD252" s="6" t="str">
        <f>IF($W252=CD$4,MAX(CD$1:CD251)+1,"")</f>
        <v/>
      </c>
      <c r="CE252" s="6" t="str">
        <f>IF($W252=CE$4,MAX(CE$1:CE251)+1,"")</f>
        <v/>
      </c>
      <c r="CF252" s="6" t="str">
        <f>IF($W252=CF$4,MAX(CF$1:CF251)+1,"")</f>
        <v/>
      </c>
      <c r="CG252" s="6" t="str">
        <f>IF($W252=CG$4,MAX(CG$1:CG251)+1,"")</f>
        <v/>
      </c>
      <c r="CH252" s="6" t="str">
        <f>IF($W252=CH$4,MAX(CH$1:CH251)+1,"")</f>
        <v/>
      </c>
      <c r="CI252" s="6" t="str">
        <f>IF($W252=CI$4,MAX(CI$1:CI251)+1,"")</f>
        <v/>
      </c>
      <c r="CJ252" s="6" t="str">
        <f>IF($W252=CJ$4,MAX(CJ$1:CJ251)+1,"")</f>
        <v/>
      </c>
      <c r="CK252" s="6" t="str">
        <f>IF($W252=CK$4,MAX(CK$1:CK251)+1,"")</f>
        <v/>
      </c>
      <c r="CL252" s="6" t="str">
        <f>IF($W252=CL$4,MAX(CL$1:CL251)+1,"")</f>
        <v/>
      </c>
      <c r="CM252" s="6" t="str">
        <f>IF($W252=CM$4,MAX(CM$1:CM251)+1,"")</f>
        <v/>
      </c>
      <c r="CN252" s="6" t="str">
        <f>IF($W252=CN$4,MAX(CN$1:CN251)+1,"")</f>
        <v/>
      </c>
      <c r="CO252" s="6" t="str">
        <f>IF($W252=CO$4,MAX(CO$1:CO251)+1,"")</f>
        <v/>
      </c>
      <c r="CP252" s="6" t="str">
        <f>IF($W252=CP$4,MAX(CP$1:CP251)+1,"")</f>
        <v/>
      </c>
      <c r="CQ252" s="6" t="str">
        <f>IF($W252=CQ$4,MAX(CQ$1:CQ251)+1,"")</f>
        <v/>
      </c>
      <c r="CR252" s="6" t="str">
        <f>IF($W252=CR$4,MAX(CR$1:CR251)+1,"")</f>
        <v/>
      </c>
      <c r="CS252" s="6" t="str">
        <f>IF($W252=CS$4,MAX(CS$1:CS251)+1,"")</f>
        <v/>
      </c>
      <c r="CT252" s="5">
        <f t="shared" si="49"/>
        <v>20</v>
      </c>
      <c r="CU252" s="6" t="str">
        <f t="shared" si="50"/>
        <v>1103704670275</v>
      </c>
      <c r="CV252" s="5" t="str">
        <f t="shared" si="51"/>
        <v>เด็กชาย</v>
      </c>
      <c r="CW252" s="5" t="str" cm="1">
        <f t="array" ref="CW252">RIGHT(F252,MIN(LEN(SUBSTITUTE(F252,รายชื่อนักเรียนแยกห้อง!$AD$5:$AD$8,""))))</f>
        <v>อาชวิต</v>
      </c>
      <c r="CX252" s="6">
        <f t="shared" si="52"/>
        <v>0</v>
      </c>
      <c r="CY252" s="6" t="str">
        <f t="shared" si="53"/>
        <v/>
      </c>
      <c r="CZ252" s="5" t="str">
        <f t="shared" si="54"/>
        <v>มัธยมศึกษาปีที่ 2/2-0</v>
      </c>
      <c r="DA252" s="5" t="str">
        <f t="shared" si="55"/>
        <v>มัธยมศึกษาปีที่ 2/2-</v>
      </c>
      <c r="DC252" s="6" t="str">
        <f>IF(DB252="วิทย์-คณิต (เตรียมวิศวะ)",MAX($DC$1:DC251)+1,"")</f>
        <v/>
      </c>
      <c r="DD252" s="6" t="str">
        <f>IF(DB252="วิทย์-คณิต (วิทยาศาสตร์สุขภาพ)",MAX($DD$1:DD251)+1,"")</f>
        <v/>
      </c>
      <c r="DE252" s="6" t="str">
        <f>IF(DB252="ศิลป์การจัดการธุรกิจการค้าสมัยใหม่",MAX($DE$1:DE251)+1,"")</f>
        <v/>
      </c>
      <c r="DF252" s="6" t="str">
        <f>IF(DB252="ศิลป์ภาษาจีนเพื่อธุรกิจ 4.0",MAX($DF$1:DF251)+1,"")</f>
        <v/>
      </c>
      <c r="DG252" s="6" t="str">
        <f>IF(DB252="ศิลป์ภาษาอังกฤษเพื่อการสื่อสารธุรกิจ",MAX($DG$1:DG251)+1,"")</f>
        <v/>
      </c>
      <c r="DH252" s="6" t="str">
        <f>IF(DB252="นวัตกรรมการจัดการเกษตร",MAX($DH$1:DH251)+1,"")</f>
        <v/>
      </c>
      <c r="DI252" s="5">
        <f t="shared" si="56"/>
        <v>0</v>
      </c>
      <c r="DJ252" s="5" t="str">
        <f t="shared" si="57"/>
        <v>มัธยมศึกษาปีที่ 2/2-20</v>
      </c>
      <c r="DK252" s="5" t="str">
        <f t="shared" si="58"/>
        <v>-0</v>
      </c>
      <c r="DL252" s="5" t="str">
        <f t="shared" si="59"/>
        <v>มัธยมศึกษาปีที่ 2</v>
      </c>
    </row>
    <row r="253" spans="1:116">
      <c r="A253" s="5" t="str">
        <f t="shared" si="61"/>
        <v>มัธยมศึกษาปีที่ 2/2-21</v>
      </c>
      <c r="B253" s="5" t="str">
        <f t="shared" si="46"/>
        <v>ช68211-21</v>
      </c>
      <c r="C253" s="5" t="str">
        <f t="shared" si="47"/>
        <v>-0</v>
      </c>
      <c r="D253" s="8">
        <v>21</v>
      </c>
      <c r="E253" s="9">
        <v>10616</v>
      </c>
      <c r="F253" s="3" t="s">
        <v>716</v>
      </c>
      <c r="G253" s="3" t="s">
        <v>717</v>
      </c>
      <c r="H253" s="11">
        <v>1</v>
      </c>
      <c r="I253" s="11">
        <v>7</v>
      </c>
      <c r="J253" s="11">
        <v>0</v>
      </c>
      <c r="K253" s="11">
        <v>9</v>
      </c>
      <c r="L253" s="11">
        <v>9</v>
      </c>
      <c r="M253" s="11">
        <v>0</v>
      </c>
      <c r="N253" s="11">
        <v>1</v>
      </c>
      <c r="O253" s="11">
        <v>9</v>
      </c>
      <c r="P253" s="11">
        <v>0</v>
      </c>
      <c r="Q253" s="11">
        <v>9</v>
      </c>
      <c r="R253" s="11">
        <v>1</v>
      </c>
      <c r="S253" s="11">
        <v>0</v>
      </c>
      <c r="T253" s="11">
        <v>6</v>
      </c>
      <c r="U253" s="11" t="s">
        <v>580</v>
      </c>
      <c r="W253" s="6" t="str">
        <f>IF(X253="","",IF(X253=รายชื่อชมรม!$B$13,รายชื่อชมรม!$A$13,IF(X253=รายชื่อชมรม!$B$14,รายชื่อชมรม!$A$14,IF(X253=รายชื่อชมรม!$B$15,รายชื่อชมรม!$A$15,IF(X253=รายชื่อชมรม!$B$16,รายชื่อชมรม!$A$16,IF(X253=รายชื่อชมรม!$B$17,รายชื่อชมรม!$A$17,IF(X253=รายชื่อชมรม!$B$18,รายชื่อชมรม!$A$18,IF(X253=รายชื่อชมรม!$B$19,รายชื่อชมรม!$A$19,IF(X253=รายชื่อชมรม!$B$20,รายชื่อชมรม!$A$20,IF(X253=รายชื่อชมรม!$B$21,รายชื่อชมรม!$A$21,IF(X253=รายชื่อชมรม!$B$22,รายชื่อชมรม!$A$22,IF(X253=รายชื่อชมรม!$B$23,รายชื่อชมรม!$A$23,"-"))))))))))))</f>
        <v>ช68211</v>
      </c>
      <c r="X253" s="6" t="s">
        <v>1408</v>
      </c>
      <c r="Y253" s="6" t="str">
        <f>IF(W253=0,"",IF(W253="-","",IF(W253="","",VLOOKUP(W253,รายชื่อชมรม!$A$3:$F$83,3,FALSE))))</f>
        <v>นางสาวจันทนา  เกิดจันทร์ตรง</v>
      </c>
      <c r="Z253" s="6" t="str">
        <f>IF(Y253=$Z$4,MAX(Z$1:$Z252)+1,"")</f>
        <v/>
      </c>
      <c r="AA253" s="6" t="str">
        <f>IF($Y253=AA$4,MAX(AA$1:AA252)+1,"")</f>
        <v/>
      </c>
      <c r="AB253" s="6" t="str">
        <f>IF($Y253=AB$4,MAX(AB$1:AB252)+1,"")</f>
        <v/>
      </c>
      <c r="AC253" s="6" t="str">
        <f>IF($Y253=AC$4,MAX(AC$1:AC252)+1,"")</f>
        <v/>
      </c>
      <c r="AD253" s="6" t="str">
        <f>IF($Y253=AD$4,MAX(AD$1:AD252)+1,"")</f>
        <v/>
      </c>
      <c r="AE253" s="6" t="str">
        <f>IF($Y253=AE$4,MAX(AE$1:AE252)+1,"")</f>
        <v/>
      </c>
      <c r="AF253" s="6" t="str">
        <f>IF($Y253=AF$4,MAX(AF$1:AF252)+1,"")</f>
        <v/>
      </c>
      <c r="AG253" s="6" t="str">
        <f>IF($Y253=AG$4,MAX(AG$1:AG252)+1,"")</f>
        <v/>
      </c>
      <c r="AH253" s="6">
        <f>IF($Y253=AH$4,MAX(AH$1:AH252)+1,"")</f>
        <v>21</v>
      </c>
      <c r="AI253" s="5">
        <f t="shared" si="48"/>
        <v>21</v>
      </c>
      <c r="AK253" s="6" t="str">
        <f>IF($W253=AK$4,MAX(AK$1:AK252)+1,"")</f>
        <v/>
      </c>
      <c r="AL253" s="6" t="str">
        <f>IF($W253=AL$4,MAX(AL$1:AL252)+1,"")</f>
        <v/>
      </c>
      <c r="AM253" s="6" t="str">
        <f>IF($W253=AM$4,MAX(AM$1:AM252)+1,"")</f>
        <v/>
      </c>
      <c r="AN253" s="6" t="str">
        <f>IF($W253=AN$4,MAX(AN$1:AN252)+1,"")</f>
        <v/>
      </c>
      <c r="AO253" s="6" t="str">
        <f>IF($W253=AO$4,MAX(AO$1:AO252)+1,"")</f>
        <v/>
      </c>
      <c r="AP253" s="6" t="str">
        <f>IF($W253=AP$4,MAX(AP$1:AP252)+1,"")</f>
        <v/>
      </c>
      <c r="AQ253" s="6" t="str">
        <f>IF($W253=AQ$4,MAX(AQ$1:AQ252)+1,"")</f>
        <v/>
      </c>
      <c r="AR253" s="6" t="str">
        <f>IF($W253=AR$4,MAX(AR$1:AR252)+1,"")</f>
        <v/>
      </c>
      <c r="AS253" s="6" t="str">
        <f>IF($W253=AS$4,MAX(AS$1:AS252)+1,"")</f>
        <v/>
      </c>
      <c r="AT253" s="6" t="str">
        <f>IF($W253=AT$4,MAX(AT$1:AT252)+1,"")</f>
        <v/>
      </c>
      <c r="AU253" s="6" t="str">
        <f>IF($W253=AU$4,MAX(AU$1:AU252)+1,"")</f>
        <v/>
      </c>
      <c r="AV253" s="6" t="str">
        <f>IF($W253=AV$4,MAX(AV$1:AV252)+1,"")</f>
        <v/>
      </c>
      <c r="AW253" s="6" t="str">
        <f>IF($W253=AW$4,MAX(AW$1:AW252)+1,"")</f>
        <v/>
      </c>
      <c r="AX253" s="6" t="str">
        <f>IF($W253=AX$4,MAX(AX$1:AX252)+1,"")</f>
        <v/>
      </c>
      <c r="AY253" s="6" t="str">
        <f>IF($W253=AY$4,MAX(AY$1:AY252)+1,"")</f>
        <v/>
      </c>
      <c r="AZ253" s="6" t="str">
        <f>IF($W253=AZ$4,MAX(AZ$1:AZ252)+1,"")</f>
        <v/>
      </c>
      <c r="BA253" s="6" t="str">
        <f>IF($W253=BA$4,MAX(BA$1:BA252)+1,"")</f>
        <v/>
      </c>
      <c r="BB253" s="6" t="str">
        <f>IF($W253=BB$4,MAX(BB$1:BB252)+1,"")</f>
        <v/>
      </c>
      <c r="BC253" s="6" t="str">
        <f>IF($W253=BC$4,MAX(BC$1:BC252)+1,"")</f>
        <v/>
      </c>
      <c r="BD253" s="6" t="str">
        <f>IF($W253=BD$4,MAX(BD$1:BD252)+1,"")</f>
        <v/>
      </c>
      <c r="BE253" s="6">
        <f>IF($W253=BE$4,MAX(BE$1:BE252)+1,"")</f>
        <v>21</v>
      </c>
      <c r="BF253" s="6" t="str">
        <f>IF($W253=BF$4,MAX(BF$1:BF252)+1,"")</f>
        <v/>
      </c>
      <c r="BG253" s="6" t="str">
        <f>IF($W253=BG$4,MAX(BG$1:BG252)+1,"")</f>
        <v/>
      </c>
      <c r="BH253" s="6" t="str">
        <f>IF($W253=BH$4,MAX(BH$1:BH252)+1,"")</f>
        <v/>
      </c>
      <c r="BI253" s="6" t="str">
        <f>IF($W253=BI$4,MAX(BI$1:BI252)+1,"")</f>
        <v/>
      </c>
      <c r="BJ253" s="6" t="str">
        <f>IF($W253=BJ$4,MAX(BJ$1:BJ252)+1,"")</f>
        <v/>
      </c>
      <c r="BK253" s="6" t="str">
        <f>IF($W253=BK$4,MAX(BK$1:BK252)+1,"")</f>
        <v/>
      </c>
      <c r="BL253" s="6" t="str">
        <f>IF($W253=BL$4,MAX(BL$1:BL252)+1,"")</f>
        <v/>
      </c>
      <c r="BM253" s="6" t="str">
        <f>IF($W253=BM$4,MAX(BM$1:BM252)+1,"")</f>
        <v/>
      </c>
      <c r="BN253" s="6" t="str">
        <f>IF($W253=BN$4,MAX(BN$1:BN252)+1,"")</f>
        <v/>
      </c>
      <c r="BO253" s="6" t="str">
        <f>IF($W253=BO$4,MAX(BO$1:BO252)+1,"")</f>
        <v/>
      </c>
      <c r="BP253" s="6" t="str">
        <f>IF($W253=BP$4,MAX(BP$1:BP252)+1,"")</f>
        <v/>
      </c>
      <c r="BQ253" s="6" t="str">
        <f>IF($W253=BQ$4,MAX(BQ$1:BQ252)+1,"")</f>
        <v/>
      </c>
      <c r="BR253" s="6" t="str">
        <f>IF($W253=BR$4,MAX(BR$1:BR252)+1,"")</f>
        <v/>
      </c>
      <c r="BS253" s="6" t="str">
        <f>IF($W253=BS$4,MAX(BS$1:BS252)+1,"")</f>
        <v/>
      </c>
      <c r="BT253" s="6" t="str">
        <f>IF($W253=BT$4,MAX(BT$1:BT252)+1,"")</f>
        <v/>
      </c>
      <c r="BU253" s="6" t="str">
        <f>IF($W253=BU$4,MAX(BU$1:BU252)+1,"")</f>
        <v/>
      </c>
      <c r="BV253" s="6" t="str">
        <f>IF($W253=BV$4,MAX(BV$1:BV252)+1,"")</f>
        <v/>
      </c>
      <c r="BW253" s="6" t="str">
        <f>IF($W253=BW$4,MAX(BW$1:BW252)+1,"")</f>
        <v/>
      </c>
      <c r="BX253" s="6" t="str">
        <f>IF($W253=BX$4,MAX(BX$1:BX252)+1,"")</f>
        <v/>
      </c>
      <c r="BY253" s="6" t="str">
        <f>IF($W253=BY$4,MAX(BY$1:BY252)+1,"")</f>
        <v/>
      </c>
      <c r="BZ253" s="6" t="str">
        <f>IF($W253=BZ$4,MAX(BZ$1:BZ252)+1,"")</f>
        <v/>
      </c>
      <c r="CA253" s="6" t="str">
        <f>IF($W253=CA$4,MAX(CA$1:CA252)+1,"")</f>
        <v/>
      </c>
      <c r="CB253" s="6" t="str">
        <f>IF($W253=CB$4,MAX(CB$1:CB252)+1,"")</f>
        <v/>
      </c>
      <c r="CC253" s="6" t="str">
        <f>IF($W253=CC$4,MAX(CC$1:CC252)+1,"")</f>
        <v/>
      </c>
      <c r="CD253" s="6" t="str">
        <f>IF($W253=CD$4,MAX(CD$1:CD252)+1,"")</f>
        <v/>
      </c>
      <c r="CE253" s="6" t="str">
        <f>IF($W253=CE$4,MAX(CE$1:CE252)+1,"")</f>
        <v/>
      </c>
      <c r="CF253" s="6" t="str">
        <f>IF($W253=CF$4,MAX(CF$1:CF252)+1,"")</f>
        <v/>
      </c>
      <c r="CG253" s="6" t="str">
        <f>IF($W253=CG$4,MAX(CG$1:CG252)+1,"")</f>
        <v/>
      </c>
      <c r="CH253" s="6" t="str">
        <f>IF($W253=CH$4,MAX(CH$1:CH252)+1,"")</f>
        <v/>
      </c>
      <c r="CI253" s="6" t="str">
        <f>IF($W253=CI$4,MAX(CI$1:CI252)+1,"")</f>
        <v/>
      </c>
      <c r="CJ253" s="6" t="str">
        <f>IF($W253=CJ$4,MAX(CJ$1:CJ252)+1,"")</f>
        <v/>
      </c>
      <c r="CK253" s="6" t="str">
        <f>IF($W253=CK$4,MAX(CK$1:CK252)+1,"")</f>
        <v/>
      </c>
      <c r="CL253" s="6" t="str">
        <f>IF($W253=CL$4,MAX(CL$1:CL252)+1,"")</f>
        <v/>
      </c>
      <c r="CM253" s="6" t="str">
        <f>IF($W253=CM$4,MAX(CM$1:CM252)+1,"")</f>
        <v/>
      </c>
      <c r="CN253" s="6" t="str">
        <f>IF($W253=CN$4,MAX(CN$1:CN252)+1,"")</f>
        <v/>
      </c>
      <c r="CO253" s="6" t="str">
        <f>IF($W253=CO$4,MAX(CO$1:CO252)+1,"")</f>
        <v/>
      </c>
      <c r="CP253" s="6" t="str">
        <f>IF($W253=CP$4,MAX(CP$1:CP252)+1,"")</f>
        <v/>
      </c>
      <c r="CQ253" s="6" t="str">
        <f>IF($W253=CQ$4,MAX(CQ$1:CQ252)+1,"")</f>
        <v/>
      </c>
      <c r="CR253" s="6" t="str">
        <f>IF($W253=CR$4,MAX(CR$1:CR252)+1,"")</f>
        <v/>
      </c>
      <c r="CS253" s="6" t="str">
        <f>IF($W253=CS$4,MAX(CS$1:CS252)+1,"")</f>
        <v/>
      </c>
      <c r="CT253" s="5">
        <f t="shared" si="49"/>
        <v>21</v>
      </c>
      <c r="CU253" s="6" t="str">
        <f t="shared" si="50"/>
        <v>1709901909106</v>
      </c>
      <c r="CV253" s="5" t="str">
        <f t="shared" si="51"/>
        <v>เด็กชาย</v>
      </c>
      <c r="CW253" s="5" t="str" cm="1">
        <f t="array" ref="CW253">RIGHT(F253,MIN(LEN(SUBSTITUTE(F253,รายชื่อนักเรียนแยกห้อง!$AD$5:$AD$8,""))))</f>
        <v>เปรมณัช</v>
      </c>
      <c r="CX253" s="6">
        <f t="shared" si="52"/>
        <v>0</v>
      </c>
      <c r="CY253" s="6" t="str">
        <f t="shared" si="53"/>
        <v/>
      </c>
      <c r="CZ253" s="5" t="str">
        <f t="shared" si="54"/>
        <v>มัธยมศึกษาปีที่ 2/2-0</v>
      </c>
      <c r="DA253" s="5" t="str">
        <f t="shared" si="55"/>
        <v>มัธยมศึกษาปีที่ 2/2-</v>
      </c>
      <c r="DC253" s="6" t="str">
        <f>IF(DB253="วิทย์-คณิต (เตรียมวิศวะ)",MAX($DC$1:DC252)+1,"")</f>
        <v/>
      </c>
      <c r="DD253" s="6" t="str">
        <f>IF(DB253="วิทย์-คณิต (วิทยาศาสตร์สุขภาพ)",MAX($DD$1:DD252)+1,"")</f>
        <v/>
      </c>
      <c r="DE253" s="6" t="str">
        <f>IF(DB253="ศิลป์การจัดการธุรกิจการค้าสมัยใหม่",MAX($DE$1:DE252)+1,"")</f>
        <v/>
      </c>
      <c r="DF253" s="6" t="str">
        <f>IF(DB253="ศิลป์ภาษาจีนเพื่อธุรกิจ 4.0",MAX($DF$1:DF252)+1,"")</f>
        <v/>
      </c>
      <c r="DG253" s="6" t="str">
        <f>IF(DB253="ศิลป์ภาษาอังกฤษเพื่อการสื่อสารธุรกิจ",MAX($DG$1:DG252)+1,"")</f>
        <v/>
      </c>
      <c r="DH253" s="6" t="str">
        <f>IF(DB253="นวัตกรรมการจัดการเกษตร",MAX($DH$1:DH252)+1,"")</f>
        <v/>
      </c>
      <c r="DI253" s="5">
        <f t="shared" si="56"/>
        <v>0</v>
      </c>
      <c r="DJ253" s="5" t="str">
        <f t="shared" si="57"/>
        <v>มัธยมศึกษาปีที่ 2/2-21</v>
      </c>
      <c r="DK253" s="5" t="str">
        <f t="shared" si="58"/>
        <v>-0</v>
      </c>
      <c r="DL253" s="5" t="str">
        <f t="shared" si="59"/>
        <v>มัธยมศึกษาปีที่ 2</v>
      </c>
    </row>
    <row r="254" spans="1:116">
      <c r="A254" s="5" t="str">
        <f t="shared" si="61"/>
        <v>มัธยมศึกษาปีที่ 2/2-22</v>
      </c>
      <c r="B254" s="5" t="str">
        <f t="shared" si="46"/>
        <v>ช68211-22</v>
      </c>
      <c r="C254" s="5" t="str">
        <f t="shared" si="47"/>
        <v>-0</v>
      </c>
      <c r="D254" s="8">
        <v>22</v>
      </c>
      <c r="E254" s="9">
        <v>10617</v>
      </c>
      <c r="F254" s="3" t="s">
        <v>718</v>
      </c>
      <c r="G254" s="3" t="s">
        <v>719</v>
      </c>
      <c r="H254" s="11">
        <v>1</v>
      </c>
      <c r="I254" s="11">
        <v>7</v>
      </c>
      <c r="J254" s="11">
        <v>0</v>
      </c>
      <c r="K254" s="11">
        <v>9</v>
      </c>
      <c r="L254" s="11">
        <v>9</v>
      </c>
      <c r="M254" s="11">
        <v>0</v>
      </c>
      <c r="N254" s="11">
        <v>1</v>
      </c>
      <c r="O254" s="11">
        <v>8</v>
      </c>
      <c r="P254" s="11">
        <v>8</v>
      </c>
      <c r="Q254" s="11">
        <v>0</v>
      </c>
      <c r="R254" s="11">
        <v>0</v>
      </c>
      <c r="S254" s="11">
        <v>9</v>
      </c>
      <c r="T254" s="11">
        <v>4</v>
      </c>
      <c r="U254" s="11" t="s">
        <v>580</v>
      </c>
      <c r="W254" s="6" t="str">
        <f>IF(X254="","",IF(X254=รายชื่อชมรม!$B$13,รายชื่อชมรม!$A$13,IF(X254=รายชื่อชมรม!$B$14,รายชื่อชมรม!$A$14,IF(X254=รายชื่อชมรม!$B$15,รายชื่อชมรม!$A$15,IF(X254=รายชื่อชมรม!$B$16,รายชื่อชมรม!$A$16,IF(X254=รายชื่อชมรม!$B$17,รายชื่อชมรม!$A$17,IF(X254=รายชื่อชมรม!$B$18,รายชื่อชมรม!$A$18,IF(X254=รายชื่อชมรม!$B$19,รายชื่อชมรม!$A$19,IF(X254=รายชื่อชมรม!$B$20,รายชื่อชมรม!$A$20,IF(X254=รายชื่อชมรม!$B$21,รายชื่อชมรม!$A$21,IF(X254=รายชื่อชมรม!$B$22,รายชื่อชมรม!$A$22,IF(X254=รายชื่อชมรม!$B$23,รายชื่อชมรม!$A$23,"-"))))))))))))</f>
        <v>ช68211</v>
      </c>
      <c r="X254" s="6" t="s">
        <v>1408</v>
      </c>
      <c r="Y254" s="6" t="str">
        <f>IF(W254=0,"",IF(W254="-","",IF(W254="","",VLOOKUP(W254,รายชื่อชมรม!$A$3:$F$83,3,FALSE))))</f>
        <v>นางสาวจันทนา  เกิดจันทร์ตรง</v>
      </c>
      <c r="Z254" s="6" t="str">
        <f>IF(Y254=$Z$4,MAX(Z$1:$Z253)+1,"")</f>
        <v/>
      </c>
      <c r="AA254" s="6" t="str">
        <f>IF($Y254=AA$4,MAX(AA$1:AA253)+1,"")</f>
        <v/>
      </c>
      <c r="AB254" s="6" t="str">
        <f>IF($Y254=AB$4,MAX(AB$1:AB253)+1,"")</f>
        <v/>
      </c>
      <c r="AC254" s="6" t="str">
        <f>IF($Y254=AC$4,MAX(AC$1:AC253)+1,"")</f>
        <v/>
      </c>
      <c r="AD254" s="6" t="str">
        <f>IF($Y254=AD$4,MAX(AD$1:AD253)+1,"")</f>
        <v/>
      </c>
      <c r="AE254" s="6" t="str">
        <f>IF($Y254=AE$4,MAX(AE$1:AE253)+1,"")</f>
        <v/>
      </c>
      <c r="AF254" s="6" t="str">
        <f>IF($Y254=AF$4,MAX(AF$1:AF253)+1,"")</f>
        <v/>
      </c>
      <c r="AG254" s="6" t="str">
        <f>IF($Y254=AG$4,MAX(AG$1:AG253)+1,"")</f>
        <v/>
      </c>
      <c r="AH254" s="6">
        <f>IF($Y254=AH$4,MAX(AH$1:AH253)+1,"")</f>
        <v>22</v>
      </c>
      <c r="AI254" s="5">
        <f t="shared" si="48"/>
        <v>22</v>
      </c>
      <c r="AK254" s="6" t="str">
        <f>IF($W254=AK$4,MAX(AK$1:AK253)+1,"")</f>
        <v/>
      </c>
      <c r="AL254" s="6" t="str">
        <f>IF($W254=AL$4,MAX(AL$1:AL253)+1,"")</f>
        <v/>
      </c>
      <c r="AM254" s="6" t="str">
        <f>IF($W254=AM$4,MAX(AM$1:AM253)+1,"")</f>
        <v/>
      </c>
      <c r="AN254" s="6" t="str">
        <f>IF($W254=AN$4,MAX(AN$1:AN253)+1,"")</f>
        <v/>
      </c>
      <c r="AO254" s="6" t="str">
        <f>IF($W254=AO$4,MAX(AO$1:AO253)+1,"")</f>
        <v/>
      </c>
      <c r="AP254" s="6" t="str">
        <f>IF($W254=AP$4,MAX(AP$1:AP253)+1,"")</f>
        <v/>
      </c>
      <c r="AQ254" s="6" t="str">
        <f>IF($W254=AQ$4,MAX(AQ$1:AQ253)+1,"")</f>
        <v/>
      </c>
      <c r="AR254" s="6" t="str">
        <f>IF($W254=AR$4,MAX(AR$1:AR253)+1,"")</f>
        <v/>
      </c>
      <c r="AS254" s="6" t="str">
        <f>IF($W254=AS$4,MAX(AS$1:AS253)+1,"")</f>
        <v/>
      </c>
      <c r="AT254" s="6" t="str">
        <f>IF($W254=AT$4,MAX(AT$1:AT253)+1,"")</f>
        <v/>
      </c>
      <c r="AU254" s="6" t="str">
        <f>IF($W254=AU$4,MAX(AU$1:AU253)+1,"")</f>
        <v/>
      </c>
      <c r="AV254" s="6" t="str">
        <f>IF($W254=AV$4,MAX(AV$1:AV253)+1,"")</f>
        <v/>
      </c>
      <c r="AW254" s="6" t="str">
        <f>IF($W254=AW$4,MAX(AW$1:AW253)+1,"")</f>
        <v/>
      </c>
      <c r="AX254" s="6" t="str">
        <f>IF($W254=AX$4,MAX(AX$1:AX253)+1,"")</f>
        <v/>
      </c>
      <c r="AY254" s="6" t="str">
        <f>IF($W254=AY$4,MAX(AY$1:AY253)+1,"")</f>
        <v/>
      </c>
      <c r="AZ254" s="6" t="str">
        <f>IF($W254=AZ$4,MAX(AZ$1:AZ253)+1,"")</f>
        <v/>
      </c>
      <c r="BA254" s="6" t="str">
        <f>IF($W254=BA$4,MAX(BA$1:BA253)+1,"")</f>
        <v/>
      </c>
      <c r="BB254" s="6" t="str">
        <f>IF($W254=BB$4,MAX(BB$1:BB253)+1,"")</f>
        <v/>
      </c>
      <c r="BC254" s="6" t="str">
        <f>IF($W254=BC$4,MAX(BC$1:BC253)+1,"")</f>
        <v/>
      </c>
      <c r="BD254" s="6" t="str">
        <f>IF($W254=BD$4,MAX(BD$1:BD253)+1,"")</f>
        <v/>
      </c>
      <c r="BE254" s="6">
        <f>IF($W254=BE$4,MAX(BE$1:BE253)+1,"")</f>
        <v>22</v>
      </c>
      <c r="BF254" s="6" t="str">
        <f>IF($W254=BF$4,MAX(BF$1:BF253)+1,"")</f>
        <v/>
      </c>
      <c r="BG254" s="6" t="str">
        <f>IF($W254=BG$4,MAX(BG$1:BG253)+1,"")</f>
        <v/>
      </c>
      <c r="BH254" s="6" t="str">
        <f>IF($W254=BH$4,MAX(BH$1:BH253)+1,"")</f>
        <v/>
      </c>
      <c r="BI254" s="6" t="str">
        <f>IF($W254=BI$4,MAX(BI$1:BI253)+1,"")</f>
        <v/>
      </c>
      <c r="BJ254" s="6" t="str">
        <f>IF($W254=BJ$4,MAX(BJ$1:BJ253)+1,"")</f>
        <v/>
      </c>
      <c r="BK254" s="6" t="str">
        <f>IF($W254=BK$4,MAX(BK$1:BK253)+1,"")</f>
        <v/>
      </c>
      <c r="BL254" s="6" t="str">
        <f>IF($W254=BL$4,MAX(BL$1:BL253)+1,"")</f>
        <v/>
      </c>
      <c r="BM254" s="6" t="str">
        <f>IF($W254=BM$4,MAX(BM$1:BM253)+1,"")</f>
        <v/>
      </c>
      <c r="BN254" s="6" t="str">
        <f>IF($W254=BN$4,MAX(BN$1:BN253)+1,"")</f>
        <v/>
      </c>
      <c r="BO254" s="6" t="str">
        <f>IF($W254=BO$4,MAX(BO$1:BO253)+1,"")</f>
        <v/>
      </c>
      <c r="BP254" s="6" t="str">
        <f>IF($W254=BP$4,MAX(BP$1:BP253)+1,"")</f>
        <v/>
      </c>
      <c r="BQ254" s="6" t="str">
        <f>IF($W254=BQ$4,MAX(BQ$1:BQ253)+1,"")</f>
        <v/>
      </c>
      <c r="BR254" s="6" t="str">
        <f>IF($W254=BR$4,MAX(BR$1:BR253)+1,"")</f>
        <v/>
      </c>
      <c r="BS254" s="6" t="str">
        <f>IF($W254=BS$4,MAX(BS$1:BS253)+1,"")</f>
        <v/>
      </c>
      <c r="BT254" s="6" t="str">
        <f>IF($W254=BT$4,MAX(BT$1:BT253)+1,"")</f>
        <v/>
      </c>
      <c r="BU254" s="6" t="str">
        <f>IF($W254=BU$4,MAX(BU$1:BU253)+1,"")</f>
        <v/>
      </c>
      <c r="BV254" s="6" t="str">
        <f>IF($W254=BV$4,MAX(BV$1:BV253)+1,"")</f>
        <v/>
      </c>
      <c r="BW254" s="6" t="str">
        <f>IF($W254=BW$4,MAX(BW$1:BW253)+1,"")</f>
        <v/>
      </c>
      <c r="BX254" s="6" t="str">
        <f>IF($W254=BX$4,MAX(BX$1:BX253)+1,"")</f>
        <v/>
      </c>
      <c r="BY254" s="6" t="str">
        <f>IF($W254=BY$4,MAX(BY$1:BY253)+1,"")</f>
        <v/>
      </c>
      <c r="BZ254" s="6" t="str">
        <f>IF($W254=BZ$4,MAX(BZ$1:BZ253)+1,"")</f>
        <v/>
      </c>
      <c r="CA254" s="6" t="str">
        <f>IF($W254=CA$4,MAX(CA$1:CA253)+1,"")</f>
        <v/>
      </c>
      <c r="CB254" s="6" t="str">
        <f>IF($W254=CB$4,MAX(CB$1:CB253)+1,"")</f>
        <v/>
      </c>
      <c r="CC254" s="6" t="str">
        <f>IF($W254=CC$4,MAX(CC$1:CC253)+1,"")</f>
        <v/>
      </c>
      <c r="CD254" s="6" t="str">
        <f>IF($W254=CD$4,MAX(CD$1:CD253)+1,"")</f>
        <v/>
      </c>
      <c r="CE254" s="6" t="str">
        <f>IF($W254=CE$4,MAX(CE$1:CE253)+1,"")</f>
        <v/>
      </c>
      <c r="CF254" s="6" t="str">
        <f>IF($W254=CF$4,MAX(CF$1:CF253)+1,"")</f>
        <v/>
      </c>
      <c r="CG254" s="6" t="str">
        <f>IF($W254=CG$4,MAX(CG$1:CG253)+1,"")</f>
        <v/>
      </c>
      <c r="CH254" s="6" t="str">
        <f>IF($W254=CH$4,MAX(CH$1:CH253)+1,"")</f>
        <v/>
      </c>
      <c r="CI254" s="6" t="str">
        <f>IF($W254=CI$4,MAX(CI$1:CI253)+1,"")</f>
        <v/>
      </c>
      <c r="CJ254" s="6" t="str">
        <f>IF($W254=CJ$4,MAX(CJ$1:CJ253)+1,"")</f>
        <v/>
      </c>
      <c r="CK254" s="6" t="str">
        <f>IF($W254=CK$4,MAX(CK$1:CK253)+1,"")</f>
        <v/>
      </c>
      <c r="CL254" s="6" t="str">
        <f>IF($W254=CL$4,MAX(CL$1:CL253)+1,"")</f>
        <v/>
      </c>
      <c r="CM254" s="6" t="str">
        <f>IF($W254=CM$4,MAX(CM$1:CM253)+1,"")</f>
        <v/>
      </c>
      <c r="CN254" s="6" t="str">
        <f>IF($W254=CN$4,MAX(CN$1:CN253)+1,"")</f>
        <v/>
      </c>
      <c r="CO254" s="6" t="str">
        <f>IF($W254=CO$4,MAX(CO$1:CO253)+1,"")</f>
        <v/>
      </c>
      <c r="CP254" s="6" t="str">
        <f>IF($W254=CP$4,MAX(CP$1:CP253)+1,"")</f>
        <v/>
      </c>
      <c r="CQ254" s="6" t="str">
        <f>IF($W254=CQ$4,MAX(CQ$1:CQ253)+1,"")</f>
        <v/>
      </c>
      <c r="CR254" s="6" t="str">
        <f>IF($W254=CR$4,MAX(CR$1:CR253)+1,"")</f>
        <v/>
      </c>
      <c r="CS254" s="6" t="str">
        <f>IF($W254=CS$4,MAX(CS$1:CS253)+1,"")</f>
        <v/>
      </c>
      <c r="CT254" s="5">
        <f t="shared" si="49"/>
        <v>22</v>
      </c>
      <c r="CU254" s="6" t="str">
        <f t="shared" si="50"/>
        <v>1709901880094</v>
      </c>
      <c r="CV254" s="5" t="str">
        <f t="shared" si="51"/>
        <v>เด็กชาย</v>
      </c>
      <c r="CW254" s="5" t="str" cm="1">
        <f t="array" ref="CW254">RIGHT(F254,MIN(LEN(SUBSTITUTE(F254,รายชื่อนักเรียนแยกห้อง!$AD$5:$AD$8,""))))</f>
        <v>ณัฏฐาพัฒน์</v>
      </c>
      <c r="CX254" s="6">
        <f t="shared" si="52"/>
        <v>0</v>
      </c>
      <c r="CY254" s="6" t="str">
        <f t="shared" si="53"/>
        <v/>
      </c>
      <c r="CZ254" s="5" t="str">
        <f t="shared" si="54"/>
        <v>มัธยมศึกษาปีที่ 2/2-0</v>
      </c>
      <c r="DA254" s="5" t="str">
        <f t="shared" si="55"/>
        <v>มัธยมศึกษาปีที่ 2/2-</v>
      </c>
      <c r="DC254" s="6" t="str">
        <f>IF(DB254="วิทย์-คณิต (เตรียมวิศวะ)",MAX($DC$1:DC253)+1,"")</f>
        <v/>
      </c>
      <c r="DD254" s="6" t="str">
        <f>IF(DB254="วิทย์-คณิต (วิทยาศาสตร์สุขภาพ)",MAX($DD$1:DD253)+1,"")</f>
        <v/>
      </c>
      <c r="DE254" s="6" t="str">
        <f>IF(DB254="ศิลป์การจัดการธุรกิจการค้าสมัยใหม่",MAX($DE$1:DE253)+1,"")</f>
        <v/>
      </c>
      <c r="DF254" s="6" t="str">
        <f>IF(DB254="ศิลป์ภาษาจีนเพื่อธุรกิจ 4.0",MAX($DF$1:DF253)+1,"")</f>
        <v/>
      </c>
      <c r="DG254" s="6" t="str">
        <f>IF(DB254="ศิลป์ภาษาอังกฤษเพื่อการสื่อสารธุรกิจ",MAX($DG$1:DG253)+1,"")</f>
        <v/>
      </c>
      <c r="DH254" s="6" t="str">
        <f>IF(DB254="นวัตกรรมการจัดการเกษตร",MAX($DH$1:DH253)+1,"")</f>
        <v/>
      </c>
      <c r="DI254" s="5">
        <f t="shared" si="56"/>
        <v>0</v>
      </c>
      <c r="DJ254" s="5" t="str">
        <f t="shared" si="57"/>
        <v>มัธยมศึกษาปีที่ 2/2-22</v>
      </c>
      <c r="DK254" s="5" t="str">
        <f t="shared" si="58"/>
        <v>-0</v>
      </c>
      <c r="DL254" s="5" t="str">
        <f t="shared" si="59"/>
        <v>มัธยมศึกษาปีที่ 2</v>
      </c>
    </row>
    <row r="255" spans="1:116">
      <c r="A255" s="5" t="str">
        <f t="shared" si="61"/>
        <v>มัธยมศึกษาปีที่ 2/2-23</v>
      </c>
      <c r="B255" s="5" t="str">
        <f t="shared" si="46"/>
        <v>ช68211-23</v>
      </c>
      <c r="C255" s="5" t="str">
        <f t="shared" si="47"/>
        <v>-0</v>
      </c>
      <c r="D255" s="8">
        <v>23</v>
      </c>
      <c r="E255" s="9">
        <v>10618</v>
      </c>
      <c r="F255" s="3" t="s">
        <v>720</v>
      </c>
      <c r="G255" s="3" t="s">
        <v>721</v>
      </c>
      <c r="H255" s="11">
        <v>1</v>
      </c>
      <c r="I255" s="11">
        <v>7</v>
      </c>
      <c r="J255" s="11">
        <v>0</v>
      </c>
      <c r="K255" s="11">
        <v>9</v>
      </c>
      <c r="L255" s="11">
        <v>9</v>
      </c>
      <c r="M255" s="11">
        <v>0</v>
      </c>
      <c r="N255" s="11">
        <v>1</v>
      </c>
      <c r="O255" s="11">
        <v>8</v>
      </c>
      <c r="P255" s="11">
        <v>9</v>
      </c>
      <c r="Q255" s="11">
        <v>6</v>
      </c>
      <c r="R255" s="11">
        <v>4</v>
      </c>
      <c r="S255" s="11">
        <v>9</v>
      </c>
      <c r="T255" s="11">
        <v>7</v>
      </c>
      <c r="U255" s="11" t="s">
        <v>580</v>
      </c>
      <c r="W255" s="6" t="str">
        <f>IF(X255="","",IF(X255=รายชื่อชมรม!$B$13,รายชื่อชมรม!$A$13,IF(X255=รายชื่อชมรม!$B$14,รายชื่อชมรม!$A$14,IF(X255=รายชื่อชมรม!$B$15,รายชื่อชมรม!$A$15,IF(X255=รายชื่อชมรม!$B$16,รายชื่อชมรม!$A$16,IF(X255=รายชื่อชมรม!$B$17,รายชื่อชมรม!$A$17,IF(X255=รายชื่อชมรม!$B$18,รายชื่อชมรม!$A$18,IF(X255=รายชื่อชมรม!$B$19,รายชื่อชมรม!$A$19,IF(X255=รายชื่อชมรม!$B$20,รายชื่อชมรม!$A$20,IF(X255=รายชื่อชมรม!$B$21,รายชื่อชมรม!$A$21,IF(X255=รายชื่อชมรม!$B$22,รายชื่อชมรม!$A$22,IF(X255=รายชื่อชมรม!$B$23,รายชื่อชมรม!$A$23,"-"))))))))))))</f>
        <v>ช68211</v>
      </c>
      <c r="X255" s="6" t="s">
        <v>1408</v>
      </c>
      <c r="Y255" s="6" t="str">
        <f>IF(W255=0,"",IF(W255="-","",IF(W255="","",VLOOKUP(W255,รายชื่อชมรม!$A$3:$F$83,3,FALSE))))</f>
        <v>นางสาวจันทนา  เกิดจันทร์ตรง</v>
      </c>
      <c r="Z255" s="6" t="str">
        <f>IF(Y255=$Z$4,MAX(Z$1:$Z254)+1,"")</f>
        <v/>
      </c>
      <c r="AA255" s="6" t="str">
        <f>IF($Y255=AA$4,MAX(AA$1:AA254)+1,"")</f>
        <v/>
      </c>
      <c r="AB255" s="6" t="str">
        <f>IF($Y255=AB$4,MAX(AB$1:AB254)+1,"")</f>
        <v/>
      </c>
      <c r="AC255" s="6" t="str">
        <f>IF($Y255=AC$4,MAX(AC$1:AC254)+1,"")</f>
        <v/>
      </c>
      <c r="AD255" s="6" t="str">
        <f>IF($Y255=AD$4,MAX(AD$1:AD254)+1,"")</f>
        <v/>
      </c>
      <c r="AE255" s="6" t="str">
        <f>IF($Y255=AE$4,MAX(AE$1:AE254)+1,"")</f>
        <v/>
      </c>
      <c r="AF255" s="6" t="str">
        <f>IF($Y255=AF$4,MAX(AF$1:AF254)+1,"")</f>
        <v/>
      </c>
      <c r="AG255" s="6" t="str">
        <f>IF($Y255=AG$4,MAX(AG$1:AG254)+1,"")</f>
        <v/>
      </c>
      <c r="AH255" s="6">
        <f>IF($Y255=AH$4,MAX(AH$1:AH254)+1,"")</f>
        <v>23</v>
      </c>
      <c r="AI255" s="5">
        <f t="shared" si="48"/>
        <v>23</v>
      </c>
      <c r="AK255" s="6" t="str">
        <f>IF($W255=AK$4,MAX(AK$1:AK254)+1,"")</f>
        <v/>
      </c>
      <c r="AL255" s="6" t="str">
        <f>IF($W255=AL$4,MAX(AL$1:AL254)+1,"")</f>
        <v/>
      </c>
      <c r="AM255" s="6" t="str">
        <f>IF($W255=AM$4,MAX(AM$1:AM254)+1,"")</f>
        <v/>
      </c>
      <c r="AN255" s="6" t="str">
        <f>IF($W255=AN$4,MAX(AN$1:AN254)+1,"")</f>
        <v/>
      </c>
      <c r="AO255" s="6" t="str">
        <f>IF($W255=AO$4,MAX(AO$1:AO254)+1,"")</f>
        <v/>
      </c>
      <c r="AP255" s="6" t="str">
        <f>IF($W255=AP$4,MAX(AP$1:AP254)+1,"")</f>
        <v/>
      </c>
      <c r="AQ255" s="6" t="str">
        <f>IF($W255=AQ$4,MAX(AQ$1:AQ254)+1,"")</f>
        <v/>
      </c>
      <c r="AR255" s="6" t="str">
        <f>IF($W255=AR$4,MAX(AR$1:AR254)+1,"")</f>
        <v/>
      </c>
      <c r="AS255" s="6" t="str">
        <f>IF($W255=AS$4,MAX(AS$1:AS254)+1,"")</f>
        <v/>
      </c>
      <c r="AT255" s="6" t="str">
        <f>IF($W255=AT$4,MAX(AT$1:AT254)+1,"")</f>
        <v/>
      </c>
      <c r="AU255" s="6" t="str">
        <f>IF($W255=AU$4,MAX(AU$1:AU254)+1,"")</f>
        <v/>
      </c>
      <c r="AV255" s="6" t="str">
        <f>IF($W255=AV$4,MAX(AV$1:AV254)+1,"")</f>
        <v/>
      </c>
      <c r="AW255" s="6" t="str">
        <f>IF($W255=AW$4,MAX(AW$1:AW254)+1,"")</f>
        <v/>
      </c>
      <c r="AX255" s="6" t="str">
        <f>IF($W255=AX$4,MAX(AX$1:AX254)+1,"")</f>
        <v/>
      </c>
      <c r="AY255" s="6" t="str">
        <f>IF($W255=AY$4,MAX(AY$1:AY254)+1,"")</f>
        <v/>
      </c>
      <c r="AZ255" s="6" t="str">
        <f>IF($W255=AZ$4,MAX(AZ$1:AZ254)+1,"")</f>
        <v/>
      </c>
      <c r="BA255" s="6" t="str">
        <f>IF($W255=BA$4,MAX(BA$1:BA254)+1,"")</f>
        <v/>
      </c>
      <c r="BB255" s="6" t="str">
        <f>IF($W255=BB$4,MAX(BB$1:BB254)+1,"")</f>
        <v/>
      </c>
      <c r="BC255" s="6" t="str">
        <f>IF($W255=BC$4,MAX(BC$1:BC254)+1,"")</f>
        <v/>
      </c>
      <c r="BD255" s="6" t="str">
        <f>IF($W255=BD$4,MAX(BD$1:BD254)+1,"")</f>
        <v/>
      </c>
      <c r="BE255" s="6">
        <f>IF($W255=BE$4,MAX(BE$1:BE254)+1,"")</f>
        <v>23</v>
      </c>
      <c r="BF255" s="6" t="str">
        <f>IF($W255=BF$4,MAX(BF$1:BF254)+1,"")</f>
        <v/>
      </c>
      <c r="BG255" s="6" t="str">
        <f>IF($W255=BG$4,MAX(BG$1:BG254)+1,"")</f>
        <v/>
      </c>
      <c r="BH255" s="6" t="str">
        <f>IF($W255=BH$4,MAX(BH$1:BH254)+1,"")</f>
        <v/>
      </c>
      <c r="BI255" s="6" t="str">
        <f>IF($W255=BI$4,MAX(BI$1:BI254)+1,"")</f>
        <v/>
      </c>
      <c r="BJ255" s="6" t="str">
        <f>IF($W255=BJ$4,MAX(BJ$1:BJ254)+1,"")</f>
        <v/>
      </c>
      <c r="BK255" s="6" t="str">
        <f>IF($W255=BK$4,MAX(BK$1:BK254)+1,"")</f>
        <v/>
      </c>
      <c r="BL255" s="6" t="str">
        <f>IF($W255=BL$4,MAX(BL$1:BL254)+1,"")</f>
        <v/>
      </c>
      <c r="BM255" s="6" t="str">
        <f>IF($W255=BM$4,MAX(BM$1:BM254)+1,"")</f>
        <v/>
      </c>
      <c r="BN255" s="6" t="str">
        <f>IF($W255=BN$4,MAX(BN$1:BN254)+1,"")</f>
        <v/>
      </c>
      <c r="BO255" s="6" t="str">
        <f>IF($W255=BO$4,MAX(BO$1:BO254)+1,"")</f>
        <v/>
      </c>
      <c r="BP255" s="6" t="str">
        <f>IF($W255=BP$4,MAX(BP$1:BP254)+1,"")</f>
        <v/>
      </c>
      <c r="BQ255" s="6" t="str">
        <f>IF($W255=BQ$4,MAX(BQ$1:BQ254)+1,"")</f>
        <v/>
      </c>
      <c r="BR255" s="6" t="str">
        <f>IF($W255=BR$4,MAX(BR$1:BR254)+1,"")</f>
        <v/>
      </c>
      <c r="BS255" s="6" t="str">
        <f>IF($W255=BS$4,MAX(BS$1:BS254)+1,"")</f>
        <v/>
      </c>
      <c r="BT255" s="6" t="str">
        <f>IF($W255=BT$4,MAX(BT$1:BT254)+1,"")</f>
        <v/>
      </c>
      <c r="BU255" s="6" t="str">
        <f>IF($W255=BU$4,MAX(BU$1:BU254)+1,"")</f>
        <v/>
      </c>
      <c r="BV255" s="6" t="str">
        <f>IF($W255=BV$4,MAX(BV$1:BV254)+1,"")</f>
        <v/>
      </c>
      <c r="BW255" s="6" t="str">
        <f>IF($W255=BW$4,MAX(BW$1:BW254)+1,"")</f>
        <v/>
      </c>
      <c r="BX255" s="6" t="str">
        <f>IF($W255=BX$4,MAX(BX$1:BX254)+1,"")</f>
        <v/>
      </c>
      <c r="BY255" s="6" t="str">
        <f>IF($W255=BY$4,MAX(BY$1:BY254)+1,"")</f>
        <v/>
      </c>
      <c r="BZ255" s="6" t="str">
        <f>IF($W255=BZ$4,MAX(BZ$1:BZ254)+1,"")</f>
        <v/>
      </c>
      <c r="CA255" s="6" t="str">
        <f>IF($W255=CA$4,MAX(CA$1:CA254)+1,"")</f>
        <v/>
      </c>
      <c r="CB255" s="6" t="str">
        <f>IF($W255=CB$4,MAX(CB$1:CB254)+1,"")</f>
        <v/>
      </c>
      <c r="CC255" s="6" t="str">
        <f>IF($W255=CC$4,MAX(CC$1:CC254)+1,"")</f>
        <v/>
      </c>
      <c r="CD255" s="6" t="str">
        <f>IF($W255=CD$4,MAX(CD$1:CD254)+1,"")</f>
        <v/>
      </c>
      <c r="CE255" s="6" t="str">
        <f>IF($W255=CE$4,MAX(CE$1:CE254)+1,"")</f>
        <v/>
      </c>
      <c r="CF255" s="6" t="str">
        <f>IF($W255=CF$4,MAX(CF$1:CF254)+1,"")</f>
        <v/>
      </c>
      <c r="CG255" s="6" t="str">
        <f>IF($W255=CG$4,MAX(CG$1:CG254)+1,"")</f>
        <v/>
      </c>
      <c r="CH255" s="6" t="str">
        <f>IF($W255=CH$4,MAX(CH$1:CH254)+1,"")</f>
        <v/>
      </c>
      <c r="CI255" s="6" t="str">
        <f>IF($W255=CI$4,MAX(CI$1:CI254)+1,"")</f>
        <v/>
      </c>
      <c r="CJ255" s="6" t="str">
        <f>IF($W255=CJ$4,MAX(CJ$1:CJ254)+1,"")</f>
        <v/>
      </c>
      <c r="CK255" s="6" t="str">
        <f>IF($W255=CK$4,MAX(CK$1:CK254)+1,"")</f>
        <v/>
      </c>
      <c r="CL255" s="6" t="str">
        <f>IF($W255=CL$4,MAX(CL$1:CL254)+1,"")</f>
        <v/>
      </c>
      <c r="CM255" s="6" t="str">
        <f>IF($W255=CM$4,MAX(CM$1:CM254)+1,"")</f>
        <v/>
      </c>
      <c r="CN255" s="6" t="str">
        <f>IF($W255=CN$4,MAX(CN$1:CN254)+1,"")</f>
        <v/>
      </c>
      <c r="CO255" s="6" t="str">
        <f>IF($W255=CO$4,MAX(CO$1:CO254)+1,"")</f>
        <v/>
      </c>
      <c r="CP255" s="6" t="str">
        <f>IF($W255=CP$4,MAX(CP$1:CP254)+1,"")</f>
        <v/>
      </c>
      <c r="CQ255" s="6" t="str">
        <f>IF($W255=CQ$4,MAX(CQ$1:CQ254)+1,"")</f>
        <v/>
      </c>
      <c r="CR255" s="6" t="str">
        <f>IF($W255=CR$4,MAX(CR$1:CR254)+1,"")</f>
        <v/>
      </c>
      <c r="CS255" s="6" t="str">
        <f>IF($W255=CS$4,MAX(CS$1:CS254)+1,"")</f>
        <v/>
      </c>
      <c r="CT255" s="5">
        <f t="shared" si="49"/>
        <v>23</v>
      </c>
      <c r="CU255" s="6" t="str">
        <f t="shared" si="50"/>
        <v>1709901896497</v>
      </c>
      <c r="CV255" s="5" t="str">
        <f t="shared" si="51"/>
        <v>เด็กชาย</v>
      </c>
      <c r="CW255" s="5" t="str" cm="1">
        <f t="array" ref="CW255">RIGHT(F255,MIN(LEN(SUBSTITUTE(F255,รายชื่อนักเรียนแยกห้อง!$AD$5:$AD$8,""))))</f>
        <v>ณัฐพล</v>
      </c>
      <c r="CX255" s="6">
        <f t="shared" si="52"/>
        <v>0</v>
      </c>
      <c r="CY255" s="6" t="str">
        <f t="shared" si="53"/>
        <v/>
      </c>
      <c r="CZ255" s="5" t="str">
        <f t="shared" si="54"/>
        <v>มัธยมศึกษาปีที่ 2/2-0</v>
      </c>
      <c r="DA255" s="5" t="str">
        <f t="shared" si="55"/>
        <v>มัธยมศึกษาปีที่ 2/2-</v>
      </c>
      <c r="DC255" s="6" t="str">
        <f>IF(DB255="วิทย์-คณิต (เตรียมวิศวะ)",MAX($DC$1:DC254)+1,"")</f>
        <v/>
      </c>
      <c r="DD255" s="6" t="str">
        <f>IF(DB255="วิทย์-คณิต (วิทยาศาสตร์สุขภาพ)",MAX($DD$1:DD254)+1,"")</f>
        <v/>
      </c>
      <c r="DE255" s="6" t="str">
        <f>IF(DB255="ศิลป์การจัดการธุรกิจการค้าสมัยใหม่",MAX($DE$1:DE254)+1,"")</f>
        <v/>
      </c>
      <c r="DF255" s="6" t="str">
        <f>IF(DB255="ศิลป์ภาษาจีนเพื่อธุรกิจ 4.0",MAX($DF$1:DF254)+1,"")</f>
        <v/>
      </c>
      <c r="DG255" s="6" t="str">
        <f>IF(DB255="ศิลป์ภาษาอังกฤษเพื่อการสื่อสารธุรกิจ",MAX($DG$1:DG254)+1,"")</f>
        <v/>
      </c>
      <c r="DH255" s="6" t="str">
        <f>IF(DB255="นวัตกรรมการจัดการเกษตร",MAX($DH$1:DH254)+1,"")</f>
        <v/>
      </c>
      <c r="DI255" s="5">
        <f t="shared" si="56"/>
        <v>0</v>
      </c>
      <c r="DJ255" s="5" t="str">
        <f t="shared" si="57"/>
        <v>มัธยมศึกษาปีที่ 2/2-23</v>
      </c>
      <c r="DK255" s="5" t="str">
        <f t="shared" si="58"/>
        <v>-0</v>
      </c>
      <c r="DL255" s="5" t="str">
        <f t="shared" si="59"/>
        <v>มัธยมศึกษาปีที่ 2</v>
      </c>
    </row>
    <row r="256" spans="1:116">
      <c r="A256" s="5" t="str">
        <f t="shared" si="61"/>
        <v>มัธยมศึกษาปีที่ 2/2-24</v>
      </c>
      <c r="B256" s="5" t="str">
        <f t="shared" si="46"/>
        <v>ช68211-24</v>
      </c>
      <c r="C256" s="5" t="str">
        <f t="shared" si="47"/>
        <v>-0</v>
      </c>
      <c r="D256" s="8">
        <v>24</v>
      </c>
      <c r="E256" s="9">
        <v>10619</v>
      </c>
      <c r="F256" s="3" t="s">
        <v>722</v>
      </c>
      <c r="G256" s="3" t="s">
        <v>723</v>
      </c>
      <c r="H256" s="11">
        <v>1</v>
      </c>
      <c r="I256" s="11">
        <v>7</v>
      </c>
      <c r="J256" s="11">
        <v>0</v>
      </c>
      <c r="K256" s="11">
        <v>9</v>
      </c>
      <c r="L256" s="11">
        <v>9</v>
      </c>
      <c r="M256" s="11">
        <v>0</v>
      </c>
      <c r="N256" s="11">
        <v>1</v>
      </c>
      <c r="O256" s="11">
        <v>9</v>
      </c>
      <c r="P256" s="11">
        <v>1</v>
      </c>
      <c r="Q256" s="11">
        <v>7</v>
      </c>
      <c r="R256" s="11">
        <v>9</v>
      </c>
      <c r="S256" s="11">
        <v>9</v>
      </c>
      <c r="T256" s="11">
        <v>1</v>
      </c>
      <c r="U256" s="11" t="s">
        <v>580</v>
      </c>
      <c r="W256" s="6" t="str">
        <f>IF(X256="","",IF(X256=รายชื่อชมรม!$B$13,รายชื่อชมรม!$A$13,IF(X256=รายชื่อชมรม!$B$14,รายชื่อชมรม!$A$14,IF(X256=รายชื่อชมรม!$B$15,รายชื่อชมรม!$A$15,IF(X256=รายชื่อชมรม!$B$16,รายชื่อชมรม!$A$16,IF(X256=รายชื่อชมรม!$B$17,รายชื่อชมรม!$A$17,IF(X256=รายชื่อชมรม!$B$18,รายชื่อชมรม!$A$18,IF(X256=รายชื่อชมรม!$B$19,รายชื่อชมรม!$A$19,IF(X256=รายชื่อชมรม!$B$20,รายชื่อชมรม!$A$20,IF(X256=รายชื่อชมรม!$B$21,รายชื่อชมรม!$A$21,IF(X256=รายชื่อชมรม!$B$22,รายชื่อชมรม!$A$22,IF(X256=รายชื่อชมรม!$B$23,รายชื่อชมรม!$A$23,"-"))))))))))))</f>
        <v>ช68211</v>
      </c>
      <c r="X256" s="6" t="s">
        <v>1408</v>
      </c>
      <c r="Y256" s="6" t="str">
        <f>IF(W256=0,"",IF(W256="-","",IF(W256="","",VLOOKUP(W256,รายชื่อชมรม!$A$3:$F$83,3,FALSE))))</f>
        <v>นางสาวจันทนา  เกิดจันทร์ตรง</v>
      </c>
      <c r="Z256" s="6" t="str">
        <f>IF(Y256=$Z$4,MAX(Z$1:$Z255)+1,"")</f>
        <v/>
      </c>
      <c r="AA256" s="6" t="str">
        <f>IF($Y256=AA$4,MAX(AA$1:AA255)+1,"")</f>
        <v/>
      </c>
      <c r="AB256" s="6" t="str">
        <f>IF($Y256=AB$4,MAX(AB$1:AB255)+1,"")</f>
        <v/>
      </c>
      <c r="AC256" s="6" t="str">
        <f>IF($Y256=AC$4,MAX(AC$1:AC255)+1,"")</f>
        <v/>
      </c>
      <c r="AD256" s="6" t="str">
        <f>IF($Y256=AD$4,MAX(AD$1:AD255)+1,"")</f>
        <v/>
      </c>
      <c r="AE256" s="6" t="str">
        <f>IF($Y256=AE$4,MAX(AE$1:AE255)+1,"")</f>
        <v/>
      </c>
      <c r="AF256" s="6" t="str">
        <f>IF($Y256=AF$4,MAX(AF$1:AF255)+1,"")</f>
        <v/>
      </c>
      <c r="AG256" s="6" t="str">
        <f>IF($Y256=AG$4,MAX(AG$1:AG255)+1,"")</f>
        <v/>
      </c>
      <c r="AH256" s="6">
        <f>IF($Y256=AH$4,MAX(AH$1:AH255)+1,"")</f>
        <v>24</v>
      </c>
      <c r="AI256" s="5">
        <f t="shared" si="48"/>
        <v>24</v>
      </c>
      <c r="AK256" s="6" t="str">
        <f>IF($W256=AK$4,MAX(AK$1:AK255)+1,"")</f>
        <v/>
      </c>
      <c r="AL256" s="6" t="str">
        <f>IF($W256=AL$4,MAX(AL$1:AL255)+1,"")</f>
        <v/>
      </c>
      <c r="AM256" s="6" t="str">
        <f>IF($W256=AM$4,MAX(AM$1:AM255)+1,"")</f>
        <v/>
      </c>
      <c r="AN256" s="6" t="str">
        <f>IF($W256=AN$4,MAX(AN$1:AN255)+1,"")</f>
        <v/>
      </c>
      <c r="AO256" s="6" t="str">
        <f>IF($W256=AO$4,MAX(AO$1:AO255)+1,"")</f>
        <v/>
      </c>
      <c r="AP256" s="6" t="str">
        <f>IF($W256=AP$4,MAX(AP$1:AP255)+1,"")</f>
        <v/>
      </c>
      <c r="AQ256" s="6" t="str">
        <f>IF($W256=AQ$4,MAX(AQ$1:AQ255)+1,"")</f>
        <v/>
      </c>
      <c r="AR256" s="6" t="str">
        <f>IF($W256=AR$4,MAX(AR$1:AR255)+1,"")</f>
        <v/>
      </c>
      <c r="AS256" s="6" t="str">
        <f>IF($W256=AS$4,MAX(AS$1:AS255)+1,"")</f>
        <v/>
      </c>
      <c r="AT256" s="6" t="str">
        <f>IF($W256=AT$4,MAX(AT$1:AT255)+1,"")</f>
        <v/>
      </c>
      <c r="AU256" s="6" t="str">
        <f>IF($W256=AU$4,MAX(AU$1:AU255)+1,"")</f>
        <v/>
      </c>
      <c r="AV256" s="6" t="str">
        <f>IF($W256=AV$4,MAX(AV$1:AV255)+1,"")</f>
        <v/>
      </c>
      <c r="AW256" s="6" t="str">
        <f>IF($W256=AW$4,MAX(AW$1:AW255)+1,"")</f>
        <v/>
      </c>
      <c r="AX256" s="6" t="str">
        <f>IF($W256=AX$4,MAX(AX$1:AX255)+1,"")</f>
        <v/>
      </c>
      <c r="AY256" s="6" t="str">
        <f>IF($W256=AY$4,MAX(AY$1:AY255)+1,"")</f>
        <v/>
      </c>
      <c r="AZ256" s="6" t="str">
        <f>IF($W256=AZ$4,MAX(AZ$1:AZ255)+1,"")</f>
        <v/>
      </c>
      <c r="BA256" s="6" t="str">
        <f>IF($W256=BA$4,MAX(BA$1:BA255)+1,"")</f>
        <v/>
      </c>
      <c r="BB256" s="6" t="str">
        <f>IF($W256=BB$4,MAX(BB$1:BB255)+1,"")</f>
        <v/>
      </c>
      <c r="BC256" s="6" t="str">
        <f>IF($W256=BC$4,MAX(BC$1:BC255)+1,"")</f>
        <v/>
      </c>
      <c r="BD256" s="6" t="str">
        <f>IF($W256=BD$4,MAX(BD$1:BD255)+1,"")</f>
        <v/>
      </c>
      <c r="BE256" s="6">
        <f>IF($W256=BE$4,MAX(BE$1:BE255)+1,"")</f>
        <v>24</v>
      </c>
      <c r="BF256" s="6" t="str">
        <f>IF($W256=BF$4,MAX(BF$1:BF255)+1,"")</f>
        <v/>
      </c>
      <c r="BG256" s="6" t="str">
        <f>IF($W256=BG$4,MAX(BG$1:BG255)+1,"")</f>
        <v/>
      </c>
      <c r="BH256" s="6" t="str">
        <f>IF($W256=BH$4,MAX(BH$1:BH255)+1,"")</f>
        <v/>
      </c>
      <c r="BI256" s="6" t="str">
        <f>IF($W256=BI$4,MAX(BI$1:BI255)+1,"")</f>
        <v/>
      </c>
      <c r="BJ256" s="6" t="str">
        <f>IF($W256=BJ$4,MAX(BJ$1:BJ255)+1,"")</f>
        <v/>
      </c>
      <c r="BK256" s="6" t="str">
        <f>IF($W256=BK$4,MAX(BK$1:BK255)+1,"")</f>
        <v/>
      </c>
      <c r="BL256" s="6" t="str">
        <f>IF($W256=BL$4,MAX(BL$1:BL255)+1,"")</f>
        <v/>
      </c>
      <c r="BM256" s="6" t="str">
        <f>IF($W256=BM$4,MAX(BM$1:BM255)+1,"")</f>
        <v/>
      </c>
      <c r="BN256" s="6" t="str">
        <f>IF($W256=BN$4,MAX(BN$1:BN255)+1,"")</f>
        <v/>
      </c>
      <c r="BO256" s="6" t="str">
        <f>IF($W256=BO$4,MAX(BO$1:BO255)+1,"")</f>
        <v/>
      </c>
      <c r="BP256" s="6" t="str">
        <f>IF($W256=BP$4,MAX(BP$1:BP255)+1,"")</f>
        <v/>
      </c>
      <c r="BQ256" s="6" t="str">
        <f>IF($W256=BQ$4,MAX(BQ$1:BQ255)+1,"")</f>
        <v/>
      </c>
      <c r="BR256" s="6" t="str">
        <f>IF($W256=BR$4,MAX(BR$1:BR255)+1,"")</f>
        <v/>
      </c>
      <c r="BS256" s="6" t="str">
        <f>IF($W256=BS$4,MAX(BS$1:BS255)+1,"")</f>
        <v/>
      </c>
      <c r="BT256" s="6" t="str">
        <f>IF($W256=BT$4,MAX(BT$1:BT255)+1,"")</f>
        <v/>
      </c>
      <c r="BU256" s="6" t="str">
        <f>IF($W256=BU$4,MAX(BU$1:BU255)+1,"")</f>
        <v/>
      </c>
      <c r="BV256" s="6" t="str">
        <f>IF($W256=BV$4,MAX(BV$1:BV255)+1,"")</f>
        <v/>
      </c>
      <c r="BW256" s="6" t="str">
        <f>IF($W256=BW$4,MAX(BW$1:BW255)+1,"")</f>
        <v/>
      </c>
      <c r="BX256" s="6" t="str">
        <f>IF($W256=BX$4,MAX(BX$1:BX255)+1,"")</f>
        <v/>
      </c>
      <c r="BY256" s="6" t="str">
        <f>IF($W256=BY$4,MAX(BY$1:BY255)+1,"")</f>
        <v/>
      </c>
      <c r="BZ256" s="6" t="str">
        <f>IF($W256=BZ$4,MAX(BZ$1:BZ255)+1,"")</f>
        <v/>
      </c>
      <c r="CA256" s="6" t="str">
        <f>IF($W256=CA$4,MAX(CA$1:CA255)+1,"")</f>
        <v/>
      </c>
      <c r="CB256" s="6" t="str">
        <f>IF($W256=CB$4,MAX(CB$1:CB255)+1,"")</f>
        <v/>
      </c>
      <c r="CC256" s="6" t="str">
        <f>IF($W256=CC$4,MAX(CC$1:CC255)+1,"")</f>
        <v/>
      </c>
      <c r="CD256" s="6" t="str">
        <f>IF($W256=CD$4,MAX(CD$1:CD255)+1,"")</f>
        <v/>
      </c>
      <c r="CE256" s="6" t="str">
        <f>IF($W256=CE$4,MAX(CE$1:CE255)+1,"")</f>
        <v/>
      </c>
      <c r="CF256" s="6" t="str">
        <f>IF($W256=CF$4,MAX(CF$1:CF255)+1,"")</f>
        <v/>
      </c>
      <c r="CG256" s="6" t="str">
        <f>IF($W256=CG$4,MAX(CG$1:CG255)+1,"")</f>
        <v/>
      </c>
      <c r="CH256" s="6" t="str">
        <f>IF($W256=CH$4,MAX(CH$1:CH255)+1,"")</f>
        <v/>
      </c>
      <c r="CI256" s="6" t="str">
        <f>IF($W256=CI$4,MAX(CI$1:CI255)+1,"")</f>
        <v/>
      </c>
      <c r="CJ256" s="6" t="str">
        <f>IF($W256=CJ$4,MAX(CJ$1:CJ255)+1,"")</f>
        <v/>
      </c>
      <c r="CK256" s="6" t="str">
        <f>IF($W256=CK$4,MAX(CK$1:CK255)+1,"")</f>
        <v/>
      </c>
      <c r="CL256" s="6" t="str">
        <f>IF($W256=CL$4,MAX(CL$1:CL255)+1,"")</f>
        <v/>
      </c>
      <c r="CM256" s="6" t="str">
        <f>IF($W256=CM$4,MAX(CM$1:CM255)+1,"")</f>
        <v/>
      </c>
      <c r="CN256" s="6" t="str">
        <f>IF($W256=CN$4,MAX(CN$1:CN255)+1,"")</f>
        <v/>
      </c>
      <c r="CO256" s="6" t="str">
        <f>IF($W256=CO$4,MAX(CO$1:CO255)+1,"")</f>
        <v/>
      </c>
      <c r="CP256" s="6" t="str">
        <f>IF($W256=CP$4,MAX(CP$1:CP255)+1,"")</f>
        <v/>
      </c>
      <c r="CQ256" s="6" t="str">
        <f>IF($W256=CQ$4,MAX(CQ$1:CQ255)+1,"")</f>
        <v/>
      </c>
      <c r="CR256" s="6" t="str">
        <f>IF($W256=CR$4,MAX(CR$1:CR255)+1,"")</f>
        <v/>
      </c>
      <c r="CS256" s="6" t="str">
        <f>IF($W256=CS$4,MAX(CS$1:CS255)+1,"")</f>
        <v/>
      </c>
      <c r="CT256" s="5">
        <f t="shared" si="49"/>
        <v>24</v>
      </c>
      <c r="CU256" s="6" t="str">
        <f t="shared" si="50"/>
        <v>1709901917991</v>
      </c>
      <c r="CV256" s="5" t="str">
        <f t="shared" si="51"/>
        <v>เด็กชาย</v>
      </c>
      <c r="CW256" s="5" t="str" cm="1">
        <f t="array" ref="CW256">RIGHT(F256,MIN(LEN(SUBSTITUTE(F256,รายชื่อนักเรียนแยกห้อง!$AD$5:$AD$8,""))))</f>
        <v>มนต์สวัสดิ์</v>
      </c>
      <c r="CX256" s="6">
        <f t="shared" si="52"/>
        <v>0</v>
      </c>
      <c r="CY256" s="6" t="str">
        <f t="shared" si="53"/>
        <v/>
      </c>
      <c r="CZ256" s="5" t="str">
        <f t="shared" si="54"/>
        <v>มัธยมศึกษาปีที่ 2/2-0</v>
      </c>
      <c r="DA256" s="5" t="str">
        <f t="shared" si="55"/>
        <v>มัธยมศึกษาปีที่ 2/2-</v>
      </c>
      <c r="DC256" s="6" t="str">
        <f>IF(DB256="วิทย์-คณิต (เตรียมวิศวะ)",MAX($DC$1:DC255)+1,"")</f>
        <v/>
      </c>
      <c r="DD256" s="6" t="str">
        <f>IF(DB256="วิทย์-คณิต (วิทยาศาสตร์สุขภาพ)",MAX($DD$1:DD255)+1,"")</f>
        <v/>
      </c>
      <c r="DE256" s="6" t="str">
        <f>IF(DB256="ศิลป์การจัดการธุรกิจการค้าสมัยใหม่",MAX($DE$1:DE255)+1,"")</f>
        <v/>
      </c>
      <c r="DF256" s="6" t="str">
        <f>IF(DB256="ศิลป์ภาษาจีนเพื่อธุรกิจ 4.0",MAX($DF$1:DF255)+1,"")</f>
        <v/>
      </c>
      <c r="DG256" s="6" t="str">
        <f>IF(DB256="ศิลป์ภาษาอังกฤษเพื่อการสื่อสารธุรกิจ",MAX($DG$1:DG255)+1,"")</f>
        <v/>
      </c>
      <c r="DH256" s="6" t="str">
        <f>IF(DB256="นวัตกรรมการจัดการเกษตร",MAX($DH$1:DH255)+1,"")</f>
        <v/>
      </c>
      <c r="DI256" s="5">
        <f t="shared" si="56"/>
        <v>0</v>
      </c>
      <c r="DJ256" s="5" t="str">
        <f t="shared" si="57"/>
        <v>มัธยมศึกษาปีที่ 2/2-24</v>
      </c>
      <c r="DK256" s="5" t="str">
        <f t="shared" si="58"/>
        <v>-0</v>
      </c>
      <c r="DL256" s="5" t="str">
        <f t="shared" si="59"/>
        <v>มัธยมศึกษาปีที่ 2</v>
      </c>
    </row>
    <row r="257" spans="1:116">
      <c r="A257" s="5" t="str">
        <f t="shared" si="61"/>
        <v>มัธยมศึกษาปีที่ 2/2-25</v>
      </c>
      <c r="B257" s="5" t="str">
        <f t="shared" si="46"/>
        <v>ช68211-25</v>
      </c>
      <c r="C257" s="5" t="str">
        <f t="shared" si="47"/>
        <v>-0</v>
      </c>
      <c r="D257" s="8">
        <v>25</v>
      </c>
      <c r="E257" s="9">
        <v>10620</v>
      </c>
      <c r="F257" s="3" t="s">
        <v>724</v>
      </c>
      <c r="G257" s="3" t="s">
        <v>725</v>
      </c>
      <c r="H257" s="11">
        <v>1</v>
      </c>
      <c r="I257" s="11">
        <v>7</v>
      </c>
      <c r="J257" s="11">
        <v>0</v>
      </c>
      <c r="K257" s="11">
        <v>9</v>
      </c>
      <c r="L257" s="11">
        <v>9</v>
      </c>
      <c r="M257" s="11">
        <v>0</v>
      </c>
      <c r="N257" s="11">
        <v>1</v>
      </c>
      <c r="O257" s="11">
        <v>8</v>
      </c>
      <c r="P257" s="11">
        <v>9</v>
      </c>
      <c r="Q257" s="11">
        <v>2</v>
      </c>
      <c r="R257" s="11">
        <v>8</v>
      </c>
      <c r="S257" s="11">
        <v>9</v>
      </c>
      <c r="T257" s="11">
        <v>1</v>
      </c>
      <c r="U257" s="11" t="s">
        <v>580</v>
      </c>
      <c r="W257" s="6" t="str">
        <f>IF(X257="","",IF(X257=รายชื่อชมรม!$B$13,รายชื่อชมรม!$A$13,IF(X257=รายชื่อชมรม!$B$14,รายชื่อชมรม!$A$14,IF(X257=รายชื่อชมรม!$B$15,รายชื่อชมรม!$A$15,IF(X257=รายชื่อชมรม!$B$16,รายชื่อชมรม!$A$16,IF(X257=รายชื่อชมรม!$B$17,รายชื่อชมรม!$A$17,IF(X257=รายชื่อชมรม!$B$18,รายชื่อชมรม!$A$18,IF(X257=รายชื่อชมรม!$B$19,รายชื่อชมรม!$A$19,IF(X257=รายชื่อชมรม!$B$20,รายชื่อชมรม!$A$20,IF(X257=รายชื่อชมรม!$B$21,รายชื่อชมรม!$A$21,IF(X257=รายชื่อชมรม!$B$22,รายชื่อชมรม!$A$22,IF(X257=รายชื่อชมรม!$B$23,รายชื่อชมรม!$A$23,"-"))))))))))))</f>
        <v>ช68211</v>
      </c>
      <c r="X257" s="6" t="s">
        <v>1408</v>
      </c>
      <c r="Y257" s="6" t="str">
        <f>IF(W257=0,"",IF(W257="-","",IF(W257="","",VLOOKUP(W257,รายชื่อชมรม!$A$3:$F$83,3,FALSE))))</f>
        <v>นางสาวจันทนา  เกิดจันทร์ตรง</v>
      </c>
      <c r="Z257" s="6" t="str">
        <f>IF(Y257=$Z$4,MAX(Z$1:$Z256)+1,"")</f>
        <v/>
      </c>
      <c r="AA257" s="6" t="str">
        <f>IF($Y257=AA$4,MAX(AA$1:AA256)+1,"")</f>
        <v/>
      </c>
      <c r="AB257" s="6" t="str">
        <f>IF($Y257=AB$4,MAX(AB$1:AB256)+1,"")</f>
        <v/>
      </c>
      <c r="AC257" s="6" t="str">
        <f>IF($Y257=AC$4,MAX(AC$1:AC256)+1,"")</f>
        <v/>
      </c>
      <c r="AD257" s="6" t="str">
        <f>IF($Y257=AD$4,MAX(AD$1:AD256)+1,"")</f>
        <v/>
      </c>
      <c r="AE257" s="6" t="str">
        <f>IF($Y257=AE$4,MAX(AE$1:AE256)+1,"")</f>
        <v/>
      </c>
      <c r="AF257" s="6" t="str">
        <f>IF($Y257=AF$4,MAX(AF$1:AF256)+1,"")</f>
        <v/>
      </c>
      <c r="AG257" s="6" t="str">
        <f>IF($Y257=AG$4,MAX(AG$1:AG256)+1,"")</f>
        <v/>
      </c>
      <c r="AH257" s="6">
        <f>IF($Y257=AH$4,MAX(AH$1:AH256)+1,"")</f>
        <v>25</v>
      </c>
      <c r="AI257" s="5">
        <f t="shared" si="48"/>
        <v>25</v>
      </c>
      <c r="AK257" s="6" t="str">
        <f>IF($W257=AK$4,MAX(AK$1:AK256)+1,"")</f>
        <v/>
      </c>
      <c r="AL257" s="6" t="str">
        <f>IF($W257=AL$4,MAX(AL$1:AL256)+1,"")</f>
        <v/>
      </c>
      <c r="AM257" s="6" t="str">
        <f>IF($W257=AM$4,MAX(AM$1:AM256)+1,"")</f>
        <v/>
      </c>
      <c r="AN257" s="6" t="str">
        <f>IF($W257=AN$4,MAX(AN$1:AN256)+1,"")</f>
        <v/>
      </c>
      <c r="AO257" s="6" t="str">
        <f>IF($W257=AO$4,MAX(AO$1:AO256)+1,"")</f>
        <v/>
      </c>
      <c r="AP257" s="6" t="str">
        <f>IF($W257=AP$4,MAX(AP$1:AP256)+1,"")</f>
        <v/>
      </c>
      <c r="AQ257" s="6" t="str">
        <f>IF($W257=AQ$4,MAX(AQ$1:AQ256)+1,"")</f>
        <v/>
      </c>
      <c r="AR257" s="6" t="str">
        <f>IF($W257=AR$4,MAX(AR$1:AR256)+1,"")</f>
        <v/>
      </c>
      <c r="AS257" s="6" t="str">
        <f>IF($W257=AS$4,MAX(AS$1:AS256)+1,"")</f>
        <v/>
      </c>
      <c r="AT257" s="6" t="str">
        <f>IF($W257=AT$4,MAX(AT$1:AT256)+1,"")</f>
        <v/>
      </c>
      <c r="AU257" s="6" t="str">
        <f>IF($W257=AU$4,MAX(AU$1:AU256)+1,"")</f>
        <v/>
      </c>
      <c r="AV257" s="6" t="str">
        <f>IF($W257=AV$4,MAX(AV$1:AV256)+1,"")</f>
        <v/>
      </c>
      <c r="AW257" s="6" t="str">
        <f>IF($W257=AW$4,MAX(AW$1:AW256)+1,"")</f>
        <v/>
      </c>
      <c r="AX257" s="6" t="str">
        <f>IF($W257=AX$4,MAX(AX$1:AX256)+1,"")</f>
        <v/>
      </c>
      <c r="AY257" s="6" t="str">
        <f>IF($W257=AY$4,MAX(AY$1:AY256)+1,"")</f>
        <v/>
      </c>
      <c r="AZ257" s="6" t="str">
        <f>IF($W257=AZ$4,MAX(AZ$1:AZ256)+1,"")</f>
        <v/>
      </c>
      <c r="BA257" s="6" t="str">
        <f>IF($W257=BA$4,MAX(BA$1:BA256)+1,"")</f>
        <v/>
      </c>
      <c r="BB257" s="6" t="str">
        <f>IF($W257=BB$4,MAX(BB$1:BB256)+1,"")</f>
        <v/>
      </c>
      <c r="BC257" s="6" t="str">
        <f>IF($W257=BC$4,MAX(BC$1:BC256)+1,"")</f>
        <v/>
      </c>
      <c r="BD257" s="6" t="str">
        <f>IF($W257=BD$4,MAX(BD$1:BD256)+1,"")</f>
        <v/>
      </c>
      <c r="BE257" s="6">
        <f>IF($W257=BE$4,MAX(BE$1:BE256)+1,"")</f>
        <v>25</v>
      </c>
      <c r="BF257" s="6" t="str">
        <f>IF($W257=BF$4,MAX(BF$1:BF256)+1,"")</f>
        <v/>
      </c>
      <c r="BG257" s="6" t="str">
        <f>IF($W257=BG$4,MAX(BG$1:BG256)+1,"")</f>
        <v/>
      </c>
      <c r="BH257" s="6" t="str">
        <f>IF($W257=BH$4,MAX(BH$1:BH256)+1,"")</f>
        <v/>
      </c>
      <c r="BI257" s="6" t="str">
        <f>IF($W257=BI$4,MAX(BI$1:BI256)+1,"")</f>
        <v/>
      </c>
      <c r="BJ257" s="6" t="str">
        <f>IF($W257=BJ$4,MAX(BJ$1:BJ256)+1,"")</f>
        <v/>
      </c>
      <c r="BK257" s="6" t="str">
        <f>IF($W257=BK$4,MAX(BK$1:BK256)+1,"")</f>
        <v/>
      </c>
      <c r="BL257" s="6" t="str">
        <f>IF($W257=BL$4,MAX(BL$1:BL256)+1,"")</f>
        <v/>
      </c>
      <c r="BM257" s="6" t="str">
        <f>IF($W257=BM$4,MAX(BM$1:BM256)+1,"")</f>
        <v/>
      </c>
      <c r="BN257" s="6" t="str">
        <f>IF($W257=BN$4,MAX(BN$1:BN256)+1,"")</f>
        <v/>
      </c>
      <c r="BO257" s="6" t="str">
        <f>IF($W257=BO$4,MAX(BO$1:BO256)+1,"")</f>
        <v/>
      </c>
      <c r="BP257" s="6" t="str">
        <f>IF($W257=BP$4,MAX(BP$1:BP256)+1,"")</f>
        <v/>
      </c>
      <c r="BQ257" s="6" t="str">
        <f>IF($W257=BQ$4,MAX(BQ$1:BQ256)+1,"")</f>
        <v/>
      </c>
      <c r="BR257" s="6" t="str">
        <f>IF($W257=BR$4,MAX(BR$1:BR256)+1,"")</f>
        <v/>
      </c>
      <c r="BS257" s="6" t="str">
        <f>IF($W257=BS$4,MAX(BS$1:BS256)+1,"")</f>
        <v/>
      </c>
      <c r="BT257" s="6" t="str">
        <f>IF($W257=BT$4,MAX(BT$1:BT256)+1,"")</f>
        <v/>
      </c>
      <c r="BU257" s="6" t="str">
        <f>IF($W257=BU$4,MAX(BU$1:BU256)+1,"")</f>
        <v/>
      </c>
      <c r="BV257" s="6" t="str">
        <f>IF($W257=BV$4,MAX(BV$1:BV256)+1,"")</f>
        <v/>
      </c>
      <c r="BW257" s="6" t="str">
        <f>IF($W257=BW$4,MAX(BW$1:BW256)+1,"")</f>
        <v/>
      </c>
      <c r="BX257" s="6" t="str">
        <f>IF($W257=BX$4,MAX(BX$1:BX256)+1,"")</f>
        <v/>
      </c>
      <c r="BY257" s="6" t="str">
        <f>IF($W257=BY$4,MAX(BY$1:BY256)+1,"")</f>
        <v/>
      </c>
      <c r="BZ257" s="6" t="str">
        <f>IF($W257=BZ$4,MAX(BZ$1:BZ256)+1,"")</f>
        <v/>
      </c>
      <c r="CA257" s="6" t="str">
        <f>IF($W257=CA$4,MAX(CA$1:CA256)+1,"")</f>
        <v/>
      </c>
      <c r="CB257" s="6" t="str">
        <f>IF($W257=CB$4,MAX(CB$1:CB256)+1,"")</f>
        <v/>
      </c>
      <c r="CC257" s="6" t="str">
        <f>IF($W257=CC$4,MAX(CC$1:CC256)+1,"")</f>
        <v/>
      </c>
      <c r="CD257" s="6" t="str">
        <f>IF($W257=CD$4,MAX(CD$1:CD256)+1,"")</f>
        <v/>
      </c>
      <c r="CE257" s="6" t="str">
        <f>IF($W257=CE$4,MAX(CE$1:CE256)+1,"")</f>
        <v/>
      </c>
      <c r="CF257" s="6" t="str">
        <f>IF($W257=CF$4,MAX(CF$1:CF256)+1,"")</f>
        <v/>
      </c>
      <c r="CG257" s="6" t="str">
        <f>IF($W257=CG$4,MAX(CG$1:CG256)+1,"")</f>
        <v/>
      </c>
      <c r="CH257" s="6" t="str">
        <f>IF($W257=CH$4,MAX(CH$1:CH256)+1,"")</f>
        <v/>
      </c>
      <c r="CI257" s="6" t="str">
        <f>IF($W257=CI$4,MAX(CI$1:CI256)+1,"")</f>
        <v/>
      </c>
      <c r="CJ257" s="6" t="str">
        <f>IF($W257=CJ$4,MAX(CJ$1:CJ256)+1,"")</f>
        <v/>
      </c>
      <c r="CK257" s="6" t="str">
        <f>IF($W257=CK$4,MAX(CK$1:CK256)+1,"")</f>
        <v/>
      </c>
      <c r="CL257" s="6" t="str">
        <f>IF($W257=CL$4,MAX(CL$1:CL256)+1,"")</f>
        <v/>
      </c>
      <c r="CM257" s="6" t="str">
        <f>IF($W257=CM$4,MAX(CM$1:CM256)+1,"")</f>
        <v/>
      </c>
      <c r="CN257" s="6" t="str">
        <f>IF($W257=CN$4,MAX(CN$1:CN256)+1,"")</f>
        <v/>
      </c>
      <c r="CO257" s="6" t="str">
        <f>IF($W257=CO$4,MAX(CO$1:CO256)+1,"")</f>
        <v/>
      </c>
      <c r="CP257" s="6" t="str">
        <f>IF($W257=CP$4,MAX(CP$1:CP256)+1,"")</f>
        <v/>
      </c>
      <c r="CQ257" s="6" t="str">
        <f>IF($W257=CQ$4,MAX(CQ$1:CQ256)+1,"")</f>
        <v/>
      </c>
      <c r="CR257" s="6" t="str">
        <f>IF($W257=CR$4,MAX(CR$1:CR256)+1,"")</f>
        <v/>
      </c>
      <c r="CS257" s="6" t="str">
        <f>IF($W257=CS$4,MAX(CS$1:CS256)+1,"")</f>
        <v/>
      </c>
      <c r="CT257" s="5">
        <f t="shared" si="49"/>
        <v>25</v>
      </c>
      <c r="CU257" s="6" t="str">
        <f t="shared" si="50"/>
        <v>1709901892891</v>
      </c>
      <c r="CV257" s="5" t="str">
        <f t="shared" si="51"/>
        <v>เด็กชาย</v>
      </c>
      <c r="CW257" s="5" t="str" cm="1">
        <f t="array" ref="CW257">RIGHT(F257,MIN(LEN(SUBSTITUTE(F257,รายชื่อนักเรียนแยกห้อง!$AD$5:$AD$8,""))))</f>
        <v>ไชยวัฒน์</v>
      </c>
      <c r="CX257" s="6">
        <f t="shared" si="52"/>
        <v>0</v>
      </c>
      <c r="CY257" s="6" t="str">
        <f t="shared" si="53"/>
        <v/>
      </c>
      <c r="CZ257" s="5" t="str">
        <f t="shared" si="54"/>
        <v>มัธยมศึกษาปีที่ 2/2-0</v>
      </c>
      <c r="DA257" s="5" t="str">
        <f t="shared" si="55"/>
        <v>มัธยมศึกษาปีที่ 2/2-</v>
      </c>
      <c r="DC257" s="6" t="str">
        <f>IF(DB257="วิทย์-คณิต (เตรียมวิศวะ)",MAX($DC$1:DC256)+1,"")</f>
        <v/>
      </c>
      <c r="DD257" s="6" t="str">
        <f>IF(DB257="วิทย์-คณิต (วิทยาศาสตร์สุขภาพ)",MAX($DD$1:DD256)+1,"")</f>
        <v/>
      </c>
      <c r="DE257" s="6" t="str">
        <f>IF(DB257="ศิลป์การจัดการธุรกิจการค้าสมัยใหม่",MAX($DE$1:DE256)+1,"")</f>
        <v/>
      </c>
      <c r="DF257" s="6" t="str">
        <f>IF(DB257="ศิลป์ภาษาจีนเพื่อธุรกิจ 4.0",MAX($DF$1:DF256)+1,"")</f>
        <v/>
      </c>
      <c r="DG257" s="6" t="str">
        <f>IF(DB257="ศิลป์ภาษาอังกฤษเพื่อการสื่อสารธุรกิจ",MAX($DG$1:DG256)+1,"")</f>
        <v/>
      </c>
      <c r="DH257" s="6" t="str">
        <f>IF(DB257="นวัตกรรมการจัดการเกษตร",MAX($DH$1:DH256)+1,"")</f>
        <v/>
      </c>
      <c r="DI257" s="5">
        <f t="shared" si="56"/>
        <v>0</v>
      </c>
      <c r="DJ257" s="5" t="str">
        <f t="shared" si="57"/>
        <v>มัธยมศึกษาปีที่ 2/2-25</v>
      </c>
      <c r="DK257" s="5" t="str">
        <f t="shared" si="58"/>
        <v>-0</v>
      </c>
      <c r="DL257" s="5" t="str">
        <f t="shared" si="59"/>
        <v>มัธยมศึกษาปีที่ 2</v>
      </c>
    </row>
    <row r="258" spans="1:116">
      <c r="A258" s="5" t="str">
        <f t="shared" si="61"/>
        <v>มัธยมศึกษาปีที่ 2/2-26</v>
      </c>
      <c r="B258" s="5" t="str">
        <f t="shared" si="46"/>
        <v>ช68211-26</v>
      </c>
      <c r="C258" s="5" t="str">
        <f t="shared" si="47"/>
        <v>-0</v>
      </c>
      <c r="D258" s="8">
        <v>26</v>
      </c>
      <c r="E258" s="9">
        <v>10621</v>
      </c>
      <c r="F258" s="3" t="s">
        <v>726</v>
      </c>
      <c r="G258" s="3" t="s">
        <v>727</v>
      </c>
      <c r="H258" s="11">
        <v>1</v>
      </c>
      <c r="I258" s="11">
        <v>7</v>
      </c>
      <c r="J258" s="11">
        <v>0</v>
      </c>
      <c r="K258" s="11">
        <v>9</v>
      </c>
      <c r="L258" s="11">
        <v>9</v>
      </c>
      <c r="M258" s="11">
        <v>0</v>
      </c>
      <c r="N258" s="11">
        <v>1</v>
      </c>
      <c r="O258" s="11">
        <v>9</v>
      </c>
      <c r="P258" s="11">
        <v>2</v>
      </c>
      <c r="Q258" s="11">
        <v>4</v>
      </c>
      <c r="R258" s="11">
        <v>8</v>
      </c>
      <c r="S258" s="11">
        <v>8</v>
      </c>
      <c r="T258" s="11">
        <v>1</v>
      </c>
      <c r="U258" s="11" t="s">
        <v>580</v>
      </c>
      <c r="W258" s="6" t="str">
        <f>IF(X258="","",IF(X258=รายชื่อชมรม!$B$13,รายชื่อชมรม!$A$13,IF(X258=รายชื่อชมรม!$B$14,รายชื่อชมรม!$A$14,IF(X258=รายชื่อชมรม!$B$15,รายชื่อชมรม!$A$15,IF(X258=รายชื่อชมรม!$B$16,รายชื่อชมรม!$A$16,IF(X258=รายชื่อชมรม!$B$17,รายชื่อชมรม!$A$17,IF(X258=รายชื่อชมรม!$B$18,รายชื่อชมรม!$A$18,IF(X258=รายชื่อชมรม!$B$19,รายชื่อชมรม!$A$19,IF(X258=รายชื่อชมรม!$B$20,รายชื่อชมรม!$A$20,IF(X258=รายชื่อชมรม!$B$21,รายชื่อชมรม!$A$21,IF(X258=รายชื่อชมรม!$B$22,รายชื่อชมรม!$A$22,IF(X258=รายชื่อชมรม!$B$23,รายชื่อชมรม!$A$23,"-"))))))))))))</f>
        <v>ช68211</v>
      </c>
      <c r="X258" s="6" t="s">
        <v>1408</v>
      </c>
      <c r="Y258" s="6" t="str">
        <f>IF(W258=0,"",IF(W258="-","",IF(W258="","",VLOOKUP(W258,รายชื่อชมรม!$A$3:$F$83,3,FALSE))))</f>
        <v>นางสาวจันทนา  เกิดจันทร์ตรง</v>
      </c>
      <c r="Z258" s="6" t="str">
        <f>IF(Y258=$Z$4,MAX(Z$1:$Z257)+1,"")</f>
        <v/>
      </c>
      <c r="AA258" s="6" t="str">
        <f>IF($Y258=AA$4,MAX(AA$1:AA257)+1,"")</f>
        <v/>
      </c>
      <c r="AB258" s="6" t="str">
        <f>IF($Y258=AB$4,MAX(AB$1:AB257)+1,"")</f>
        <v/>
      </c>
      <c r="AC258" s="6" t="str">
        <f>IF($Y258=AC$4,MAX(AC$1:AC257)+1,"")</f>
        <v/>
      </c>
      <c r="AD258" s="6" t="str">
        <f>IF($Y258=AD$4,MAX(AD$1:AD257)+1,"")</f>
        <v/>
      </c>
      <c r="AE258" s="6" t="str">
        <f>IF($Y258=AE$4,MAX(AE$1:AE257)+1,"")</f>
        <v/>
      </c>
      <c r="AF258" s="6" t="str">
        <f>IF($Y258=AF$4,MAX(AF$1:AF257)+1,"")</f>
        <v/>
      </c>
      <c r="AG258" s="6" t="str">
        <f>IF($Y258=AG$4,MAX(AG$1:AG257)+1,"")</f>
        <v/>
      </c>
      <c r="AH258" s="6">
        <f>IF($Y258=AH$4,MAX(AH$1:AH257)+1,"")</f>
        <v>26</v>
      </c>
      <c r="AI258" s="5">
        <f t="shared" si="48"/>
        <v>26</v>
      </c>
      <c r="AK258" s="6" t="str">
        <f>IF($W258=AK$4,MAX(AK$1:AK257)+1,"")</f>
        <v/>
      </c>
      <c r="AL258" s="6" t="str">
        <f>IF($W258=AL$4,MAX(AL$1:AL257)+1,"")</f>
        <v/>
      </c>
      <c r="AM258" s="6" t="str">
        <f>IF($W258=AM$4,MAX(AM$1:AM257)+1,"")</f>
        <v/>
      </c>
      <c r="AN258" s="6" t="str">
        <f>IF($W258=AN$4,MAX(AN$1:AN257)+1,"")</f>
        <v/>
      </c>
      <c r="AO258" s="6" t="str">
        <f>IF($W258=AO$4,MAX(AO$1:AO257)+1,"")</f>
        <v/>
      </c>
      <c r="AP258" s="6" t="str">
        <f>IF($W258=AP$4,MAX(AP$1:AP257)+1,"")</f>
        <v/>
      </c>
      <c r="AQ258" s="6" t="str">
        <f>IF($W258=AQ$4,MAX(AQ$1:AQ257)+1,"")</f>
        <v/>
      </c>
      <c r="AR258" s="6" t="str">
        <f>IF($W258=AR$4,MAX(AR$1:AR257)+1,"")</f>
        <v/>
      </c>
      <c r="AS258" s="6" t="str">
        <f>IF($W258=AS$4,MAX(AS$1:AS257)+1,"")</f>
        <v/>
      </c>
      <c r="AT258" s="6" t="str">
        <f>IF($W258=AT$4,MAX(AT$1:AT257)+1,"")</f>
        <v/>
      </c>
      <c r="AU258" s="6" t="str">
        <f>IF($W258=AU$4,MAX(AU$1:AU257)+1,"")</f>
        <v/>
      </c>
      <c r="AV258" s="6" t="str">
        <f>IF($W258=AV$4,MAX(AV$1:AV257)+1,"")</f>
        <v/>
      </c>
      <c r="AW258" s="6" t="str">
        <f>IF($W258=AW$4,MAX(AW$1:AW257)+1,"")</f>
        <v/>
      </c>
      <c r="AX258" s="6" t="str">
        <f>IF($W258=AX$4,MAX(AX$1:AX257)+1,"")</f>
        <v/>
      </c>
      <c r="AY258" s="6" t="str">
        <f>IF($W258=AY$4,MAX(AY$1:AY257)+1,"")</f>
        <v/>
      </c>
      <c r="AZ258" s="6" t="str">
        <f>IF($W258=AZ$4,MAX(AZ$1:AZ257)+1,"")</f>
        <v/>
      </c>
      <c r="BA258" s="6" t="str">
        <f>IF($W258=BA$4,MAX(BA$1:BA257)+1,"")</f>
        <v/>
      </c>
      <c r="BB258" s="6" t="str">
        <f>IF($W258=BB$4,MAX(BB$1:BB257)+1,"")</f>
        <v/>
      </c>
      <c r="BC258" s="6" t="str">
        <f>IF($W258=BC$4,MAX(BC$1:BC257)+1,"")</f>
        <v/>
      </c>
      <c r="BD258" s="6" t="str">
        <f>IF($W258=BD$4,MAX(BD$1:BD257)+1,"")</f>
        <v/>
      </c>
      <c r="BE258" s="6">
        <f>IF($W258=BE$4,MAX(BE$1:BE257)+1,"")</f>
        <v>26</v>
      </c>
      <c r="BF258" s="6" t="str">
        <f>IF($W258=BF$4,MAX(BF$1:BF257)+1,"")</f>
        <v/>
      </c>
      <c r="BG258" s="6" t="str">
        <f>IF($W258=BG$4,MAX(BG$1:BG257)+1,"")</f>
        <v/>
      </c>
      <c r="BH258" s="6" t="str">
        <f>IF($W258=BH$4,MAX(BH$1:BH257)+1,"")</f>
        <v/>
      </c>
      <c r="BI258" s="6" t="str">
        <f>IF($W258=BI$4,MAX(BI$1:BI257)+1,"")</f>
        <v/>
      </c>
      <c r="BJ258" s="6" t="str">
        <f>IF($W258=BJ$4,MAX(BJ$1:BJ257)+1,"")</f>
        <v/>
      </c>
      <c r="BK258" s="6" t="str">
        <f>IF($W258=BK$4,MAX(BK$1:BK257)+1,"")</f>
        <v/>
      </c>
      <c r="BL258" s="6" t="str">
        <f>IF($W258=BL$4,MAX(BL$1:BL257)+1,"")</f>
        <v/>
      </c>
      <c r="BM258" s="6" t="str">
        <f>IF($W258=BM$4,MAX(BM$1:BM257)+1,"")</f>
        <v/>
      </c>
      <c r="BN258" s="6" t="str">
        <f>IF($W258=BN$4,MAX(BN$1:BN257)+1,"")</f>
        <v/>
      </c>
      <c r="BO258" s="6" t="str">
        <f>IF($W258=BO$4,MAX(BO$1:BO257)+1,"")</f>
        <v/>
      </c>
      <c r="BP258" s="6" t="str">
        <f>IF($W258=BP$4,MAX(BP$1:BP257)+1,"")</f>
        <v/>
      </c>
      <c r="BQ258" s="6" t="str">
        <f>IF($W258=BQ$4,MAX(BQ$1:BQ257)+1,"")</f>
        <v/>
      </c>
      <c r="BR258" s="6" t="str">
        <f>IF($W258=BR$4,MAX(BR$1:BR257)+1,"")</f>
        <v/>
      </c>
      <c r="BS258" s="6" t="str">
        <f>IF($W258=BS$4,MAX(BS$1:BS257)+1,"")</f>
        <v/>
      </c>
      <c r="BT258" s="6" t="str">
        <f>IF($W258=BT$4,MAX(BT$1:BT257)+1,"")</f>
        <v/>
      </c>
      <c r="BU258" s="6" t="str">
        <f>IF($W258=BU$4,MAX(BU$1:BU257)+1,"")</f>
        <v/>
      </c>
      <c r="BV258" s="6" t="str">
        <f>IF($W258=BV$4,MAX(BV$1:BV257)+1,"")</f>
        <v/>
      </c>
      <c r="BW258" s="6" t="str">
        <f>IF($W258=BW$4,MAX(BW$1:BW257)+1,"")</f>
        <v/>
      </c>
      <c r="BX258" s="6" t="str">
        <f>IF($W258=BX$4,MAX(BX$1:BX257)+1,"")</f>
        <v/>
      </c>
      <c r="BY258" s="6" t="str">
        <f>IF($W258=BY$4,MAX(BY$1:BY257)+1,"")</f>
        <v/>
      </c>
      <c r="BZ258" s="6" t="str">
        <f>IF($W258=BZ$4,MAX(BZ$1:BZ257)+1,"")</f>
        <v/>
      </c>
      <c r="CA258" s="6" t="str">
        <f>IF($W258=CA$4,MAX(CA$1:CA257)+1,"")</f>
        <v/>
      </c>
      <c r="CB258" s="6" t="str">
        <f>IF($W258=CB$4,MAX(CB$1:CB257)+1,"")</f>
        <v/>
      </c>
      <c r="CC258" s="6" t="str">
        <f>IF($W258=CC$4,MAX(CC$1:CC257)+1,"")</f>
        <v/>
      </c>
      <c r="CD258" s="6" t="str">
        <f>IF($W258=CD$4,MAX(CD$1:CD257)+1,"")</f>
        <v/>
      </c>
      <c r="CE258" s="6" t="str">
        <f>IF($W258=CE$4,MAX(CE$1:CE257)+1,"")</f>
        <v/>
      </c>
      <c r="CF258" s="6" t="str">
        <f>IF($W258=CF$4,MAX(CF$1:CF257)+1,"")</f>
        <v/>
      </c>
      <c r="CG258" s="6" t="str">
        <f>IF($W258=CG$4,MAX(CG$1:CG257)+1,"")</f>
        <v/>
      </c>
      <c r="CH258" s="6" t="str">
        <f>IF($W258=CH$4,MAX(CH$1:CH257)+1,"")</f>
        <v/>
      </c>
      <c r="CI258" s="6" t="str">
        <f>IF($W258=CI$4,MAX(CI$1:CI257)+1,"")</f>
        <v/>
      </c>
      <c r="CJ258" s="6" t="str">
        <f>IF($W258=CJ$4,MAX(CJ$1:CJ257)+1,"")</f>
        <v/>
      </c>
      <c r="CK258" s="6" t="str">
        <f>IF($W258=CK$4,MAX(CK$1:CK257)+1,"")</f>
        <v/>
      </c>
      <c r="CL258" s="6" t="str">
        <f>IF($W258=CL$4,MAX(CL$1:CL257)+1,"")</f>
        <v/>
      </c>
      <c r="CM258" s="6" t="str">
        <f>IF($W258=CM$4,MAX(CM$1:CM257)+1,"")</f>
        <v/>
      </c>
      <c r="CN258" s="6" t="str">
        <f>IF($W258=CN$4,MAX(CN$1:CN257)+1,"")</f>
        <v/>
      </c>
      <c r="CO258" s="6" t="str">
        <f>IF($W258=CO$4,MAX(CO$1:CO257)+1,"")</f>
        <v/>
      </c>
      <c r="CP258" s="6" t="str">
        <f>IF($W258=CP$4,MAX(CP$1:CP257)+1,"")</f>
        <v/>
      </c>
      <c r="CQ258" s="6" t="str">
        <f>IF($W258=CQ$4,MAX(CQ$1:CQ257)+1,"")</f>
        <v/>
      </c>
      <c r="CR258" s="6" t="str">
        <f>IF($W258=CR$4,MAX(CR$1:CR257)+1,"")</f>
        <v/>
      </c>
      <c r="CS258" s="6" t="str">
        <f>IF($W258=CS$4,MAX(CS$1:CS257)+1,"")</f>
        <v/>
      </c>
      <c r="CT258" s="5">
        <f t="shared" si="49"/>
        <v>26</v>
      </c>
      <c r="CU258" s="6" t="str">
        <f t="shared" si="50"/>
        <v>1709901924881</v>
      </c>
      <c r="CV258" s="5" t="str">
        <f t="shared" si="51"/>
        <v>เด็กชาย</v>
      </c>
      <c r="CW258" s="5" t="str" cm="1">
        <f t="array" ref="CW258">RIGHT(F258,MIN(LEN(SUBSTITUTE(F258,รายชื่อนักเรียนแยกห้อง!$AD$5:$AD$8,""))))</f>
        <v>กษิเดช</v>
      </c>
      <c r="CX258" s="6">
        <f t="shared" si="52"/>
        <v>0</v>
      </c>
      <c r="CY258" s="6" t="str">
        <f t="shared" si="53"/>
        <v/>
      </c>
      <c r="CZ258" s="5" t="str">
        <f t="shared" si="54"/>
        <v>มัธยมศึกษาปีที่ 2/2-0</v>
      </c>
      <c r="DA258" s="5" t="str">
        <f t="shared" si="55"/>
        <v>มัธยมศึกษาปีที่ 2/2-</v>
      </c>
      <c r="DC258" s="6" t="str">
        <f>IF(DB258="วิทย์-คณิต (เตรียมวิศวะ)",MAX($DC$1:DC257)+1,"")</f>
        <v/>
      </c>
      <c r="DD258" s="6" t="str">
        <f>IF(DB258="วิทย์-คณิต (วิทยาศาสตร์สุขภาพ)",MAX($DD$1:DD257)+1,"")</f>
        <v/>
      </c>
      <c r="DE258" s="6" t="str">
        <f>IF(DB258="ศิลป์การจัดการธุรกิจการค้าสมัยใหม่",MAX($DE$1:DE257)+1,"")</f>
        <v/>
      </c>
      <c r="DF258" s="6" t="str">
        <f>IF(DB258="ศิลป์ภาษาจีนเพื่อธุรกิจ 4.0",MAX($DF$1:DF257)+1,"")</f>
        <v/>
      </c>
      <c r="DG258" s="6" t="str">
        <f>IF(DB258="ศิลป์ภาษาอังกฤษเพื่อการสื่อสารธุรกิจ",MAX($DG$1:DG257)+1,"")</f>
        <v/>
      </c>
      <c r="DH258" s="6" t="str">
        <f>IF(DB258="นวัตกรรมการจัดการเกษตร",MAX($DH$1:DH257)+1,"")</f>
        <v/>
      </c>
      <c r="DI258" s="5">
        <f t="shared" si="56"/>
        <v>0</v>
      </c>
      <c r="DJ258" s="5" t="str">
        <f t="shared" si="57"/>
        <v>มัธยมศึกษาปีที่ 2/2-26</v>
      </c>
      <c r="DK258" s="5" t="str">
        <f t="shared" si="58"/>
        <v>-0</v>
      </c>
      <c r="DL258" s="5" t="str">
        <f t="shared" si="59"/>
        <v>มัธยมศึกษาปีที่ 2</v>
      </c>
    </row>
    <row r="259" spans="1:116">
      <c r="A259" s="5" t="str">
        <f t="shared" si="61"/>
        <v>มัธยมศึกษาปีที่ 2/2-27</v>
      </c>
      <c r="B259" s="5" t="str">
        <f t="shared" si="46"/>
        <v>ช68211-27</v>
      </c>
      <c r="C259" s="5" t="str">
        <f t="shared" si="47"/>
        <v>-0</v>
      </c>
      <c r="D259" s="8">
        <v>27</v>
      </c>
      <c r="E259" s="9" t="s">
        <v>728</v>
      </c>
      <c r="F259" s="3" t="s">
        <v>729</v>
      </c>
      <c r="G259" s="3" t="s">
        <v>730</v>
      </c>
      <c r="H259" s="11">
        <v>1</v>
      </c>
      <c r="I259" s="11">
        <v>9</v>
      </c>
      <c r="J259" s="11">
        <v>0</v>
      </c>
      <c r="K259" s="11">
        <v>9</v>
      </c>
      <c r="L259" s="11">
        <v>8</v>
      </c>
      <c r="M259" s="11">
        <v>0</v>
      </c>
      <c r="N259" s="11">
        <v>3</v>
      </c>
      <c r="O259" s="11">
        <v>7</v>
      </c>
      <c r="P259" s="11">
        <v>8</v>
      </c>
      <c r="Q259" s="11">
        <v>4</v>
      </c>
      <c r="R259" s="11">
        <v>0</v>
      </c>
      <c r="S259" s="11">
        <v>1</v>
      </c>
      <c r="T259" s="11">
        <v>3</v>
      </c>
      <c r="U259" s="11" t="s">
        <v>580</v>
      </c>
      <c r="W259" s="6" t="str">
        <f>IF(X259="","",IF(X259=รายชื่อชมรม!$B$13,รายชื่อชมรม!$A$13,IF(X259=รายชื่อชมรม!$B$14,รายชื่อชมรม!$A$14,IF(X259=รายชื่อชมรม!$B$15,รายชื่อชมรม!$A$15,IF(X259=รายชื่อชมรม!$B$16,รายชื่อชมรม!$A$16,IF(X259=รายชื่อชมรม!$B$17,รายชื่อชมรม!$A$17,IF(X259=รายชื่อชมรม!$B$18,รายชื่อชมรม!$A$18,IF(X259=รายชื่อชมรม!$B$19,รายชื่อชมรม!$A$19,IF(X259=รายชื่อชมรม!$B$20,รายชื่อชมรม!$A$20,IF(X259=รายชื่อชมรม!$B$21,รายชื่อชมรม!$A$21,IF(X259=รายชื่อชมรม!$B$22,รายชื่อชมรม!$A$22,IF(X259=รายชื่อชมรม!$B$23,รายชื่อชมรม!$A$23,"-"))))))))))))</f>
        <v>ช68211</v>
      </c>
      <c r="X259" s="6" t="s">
        <v>1408</v>
      </c>
      <c r="Y259" s="6" t="str">
        <f>IF(W259=0,"",IF(W259="-","",IF(W259="","",VLOOKUP(W259,รายชื่อชมรม!$A$3:$F$83,3,FALSE))))</f>
        <v>นางสาวจันทนา  เกิดจันทร์ตรง</v>
      </c>
      <c r="Z259" s="6" t="str">
        <f>IF(Y259=$Z$4,MAX(Z$1:$Z258)+1,"")</f>
        <v/>
      </c>
      <c r="AA259" s="6" t="str">
        <f>IF($Y259=AA$4,MAX(AA$1:AA258)+1,"")</f>
        <v/>
      </c>
      <c r="AB259" s="6" t="str">
        <f>IF($Y259=AB$4,MAX(AB$1:AB258)+1,"")</f>
        <v/>
      </c>
      <c r="AC259" s="6" t="str">
        <f>IF($Y259=AC$4,MAX(AC$1:AC258)+1,"")</f>
        <v/>
      </c>
      <c r="AD259" s="6" t="str">
        <f>IF($Y259=AD$4,MAX(AD$1:AD258)+1,"")</f>
        <v/>
      </c>
      <c r="AE259" s="6" t="str">
        <f>IF($Y259=AE$4,MAX(AE$1:AE258)+1,"")</f>
        <v/>
      </c>
      <c r="AF259" s="6" t="str">
        <f>IF($Y259=AF$4,MAX(AF$1:AF258)+1,"")</f>
        <v/>
      </c>
      <c r="AG259" s="6" t="str">
        <f>IF($Y259=AG$4,MAX(AG$1:AG258)+1,"")</f>
        <v/>
      </c>
      <c r="AH259" s="6">
        <f>IF($Y259=AH$4,MAX(AH$1:AH258)+1,"")</f>
        <v>27</v>
      </c>
      <c r="AI259" s="5">
        <f t="shared" si="48"/>
        <v>27</v>
      </c>
      <c r="AK259" s="6" t="str">
        <f>IF($W259=AK$4,MAX(AK$1:AK258)+1,"")</f>
        <v/>
      </c>
      <c r="AL259" s="6" t="str">
        <f>IF($W259=AL$4,MAX(AL$1:AL258)+1,"")</f>
        <v/>
      </c>
      <c r="AM259" s="6" t="str">
        <f>IF($W259=AM$4,MAX(AM$1:AM258)+1,"")</f>
        <v/>
      </c>
      <c r="AN259" s="6" t="str">
        <f>IF($W259=AN$4,MAX(AN$1:AN258)+1,"")</f>
        <v/>
      </c>
      <c r="AO259" s="6" t="str">
        <f>IF($W259=AO$4,MAX(AO$1:AO258)+1,"")</f>
        <v/>
      </c>
      <c r="AP259" s="6" t="str">
        <f>IF($W259=AP$4,MAX(AP$1:AP258)+1,"")</f>
        <v/>
      </c>
      <c r="AQ259" s="6" t="str">
        <f>IF($W259=AQ$4,MAX(AQ$1:AQ258)+1,"")</f>
        <v/>
      </c>
      <c r="AR259" s="6" t="str">
        <f>IF($W259=AR$4,MAX(AR$1:AR258)+1,"")</f>
        <v/>
      </c>
      <c r="AS259" s="6" t="str">
        <f>IF($W259=AS$4,MAX(AS$1:AS258)+1,"")</f>
        <v/>
      </c>
      <c r="AT259" s="6" t="str">
        <f>IF($W259=AT$4,MAX(AT$1:AT258)+1,"")</f>
        <v/>
      </c>
      <c r="AU259" s="6" t="str">
        <f>IF($W259=AU$4,MAX(AU$1:AU258)+1,"")</f>
        <v/>
      </c>
      <c r="AV259" s="6" t="str">
        <f>IF($W259=AV$4,MAX(AV$1:AV258)+1,"")</f>
        <v/>
      </c>
      <c r="AW259" s="6" t="str">
        <f>IF($W259=AW$4,MAX(AW$1:AW258)+1,"")</f>
        <v/>
      </c>
      <c r="AX259" s="6" t="str">
        <f>IF($W259=AX$4,MAX(AX$1:AX258)+1,"")</f>
        <v/>
      </c>
      <c r="AY259" s="6" t="str">
        <f>IF($W259=AY$4,MAX(AY$1:AY258)+1,"")</f>
        <v/>
      </c>
      <c r="AZ259" s="6" t="str">
        <f>IF($W259=AZ$4,MAX(AZ$1:AZ258)+1,"")</f>
        <v/>
      </c>
      <c r="BA259" s="6" t="str">
        <f>IF($W259=BA$4,MAX(BA$1:BA258)+1,"")</f>
        <v/>
      </c>
      <c r="BB259" s="6" t="str">
        <f>IF($W259=BB$4,MAX(BB$1:BB258)+1,"")</f>
        <v/>
      </c>
      <c r="BC259" s="6" t="str">
        <f>IF($W259=BC$4,MAX(BC$1:BC258)+1,"")</f>
        <v/>
      </c>
      <c r="BD259" s="6" t="str">
        <f>IF($W259=BD$4,MAX(BD$1:BD258)+1,"")</f>
        <v/>
      </c>
      <c r="BE259" s="6">
        <f>IF($W259=BE$4,MAX(BE$1:BE258)+1,"")</f>
        <v>27</v>
      </c>
      <c r="BF259" s="6" t="str">
        <f>IF($W259=BF$4,MAX(BF$1:BF258)+1,"")</f>
        <v/>
      </c>
      <c r="BG259" s="6" t="str">
        <f>IF($W259=BG$4,MAX(BG$1:BG258)+1,"")</f>
        <v/>
      </c>
      <c r="BH259" s="6" t="str">
        <f>IF($W259=BH$4,MAX(BH$1:BH258)+1,"")</f>
        <v/>
      </c>
      <c r="BI259" s="6" t="str">
        <f>IF($W259=BI$4,MAX(BI$1:BI258)+1,"")</f>
        <v/>
      </c>
      <c r="BJ259" s="6" t="str">
        <f>IF($W259=BJ$4,MAX(BJ$1:BJ258)+1,"")</f>
        <v/>
      </c>
      <c r="BK259" s="6" t="str">
        <f>IF($W259=BK$4,MAX(BK$1:BK258)+1,"")</f>
        <v/>
      </c>
      <c r="BL259" s="6" t="str">
        <f>IF($W259=BL$4,MAX(BL$1:BL258)+1,"")</f>
        <v/>
      </c>
      <c r="BM259" s="6" t="str">
        <f>IF($W259=BM$4,MAX(BM$1:BM258)+1,"")</f>
        <v/>
      </c>
      <c r="BN259" s="6" t="str">
        <f>IF($W259=BN$4,MAX(BN$1:BN258)+1,"")</f>
        <v/>
      </c>
      <c r="BO259" s="6" t="str">
        <f>IF($W259=BO$4,MAX(BO$1:BO258)+1,"")</f>
        <v/>
      </c>
      <c r="BP259" s="6" t="str">
        <f>IF($W259=BP$4,MAX(BP$1:BP258)+1,"")</f>
        <v/>
      </c>
      <c r="BQ259" s="6" t="str">
        <f>IF($W259=BQ$4,MAX(BQ$1:BQ258)+1,"")</f>
        <v/>
      </c>
      <c r="BR259" s="6" t="str">
        <f>IF($W259=BR$4,MAX(BR$1:BR258)+1,"")</f>
        <v/>
      </c>
      <c r="BS259" s="6" t="str">
        <f>IF($W259=BS$4,MAX(BS$1:BS258)+1,"")</f>
        <v/>
      </c>
      <c r="BT259" s="6" t="str">
        <f>IF($W259=BT$4,MAX(BT$1:BT258)+1,"")</f>
        <v/>
      </c>
      <c r="BU259" s="6" t="str">
        <f>IF($W259=BU$4,MAX(BU$1:BU258)+1,"")</f>
        <v/>
      </c>
      <c r="BV259" s="6" t="str">
        <f>IF($W259=BV$4,MAX(BV$1:BV258)+1,"")</f>
        <v/>
      </c>
      <c r="BW259" s="6" t="str">
        <f>IF($W259=BW$4,MAX(BW$1:BW258)+1,"")</f>
        <v/>
      </c>
      <c r="BX259" s="6" t="str">
        <f>IF($W259=BX$4,MAX(BX$1:BX258)+1,"")</f>
        <v/>
      </c>
      <c r="BY259" s="6" t="str">
        <f>IF($W259=BY$4,MAX(BY$1:BY258)+1,"")</f>
        <v/>
      </c>
      <c r="BZ259" s="6" t="str">
        <f>IF($W259=BZ$4,MAX(BZ$1:BZ258)+1,"")</f>
        <v/>
      </c>
      <c r="CA259" s="6" t="str">
        <f>IF($W259=CA$4,MAX(CA$1:CA258)+1,"")</f>
        <v/>
      </c>
      <c r="CB259" s="6" t="str">
        <f>IF($W259=CB$4,MAX(CB$1:CB258)+1,"")</f>
        <v/>
      </c>
      <c r="CC259" s="6" t="str">
        <f>IF($W259=CC$4,MAX(CC$1:CC258)+1,"")</f>
        <v/>
      </c>
      <c r="CD259" s="6" t="str">
        <f>IF($W259=CD$4,MAX(CD$1:CD258)+1,"")</f>
        <v/>
      </c>
      <c r="CE259" s="6" t="str">
        <f>IF($W259=CE$4,MAX(CE$1:CE258)+1,"")</f>
        <v/>
      </c>
      <c r="CF259" s="6" t="str">
        <f>IF($W259=CF$4,MAX(CF$1:CF258)+1,"")</f>
        <v/>
      </c>
      <c r="CG259" s="6" t="str">
        <f>IF($W259=CG$4,MAX(CG$1:CG258)+1,"")</f>
        <v/>
      </c>
      <c r="CH259" s="6" t="str">
        <f>IF($W259=CH$4,MAX(CH$1:CH258)+1,"")</f>
        <v/>
      </c>
      <c r="CI259" s="6" t="str">
        <f>IF($W259=CI$4,MAX(CI$1:CI258)+1,"")</f>
        <v/>
      </c>
      <c r="CJ259" s="6" t="str">
        <f>IF($W259=CJ$4,MAX(CJ$1:CJ258)+1,"")</f>
        <v/>
      </c>
      <c r="CK259" s="6" t="str">
        <f>IF($W259=CK$4,MAX(CK$1:CK258)+1,"")</f>
        <v/>
      </c>
      <c r="CL259" s="6" t="str">
        <f>IF($W259=CL$4,MAX(CL$1:CL258)+1,"")</f>
        <v/>
      </c>
      <c r="CM259" s="6" t="str">
        <f>IF($W259=CM$4,MAX(CM$1:CM258)+1,"")</f>
        <v/>
      </c>
      <c r="CN259" s="6" t="str">
        <f>IF($W259=CN$4,MAX(CN$1:CN258)+1,"")</f>
        <v/>
      </c>
      <c r="CO259" s="6" t="str">
        <f>IF($W259=CO$4,MAX(CO$1:CO258)+1,"")</f>
        <v/>
      </c>
      <c r="CP259" s="6" t="str">
        <f>IF($W259=CP$4,MAX(CP$1:CP258)+1,"")</f>
        <v/>
      </c>
      <c r="CQ259" s="6" t="str">
        <f>IF($W259=CQ$4,MAX(CQ$1:CQ258)+1,"")</f>
        <v/>
      </c>
      <c r="CR259" s="6" t="str">
        <f>IF($W259=CR$4,MAX(CR$1:CR258)+1,"")</f>
        <v/>
      </c>
      <c r="CS259" s="6" t="str">
        <f>IF($W259=CS$4,MAX(CS$1:CS258)+1,"")</f>
        <v/>
      </c>
      <c r="CT259" s="5">
        <f t="shared" si="49"/>
        <v>27</v>
      </c>
      <c r="CU259" s="6" t="str">
        <f t="shared" si="50"/>
        <v>1909803784013</v>
      </c>
      <c r="CV259" s="5" t="str">
        <f t="shared" si="51"/>
        <v>เด็กชาย</v>
      </c>
      <c r="CW259" s="5" t="str" cm="1">
        <f t="array" ref="CW259">RIGHT(F259,MIN(LEN(SUBSTITUTE(F259,รายชื่อนักเรียนแยกห้อง!$AD$5:$AD$8,""))))</f>
        <v>บารมี</v>
      </c>
      <c r="CX259" s="6">
        <f t="shared" si="52"/>
        <v>0</v>
      </c>
      <c r="CY259" s="6" t="str">
        <f t="shared" si="53"/>
        <v/>
      </c>
      <c r="CZ259" s="5" t="str">
        <f t="shared" si="54"/>
        <v>มัธยมศึกษาปีที่ 2/2-0</v>
      </c>
      <c r="DA259" s="5" t="str">
        <f t="shared" si="55"/>
        <v>มัธยมศึกษาปีที่ 2/2-</v>
      </c>
      <c r="DC259" s="6" t="str">
        <f>IF(DB259="วิทย์-คณิต (เตรียมวิศวะ)",MAX($DC$1:DC258)+1,"")</f>
        <v/>
      </c>
      <c r="DD259" s="6" t="str">
        <f>IF(DB259="วิทย์-คณิต (วิทยาศาสตร์สุขภาพ)",MAX($DD$1:DD258)+1,"")</f>
        <v/>
      </c>
      <c r="DE259" s="6" t="str">
        <f>IF(DB259="ศิลป์การจัดการธุรกิจการค้าสมัยใหม่",MAX($DE$1:DE258)+1,"")</f>
        <v/>
      </c>
      <c r="DF259" s="6" t="str">
        <f>IF(DB259="ศิลป์ภาษาจีนเพื่อธุรกิจ 4.0",MAX($DF$1:DF258)+1,"")</f>
        <v/>
      </c>
      <c r="DG259" s="6" t="str">
        <f>IF(DB259="ศิลป์ภาษาอังกฤษเพื่อการสื่อสารธุรกิจ",MAX($DG$1:DG258)+1,"")</f>
        <v/>
      </c>
      <c r="DH259" s="6" t="str">
        <f>IF(DB259="นวัตกรรมการจัดการเกษตร",MAX($DH$1:DH258)+1,"")</f>
        <v/>
      </c>
      <c r="DI259" s="5">
        <f t="shared" si="56"/>
        <v>0</v>
      </c>
      <c r="DJ259" s="5" t="str">
        <f t="shared" si="57"/>
        <v>มัธยมศึกษาปีที่ 2/2-27</v>
      </c>
      <c r="DK259" s="5" t="str">
        <f t="shared" si="58"/>
        <v>-0</v>
      </c>
      <c r="DL259" s="5" t="str">
        <f t="shared" si="59"/>
        <v>มัธยมศึกษาปีที่ 2</v>
      </c>
    </row>
    <row r="260" spans="1:116">
      <c r="A260" s="5" t="str">
        <f t="shared" si="61"/>
        <v>มัธยมศึกษาปีที่ 2/2-28</v>
      </c>
      <c r="B260" s="5" t="str">
        <f t="shared" si="46"/>
        <v>ช68211-28</v>
      </c>
      <c r="C260" s="5" t="str">
        <f t="shared" si="47"/>
        <v>-0</v>
      </c>
      <c r="D260" s="8">
        <v>28</v>
      </c>
      <c r="E260" s="9" t="s">
        <v>2000</v>
      </c>
      <c r="F260" s="3" t="s">
        <v>2041</v>
      </c>
      <c r="G260" s="3" t="s">
        <v>2054</v>
      </c>
      <c r="H260" s="11">
        <v>1</v>
      </c>
      <c r="I260" s="11">
        <v>3</v>
      </c>
      <c r="J260" s="11">
        <v>6</v>
      </c>
      <c r="K260" s="11">
        <v>0</v>
      </c>
      <c r="L260" s="11">
        <v>5</v>
      </c>
      <c r="M260" s="11">
        <v>0</v>
      </c>
      <c r="N260" s="11">
        <v>1</v>
      </c>
      <c r="O260" s="11">
        <v>3</v>
      </c>
      <c r="P260" s="11">
        <v>2</v>
      </c>
      <c r="Q260" s="11">
        <v>5</v>
      </c>
      <c r="R260" s="11">
        <v>6</v>
      </c>
      <c r="S260" s="11">
        <v>8</v>
      </c>
      <c r="T260" s="11">
        <v>4</v>
      </c>
      <c r="U260" s="11" t="s">
        <v>580</v>
      </c>
      <c r="W260" s="6" t="str">
        <f>IF(X260="","",IF(X260=รายชื่อชมรม!$B$13,รายชื่อชมรม!$A$13,IF(X260=รายชื่อชมรม!$B$14,รายชื่อชมรม!$A$14,IF(X260=รายชื่อชมรม!$B$15,รายชื่อชมรม!$A$15,IF(X260=รายชื่อชมรม!$B$16,รายชื่อชมรม!$A$16,IF(X260=รายชื่อชมรม!$B$17,รายชื่อชมรม!$A$17,IF(X260=รายชื่อชมรม!$B$18,รายชื่อชมรม!$A$18,IF(X260=รายชื่อชมรม!$B$19,รายชื่อชมรม!$A$19,IF(X260=รายชื่อชมรม!$B$20,รายชื่อชมรม!$A$20,IF(X260=รายชื่อชมรม!$B$21,รายชื่อชมรม!$A$21,IF(X260=รายชื่อชมรม!$B$22,รายชื่อชมรม!$A$22,IF(X260=รายชื่อชมรม!$B$23,รายชื่อชมรม!$A$23,"-"))))))))))))</f>
        <v>ช68211</v>
      </c>
      <c r="X260" s="6" t="s">
        <v>1408</v>
      </c>
      <c r="Y260" s="6" t="str">
        <f>IF(W260=0,"",IF(W260="-","",IF(W260="","",VLOOKUP(W260,รายชื่อชมรม!$A$3:$F$83,3,FALSE))))</f>
        <v>นางสาวจันทนา  เกิดจันทร์ตรง</v>
      </c>
      <c r="Z260" s="6" t="str">
        <f>IF(Y260=$Z$4,MAX(Z$1:$Z259)+1,"")</f>
        <v/>
      </c>
      <c r="AA260" s="6" t="str">
        <f>IF($Y260=AA$4,MAX(AA$1:AA259)+1,"")</f>
        <v/>
      </c>
      <c r="AB260" s="6" t="str">
        <f>IF($Y260=AB$4,MAX(AB$1:AB259)+1,"")</f>
        <v/>
      </c>
      <c r="AC260" s="6" t="str">
        <f>IF($Y260=AC$4,MAX(AC$1:AC259)+1,"")</f>
        <v/>
      </c>
      <c r="AD260" s="6" t="str">
        <f>IF($Y260=AD$4,MAX(AD$1:AD259)+1,"")</f>
        <v/>
      </c>
      <c r="AE260" s="6" t="str">
        <f>IF($Y260=AE$4,MAX(AE$1:AE259)+1,"")</f>
        <v/>
      </c>
      <c r="AF260" s="6" t="str">
        <f>IF($Y260=AF$4,MAX(AF$1:AF259)+1,"")</f>
        <v/>
      </c>
      <c r="AG260" s="6" t="str">
        <f>IF($Y260=AG$4,MAX(AG$1:AG259)+1,"")</f>
        <v/>
      </c>
      <c r="AH260" s="6">
        <f>IF($Y260=AH$4,MAX(AH$1:AH259)+1,"")</f>
        <v>28</v>
      </c>
      <c r="AI260" s="5">
        <f t="shared" si="48"/>
        <v>28</v>
      </c>
      <c r="AK260" s="6" t="str">
        <f>IF($W260=AK$4,MAX(AK$1:AK259)+1,"")</f>
        <v/>
      </c>
      <c r="AL260" s="6" t="str">
        <f>IF($W260=AL$4,MAX(AL$1:AL259)+1,"")</f>
        <v/>
      </c>
      <c r="AM260" s="6" t="str">
        <f>IF($W260=AM$4,MAX(AM$1:AM259)+1,"")</f>
        <v/>
      </c>
      <c r="AN260" s="6" t="str">
        <f>IF($W260=AN$4,MAX(AN$1:AN259)+1,"")</f>
        <v/>
      </c>
      <c r="AO260" s="6" t="str">
        <f>IF($W260=AO$4,MAX(AO$1:AO259)+1,"")</f>
        <v/>
      </c>
      <c r="AP260" s="6" t="str">
        <f>IF($W260=AP$4,MAX(AP$1:AP259)+1,"")</f>
        <v/>
      </c>
      <c r="AQ260" s="6" t="str">
        <f>IF($W260=AQ$4,MAX(AQ$1:AQ259)+1,"")</f>
        <v/>
      </c>
      <c r="AR260" s="6" t="str">
        <f>IF($W260=AR$4,MAX(AR$1:AR259)+1,"")</f>
        <v/>
      </c>
      <c r="AS260" s="6" t="str">
        <f>IF($W260=AS$4,MAX(AS$1:AS259)+1,"")</f>
        <v/>
      </c>
      <c r="AT260" s="6" t="str">
        <f>IF($W260=AT$4,MAX(AT$1:AT259)+1,"")</f>
        <v/>
      </c>
      <c r="AU260" s="6" t="str">
        <f>IF($W260=AU$4,MAX(AU$1:AU259)+1,"")</f>
        <v/>
      </c>
      <c r="AV260" s="6" t="str">
        <f>IF($W260=AV$4,MAX(AV$1:AV259)+1,"")</f>
        <v/>
      </c>
      <c r="AW260" s="6" t="str">
        <f>IF($W260=AW$4,MAX(AW$1:AW259)+1,"")</f>
        <v/>
      </c>
      <c r="AX260" s="6" t="str">
        <f>IF($W260=AX$4,MAX(AX$1:AX259)+1,"")</f>
        <v/>
      </c>
      <c r="AY260" s="6" t="str">
        <f>IF($W260=AY$4,MAX(AY$1:AY259)+1,"")</f>
        <v/>
      </c>
      <c r="AZ260" s="6" t="str">
        <f>IF($W260=AZ$4,MAX(AZ$1:AZ259)+1,"")</f>
        <v/>
      </c>
      <c r="BA260" s="6" t="str">
        <f>IF($W260=BA$4,MAX(BA$1:BA259)+1,"")</f>
        <v/>
      </c>
      <c r="BB260" s="6" t="str">
        <f>IF($W260=BB$4,MAX(BB$1:BB259)+1,"")</f>
        <v/>
      </c>
      <c r="BC260" s="6" t="str">
        <f>IF($W260=BC$4,MAX(BC$1:BC259)+1,"")</f>
        <v/>
      </c>
      <c r="BD260" s="6" t="str">
        <f>IF($W260=BD$4,MAX(BD$1:BD259)+1,"")</f>
        <v/>
      </c>
      <c r="BE260" s="6">
        <f>IF($W260=BE$4,MAX(BE$1:BE259)+1,"")</f>
        <v>28</v>
      </c>
      <c r="BF260" s="6" t="str">
        <f>IF($W260=BF$4,MAX(BF$1:BF259)+1,"")</f>
        <v/>
      </c>
      <c r="BG260" s="6" t="str">
        <f>IF($W260=BG$4,MAX(BG$1:BG259)+1,"")</f>
        <v/>
      </c>
      <c r="BH260" s="6" t="str">
        <f>IF($W260=BH$4,MAX(BH$1:BH259)+1,"")</f>
        <v/>
      </c>
      <c r="BI260" s="6" t="str">
        <f>IF($W260=BI$4,MAX(BI$1:BI259)+1,"")</f>
        <v/>
      </c>
      <c r="BJ260" s="6" t="str">
        <f>IF($W260=BJ$4,MAX(BJ$1:BJ259)+1,"")</f>
        <v/>
      </c>
      <c r="BK260" s="6" t="str">
        <f>IF($W260=BK$4,MAX(BK$1:BK259)+1,"")</f>
        <v/>
      </c>
      <c r="BL260" s="6" t="str">
        <f>IF($W260=BL$4,MAX(BL$1:BL259)+1,"")</f>
        <v/>
      </c>
      <c r="BM260" s="6" t="str">
        <f>IF($W260=BM$4,MAX(BM$1:BM259)+1,"")</f>
        <v/>
      </c>
      <c r="BN260" s="6" t="str">
        <f>IF($W260=BN$4,MAX(BN$1:BN259)+1,"")</f>
        <v/>
      </c>
      <c r="BO260" s="6" t="str">
        <f>IF($W260=BO$4,MAX(BO$1:BO259)+1,"")</f>
        <v/>
      </c>
      <c r="BP260" s="6" t="str">
        <f>IF($W260=BP$4,MAX(BP$1:BP259)+1,"")</f>
        <v/>
      </c>
      <c r="BQ260" s="6" t="str">
        <f>IF($W260=BQ$4,MAX(BQ$1:BQ259)+1,"")</f>
        <v/>
      </c>
      <c r="BR260" s="6" t="str">
        <f>IF($W260=BR$4,MAX(BR$1:BR259)+1,"")</f>
        <v/>
      </c>
      <c r="BS260" s="6" t="str">
        <f>IF($W260=BS$4,MAX(BS$1:BS259)+1,"")</f>
        <v/>
      </c>
      <c r="BT260" s="6" t="str">
        <f>IF($W260=BT$4,MAX(BT$1:BT259)+1,"")</f>
        <v/>
      </c>
      <c r="BU260" s="6" t="str">
        <f>IF($W260=BU$4,MAX(BU$1:BU259)+1,"")</f>
        <v/>
      </c>
      <c r="BV260" s="6" t="str">
        <f>IF($W260=BV$4,MAX(BV$1:BV259)+1,"")</f>
        <v/>
      </c>
      <c r="BW260" s="6" t="str">
        <f>IF($W260=BW$4,MAX(BW$1:BW259)+1,"")</f>
        <v/>
      </c>
      <c r="BX260" s="6" t="str">
        <f>IF($W260=BX$4,MAX(BX$1:BX259)+1,"")</f>
        <v/>
      </c>
      <c r="BY260" s="6" t="str">
        <f>IF($W260=BY$4,MAX(BY$1:BY259)+1,"")</f>
        <v/>
      </c>
      <c r="BZ260" s="6" t="str">
        <f>IF($W260=BZ$4,MAX(BZ$1:BZ259)+1,"")</f>
        <v/>
      </c>
      <c r="CA260" s="6" t="str">
        <f>IF($W260=CA$4,MAX(CA$1:CA259)+1,"")</f>
        <v/>
      </c>
      <c r="CB260" s="6" t="str">
        <f>IF($W260=CB$4,MAX(CB$1:CB259)+1,"")</f>
        <v/>
      </c>
      <c r="CC260" s="6" t="str">
        <f>IF($W260=CC$4,MAX(CC$1:CC259)+1,"")</f>
        <v/>
      </c>
      <c r="CD260" s="6" t="str">
        <f>IF($W260=CD$4,MAX(CD$1:CD259)+1,"")</f>
        <v/>
      </c>
      <c r="CE260" s="6" t="str">
        <f>IF($W260=CE$4,MAX(CE$1:CE259)+1,"")</f>
        <v/>
      </c>
      <c r="CF260" s="6" t="str">
        <f>IF($W260=CF$4,MAX(CF$1:CF259)+1,"")</f>
        <v/>
      </c>
      <c r="CG260" s="6" t="str">
        <f>IF($W260=CG$4,MAX(CG$1:CG259)+1,"")</f>
        <v/>
      </c>
      <c r="CH260" s="6" t="str">
        <f>IF($W260=CH$4,MAX(CH$1:CH259)+1,"")</f>
        <v/>
      </c>
      <c r="CI260" s="6" t="str">
        <f>IF($W260=CI$4,MAX(CI$1:CI259)+1,"")</f>
        <v/>
      </c>
      <c r="CJ260" s="6" t="str">
        <f>IF($W260=CJ$4,MAX(CJ$1:CJ259)+1,"")</f>
        <v/>
      </c>
      <c r="CK260" s="6" t="str">
        <f>IF($W260=CK$4,MAX(CK$1:CK259)+1,"")</f>
        <v/>
      </c>
      <c r="CL260" s="6" t="str">
        <f>IF($W260=CL$4,MAX(CL$1:CL259)+1,"")</f>
        <v/>
      </c>
      <c r="CM260" s="6" t="str">
        <f>IF($W260=CM$4,MAX(CM$1:CM259)+1,"")</f>
        <v/>
      </c>
      <c r="CN260" s="6" t="str">
        <f>IF($W260=CN$4,MAX(CN$1:CN259)+1,"")</f>
        <v/>
      </c>
      <c r="CO260" s="6" t="str">
        <f>IF($W260=CO$4,MAX(CO$1:CO259)+1,"")</f>
        <v/>
      </c>
      <c r="CP260" s="6" t="str">
        <f>IF($W260=CP$4,MAX(CP$1:CP259)+1,"")</f>
        <v/>
      </c>
      <c r="CQ260" s="6" t="str">
        <f>IF($W260=CQ$4,MAX(CQ$1:CQ259)+1,"")</f>
        <v/>
      </c>
      <c r="CR260" s="6" t="str">
        <f>IF($W260=CR$4,MAX(CR$1:CR259)+1,"")</f>
        <v/>
      </c>
      <c r="CS260" s="6" t="str">
        <f>IF($W260=CS$4,MAX(CS$1:CS259)+1,"")</f>
        <v/>
      </c>
      <c r="CT260" s="5">
        <f t="shared" si="49"/>
        <v>28</v>
      </c>
      <c r="CU260" s="6" t="str">
        <f t="shared" si="50"/>
        <v>1360501325684</v>
      </c>
      <c r="CV260" s="5" t="str">
        <f t="shared" si="51"/>
        <v>เด็กชาย</v>
      </c>
      <c r="CW260" s="5" t="str" cm="1">
        <f t="array" ref="CW260">RIGHT(F260,MIN(LEN(SUBSTITUTE(F260,รายชื่อนักเรียนแยกห้อง!$AD$5:$AD$8,""))))</f>
        <v>อรรถพร</v>
      </c>
      <c r="CX260" s="6">
        <f t="shared" si="52"/>
        <v>0</v>
      </c>
      <c r="CY260" s="6" t="str">
        <f t="shared" si="53"/>
        <v/>
      </c>
      <c r="CZ260" s="5" t="str">
        <f t="shared" si="54"/>
        <v>มัธยมศึกษาปีที่ 2/2-0</v>
      </c>
      <c r="DA260" s="5" t="str">
        <f t="shared" si="55"/>
        <v>มัธยมศึกษาปีที่ 2/2-</v>
      </c>
      <c r="DC260" s="6" t="str">
        <f>IF(DB260="วิทย์-คณิต (เตรียมวิศวะ)",MAX($DC$1:DC259)+1,"")</f>
        <v/>
      </c>
      <c r="DD260" s="6" t="str">
        <f>IF(DB260="วิทย์-คณิต (วิทยาศาสตร์สุขภาพ)",MAX($DD$1:DD259)+1,"")</f>
        <v/>
      </c>
      <c r="DE260" s="6" t="str">
        <f>IF(DB260="ศิลป์การจัดการธุรกิจการค้าสมัยใหม่",MAX($DE$1:DE259)+1,"")</f>
        <v/>
      </c>
      <c r="DF260" s="6" t="str">
        <f>IF(DB260="ศิลป์ภาษาจีนเพื่อธุรกิจ 4.0",MAX($DF$1:DF259)+1,"")</f>
        <v/>
      </c>
      <c r="DG260" s="6" t="str">
        <f>IF(DB260="ศิลป์ภาษาอังกฤษเพื่อการสื่อสารธุรกิจ",MAX($DG$1:DG259)+1,"")</f>
        <v/>
      </c>
      <c r="DH260" s="6" t="str">
        <f>IF(DB260="นวัตกรรมการจัดการเกษตร",MAX($DH$1:DH259)+1,"")</f>
        <v/>
      </c>
      <c r="DI260" s="5">
        <f t="shared" si="56"/>
        <v>0</v>
      </c>
      <c r="DJ260" s="5" t="str">
        <f t="shared" si="57"/>
        <v>มัธยมศึกษาปีที่ 2/2-28</v>
      </c>
      <c r="DK260" s="5" t="str">
        <f t="shared" si="58"/>
        <v>-0</v>
      </c>
      <c r="DL260" s="5" t="str">
        <f t="shared" si="59"/>
        <v>มัธยมศึกษาปีที่ 2</v>
      </c>
    </row>
    <row r="261" spans="1:116">
      <c r="A261" s="5" t="str">
        <f t="shared" si="61"/>
        <v>มัธยมศึกษาปีที่ 2/2-29</v>
      </c>
      <c r="B261" s="5" t="str">
        <f t="shared" si="46"/>
        <v>ช68211-29</v>
      </c>
      <c r="C261" s="5" t="str">
        <f t="shared" si="47"/>
        <v>-0</v>
      </c>
      <c r="D261" s="8">
        <v>29</v>
      </c>
      <c r="E261" s="9" t="s">
        <v>2002</v>
      </c>
      <c r="F261" s="3" t="s">
        <v>2043</v>
      </c>
      <c r="G261" s="3" t="s">
        <v>2055</v>
      </c>
      <c r="H261" s="11">
        <v>1</v>
      </c>
      <c r="I261" s="11">
        <v>1</v>
      </c>
      <c r="J261" s="11">
        <v>9</v>
      </c>
      <c r="K261" s="11">
        <v>9</v>
      </c>
      <c r="L261" s="11">
        <v>9</v>
      </c>
      <c r="M261" s="11">
        <v>0</v>
      </c>
      <c r="N261" s="11">
        <v>1</v>
      </c>
      <c r="O261" s="11">
        <v>3</v>
      </c>
      <c r="P261" s="11">
        <v>7</v>
      </c>
      <c r="Q261" s="11">
        <v>9</v>
      </c>
      <c r="R261" s="11">
        <v>2</v>
      </c>
      <c r="S261" s="11">
        <v>9</v>
      </c>
      <c r="T261" s="11">
        <v>3</v>
      </c>
      <c r="U261" s="11" t="s">
        <v>580</v>
      </c>
      <c r="W261" s="6" t="str">
        <f>IF(X261="","",IF(X261=รายชื่อชมรม!$B$13,รายชื่อชมรม!$A$13,IF(X261=รายชื่อชมรม!$B$14,รายชื่อชมรม!$A$14,IF(X261=รายชื่อชมรม!$B$15,รายชื่อชมรม!$A$15,IF(X261=รายชื่อชมรม!$B$16,รายชื่อชมรม!$A$16,IF(X261=รายชื่อชมรม!$B$17,รายชื่อชมรม!$A$17,IF(X261=รายชื่อชมรม!$B$18,รายชื่อชมรม!$A$18,IF(X261=รายชื่อชมรม!$B$19,รายชื่อชมรม!$A$19,IF(X261=รายชื่อชมรม!$B$20,รายชื่อชมรม!$A$20,IF(X261=รายชื่อชมรม!$B$21,รายชื่อชมรม!$A$21,IF(X261=รายชื่อชมรม!$B$22,รายชื่อชมรม!$A$22,IF(X261=รายชื่อชมรม!$B$23,รายชื่อชมรม!$A$23,"-"))))))))))))</f>
        <v>ช68211</v>
      </c>
      <c r="X261" s="6" t="s">
        <v>1408</v>
      </c>
      <c r="Y261" s="6" t="str">
        <f>IF(W261=0,"",IF(W261="-","",IF(W261="","",VLOOKUP(W261,รายชื่อชมรม!$A$3:$F$83,3,FALSE))))</f>
        <v>นางสาวจันทนา  เกิดจันทร์ตรง</v>
      </c>
      <c r="Z261" s="6" t="str">
        <f>IF(Y261=$Z$4,MAX(Z$1:$Z260)+1,"")</f>
        <v/>
      </c>
      <c r="AA261" s="6" t="str">
        <f>IF($Y261=AA$4,MAX(AA$1:AA260)+1,"")</f>
        <v/>
      </c>
      <c r="AB261" s="6" t="str">
        <f>IF($Y261=AB$4,MAX(AB$1:AB260)+1,"")</f>
        <v/>
      </c>
      <c r="AC261" s="6" t="str">
        <f>IF($Y261=AC$4,MAX(AC$1:AC260)+1,"")</f>
        <v/>
      </c>
      <c r="AD261" s="6" t="str">
        <f>IF($Y261=AD$4,MAX(AD$1:AD260)+1,"")</f>
        <v/>
      </c>
      <c r="AE261" s="6" t="str">
        <f>IF($Y261=AE$4,MAX(AE$1:AE260)+1,"")</f>
        <v/>
      </c>
      <c r="AF261" s="6" t="str">
        <f>IF($Y261=AF$4,MAX(AF$1:AF260)+1,"")</f>
        <v/>
      </c>
      <c r="AG261" s="6" t="str">
        <f>IF($Y261=AG$4,MAX(AG$1:AG260)+1,"")</f>
        <v/>
      </c>
      <c r="AH261" s="6">
        <f>IF($Y261=AH$4,MAX(AH$1:AH260)+1,"")</f>
        <v>29</v>
      </c>
      <c r="AI261" s="5">
        <f t="shared" si="48"/>
        <v>29</v>
      </c>
      <c r="AK261" s="6" t="str">
        <f>IF($W261=AK$4,MAX(AK$1:AK260)+1,"")</f>
        <v/>
      </c>
      <c r="AL261" s="6" t="str">
        <f>IF($W261=AL$4,MAX(AL$1:AL260)+1,"")</f>
        <v/>
      </c>
      <c r="AM261" s="6" t="str">
        <f>IF($W261=AM$4,MAX(AM$1:AM260)+1,"")</f>
        <v/>
      </c>
      <c r="AN261" s="6" t="str">
        <f>IF($W261=AN$4,MAX(AN$1:AN260)+1,"")</f>
        <v/>
      </c>
      <c r="AO261" s="6" t="str">
        <f>IF($W261=AO$4,MAX(AO$1:AO260)+1,"")</f>
        <v/>
      </c>
      <c r="AP261" s="6" t="str">
        <f>IF($W261=AP$4,MAX(AP$1:AP260)+1,"")</f>
        <v/>
      </c>
      <c r="AQ261" s="6" t="str">
        <f>IF($W261=AQ$4,MAX(AQ$1:AQ260)+1,"")</f>
        <v/>
      </c>
      <c r="AR261" s="6" t="str">
        <f>IF($W261=AR$4,MAX(AR$1:AR260)+1,"")</f>
        <v/>
      </c>
      <c r="AS261" s="6" t="str">
        <f>IF($W261=AS$4,MAX(AS$1:AS260)+1,"")</f>
        <v/>
      </c>
      <c r="AT261" s="6" t="str">
        <f>IF($W261=AT$4,MAX(AT$1:AT260)+1,"")</f>
        <v/>
      </c>
      <c r="AU261" s="6" t="str">
        <f>IF($W261=AU$4,MAX(AU$1:AU260)+1,"")</f>
        <v/>
      </c>
      <c r="AV261" s="6" t="str">
        <f>IF($W261=AV$4,MAX(AV$1:AV260)+1,"")</f>
        <v/>
      </c>
      <c r="AW261" s="6" t="str">
        <f>IF($W261=AW$4,MAX(AW$1:AW260)+1,"")</f>
        <v/>
      </c>
      <c r="AX261" s="6" t="str">
        <f>IF($W261=AX$4,MAX(AX$1:AX260)+1,"")</f>
        <v/>
      </c>
      <c r="AY261" s="6" t="str">
        <f>IF($W261=AY$4,MAX(AY$1:AY260)+1,"")</f>
        <v/>
      </c>
      <c r="AZ261" s="6" t="str">
        <f>IF($W261=AZ$4,MAX(AZ$1:AZ260)+1,"")</f>
        <v/>
      </c>
      <c r="BA261" s="6" t="str">
        <f>IF($W261=BA$4,MAX(BA$1:BA260)+1,"")</f>
        <v/>
      </c>
      <c r="BB261" s="6" t="str">
        <f>IF($W261=BB$4,MAX(BB$1:BB260)+1,"")</f>
        <v/>
      </c>
      <c r="BC261" s="6" t="str">
        <f>IF($W261=BC$4,MAX(BC$1:BC260)+1,"")</f>
        <v/>
      </c>
      <c r="BD261" s="6" t="str">
        <f>IF($W261=BD$4,MAX(BD$1:BD260)+1,"")</f>
        <v/>
      </c>
      <c r="BE261" s="6">
        <f>IF($W261=BE$4,MAX(BE$1:BE260)+1,"")</f>
        <v>29</v>
      </c>
      <c r="BF261" s="6" t="str">
        <f>IF($W261=BF$4,MAX(BF$1:BF260)+1,"")</f>
        <v/>
      </c>
      <c r="BG261" s="6" t="str">
        <f>IF($W261=BG$4,MAX(BG$1:BG260)+1,"")</f>
        <v/>
      </c>
      <c r="BH261" s="6" t="str">
        <f>IF($W261=BH$4,MAX(BH$1:BH260)+1,"")</f>
        <v/>
      </c>
      <c r="BI261" s="6" t="str">
        <f>IF($W261=BI$4,MAX(BI$1:BI260)+1,"")</f>
        <v/>
      </c>
      <c r="BJ261" s="6" t="str">
        <f>IF($W261=BJ$4,MAX(BJ$1:BJ260)+1,"")</f>
        <v/>
      </c>
      <c r="BK261" s="6" t="str">
        <f>IF($W261=BK$4,MAX(BK$1:BK260)+1,"")</f>
        <v/>
      </c>
      <c r="BL261" s="6" t="str">
        <f>IF($W261=BL$4,MAX(BL$1:BL260)+1,"")</f>
        <v/>
      </c>
      <c r="BM261" s="6" t="str">
        <f>IF($W261=BM$4,MAX(BM$1:BM260)+1,"")</f>
        <v/>
      </c>
      <c r="BN261" s="6" t="str">
        <f>IF($W261=BN$4,MAX(BN$1:BN260)+1,"")</f>
        <v/>
      </c>
      <c r="BO261" s="6" t="str">
        <f>IF($W261=BO$4,MAX(BO$1:BO260)+1,"")</f>
        <v/>
      </c>
      <c r="BP261" s="6" t="str">
        <f>IF($W261=BP$4,MAX(BP$1:BP260)+1,"")</f>
        <v/>
      </c>
      <c r="BQ261" s="6" t="str">
        <f>IF($W261=BQ$4,MAX(BQ$1:BQ260)+1,"")</f>
        <v/>
      </c>
      <c r="BR261" s="6" t="str">
        <f>IF($W261=BR$4,MAX(BR$1:BR260)+1,"")</f>
        <v/>
      </c>
      <c r="BS261" s="6" t="str">
        <f>IF($W261=BS$4,MAX(BS$1:BS260)+1,"")</f>
        <v/>
      </c>
      <c r="BT261" s="6" t="str">
        <f>IF($W261=BT$4,MAX(BT$1:BT260)+1,"")</f>
        <v/>
      </c>
      <c r="BU261" s="6" t="str">
        <f>IF($W261=BU$4,MAX(BU$1:BU260)+1,"")</f>
        <v/>
      </c>
      <c r="BV261" s="6" t="str">
        <f>IF($W261=BV$4,MAX(BV$1:BV260)+1,"")</f>
        <v/>
      </c>
      <c r="BW261" s="6" t="str">
        <f>IF($W261=BW$4,MAX(BW$1:BW260)+1,"")</f>
        <v/>
      </c>
      <c r="BX261" s="6" t="str">
        <f>IF($W261=BX$4,MAX(BX$1:BX260)+1,"")</f>
        <v/>
      </c>
      <c r="BY261" s="6" t="str">
        <f>IF($W261=BY$4,MAX(BY$1:BY260)+1,"")</f>
        <v/>
      </c>
      <c r="BZ261" s="6" t="str">
        <f>IF($W261=BZ$4,MAX(BZ$1:BZ260)+1,"")</f>
        <v/>
      </c>
      <c r="CA261" s="6" t="str">
        <f>IF($W261=CA$4,MAX(CA$1:CA260)+1,"")</f>
        <v/>
      </c>
      <c r="CB261" s="6" t="str">
        <f>IF($W261=CB$4,MAX(CB$1:CB260)+1,"")</f>
        <v/>
      </c>
      <c r="CC261" s="6" t="str">
        <f>IF($W261=CC$4,MAX(CC$1:CC260)+1,"")</f>
        <v/>
      </c>
      <c r="CD261" s="6" t="str">
        <f>IF($W261=CD$4,MAX(CD$1:CD260)+1,"")</f>
        <v/>
      </c>
      <c r="CE261" s="6" t="str">
        <f>IF($W261=CE$4,MAX(CE$1:CE260)+1,"")</f>
        <v/>
      </c>
      <c r="CF261" s="6" t="str">
        <f>IF($W261=CF$4,MAX(CF$1:CF260)+1,"")</f>
        <v/>
      </c>
      <c r="CG261" s="6" t="str">
        <f>IF($W261=CG$4,MAX(CG$1:CG260)+1,"")</f>
        <v/>
      </c>
      <c r="CH261" s="6" t="str">
        <f>IF($W261=CH$4,MAX(CH$1:CH260)+1,"")</f>
        <v/>
      </c>
      <c r="CI261" s="6" t="str">
        <f>IF($W261=CI$4,MAX(CI$1:CI260)+1,"")</f>
        <v/>
      </c>
      <c r="CJ261" s="6" t="str">
        <f>IF($W261=CJ$4,MAX(CJ$1:CJ260)+1,"")</f>
        <v/>
      </c>
      <c r="CK261" s="6" t="str">
        <f>IF($W261=CK$4,MAX(CK$1:CK260)+1,"")</f>
        <v/>
      </c>
      <c r="CL261" s="6" t="str">
        <f>IF($W261=CL$4,MAX(CL$1:CL260)+1,"")</f>
        <v/>
      </c>
      <c r="CM261" s="6" t="str">
        <f>IF($W261=CM$4,MAX(CM$1:CM260)+1,"")</f>
        <v/>
      </c>
      <c r="CN261" s="6" t="str">
        <f>IF($W261=CN$4,MAX(CN$1:CN260)+1,"")</f>
        <v/>
      </c>
      <c r="CO261" s="6" t="str">
        <f>IF($W261=CO$4,MAX(CO$1:CO260)+1,"")</f>
        <v/>
      </c>
      <c r="CP261" s="6" t="str">
        <f>IF($W261=CP$4,MAX(CP$1:CP260)+1,"")</f>
        <v/>
      </c>
      <c r="CQ261" s="6" t="str">
        <f>IF($W261=CQ$4,MAX(CQ$1:CQ260)+1,"")</f>
        <v/>
      </c>
      <c r="CR261" s="6" t="str">
        <f>IF($W261=CR$4,MAX(CR$1:CR260)+1,"")</f>
        <v/>
      </c>
      <c r="CS261" s="6" t="str">
        <f>IF($W261=CS$4,MAX(CS$1:CS260)+1,"")</f>
        <v/>
      </c>
      <c r="CT261" s="5">
        <f t="shared" si="49"/>
        <v>29</v>
      </c>
      <c r="CU261" s="6" t="str">
        <f t="shared" si="50"/>
        <v>1199901379293</v>
      </c>
      <c r="CV261" s="5" t="str">
        <f t="shared" si="51"/>
        <v>เด็กชาย</v>
      </c>
      <c r="CW261" s="5" t="str" cm="1">
        <f t="array" ref="CW261">RIGHT(F261,MIN(LEN(SUBSTITUTE(F261,รายชื่อนักเรียนแยกห้อง!$AD$5:$AD$8,""))))</f>
        <v>จิรวัฒน์</v>
      </c>
      <c r="CX261" s="6">
        <f t="shared" si="52"/>
        <v>0</v>
      </c>
      <c r="CY261" s="6" t="str">
        <f t="shared" si="53"/>
        <v/>
      </c>
      <c r="CZ261" s="5" t="str">
        <f t="shared" si="54"/>
        <v>มัธยมศึกษาปีที่ 2/2-0</v>
      </c>
      <c r="DA261" s="5" t="str">
        <f t="shared" si="55"/>
        <v>มัธยมศึกษาปีที่ 2/2-</v>
      </c>
      <c r="DC261" s="6" t="str">
        <f>IF(DB261="วิทย์-คณิต (เตรียมวิศวะ)",MAX($DC$1:DC260)+1,"")</f>
        <v/>
      </c>
      <c r="DD261" s="6" t="str">
        <f>IF(DB261="วิทย์-คณิต (วิทยาศาสตร์สุขภาพ)",MAX($DD$1:DD260)+1,"")</f>
        <v/>
      </c>
      <c r="DE261" s="6" t="str">
        <f>IF(DB261="ศิลป์การจัดการธุรกิจการค้าสมัยใหม่",MAX($DE$1:DE260)+1,"")</f>
        <v/>
      </c>
      <c r="DF261" s="6" t="str">
        <f>IF(DB261="ศิลป์ภาษาจีนเพื่อธุรกิจ 4.0",MAX($DF$1:DF260)+1,"")</f>
        <v/>
      </c>
      <c r="DG261" s="6" t="str">
        <f>IF(DB261="ศิลป์ภาษาอังกฤษเพื่อการสื่อสารธุรกิจ",MAX($DG$1:DG260)+1,"")</f>
        <v/>
      </c>
      <c r="DH261" s="6" t="str">
        <f>IF(DB261="นวัตกรรมการจัดการเกษตร",MAX($DH$1:DH260)+1,"")</f>
        <v/>
      </c>
      <c r="DI261" s="5">
        <f t="shared" si="56"/>
        <v>0</v>
      </c>
      <c r="DJ261" s="5" t="str">
        <f t="shared" si="57"/>
        <v>มัธยมศึกษาปีที่ 2/2-29</v>
      </c>
      <c r="DK261" s="5" t="str">
        <f t="shared" si="58"/>
        <v>-0</v>
      </c>
      <c r="DL261" s="5" t="str">
        <f t="shared" si="59"/>
        <v>มัธยมศึกษาปีที่ 2</v>
      </c>
    </row>
    <row r="262" spans="1:116">
      <c r="A262" s="5" t="str">
        <f t="shared" si="61"/>
        <v>มัธยมศึกษาปีที่ 2/2-30</v>
      </c>
      <c r="B262" s="5" t="str">
        <f t="shared" ref="B262:B325" si="62">W262&amp;"-"&amp;CT262</f>
        <v>ช68211-30</v>
      </c>
      <c r="C262" s="5" t="str">
        <f t="shared" ref="C262:C325" si="63">DB262&amp;"-"&amp;DI262</f>
        <v>-0</v>
      </c>
      <c r="D262" s="8">
        <v>30</v>
      </c>
      <c r="E262" s="9" t="s">
        <v>2005</v>
      </c>
      <c r="F262" s="3" t="s">
        <v>2045</v>
      </c>
      <c r="G262" s="3" t="s">
        <v>1045</v>
      </c>
      <c r="H262" s="11">
        <v>1</v>
      </c>
      <c r="I262" s="11">
        <v>7</v>
      </c>
      <c r="J262" s="11">
        <v>5</v>
      </c>
      <c r="K262" s="11">
        <v>0</v>
      </c>
      <c r="L262" s="11">
        <v>3</v>
      </c>
      <c r="M262" s="11">
        <v>0</v>
      </c>
      <c r="N262" s="11">
        <v>0</v>
      </c>
      <c r="O262" s="11">
        <v>1</v>
      </c>
      <c r="P262" s="11">
        <v>0</v>
      </c>
      <c r="Q262" s="11">
        <v>4</v>
      </c>
      <c r="R262" s="11">
        <v>1</v>
      </c>
      <c r="S262" s="11">
        <v>8</v>
      </c>
      <c r="T262" s="11">
        <v>1</v>
      </c>
      <c r="U262" s="11" t="s">
        <v>580</v>
      </c>
      <c r="V262" s="6" t="s">
        <v>2502</v>
      </c>
      <c r="W262" s="6" t="str">
        <f>IF(X262="","",IF(X262=รายชื่อชมรม!$B$13,รายชื่อชมรม!$A$13,IF(X262=รายชื่อชมรม!$B$14,รายชื่อชมรม!$A$14,IF(X262=รายชื่อชมรม!$B$15,รายชื่อชมรม!$A$15,IF(X262=รายชื่อชมรม!$B$16,รายชื่อชมรม!$A$16,IF(X262=รายชื่อชมรม!$B$17,รายชื่อชมรม!$A$17,IF(X262=รายชื่อชมรม!$B$18,รายชื่อชมรม!$A$18,IF(X262=รายชื่อชมรม!$B$19,รายชื่อชมรม!$A$19,IF(X262=รายชื่อชมรม!$B$20,รายชื่อชมรม!$A$20,IF(X262=รายชื่อชมรม!$B$21,รายชื่อชมรม!$A$21,IF(X262=รายชื่อชมรม!$B$22,รายชื่อชมรม!$A$22,IF(X262=รายชื่อชมรม!$B$23,รายชื่อชมรม!$A$23,"-"))))))))))))</f>
        <v>ช68211</v>
      </c>
      <c r="X262" s="6" t="s">
        <v>1408</v>
      </c>
      <c r="Y262" s="6" t="str">
        <f>IF(W262=0,"",IF(W262="-","",IF(W262="","",VLOOKUP(W262,รายชื่อชมรม!$A$3:$F$83,3,FALSE))))</f>
        <v>นางสาวจันทนา  เกิดจันทร์ตรง</v>
      </c>
      <c r="Z262" s="6" t="str">
        <f>IF(Y262=$Z$4,MAX(Z$1:$Z261)+1,"")</f>
        <v/>
      </c>
      <c r="AA262" s="6" t="str">
        <f>IF($Y262=AA$4,MAX(AA$1:AA261)+1,"")</f>
        <v/>
      </c>
      <c r="AB262" s="6" t="str">
        <f>IF($Y262=AB$4,MAX(AB$1:AB261)+1,"")</f>
        <v/>
      </c>
      <c r="AC262" s="6" t="str">
        <f>IF($Y262=AC$4,MAX(AC$1:AC261)+1,"")</f>
        <v/>
      </c>
      <c r="AD262" s="6" t="str">
        <f>IF($Y262=AD$4,MAX(AD$1:AD261)+1,"")</f>
        <v/>
      </c>
      <c r="AE262" s="6" t="str">
        <f>IF($Y262=AE$4,MAX(AE$1:AE261)+1,"")</f>
        <v/>
      </c>
      <c r="AF262" s="6" t="str">
        <f>IF($Y262=AF$4,MAX(AF$1:AF261)+1,"")</f>
        <v/>
      </c>
      <c r="AG262" s="6" t="str">
        <f>IF($Y262=AG$4,MAX(AG$1:AG261)+1,"")</f>
        <v/>
      </c>
      <c r="AH262" s="6">
        <f>IF($Y262=AH$4,MAX(AH$1:AH261)+1,"")</f>
        <v>30</v>
      </c>
      <c r="AI262" s="5">
        <f t="shared" ref="AI262:AI325" si="64">SUM(Z262:AH262)</f>
        <v>30</v>
      </c>
      <c r="AK262" s="6" t="str">
        <f>IF($W262=AK$4,MAX(AK$1:AK261)+1,"")</f>
        <v/>
      </c>
      <c r="AL262" s="6" t="str">
        <f>IF($W262=AL$4,MAX(AL$1:AL261)+1,"")</f>
        <v/>
      </c>
      <c r="AM262" s="6" t="str">
        <f>IF($W262=AM$4,MAX(AM$1:AM261)+1,"")</f>
        <v/>
      </c>
      <c r="AN262" s="6" t="str">
        <f>IF($W262=AN$4,MAX(AN$1:AN261)+1,"")</f>
        <v/>
      </c>
      <c r="AO262" s="6" t="str">
        <f>IF($W262=AO$4,MAX(AO$1:AO261)+1,"")</f>
        <v/>
      </c>
      <c r="AP262" s="6" t="str">
        <f>IF($W262=AP$4,MAX(AP$1:AP261)+1,"")</f>
        <v/>
      </c>
      <c r="AQ262" s="6" t="str">
        <f>IF($W262=AQ$4,MAX(AQ$1:AQ261)+1,"")</f>
        <v/>
      </c>
      <c r="AR262" s="6" t="str">
        <f>IF($W262=AR$4,MAX(AR$1:AR261)+1,"")</f>
        <v/>
      </c>
      <c r="AS262" s="6" t="str">
        <f>IF($W262=AS$4,MAX(AS$1:AS261)+1,"")</f>
        <v/>
      </c>
      <c r="AT262" s="6" t="str">
        <f>IF($W262=AT$4,MAX(AT$1:AT261)+1,"")</f>
        <v/>
      </c>
      <c r="AU262" s="6" t="str">
        <f>IF($W262=AU$4,MAX(AU$1:AU261)+1,"")</f>
        <v/>
      </c>
      <c r="AV262" s="6" t="str">
        <f>IF($W262=AV$4,MAX(AV$1:AV261)+1,"")</f>
        <v/>
      </c>
      <c r="AW262" s="6" t="str">
        <f>IF($W262=AW$4,MAX(AW$1:AW261)+1,"")</f>
        <v/>
      </c>
      <c r="AX262" s="6" t="str">
        <f>IF($W262=AX$4,MAX(AX$1:AX261)+1,"")</f>
        <v/>
      </c>
      <c r="AY262" s="6" t="str">
        <f>IF($W262=AY$4,MAX(AY$1:AY261)+1,"")</f>
        <v/>
      </c>
      <c r="AZ262" s="6" t="str">
        <f>IF($W262=AZ$4,MAX(AZ$1:AZ261)+1,"")</f>
        <v/>
      </c>
      <c r="BA262" s="6" t="str">
        <f>IF($W262=BA$4,MAX(BA$1:BA261)+1,"")</f>
        <v/>
      </c>
      <c r="BB262" s="6" t="str">
        <f>IF($W262=BB$4,MAX(BB$1:BB261)+1,"")</f>
        <v/>
      </c>
      <c r="BC262" s="6" t="str">
        <f>IF($W262=BC$4,MAX(BC$1:BC261)+1,"")</f>
        <v/>
      </c>
      <c r="BD262" s="6" t="str">
        <f>IF($W262=BD$4,MAX(BD$1:BD261)+1,"")</f>
        <v/>
      </c>
      <c r="BE262" s="6">
        <f>IF($W262=BE$4,MAX(BE$1:BE261)+1,"")</f>
        <v>30</v>
      </c>
      <c r="BF262" s="6" t="str">
        <f>IF($W262=BF$4,MAX(BF$1:BF261)+1,"")</f>
        <v/>
      </c>
      <c r="BG262" s="6" t="str">
        <f>IF($W262=BG$4,MAX(BG$1:BG261)+1,"")</f>
        <v/>
      </c>
      <c r="BH262" s="6" t="str">
        <f>IF($W262=BH$4,MAX(BH$1:BH261)+1,"")</f>
        <v/>
      </c>
      <c r="BI262" s="6" t="str">
        <f>IF($W262=BI$4,MAX(BI$1:BI261)+1,"")</f>
        <v/>
      </c>
      <c r="BJ262" s="6" t="str">
        <f>IF($W262=BJ$4,MAX(BJ$1:BJ261)+1,"")</f>
        <v/>
      </c>
      <c r="BK262" s="6" t="str">
        <f>IF($W262=BK$4,MAX(BK$1:BK261)+1,"")</f>
        <v/>
      </c>
      <c r="BL262" s="6" t="str">
        <f>IF($W262=BL$4,MAX(BL$1:BL261)+1,"")</f>
        <v/>
      </c>
      <c r="BM262" s="6" t="str">
        <f>IF($W262=BM$4,MAX(BM$1:BM261)+1,"")</f>
        <v/>
      </c>
      <c r="BN262" s="6" t="str">
        <f>IF($W262=BN$4,MAX(BN$1:BN261)+1,"")</f>
        <v/>
      </c>
      <c r="BO262" s="6" t="str">
        <f>IF($W262=BO$4,MAX(BO$1:BO261)+1,"")</f>
        <v/>
      </c>
      <c r="BP262" s="6" t="str">
        <f>IF($W262=BP$4,MAX(BP$1:BP261)+1,"")</f>
        <v/>
      </c>
      <c r="BQ262" s="6" t="str">
        <f>IF($W262=BQ$4,MAX(BQ$1:BQ261)+1,"")</f>
        <v/>
      </c>
      <c r="BR262" s="6" t="str">
        <f>IF($W262=BR$4,MAX(BR$1:BR261)+1,"")</f>
        <v/>
      </c>
      <c r="BS262" s="6" t="str">
        <f>IF($W262=BS$4,MAX(BS$1:BS261)+1,"")</f>
        <v/>
      </c>
      <c r="BT262" s="6" t="str">
        <f>IF($W262=BT$4,MAX(BT$1:BT261)+1,"")</f>
        <v/>
      </c>
      <c r="BU262" s="6" t="str">
        <f>IF($W262=BU$4,MAX(BU$1:BU261)+1,"")</f>
        <v/>
      </c>
      <c r="BV262" s="6" t="str">
        <f>IF($W262=BV$4,MAX(BV$1:BV261)+1,"")</f>
        <v/>
      </c>
      <c r="BW262" s="6" t="str">
        <f>IF($W262=BW$4,MAX(BW$1:BW261)+1,"")</f>
        <v/>
      </c>
      <c r="BX262" s="6" t="str">
        <f>IF($W262=BX$4,MAX(BX$1:BX261)+1,"")</f>
        <v/>
      </c>
      <c r="BY262" s="6" t="str">
        <f>IF($W262=BY$4,MAX(BY$1:BY261)+1,"")</f>
        <v/>
      </c>
      <c r="BZ262" s="6" t="str">
        <f>IF($W262=BZ$4,MAX(BZ$1:BZ261)+1,"")</f>
        <v/>
      </c>
      <c r="CA262" s="6" t="str">
        <f>IF($W262=CA$4,MAX(CA$1:CA261)+1,"")</f>
        <v/>
      </c>
      <c r="CB262" s="6" t="str">
        <f>IF($W262=CB$4,MAX(CB$1:CB261)+1,"")</f>
        <v/>
      </c>
      <c r="CC262" s="6" t="str">
        <f>IF($W262=CC$4,MAX(CC$1:CC261)+1,"")</f>
        <v/>
      </c>
      <c r="CD262" s="6" t="str">
        <f>IF($W262=CD$4,MAX(CD$1:CD261)+1,"")</f>
        <v/>
      </c>
      <c r="CE262" s="6" t="str">
        <f>IF($W262=CE$4,MAX(CE$1:CE261)+1,"")</f>
        <v/>
      </c>
      <c r="CF262" s="6" t="str">
        <f>IF($W262=CF$4,MAX(CF$1:CF261)+1,"")</f>
        <v/>
      </c>
      <c r="CG262" s="6" t="str">
        <f>IF($W262=CG$4,MAX(CG$1:CG261)+1,"")</f>
        <v/>
      </c>
      <c r="CH262" s="6" t="str">
        <f>IF($W262=CH$4,MAX(CH$1:CH261)+1,"")</f>
        <v/>
      </c>
      <c r="CI262" s="6" t="str">
        <f>IF($W262=CI$4,MAX(CI$1:CI261)+1,"")</f>
        <v/>
      </c>
      <c r="CJ262" s="6" t="str">
        <f>IF($W262=CJ$4,MAX(CJ$1:CJ261)+1,"")</f>
        <v/>
      </c>
      <c r="CK262" s="6" t="str">
        <f>IF($W262=CK$4,MAX(CK$1:CK261)+1,"")</f>
        <v/>
      </c>
      <c r="CL262" s="6" t="str">
        <f>IF($W262=CL$4,MAX(CL$1:CL261)+1,"")</f>
        <v/>
      </c>
      <c r="CM262" s="6" t="str">
        <f>IF($W262=CM$4,MAX(CM$1:CM261)+1,"")</f>
        <v/>
      </c>
      <c r="CN262" s="6" t="str">
        <f>IF($W262=CN$4,MAX(CN$1:CN261)+1,"")</f>
        <v/>
      </c>
      <c r="CO262" s="6" t="str">
        <f>IF($W262=CO$4,MAX(CO$1:CO261)+1,"")</f>
        <v/>
      </c>
      <c r="CP262" s="6" t="str">
        <f>IF($W262=CP$4,MAX(CP$1:CP261)+1,"")</f>
        <v/>
      </c>
      <c r="CQ262" s="6" t="str">
        <f>IF($W262=CQ$4,MAX(CQ$1:CQ261)+1,"")</f>
        <v/>
      </c>
      <c r="CR262" s="6" t="str">
        <f>IF($W262=CR$4,MAX(CR$1:CR261)+1,"")</f>
        <v/>
      </c>
      <c r="CS262" s="6" t="str">
        <f>IF($W262=CS$4,MAX(CS$1:CS261)+1,"")</f>
        <v/>
      </c>
      <c r="CT262" s="5">
        <f t="shared" ref="CT262:CT325" si="65">SUM(AK262:CS262)</f>
        <v>30</v>
      </c>
      <c r="CU262" s="6" t="str">
        <f t="shared" ref="CU262:CU325" si="66">H262&amp;I262&amp;J262&amp;K262&amp;L262&amp;M262&amp;N262&amp;O262&amp;P262&amp;Q262&amp;R262&amp;S262&amp;T262</f>
        <v>1750300104181</v>
      </c>
      <c r="CV262" s="5" t="str">
        <f t="shared" ref="CV262:CV325" si="67">LEFT(F262,MIN(LEN(SUBSTITUTE(F262,CW262,""))))</f>
        <v>เด็กชาย</v>
      </c>
      <c r="CW262" s="5" t="str" cm="1">
        <f t="array" ref="CW262">RIGHT(F262,MIN(LEN(SUBSTITUTE(F262,รายชื่อนักเรียนแยกห้อง!$AD$5:$AD$8,""))))</f>
        <v>ตรีมิตร</v>
      </c>
      <c r="CX262" s="6" t="str">
        <f t="shared" ref="CX262:CX325" si="68">IF(CV262="เด็กชาย",V262,IF(CV262="นาย",V262,""))</f>
        <v>มส</v>
      </c>
      <c r="CY262" s="6" t="str">
        <f t="shared" ref="CY262:CY325" si="69">IF(CV262="เด็กหญิง",V262,IF(CV262="นางสาว",V262,""))</f>
        <v/>
      </c>
      <c r="CZ262" s="5" t="str">
        <f t="shared" ref="CZ262:CZ325" si="70">U262&amp;"-"&amp;CX262</f>
        <v>มัธยมศึกษาปีที่ 2/2-มส</v>
      </c>
      <c r="DA262" s="5" t="str">
        <f t="shared" ref="DA262:DA325" si="71">U262&amp;"-"&amp;CY262</f>
        <v>มัธยมศึกษาปีที่ 2/2-</v>
      </c>
      <c r="DC262" s="6" t="str">
        <f>IF(DB262="วิทย์-คณิต (เตรียมวิศวะ)",MAX($DC$1:DC261)+1,"")</f>
        <v/>
      </c>
      <c r="DD262" s="6" t="str">
        <f>IF(DB262="วิทย์-คณิต (วิทยาศาสตร์สุขภาพ)",MAX($DD$1:DD261)+1,"")</f>
        <v/>
      </c>
      <c r="DE262" s="6" t="str">
        <f>IF(DB262="ศิลป์การจัดการธุรกิจการค้าสมัยใหม่",MAX($DE$1:DE261)+1,"")</f>
        <v/>
      </c>
      <c r="DF262" s="6" t="str">
        <f>IF(DB262="ศิลป์ภาษาจีนเพื่อธุรกิจ 4.0",MAX($DF$1:DF261)+1,"")</f>
        <v/>
      </c>
      <c r="DG262" s="6" t="str">
        <f>IF(DB262="ศิลป์ภาษาอังกฤษเพื่อการสื่อสารธุรกิจ",MAX($DG$1:DG261)+1,"")</f>
        <v/>
      </c>
      <c r="DH262" s="6" t="str">
        <f>IF(DB262="นวัตกรรมการจัดการเกษตร",MAX($DH$1:DH261)+1,"")</f>
        <v/>
      </c>
      <c r="DI262" s="5">
        <f t="shared" ref="DI262:DI325" si="72">SUM(DC262:DH262)</f>
        <v>0</v>
      </c>
      <c r="DJ262" s="5" t="str">
        <f t="shared" ref="DJ262:DJ325" si="73">U262&amp;"-"&amp;D262</f>
        <v>มัธยมศึกษาปีที่ 2/2-30</v>
      </c>
      <c r="DK262" s="5" t="str">
        <f t="shared" ref="DK262:DK325" si="74">DB262&amp;"-"&amp;DI262</f>
        <v>-0</v>
      </c>
      <c r="DL262" s="5" t="str">
        <f t="shared" ref="DL262:DL325" si="75">LEFT(U262,17)</f>
        <v>มัธยมศึกษาปีที่ 2</v>
      </c>
    </row>
    <row r="263" spans="1:116">
      <c r="A263" s="5" t="str">
        <f t="shared" si="61"/>
        <v>มัธยมศึกษาปีที่ 2/2-31</v>
      </c>
      <c r="B263" s="5" t="str">
        <f t="shared" si="62"/>
        <v>ช68211-31</v>
      </c>
      <c r="C263" s="5" t="str">
        <f t="shared" si="63"/>
        <v>-0</v>
      </c>
      <c r="D263" s="8">
        <v>31</v>
      </c>
      <c r="E263" s="9" t="s">
        <v>2008</v>
      </c>
      <c r="F263" s="3" t="s">
        <v>2047</v>
      </c>
      <c r="G263" s="3" t="s">
        <v>2056</v>
      </c>
      <c r="H263" s="11">
        <v>1</v>
      </c>
      <c r="I263" s="11">
        <v>9</v>
      </c>
      <c r="J263" s="11">
        <v>2</v>
      </c>
      <c r="K263" s="11">
        <v>9</v>
      </c>
      <c r="L263" s="11">
        <v>9</v>
      </c>
      <c r="M263" s="11">
        <v>0</v>
      </c>
      <c r="N263" s="11">
        <v>1</v>
      </c>
      <c r="O263" s="11">
        <v>4</v>
      </c>
      <c r="P263" s="11">
        <v>0</v>
      </c>
      <c r="Q263" s="11">
        <v>7</v>
      </c>
      <c r="R263" s="11">
        <v>7</v>
      </c>
      <c r="S263" s="11">
        <v>1</v>
      </c>
      <c r="T263" s="11">
        <v>1</v>
      </c>
      <c r="U263" s="11" t="s">
        <v>580</v>
      </c>
      <c r="W263" s="6" t="str">
        <f>IF(X263="","",IF(X263=รายชื่อชมรม!$B$13,รายชื่อชมรม!$A$13,IF(X263=รายชื่อชมรม!$B$14,รายชื่อชมรม!$A$14,IF(X263=รายชื่อชมรม!$B$15,รายชื่อชมรม!$A$15,IF(X263=รายชื่อชมรม!$B$16,รายชื่อชมรม!$A$16,IF(X263=รายชื่อชมรม!$B$17,รายชื่อชมรม!$A$17,IF(X263=รายชื่อชมรม!$B$18,รายชื่อชมรม!$A$18,IF(X263=รายชื่อชมรม!$B$19,รายชื่อชมรม!$A$19,IF(X263=รายชื่อชมรม!$B$20,รายชื่อชมรม!$A$20,IF(X263=รายชื่อชมรม!$B$21,รายชื่อชมรม!$A$21,IF(X263=รายชื่อชมรม!$B$22,รายชื่อชมรม!$A$22,IF(X263=รายชื่อชมรม!$B$23,รายชื่อชมรม!$A$23,"-"))))))))))))</f>
        <v>ช68211</v>
      </c>
      <c r="X263" s="6" t="s">
        <v>1408</v>
      </c>
      <c r="Y263" s="6" t="str">
        <f>IF(W263=0,"",IF(W263="-","",IF(W263="","",VLOOKUP(W263,รายชื่อชมรม!$A$3:$F$83,3,FALSE))))</f>
        <v>นางสาวจันทนา  เกิดจันทร์ตรง</v>
      </c>
      <c r="Z263" s="6" t="str">
        <f>IF(Y263=$Z$4,MAX(Z$1:$Z262)+1,"")</f>
        <v/>
      </c>
      <c r="AA263" s="6" t="str">
        <f>IF($Y263=AA$4,MAX(AA$1:AA262)+1,"")</f>
        <v/>
      </c>
      <c r="AB263" s="6" t="str">
        <f>IF($Y263=AB$4,MAX(AB$1:AB262)+1,"")</f>
        <v/>
      </c>
      <c r="AC263" s="6" t="str">
        <f>IF($Y263=AC$4,MAX(AC$1:AC262)+1,"")</f>
        <v/>
      </c>
      <c r="AD263" s="6" t="str">
        <f>IF($Y263=AD$4,MAX(AD$1:AD262)+1,"")</f>
        <v/>
      </c>
      <c r="AE263" s="6" t="str">
        <f>IF($Y263=AE$4,MAX(AE$1:AE262)+1,"")</f>
        <v/>
      </c>
      <c r="AF263" s="6" t="str">
        <f>IF($Y263=AF$4,MAX(AF$1:AF262)+1,"")</f>
        <v/>
      </c>
      <c r="AG263" s="6" t="str">
        <f>IF($Y263=AG$4,MAX(AG$1:AG262)+1,"")</f>
        <v/>
      </c>
      <c r="AH263" s="6">
        <f>IF($Y263=AH$4,MAX(AH$1:AH262)+1,"")</f>
        <v>31</v>
      </c>
      <c r="AI263" s="5">
        <f t="shared" si="64"/>
        <v>31</v>
      </c>
      <c r="AK263" s="6" t="str">
        <f>IF($W263=AK$4,MAX(AK$1:AK262)+1,"")</f>
        <v/>
      </c>
      <c r="AL263" s="6" t="str">
        <f>IF($W263=AL$4,MAX(AL$1:AL262)+1,"")</f>
        <v/>
      </c>
      <c r="AM263" s="6" t="str">
        <f>IF($W263=AM$4,MAX(AM$1:AM262)+1,"")</f>
        <v/>
      </c>
      <c r="AN263" s="6" t="str">
        <f>IF($W263=AN$4,MAX(AN$1:AN262)+1,"")</f>
        <v/>
      </c>
      <c r="AO263" s="6" t="str">
        <f>IF($W263=AO$4,MAX(AO$1:AO262)+1,"")</f>
        <v/>
      </c>
      <c r="AP263" s="6" t="str">
        <f>IF($W263=AP$4,MAX(AP$1:AP262)+1,"")</f>
        <v/>
      </c>
      <c r="AQ263" s="6" t="str">
        <f>IF($W263=AQ$4,MAX(AQ$1:AQ262)+1,"")</f>
        <v/>
      </c>
      <c r="AR263" s="6" t="str">
        <f>IF($W263=AR$4,MAX(AR$1:AR262)+1,"")</f>
        <v/>
      </c>
      <c r="AS263" s="6" t="str">
        <f>IF($W263=AS$4,MAX(AS$1:AS262)+1,"")</f>
        <v/>
      </c>
      <c r="AT263" s="6" t="str">
        <f>IF($W263=AT$4,MAX(AT$1:AT262)+1,"")</f>
        <v/>
      </c>
      <c r="AU263" s="6" t="str">
        <f>IF($W263=AU$4,MAX(AU$1:AU262)+1,"")</f>
        <v/>
      </c>
      <c r="AV263" s="6" t="str">
        <f>IF($W263=AV$4,MAX(AV$1:AV262)+1,"")</f>
        <v/>
      </c>
      <c r="AW263" s="6" t="str">
        <f>IF($W263=AW$4,MAX(AW$1:AW262)+1,"")</f>
        <v/>
      </c>
      <c r="AX263" s="6" t="str">
        <f>IF($W263=AX$4,MAX(AX$1:AX262)+1,"")</f>
        <v/>
      </c>
      <c r="AY263" s="6" t="str">
        <f>IF($W263=AY$4,MAX(AY$1:AY262)+1,"")</f>
        <v/>
      </c>
      <c r="AZ263" s="6" t="str">
        <f>IF($W263=AZ$4,MAX(AZ$1:AZ262)+1,"")</f>
        <v/>
      </c>
      <c r="BA263" s="6" t="str">
        <f>IF($W263=BA$4,MAX(BA$1:BA262)+1,"")</f>
        <v/>
      </c>
      <c r="BB263" s="6" t="str">
        <f>IF($W263=BB$4,MAX(BB$1:BB262)+1,"")</f>
        <v/>
      </c>
      <c r="BC263" s="6" t="str">
        <f>IF($W263=BC$4,MAX(BC$1:BC262)+1,"")</f>
        <v/>
      </c>
      <c r="BD263" s="6" t="str">
        <f>IF($W263=BD$4,MAX(BD$1:BD262)+1,"")</f>
        <v/>
      </c>
      <c r="BE263" s="6">
        <f>IF($W263=BE$4,MAX(BE$1:BE262)+1,"")</f>
        <v>31</v>
      </c>
      <c r="BF263" s="6" t="str">
        <f>IF($W263=BF$4,MAX(BF$1:BF262)+1,"")</f>
        <v/>
      </c>
      <c r="BG263" s="6" t="str">
        <f>IF($W263=BG$4,MAX(BG$1:BG262)+1,"")</f>
        <v/>
      </c>
      <c r="BH263" s="6" t="str">
        <f>IF($W263=BH$4,MAX(BH$1:BH262)+1,"")</f>
        <v/>
      </c>
      <c r="BI263" s="6" t="str">
        <f>IF($W263=BI$4,MAX(BI$1:BI262)+1,"")</f>
        <v/>
      </c>
      <c r="BJ263" s="6" t="str">
        <f>IF($W263=BJ$4,MAX(BJ$1:BJ262)+1,"")</f>
        <v/>
      </c>
      <c r="BK263" s="6" t="str">
        <f>IF($W263=BK$4,MAX(BK$1:BK262)+1,"")</f>
        <v/>
      </c>
      <c r="BL263" s="6" t="str">
        <f>IF($W263=BL$4,MAX(BL$1:BL262)+1,"")</f>
        <v/>
      </c>
      <c r="BM263" s="6" t="str">
        <f>IF($W263=BM$4,MAX(BM$1:BM262)+1,"")</f>
        <v/>
      </c>
      <c r="BN263" s="6" t="str">
        <f>IF($W263=BN$4,MAX(BN$1:BN262)+1,"")</f>
        <v/>
      </c>
      <c r="BO263" s="6" t="str">
        <f>IF($W263=BO$4,MAX(BO$1:BO262)+1,"")</f>
        <v/>
      </c>
      <c r="BP263" s="6" t="str">
        <f>IF($W263=BP$4,MAX(BP$1:BP262)+1,"")</f>
        <v/>
      </c>
      <c r="BQ263" s="6" t="str">
        <f>IF($W263=BQ$4,MAX(BQ$1:BQ262)+1,"")</f>
        <v/>
      </c>
      <c r="BR263" s="6" t="str">
        <f>IF($W263=BR$4,MAX(BR$1:BR262)+1,"")</f>
        <v/>
      </c>
      <c r="BS263" s="6" t="str">
        <f>IF($W263=BS$4,MAX(BS$1:BS262)+1,"")</f>
        <v/>
      </c>
      <c r="BT263" s="6" t="str">
        <f>IF($W263=BT$4,MAX(BT$1:BT262)+1,"")</f>
        <v/>
      </c>
      <c r="BU263" s="6" t="str">
        <f>IF($W263=BU$4,MAX(BU$1:BU262)+1,"")</f>
        <v/>
      </c>
      <c r="BV263" s="6" t="str">
        <f>IF($W263=BV$4,MAX(BV$1:BV262)+1,"")</f>
        <v/>
      </c>
      <c r="BW263" s="6" t="str">
        <f>IF($W263=BW$4,MAX(BW$1:BW262)+1,"")</f>
        <v/>
      </c>
      <c r="BX263" s="6" t="str">
        <f>IF($W263=BX$4,MAX(BX$1:BX262)+1,"")</f>
        <v/>
      </c>
      <c r="BY263" s="6" t="str">
        <f>IF($W263=BY$4,MAX(BY$1:BY262)+1,"")</f>
        <v/>
      </c>
      <c r="BZ263" s="6" t="str">
        <f>IF($W263=BZ$4,MAX(BZ$1:BZ262)+1,"")</f>
        <v/>
      </c>
      <c r="CA263" s="6" t="str">
        <f>IF($W263=CA$4,MAX(CA$1:CA262)+1,"")</f>
        <v/>
      </c>
      <c r="CB263" s="6" t="str">
        <f>IF($W263=CB$4,MAX(CB$1:CB262)+1,"")</f>
        <v/>
      </c>
      <c r="CC263" s="6" t="str">
        <f>IF($W263=CC$4,MAX(CC$1:CC262)+1,"")</f>
        <v/>
      </c>
      <c r="CD263" s="6" t="str">
        <f>IF($W263=CD$4,MAX(CD$1:CD262)+1,"")</f>
        <v/>
      </c>
      <c r="CE263" s="6" t="str">
        <f>IF($W263=CE$4,MAX(CE$1:CE262)+1,"")</f>
        <v/>
      </c>
      <c r="CF263" s="6" t="str">
        <f>IF($W263=CF$4,MAX(CF$1:CF262)+1,"")</f>
        <v/>
      </c>
      <c r="CG263" s="6" t="str">
        <f>IF($W263=CG$4,MAX(CG$1:CG262)+1,"")</f>
        <v/>
      </c>
      <c r="CH263" s="6" t="str">
        <f>IF($W263=CH$4,MAX(CH$1:CH262)+1,"")</f>
        <v/>
      </c>
      <c r="CI263" s="6" t="str">
        <f>IF($W263=CI$4,MAX(CI$1:CI262)+1,"")</f>
        <v/>
      </c>
      <c r="CJ263" s="6" t="str">
        <f>IF($W263=CJ$4,MAX(CJ$1:CJ262)+1,"")</f>
        <v/>
      </c>
      <c r="CK263" s="6" t="str">
        <f>IF($W263=CK$4,MAX(CK$1:CK262)+1,"")</f>
        <v/>
      </c>
      <c r="CL263" s="6" t="str">
        <f>IF($W263=CL$4,MAX(CL$1:CL262)+1,"")</f>
        <v/>
      </c>
      <c r="CM263" s="6" t="str">
        <f>IF($W263=CM$4,MAX(CM$1:CM262)+1,"")</f>
        <v/>
      </c>
      <c r="CN263" s="6" t="str">
        <f>IF($W263=CN$4,MAX(CN$1:CN262)+1,"")</f>
        <v/>
      </c>
      <c r="CO263" s="6" t="str">
        <f>IF($W263=CO$4,MAX(CO$1:CO262)+1,"")</f>
        <v/>
      </c>
      <c r="CP263" s="6" t="str">
        <f>IF($W263=CP$4,MAX(CP$1:CP262)+1,"")</f>
        <v/>
      </c>
      <c r="CQ263" s="6" t="str">
        <f>IF($W263=CQ$4,MAX(CQ$1:CQ262)+1,"")</f>
        <v/>
      </c>
      <c r="CR263" s="6" t="str">
        <f>IF($W263=CR$4,MAX(CR$1:CR262)+1,"")</f>
        <v/>
      </c>
      <c r="CS263" s="6" t="str">
        <f>IF($W263=CS$4,MAX(CS$1:CS262)+1,"")</f>
        <v/>
      </c>
      <c r="CT263" s="5">
        <f t="shared" si="65"/>
        <v>31</v>
      </c>
      <c r="CU263" s="6" t="str">
        <f t="shared" si="66"/>
        <v>1929901407711</v>
      </c>
      <c r="CV263" s="5" t="str">
        <f t="shared" si="67"/>
        <v>เด็กชาย</v>
      </c>
      <c r="CW263" s="5" t="str" cm="1">
        <f t="array" ref="CW263">RIGHT(F263,MIN(LEN(SUBSTITUTE(F263,รายชื่อนักเรียนแยกห้อง!$AD$5:$AD$8,""))))</f>
        <v>อภิวรรธน์</v>
      </c>
      <c r="CX263" s="6">
        <f t="shared" si="68"/>
        <v>0</v>
      </c>
      <c r="CY263" s="6" t="str">
        <f t="shared" si="69"/>
        <v/>
      </c>
      <c r="CZ263" s="5" t="str">
        <f t="shared" si="70"/>
        <v>มัธยมศึกษาปีที่ 2/2-0</v>
      </c>
      <c r="DA263" s="5" t="str">
        <f t="shared" si="71"/>
        <v>มัธยมศึกษาปีที่ 2/2-</v>
      </c>
      <c r="DC263" s="6" t="str">
        <f>IF(DB263="วิทย์-คณิต (เตรียมวิศวะ)",MAX($DC$1:DC262)+1,"")</f>
        <v/>
      </c>
      <c r="DD263" s="6" t="str">
        <f>IF(DB263="วิทย์-คณิต (วิทยาศาสตร์สุขภาพ)",MAX($DD$1:DD262)+1,"")</f>
        <v/>
      </c>
      <c r="DE263" s="6" t="str">
        <f>IF(DB263="ศิลป์การจัดการธุรกิจการค้าสมัยใหม่",MAX($DE$1:DE262)+1,"")</f>
        <v/>
      </c>
      <c r="DF263" s="6" t="str">
        <f>IF(DB263="ศิลป์ภาษาจีนเพื่อธุรกิจ 4.0",MAX($DF$1:DF262)+1,"")</f>
        <v/>
      </c>
      <c r="DG263" s="6" t="str">
        <f>IF(DB263="ศิลป์ภาษาอังกฤษเพื่อการสื่อสารธุรกิจ",MAX($DG$1:DG262)+1,"")</f>
        <v/>
      </c>
      <c r="DH263" s="6" t="str">
        <f>IF(DB263="นวัตกรรมการจัดการเกษตร",MAX($DH$1:DH262)+1,"")</f>
        <v/>
      </c>
      <c r="DI263" s="5">
        <f t="shared" si="72"/>
        <v>0</v>
      </c>
      <c r="DJ263" s="5" t="str">
        <f t="shared" si="73"/>
        <v>มัธยมศึกษาปีที่ 2/2-31</v>
      </c>
      <c r="DK263" s="5" t="str">
        <f t="shared" si="74"/>
        <v>-0</v>
      </c>
      <c r="DL263" s="5" t="str">
        <f t="shared" si="75"/>
        <v>มัธยมศึกษาปีที่ 2</v>
      </c>
    </row>
    <row r="264" spans="1:116">
      <c r="A264" s="5" t="str">
        <f t="shared" si="61"/>
        <v>มัธยมศึกษาปีที่ 2/2-32</v>
      </c>
      <c r="B264" s="5" t="str">
        <f t="shared" si="62"/>
        <v>ช68211-32</v>
      </c>
      <c r="C264" s="5" t="str">
        <f t="shared" si="63"/>
        <v>-0</v>
      </c>
      <c r="D264" s="8">
        <v>32</v>
      </c>
      <c r="E264" s="9" t="s">
        <v>2011</v>
      </c>
      <c r="F264" s="3" t="s">
        <v>2049</v>
      </c>
      <c r="G264" s="3" t="s">
        <v>2057</v>
      </c>
      <c r="H264" s="11">
        <v>1</v>
      </c>
      <c r="I264" s="11">
        <v>9</v>
      </c>
      <c r="J264" s="11">
        <v>0</v>
      </c>
      <c r="K264" s="11">
        <v>9</v>
      </c>
      <c r="L264" s="11">
        <v>8</v>
      </c>
      <c r="M264" s="11">
        <v>0</v>
      </c>
      <c r="N264" s="11">
        <v>3</v>
      </c>
      <c r="O264" s="11">
        <v>5</v>
      </c>
      <c r="P264" s="11">
        <v>8</v>
      </c>
      <c r="Q264" s="11">
        <v>9</v>
      </c>
      <c r="R264" s="11">
        <v>3</v>
      </c>
      <c r="S264" s="11">
        <v>3</v>
      </c>
      <c r="T264" s="11">
        <v>4</v>
      </c>
      <c r="U264" s="11" t="s">
        <v>580</v>
      </c>
      <c r="V264" s="6" t="s">
        <v>2502</v>
      </c>
      <c r="W264" s="6" t="str">
        <f>IF(X264="","",IF(X264=รายชื่อชมรม!$B$13,รายชื่อชมรม!$A$13,IF(X264=รายชื่อชมรม!$B$14,รายชื่อชมรม!$A$14,IF(X264=รายชื่อชมรม!$B$15,รายชื่อชมรม!$A$15,IF(X264=รายชื่อชมรม!$B$16,รายชื่อชมรม!$A$16,IF(X264=รายชื่อชมรม!$B$17,รายชื่อชมรม!$A$17,IF(X264=รายชื่อชมรม!$B$18,รายชื่อชมรม!$A$18,IF(X264=รายชื่อชมรม!$B$19,รายชื่อชมรม!$A$19,IF(X264=รายชื่อชมรม!$B$20,รายชื่อชมรม!$A$20,IF(X264=รายชื่อชมรม!$B$21,รายชื่อชมรม!$A$21,IF(X264=รายชื่อชมรม!$B$22,รายชื่อชมรม!$A$22,IF(X264=รายชื่อชมรม!$B$23,รายชื่อชมรม!$A$23,"-"))))))))))))</f>
        <v>ช68211</v>
      </c>
      <c r="X264" s="6" t="s">
        <v>1408</v>
      </c>
      <c r="Y264" s="6" t="str">
        <f>IF(W264=0,"",IF(W264="-","",IF(W264="","",VLOOKUP(W264,รายชื่อชมรม!$A$3:$F$83,3,FALSE))))</f>
        <v>นางสาวจันทนา  เกิดจันทร์ตรง</v>
      </c>
      <c r="Z264" s="6" t="str">
        <f>IF(Y264=$Z$4,MAX(Z$1:$Z263)+1,"")</f>
        <v/>
      </c>
      <c r="AA264" s="6" t="str">
        <f>IF($Y264=AA$4,MAX(AA$1:AA263)+1,"")</f>
        <v/>
      </c>
      <c r="AB264" s="6" t="str">
        <f>IF($Y264=AB$4,MAX(AB$1:AB263)+1,"")</f>
        <v/>
      </c>
      <c r="AC264" s="6" t="str">
        <f>IF($Y264=AC$4,MAX(AC$1:AC263)+1,"")</f>
        <v/>
      </c>
      <c r="AD264" s="6" t="str">
        <f>IF($Y264=AD$4,MAX(AD$1:AD263)+1,"")</f>
        <v/>
      </c>
      <c r="AE264" s="6" t="str">
        <f>IF($Y264=AE$4,MAX(AE$1:AE263)+1,"")</f>
        <v/>
      </c>
      <c r="AF264" s="6" t="str">
        <f>IF($Y264=AF$4,MAX(AF$1:AF263)+1,"")</f>
        <v/>
      </c>
      <c r="AG264" s="6" t="str">
        <f>IF($Y264=AG$4,MAX(AG$1:AG263)+1,"")</f>
        <v/>
      </c>
      <c r="AH264" s="6">
        <f>IF($Y264=AH$4,MAX(AH$1:AH263)+1,"")</f>
        <v>32</v>
      </c>
      <c r="AI264" s="5">
        <f t="shared" si="64"/>
        <v>32</v>
      </c>
      <c r="AK264" s="6" t="str">
        <f>IF($W264=AK$4,MAX(AK$1:AK263)+1,"")</f>
        <v/>
      </c>
      <c r="AL264" s="6" t="str">
        <f>IF($W264=AL$4,MAX(AL$1:AL263)+1,"")</f>
        <v/>
      </c>
      <c r="AM264" s="6" t="str">
        <f>IF($W264=AM$4,MAX(AM$1:AM263)+1,"")</f>
        <v/>
      </c>
      <c r="AN264" s="6" t="str">
        <f>IF($W264=AN$4,MAX(AN$1:AN263)+1,"")</f>
        <v/>
      </c>
      <c r="AO264" s="6" t="str">
        <f>IF($W264=AO$4,MAX(AO$1:AO263)+1,"")</f>
        <v/>
      </c>
      <c r="AP264" s="6" t="str">
        <f>IF($W264=AP$4,MAX(AP$1:AP263)+1,"")</f>
        <v/>
      </c>
      <c r="AQ264" s="6" t="str">
        <f>IF($W264=AQ$4,MAX(AQ$1:AQ263)+1,"")</f>
        <v/>
      </c>
      <c r="AR264" s="6" t="str">
        <f>IF($W264=AR$4,MAX(AR$1:AR263)+1,"")</f>
        <v/>
      </c>
      <c r="AS264" s="6" t="str">
        <f>IF($W264=AS$4,MAX(AS$1:AS263)+1,"")</f>
        <v/>
      </c>
      <c r="AT264" s="6" t="str">
        <f>IF($W264=AT$4,MAX(AT$1:AT263)+1,"")</f>
        <v/>
      </c>
      <c r="AU264" s="6" t="str">
        <f>IF($W264=AU$4,MAX(AU$1:AU263)+1,"")</f>
        <v/>
      </c>
      <c r="AV264" s="6" t="str">
        <f>IF($W264=AV$4,MAX(AV$1:AV263)+1,"")</f>
        <v/>
      </c>
      <c r="AW264" s="6" t="str">
        <f>IF($W264=AW$4,MAX(AW$1:AW263)+1,"")</f>
        <v/>
      </c>
      <c r="AX264" s="6" t="str">
        <f>IF($W264=AX$4,MAX(AX$1:AX263)+1,"")</f>
        <v/>
      </c>
      <c r="AY264" s="6" t="str">
        <f>IF($W264=AY$4,MAX(AY$1:AY263)+1,"")</f>
        <v/>
      </c>
      <c r="AZ264" s="6" t="str">
        <f>IF($W264=AZ$4,MAX(AZ$1:AZ263)+1,"")</f>
        <v/>
      </c>
      <c r="BA264" s="6" t="str">
        <f>IF($W264=BA$4,MAX(BA$1:BA263)+1,"")</f>
        <v/>
      </c>
      <c r="BB264" s="6" t="str">
        <f>IF($W264=BB$4,MAX(BB$1:BB263)+1,"")</f>
        <v/>
      </c>
      <c r="BC264" s="6" t="str">
        <f>IF($W264=BC$4,MAX(BC$1:BC263)+1,"")</f>
        <v/>
      </c>
      <c r="BD264" s="6" t="str">
        <f>IF($W264=BD$4,MAX(BD$1:BD263)+1,"")</f>
        <v/>
      </c>
      <c r="BE264" s="6">
        <f>IF($W264=BE$4,MAX(BE$1:BE263)+1,"")</f>
        <v>32</v>
      </c>
      <c r="BF264" s="6" t="str">
        <f>IF($W264=BF$4,MAX(BF$1:BF263)+1,"")</f>
        <v/>
      </c>
      <c r="BG264" s="6" t="str">
        <f>IF($W264=BG$4,MAX(BG$1:BG263)+1,"")</f>
        <v/>
      </c>
      <c r="BH264" s="6" t="str">
        <f>IF($W264=BH$4,MAX(BH$1:BH263)+1,"")</f>
        <v/>
      </c>
      <c r="BI264" s="6" t="str">
        <f>IF($W264=BI$4,MAX(BI$1:BI263)+1,"")</f>
        <v/>
      </c>
      <c r="BJ264" s="6" t="str">
        <f>IF($W264=BJ$4,MAX(BJ$1:BJ263)+1,"")</f>
        <v/>
      </c>
      <c r="BK264" s="6" t="str">
        <f>IF($W264=BK$4,MAX(BK$1:BK263)+1,"")</f>
        <v/>
      </c>
      <c r="BL264" s="6" t="str">
        <f>IF($W264=BL$4,MAX(BL$1:BL263)+1,"")</f>
        <v/>
      </c>
      <c r="BM264" s="6" t="str">
        <f>IF($W264=BM$4,MAX(BM$1:BM263)+1,"")</f>
        <v/>
      </c>
      <c r="BN264" s="6" t="str">
        <f>IF($W264=BN$4,MAX(BN$1:BN263)+1,"")</f>
        <v/>
      </c>
      <c r="BO264" s="6" t="str">
        <f>IF($W264=BO$4,MAX(BO$1:BO263)+1,"")</f>
        <v/>
      </c>
      <c r="BP264" s="6" t="str">
        <f>IF($W264=BP$4,MAX(BP$1:BP263)+1,"")</f>
        <v/>
      </c>
      <c r="BQ264" s="6" t="str">
        <f>IF($W264=BQ$4,MAX(BQ$1:BQ263)+1,"")</f>
        <v/>
      </c>
      <c r="BR264" s="6" t="str">
        <f>IF($W264=BR$4,MAX(BR$1:BR263)+1,"")</f>
        <v/>
      </c>
      <c r="BS264" s="6" t="str">
        <f>IF($W264=BS$4,MAX(BS$1:BS263)+1,"")</f>
        <v/>
      </c>
      <c r="BT264" s="6" t="str">
        <f>IF($W264=BT$4,MAX(BT$1:BT263)+1,"")</f>
        <v/>
      </c>
      <c r="BU264" s="6" t="str">
        <f>IF($W264=BU$4,MAX(BU$1:BU263)+1,"")</f>
        <v/>
      </c>
      <c r="BV264" s="6" t="str">
        <f>IF($W264=BV$4,MAX(BV$1:BV263)+1,"")</f>
        <v/>
      </c>
      <c r="BW264" s="6" t="str">
        <f>IF($W264=BW$4,MAX(BW$1:BW263)+1,"")</f>
        <v/>
      </c>
      <c r="BX264" s="6" t="str">
        <f>IF($W264=BX$4,MAX(BX$1:BX263)+1,"")</f>
        <v/>
      </c>
      <c r="BY264" s="6" t="str">
        <f>IF($W264=BY$4,MAX(BY$1:BY263)+1,"")</f>
        <v/>
      </c>
      <c r="BZ264" s="6" t="str">
        <f>IF($W264=BZ$4,MAX(BZ$1:BZ263)+1,"")</f>
        <v/>
      </c>
      <c r="CA264" s="6" t="str">
        <f>IF($W264=CA$4,MAX(CA$1:CA263)+1,"")</f>
        <v/>
      </c>
      <c r="CB264" s="6" t="str">
        <f>IF($W264=CB$4,MAX(CB$1:CB263)+1,"")</f>
        <v/>
      </c>
      <c r="CC264" s="6" t="str">
        <f>IF($W264=CC$4,MAX(CC$1:CC263)+1,"")</f>
        <v/>
      </c>
      <c r="CD264" s="6" t="str">
        <f>IF($W264=CD$4,MAX(CD$1:CD263)+1,"")</f>
        <v/>
      </c>
      <c r="CE264" s="6" t="str">
        <f>IF($W264=CE$4,MAX(CE$1:CE263)+1,"")</f>
        <v/>
      </c>
      <c r="CF264" s="6" t="str">
        <f>IF($W264=CF$4,MAX(CF$1:CF263)+1,"")</f>
        <v/>
      </c>
      <c r="CG264" s="6" t="str">
        <f>IF($W264=CG$4,MAX(CG$1:CG263)+1,"")</f>
        <v/>
      </c>
      <c r="CH264" s="6" t="str">
        <f>IF($W264=CH$4,MAX(CH$1:CH263)+1,"")</f>
        <v/>
      </c>
      <c r="CI264" s="6" t="str">
        <f>IF($W264=CI$4,MAX(CI$1:CI263)+1,"")</f>
        <v/>
      </c>
      <c r="CJ264" s="6" t="str">
        <f>IF($W264=CJ$4,MAX(CJ$1:CJ263)+1,"")</f>
        <v/>
      </c>
      <c r="CK264" s="6" t="str">
        <f>IF($W264=CK$4,MAX(CK$1:CK263)+1,"")</f>
        <v/>
      </c>
      <c r="CL264" s="6" t="str">
        <f>IF($W264=CL$4,MAX(CL$1:CL263)+1,"")</f>
        <v/>
      </c>
      <c r="CM264" s="6" t="str">
        <f>IF($W264=CM$4,MAX(CM$1:CM263)+1,"")</f>
        <v/>
      </c>
      <c r="CN264" s="6" t="str">
        <f>IF($W264=CN$4,MAX(CN$1:CN263)+1,"")</f>
        <v/>
      </c>
      <c r="CO264" s="6" t="str">
        <f>IF($W264=CO$4,MAX(CO$1:CO263)+1,"")</f>
        <v/>
      </c>
      <c r="CP264" s="6" t="str">
        <f>IF($W264=CP$4,MAX(CP$1:CP263)+1,"")</f>
        <v/>
      </c>
      <c r="CQ264" s="6" t="str">
        <f>IF($W264=CQ$4,MAX(CQ$1:CQ263)+1,"")</f>
        <v/>
      </c>
      <c r="CR264" s="6" t="str">
        <f>IF($W264=CR$4,MAX(CR$1:CR263)+1,"")</f>
        <v/>
      </c>
      <c r="CS264" s="6" t="str">
        <f>IF($W264=CS$4,MAX(CS$1:CS263)+1,"")</f>
        <v/>
      </c>
      <c r="CT264" s="5">
        <f t="shared" si="65"/>
        <v>32</v>
      </c>
      <c r="CU264" s="6" t="str">
        <f t="shared" si="66"/>
        <v>1909803589334</v>
      </c>
      <c r="CV264" s="5" t="str">
        <f t="shared" si="67"/>
        <v>เด็กชาย</v>
      </c>
      <c r="CW264" s="5" t="str" cm="1">
        <f t="array" ref="CW264">RIGHT(F264,MIN(LEN(SUBSTITUTE(F264,รายชื่อนักเรียนแยกห้อง!$AD$5:$AD$8,""))))</f>
        <v>ปฐวีร์</v>
      </c>
      <c r="CX264" s="6" t="str">
        <f t="shared" si="68"/>
        <v>มส</v>
      </c>
      <c r="CY264" s="6" t="str">
        <f t="shared" si="69"/>
        <v/>
      </c>
      <c r="CZ264" s="5" t="str">
        <f t="shared" si="70"/>
        <v>มัธยมศึกษาปีที่ 2/2-มส</v>
      </c>
      <c r="DA264" s="5" t="str">
        <f t="shared" si="71"/>
        <v>มัธยมศึกษาปีที่ 2/2-</v>
      </c>
      <c r="DC264" s="6" t="str">
        <f>IF(DB264="วิทย์-คณิต (เตรียมวิศวะ)",MAX($DC$1:DC263)+1,"")</f>
        <v/>
      </c>
      <c r="DD264" s="6" t="str">
        <f>IF(DB264="วิทย์-คณิต (วิทยาศาสตร์สุขภาพ)",MAX($DD$1:DD263)+1,"")</f>
        <v/>
      </c>
      <c r="DE264" s="6" t="str">
        <f>IF(DB264="ศิลป์การจัดการธุรกิจการค้าสมัยใหม่",MAX($DE$1:DE263)+1,"")</f>
        <v/>
      </c>
      <c r="DF264" s="6" t="str">
        <f>IF(DB264="ศิลป์ภาษาจีนเพื่อธุรกิจ 4.0",MAX($DF$1:DF263)+1,"")</f>
        <v/>
      </c>
      <c r="DG264" s="6" t="str">
        <f>IF(DB264="ศิลป์ภาษาอังกฤษเพื่อการสื่อสารธุรกิจ",MAX($DG$1:DG263)+1,"")</f>
        <v/>
      </c>
      <c r="DH264" s="6" t="str">
        <f>IF(DB264="นวัตกรรมการจัดการเกษตร",MAX($DH$1:DH263)+1,"")</f>
        <v/>
      </c>
      <c r="DI264" s="5">
        <f t="shared" si="72"/>
        <v>0</v>
      </c>
      <c r="DJ264" s="5" t="str">
        <f t="shared" si="73"/>
        <v>มัธยมศึกษาปีที่ 2/2-32</v>
      </c>
      <c r="DK264" s="5" t="str">
        <f t="shared" si="74"/>
        <v>-0</v>
      </c>
      <c r="DL264" s="5" t="str">
        <f t="shared" si="75"/>
        <v>มัธยมศึกษาปีที่ 2</v>
      </c>
    </row>
    <row r="265" spans="1:116">
      <c r="A265" s="5" t="str">
        <f t="shared" si="61"/>
        <v>มัธยมศึกษาปีที่ 2/2-33</v>
      </c>
      <c r="B265" s="5" t="str">
        <f t="shared" si="62"/>
        <v>ช68211-33</v>
      </c>
      <c r="C265" s="5" t="str">
        <f t="shared" si="63"/>
        <v>-0</v>
      </c>
      <c r="D265" s="8">
        <v>33</v>
      </c>
      <c r="E265" s="9" t="s">
        <v>2014</v>
      </c>
      <c r="F265" s="3" t="s">
        <v>2051</v>
      </c>
      <c r="G265" s="3" t="s">
        <v>2058</v>
      </c>
      <c r="H265" s="11">
        <v>1</v>
      </c>
      <c r="I265" s="11">
        <v>3</v>
      </c>
      <c r="J265" s="11">
        <v>1</v>
      </c>
      <c r="K265" s="11">
        <v>9</v>
      </c>
      <c r="L265" s="11">
        <v>8</v>
      </c>
      <c r="M265" s="11">
        <v>0</v>
      </c>
      <c r="N265" s="11">
        <v>0</v>
      </c>
      <c r="O265" s="11">
        <v>6</v>
      </c>
      <c r="P265" s="11">
        <v>4</v>
      </c>
      <c r="Q265" s="11">
        <v>0</v>
      </c>
      <c r="R265" s="11">
        <v>6</v>
      </c>
      <c r="S265" s="11">
        <v>2</v>
      </c>
      <c r="T265" s="11">
        <v>8</v>
      </c>
      <c r="U265" s="11" t="s">
        <v>580</v>
      </c>
      <c r="W265" s="6" t="str">
        <f>IF(X265="","",IF(X265=รายชื่อชมรม!$B$13,รายชื่อชมรม!$A$13,IF(X265=รายชื่อชมรม!$B$14,รายชื่อชมรม!$A$14,IF(X265=รายชื่อชมรม!$B$15,รายชื่อชมรม!$A$15,IF(X265=รายชื่อชมรม!$B$16,รายชื่อชมรม!$A$16,IF(X265=รายชื่อชมรม!$B$17,รายชื่อชมรม!$A$17,IF(X265=รายชื่อชมรม!$B$18,รายชื่อชมรม!$A$18,IF(X265=รายชื่อชมรม!$B$19,รายชื่อชมรม!$A$19,IF(X265=รายชื่อชมรม!$B$20,รายชื่อชมรม!$A$20,IF(X265=รายชื่อชมรม!$B$21,รายชื่อชมรม!$A$21,IF(X265=รายชื่อชมรม!$B$22,รายชื่อชมรม!$A$22,IF(X265=รายชื่อชมรม!$B$23,รายชื่อชมรม!$A$23,"-"))))))))))))</f>
        <v>ช68211</v>
      </c>
      <c r="X265" s="6" t="s">
        <v>1408</v>
      </c>
      <c r="Y265" s="6" t="str">
        <f>IF(W265=0,"",IF(W265="-","",IF(W265="","",VLOOKUP(W265,รายชื่อชมรม!$A$3:$F$83,3,FALSE))))</f>
        <v>นางสาวจันทนา  เกิดจันทร์ตรง</v>
      </c>
      <c r="Z265" s="6" t="str">
        <f>IF(Y265=$Z$4,MAX(Z$1:$Z264)+1,"")</f>
        <v/>
      </c>
      <c r="AA265" s="6" t="str">
        <f>IF($Y265=AA$4,MAX(AA$1:AA264)+1,"")</f>
        <v/>
      </c>
      <c r="AB265" s="6" t="str">
        <f>IF($Y265=AB$4,MAX(AB$1:AB264)+1,"")</f>
        <v/>
      </c>
      <c r="AC265" s="6" t="str">
        <f>IF($Y265=AC$4,MAX(AC$1:AC264)+1,"")</f>
        <v/>
      </c>
      <c r="AD265" s="6" t="str">
        <f>IF($Y265=AD$4,MAX(AD$1:AD264)+1,"")</f>
        <v/>
      </c>
      <c r="AE265" s="6" t="str">
        <f>IF($Y265=AE$4,MAX(AE$1:AE264)+1,"")</f>
        <v/>
      </c>
      <c r="AF265" s="6" t="str">
        <f>IF($Y265=AF$4,MAX(AF$1:AF264)+1,"")</f>
        <v/>
      </c>
      <c r="AG265" s="6" t="str">
        <f>IF($Y265=AG$4,MAX(AG$1:AG264)+1,"")</f>
        <v/>
      </c>
      <c r="AH265" s="6">
        <f>IF($Y265=AH$4,MAX(AH$1:AH264)+1,"")</f>
        <v>33</v>
      </c>
      <c r="AI265" s="5">
        <f t="shared" si="64"/>
        <v>33</v>
      </c>
      <c r="AK265" s="6" t="str">
        <f>IF($W265=AK$4,MAX(AK$1:AK264)+1,"")</f>
        <v/>
      </c>
      <c r="AL265" s="6" t="str">
        <f>IF($W265=AL$4,MAX(AL$1:AL264)+1,"")</f>
        <v/>
      </c>
      <c r="AM265" s="6" t="str">
        <f>IF($W265=AM$4,MAX(AM$1:AM264)+1,"")</f>
        <v/>
      </c>
      <c r="AN265" s="6" t="str">
        <f>IF($W265=AN$4,MAX(AN$1:AN264)+1,"")</f>
        <v/>
      </c>
      <c r="AO265" s="6" t="str">
        <f>IF($W265=AO$4,MAX(AO$1:AO264)+1,"")</f>
        <v/>
      </c>
      <c r="AP265" s="6" t="str">
        <f>IF($W265=AP$4,MAX(AP$1:AP264)+1,"")</f>
        <v/>
      </c>
      <c r="AQ265" s="6" t="str">
        <f>IF($W265=AQ$4,MAX(AQ$1:AQ264)+1,"")</f>
        <v/>
      </c>
      <c r="AR265" s="6" t="str">
        <f>IF($W265=AR$4,MAX(AR$1:AR264)+1,"")</f>
        <v/>
      </c>
      <c r="AS265" s="6" t="str">
        <f>IF($W265=AS$4,MAX(AS$1:AS264)+1,"")</f>
        <v/>
      </c>
      <c r="AT265" s="6" t="str">
        <f>IF($W265=AT$4,MAX(AT$1:AT264)+1,"")</f>
        <v/>
      </c>
      <c r="AU265" s="6" t="str">
        <f>IF($W265=AU$4,MAX(AU$1:AU264)+1,"")</f>
        <v/>
      </c>
      <c r="AV265" s="6" t="str">
        <f>IF($W265=AV$4,MAX(AV$1:AV264)+1,"")</f>
        <v/>
      </c>
      <c r="AW265" s="6" t="str">
        <f>IF($W265=AW$4,MAX(AW$1:AW264)+1,"")</f>
        <v/>
      </c>
      <c r="AX265" s="6" t="str">
        <f>IF($W265=AX$4,MAX(AX$1:AX264)+1,"")</f>
        <v/>
      </c>
      <c r="AY265" s="6" t="str">
        <f>IF($W265=AY$4,MAX(AY$1:AY264)+1,"")</f>
        <v/>
      </c>
      <c r="AZ265" s="6" t="str">
        <f>IF($W265=AZ$4,MAX(AZ$1:AZ264)+1,"")</f>
        <v/>
      </c>
      <c r="BA265" s="6" t="str">
        <f>IF($W265=BA$4,MAX(BA$1:BA264)+1,"")</f>
        <v/>
      </c>
      <c r="BB265" s="6" t="str">
        <f>IF($W265=BB$4,MAX(BB$1:BB264)+1,"")</f>
        <v/>
      </c>
      <c r="BC265" s="6" t="str">
        <f>IF($W265=BC$4,MAX(BC$1:BC264)+1,"")</f>
        <v/>
      </c>
      <c r="BD265" s="6" t="str">
        <f>IF($W265=BD$4,MAX(BD$1:BD264)+1,"")</f>
        <v/>
      </c>
      <c r="BE265" s="6">
        <f>IF($W265=BE$4,MAX(BE$1:BE264)+1,"")</f>
        <v>33</v>
      </c>
      <c r="BF265" s="6" t="str">
        <f>IF($W265=BF$4,MAX(BF$1:BF264)+1,"")</f>
        <v/>
      </c>
      <c r="BG265" s="6" t="str">
        <f>IF($W265=BG$4,MAX(BG$1:BG264)+1,"")</f>
        <v/>
      </c>
      <c r="BH265" s="6" t="str">
        <f>IF($W265=BH$4,MAX(BH$1:BH264)+1,"")</f>
        <v/>
      </c>
      <c r="BI265" s="6" t="str">
        <f>IF($W265=BI$4,MAX(BI$1:BI264)+1,"")</f>
        <v/>
      </c>
      <c r="BJ265" s="6" t="str">
        <f>IF($W265=BJ$4,MAX(BJ$1:BJ264)+1,"")</f>
        <v/>
      </c>
      <c r="BK265" s="6" t="str">
        <f>IF($W265=BK$4,MAX(BK$1:BK264)+1,"")</f>
        <v/>
      </c>
      <c r="BL265" s="6" t="str">
        <f>IF($W265=BL$4,MAX(BL$1:BL264)+1,"")</f>
        <v/>
      </c>
      <c r="BM265" s="6" t="str">
        <f>IF($W265=BM$4,MAX(BM$1:BM264)+1,"")</f>
        <v/>
      </c>
      <c r="BN265" s="6" t="str">
        <f>IF($W265=BN$4,MAX(BN$1:BN264)+1,"")</f>
        <v/>
      </c>
      <c r="BO265" s="6" t="str">
        <f>IF($W265=BO$4,MAX(BO$1:BO264)+1,"")</f>
        <v/>
      </c>
      <c r="BP265" s="6" t="str">
        <f>IF($W265=BP$4,MAX(BP$1:BP264)+1,"")</f>
        <v/>
      </c>
      <c r="BQ265" s="6" t="str">
        <f>IF($W265=BQ$4,MAX(BQ$1:BQ264)+1,"")</f>
        <v/>
      </c>
      <c r="BR265" s="6" t="str">
        <f>IF($W265=BR$4,MAX(BR$1:BR264)+1,"")</f>
        <v/>
      </c>
      <c r="BS265" s="6" t="str">
        <f>IF($W265=BS$4,MAX(BS$1:BS264)+1,"")</f>
        <v/>
      </c>
      <c r="BT265" s="6" t="str">
        <f>IF($W265=BT$4,MAX(BT$1:BT264)+1,"")</f>
        <v/>
      </c>
      <c r="BU265" s="6" t="str">
        <f>IF($W265=BU$4,MAX(BU$1:BU264)+1,"")</f>
        <v/>
      </c>
      <c r="BV265" s="6" t="str">
        <f>IF($W265=BV$4,MAX(BV$1:BV264)+1,"")</f>
        <v/>
      </c>
      <c r="BW265" s="6" t="str">
        <f>IF($W265=BW$4,MAX(BW$1:BW264)+1,"")</f>
        <v/>
      </c>
      <c r="BX265" s="6" t="str">
        <f>IF($W265=BX$4,MAX(BX$1:BX264)+1,"")</f>
        <v/>
      </c>
      <c r="BY265" s="6" t="str">
        <f>IF($W265=BY$4,MAX(BY$1:BY264)+1,"")</f>
        <v/>
      </c>
      <c r="BZ265" s="6" t="str">
        <f>IF($W265=BZ$4,MAX(BZ$1:BZ264)+1,"")</f>
        <v/>
      </c>
      <c r="CA265" s="6" t="str">
        <f>IF($W265=CA$4,MAX(CA$1:CA264)+1,"")</f>
        <v/>
      </c>
      <c r="CB265" s="6" t="str">
        <f>IF($W265=CB$4,MAX(CB$1:CB264)+1,"")</f>
        <v/>
      </c>
      <c r="CC265" s="6" t="str">
        <f>IF($W265=CC$4,MAX(CC$1:CC264)+1,"")</f>
        <v/>
      </c>
      <c r="CD265" s="6" t="str">
        <f>IF($W265=CD$4,MAX(CD$1:CD264)+1,"")</f>
        <v/>
      </c>
      <c r="CE265" s="6" t="str">
        <f>IF($W265=CE$4,MAX(CE$1:CE264)+1,"")</f>
        <v/>
      </c>
      <c r="CF265" s="6" t="str">
        <f>IF($W265=CF$4,MAX(CF$1:CF264)+1,"")</f>
        <v/>
      </c>
      <c r="CG265" s="6" t="str">
        <f>IF($W265=CG$4,MAX(CG$1:CG264)+1,"")</f>
        <v/>
      </c>
      <c r="CH265" s="6" t="str">
        <f>IF($W265=CH$4,MAX(CH$1:CH264)+1,"")</f>
        <v/>
      </c>
      <c r="CI265" s="6" t="str">
        <f>IF($W265=CI$4,MAX(CI$1:CI264)+1,"")</f>
        <v/>
      </c>
      <c r="CJ265" s="6" t="str">
        <f>IF($W265=CJ$4,MAX(CJ$1:CJ264)+1,"")</f>
        <v/>
      </c>
      <c r="CK265" s="6" t="str">
        <f>IF($W265=CK$4,MAX(CK$1:CK264)+1,"")</f>
        <v/>
      </c>
      <c r="CL265" s="6" t="str">
        <f>IF($W265=CL$4,MAX(CL$1:CL264)+1,"")</f>
        <v/>
      </c>
      <c r="CM265" s="6" t="str">
        <f>IF($W265=CM$4,MAX(CM$1:CM264)+1,"")</f>
        <v/>
      </c>
      <c r="CN265" s="6" t="str">
        <f>IF($W265=CN$4,MAX(CN$1:CN264)+1,"")</f>
        <v/>
      </c>
      <c r="CO265" s="6" t="str">
        <f>IF($W265=CO$4,MAX(CO$1:CO264)+1,"")</f>
        <v/>
      </c>
      <c r="CP265" s="6" t="str">
        <f>IF($W265=CP$4,MAX(CP$1:CP264)+1,"")</f>
        <v/>
      </c>
      <c r="CQ265" s="6" t="str">
        <f>IF($W265=CQ$4,MAX(CQ$1:CQ264)+1,"")</f>
        <v/>
      </c>
      <c r="CR265" s="6" t="str">
        <f>IF($W265=CR$4,MAX(CR$1:CR264)+1,"")</f>
        <v/>
      </c>
      <c r="CS265" s="6" t="str">
        <f>IF($W265=CS$4,MAX(CS$1:CS264)+1,"")</f>
        <v/>
      </c>
      <c r="CT265" s="5">
        <f t="shared" si="65"/>
        <v>33</v>
      </c>
      <c r="CU265" s="6" t="str">
        <f t="shared" si="66"/>
        <v>1319800640628</v>
      </c>
      <c r="CV265" s="5" t="str">
        <f t="shared" si="67"/>
        <v>เด็กชาย</v>
      </c>
      <c r="CW265" s="5" t="str" cm="1">
        <f t="array" ref="CW265">RIGHT(F265,MIN(LEN(SUBSTITUTE(F265,รายชื่อนักเรียนแยกห้อง!$AD$5:$AD$8,""))))</f>
        <v>พัชรกฤษฎิ์</v>
      </c>
      <c r="CX265" s="6">
        <f t="shared" si="68"/>
        <v>0</v>
      </c>
      <c r="CY265" s="6" t="str">
        <f t="shared" si="69"/>
        <v/>
      </c>
      <c r="CZ265" s="5" t="str">
        <f t="shared" si="70"/>
        <v>มัธยมศึกษาปีที่ 2/2-0</v>
      </c>
      <c r="DA265" s="5" t="str">
        <f t="shared" si="71"/>
        <v>มัธยมศึกษาปีที่ 2/2-</v>
      </c>
      <c r="DC265" s="6" t="str">
        <f>IF(DB265="วิทย์-คณิต (เตรียมวิศวะ)",MAX($DC$1:DC264)+1,"")</f>
        <v/>
      </c>
      <c r="DD265" s="6" t="str">
        <f>IF(DB265="วิทย์-คณิต (วิทยาศาสตร์สุขภาพ)",MAX($DD$1:DD264)+1,"")</f>
        <v/>
      </c>
      <c r="DE265" s="6" t="str">
        <f>IF(DB265="ศิลป์การจัดการธุรกิจการค้าสมัยใหม่",MAX($DE$1:DE264)+1,"")</f>
        <v/>
      </c>
      <c r="DF265" s="6" t="str">
        <f>IF(DB265="ศิลป์ภาษาจีนเพื่อธุรกิจ 4.0",MAX($DF$1:DF264)+1,"")</f>
        <v/>
      </c>
      <c r="DG265" s="6" t="str">
        <f>IF(DB265="ศิลป์ภาษาอังกฤษเพื่อการสื่อสารธุรกิจ",MAX($DG$1:DG264)+1,"")</f>
        <v/>
      </c>
      <c r="DH265" s="6" t="str">
        <f>IF(DB265="นวัตกรรมการจัดการเกษตร",MAX($DH$1:DH264)+1,"")</f>
        <v/>
      </c>
      <c r="DI265" s="5">
        <f t="shared" si="72"/>
        <v>0</v>
      </c>
      <c r="DJ265" s="5" t="str">
        <f t="shared" si="73"/>
        <v>มัธยมศึกษาปีที่ 2/2-33</v>
      </c>
      <c r="DK265" s="5" t="str">
        <f t="shared" si="74"/>
        <v>-0</v>
      </c>
      <c r="DL265" s="5" t="str">
        <f t="shared" si="75"/>
        <v>มัธยมศึกษาปีที่ 2</v>
      </c>
    </row>
    <row r="266" spans="1:116">
      <c r="A266" s="5" t="str">
        <f t="shared" si="61"/>
        <v>มัธยมศึกษาปีที่ 2/2-34</v>
      </c>
      <c r="B266" s="5" t="str">
        <f t="shared" si="62"/>
        <v>ช68211-34</v>
      </c>
      <c r="C266" s="5" t="str">
        <f t="shared" si="63"/>
        <v>-0</v>
      </c>
      <c r="D266" s="8">
        <v>34</v>
      </c>
      <c r="E266" s="9" t="s">
        <v>2017</v>
      </c>
      <c r="F266" s="3" t="s">
        <v>2053</v>
      </c>
      <c r="G266" s="3" t="s">
        <v>2059</v>
      </c>
      <c r="H266" s="11">
        <v>1</v>
      </c>
      <c r="I266" s="11">
        <v>7</v>
      </c>
      <c r="J266" s="11">
        <v>0</v>
      </c>
      <c r="K266" s="11">
        <v>9</v>
      </c>
      <c r="L266" s="11">
        <v>9</v>
      </c>
      <c r="M266" s="11">
        <v>0</v>
      </c>
      <c r="N266" s="11">
        <v>1</v>
      </c>
      <c r="O266" s="11">
        <v>8</v>
      </c>
      <c r="P266" s="11">
        <v>9</v>
      </c>
      <c r="Q266" s="11">
        <v>0</v>
      </c>
      <c r="R266" s="11">
        <v>9</v>
      </c>
      <c r="S266" s="11">
        <v>8</v>
      </c>
      <c r="T266" s="11">
        <v>7</v>
      </c>
      <c r="U266" s="11" t="s">
        <v>580</v>
      </c>
      <c r="W266" s="6" t="str">
        <f>IF(X266="","",IF(X266=รายชื่อชมรม!$B$13,รายชื่อชมรม!$A$13,IF(X266=รายชื่อชมรม!$B$14,รายชื่อชมรม!$A$14,IF(X266=รายชื่อชมรม!$B$15,รายชื่อชมรม!$A$15,IF(X266=รายชื่อชมรม!$B$16,รายชื่อชมรม!$A$16,IF(X266=รายชื่อชมรม!$B$17,รายชื่อชมรม!$A$17,IF(X266=รายชื่อชมรม!$B$18,รายชื่อชมรม!$A$18,IF(X266=รายชื่อชมรม!$B$19,รายชื่อชมรม!$A$19,IF(X266=รายชื่อชมรม!$B$20,รายชื่อชมรม!$A$20,IF(X266=รายชื่อชมรม!$B$21,รายชื่อชมรม!$A$21,IF(X266=รายชื่อชมรม!$B$22,รายชื่อชมรม!$A$22,IF(X266=รายชื่อชมรม!$B$23,รายชื่อชมรม!$A$23,"-"))))))))))))</f>
        <v>ช68211</v>
      </c>
      <c r="X266" s="6" t="s">
        <v>1408</v>
      </c>
      <c r="Y266" s="6" t="str">
        <f>IF(W266=0,"",IF(W266="-","",IF(W266="","",VLOOKUP(W266,รายชื่อชมรม!$A$3:$F$83,3,FALSE))))</f>
        <v>นางสาวจันทนา  เกิดจันทร์ตรง</v>
      </c>
      <c r="Z266" s="6" t="str">
        <f>IF(Y266=$Z$4,MAX(Z$1:$Z265)+1,"")</f>
        <v/>
      </c>
      <c r="AA266" s="6" t="str">
        <f>IF($Y266=AA$4,MAX(AA$1:AA265)+1,"")</f>
        <v/>
      </c>
      <c r="AB266" s="6" t="str">
        <f>IF($Y266=AB$4,MAX(AB$1:AB265)+1,"")</f>
        <v/>
      </c>
      <c r="AC266" s="6" t="str">
        <f>IF($Y266=AC$4,MAX(AC$1:AC265)+1,"")</f>
        <v/>
      </c>
      <c r="AD266" s="6" t="str">
        <f>IF($Y266=AD$4,MAX(AD$1:AD265)+1,"")</f>
        <v/>
      </c>
      <c r="AE266" s="6" t="str">
        <f>IF($Y266=AE$4,MAX(AE$1:AE265)+1,"")</f>
        <v/>
      </c>
      <c r="AF266" s="6" t="str">
        <f>IF($Y266=AF$4,MAX(AF$1:AF265)+1,"")</f>
        <v/>
      </c>
      <c r="AG266" s="6" t="str">
        <f>IF($Y266=AG$4,MAX(AG$1:AG265)+1,"")</f>
        <v/>
      </c>
      <c r="AH266" s="6">
        <f>IF($Y266=AH$4,MAX(AH$1:AH265)+1,"")</f>
        <v>34</v>
      </c>
      <c r="AI266" s="5">
        <f t="shared" si="64"/>
        <v>34</v>
      </c>
      <c r="AK266" s="6" t="str">
        <f>IF($W266=AK$4,MAX(AK$1:AK265)+1,"")</f>
        <v/>
      </c>
      <c r="AL266" s="6" t="str">
        <f>IF($W266=AL$4,MAX(AL$1:AL265)+1,"")</f>
        <v/>
      </c>
      <c r="AM266" s="6" t="str">
        <f>IF($W266=AM$4,MAX(AM$1:AM265)+1,"")</f>
        <v/>
      </c>
      <c r="AN266" s="6" t="str">
        <f>IF($W266=AN$4,MAX(AN$1:AN265)+1,"")</f>
        <v/>
      </c>
      <c r="AO266" s="6" t="str">
        <f>IF($W266=AO$4,MAX(AO$1:AO265)+1,"")</f>
        <v/>
      </c>
      <c r="AP266" s="6" t="str">
        <f>IF($W266=AP$4,MAX(AP$1:AP265)+1,"")</f>
        <v/>
      </c>
      <c r="AQ266" s="6" t="str">
        <f>IF($W266=AQ$4,MAX(AQ$1:AQ265)+1,"")</f>
        <v/>
      </c>
      <c r="AR266" s="6" t="str">
        <f>IF($W266=AR$4,MAX(AR$1:AR265)+1,"")</f>
        <v/>
      </c>
      <c r="AS266" s="6" t="str">
        <f>IF($W266=AS$4,MAX(AS$1:AS265)+1,"")</f>
        <v/>
      </c>
      <c r="AT266" s="6" t="str">
        <f>IF($W266=AT$4,MAX(AT$1:AT265)+1,"")</f>
        <v/>
      </c>
      <c r="AU266" s="6" t="str">
        <f>IF($W266=AU$4,MAX(AU$1:AU265)+1,"")</f>
        <v/>
      </c>
      <c r="AV266" s="6" t="str">
        <f>IF($W266=AV$4,MAX(AV$1:AV265)+1,"")</f>
        <v/>
      </c>
      <c r="AW266" s="6" t="str">
        <f>IF($W266=AW$4,MAX(AW$1:AW265)+1,"")</f>
        <v/>
      </c>
      <c r="AX266" s="6" t="str">
        <f>IF($W266=AX$4,MAX(AX$1:AX265)+1,"")</f>
        <v/>
      </c>
      <c r="AY266" s="6" t="str">
        <f>IF($W266=AY$4,MAX(AY$1:AY265)+1,"")</f>
        <v/>
      </c>
      <c r="AZ266" s="6" t="str">
        <f>IF($W266=AZ$4,MAX(AZ$1:AZ265)+1,"")</f>
        <v/>
      </c>
      <c r="BA266" s="6" t="str">
        <f>IF($W266=BA$4,MAX(BA$1:BA265)+1,"")</f>
        <v/>
      </c>
      <c r="BB266" s="6" t="str">
        <f>IF($W266=BB$4,MAX(BB$1:BB265)+1,"")</f>
        <v/>
      </c>
      <c r="BC266" s="6" t="str">
        <f>IF($W266=BC$4,MAX(BC$1:BC265)+1,"")</f>
        <v/>
      </c>
      <c r="BD266" s="6" t="str">
        <f>IF($W266=BD$4,MAX(BD$1:BD265)+1,"")</f>
        <v/>
      </c>
      <c r="BE266" s="6">
        <f>IF($W266=BE$4,MAX(BE$1:BE265)+1,"")</f>
        <v>34</v>
      </c>
      <c r="BF266" s="6" t="str">
        <f>IF($W266=BF$4,MAX(BF$1:BF265)+1,"")</f>
        <v/>
      </c>
      <c r="BG266" s="6" t="str">
        <f>IF($W266=BG$4,MAX(BG$1:BG265)+1,"")</f>
        <v/>
      </c>
      <c r="BH266" s="6" t="str">
        <f>IF($W266=BH$4,MAX(BH$1:BH265)+1,"")</f>
        <v/>
      </c>
      <c r="BI266" s="6" t="str">
        <f>IF($W266=BI$4,MAX(BI$1:BI265)+1,"")</f>
        <v/>
      </c>
      <c r="BJ266" s="6" t="str">
        <f>IF($W266=BJ$4,MAX(BJ$1:BJ265)+1,"")</f>
        <v/>
      </c>
      <c r="BK266" s="6" t="str">
        <f>IF($W266=BK$4,MAX(BK$1:BK265)+1,"")</f>
        <v/>
      </c>
      <c r="BL266" s="6" t="str">
        <f>IF($W266=BL$4,MAX(BL$1:BL265)+1,"")</f>
        <v/>
      </c>
      <c r="BM266" s="6" t="str">
        <f>IF($W266=BM$4,MAX(BM$1:BM265)+1,"")</f>
        <v/>
      </c>
      <c r="BN266" s="6" t="str">
        <f>IF($W266=BN$4,MAX(BN$1:BN265)+1,"")</f>
        <v/>
      </c>
      <c r="BO266" s="6" t="str">
        <f>IF($W266=BO$4,MAX(BO$1:BO265)+1,"")</f>
        <v/>
      </c>
      <c r="BP266" s="6" t="str">
        <f>IF($W266=BP$4,MAX(BP$1:BP265)+1,"")</f>
        <v/>
      </c>
      <c r="BQ266" s="6" t="str">
        <f>IF($W266=BQ$4,MAX(BQ$1:BQ265)+1,"")</f>
        <v/>
      </c>
      <c r="BR266" s="6" t="str">
        <f>IF($W266=BR$4,MAX(BR$1:BR265)+1,"")</f>
        <v/>
      </c>
      <c r="BS266" s="6" t="str">
        <f>IF($W266=BS$4,MAX(BS$1:BS265)+1,"")</f>
        <v/>
      </c>
      <c r="BT266" s="6" t="str">
        <f>IF($W266=BT$4,MAX(BT$1:BT265)+1,"")</f>
        <v/>
      </c>
      <c r="BU266" s="6" t="str">
        <f>IF($W266=BU$4,MAX(BU$1:BU265)+1,"")</f>
        <v/>
      </c>
      <c r="BV266" s="6" t="str">
        <f>IF($W266=BV$4,MAX(BV$1:BV265)+1,"")</f>
        <v/>
      </c>
      <c r="BW266" s="6" t="str">
        <f>IF($W266=BW$4,MAX(BW$1:BW265)+1,"")</f>
        <v/>
      </c>
      <c r="BX266" s="6" t="str">
        <f>IF($W266=BX$4,MAX(BX$1:BX265)+1,"")</f>
        <v/>
      </c>
      <c r="BY266" s="6" t="str">
        <f>IF($W266=BY$4,MAX(BY$1:BY265)+1,"")</f>
        <v/>
      </c>
      <c r="BZ266" s="6" t="str">
        <f>IF($W266=BZ$4,MAX(BZ$1:BZ265)+1,"")</f>
        <v/>
      </c>
      <c r="CA266" s="6" t="str">
        <f>IF($W266=CA$4,MAX(CA$1:CA265)+1,"")</f>
        <v/>
      </c>
      <c r="CB266" s="6" t="str">
        <f>IF($W266=CB$4,MAX(CB$1:CB265)+1,"")</f>
        <v/>
      </c>
      <c r="CC266" s="6" t="str">
        <f>IF($W266=CC$4,MAX(CC$1:CC265)+1,"")</f>
        <v/>
      </c>
      <c r="CD266" s="6" t="str">
        <f>IF($W266=CD$4,MAX(CD$1:CD265)+1,"")</f>
        <v/>
      </c>
      <c r="CE266" s="6" t="str">
        <f>IF($W266=CE$4,MAX(CE$1:CE265)+1,"")</f>
        <v/>
      </c>
      <c r="CF266" s="6" t="str">
        <f>IF($W266=CF$4,MAX(CF$1:CF265)+1,"")</f>
        <v/>
      </c>
      <c r="CG266" s="6" t="str">
        <f>IF($W266=CG$4,MAX(CG$1:CG265)+1,"")</f>
        <v/>
      </c>
      <c r="CH266" s="6" t="str">
        <f>IF($W266=CH$4,MAX(CH$1:CH265)+1,"")</f>
        <v/>
      </c>
      <c r="CI266" s="6" t="str">
        <f>IF($W266=CI$4,MAX(CI$1:CI265)+1,"")</f>
        <v/>
      </c>
      <c r="CJ266" s="6" t="str">
        <f>IF($W266=CJ$4,MAX(CJ$1:CJ265)+1,"")</f>
        <v/>
      </c>
      <c r="CK266" s="6" t="str">
        <f>IF($W266=CK$4,MAX(CK$1:CK265)+1,"")</f>
        <v/>
      </c>
      <c r="CL266" s="6" t="str">
        <f>IF($W266=CL$4,MAX(CL$1:CL265)+1,"")</f>
        <v/>
      </c>
      <c r="CM266" s="6" t="str">
        <f>IF($W266=CM$4,MAX(CM$1:CM265)+1,"")</f>
        <v/>
      </c>
      <c r="CN266" s="6" t="str">
        <f>IF($W266=CN$4,MAX(CN$1:CN265)+1,"")</f>
        <v/>
      </c>
      <c r="CO266" s="6" t="str">
        <f>IF($W266=CO$4,MAX(CO$1:CO265)+1,"")</f>
        <v/>
      </c>
      <c r="CP266" s="6" t="str">
        <f>IF($W266=CP$4,MAX(CP$1:CP265)+1,"")</f>
        <v/>
      </c>
      <c r="CQ266" s="6" t="str">
        <f>IF($W266=CQ$4,MAX(CQ$1:CQ265)+1,"")</f>
        <v/>
      </c>
      <c r="CR266" s="6" t="str">
        <f>IF($W266=CR$4,MAX(CR$1:CR265)+1,"")</f>
        <v/>
      </c>
      <c r="CS266" s="6" t="str">
        <f>IF($W266=CS$4,MAX(CS$1:CS265)+1,"")</f>
        <v/>
      </c>
      <c r="CT266" s="5">
        <f t="shared" si="65"/>
        <v>34</v>
      </c>
      <c r="CU266" s="6" t="str">
        <f t="shared" si="66"/>
        <v>1709901890987</v>
      </c>
      <c r="CV266" s="5" t="str">
        <f t="shared" si="67"/>
        <v>เด็กชาย</v>
      </c>
      <c r="CW266" s="5" t="str" cm="1">
        <f t="array" ref="CW266">RIGHT(F266,MIN(LEN(SUBSTITUTE(F266,รายชื่อนักเรียนแยกห้อง!$AD$5:$AD$8,""))))</f>
        <v>พันธ์เสน่ห์</v>
      </c>
      <c r="CX266" s="6">
        <f t="shared" si="68"/>
        <v>0</v>
      </c>
      <c r="CY266" s="6" t="str">
        <f t="shared" si="69"/>
        <v/>
      </c>
      <c r="CZ266" s="5" t="str">
        <f t="shared" si="70"/>
        <v>มัธยมศึกษาปีที่ 2/2-0</v>
      </c>
      <c r="DA266" s="5" t="str">
        <f t="shared" si="71"/>
        <v>มัธยมศึกษาปีที่ 2/2-</v>
      </c>
      <c r="DC266" s="6" t="str">
        <f>IF(DB266="วิทย์-คณิต (เตรียมวิศวะ)",MAX($DC$1:DC265)+1,"")</f>
        <v/>
      </c>
      <c r="DD266" s="6" t="str">
        <f>IF(DB266="วิทย์-คณิต (วิทยาศาสตร์สุขภาพ)",MAX($DD$1:DD265)+1,"")</f>
        <v/>
      </c>
      <c r="DE266" s="6" t="str">
        <f>IF(DB266="ศิลป์การจัดการธุรกิจการค้าสมัยใหม่",MAX($DE$1:DE265)+1,"")</f>
        <v/>
      </c>
      <c r="DF266" s="6" t="str">
        <f>IF(DB266="ศิลป์ภาษาจีนเพื่อธุรกิจ 4.0",MAX($DF$1:DF265)+1,"")</f>
        <v/>
      </c>
      <c r="DG266" s="6" t="str">
        <f>IF(DB266="ศิลป์ภาษาอังกฤษเพื่อการสื่อสารธุรกิจ",MAX($DG$1:DG265)+1,"")</f>
        <v/>
      </c>
      <c r="DH266" s="6" t="str">
        <f>IF(DB266="นวัตกรรมการจัดการเกษตร",MAX($DH$1:DH265)+1,"")</f>
        <v/>
      </c>
      <c r="DI266" s="5">
        <f t="shared" si="72"/>
        <v>0</v>
      </c>
      <c r="DJ266" s="5" t="str">
        <f t="shared" si="73"/>
        <v>มัธยมศึกษาปีที่ 2/2-34</v>
      </c>
      <c r="DK266" s="5" t="str">
        <f t="shared" si="74"/>
        <v>-0</v>
      </c>
      <c r="DL266" s="5" t="str">
        <f t="shared" si="75"/>
        <v>มัธยมศึกษาปีที่ 2</v>
      </c>
    </row>
    <row r="267" spans="1:116">
      <c r="A267" s="5" t="str">
        <f t="shared" si="61"/>
        <v>มัธยมศึกษาปีที่ 2/2-35</v>
      </c>
      <c r="B267" s="5" t="str">
        <f t="shared" si="62"/>
        <v>ช68211-35</v>
      </c>
      <c r="C267" s="5" t="str">
        <f t="shared" si="63"/>
        <v>-0</v>
      </c>
      <c r="D267" s="8">
        <v>35</v>
      </c>
      <c r="E267" s="9">
        <v>11112</v>
      </c>
      <c r="F267" s="3" t="s">
        <v>2377</v>
      </c>
      <c r="G267" s="3" t="s">
        <v>2378</v>
      </c>
      <c r="H267" s="11">
        <v>1</v>
      </c>
      <c r="I267" s="11">
        <v>2</v>
      </c>
      <c r="J267" s="11">
        <v>3</v>
      </c>
      <c r="K267" s="11">
        <v>9</v>
      </c>
      <c r="L267" s="11">
        <v>9</v>
      </c>
      <c r="M267" s="11">
        <v>0</v>
      </c>
      <c r="N267" s="11">
        <v>0</v>
      </c>
      <c r="O267" s="11">
        <v>5</v>
      </c>
      <c r="P267" s="11">
        <v>4</v>
      </c>
      <c r="Q267" s="11">
        <v>9</v>
      </c>
      <c r="R267" s="11">
        <v>0</v>
      </c>
      <c r="S267" s="11">
        <v>0</v>
      </c>
      <c r="T267" s="11">
        <v>3</v>
      </c>
      <c r="U267" s="11" t="s">
        <v>580</v>
      </c>
      <c r="W267" s="6" t="str">
        <f>IF(X267="","",IF(X267=รายชื่อชมรม!$B$13,รายชื่อชมรม!$A$13,IF(X267=รายชื่อชมรม!$B$14,รายชื่อชมรม!$A$14,IF(X267=รายชื่อชมรม!$B$15,รายชื่อชมรม!$A$15,IF(X267=รายชื่อชมรม!$B$16,รายชื่อชมรม!$A$16,IF(X267=รายชื่อชมรม!$B$17,รายชื่อชมรม!$A$17,IF(X267=รายชื่อชมรม!$B$18,รายชื่อชมรม!$A$18,IF(X267=รายชื่อชมรม!$B$19,รายชื่อชมรม!$A$19,IF(X267=รายชื่อชมรม!$B$20,รายชื่อชมรม!$A$20,IF(X267=รายชื่อชมรม!$B$21,รายชื่อชมรม!$A$21,IF(X267=รายชื่อชมรม!$B$22,รายชื่อชมรม!$A$22,IF(X267=รายชื่อชมรม!$B$23,รายชื่อชมรม!$A$23,"-"))))))))))))</f>
        <v>ช68211</v>
      </c>
      <c r="X267" s="6" t="s">
        <v>1408</v>
      </c>
      <c r="Y267" s="6" t="str">
        <f>IF(W267=0,"",IF(W267="-","",IF(W267="","",VLOOKUP(W267,รายชื่อชมรม!$A$3:$F$83,3,FALSE))))</f>
        <v>นางสาวจันทนา  เกิดจันทร์ตรง</v>
      </c>
      <c r="Z267" s="6" t="str">
        <f>IF(Y267=$Z$4,MAX(Z$1:$Z266)+1,"")</f>
        <v/>
      </c>
      <c r="AA267" s="6" t="str">
        <f>IF($Y267=AA$4,MAX(AA$1:AA266)+1,"")</f>
        <v/>
      </c>
      <c r="AB267" s="6" t="str">
        <f>IF($Y267=AB$4,MAX(AB$1:AB266)+1,"")</f>
        <v/>
      </c>
      <c r="AC267" s="6" t="str">
        <f>IF($Y267=AC$4,MAX(AC$1:AC266)+1,"")</f>
        <v/>
      </c>
      <c r="AD267" s="6" t="str">
        <f>IF($Y267=AD$4,MAX(AD$1:AD266)+1,"")</f>
        <v/>
      </c>
      <c r="AE267" s="6" t="str">
        <f>IF($Y267=AE$4,MAX(AE$1:AE266)+1,"")</f>
        <v/>
      </c>
      <c r="AF267" s="6" t="str">
        <f>IF($Y267=AF$4,MAX(AF$1:AF266)+1,"")</f>
        <v/>
      </c>
      <c r="AG267" s="6" t="str">
        <f>IF($Y267=AG$4,MAX(AG$1:AG266)+1,"")</f>
        <v/>
      </c>
      <c r="AH267" s="6">
        <f>IF($Y267=AH$4,MAX(AH$1:AH266)+1,"")</f>
        <v>35</v>
      </c>
      <c r="AI267" s="5">
        <f t="shared" si="64"/>
        <v>35</v>
      </c>
      <c r="AK267" s="6" t="str">
        <f>IF($W267=AK$4,MAX(AK$1:AK266)+1,"")</f>
        <v/>
      </c>
      <c r="AL267" s="6" t="str">
        <f>IF($W267=AL$4,MAX(AL$1:AL266)+1,"")</f>
        <v/>
      </c>
      <c r="AM267" s="6" t="str">
        <f>IF($W267=AM$4,MAX(AM$1:AM266)+1,"")</f>
        <v/>
      </c>
      <c r="AN267" s="6" t="str">
        <f>IF($W267=AN$4,MAX(AN$1:AN266)+1,"")</f>
        <v/>
      </c>
      <c r="AO267" s="6" t="str">
        <f>IF($W267=AO$4,MAX(AO$1:AO266)+1,"")</f>
        <v/>
      </c>
      <c r="AP267" s="6" t="str">
        <f>IF($W267=AP$4,MAX(AP$1:AP266)+1,"")</f>
        <v/>
      </c>
      <c r="AQ267" s="6" t="str">
        <f>IF($W267=AQ$4,MAX(AQ$1:AQ266)+1,"")</f>
        <v/>
      </c>
      <c r="AR267" s="6" t="str">
        <f>IF($W267=AR$4,MAX(AR$1:AR266)+1,"")</f>
        <v/>
      </c>
      <c r="AS267" s="6" t="str">
        <f>IF($W267=AS$4,MAX(AS$1:AS266)+1,"")</f>
        <v/>
      </c>
      <c r="AT267" s="6" t="str">
        <f>IF($W267=AT$4,MAX(AT$1:AT266)+1,"")</f>
        <v/>
      </c>
      <c r="AU267" s="6" t="str">
        <f>IF($W267=AU$4,MAX(AU$1:AU266)+1,"")</f>
        <v/>
      </c>
      <c r="AV267" s="6" t="str">
        <f>IF($W267=AV$4,MAX(AV$1:AV266)+1,"")</f>
        <v/>
      </c>
      <c r="AW267" s="6" t="str">
        <f>IF($W267=AW$4,MAX(AW$1:AW266)+1,"")</f>
        <v/>
      </c>
      <c r="AX267" s="6" t="str">
        <f>IF($W267=AX$4,MAX(AX$1:AX266)+1,"")</f>
        <v/>
      </c>
      <c r="AY267" s="6" t="str">
        <f>IF($W267=AY$4,MAX(AY$1:AY266)+1,"")</f>
        <v/>
      </c>
      <c r="AZ267" s="6" t="str">
        <f>IF($W267=AZ$4,MAX(AZ$1:AZ266)+1,"")</f>
        <v/>
      </c>
      <c r="BA267" s="6" t="str">
        <f>IF($W267=BA$4,MAX(BA$1:BA266)+1,"")</f>
        <v/>
      </c>
      <c r="BB267" s="6" t="str">
        <f>IF($W267=BB$4,MAX(BB$1:BB266)+1,"")</f>
        <v/>
      </c>
      <c r="BC267" s="6" t="str">
        <f>IF($W267=BC$4,MAX(BC$1:BC266)+1,"")</f>
        <v/>
      </c>
      <c r="BD267" s="6" t="str">
        <f>IF($W267=BD$4,MAX(BD$1:BD266)+1,"")</f>
        <v/>
      </c>
      <c r="BE267" s="6">
        <f>IF($W267=BE$4,MAX(BE$1:BE266)+1,"")</f>
        <v>35</v>
      </c>
      <c r="BF267" s="6" t="str">
        <f>IF($W267=BF$4,MAX(BF$1:BF266)+1,"")</f>
        <v/>
      </c>
      <c r="BG267" s="6" t="str">
        <f>IF($W267=BG$4,MAX(BG$1:BG266)+1,"")</f>
        <v/>
      </c>
      <c r="BH267" s="6" t="str">
        <f>IF($W267=BH$4,MAX(BH$1:BH266)+1,"")</f>
        <v/>
      </c>
      <c r="BI267" s="6" t="str">
        <f>IF($W267=BI$4,MAX(BI$1:BI266)+1,"")</f>
        <v/>
      </c>
      <c r="BJ267" s="6" t="str">
        <f>IF($W267=BJ$4,MAX(BJ$1:BJ266)+1,"")</f>
        <v/>
      </c>
      <c r="BK267" s="6" t="str">
        <f>IF($W267=BK$4,MAX(BK$1:BK266)+1,"")</f>
        <v/>
      </c>
      <c r="BL267" s="6" t="str">
        <f>IF($W267=BL$4,MAX(BL$1:BL266)+1,"")</f>
        <v/>
      </c>
      <c r="BM267" s="6" t="str">
        <f>IF($W267=BM$4,MAX(BM$1:BM266)+1,"")</f>
        <v/>
      </c>
      <c r="BN267" s="6" t="str">
        <f>IF($W267=BN$4,MAX(BN$1:BN266)+1,"")</f>
        <v/>
      </c>
      <c r="BO267" s="6" t="str">
        <f>IF($W267=BO$4,MAX(BO$1:BO266)+1,"")</f>
        <v/>
      </c>
      <c r="BP267" s="6" t="str">
        <f>IF($W267=BP$4,MAX(BP$1:BP266)+1,"")</f>
        <v/>
      </c>
      <c r="BQ267" s="6" t="str">
        <f>IF($W267=BQ$4,MAX(BQ$1:BQ266)+1,"")</f>
        <v/>
      </c>
      <c r="BR267" s="6" t="str">
        <f>IF($W267=BR$4,MAX(BR$1:BR266)+1,"")</f>
        <v/>
      </c>
      <c r="BS267" s="6" t="str">
        <f>IF($W267=BS$4,MAX(BS$1:BS266)+1,"")</f>
        <v/>
      </c>
      <c r="BT267" s="6" t="str">
        <f>IF($W267=BT$4,MAX(BT$1:BT266)+1,"")</f>
        <v/>
      </c>
      <c r="BU267" s="6" t="str">
        <f>IF($W267=BU$4,MAX(BU$1:BU266)+1,"")</f>
        <v/>
      </c>
      <c r="BV267" s="6" t="str">
        <f>IF($W267=BV$4,MAX(BV$1:BV266)+1,"")</f>
        <v/>
      </c>
      <c r="BW267" s="6" t="str">
        <f>IF($W267=BW$4,MAX(BW$1:BW266)+1,"")</f>
        <v/>
      </c>
      <c r="BX267" s="6" t="str">
        <f>IF($W267=BX$4,MAX(BX$1:BX266)+1,"")</f>
        <v/>
      </c>
      <c r="BY267" s="6" t="str">
        <f>IF($W267=BY$4,MAX(BY$1:BY266)+1,"")</f>
        <v/>
      </c>
      <c r="BZ267" s="6" t="str">
        <f>IF($W267=BZ$4,MAX(BZ$1:BZ266)+1,"")</f>
        <v/>
      </c>
      <c r="CA267" s="6" t="str">
        <f>IF($W267=CA$4,MAX(CA$1:CA266)+1,"")</f>
        <v/>
      </c>
      <c r="CB267" s="6" t="str">
        <f>IF($W267=CB$4,MAX(CB$1:CB266)+1,"")</f>
        <v/>
      </c>
      <c r="CC267" s="6" t="str">
        <f>IF($W267=CC$4,MAX(CC$1:CC266)+1,"")</f>
        <v/>
      </c>
      <c r="CD267" s="6" t="str">
        <f>IF($W267=CD$4,MAX(CD$1:CD266)+1,"")</f>
        <v/>
      </c>
      <c r="CE267" s="6" t="str">
        <f>IF($W267=CE$4,MAX(CE$1:CE266)+1,"")</f>
        <v/>
      </c>
      <c r="CF267" s="6" t="str">
        <f>IF($W267=CF$4,MAX(CF$1:CF266)+1,"")</f>
        <v/>
      </c>
      <c r="CG267" s="6" t="str">
        <f>IF($W267=CG$4,MAX(CG$1:CG266)+1,"")</f>
        <v/>
      </c>
      <c r="CH267" s="6" t="str">
        <f>IF($W267=CH$4,MAX(CH$1:CH266)+1,"")</f>
        <v/>
      </c>
      <c r="CI267" s="6" t="str">
        <f>IF($W267=CI$4,MAX(CI$1:CI266)+1,"")</f>
        <v/>
      </c>
      <c r="CJ267" s="6" t="str">
        <f>IF($W267=CJ$4,MAX(CJ$1:CJ266)+1,"")</f>
        <v/>
      </c>
      <c r="CK267" s="6" t="str">
        <f>IF($W267=CK$4,MAX(CK$1:CK266)+1,"")</f>
        <v/>
      </c>
      <c r="CL267" s="6" t="str">
        <f>IF($W267=CL$4,MAX(CL$1:CL266)+1,"")</f>
        <v/>
      </c>
      <c r="CM267" s="6" t="str">
        <f>IF($W267=CM$4,MAX(CM$1:CM266)+1,"")</f>
        <v/>
      </c>
      <c r="CN267" s="6" t="str">
        <f>IF($W267=CN$4,MAX(CN$1:CN266)+1,"")</f>
        <v/>
      </c>
      <c r="CO267" s="6" t="str">
        <f>IF($W267=CO$4,MAX(CO$1:CO266)+1,"")</f>
        <v/>
      </c>
      <c r="CP267" s="6" t="str">
        <f>IF($W267=CP$4,MAX(CP$1:CP266)+1,"")</f>
        <v/>
      </c>
      <c r="CQ267" s="6" t="str">
        <f>IF($W267=CQ$4,MAX(CQ$1:CQ266)+1,"")</f>
        <v/>
      </c>
      <c r="CR267" s="6" t="str">
        <f>IF($W267=CR$4,MAX(CR$1:CR266)+1,"")</f>
        <v/>
      </c>
      <c r="CS267" s="6" t="str">
        <f>IF($W267=CS$4,MAX(CS$1:CS266)+1,"")</f>
        <v/>
      </c>
      <c r="CT267" s="5">
        <f t="shared" si="65"/>
        <v>35</v>
      </c>
      <c r="CU267" s="6" t="str">
        <f t="shared" si="66"/>
        <v>1239900549003</v>
      </c>
      <c r="CV267" s="5" t="str">
        <f t="shared" si="67"/>
        <v>เด็กชาย</v>
      </c>
      <c r="CW267" s="5" t="str" cm="1">
        <f t="array" ref="CW267">RIGHT(F267,MIN(LEN(SUBSTITUTE(F267,รายชื่อนักเรียนแยกห้อง!$AD$5:$AD$8,""))))</f>
        <v>ธีระเดช</v>
      </c>
      <c r="CX267" s="6">
        <f t="shared" si="68"/>
        <v>0</v>
      </c>
      <c r="CY267" s="6" t="str">
        <f t="shared" si="69"/>
        <v/>
      </c>
      <c r="CZ267" s="5" t="str">
        <f t="shared" si="70"/>
        <v>มัธยมศึกษาปีที่ 2/2-0</v>
      </c>
      <c r="DA267" s="5" t="str">
        <f t="shared" si="71"/>
        <v>มัธยมศึกษาปีที่ 2/2-</v>
      </c>
      <c r="DC267" s="6" t="str">
        <f>IF(DB267="วิทย์-คณิต (เตรียมวิศวะ)",MAX($DC$1:DC266)+1,"")</f>
        <v/>
      </c>
      <c r="DD267" s="6" t="str">
        <f>IF(DB267="วิทย์-คณิต (วิทยาศาสตร์สุขภาพ)",MAX($DD$1:DD266)+1,"")</f>
        <v/>
      </c>
      <c r="DE267" s="6" t="str">
        <f>IF(DB267="ศิลป์การจัดการธุรกิจการค้าสมัยใหม่",MAX($DE$1:DE266)+1,"")</f>
        <v/>
      </c>
      <c r="DF267" s="6" t="str">
        <f>IF(DB267="ศิลป์ภาษาจีนเพื่อธุรกิจ 4.0",MAX($DF$1:DF266)+1,"")</f>
        <v/>
      </c>
      <c r="DG267" s="6" t="str">
        <f>IF(DB267="ศิลป์ภาษาอังกฤษเพื่อการสื่อสารธุรกิจ",MAX($DG$1:DG266)+1,"")</f>
        <v/>
      </c>
      <c r="DH267" s="6" t="str">
        <f>IF(DB267="นวัตกรรมการจัดการเกษตร",MAX($DH$1:DH266)+1,"")</f>
        <v/>
      </c>
      <c r="DI267" s="5">
        <f t="shared" si="72"/>
        <v>0</v>
      </c>
      <c r="DJ267" s="5" t="str">
        <f t="shared" si="73"/>
        <v>มัธยมศึกษาปีที่ 2/2-35</v>
      </c>
      <c r="DK267" s="5" t="str">
        <f t="shared" si="74"/>
        <v>-0</v>
      </c>
      <c r="DL267" s="5" t="str">
        <f t="shared" si="75"/>
        <v>มัธยมศึกษาปีที่ 2</v>
      </c>
    </row>
    <row r="268" spans="1:116">
      <c r="A268" s="5" t="str">
        <f t="shared" si="61"/>
        <v>มัธยมศึกษาปีที่ 2/2-36</v>
      </c>
      <c r="B268" s="5" t="str">
        <f t="shared" si="62"/>
        <v>ช68211-36</v>
      </c>
      <c r="C268" s="5" t="str">
        <f t="shared" si="63"/>
        <v>-0</v>
      </c>
      <c r="D268" s="8">
        <v>36</v>
      </c>
      <c r="E268" s="9" t="s">
        <v>731</v>
      </c>
      <c r="F268" s="3" t="s">
        <v>732</v>
      </c>
      <c r="G268" s="3" t="s">
        <v>733</v>
      </c>
      <c r="H268" s="11">
        <v>1</v>
      </c>
      <c r="I268" s="11">
        <v>7</v>
      </c>
      <c r="J268" s="11">
        <v>0</v>
      </c>
      <c r="K268" s="11">
        <v>9</v>
      </c>
      <c r="L268" s="11">
        <v>9</v>
      </c>
      <c r="M268" s="11">
        <v>0</v>
      </c>
      <c r="N268" s="11">
        <v>1</v>
      </c>
      <c r="O268" s="11">
        <v>8</v>
      </c>
      <c r="P268" s="11">
        <v>9</v>
      </c>
      <c r="Q268" s="11">
        <v>6</v>
      </c>
      <c r="R268" s="11">
        <v>6</v>
      </c>
      <c r="S268" s="11">
        <v>5</v>
      </c>
      <c r="T268" s="11">
        <v>9</v>
      </c>
      <c r="U268" s="11" t="s">
        <v>580</v>
      </c>
      <c r="W268" s="6" t="str">
        <f>IF(X268="","",IF(X268=รายชื่อชมรม!$B$13,รายชื่อชมรม!$A$13,IF(X268=รายชื่อชมรม!$B$14,รายชื่อชมรม!$A$14,IF(X268=รายชื่อชมรม!$B$15,รายชื่อชมรม!$A$15,IF(X268=รายชื่อชมรม!$B$16,รายชื่อชมรม!$A$16,IF(X268=รายชื่อชมรม!$B$17,รายชื่อชมรม!$A$17,IF(X268=รายชื่อชมรม!$B$18,รายชื่อชมรม!$A$18,IF(X268=รายชื่อชมรม!$B$19,รายชื่อชมรม!$A$19,IF(X268=รายชื่อชมรม!$B$20,รายชื่อชมรม!$A$20,IF(X268=รายชื่อชมรม!$B$21,รายชื่อชมรม!$A$21,IF(X268=รายชื่อชมรม!$B$22,รายชื่อชมรม!$A$22,IF(X268=รายชื่อชมรม!$B$23,รายชื่อชมรม!$A$23,"-"))))))))))))</f>
        <v>ช68211</v>
      </c>
      <c r="X268" s="6" t="s">
        <v>1408</v>
      </c>
      <c r="Y268" s="6" t="str">
        <f>IF(W268=0,"",IF(W268="-","",IF(W268="","",VLOOKUP(W268,รายชื่อชมรม!$A$3:$F$83,3,FALSE))))</f>
        <v>นางสาวจันทนา  เกิดจันทร์ตรง</v>
      </c>
      <c r="Z268" s="6" t="str">
        <f>IF(Y268=$Z$4,MAX(Z$1:$Z267)+1,"")</f>
        <v/>
      </c>
      <c r="AA268" s="6" t="str">
        <f>IF($Y268=AA$4,MAX(AA$1:AA267)+1,"")</f>
        <v/>
      </c>
      <c r="AB268" s="6" t="str">
        <f>IF($Y268=AB$4,MAX(AB$1:AB267)+1,"")</f>
        <v/>
      </c>
      <c r="AC268" s="6" t="str">
        <f>IF($Y268=AC$4,MAX(AC$1:AC267)+1,"")</f>
        <v/>
      </c>
      <c r="AD268" s="6" t="str">
        <f>IF($Y268=AD$4,MAX(AD$1:AD267)+1,"")</f>
        <v/>
      </c>
      <c r="AE268" s="6" t="str">
        <f>IF($Y268=AE$4,MAX(AE$1:AE267)+1,"")</f>
        <v/>
      </c>
      <c r="AF268" s="6" t="str">
        <f>IF($Y268=AF$4,MAX(AF$1:AF267)+1,"")</f>
        <v/>
      </c>
      <c r="AG268" s="6" t="str">
        <f>IF($Y268=AG$4,MAX(AG$1:AG267)+1,"")</f>
        <v/>
      </c>
      <c r="AH268" s="6">
        <f>IF($Y268=AH$4,MAX(AH$1:AH267)+1,"")</f>
        <v>36</v>
      </c>
      <c r="AI268" s="5">
        <f t="shared" si="64"/>
        <v>36</v>
      </c>
      <c r="AK268" s="6" t="str">
        <f>IF($W268=AK$4,MAX(AK$1:AK267)+1,"")</f>
        <v/>
      </c>
      <c r="AL268" s="6" t="str">
        <f>IF($W268=AL$4,MAX(AL$1:AL267)+1,"")</f>
        <v/>
      </c>
      <c r="AM268" s="6" t="str">
        <f>IF($W268=AM$4,MAX(AM$1:AM267)+1,"")</f>
        <v/>
      </c>
      <c r="AN268" s="6" t="str">
        <f>IF($W268=AN$4,MAX(AN$1:AN267)+1,"")</f>
        <v/>
      </c>
      <c r="AO268" s="6" t="str">
        <f>IF($W268=AO$4,MAX(AO$1:AO267)+1,"")</f>
        <v/>
      </c>
      <c r="AP268" s="6" t="str">
        <f>IF($W268=AP$4,MAX(AP$1:AP267)+1,"")</f>
        <v/>
      </c>
      <c r="AQ268" s="6" t="str">
        <f>IF($W268=AQ$4,MAX(AQ$1:AQ267)+1,"")</f>
        <v/>
      </c>
      <c r="AR268" s="6" t="str">
        <f>IF($W268=AR$4,MAX(AR$1:AR267)+1,"")</f>
        <v/>
      </c>
      <c r="AS268" s="6" t="str">
        <f>IF($W268=AS$4,MAX(AS$1:AS267)+1,"")</f>
        <v/>
      </c>
      <c r="AT268" s="6" t="str">
        <f>IF($W268=AT$4,MAX(AT$1:AT267)+1,"")</f>
        <v/>
      </c>
      <c r="AU268" s="6" t="str">
        <f>IF($W268=AU$4,MAX(AU$1:AU267)+1,"")</f>
        <v/>
      </c>
      <c r="AV268" s="6" t="str">
        <f>IF($W268=AV$4,MAX(AV$1:AV267)+1,"")</f>
        <v/>
      </c>
      <c r="AW268" s="6" t="str">
        <f>IF($W268=AW$4,MAX(AW$1:AW267)+1,"")</f>
        <v/>
      </c>
      <c r="AX268" s="6" t="str">
        <f>IF($W268=AX$4,MAX(AX$1:AX267)+1,"")</f>
        <v/>
      </c>
      <c r="AY268" s="6" t="str">
        <f>IF($W268=AY$4,MAX(AY$1:AY267)+1,"")</f>
        <v/>
      </c>
      <c r="AZ268" s="6" t="str">
        <f>IF($W268=AZ$4,MAX(AZ$1:AZ267)+1,"")</f>
        <v/>
      </c>
      <c r="BA268" s="6" t="str">
        <f>IF($W268=BA$4,MAX(BA$1:BA267)+1,"")</f>
        <v/>
      </c>
      <c r="BB268" s="6" t="str">
        <f>IF($W268=BB$4,MAX(BB$1:BB267)+1,"")</f>
        <v/>
      </c>
      <c r="BC268" s="6" t="str">
        <f>IF($W268=BC$4,MAX(BC$1:BC267)+1,"")</f>
        <v/>
      </c>
      <c r="BD268" s="6" t="str">
        <f>IF($W268=BD$4,MAX(BD$1:BD267)+1,"")</f>
        <v/>
      </c>
      <c r="BE268" s="6">
        <f>IF($W268=BE$4,MAX(BE$1:BE267)+1,"")</f>
        <v>36</v>
      </c>
      <c r="BF268" s="6" t="str">
        <f>IF($W268=BF$4,MAX(BF$1:BF267)+1,"")</f>
        <v/>
      </c>
      <c r="BG268" s="6" t="str">
        <f>IF($W268=BG$4,MAX(BG$1:BG267)+1,"")</f>
        <v/>
      </c>
      <c r="BH268" s="6" t="str">
        <f>IF($W268=BH$4,MAX(BH$1:BH267)+1,"")</f>
        <v/>
      </c>
      <c r="BI268" s="6" t="str">
        <f>IF($W268=BI$4,MAX(BI$1:BI267)+1,"")</f>
        <v/>
      </c>
      <c r="BJ268" s="6" t="str">
        <f>IF($W268=BJ$4,MAX(BJ$1:BJ267)+1,"")</f>
        <v/>
      </c>
      <c r="BK268" s="6" t="str">
        <f>IF($W268=BK$4,MAX(BK$1:BK267)+1,"")</f>
        <v/>
      </c>
      <c r="BL268" s="6" t="str">
        <f>IF($W268=BL$4,MAX(BL$1:BL267)+1,"")</f>
        <v/>
      </c>
      <c r="BM268" s="6" t="str">
        <f>IF($W268=BM$4,MAX(BM$1:BM267)+1,"")</f>
        <v/>
      </c>
      <c r="BN268" s="6" t="str">
        <f>IF($W268=BN$4,MAX(BN$1:BN267)+1,"")</f>
        <v/>
      </c>
      <c r="BO268" s="6" t="str">
        <f>IF($W268=BO$4,MAX(BO$1:BO267)+1,"")</f>
        <v/>
      </c>
      <c r="BP268" s="6" t="str">
        <f>IF($W268=BP$4,MAX(BP$1:BP267)+1,"")</f>
        <v/>
      </c>
      <c r="BQ268" s="6" t="str">
        <f>IF($W268=BQ$4,MAX(BQ$1:BQ267)+1,"")</f>
        <v/>
      </c>
      <c r="BR268" s="6" t="str">
        <f>IF($W268=BR$4,MAX(BR$1:BR267)+1,"")</f>
        <v/>
      </c>
      <c r="BS268" s="6" t="str">
        <f>IF($W268=BS$4,MAX(BS$1:BS267)+1,"")</f>
        <v/>
      </c>
      <c r="BT268" s="6" t="str">
        <f>IF($W268=BT$4,MAX(BT$1:BT267)+1,"")</f>
        <v/>
      </c>
      <c r="BU268" s="6" t="str">
        <f>IF($W268=BU$4,MAX(BU$1:BU267)+1,"")</f>
        <v/>
      </c>
      <c r="BV268" s="6" t="str">
        <f>IF($W268=BV$4,MAX(BV$1:BV267)+1,"")</f>
        <v/>
      </c>
      <c r="BW268" s="6" t="str">
        <f>IF($W268=BW$4,MAX(BW$1:BW267)+1,"")</f>
        <v/>
      </c>
      <c r="BX268" s="6" t="str">
        <f>IF($W268=BX$4,MAX(BX$1:BX267)+1,"")</f>
        <v/>
      </c>
      <c r="BY268" s="6" t="str">
        <f>IF($W268=BY$4,MAX(BY$1:BY267)+1,"")</f>
        <v/>
      </c>
      <c r="BZ268" s="6" t="str">
        <f>IF($W268=BZ$4,MAX(BZ$1:BZ267)+1,"")</f>
        <v/>
      </c>
      <c r="CA268" s="6" t="str">
        <f>IF($W268=CA$4,MAX(CA$1:CA267)+1,"")</f>
        <v/>
      </c>
      <c r="CB268" s="6" t="str">
        <f>IF($W268=CB$4,MAX(CB$1:CB267)+1,"")</f>
        <v/>
      </c>
      <c r="CC268" s="6" t="str">
        <f>IF($W268=CC$4,MAX(CC$1:CC267)+1,"")</f>
        <v/>
      </c>
      <c r="CD268" s="6" t="str">
        <f>IF($W268=CD$4,MAX(CD$1:CD267)+1,"")</f>
        <v/>
      </c>
      <c r="CE268" s="6" t="str">
        <f>IF($W268=CE$4,MAX(CE$1:CE267)+1,"")</f>
        <v/>
      </c>
      <c r="CF268" s="6" t="str">
        <f>IF($W268=CF$4,MAX(CF$1:CF267)+1,"")</f>
        <v/>
      </c>
      <c r="CG268" s="6" t="str">
        <f>IF($W268=CG$4,MAX(CG$1:CG267)+1,"")</f>
        <v/>
      </c>
      <c r="CH268" s="6" t="str">
        <f>IF($W268=CH$4,MAX(CH$1:CH267)+1,"")</f>
        <v/>
      </c>
      <c r="CI268" s="6" t="str">
        <f>IF($W268=CI$4,MAX(CI$1:CI267)+1,"")</f>
        <v/>
      </c>
      <c r="CJ268" s="6" t="str">
        <f>IF($W268=CJ$4,MAX(CJ$1:CJ267)+1,"")</f>
        <v/>
      </c>
      <c r="CK268" s="6" t="str">
        <f>IF($W268=CK$4,MAX(CK$1:CK267)+1,"")</f>
        <v/>
      </c>
      <c r="CL268" s="6" t="str">
        <f>IF($W268=CL$4,MAX(CL$1:CL267)+1,"")</f>
        <v/>
      </c>
      <c r="CM268" s="6" t="str">
        <f>IF($W268=CM$4,MAX(CM$1:CM267)+1,"")</f>
        <v/>
      </c>
      <c r="CN268" s="6" t="str">
        <f>IF($W268=CN$4,MAX(CN$1:CN267)+1,"")</f>
        <v/>
      </c>
      <c r="CO268" s="6" t="str">
        <f>IF($W268=CO$4,MAX(CO$1:CO267)+1,"")</f>
        <v/>
      </c>
      <c r="CP268" s="6" t="str">
        <f>IF($W268=CP$4,MAX(CP$1:CP267)+1,"")</f>
        <v/>
      </c>
      <c r="CQ268" s="6" t="str">
        <f>IF($W268=CQ$4,MAX(CQ$1:CQ267)+1,"")</f>
        <v/>
      </c>
      <c r="CR268" s="6" t="str">
        <f>IF($W268=CR$4,MAX(CR$1:CR267)+1,"")</f>
        <v/>
      </c>
      <c r="CS268" s="6" t="str">
        <f>IF($W268=CS$4,MAX(CS$1:CS267)+1,"")</f>
        <v/>
      </c>
      <c r="CT268" s="5">
        <f t="shared" si="65"/>
        <v>36</v>
      </c>
      <c r="CU268" s="6" t="str">
        <f t="shared" si="66"/>
        <v>1709901896659</v>
      </c>
      <c r="CV268" s="5" t="str">
        <f t="shared" si="67"/>
        <v>เด็กหญิง</v>
      </c>
      <c r="CW268" s="5" t="str" cm="1">
        <f t="array" ref="CW268">RIGHT(F268,MIN(LEN(SUBSTITUTE(F268,รายชื่อนักเรียนแยกห้อง!$AD$5:$AD$8,""))))</f>
        <v>นรินดา</v>
      </c>
      <c r="CX268" s="6" t="str">
        <f t="shared" si="68"/>
        <v/>
      </c>
      <c r="CY268" s="6">
        <f t="shared" si="69"/>
        <v>0</v>
      </c>
      <c r="CZ268" s="5" t="str">
        <f t="shared" si="70"/>
        <v>มัธยมศึกษาปีที่ 2/2-</v>
      </c>
      <c r="DA268" s="5" t="str">
        <f t="shared" si="71"/>
        <v>มัธยมศึกษาปีที่ 2/2-0</v>
      </c>
      <c r="DC268" s="6" t="str">
        <f>IF(DB268="วิทย์-คณิต (เตรียมวิศวะ)",MAX($DC$1:DC267)+1,"")</f>
        <v/>
      </c>
      <c r="DD268" s="6" t="str">
        <f>IF(DB268="วิทย์-คณิต (วิทยาศาสตร์สุขภาพ)",MAX($DD$1:DD267)+1,"")</f>
        <v/>
      </c>
      <c r="DE268" s="6" t="str">
        <f>IF(DB268="ศิลป์การจัดการธุรกิจการค้าสมัยใหม่",MAX($DE$1:DE267)+1,"")</f>
        <v/>
      </c>
      <c r="DF268" s="6" t="str">
        <f>IF(DB268="ศิลป์ภาษาจีนเพื่อธุรกิจ 4.0",MAX($DF$1:DF267)+1,"")</f>
        <v/>
      </c>
      <c r="DG268" s="6" t="str">
        <f>IF(DB268="ศิลป์ภาษาอังกฤษเพื่อการสื่อสารธุรกิจ",MAX($DG$1:DG267)+1,"")</f>
        <v/>
      </c>
      <c r="DH268" s="6" t="str">
        <f>IF(DB268="นวัตกรรมการจัดการเกษตร",MAX($DH$1:DH267)+1,"")</f>
        <v/>
      </c>
      <c r="DI268" s="5">
        <f t="shared" si="72"/>
        <v>0</v>
      </c>
      <c r="DJ268" s="5" t="str">
        <f t="shared" si="73"/>
        <v>มัธยมศึกษาปีที่ 2/2-36</v>
      </c>
      <c r="DK268" s="5" t="str">
        <f t="shared" si="74"/>
        <v>-0</v>
      </c>
      <c r="DL268" s="5" t="str">
        <f t="shared" si="75"/>
        <v>มัธยมศึกษาปีที่ 2</v>
      </c>
    </row>
    <row r="269" spans="1:116">
      <c r="A269" s="5" t="str">
        <f t="shared" si="61"/>
        <v>มัธยมศึกษาปีที่ 2/2-37</v>
      </c>
      <c r="B269" s="5" t="str">
        <f t="shared" si="62"/>
        <v>ช68211-37</v>
      </c>
      <c r="C269" s="5" t="str">
        <f t="shared" si="63"/>
        <v>-0</v>
      </c>
      <c r="D269" s="8">
        <v>37</v>
      </c>
      <c r="E269" s="9" t="s">
        <v>734</v>
      </c>
      <c r="F269" s="3" t="s">
        <v>735</v>
      </c>
      <c r="G269" s="3" t="s">
        <v>736</v>
      </c>
      <c r="H269" s="11">
        <v>1</v>
      </c>
      <c r="I269" s="11">
        <v>1</v>
      </c>
      <c r="J269" s="11">
        <v>1</v>
      </c>
      <c r="K269" s="11">
        <v>0</v>
      </c>
      <c r="L269" s="11">
        <v>3</v>
      </c>
      <c r="M269" s="11">
        <v>0</v>
      </c>
      <c r="N269" s="11">
        <v>1</v>
      </c>
      <c r="O269" s="11">
        <v>5</v>
      </c>
      <c r="P269" s="11">
        <v>4</v>
      </c>
      <c r="Q269" s="11">
        <v>2</v>
      </c>
      <c r="R269" s="11">
        <v>6</v>
      </c>
      <c r="S269" s="11">
        <v>1</v>
      </c>
      <c r="T269" s="11">
        <v>6</v>
      </c>
      <c r="U269" s="11" t="s">
        <v>580</v>
      </c>
      <c r="W269" s="6" t="str">
        <f>IF(X269="","",IF(X269=รายชื่อชมรม!$B$13,รายชื่อชมรม!$A$13,IF(X269=รายชื่อชมรม!$B$14,รายชื่อชมรม!$A$14,IF(X269=รายชื่อชมรม!$B$15,รายชื่อชมรม!$A$15,IF(X269=รายชื่อชมรม!$B$16,รายชื่อชมรม!$A$16,IF(X269=รายชื่อชมรม!$B$17,รายชื่อชมรม!$A$17,IF(X269=รายชื่อชมรม!$B$18,รายชื่อชมรม!$A$18,IF(X269=รายชื่อชมรม!$B$19,รายชื่อชมรม!$A$19,IF(X269=รายชื่อชมรม!$B$20,รายชื่อชมรม!$A$20,IF(X269=รายชื่อชมรม!$B$21,รายชื่อชมรม!$A$21,IF(X269=รายชื่อชมรม!$B$22,รายชื่อชมรม!$A$22,IF(X269=รายชื่อชมรม!$B$23,รายชื่อชมรม!$A$23,"-"))))))))))))</f>
        <v>ช68211</v>
      </c>
      <c r="X269" s="6" t="s">
        <v>1408</v>
      </c>
      <c r="Y269" s="6" t="str">
        <f>IF(W269=0,"",IF(W269="-","",IF(W269="","",VLOOKUP(W269,รายชื่อชมรม!$A$3:$F$83,3,FALSE))))</f>
        <v>นางสาวจันทนา  เกิดจันทร์ตรง</v>
      </c>
      <c r="Z269" s="6" t="str">
        <f>IF(Y269=$Z$4,MAX(Z$1:$Z268)+1,"")</f>
        <v/>
      </c>
      <c r="AA269" s="6" t="str">
        <f>IF($Y269=AA$4,MAX(AA$1:AA268)+1,"")</f>
        <v/>
      </c>
      <c r="AB269" s="6" t="str">
        <f>IF($Y269=AB$4,MAX(AB$1:AB268)+1,"")</f>
        <v/>
      </c>
      <c r="AC269" s="6" t="str">
        <f>IF($Y269=AC$4,MAX(AC$1:AC268)+1,"")</f>
        <v/>
      </c>
      <c r="AD269" s="6" t="str">
        <f>IF($Y269=AD$4,MAX(AD$1:AD268)+1,"")</f>
        <v/>
      </c>
      <c r="AE269" s="6" t="str">
        <f>IF($Y269=AE$4,MAX(AE$1:AE268)+1,"")</f>
        <v/>
      </c>
      <c r="AF269" s="6" t="str">
        <f>IF($Y269=AF$4,MAX(AF$1:AF268)+1,"")</f>
        <v/>
      </c>
      <c r="AG269" s="6" t="str">
        <f>IF($Y269=AG$4,MAX(AG$1:AG268)+1,"")</f>
        <v/>
      </c>
      <c r="AH269" s="6">
        <f>IF($Y269=AH$4,MAX(AH$1:AH268)+1,"")</f>
        <v>37</v>
      </c>
      <c r="AI269" s="5">
        <f t="shared" si="64"/>
        <v>37</v>
      </c>
      <c r="AK269" s="6" t="str">
        <f>IF($W269=AK$4,MAX(AK$1:AK268)+1,"")</f>
        <v/>
      </c>
      <c r="AL269" s="6" t="str">
        <f>IF($W269=AL$4,MAX(AL$1:AL268)+1,"")</f>
        <v/>
      </c>
      <c r="AM269" s="6" t="str">
        <f>IF($W269=AM$4,MAX(AM$1:AM268)+1,"")</f>
        <v/>
      </c>
      <c r="AN269" s="6" t="str">
        <f>IF($W269=AN$4,MAX(AN$1:AN268)+1,"")</f>
        <v/>
      </c>
      <c r="AO269" s="6" t="str">
        <f>IF($W269=AO$4,MAX(AO$1:AO268)+1,"")</f>
        <v/>
      </c>
      <c r="AP269" s="6" t="str">
        <f>IF($W269=AP$4,MAX(AP$1:AP268)+1,"")</f>
        <v/>
      </c>
      <c r="AQ269" s="6" t="str">
        <f>IF($W269=AQ$4,MAX(AQ$1:AQ268)+1,"")</f>
        <v/>
      </c>
      <c r="AR269" s="6" t="str">
        <f>IF($W269=AR$4,MAX(AR$1:AR268)+1,"")</f>
        <v/>
      </c>
      <c r="AS269" s="6" t="str">
        <f>IF($W269=AS$4,MAX(AS$1:AS268)+1,"")</f>
        <v/>
      </c>
      <c r="AT269" s="6" t="str">
        <f>IF($W269=AT$4,MAX(AT$1:AT268)+1,"")</f>
        <v/>
      </c>
      <c r="AU269" s="6" t="str">
        <f>IF($W269=AU$4,MAX(AU$1:AU268)+1,"")</f>
        <v/>
      </c>
      <c r="AV269" s="6" t="str">
        <f>IF($W269=AV$4,MAX(AV$1:AV268)+1,"")</f>
        <v/>
      </c>
      <c r="AW269" s="6" t="str">
        <f>IF($W269=AW$4,MAX(AW$1:AW268)+1,"")</f>
        <v/>
      </c>
      <c r="AX269" s="6" t="str">
        <f>IF($W269=AX$4,MAX(AX$1:AX268)+1,"")</f>
        <v/>
      </c>
      <c r="AY269" s="6" t="str">
        <f>IF($W269=AY$4,MAX(AY$1:AY268)+1,"")</f>
        <v/>
      </c>
      <c r="AZ269" s="6" t="str">
        <f>IF($W269=AZ$4,MAX(AZ$1:AZ268)+1,"")</f>
        <v/>
      </c>
      <c r="BA269" s="6" t="str">
        <f>IF($W269=BA$4,MAX(BA$1:BA268)+1,"")</f>
        <v/>
      </c>
      <c r="BB269" s="6" t="str">
        <f>IF($W269=BB$4,MAX(BB$1:BB268)+1,"")</f>
        <v/>
      </c>
      <c r="BC269" s="6" t="str">
        <f>IF($W269=BC$4,MAX(BC$1:BC268)+1,"")</f>
        <v/>
      </c>
      <c r="BD269" s="6" t="str">
        <f>IF($W269=BD$4,MAX(BD$1:BD268)+1,"")</f>
        <v/>
      </c>
      <c r="BE269" s="6">
        <f>IF($W269=BE$4,MAX(BE$1:BE268)+1,"")</f>
        <v>37</v>
      </c>
      <c r="BF269" s="6" t="str">
        <f>IF($W269=BF$4,MAX(BF$1:BF268)+1,"")</f>
        <v/>
      </c>
      <c r="BG269" s="6" t="str">
        <f>IF($W269=BG$4,MAX(BG$1:BG268)+1,"")</f>
        <v/>
      </c>
      <c r="BH269" s="6" t="str">
        <f>IF($W269=BH$4,MAX(BH$1:BH268)+1,"")</f>
        <v/>
      </c>
      <c r="BI269" s="6" t="str">
        <f>IF($W269=BI$4,MAX(BI$1:BI268)+1,"")</f>
        <v/>
      </c>
      <c r="BJ269" s="6" t="str">
        <f>IF($W269=BJ$4,MAX(BJ$1:BJ268)+1,"")</f>
        <v/>
      </c>
      <c r="BK269" s="6" t="str">
        <f>IF($W269=BK$4,MAX(BK$1:BK268)+1,"")</f>
        <v/>
      </c>
      <c r="BL269" s="6" t="str">
        <f>IF($W269=BL$4,MAX(BL$1:BL268)+1,"")</f>
        <v/>
      </c>
      <c r="BM269" s="6" t="str">
        <f>IF($W269=BM$4,MAX(BM$1:BM268)+1,"")</f>
        <v/>
      </c>
      <c r="BN269" s="6" t="str">
        <f>IF($W269=BN$4,MAX(BN$1:BN268)+1,"")</f>
        <v/>
      </c>
      <c r="BO269" s="6" t="str">
        <f>IF($W269=BO$4,MAX(BO$1:BO268)+1,"")</f>
        <v/>
      </c>
      <c r="BP269" s="6" t="str">
        <f>IF($W269=BP$4,MAX(BP$1:BP268)+1,"")</f>
        <v/>
      </c>
      <c r="BQ269" s="6" t="str">
        <f>IF($W269=BQ$4,MAX(BQ$1:BQ268)+1,"")</f>
        <v/>
      </c>
      <c r="BR269" s="6" t="str">
        <f>IF($W269=BR$4,MAX(BR$1:BR268)+1,"")</f>
        <v/>
      </c>
      <c r="BS269" s="6" t="str">
        <f>IF($W269=BS$4,MAX(BS$1:BS268)+1,"")</f>
        <v/>
      </c>
      <c r="BT269" s="6" t="str">
        <f>IF($W269=BT$4,MAX(BT$1:BT268)+1,"")</f>
        <v/>
      </c>
      <c r="BU269" s="6" t="str">
        <f>IF($W269=BU$4,MAX(BU$1:BU268)+1,"")</f>
        <v/>
      </c>
      <c r="BV269" s="6" t="str">
        <f>IF($W269=BV$4,MAX(BV$1:BV268)+1,"")</f>
        <v/>
      </c>
      <c r="BW269" s="6" t="str">
        <f>IF($W269=BW$4,MAX(BW$1:BW268)+1,"")</f>
        <v/>
      </c>
      <c r="BX269" s="6" t="str">
        <f>IF($W269=BX$4,MAX(BX$1:BX268)+1,"")</f>
        <v/>
      </c>
      <c r="BY269" s="6" t="str">
        <f>IF($W269=BY$4,MAX(BY$1:BY268)+1,"")</f>
        <v/>
      </c>
      <c r="BZ269" s="6" t="str">
        <f>IF($W269=BZ$4,MAX(BZ$1:BZ268)+1,"")</f>
        <v/>
      </c>
      <c r="CA269" s="6" t="str">
        <f>IF($W269=CA$4,MAX(CA$1:CA268)+1,"")</f>
        <v/>
      </c>
      <c r="CB269" s="6" t="str">
        <f>IF($W269=CB$4,MAX(CB$1:CB268)+1,"")</f>
        <v/>
      </c>
      <c r="CC269" s="6" t="str">
        <f>IF($W269=CC$4,MAX(CC$1:CC268)+1,"")</f>
        <v/>
      </c>
      <c r="CD269" s="6" t="str">
        <f>IF($W269=CD$4,MAX(CD$1:CD268)+1,"")</f>
        <v/>
      </c>
      <c r="CE269" s="6" t="str">
        <f>IF($W269=CE$4,MAX(CE$1:CE268)+1,"")</f>
        <v/>
      </c>
      <c r="CF269" s="6" t="str">
        <f>IF($W269=CF$4,MAX(CF$1:CF268)+1,"")</f>
        <v/>
      </c>
      <c r="CG269" s="6" t="str">
        <f>IF($W269=CG$4,MAX(CG$1:CG268)+1,"")</f>
        <v/>
      </c>
      <c r="CH269" s="6" t="str">
        <f>IF($W269=CH$4,MAX(CH$1:CH268)+1,"")</f>
        <v/>
      </c>
      <c r="CI269" s="6" t="str">
        <f>IF($W269=CI$4,MAX(CI$1:CI268)+1,"")</f>
        <v/>
      </c>
      <c r="CJ269" s="6" t="str">
        <f>IF($W269=CJ$4,MAX(CJ$1:CJ268)+1,"")</f>
        <v/>
      </c>
      <c r="CK269" s="6" t="str">
        <f>IF($W269=CK$4,MAX(CK$1:CK268)+1,"")</f>
        <v/>
      </c>
      <c r="CL269" s="6" t="str">
        <f>IF($W269=CL$4,MAX(CL$1:CL268)+1,"")</f>
        <v/>
      </c>
      <c r="CM269" s="6" t="str">
        <f>IF($W269=CM$4,MAX(CM$1:CM268)+1,"")</f>
        <v/>
      </c>
      <c r="CN269" s="6" t="str">
        <f>IF($W269=CN$4,MAX(CN$1:CN268)+1,"")</f>
        <v/>
      </c>
      <c r="CO269" s="6" t="str">
        <f>IF($W269=CO$4,MAX(CO$1:CO268)+1,"")</f>
        <v/>
      </c>
      <c r="CP269" s="6" t="str">
        <f>IF($W269=CP$4,MAX(CP$1:CP268)+1,"")</f>
        <v/>
      </c>
      <c r="CQ269" s="6" t="str">
        <f>IF($W269=CQ$4,MAX(CQ$1:CQ268)+1,"")</f>
        <v/>
      </c>
      <c r="CR269" s="6" t="str">
        <f>IF($W269=CR$4,MAX(CR$1:CR268)+1,"")</f>
        <v/>
      </c>
      <c r="CS269" s="6" t="str">
        <f>IF($W269=CS$4,MAX(CS$1:CS268)+1,"")</f>
        <v/>
      </c>
      <c r="CT269" s="5">
        <f t="shared" si="65"/>
        <v>37</v>
      </c>
      <c r="CU269" s="6" t="str">
        <f t="shared" si="66"/>
        <v>1110301542616</v>
      </c>
      <c r="CV269" s="5" t="str">
        <f t="shared" si="67"/>
        <v>เด็กหญิง</v>
      </c>
      <c r="CW269" s="5" t="str" cm="1">
        <f t="array" ref="CW269">RIGHT(F269,MIN(LEN(SUBSTITUTE(F269,รายชื่อนักเรียนแยกห้อง!$AD$5:$AD$8,""))))</f>
        <v>กวินธิดา</v>
      </c>
      <c r="CX269" s="6" t="str">
        <f t="shared" si="68"/>
        <v/>
      </c>
      <c r="CY269" s="6">
        <f t="shared" si="69"/>
        <v>0</v>
      </c>
      <c r="CZ269" s="5" t="str">
        <f t="shared" si="70"/>
        <v>มัธยมศึกษาปีที่ 2/2-</v>
      </c>
      <c r="DA269" s="5" t="str">
        <f t="shared" si="71"/>
        <v>มัธยมศึกษาปีที่ 2/2-0</v>
      </c>
      <c r="DC269" s="6" t="str">
        <f>IF(DB269="วิทย์-คณิต (เตรียมวิศวะ)",MAX($DC$1:DC268)+1,"")</f>
        <v/>
      </c>
      <c r="DD269" s="6" t="str">
        <f>IF(DB269="วิทย์-คณิต (วิทยาศาสตร์สุขภาพ)",MAX($DD$1:DD268)+1,"")</f>
        <v/>
      </c>
      <c r="DE269" s="6" t="str">
        <f>IF(DB269="ศิลป์การจัดการธุรกิจการค้าสมัยใหม่",MAX($DE$1:DE268)+1,"")</f>
        <v/>
      </c>
      <c r="DF269" s="6" t="str">
        <f>IF(DB269="ศิลป์ภาษาจีนเพื่อธุรกิจ 4.0",MAX($DF$1:DF268)+1,"")</f>
        <v/>
      </c>
      <c r="DG269" s="6" t="str">
        <f>IF(DB269="ศิลป์ภาษาอังกฤษเพื่อการสื่อสารธุรกิจ",MAX($DG$1:DG268)+1,"")</f>
        <v/>
      </c>
      <c r="DH269" s="6" t="str">
        <f>IF(DB269="นวัตกรรมการจัดการเกษตร",MAX($DH$1:DH268)+1,"")</f>
        <v/>
      </c>
      <c r="DI269" s="5">
        <f t="shared" si="72"/>
        <v>0</v>
      </c>
      <c r="DJ269" s="5" t="str">
        <f t="shared" si="73"/>
        <v>มัธยมศึกษาปีที่ 2/2-37</v>
      </c>
      <c r="DK269" s="5" t="str">
        <f t="shared" si="74"/>
        <v>-0</v>
      </c>
      <c r="DL269" s="5" t="str">
        <f t="shared" si="75"/>
        <v>มัธยมศึกษาปีที่ 2</v>
      </c>
    </row>
    <row r="270" spans="1:116">
      <c r="A270" s="5" t="str">
        <f t="shared" si="61"/>
        <v>มัธยมศึกษาปีที่ 2/2-38</v>
      </c>
      <c r="B270" s="5" t="str">
        <f t="shared" si="62"/>
        <v>ช68211-38</v>
      </c>
      <c r="C270" s="5" t="str">
        <f t="shared" si="63"/>
        <v>-0</v>
      </c>
      <c r="D270" s="8">
        <v>38</v>
      </c>
      <c r="E270" s="9" t="s">
        <v>737</v>
      </c>
      <c r="F270" s="3" t="s">
        <v>738</v>
      </c>
      <c r="G270" s="3" t="s">
        <v>739</v>
      </c>
      <c r="H270" s="11">
        <v>1</v>
      </c>
      <c r="I270" s="11">
        <v>7</v>
      </c>
      <c r="J270" s="11">
        <v>0</v>
      </c>
      <c r="K270" s="11">
        <v>9</v>
      </c>
      <c r="L270" s="11">
        <v>9</v>
      </c>
      <c r="M270" s="11">
        <v>0</v>
      </c>
      <c r="N270" s="11">
        <v>1</v>
      </c>
      <c r="O270" s="11">
        <v>9</v>
      </c>
      <c r="P270" s="11">
        <v>1</v>
      </c>
      <c r="Q270" s="11">
        <v>3</v>
      </c>
      <c r="R270" s="11">
        <v>2</v>
      </c>
      <c r="S270" s="11">
        <v>7</v>
      </c>
      <c r="T270" s="11">
        <v>8</v>
      </c>
      <c r="U270" s="11" t="s">
        <v>580</v>
      </c>
      <c r="W270" s="6" t="str">
        <f>IF(X270="","",IF(X270=รายชื่อชมรม!$B$13,รายชื่อชมรม!$A$13,IF(X270=รายชื่อชมรม!$B$14,รายชื่อชมรม!$A$14,IF(X270=รายชื่อชมรม!$B$15,รายชื่อชมรม!$A$15,IF(X270=รายชื่อชมรม!$B$16,รายชื่อชมรม!$A$16,IF(X270=รายชื่อชมรม!$B$17,รายชื่อชมรม!$A$17,IF(X270=รายชื่อชมรม!$B$18,รายชื่อชมรม!$A$18,IF(X270=รายชื่อชมรม!$B$19,รายชื่อชมรม!$A$19,IF(X270=รายชื่อชมรม!$B$20,รายชื่อชมรม!$A$20,IF(X270=รายชื่อชมรม!$B$21,รายชื่อชมรม!$A$21,IF(X270=รายชื่อชมรม!$B$22,รายชื่อชมรม!$A$22,IF(X270=รายชื่อชมรม!$B$23,รายชื่อชมรม!$A$23,"-"))))))))))))</f>
        <v>ช68211</v>
      </c>
      <c r="X270" s="6" t="s">
        <v>1408</v>
      </c>
      <c r="Y270" s="6" t="str">
        <f>IF(W270=0,"",IF(W270="-","",IF(W270="","",VLOOKUP(W270,รายชื่อชมรม!$A$3:$F$83,3,FALSE))))</f>
        <v>นางสาวจันทนา  เกิดจันทร์ตรง</v>
      </c>
      <c r="Z270" s="6" t="str">
        <f>IF(Y270=$Z$4,MAX(Z$1:$Z269)+1,"")</f>
        <v/>
      </c>
      <c r="AA270" s="6" t="str">
        <f>IF($Y270=AA$4,MAX(AA$1:AA269)+1,"")</f>
        <v/>
      </c>
      <c r="AB270" s="6" t="str">
        <f>IF($Y270=AB$4,MAX(AB$1:AB269)+1,"")</f>
        <v/>
      </c>
      <c r="AC270" s="6" t="str">
        <f>IF($Y270=AC$4,MAX(AC$1:AC269)+1,"")</f>
        <v/>
      </c>
      <c r="AD270" s="6" t="str">
        <f>IF($Y270=AD$4,MAX(AD$1:AD269)+1,"")</f>
        <v/>
      </c>
      <c r="AE270" s="6" t="str">
        <f>IF($Y270=AE$4,MAX(AE$1:AE269)+1,"")</f>
        <v/>
      </c>
      <c r="AF270" s="6" t="str">
        <f>IF($Y270=AF$4,MAX(AF$1:AF269)+1,"")</f>
        <v/>
      </c>
      <c r="AG270" s="6" t="str">
        <f>IF($Y270=AG$4,MAX(AG$1:AG269)+1,"")</f>
        <v/>
      </c>
      <c r="AH270" s="6">
        <f>IF($Y270=AH$4,MAX(AH$1:AH269)+1,"")</f>
        <v>38</v>
      </c>
      <c r="AI270" s="5">
        <f t="shared" si="64"/>
        <v>38</v>
      </c>
      <c r="AK270" s="6" t="str">
        <f>IF($W270=AK$4,MAX(AK$1:AK269)+1,"")</f>
        <v/>
      </c>
      <c r="AL270" s="6" t="str">
        <f>IF($W270=AL$4,MAX(AL$1:AL269)+1,"")</f>
        <v/>
      </c>
      <c r="AM270" s="6" t="str">
        <f>IF($W270=AM$4,MAX(AM$1:AM269)+1,"")</f>
        <v/>
      </c>
      <c r="AN270" s="6" t="str">
        <f>IF($W270=AN$4,MAX(AN$1:AN269)+1,"")</f>
        <v/>
      </c>
      <c r="AO270" s="6" t="str">
        <f>IF($W270=AO$4,MAX(AO$1:AO269)+1,"")</f>
        <v/>
      </c>
      <c r="AP270" s="6" t="str">
        <f>IF($W270=AP$4,MAX(AP$1:AP269)+1,"")</f>
        <v/>
      </c>
      <c r="AQ270" s="6" t="str">
        <f>IF($W270=AQ$4,MAX(AQ$1:AQ269)+1,"")</f>
        <v/>
      </c>
      <c r="AR270" s="6" t="str">
        <f>IF($W270=AR$4,MAX(AR$1:AR269)+1,"")</f>
        <v/>
      </c>
      <c r="AS270" s="6" t="str">
        <f>IF($W270=AS$4,MAX(AS$1:AS269)+1,"")</f>
        <v/>
      </c>
      <c r="AT270" s="6" t="str">
        <f>IF($W270=AT$4,MAX(AT$1:AT269)+1,"")</f>
        <v/>
      </c>
      <c r="AU270" s="6" t="str">
        <f>IF($W270=AU$4,MAX(AU$1:AU269)+1,"")</f>
        <v/>
      </c>
      <c r="AV270" s="6" t="str">
        <f>IF($W270=AV$4,MAX(AV$1:AV269)+1,"")</f>
        <v/>
      </c>
      <c r="AW270" s="6" t="str">
        <f>IF($W270=AW$4,MAX(AW$1:AW269)+1,"")</f>
        <v/>
      </c>
      <c r="AX270" s="6" t="str">
        <f>IF($W270=AX$4,MAX(AX$1:AX269)+1,"")</f>
        <v/>
      </c>
      <c r="AY270" s="6" t="str">
        <f>IF($W270=AY$4,MAX(AY$1:AY269)+1,"")</f>
        <v/>
      </c>
      <c r="AZ270" s="6" t="str">
        <f>IF($W270=AZ$4,MAX(AZ$1:AZ269)+1,"")</f>
        <v/>
      </c>
      <c r="BA270" s="6" t="str">
        <f>IF($W270=BA$4,MAX(BA$1:BA269)+1,"")</f>
        <v/>
      </c>
      <c r="BB270" s="6" t="str">
        <f>IF($W270=BB$4,MAX(BB$1:BB269)+1,"")</f>
        <v/>
      </c>
      <c r="BC270" s="6" t="str">
        <f>IF($W270=BC$4,MAX(BC$1:BC269)+1,"")</f>
        <v/>
      </c>
      <c r="BD270" s="6" t="str">
        <f>IF($W270=BD$4,MAX(BD$1:BD269)+1,"")</f>
        <v/>
      </c>
      <c r="BE270" s="6">
        <f>IF($W270=BE$4,MAX(BE$1:BE269)+1,"")</f>
        <v>38</v>
      </c>
      <c r="BF270" s="6" t="str">
        <f>IF($W270=BF$4,MAX(BF$1:BF269)+1,"")</f>
        <v/>
      </c>
      <c r="BG270" s="6" t="str">
        <f>IF($W270=BG$4,MAX(BG$1:BG269)+1,"")</f>
        <v/>
      </c>
      <c r="BH270" s="6" t="str">
        <f>IF($W270=BH$4,MAX(BH$1:BH269)+1,"")</f>
        <v/>
      </c>
      <c r="BI270" s="6" t="str">
        <f>IF($W270=BI$4,MAX(BI$1:BI269)+1,"")</f>
        <v/>
      </c>
      <c r="BJ270" s="6" t="str">
        <f>IF($W270=BJ$4,MAX(BJ$1:BJ269)+1,"")</f>
        <v/>
      </c>
      <c r="BK270" s="6" t="str">
        <f>IF($W270=BK$4,MAX(BK$1:BK269)+1,"")</f>
        <v/>
      </c>
      <c r="BL270" s="6" t="str">
        <f>IF($W270=BL$4,MAX(BL$1:BL269)+1,"")</f>
        <v/>
      </c>
      <c r="BM270" s="6" t="str">
        <f>IF($W270=BM$4,MAX(BM$1:BM269)+1,"")</f>
        <v/>
      </c>
      <c r="BN270" s="6" t="str">
        <f>IF($W270=BN$4,MAX(BN$1:BN269)+1,"")</f>
        <v/>
      </c>
      <c r="BO270" s="6" t="str">
        <f>IF($W270=BO$4,MAX(BO$1:BO269)+1,"")</f>
        <v/>
      </c>
      <c r="BP270" s="6" t="str">
        <f>IF($W270=BP$4,MAX(BP$1:BP269)+1,"")</f>
        <v/>
      </c>
      <c r="BQ270" s="6" t="str">
        <f>IF($W270=BQ$4,MAX(BQ$1:BQ269)+1,"")</f>
        <v/>
      </c>
      <c r="BR270" s="6" t="str">
        <f>IF($W270=BR$4,MAX(BR$1:BR269)+1,"")</f>
        <v/>
      </c>
      <c r="BS270" s="6" t="str">
        <f>IF($W270=BS$4,MAX(BS$1:BS269)+1,"")</f>
        <v/>
      </c>
      <c r="BT270" s="6" t="str">
        <f>IF($W270=BT$4,MAX(BT$1:BT269)+1,"")</f>
        <v/>
      </c>
      <c r="BU270" s="6" t="str">
        <f>IF($W270=BU$4,MAX(BU$1:BU269)+1,"")</f>
        <v/>
      </c>
      <c r="BV270" s="6" t="str">
        <f>IF($W270=BV$4,MAX(BV$1:BV269)+1,"")</f>
        <v/>
      </c>
      <c r="BW270" s="6" t="str">
        <f>IF($W270=BW$4,MAX(BW$1:BW269)+1,"")</f>
        <v/>
      </c>
      <c r="BX270" s="6" t="str">
        <f>IF($W270=BX$4,MAX(BX$1:BX269)+1,"")</f>
        <v/>
      </c>
      <c r="BY270" s="6" t="str">
        <f>IF($W270=BY$4,MAX(BY$1:BY269)+1,"")</f>
        <v/>
      </c>
      <c r="BZ270" s="6" t="str">
        <f>IF($W270=BZ$4,MAX(BZ$1:BZ269)+1,"")</f>
        <v/>
      </c>
      <c r="CA270" s="6" t="str">
        <f>IF($W270=CA$4,MAX(CA$1:CA269)+1,"")</f>
        <v/>
      </c>
      <c r="CB270" s="6" t="str">
        <f>IF($W270=CB$4,MAX(CB$1:CB269)+1,"")</f>
        <v/>
      </c>
      <c r="CC270" s="6" t="str">
        <f>IF($W270=CC$4,MAX(CC$1:CC269)+1,"")</f>
        <v/>
      </c>
      <c r="CD270" s="6" t="str">
        <f>IF($W270=CD$4,MAX(CD$1:CD269)+1,"")</f>
        <v/>
      </c>
      <c r="CE270" s="6" t="str">
        <f>IF($W270=CE$4,MAX(CE$1:CE269)+1,"")</f>
        <v/>
      </c>
      <c r="CF270" s="6" t="str">
        <f>IF($W270=CF$4,MAX(CF$1:CF269)+1,"")</f>
        <v/>
      </c>
      <c r="CG270" s="6" t="str">
        <f>IF($W270=CG$4,MAX(CG$1:CG269)+1,"")</f>
        <v/>
      </c>
      <c r="CH270" s="6" t="str">
        <f>IF($W270=CH$4,MAX(CH$1:CH269)+1,"")</f>
        <v/>
      </c>
      <c r="CI270" s="6" t="str">
        <f>IF($W270=CI$4,MAX(CI$1:CI269)+1,"")</f>
        <v/>
      </c>
      <c r="CJ270" s="6" t="str">
        <f>IF($W270=CJ$4,MAX(CJ$1:CJ269)+1,"")</f>
        <v/>
      </c>
      <c r="CK270" s="6" t="str">
        <f>IF($W270=CK$4,MAX(CK$1:CK269)+1,"")</f>
        <v/>
      </c>
      <c r="CL270" s="6" t="str">
        <f>IF($W270=CL$4,MAX(CL$1:CL269)+1,"")</f>
        <v/>
      </c>
      <c r="CM270" s="6" t="str">
        <f>IF($W270=CM$4,MAX(CM$1:CM269)+1,"")</f>
        <v/>
      </c>
      <c r="CN270" s="6" t="str">
        <f>IF($W270=CN$4,MAX(CN$1:CN269)+1,"")</f>
        <v/>
      </c>
      <c r="CO270" s="6" t="str">
        <f>IF($W270=CO$4,MAX(CO$1:CO269)+1,"")</f>
        <v/>
      </c>
      <c r="CP270" s="6" t="str">
        <f>IF($W270=CP$4,MAX(CP$1:CP269)+1,"")</f>
        <v/>
      </c>
      <c r="CQ270" s="6" t="str">
        <f>IF($W270=CQ$4,MAX(CQ$1:CQ269)+1,"")</f>
        <v/>
      </c>
      <c r="CR270" s="6" t="str">
        <f>IF($W270=CR$4,MAX(CR$1:CR269)+1,"")</f>
        <v/>
      </c>
      <c r="CS270" s="6" t="str">
        <f>IF($W270=CS$4,MAX(CS$1:CS269)+1,"")</f>
        <v/>
      </c>
      <c r="CT270" s="5">
        <f t="shared" si="65"/>
        <v>38</v>
      </c>
      <c r="CU270" s="6" t="str">
        <f t="shared" si="66"/>
        <v>1709901913278</v>
      </c>
      <c r="CV270" s="5" t="str">
        <f t="shared" si="67"/>
        <v>เด็กหญิง</v>
      </c>
      <c r="CW270" s="5" t="str" cm="1">
        <f t="array" ref="CW270">RIGHT(F270,MIN(LEN(SUBSTITUTE(F270,รายชื่อนักเรียนแยกห้อง!$AD$5:$AD$8,""))))</f>
        <v>ทิพย์ปภรณ์</v>
      </c>
      <c r="CX270" s="6" t="str">
        <f t="shared" si="68"/>
        <v/>
      </c>
      <c r="CY270" s="6">
        <f t="shared" si="69"/>
        <v>0</v>
      </c>
      <c r="CZ270" s="5" t="str">
        <f t="shared" si="70"/>
        <v>มัธยมศึกษาปีที่ 2/2-</v>
      </c>
      <c r="DA270" s="5" t="str">
        <f t="shared" si="71"/>
        <v>มัธยมศึกษาปีที่ 2/2-0</v>
      </c>
      <c r="DC270" s="6" t="str">
        <f>IF(DB270="วิทย์-คณิต (เตรียมวิศวะ)",MAX($DC$1:DC269)+1,"")</f>
        <v/>
      </c>
      <c r="DD270" s="6" t="str">
        <f>IF(DB270="วิทย์-คณิต (วิทยาศาสตร์สุขภาพ)",MAX($DD$1:DD269)+1,"")</f>
        <v/>
      </c>
      <c r="DE270" s="6" t="str">
        <f>IF(DB270="ศิลป์การจัดการธุรกิจการค้าสมัยใหม่",MAX($DE$1:DE269)+1,"")</f>
        <v/>
      </c>
      <c r="DF270" s="6" t="str">
        <f>IF(DB270="ศิลป์ภาษาจีนเพื่อธุรกิจ 4.0",MAX($DF$1:DF269)+1,"")</f>
        <v/>
      </c>
      <c r="DG270" s="6" t="str">
        <f>IF(DB270="ศิลป์ภาษาอังกฤษเพื่อการสื่อสารธุรกิจ",MAX($DG$1:DG269)+1,"")</f>
        <v/>
      </c>
      <c r="DH270" s="6" t="str">
        <f>IF(DB270="นวัตกรรมการจัดการเกษตร",MAX($DH$1:DH269)+1,"")</f>
        <v/>
      </c>
      <c r="DI270" s="5">
        <f t="shared" si="72"/>
        <v>0</v>
      </c>
      <c r="DJ270" s="5" t="str">
        <f t="shared" si="73"/>
        <v>มัธยมศึกษาปีที่ 2/2-38</v>
      </c>
      <c r="DK270" s="5" t="str">
        <f t="shared" si="74"/>
        <v>-0</v>
      </c>
      <c r="DL270" s="5" t="str">
        <f t="shared" si="75"/>
        <v>มัธยมศึกษาปีที่ 2</v>
      </c>
    </row>
    <row r="271" spans="1:116">
      <c r="A271" s="5" t="str">
        <f t="shared" si="61"/>
        <v>มัธยมศึกษาปีที่ 2/2-39</v>
      </c>
      <c r="B271" s="5" t="str">
        <f t="shared" si="62"/>
        <v>ช68211-39</v>
      </c>
      <c r="C271" s="5" t="str">
        <f t="shared" si="63"/>
        <v>-0</v>
      </c>
      <c r="D271" s="8">
        <v>39</v>
      </c>
      <c r="E271" s="9" t="s">
        <v>740</v>
      </c>
      <c r="F271" s="3" t="s">
        <v>741</v>
      </c>
      <c r="G271" s="3" t="s">
        <v>742</v>
      </c>
      <c r="H271" s="11">
        <v>1</v>
      </c>
      <c r="I271" s="11">
        <v>7</v>
      </c>
      <c r="J271" s="11">
        <v>0</v>
      </c>
      <c r="K271" s="11">
        <v>9</v>
      </c>
      <c r="L271" s="11">
        <v>9</v>
      </c>
      <c r="M271" s="11">
        <v>0</v>
      </c>
      <c r="N271" s="11">
        <v>1</v>
      </c>
      <c r="O271" s="11">
        <v>9</v>
      </c>
      <c r="P271" s="11">
        <v>1</v>
      </c>
      <c r="Q271" s="11">
        <v>1</v>
      </c>
      <c r="R271" s="11">
        <v>9</v>
      </c>
      <c r="S271" s="11">
        <v>8</v>
      </c>
      <c r="T271" s="11">
        <v>4</v>
      </c>
      <c r="U271" s="11" t="s">
        <v>580</v>
      </c>
      <c r="W271" s="6" t="str">
        <f>IF(X271="","",IF(X271=รายชื่อชมรม!$B$13,รายชื่อชมรม!$A$13,IF(X271=รายชื่อชมรม!$B$14,รายชื่อชมรม!$A$14,IF(X271=รายชื่อชมรม!$B$15,รายชื่อชมรม!$A$15,IF(X271=รายชื่อชมรม!$B$16,รายชื่อชมรม!$A$16,IF(X271=รายชื่อชมรม!$B$17,รายชื่อชมรม!$A$17,IF(X271=รายชื่อชมรม!$B$18,รายชื่อชมรม!$A$18,IF(X271=รายชื่อชมรม!$B$19,รายชื่อชมรม!$A$19,IF(X271=รายชื่อชมรม!$B$20,รายชื่อชมรม!$A$20,IF(X271=รายชื่อชมรม!$B$21,รายชื่อชมรม!$A$21,IF(X271=รายชื่อชมรม!$B$22,รายชื่อชมรม!$A$22,IF(X271=รายชื่อชมรม!$B$23,รายชื่อชมรม!$A$23,"-"))))))))))))</f>
        <v>ช68211</v>
      </c>
      <c r="X271" s="6" t="s">
        <v>1408</v>
      </c>
      <c r="Y271" s="6" t="str">
        <f>IF(W271=0,"",IF(W271="-","",IF(W271="","",VLOOKUP(W271,รายชื่อชมรม!$A$3:$F$83,3,FALSE))))</f>
        <v>นางสาวจันทนา  เกิดจันทร์ตรง</v>
      </c>
      <c r="Z271" s="6" t="str">
        <f>IF(Y271=$Z$4,MAX(Z$1:$Z270)+1,"")</f>
        <v/>
      </c>
      <c r="AA271" s="6" t="str">
        <f>IF($Y271=AA$4,MAX(AA$1:AA270)+1,"")</f>
        <v/>
      </c>
      <c r="AB271" s="6" t="str">
        <f>IF($Y271=AB$4,MAX(AB$1:AB270)+1,"")</f>
        <v/>
      </c>
      <c r="AC271" s="6" t="str">
        <f>IF($Y271=AC$4,MAX(AC$1:AC270)+1,"")</f>
        <v/>
      </c>
      <c r="AD271" s="6" t="str">
        <f>IF($Y271=AD$4,MAX(AD$1:AD270)+1,"")</f>
        <v/>
      </c>
      <c r="AE271" s="6" t="str">
        <f>IF($Y271=AE$4,MAX(AE$1:AE270)+1,"")</f>
        <v/>
      </c>
      <c r="AF271" s="6" t="str">
        <f>IF($Y271=AF$4,MAX(AF$1:AF270)+1,"")</f>
        <v/>
      </c>
      <c r="AG271" s="6" t="str">
        <f>IF($Y271=AG$4,MAX(AG$1:AG270)+1,"")</f>
        <v/>
      </c>
      <c r="AH271" s="6">
        <f>IF($Y271=AH$4,MAX(AH$1:AH270)+1,"")</f>
        <v>39</v>
      </c>
      <c r="AI271" s="5">
        <f t="shared" si="64"/>
        <v>39</v>
      </c>
      <c r="AK271" s="6" t="str">
        <f>IF($W271=AK$4,MAX(AK$1:AK270)+1,"")</f>
        <v/>
      </c>
      <c r="AL271" s="6" t="str">
        <f>IF($W271=AL$4,MAX(AL$1:AL270)+1,"")</f>
        <v/>
      </c>
      <c r="AM271" s="6" t="str">
        <f>IF($W271=AM$4,MAX(AM$1:AM270)+1,"")</f>
        <v/>
      </c>
      <c r="AN271" s="6" t="str">
        <f>IF($W271=AN$4,MAX(AN$1:AN270)+1,"")</f>
        <v/>
      </c>
      <c r="AO271" s="6" t="str">
        <f>IF($W271=AO$4,MAX(AO$1:AO270)+1,"")</f>
        <v/>
      </c>
      <c r="AP271" s="6" t="str">
        <f>IF($W271=AP$4,MAX(AP$1:AP270)+1,"")</f>
        <v/>
      </c>
      <c r="AQ271" s="6" t="str">
        <f>IF($W271=AQ$4,MAX(AQ$1:AQ270)+1,"")</f>
        <v/>
      </c>
      <c r="AR271" s="6" t="str">
        <f>IF($W271=AR$4,MAX(AR$1:AR270)+1,"")</f>
        <v/>
      </c>
      <c r="AS271" s="6" t="str">
        <f>IF($W271=AS$4,MAX(AS$1:AS270)+1,"")</f>
        <v/>
      </c>
      <c r="AT271" s="6" t="str">
        <f>IF($W271=AT$4,MAX(AT$1:AT270)+1,"")</f>
        <v/>
      </c>
      <c r="AU271" s="6" t="str">
        <f>IF($W271=AU$4,MAX(AU$1:AU270)+1,"")</f>
        <v/>
      </c>
      <c r="AV271" s="6" t="str">
        <f>IF($W271=AV$4,MAX(AV$1:AV270)+1,"")</f>
        <v/>
      </c>
      <c r="AW271" s="6" t="str">
        <f>IF($W271=AW$4,MAX(AW$1:AW270)+1,"")</f>
        <v/>
      </c>
      <c r="AX271" s="6" t="str">
        <f>IF($W271=AX$4,MAX(AX$1:AX270)+1,"")</f>
        <v/>
      </c>
      <c r="AY271" s="6" t="str">
        <f>IF($W271=AY$4,MAX(AY$1:AY270)+1,"")</f>
        <v/>
      </c>
      <c r="AZ271" s="6" t="str">
        <f>IF($W271=AZ$4,MAX(AZ$1:AZ270)+1,"")</f>
        <v/>
      </c>
      <c r="BA271" s="6" t="str">
        <f>IF($W271=BA$4,MAX(BA$1:BA270)+1,"")</f>
        <v/>
      </c>
      <c r="BB271" s="6" t="str">
        <f>IF($W271=BB$4,MAX(BB$1:BB270)+1,"")</f>
        <v/>
      </c>
      <c r="BC271" s="6" t="str">
        <f>IF($W271=BC$4,MAX(BC$1:BC270)+1,"")</f>
        <v/>
      </c>
      <c r="BD271" s="6" t="str">
        <f>IF($W271=BD$4,MAX(BD$1:BD270)+1,"")</f>
        <v/>
      </c>
      <c r="BE271" s="6">
        <f>IF($W271=BE$4,MAX(BE$1:BE270)+1,"")</f>
        <v>39</v>
      </c>
      <c r="BF271" s="6" t="str">
        <f>IF($W271=BF$4,MAX(BF$1:BF270)+1,"")</f>
        <v/>
      </c>
      <c r="BG271" s="6" t="str">
        <f>IF($W271=BG$4,MAX(BG$1:BG270)+1,"")</f>
        <v/>
      </c>
      <c r="BH271" s="6" t="str">
        <f>IF($W271=BH$4,MAX(BH$1:BH270)+1,"")</f>
        <v/>
      </c>
      <c r="BI271" s="6" t="str">
        <f>IF($W271=BI$4,MAX(BI$1:BI270)+1,"")</f>
        <v/>
      </c>
      <c r="BJ271" s="6" t="str">
        <f>IF($W271=BJ$4,MAX(BJ$1:BJ270)+1,"")</f>
        <v/>
      </c>
      <c r="BK271" s="6" t="str">
        <f>IF($W271=BK$4,MAX(BK$1:BK270)+1,"")</f>
        <v/>
      </c>
      <c r="BL271" s="6" t="str">
        <f>IF($W271=BL$4,MAX(BL$1:BL270)+1,"")</f>
        <v/>
      </c>
      <c r="BM271" s="6" t="str">
        <f>IF($W271=BM$4,MAX(BM$1:BM270)+1,"")</f>
        <v/>
      </c>
      <c r="BN271" s="6" t="str">
        <f>IF($W271=BN$4,MAX(BN$1:BN270)+1,"")</f>
        <v/>
      </c>
      <c r="BO271" s="6" t="str">
        <f>IF($W271=BO$4,MAX(BO$1:BO270)+1,"")</f>
        <v/>
      </c>
      <c r="BP271" s="6" t="str">
        <f>IF($W271=BP$4,MAX(BP$1:BP270)+1,"")</f>
        <v/>
      </c>
      <c r="BQ271" s="6" t="str">
        <f>IF($W271=BQ$4,MAX(BQ$1:BQ270)+1,"")</f>
        <v/>
      </c>
      <c r="BR271" s="6" t="str">
        <f>IF($W271=BR$4,MAX(BR$1:BR270)+1,"")</f>
        <v/>
      </c>
      <c r="BS271" s="6" t="str">
        <f>IF($W271=BS$4,MAX(BS$1:BS270)+1,"")</f>
        <v/>
      </c>
      <c r="BT271" s="6" t="str">
        <f>IF($W271=BT$4,MAX(BT$1:BT270)+1,"")</f>
        <v/>
      </c>
      <c r="BU271" s="6" t="str">
        <f>IF($W271=BU$4,MAX(BU$1:BU270)+1,"")</f>
        <v/>
      </c>
      <c r="BV271" s="6" t="str">
        <f>IF($W271=BV$4,MAX(BV$1:BV270)+1,"")</f>
        <v/>
      </c>
      <c r="BW271" s="6" t="str">
        <f>IF($W271=BW$4,MAX(BW$1:BW270)+1,"")</f>
        <v/>
      </c>
      <c r="BX271" s="6" t="str">
        <f>IF($W271=BX$4,MAX(BX$1:BX270)+1,"")</f>
        <v/>
      </c>
      <c r="BY271" s="6" t="str">
        <f>IF($W271=BY$4,MAX(BY$1:BY270)+1,"")</f>
        <v/>
      </c>
      <c r="BZ271" s="6" t="str">
        <f>IF($W271=BZ$4,MAX(BZ$1:BZ270)+1,"")</f>
        <v/>
      </c>
      <c r="CA271" s="6" t="str">
        <f>IF($W271=CA$4,MAX(CA$1:CA270)+1,"")</f>
        <v/>
      </c>
      <c r="CB271" s="6" t="str">
        <f>IF($W271=CB$4,MAX(CB$1:CB270)+1,"")</f>
        <v/>
      </c>
      <c r="CC271" s="6" t="str">
        <f>IF($W271=CC$4,MAX(CC$1:CC270)+1,"")</f>
        <v/>
      </c>
      <c r="CD271" s="6" t="str">
        <f>IF($W271=CD$4,MAX(CD$1:CD270)+1,"")</f>
        <v/>
      </c>
      <c r="CE271" s="6" t="str">
        <f>IF($W271=CE$4,MAX(CE$1:CE270)+1,"")</f>
        <v/>
      </c>
      <c r="CF271" s="6" t="str">
        <f>IF($W271=CF$4,MAX(CF$1:CF270)+1,"")</f>
        <v/>
      </c>
      <c r="CG271" s="6" t="str">
        <f>IF($W271=CG$4,MAX(CG$1:CG270)+1,"")</f>
        <v/>
      </c>
      <c r="CH271" s="6" t="str">
        <f>IF($W271=CH$4,MAX(CH$1:CH270)+1,"")</f>
        <v/>
      </c>
      <c r="CI271" s="6" t="str">
        <f>IF($W271=CI$4,MAX(CI$1:CI270)+1,"")</f>
        <v/>
      </c>
      <c r="CJ271" s="6" t="str">
        <f>IF($W271=CJ$4,MAX(CJ$1:CJ270)+1,"")</f>
        <v/>
      </c>
      <c r="CK271" s="6" t="str">
        <f>IF($W271=CK$4,MAX(CK$1:CK270)+1,"")</f>
        <v/>
      </c>
      <c r="CL271" s="6" t="str">
        <f>IF($W271=CL$4,MAX(CL$1:CL270)+1,"")</f>
        <v/>
      </c>
      <c r="CM271" s="6" t="str">
        <f>IF($W271=CM$4,MAX(CM$1:CM270)+1,"")</f>
        <v/>
      </c>
      <c r="CN271" s="6" t="str">
        <f>IF($W271=CN$4,MAX(CN$1:CN270)+1,"")</f>
        <v/>
      </c>
      <c r="CO271" s="6" t="str">
        <f>IF($W271=CO$4,MAX(CO$1:CO270)+1,"")</f>
        <v/>
      </c>
      <c r="CP271" s="6" t="str">
        <f>IF($W271=CP$4,MAX(CP$1:CP270)+1,"")</f>
        <v/>
      </c>
      <c r="CQ271" s="6" t="str">
        <f>IF($W271=CQ$4,MAX(CQ$1:CQ270)+1,"")</f>
        <v/>
      </c>
      <c r="CR271" s="6" t="str">
        <f>IF($W271=CR$4,MAX(CR$1:CR270)+1,"")</f>
        <v/>
      </c>
      <c r="CS271" s="6" t="str">
        <f>IF($W271=CS$4,MAX(CS$1:CS270)+1,"")</f>
        <v/>
      </c>
      <c r="CT271" s="5">
        <f t="shared" si="65"/>
        <v>39</v>
      </c>
      <c r="CU271" s="6" t="str">
        <f t="shared" si="66"/>
        <v>1709901911984</v>
      </c>
      <c r="CV271" s="5" t="str">
        <f t="shared" si="67"/>
        <v>เด็กหญิง</v>
      </c>
      <c r="CW271" s="5" t="str" cm="1">
        <f t="array" ref="CW271">RIGHT(F271,MIN(LEN(SUBSTITUTE(F271,รายชื่อนักเรียนแยกห้อง!$AD$5:$AD$8,""))))</f>
        <v>ธนภรณ์</v>
      </c>
      <c r="CX271" s="6" t="str">
        <f t="shared" si="68"/>
        <v/>
      </c>
      <c r="CY271" s="6">
        <f t="shared" si="69"/>
        <v>0</v>
      </c>
      <c r="CZ271" s="5" t="str">
        <f t="shared" si="70"/>
        <v>มัธยมศึกษาปีที่ 2/2-</v>
      </c>
      <c r="DA271" s="5" t="str">
        <f t="shared" si="71"/>
        <v>มัธยมศึกษาปีที่ 2/2-0</v>
      </c>
      <c r="DC271" s="6" t="str">
        <f>IF(DB271="วิทย์-คณิต (เตรียมวิศวะ)",MAX($DC$1:DC270)+1,"")</f>
        <v/>
      </c>
      <c r="DD271" s="6" t="str">
        <f>IF(DB271="วิทย์-คณิต (วิทยาศาสตร์สุขภาพ)",MAX($DD$1:DD270)+1,"")</f>
        <v/>
      </c>
      <c r="DE271" s="6" t="str">
        <f>IF(DB271="ศิลป์การจัดการธุรกิจการค้าสมัยใหม่",MAX($DE$1:DE270)+1,"")</f>
        <v/>
      </c>
      <c r="DF271" s="6" t="str">
        <f>IF(DB271="ศิลป์ภาษาจีนเพื่อธุรกิจ 4.0",MAX($DF$1:DF270)+1,"")</f>
        <v/>
      </c>
      <c r="DG271" s="6" t="str">
        <f>IF(DB271="ศิลป์ภาษาอังกฤษเพื่อการสื่อสารธุรกิจ",MAX($DG$1:DG270)+1,"")</f>
        <v/>
      </c>
      <c r="DH271" s="6" t="str">
        <f>IF(DB271="นวัตกรรมการจัดการเกษตร",MAX($DH$1:DH270)+1,"")</f>
        <v/>
      </c>
      <c r="DI271" s="5">
        <f t="shared" si="72"/>
        <v>0</v>
      </c>
      <c r="DJ271" s="5" t="str">
        <f t="shared" si="73"/>
        <v>มัธยมศึกษาปีที่ 2/2-39</v>
      </c>
      <c r="DK271" s="5" t="str">
        <f t="shared" si="74"/>
        <v>-0</v>
      </c>
      <c r="DL271" s="5" t="str">
        <f t="shared" si="75"/>
        <v>มัธยมศึกษาปีที่ 2</v>
      </c>
    </row>
    <row r="272" spans="1:116">
      <c r="A272" s="5" t="str">
        <f t="shared" si="61"/>
        <v>-</v>
      </c>
      <c r="B272" s="5" t="str">
        <f t="shared" si="62"/>
        <v>-0</v>
      </c>
      <c r="C272" s="5" t="str">
        <f t="shared" si="63"/>
        <v>-0</v>
      </c>
      <c r="D272" s="8"/>
      <c r="E272" s="9"/>
      <c r="F272" s="3"/>
      <c r="G272" s="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W272" s="6" t="str">
        <f>IF(X272="","",IF(X272=รายชื่อชมรม!$B$13,รายชื่อชมรม!$A$13,IF(X272=รายชื่อชมรม!$B$14,รายชื่อชมรม!$A$14,IF(X272=รายชื่อชมรม!$B$15,รายชื่อชมรม!$A$15,IF(X272=รายชื่อชมรม!$B$16,รายชื่อชมรม!$A$16,IF(X272=รายชื่อชมรม!$B$17,รายชื่อชมรม!$A$17,IF(X272=รายชื่อชมรม!$B$18,รายชื่อชมรม!$A$18,IF(X272=รายชื่อชมรม!$B$19,รายชื่อชมรม!$A$19,IF(X272=รายชื่อชมรม!$B$20,รายชื่อชมรม!$A$20,IF(X272=รายชื่อชมรม!$B$21,รายชื่อชมรม!$A$21,IF(X272=รายชื่อชมรม!$B$22,รายชื่อชมรม!$A$22,IF(X272=รายชื่อชมรม!$B$23,รายชื่อชมรม!$A$23,"-"))))))))))))</f>
        <v/>
      </c>
      <c r="Y272" s="6" t="str">
        <f>IF(W272=0,"",IF(W272="-","",IF(W272="","",VLOOKUP(W272,รายชื่อชมรม!$A$3:$F$83,3,FALSE))))</f>
        <v/>
      </c>
      <c r="Z272" s="6" t="str">
        <f>IF(Y272=$Z$4,MAX(Z$1:$Z271)+1,"")</f>
        <v/>
      </c>
      <c r="AA272" s="6" t="str">
        <f>IF($Y272=AA$4,MAX(AA$1:AA271)+1,"")</f>
        <v/>
      </c>
      <c r="AB272" s="6" t="str">
        <f>IF($Y272=AB$4,MAX(AB$1:AB271)+1,"")</f>
        <v/>
      </c>
      <c r="AC272" s="6" t="str">
        <f>IF($Y272=AC$4,MAX(AC$1:AC271)+1,"")</f>
        <v/>
      </c>
      <c r="AD272" s="6" t="str">
        <f>IF($Y272=AD$4,MAX(AD$1:AD271)+1,"")</f>
        <v/>
      </c>
      <c r="AE272" s="6" t="str">
        <f>IF($Y272=AE$4,MAX(AE$1:AE271)+1,"")</f>
        <v/>
      </c>
      <c r="AF272" s="6" t="str">
        <f>IF($Y272=AF$4,MAX(AF$1:AF271)+1,"")</f>
        <v/>
      </c>
      <c r="AG272" s="6" t="str">
        <f>IF($Y272=AG$4,MAX(AG$1:AG271)+1,"")</f>
        <v/>
      </c>
      <c r="AH272" s="6" t="str">
        <f>IF($Y272=AH$4,MAX(AH$1:AH271)+1,"")</f>
        <v/>
      </c>
      <c r="AI272" s="5">
        <f t="shared" si="64"/>
        <v>0</v>
      </c>
      <c r="AK272" s="6" t="str">
        <f>IF($W272=AK$4,MAX(AK$1:AK271)+1,"")</f>
        <v/>
      </c>
      <c r="AL272" s="6" t="str">
        <f>IF($W272=AL$4,MAX(AL$1:AL271)+1,"")</f>
        <v/>
      </c>
      <c r="AM272" s="6" t="str">
        <f>IF($W272=AM$4,MAX(AM$1:AM271)+1,"")</f>
        <v/>
      </c>
      <c r="AN272" s="6" t="str">
        <f>IF($W272=AN$4,MAX(AN$1:AN271)+1,"")</f>
        <v/>
      </c>
      <c r="AO272" s="6" t="str">
        <f>IF($W272=AO$4,MAX(AO$1:AO271)+1,"")</f>
        <v/>
      </c>
      <c r="AP272" s="6" t="str">
        <f>IF($W272=AP$4,MAX(AP$1:AP271)+1,"")</f>
        <v/>
      </c>
      <c r="AQ272" s="6" t="str">
        <f>IF($W272=AQ$4,MAX(AQ$1:AQ271)+1,"")</f>
        <v/>
      </c>
      <c r="AR272" s="6" t="str">
        <f>IF($W272=AR$4,MAX(AR$1:AR271)+1,"")</f>
        <v/>
      </c>
      <c r="AS272" s="6" t="str">
        <f>IF($W272=AS$4,MAX(AS$1:AS271)+1,"")</f>
        <v/>
      </c>
      <c r="AT272" s="6" t="str">
        <f>IF($W272=AT$4,MAX(AT$1:AT271)+1,"")</f>
        <v/>
      </c>
      <c r="AU272" s="6" t="str">
        <f>IF($W272=AU$4,MAX(AU$1:AU271)+1,"")</f>
        <v/>
      </c>
      <c r="AV272" s="6" t="str">
        <f>IF($W272=AV$4,MAX(AV$1:AV271)+1,"")</f>
        <v/>
      </c>
      <c r="AW272" s="6" t="str">
        <f>IF($W272=AW$4,MAX(AW$1:AW271)+1,"")</f>
        <v/>
      </c>
      <c r="AX272" s="6" t="str">
        <f>IF($W272=AX$4,MAX(AX$1:AX271)+1,"")</f>
        <v/>
      </c>
      <c r="AY272" s="6" t="str">
        <f>IF($W272=AY$4,MAX(AY$1:AY271)+1,"")</f>
        <v/>
      </c>
      <c r="AZ272" s="6" t="str">
        <f>IF($W272=AZ$4,MAX(AZ$1:AZ271)+1,"")</f>
        <v/>
      </c>
      <c r="BA272" s="6" t="str">
        <f>IF($W272=BA$4,MAX(BA$1:BA271)+1,"")</f>
        <v/>
      </c>
      <c r="BB272" s="6" t="str">
        <f>IF($W272=BB$4,MAX(BB$1:BB271)+1,"")</f>
        <v/>
      </c>
      <c r="BC272" s="6" t="str">
        <f>IF($W272=BC$4,MAX(BC$1:BC271)+1,"")</f>
        <v/>
      </c>
      <c r="BD272" s="6" t="str">
        <f>IF($W272=BD$4,MAX(BD$1:BD271)+1,"")</f>
        <v/>
      </c>
      <c r="BE272" s="6" t="str">
        <f>IF($W272=BE$4,MAX(BE$1:BE271)+1,"")</f>
        <v/>
      </c>
      <c r="BF272" s="6" t="str">
        <f>IF($W272=BF$4,MAX(BF$1:BF271)+1,"")</f>
        <v/>
      </c>
      <c r="BG272" s="6" t="str">
        <f>IF($W272=BG$4,MAX(BG$1:BG271)+1,"")</f>
        <v/>
      </c>
      <c r="BH272" s="6" t="str">
        <f>IF($W272=BH$4,MAX(BH$1:BH271)+1,"")</f>
        <v/>
      </c>
      <c r="BI272" s="6" t="str">
        <f>IF($W272=BI$4,MAX(BI$1:BI271)+1,"")</f>
        <v/>
      </c>
      <c r="BJ272" s="6" t="str">
        <f>IF($W272=BJ$4,MAX(BJ$1:BJ271)+1,"")</f>
        <v/>
      </c>
      <c r="BK272" s="6" t="str">
        <f>IF($W272=BK$4,MAX(BK$1:BK271)+1,"")</f>
        <v/>
      </c>
      <c r="BL272" s="6" t="str">
        <f>IF($W272=BL$4,MAX(BL$1:BL271)+1,"")</f>
        <v/>
      </c>
      <c r="BM272" s="6" t="str">
        <f>IF($W272=BM$4,MAX(BM$1:BM271)+1,"")</f>
        <v/>
      </c>
      <c r="BN272" s="6" t="str">
        <f>IF($W272=BN$4,MAX(BN$1:BN271)+1,"")</f>
        <v/>
      </c>
      <c r="BO272" s="6" t="str">
        <f>IF($W272=BO$4,MAX(BO$1:BO271)+1,"")</f>
        <v/>
      </c>
      <c r="BP272" s="6" t="str">
        <f>IF($W272=BP$4,MAX(BP$1:BP271)+1,"")</f>
        <v/>
      </c>
      <c r="BQ272" s="6" t="str">
        <f>IF($W272=BQ$4,MAX(BQ$1:BQ271)+1,"")</f>
        <v/>
      </c>
      <c r="BR272" s="6" t="str">
        <f>IF($W272=BR$4,MAX(BR$1:BR271)+1,"")</f>
        <v/>
      </c>
      <c r="BS272" s="6" t="str">
        <f>IF($W272=BS$4,MAX(BS$1:BS271)+1,"")</f>
        <v/>
      </c>
      <c r="BT272" s="6" t="str">
        <f>IF($W272=BT$4,MAX(BT$1:BT271)+1,"")</f>
        <v/>
      </c>
      <c r="BU272" s="6" t="str">
        <f>IF($W272=BU$4,MAX(BU$1:BU271)+1,"")</f>
        <v/>
      </c>
      <c r="BV272" s="6" t="str">
        <f>IF($W272=BV$4,MAX(BV$1:BV271)+1,"")</f>
        <v/>
      </c>
      <c r="BW272" s="6" t="str">
        <f>IF($W272=BW$4,MAX(BW$1:BW271)+1,"")</f>
        <v/>
      </c>
      <c r="BX272" s="6" t="str">
        <f>IF($W272=BX$4,MAX(BX$1:BX271)+1,"")</f>
        <v/>
      </c>
      <c r="BY272" s="6" t="str">
        <f>IF($W272=BY$4,MAX(BY$1:BY271)+1,"")</f>
        <v/>
      </c>
      <c r="BZ272" s="6" t="str">
        <f>IF($W272=BZ$4,MAX(BZ$1:BZ271)+1,"")</f>
        <v/>
      </c>
      <c r="CA272" s="6" t="str">
        <f>IF($W272=CA$4,MAX(CA$1:CA271)+1,"")</f>
        <v/>
      </c>
      <c r="CB272" s="6" t="str">
        <f>IF($W272=CB$4,MAX(CB$1:CB271)+1,"")</f>
        <v/>
      </c>
      <c r="CC272" s="6" t="str">
        <f>IF($W272=CC$4,MAX(CC$1:CC271)+1,"")</f>
        <v/>
      </c>
      <c r="CD272" s="6" t="str">
        <f>IF($W272=CD$4,MAX(CD$1:CD271)+1,"")</f>
        <v/>
      </c>
      <c r="CE272" s="6" t="str">
        <f>IF($W272=CE$4,MAX(CE$1:CE271)+1,"")</f>
        <v/>
      </c>
      <c r="CF272" s="6" t="str">
        <f>IF($W272=CF$4,MAX(CF$1:CF271)+1,"")</f>
        <v/>
      </c>
      <c r="CG272" s="6" t="str">
        <f>IF($W272=CG$4,MAX(CG$1:CG271)+1,"")</f>
        <v/>
      </c>
      <c r="CH272" s="6" t="str">
        <f>IF($W272=CH$4,MAX(CH$1:CH271)+1,"")</f>
        <v/>
      </c>
      <c r="CI272" s="6" t="str">
        <f>IF($W272=CI$4,MAX(CI$1:CI271)+1,"")</f>
        <v/>
      </c>
      <c r="CJ272" s="6" t="str">
        <f>IF($W272=CJ$4,MAX(CJ$1:CJ271)+1,"")</f>
        <v/>
      </c>
      <c r="CK272" s="6" t="str">
        <f>IF($W272=CK$4,MAX(CK$1:CK271)+1,"")</f>
        <v/>
      </c>
      <c r="CL272" s="6" t="str">
        <f>IF($W272=CL$4,MAX(CL$1:CL271)+1,"")</f>
        <v/>
      </c>
      <c r="CM272" s="6" t="str">
        <f>IF($W272=CM$4,MAX(CM$1:CM271)+1,"")</f>
        <v/>
      </c>
      <c r="CN272" s="6" t="str">
        <f>IF($W272=CN$4,MAX(CN$1:CN271)+1,"")</f>
        <v/>
      </c>
      <c r="CO272" s="6" t="str">
        <f>IF($W272=CO$4,MAX(CO$1:CO271)+1,"")</f>
        <v/>
      </c>
      <c r="CP272" s="6" t="str">
        <f>IF($W272=CP$4,MAX(CP$1:CP271)+1,"")</f>
        <v/>
      </c>
      <c r="CQ272" s="6" t="str">
        <f>IF($W272=CQ$4,MAX(CQ$1:CQ271)+1,"")</f>
        <v/>
      </c>
      <c r="CR272" s="6" t="str">
        <f>IF($W272=CR$4,MAX(CR$1:CR271)+1,"")</f>
        <v/>
      </c>
      <c r="CS272" s="6" t="str">
        <f>IF($W272=CS$4,MAX(CS$1:CS271)+1,"")</f>
        <v/>
      </c>
      <c r="CT272" s="5">
        <f t="shared" si="65"/>
        <v>0</v>
      </c>
      <c r="CU272" s="6" t="str">
        <f t="shared" si="66"/>
        <v/>
      </c>
      <c r="CV272" s="5" t="str">
        <f t="shared" si="67"/>
        <v/>
      </c>
      <c r="CW272" s="5" t="str" cm="1">
        <f t="array" ref="CW272">RIGHT(F272,MIN(LEN(SUBSTITUTE(F272,รายชื่อนักเรียนแยกห้อง!$AD$5:$AD$8,""))))</f>
        <v/>
      </c>
      <c r="CX272" s="6" t="str">
        <f t="shared" si="68"/>
        <v/>
      </c>
      <c r="CY272" s="6" t="str">
        <f t="shared" si="69"/>
        <v/>
      </c>
      <c r="CZ272" s="5" t="str">
        <f t="shared" si="70"/>
        <v>-</v>
      </c>
      <c r="DA272" s="5" t="str">
        <f t="shared" si="71"/>
        <v>-</v>
      </c>
      <c r="DC272" s="6" t="str">
        <f>IF(DB272="วิทย์-คณิต (เตรียมวิศวะ)",MAX($DC$1:DC271)+1,"")</f>
        <v/>
      </c>
      <c r="DD272" s="6" t="str">
        <f>IF(DB272="วิทย์-คณิต (วิทยาศาสตร์สุขภาพ)",MAX($DD$1:DD271)+1,"")</f>
        <v/>
      </c>
      <c r="DE272" s="6" t="str">
        <f>IF(DB272="ศิลป์การจัดการธุรกิจการค้าสมัยใหม่",MAX($DE$1:DE271)+1,"")</f>
        <v/>
      </c>
      <c r="DF272" s="6" t="str">
        <f>IF(DB272="ศิลป์ภาษาจีนเพื่อธุรกิจ 4.0",MAX($DF$1:DF271)+1,"")</f>
        <v/>
      </c>
      <c r="DG272" s="6" t="str">
        <f>IF(DB272="ศิลป์ภาษาอังกฤษเพื่อการสื่อสารธุรกิจ",MAX($DG$1:DG271)+1,"")</f>
        <v/>
      </c>
      <c r="DH272" s="6" t="str">
        <f>IF(DB272="นวัตกรรมการจัดการเกษตร",MAX($DH$1:DH271)+1,"")</f>
        <v/>
      </c>
      <c r="DI272" s="5">
        <f t="shared" si="72"/>
        <v>0</v>
      </c>
      <c r="DJ272" s="5" t="str">
        <f t="shared" si="73"/>
        <v>-</v>
      </c>
      <c r="DK272" s="5" t="str">
        <f t="shared" si="74"/>
        <v>-0</v>
      </c>
      <c r="DL272" s="5" t="str">
        <f t="shared" si="75"/>
        <v/>
      </c>
    </row>
    <row r="273" spans="1:116">
      <c r="A273" s="5" t="str">
        <f t="shared" si="61"/>
        <v>มัธยมศึกษาปีที่ 2/3-1</v>
      </c>
      <c r="B273" s="5" t="str">
        <f t="shared" si="62"/>
        <v>ช68205-1</v>
      </c>
      <c r="C273" s="5" t="str">
        <f t="shared" si="63"/>
        <v>-0</v>
      </c>
      <c r="D273" s="8">
        <v>1</v>
      </c>
      <c r="E273" s="9" t="s">
        <v>743</v>
      </c>
      <c r="F273" s="3" t="s">
        <v>744</v>
      </c>
      <c r="G273" s="3" t="s">
        <v>745</v>
      </c>
      <c r="H273" s="11">
        <v>1</v>
      </c>
      <c r="I273" s="11">
        <v>7</v>
      </c>
      <c r="J273" s="11">
        <v>0</v>
      </c>
      <c r="K273" s="11">
        <v>9</v>
      </c>
      <c r="L273" s="11">
        <v>9</v>
      </c>
      <c r="M273" s="11">
        <v>0</v>
      </c>
      <c r="N273" s="11">
        <v>1</v>
      </c>
      <c r="O273" s="11">
        <v>8</v>
      </c>
      <c r="P273" s="11">
        <v>8</v>
      </c>
      <c r="Q273" s="11">
        <v>7</v>
      </c>
      <c r="R273" s="11">
        <v>1</v>
      </c>
      <c r="S273" s="11">
        <v>1</v>
      </c>
      <c r="T273" s="11">
        <v>1</v>
      </c>
      <c r="U273" s="11" t="s">
        <v>581</v>
      </c>
      <c r="W273" s="6" t="str">
        <f>IF(X273="","",IF(X273=รายชื่อชมรม!$B$13,รายชื่อชมรม!$A$13,IF(X273=รายชื่อชมรม!$B$14,รายชื่อชมรม!$A$14,IF(X273=รายชื่อชมรม!$B$15,รายชื่อชมรม!$A$15,IF(X273=รายชื่อชมรม!$B$16,รายชื่อชมรม!$A$16,IF(X273=รายชื่อชมรม!$B$17,รายชื่อชมรม!$A$17,IF(X273=รายชื่อชมรม!$B$18,รายชื่อชมรม!$A$18,IF(X273=รายชื่อชมรม!$B$19,รายชื่อชมรม!$A$19,IF(X273=รายชื่อชมรม!$B$20,รายชื่อชมรม!$A$20,IF(X273=รายชื่อชมรม!$B$21,รายชื่อชมรม!$A$21,IF(X273=รายชื่อชมรม!$B$22,รายชื่อชมรม!$A$22,"-")))))))))))</f>
        <v>ช68205</v>
      </c>
      <c r="X273" s="6" t="s">
        <v>2306</v>
      </c>
      <c r="Y273" s="6" t="str">
        <f>IF(W273=0,"",IF(W273="-","",IF(W273="","",VLOOKUP(W273,รายชื่อชมรม!$A$3:$F$83,3,FALSE))))</f>
        <v>นางภัณฑิลา  โนนทะขาม</v>
      </c>
      <c r="Z273" s="6" t="str">
        <f>IF(Y273=$Z$4,MAX(Z$1:$Z272)+1,"")</f>
        <v/>
      </c>
      <c r="AA273" s="6" t="str">
        <f>IF($Y273=AA$4,MAX(AA$1:AA272)+1,"")</f>
        <v/>
      </c>
      <c r="AB273" s="6" t="str">
        <f>IF($Y273=AB$4,MAX(AB$1:AB272)+1,"")</f>
        <v/>
      </c>
      <c r="AC273" s="6" t="str">
        <f>IF($Y273=AC$4,MAX(AC$1:AC272)+1,"")</f>
        <v/>
      </c>
      <c r="AD273" s="6" t="str">
        <f>IF($Y273=AD$4,MAX(AD$1:AD272)+1,"")</f>
        <v/>
      </c>
      <c r="AE273" s="6" t="str">
        <f>IF($Y273=AE$4,MAX(AE$1:AE272)+1,"")</f>
        <v/>
      </c>
      <c r="AF273" s="6" t="str">
        <f>IF($Y273=AF$4,MAX(AF$1:AF272)+1,"")</f>
        <v/>
      </c>
      <c r="AG273" s="6" t="str">
        <f>IF($Y273=AG$4,MAX(AG$1:AG272)+1,"")</f>
        <v/>
      </c>
      <c r="AH273" s="6" t="str">
        <f>IF($Y273=AH$4,MAX(AH$1:AH272)+1,"")</f>
        <v/>
      </c>
      <c r="AI273" s="5">
        <f t="shared" si="64"/>
        <v>0</v>
      </c>
      <c r="AK273" s="6" t="str">
        <f>IF($W273=AK$4,MAX(AK$1:AK272)+1,"")</f>
        <v/>
      </c>
      <c r="AL273" s="6" t="str">
        <f>IF($W273=AL$4,MAX(AL$1:AL272)+1,"")</f>
        <v/>
      </c>
      <c r="AM273" s="6" t="str">
        <f>IF($W273=AM$4,MAX(AM$1:AM272)+1,"")</f>
        <v/>
      </c>
      <c r="AN273" s="6" t="str">
        <f>IF($W273=AN$4,MAX(AN$1:AN272)+1,"")</f>
        <v/>
      </c>
      <c r="AO273" s="6" t="str">
        <f>IF($W273=AO$4,MAX(AO$1:AO272)+1,"")</f>
        <v/>
      </c>
      <c r="AP273" s="6" t="str">
        <f>IF($W273=AP$4,MAX(AP$1:AP272)+1,"")</f>
        <v/>
      </c>
      <c r="AQ273" s="6" t="str">
        <f>IF($W273=AQ$4,MAX(AQ$1:AQ272)+1,"")</f>
        <v/>
      </c>
      <c r="AR273" s="6" t="str">
        <f>IF($W273=AR$4,MAX(AR$1:AR272)+1,"")</f>
        <v/>
      </c>
      <c r="AS273" s="6" t="str">
        <f>IF($W273=AS$4,MAX(AS$1:AS272)+1,"")</f>
        <v/>
      </c>
      <c r="AT273" s="6" t="str">
        <f>IF($W273=AT$4,MAX(AT$1:AT272)+1,"")</f>
        <v/>
      </c>
      <c r="AU273" s="6" t="str">
        <f>IF($W273=AU$4,MAX(AU$1:AU272)+1,"")</f>
        <v/>
      </c>
      <c r="AV273" s="6" t="str">
        <f>IF($W273=AV$4,MAX(AV$1:AV272)+1,"")</f>
        <v/>
      </c>
      <c r="AW273" s="6" t="str">
        <f>IF($W273=AW$4,MAX(AW$1:AW272)+1,"")</f>
        <v/>
      </c>
      <c r="AX273" s="6" t="str">
        <f>IF($W273=AX$4,MAX(AX$1:AX272)+1,"")</f>
        <v/>
      </c>
      <c r="AY273" s="6">
        <f>IF($W273=AY$4,MAX(AY$1:AY272)+1,"")</f>
        <v>1</v>
      </c>
      <c r="AZ273" s="6" t="str">
        <f>IF($W273=AZ$4,MAX(AZ$1:AZ272)+1,"")</f>
        <v/>
      </c>
      <c r="BA273" s="6" t="str">
        <f>IF($W273=BA$4,MAX(BA$1:BA272)+1,"")</f>
        <v/>
      </c>
      <c r="BB273" s="6" t="str">
        <f>IF($W273=BB$4,MAX(BB$1:BB272)+1,"")</f>
        <v/>
      </c>
      <c r="BC273" s="6" t="str">
        <f>IF($W273=BC$4,MAX(BC$1:BC272)+1,"")</f>
        <v/>
      </c>
      <c r="BD273" s="6" t="str">
        <f>IF($W273=BD$4,MAX(BD$1:BD272)+1,"")</f>
        <v/>
      </c>
      <c r="BE273" s="6" t="str">
        <f>IF($W273=BE$4,MAX(BE$1:BE272)+1,"")</f>
        <v/>
      </c>
      <c r="BF273" s="6" t="str">
        <f>IF($W273=BF$4,MAX(BF$1:BF272)+1,"")</f>
        <v/>
      </c>
      <c r="BG273" s="6" t="str">
        <f>IF($W273=BG$4,MAX(BG$1:BG272)+1,"")</f>
        <v/>
      </c>
      <c r="BH273" s="6" t="str">
        <f>IF($W273=BH$4,MAX(BH$1:BH272)+1,"")</f>
        <v/>
      </c>
      <c r="BI273" s="6" t="str">
        <f>IF($W273=BI$4,MAX(BI$1:BI272)+1,"")</f>
        <v/>
      </c>
      <c r="BJ273" s="6" t="str">
        <f>IF($W273=BJ$4,MAX(BJ$1:BJ272)+1,"")</f>
        <v/>
      </c>
      <c r="BK273" s="6" t="str">
        <f>IF($W273=BK$4,MAX(BK$1:BK272)+1,"")</f>
        <v/>
      </c>
      <c r="BL273" s="6" t="str">
        <f>IF($W273=BL$4,MAX(BL$1:BL272)+1,"")</f>
        <v/>
      </c>
      <c r="BM273" s="6" t="str">
        <f>IF($W273=BM$4,MAX(BM$1:BM272)+1,"")</f>
        <v/>
      </c>
      <c r="BN273" s="6" t="str">
        <f>IF($W273=BN$4,MAX(BN$1:BN272)+1,"")</f>
        <v/>
      </c>
      <c r="BO273" s="6" t="str">
        <f>IF($W273=BO$4,MAX(BO$1:BO272)+1,"")</f>
        <v/>
      </c>
      <c r="BP273" s="6" t="str">
        <f>IF($W273=BP$4,MAX(BP$1:BP272)+1,"")</f>
        <v/>
      </c>
      <c r="BQ273" s="6" t="str">
        <f>IF($W273=BQ$4,MAX(BQ$1:BQ272)+1,"")</f>
        <v/>
      </c>
      <c r="BR273" s="6" t="str">
        <f>IF($W273=BR$4,MAX(BR$1:BR272)+1,"")</f>
        <v/>
      </c>
      <c r="BS273" s="6" t="str">
        <f>IF($W273=BS$4,MAX(BS$1:BS272)+1,"")</f>
        <v/>
      </c>
      <c r="BT273" s="6" t="str">
        <f>IF($W273=BT$4,MAX(BT$1:BT272)+1,"")</f>
        <v/>
      </c>
      <c r="BU273" s="6" t="str">
        <f>IF($W273=BU$4,MAX(BU$1:BU272)+1,"")</f>
        <v/>
      </c>
      <c r="BV273" s="6" t="str">
        <f>IF($W273=BV$4,MAX(BV$1:BV272)+1,"")</f>
        <v/>
      </c>
      <c r="BW273" s="6" t="str">
        <f>IF($W273=BW$4,MAX(BW$1:BW272)+1,"")</f>
        <v/>
      </c>
      <c r="BX273" s="6" t="str">
        <f>IF($W273=BX$4,MAX(BX$1:BX272)+1,"")</f>
        <v/>
      </c>
      <c r="BY273" s="6" t="str">
        <f>IF($W273=BY$4,MAX(BY$1:BY272)+1,"")</f>
        <v/>
      </c>
      <c r="BZ273" s="6" t="str">
        <f>IF($W273=BZ$4,MAX(BZ$1:BZ272)+1,"")</f>
        <v/>
      </c>
      <c r="CA273" s="6" t="str">
        <f>IF($W273=CA$4,MAX(CA$1:CA272)+1,"")</f>
        <v/>
      </c>
      <c r="CB273" s="6" t="str">
        <f>IF($W273=CB$4,MAX(CB$1:CB272)+1,"")</f>
        <v/>
      </c>
      <c r="CC273" s="6" t="str">
        <f>IF($W273=CC$4,MAX(CC$1:CC272)+1,"")</f>
        <v/>
      </c>
      <c r="CD273" s="6" t="str">
        <f>IF($W273=CD$4,MAX(CD$1:CD272)+1,"")</f>
        <v/>
      </c>
      <c r="CE273" s="6" t="str">
        <f>IF($W273=CE$4,MAX(CE$1:CE272)+1,"")</f>
        <v/>
      </c>
      <c r="CF273" s="6" t="str">
        <f>IF($W273=CF$4,MAX(CF$1:CF272)+1,"")</f>
        <v/>
      </c>
      <c r="CG273" s="6" t="str">
        <f>IF($W273=CG$4,MAX(CG$1:CG272)+1,"")</f>
        <v/>
      </c>
      <c r="CH273" s="6" t="str">
        <f>IF($W273=CH$4,MAX(CH$1:CH272)+1,"")</f>
        <v/>
      </c>
      <c r="CI273" s="6" t="str">
        <f>IF($W273=CI$4,MAX(CI$1:CI272)+1,"")</f>
        <v/>
      </c>
      <c r="CJ273" s="6" t="str">
        <f>IF($W273=CJ$4,MAX(CJ$1:CJ272)+1,"")</f>
        <v/>
      </c>
      <c r="CK273" s="6" t="str">
        <f>IF($W273=CK$4,MAX(CK$1:CK272)+1,"")</f>
        <v/>
      </c>
      <c r="CL273" s="6" t="str">
        <f>IF($W273=CL$4,MAX(CL$1:CL272)+1,"")</f>
        <v/>
      </c>
      <c r="CM273" s="6" t="str">
        <f>IF($W273=CM$4,MAX(CM$1:CM272)+1,"")</f>
        <v/>
      </c>
      <c r="CN273" s="6" t="str">
        <f>IF($W273=CN$4,MAX(CN$1:CN272)+1,"")</f>
        <v/>
      </c>
      <c r="CO273" s="6" t="str">
        <f>IF($W273=CO$4,MAX(CO$1:CO272)+1,"")</f>
        <v/>
      </c>
      <c r="CP273" s="6" t="str">
        <f>IF($W273=CP$4,MAX(CP$1:CP272)+1,"")</f>
        <v/>
      </c>
      <c r="CQ273" s="6" t="str">
        <f>IF($W273=CQ$4,MAX(CQ$1:CQ272)+1,"")</f>
        <v/>
      </c>
      <c r="CR273" s="6" t="str">
        <f>IF($W273=CR$4,MAX(CR$1:CR272)+1,"")</f>
        <v/>
      </c>
      <c r="CS273" s="6" t="str">
        <f>IF($W273=CS$4,MAX(CS$1:CS272)+1,"")</f>
        <v/>
      </c>
      <c r="CT273" s="5">
        <f t="shared" si="65"/>
        <v>1</v>
      </c>
      <c r="CU273" s="6" t="str">
        <f t="shared" si="66"/>
        <v>1709901887111</v>
      </c>
      <c r="CV273" s="5" t="str">
        <f t="shared" si="67"/>
        <v>เด็กชาย</v>
      </c>
      <c r="CW273" s="5" t="str" cm="1">
        <f t="array" ref="CW273">RIGHT(F273,MIN(LEN(SUBSTITUTE(F273,รายชื่อนักเรียนแยกห้อง!$AD$5:$AD$8,""))))</f>
        <v>วีรพงค์</v>
      </c>
      <c r="CX273" s="6">
        <f t="shared" si="68"/>
        <v>0</v>
      </c>
      <c r="CY273" s="6" t="str">
        <f t="shared" si="69"/>
        <v/>
      </c>
      <c r="CZ273" s="5" t="str">
        <f t="shared" si="70"/>
        <v>มัธยมศึกษาปีที่ 2/3-0</v>
      </c>
      <c r="DA273" s="5" t="str">
        <f t="shared" si="71"/>
        <v>มัธยมศึกษาปีที่ 2/3-</v>
      </c>
      <c r="DC273" s="6" t="str">
        <f>IF(DB273="วิทย์-คณิต (เตรียมวิศวะ)",MAX($DC$1:DC272)+1,"")</f>
        <v/>
      </c>
      <c r="DD273" s="6" t="str">
        <f>IF(DB273="วิทย์-คณิต (วิทยาศาสตร์สุขภาพ)",MAX($DD$1:DD272)+1,"")</f>
        <v/>
      </c>
      <c r="DE273" s="6" t="str">
        <f>IF(DB273="ศิลป์การจัดการธุรกิจการค้าสมัยใหม่",MAX($DE$1:DE272)+1,"")</f>
        <v/>
      </c>
      <c r="DF273" s="6" t="str">
        <f>IF(DB273="ศิลป์ภาษาจีนเพื่อธุรกิจ 4.0",MAX($DF$1:DF272)+1,"")</f>
        <v/>
      </c>
      <c r="DG273" s="6" t="str">
        <f>IF(DB273="ศิลป์ภาษาอังกฤษเพื่อการสื่อสารธุรกิจ",MAX($DG$1:DG272)+1,"")</f>
        <v/>
      </c>
      <c r="DH273" s="6" t="str">
        <f>IF(DB273="นวัตกรรมการจัดการเกษตร",MAX($DH$1:DH272)+1,"")</f>
        <v/>
      </c>
      <c r="DI273" s="5">
        <f t="shared" si="72"/>
        <v>0</v>
      </c>
      <c r="DJ273" s="5" t="str">
        <f t="shared" si="73"/>
        <v>มัธยมศึกษาปีที่ 2/3-1</v>
      </c>
      <c r="DK273" s="5" t="str">
        <f t="shared" si="74"/>
        <v>-0</v>
      </c>
      <c r="DL273" s="5" t="str">
        <f t="shared" si="75"/>
        <v>มัธยมศึกษาปีที่ 2</v>
      </c>
    </row>
    <row r="274" spans="1:116">
      <c r="A274" s="5" t="str">
        <f t="shared" si="61"/>
        <v>มัธยมศึกษาปีที่ 2/3-2</v>
      </c>
      <c r="B274" s="5" t="str">
        <f t="shared" si="62"/>
        <v>ช68201-1</v>
      </c>
      <c r="C274" s="5" t="str">
        <f t="shared" si="63"/>
        <v>-0</v>
      </c>
      <c r="D274" s="8">
        <v>2</v>
      </c>
      <c r="E274" s="9" t="s">
        <v>746</v>
      </c>
      <c r="F274" s="3" t="s">
        <v>747</v>
      </c>
      <c r="G274" s="3" t="s">
        <v>748</v>
      </c>
      <c r="H274" s="11">
        <v>1</v>
      </c>
      <c r="I274" s="11">
        <v>7</v>
      </c>
      <c r="J274" s="11">
        <v>0</v>
      </c>
      <c r="K274" s="11">
        <v>9</v>
      </c>
      <c r="L274" s="11">
        <v>9</v>
      </c>
      <c r="M274" s="11">
        <v>0</v>
      </c>
      <c r="N274" s="11">
        <v>1</v>
      </c>
      <c r="O274" s="11">
        <v>8</v>
      </c>
      <c r="P274" s="11">
        <v>8</v>
      </c>
      <c r="Q274" s="11">
        <v>4</v>
      </c>
      <c r="R274" s="11">
        <v>8</v>
      </c>
      <c r="S274" s="11">
        <v>2</v>
      </c>
      <c r="T274" s="11">
        <v>1</v>
      </c>
      <c r="U274" s="11" t="s">
        <v>581</v>
      </c>
      <c r="W274" s="6" t="str">
        <f>IF(X274="","",IF(X274=รายชื่อชมรม!$B$13,รายชื่อชมรม!$A$13,IF(X274=รายชื่อชมรม!$B$14,รายชื่อชมรม!$A$14,IF(X274=รายชื่อชมรม!$B$15,รายชื่อชมรม!$A$15,IF(X274=รายชื่อชมรม!$B$16,รายชื่อชมรม!$A$16,IF(X274=รายชื่อชมรม!$B$17,รายชื่อชมรม!$A$17,IF(X274=รายชื่อชมรม!$B$18,รายชื่อชมรม!$A$18,IF(X274=รายชื่อชมรม!$B$19,รายชื่อชมรม!$A$19,IF(X274=รายชื่อชมรม!$B$20,รายชื่อชมรม!$A$20,IF(X274=รายชื่อชมรม!$B$21,รายชื่อชมรม!$A$21,IF(X274=รายชื่อชมรม!$B$22,รายชื่อชมรม!$A$22,"-")))))))))))</f>
        <v>ช68201</v>
      </c>
      <c r="X274" s="6" t="s">
        <v>2325</v>
      </c>
      <c r="Y274" s="6" t="str">
        <f>IF(W274=0,"",IF(W274="-","",IF(W274="","",VLOOKUP(W274,รายชื่อชมรม!$A$3:$F$83,3,FALSE))))</f>
        <v>นางสาวศิลป์ศุภา  คุสินธุ์</v>
      </c>
      <c r="Z274" s="6" t="str">
        <f>IF(Y274=$Z$4,MAX(Z$1:$Z273)+1,"")</f>
        <v/>
      </c>
      <c r="AA274" s="6" t="str">
        <f>IF($Y274=AA$4,MAX(AA$1:AA273)+1,"")</f>
        <v/>
      </c>
      <c r="AB274" s="6" t="str">
        <f>IF($Y274=AB$4,MAX(AB$1:AB273)+1,"")</f>
        <v/>
      </c>
      <c r="AC274" s="6" t="str">
        <f>IF($Y274=AC$4,MAX(AC$1:AC273)+1,"")</f>
        <v/>
      </c>
      <c r="AD274" s="6" t="str">
        <f>IF($Y274=AD$4,MAX(AD$1:AD273)+1,"")</f>
        <v/>
      </c>
      <c r="AE274" s="6" t="str">
        <f>IF($Y274=AE$4,MAX(AE$1:AE273)+1,"")</f>
        <v/>
      </c>
      <c r="AF274" s="6" t="str">
        <f>IF($Y274=AF$4,MAX(AF$1:AF273)+1,"")</f>
        <v/>
      </c>
      <c r="AG274" s="6" t="str">
        <f>IF($Y274=AG$4,MAX(AG$1:AG273)+1,"")</f>
        <v/>
      </c>
      <c r="AH274" s="6" t="str">
        <f>IF($Y274=AH$4,MAX(AH$1:AH273)+1,"")</f>
        <v/>
      </c>
      <c r="AI274" s="5">
        <f t="shared" si="64"/>
        <v>0</v>
      </c>
      <c r="AK274" s="6" t="str">
        <f>IF($W274=AK$4,MAX(AK$1:AK273)+1,"")</f>
        <v/>
      </c>
      <c r="AL274" s="6" t="str">
        <f>IF($W274=AL$4,MAX(AL$1:AL273)+1,"")</f>
        <v/>
      </c>
      <c r="AM274" s="6" t="str">
        <f>IF($W274=AM$4,MAX(AM$1:AM273)+1,"")</f>
        <v/>
      </c>
      <c r="AN274" s="6" t="str">
        <f>IF($W274=AN$4,MAX(AN$1:AN273)+1,"")</f>
        <v/>
      </c>
      <c r="AO274" s="6" t="str">
        <f>IF($W274=AO$4,MAX(AO$1:AO273)+1,"")</f>
        <v/>
      </c>
      <c r="AP274" s="6" t="str">
        <f>IF($W274=AP$4,MAX(AP$1:AP273)+1,"")</f>
        <v/>
      </c>
      <c r="AQ274" s="6" t="str">
        <f>IF($W274=AQ$4,MAX(AQ$1:AQ273)+1,"")</f>
        <v/>
      </c>
      <c r="AR274" s="6" t="str">
        <f>IF($W274=AR$4,MAX(AR$1:AR273)+1,"")</f>
        <v/>
      </c>
      <c r="AS274" s="6" t="str">
        <f>IF($W274=AS$4,MAX(AS$1:AS273)+1,"")</f>
        <v/>
      </c>
      <c r="AT274" s="6" t="str">
        <f>IF($W274=AT$4,MAX(AT$1:AT273)+1,"")</f>
        <v/>
      </c>
      <c r="AU274" s="6">
        <f>IF($W274=AU$4,MAX(AU$1:AU273)+1,"")</f>
        <v>1</v>
      </c>
      <c r="AV274" s="6" t="str">
        <f>IF($W274=AV$4,MAX(AV$1:AV273)+1,"")</f>
        <v/>
      </c>
      <c r="AW274" s="6" t="str">
        <f>IF($W274=AW$4,MAX(AW$1:AW273)+1,"")</f>
        <v/>
      </c>
      <c r="AX274" s="6" t="str">
        <f>IF($W274=AX$4,MAX(AX$1:AX273)+1,"")</f>
        <v/>
      </c>
      <c r="AY274" s="6" t="str">
        <f>IF($W274=AY$4,MAX(AY$1:AY273)+1,"")</f>
        <v/>
      </c>
      <c r="AZ274" s="6" t="str">
        <f>IF($W274=AZ$4,MAX(AZ$1:AZ273)+1,"")</f>
        <v/>
      </c>
      <c r="BA274" s="6" t="str">
        <f>IF($W274=BA$4,MAX(BA$1:BA273)+1,"")</f>
        <v/>
      </c>
      <c r="BB274" s="6" t="str">
        <f>IF($W274=BB$4,MAX(BB$1:BB273)+1,"")</f>
        <v/>
      </c>
      <c r="BC274" s="6" t="str">
        <f>IF($W274=BC$4,MAX(BC$1:BC273)+1,"")</f>
        <v/>
      </c>
      <c r="BD274" s="6" t="str">
        <f>IF($W274=BD$4,MAX(BD$1:BD273)+1,"")</f>
        <v/>
      </c>
      <c r="BE274" s="6" t="str">
        <f>IF($W274=BE$4,MAX(BE$1:BE273)+1,"")</f>
        <v/>
      </c>
      <c r="BF274" s="6" t="str">
        <f>IF($W274=BF$4,MAX(BF$1:BF273)+1,"")</f>
        <v/>
      </c>
      <c r="BG274" s="6" t="str">
        <f>IF($W274=BG$4,MAX(BG$1:BG273)+1,"")</f>
        <v/>
      </c>
      <c r="BH274" s="6" t="str">
        <f>IF($W274=BH$4,MAX(BH$1:BH273)+1,"")</f>
        <v/>
      </c>
      <c r="BI274" s="6" t="str">
        <f>IF($W274=BI$4,MAX(BI$1:BI273)+1,"")</f>
        <v/>
      </c>
      <c r="BJ274" s="6" t="str">
        <f>IF($W274=BJ$4,MAX(BJ$1:BJ273)+1,"")</f>
        <v/>
      </c>
      <c r="BK274" s="6" t="str">
        <f>IF($W274=BK$4,MAX(BK$1:BK273)+1,"")</f>
        <v/>
      </c>
      <c r="BL274" s="6" t="str">
        <f>IF($W274=BL$4,MAX(BL$1:BL273)+1,"")</f>
        <v/>
      </c>
      <c r="BM274" s="6" t="str">
        <f>IF($W274=BM$4,MAX(BM$1:BM273)+1,"")</f>
        <v/>
      </c>
      <c r="BN274" s="6" t="str">
        <f>IF($W274=BN$4,MAX(BN$1:BN273)+1,"")</f>
        <v/>
      </c>
      <c r="BO274" s="6" t="str">
        <f>IF($W274=BO$4,MAX(BO$1:BO273)+1,"")</f>
        <v/>
      </c>
      <c r="BP274" s="6" t="str">
        <f>IF($W274=BP$4,MAX(BP$1:BP273)+1,"")</f>
        <v/>
      </c>
      <c r="BQ274" s="6" t="str">
        <f>IF($W274=BQ$4,MAX(BQ$1:BQ273)+1,"")</f>
        <v/>
      </c>
      <c r="BR274" s="6" t="str">
        <f>IF($W274=BR$4,MAX(BR$1:BR273)+1,"")</f>
        <v/>
      </c>
      <c r="BS274" s="6" t="str">
        <f>IF($W274=BS$4,MAX(BS$1:BS273)+1,"")</f>
        <v/>
      </c>
      <c r="BT274" s="6" t="str">
        <f>IF($W274=BT$4,MAX(BT$1:BT273)+1,"")</f>
        <v/>
      </c>
      <c r="BU274" s="6" t="str">
        <f>IF($W274=BU$4,MAX(BU$1:BU273)+1,"")</f>
        <v/>
      </c>
      <c r="BV274" s="6" t="str">
        <f>IF($W274=BV$4,MAX(BV$1:BV273)+1,"")</f>
        <v/>
      </c>
      <c r="BW274" s="6" t="str">
        <f>IF($W274=BW$4,MAX(BW$1:BW273)+1,"")</f>
        <v/>
      </c>
      <c r="BX274" s="6" t="str">
        <f>IF($W274=BX$4,MAX(BX$1:BX273)+1,"")</f>
        <v/>
      </c>
      <c r="BY274" s="6" t="str">
        <f>IF($W274=BY$4,MAX(BY$1:BY273)+1,"")</f>
        <v/>
      </c>
      <c r="BZ274" s="6" t="str">
        <f>IF($W274=BZ$4,MAX(BZ$1:BZ273)+1,"")</f>
        <v/>
      </c>
      <c r="CA274" s="6" t="str">
        <f>IF($W274=CA$4,MAX(CA$1:CA273)+1,"")</f>
        <v/>
      </c>
      <c r="CB274" s="6" t="str">
        <f>IF($W274=CB$4,MAX(CB$1:CB273)+1,"")</f>
        <v/>
      </c>
      <c r="CC274" s="6" t="str">
        <f>IF($W274=CC$4,MAX(CC$1:CC273)+1,"")</f>
        <v/>
      </c>
      <c r="CD274" s="6" t="str">
        <f>IF($W274=CD$4,MAX(CD$1:CD273)+1,"")</f>
        <v/>
      </c>
      <c r="CE274" s="6" t="str">
        <f>IF($W274=CE$4,MAX(CE$1:CE273)+1,"")</f>
        <v/>
      </c>
      <c r="CF274" s="6" t="str">
        <f>IF($W274=CF$4,MAX(CF$1:CF273)+1,"")</f>
        <v/>
      </c>
      <c r="CG274" s="6" t="str">
        <f>IF($W274=CG$4,MAX(CG$1:CG273)+1,"")</f>
        <v/>
      </c>
      <c r="CH274" s="6" t="str">
        <f>IF($W274=CH$4,MAX(CH$1:CH273)+1,"")</f>
        <v/>
      </c>
      <c r="CI274" s="6" t="str">
        <f>IF($W274=CI$4,MAX(CI$1:CI273)+1,"")</f>
        <v/>
      </c>
      <c r="CJ274" s="6" t="str">
        <f>IF($W274=CJ$4,MAX(CJ$1:CJ273)+1,"")</f>
        <v/>
      </c>
      <c r="CK274" s="6" t="str">
        <f>IF($W274=CK$4,MAX(CK$1:CK273)+1,"")</f>
        <v/>
      </c>
      <c r="CL274" s="6" t="str">
        <f>IF($W274=CL$4,MAX(CL$1:CL273)+1,"")</f>
        <v/>
      </c>
      <c r="CM274" s="6" t="str">
        <f>IF($W274=CM$4,MAX(CM$1:CM273)+1,"")</f>
        <v/>
      </c>
      <c r="CN274" s="6" t="str">
        <f>IF($W274=CN$4,MAX(CN$1:CN273)+1,"")</f>
        <v/>
      </c>
      <c r="CO274" s="6" t="str">
        <f>IF($W274=CO$4,MAX(CO$1:CO273)+1,"")</f>
        <v/>
      </c>
      <c r="CP274" s="6" t="str">
        <f>IF($W274=CP$4,MAX(CP$1:CP273)+1,"")</f>
        <v/>
      </c>
      <c r="CQ274" s="6" t="str">
        <f>IF($W274=CQ$4,MAX(CQ$1:CQ273)+1,"")</f>
        <v/>
      </c>
      <c r="CR274" s="6" t="str">
        <f>IF($W274=CR$4,MAX(CR$1:CR273)+1,"")</f>
        <v/>
      </c>
      <c r="CS274" s="6" t="str">
        <f>IF($W274=CS$4,MAX(CS$1:CS273)+1,"")</f>
        <v/>
      </c>
      <c r="CT274" s="5">
        <f t="shared" si="65"/>
        <v>1</v>
      </c>
      <c r="CU274" s="6" t="str">
        <f t="shared" si="66"/>
        <v>1709901884821</v>
      </c>
      <c r="CV274" s="5" t="str">
        <f t="shared" si="67"/>
        <v>เด็กชาย</v>
      </c>
      <c r="CW274" s="5" t="str" cm="1">
        <f t="array" ref="CW274">RIGHT(F274,MIN(LEN(SUBSTITUTE(F274,รายชื่อนักเรียนแยกห้อง!$AD$5:$AD$8,""))))</f>
        <v>ชนะชัย</v>
      </c>
      <c r="CX274" s="6">
        <f t="shared" si="68"/>
        <v>0</v>
      </c>
      <c r="CY274" s="6" t="str">
        <f t="shared" si="69"/>
        <v/>
      </c>
      <c r="CZ274" s="5" t="str">
        <f t="shared" si="70"/>
        <v>มัธยมศึกษาปีที่ 2/3-0</v>
      </c>
      <c r="DA274" s="5" t="str">
        <f t="shared" si="71"/>
        <v>มัธยมศึกษาปีที่ 2/3-</v>
      </c>
      <c r="DC274" s="6" t="str">
        <f>IF(DB274="วิทย์-คณิต (เตรียมวิศวะ)",MAX($DC$1:DC273)+1,"")</f>
        <v/>
      </c>
      <c r="DD274" s="6" t="str">
        <f>IF(DB274="วิทย์-คณิต (วิทยาศาสตร์สุขภาพ)",MAX($DD$1:DD273)+1,"")</f>
        <v/>
      </c>
      <c r="DE274" s="6" t="str">
        <f>IF(DB274="ศิลป์การจัดการธุรกิจการค้าสมัยใหม่",MAX($DE$1:DE273)+1,"")</f>
        <v/>
      </c>
      <c r="DF274" s="6" t="str">
        <f>IF(DB274="ศิลป์ภาษาจีนเพื่อธุรกิจ 4.0",MAX($DF$1:DF273)+1,"")</f>
        <v/>
      </c>
      <c r="DG274" s="6" t="str">
        <f>IF(DB274="ศิลป์ภาษาอังกฤษเพื่อการสื่อสารธุรกิจ",MAX($DG$1:DG273)+1,"")</f>
        <v/>
      </c>
      <c r="DH274" s="6" t="str">
        <f>IF(DB274="นวัตกรรมการจัดการเกษตร",MAX($DH$1:DH273)+1,"")</f>
        <v/>
      </c>
      <c r="DI274" s="5">
        <f t="shared" si="72"/>
        <v>0</v>
      </c>
      <c r="DJ274" s="5" t="str">
        <f t="shared" si="73"/>
        <v>มัธยมศึกษาปีที่ 2/3-2</v>
      </c>
      <c r="DK274" s="5" t="str">
        <f t="shared" si="74"/>
        <v>-0</v>
      </c>
      <c r="DL274" s="5" t="str">
        <f t="shared" si="75"/>
        <v>มัธยมศึกษาปีที่ 2</v>
      </c>
    </row>
    <row r="275" spans="1:116">
      <c r="A275" s="5" t="str">
        <f t="shared" si="61"/>
        <v>มัธยมศึกษาปีที่ 2/3-3</v>
      </c>
      <c r="B275" s="5" t="str">
        <f t="shared" si="62"/>
        <v>ช68201-2</v>
      </c>
      <c r="C275" s="5" t="str">
        <f t="shared" si="63"/>
        <v>-0</v>
      </c>
      <c r="D275" s="8">
        <v>3</v>
      </c>
      <c r="E275" s="9" t="s">
        <v>749</v>
      </c>
      <c r="F275" s="3" t="s">
        <v>750</v>
      </c>
      <c r="G275" s="3" t="s">
        <v>751</v>
      </c>
      <c r="H275" s="11">
        <v>1</v>
      </c>
      <c r="I275" s="11">
        <v>7</v>
      </c>
      <c r="J275" s="11">
        <v>0</v>
      </c>
      <c r="K275" s="11">
        <v>9</v>
      </c>
      <c r="L275" s="11">
        <v>9</v>
      </c>
      <c r="M275" s="11">
        <v>0</v>
      </c>
      <c r="N275" s="11">
        <v>1</v>
      </c>
      <c r="O275" s="11">
        <v>9</v>
      </c>
      <c r="P275" s="11">
        <v>2</v>
      </c>
      <c r="Q275" s="11">
        <v>3</v>
      </c>
      <c r="R275" s="11">
        <v>9</v>
      </c>
      <c r="S275" s="11">
        <v>3</v>
      </c>
      <c r="T275" s="11">
        <v>1</v>
      </c>
      <c r="U275" s="11" t="s">
        <v>581</v>
      </c>
      <c r="W275" s="6" t="str">
        <f>IF(X275="","",IF(X275=รายชื่อชมรม!$B$13,รายชื่อชมรม!$A$13,IF(X275=รายชื่อชมรม!$B$14,รายชื่อชมรม!$A$14,IF(X275=รายชื่อชมรม!$B$15,รายชื่อชมรม!$A$15,IF(X275=รายชื่อชมรม!$B$16,รายชื่อชมรม!$A$16,IF(X275=รายชื่อชมรม!$B$17,รายชื่อชมรม!$A$17,IF(X275=รายชื่อชมรม!$B$18,รายชื่อชมรม!$A$18,IF(X275=รายชื่อชมรม!$B$19,รายชื่อชมรม!$A$19,IF(X275=รายชื่อชมรม!$B$20,รายชื่อชมรม!$A$20,IF(X275=รายชื่อชมรม!$B$21,รายชื่อชมรม!$A$21,IF(X275=รายชื่อชมรม!$B$22,รายชื่อชมรม!$A$22,"-")))))))))))</f>
        <v>ช68201</v>
      </c>
      <c r="X275" s="6" t="s">
        <v>2325</v>
      </c>
      <c r="Y275" s="6" t="str">
        <f>IF(W275=0,"",IF(W275="-","",IF(W275="","",VLOOKUP(W275,รายชื่อชมรม!$A$3:$F$83,3,FALSE))))</f>
        <v>นางสาวศิลป์ศุภา  คุสินธุ์</v>
      </c>
      <c r="Z275" s="6" t="str">
        <f>IF(Y275=$Z$4,MAX(Z$1:$Z274)+1,"")</f>
        <v/>
      </c>
      <c r="AA275" s="6" t="str">
        <f>IF($Y275=AA$4,MAX(AA$1:AA274)+1,"")</f>
        <v/>
      </c>
      <c r="AB275" s="6" t="str">
        <f>IF($Y275=AB$4,MAX(AB$1:AB274)+1,"")</f>
        <v/>
      </c>
      <c r="AC275" s="6" t="str">
        <f>IF($Y275=AC$4,MAX(AC$1:AC274)+1,"")</f>
        <v/>
      </c>
      <c r="AD275" s="6" t="str">
        <f>IF($Y275=AD$4,MAX(AD$1:AD274)+1,"")</f>
        <v/>
      </c>
      <c r="AE275" s="6" t="str">
        <f>IF($Y275=AE$4,MAX(AE$1:AE274)+1,"")</f>
        <v/>
      </c>
      <c r="AF275" s="6" t="str">
        <f>IF($Y275=AF$4,MAX(AF$1:AF274)+1,"")</f>
        <v/>
      </c>
      <c r="AG275" s="6" t="str">
        <f>IF($Y275=AG$4,MAX(AG$1:AG274)+1,"")</f>
        <v/>
      </c>
      <c r="AH275" s="6" t="str">
        <f>IF($Y275=AH$4,MAX(AH$1:AH274)+1,"")</f>
        <v/>
      </c>
      <c r="AI275" s="5">
        <f t="shared" si="64"/>
        <v>0</v>
      </c>
      <c r="AK275" s="6" t="str">
        <f>IF($W275=AK$4,MAX(AK$1:AK274)+1,"")</f>
        <v/>
      </c>
      <c r="AL275" s="6" t="str">
        <f>IF($W275=AL$4,MAX(AL$1:AL274)+1,"")</f>
        <v/>
      </c>
      <c r="AM275" s="6" t="str">
        <f>IF($W275=AM$4,MAX(AM$1:AM274)+1,"")</f>
        <v/>
      </c>
      <c r="AN275" s="6" t="str">
        <f>IF($W275=AN$4,MAX(AN$1:AN274)+1,"")</f>
        <v/>
      </c>
      <c r="AO275" s="6" t="str">
        <f>IF($W275=AO$4,MAX(AO$1:AO274)+1,"")</f>
        <v/>
      </c>
      <c r="AP275" s="6" t="str">
        <f>IF($W275=AP$4,MAX(AP$1:AP274)+1,"")</f>
        <v/>
      </c>
      <c r="AQ275" s="6" t="str">
        <f>IF($W275=AQ$4,MAX(AQ$1:AQ274)+1,"")</f>
        <v/>
      </c>
      <c r="AR275" s="6" t="str">
        <f>IF($W275=AR$4,MAX(AR$1:AR274)+1,"")</f>
        <v/>
      </c>
      <c r="AS275" s="6" t="str">
        <f>IF($W275=AS$4,MAX(AS$1:AS274)+1,"")</f>
        <v/>
      </c>
      <c r="AT275" s="6" t="str">
        <f>IF($W275=AT$4,MAX(AT$1:AT274)+1,"")</f>
        <v/>
      </c>
      <c r="AU275" s="6">
        <f>IF($W275=AU$4,MAX(AU$1:AU274)+1,"")</f>
        <v>2</v>
      </c>
      <c r="AV275" s="6" t="str">
        <f>IF($W275=AV$4,MAX(AV$1:AV274)+1,"")</f>
        <v/>
      </c>
      <c r="AW275" s="6" t="str">
        <f>IF($W275=AW$4,MAX(AW$1:AW274)+1,"")</f>
        <v/>
      </c>
      <c r="AX275" s="6" t="str">
        <f>IF($W275=AX$4,MAX(AX$1:AX274)+1,"")</f>
        <v/>
      </c>
      <c r="AY275" s="6" t="str">
        <f>IF($W275=AY$4,MAX(AY$1:AY274)+1,"")</f>
        <v/>
      </c>
      <c r="AZ275" s="6" t="str">
        <f>IF($W275=AZ$4,MAX(AZ$1:AZ274)+1,"")</f>
        <v/>
      </c>
      <c r="BA275" s="6" t="str">
        <f>IF($W275=BA$4,MAX(BA$1:BA274)+1,"")</f>
        <v/>
      </c>
      <c r="BB275" s="6" t="str">
        <f>IF($W275=BB$4,MAX(BB$1:BB274)+1,"")</f>
        <v/>
      </c>
      <c r="BC275" s="6" t="str">
        <f>IF($W275=BC$4,MAX(BC$1:BC274)+1,"")</f>
        <v/>
      </c>
      <c r="BD275" s="6" t="str">
        <f>IF($W275=BD$4,MAX(BD$1:BD274)+1,"")</f>
        <v/>
      </c>
      <c r="BE275" s="6" t="str">
        <f>IF($W275=BE$4,MAX(BE$1:BE274)+1,"")</f>
        <v/>
      </c>
      <c r="BF275" s="6" t="str">
        <f>IF($W275=BF$4,MAX(BF$1:BF274)+1,"")</f>
        <v/>
      </c>
      <c r="BG275" s="6" t="str">
        <f>IF($W275=BG$4,MAX(BG$1:BG274)+1,"")</f>
        <v/>
      </c>
      <c r="BH275" s="6" t="str">
        <f>IF($W275=BH$4,MAX(BH$1:BH274)+1,"")</f>
        <v/>
      </c>
      <c r="BI275" s="6" t="str">
        <f>IF($W275=BI$4,MAX(BI$1:BI274)+1,"")</f>
        <v/>
      </c>
      <c r="BJ275" s="6" t="str">
        <f>IF($W275=BJ$4,MAX(BJ$1:BJ274)+1,"")</f>
        <v/>
      </c>
      <c r="BK275" s="6" t="str">
        <f>IF($W275=BK$4,MAX(BK$1:BK274)+1,"")</f>
        <v/>
      </c>
      <c r="BL275" s="6" t="str">
        <f>IF($W275=BL$4,MAX(BL$1:BL274)+1,"")</f>
        <v/>
      </c>
      <c r="BM275" s="6" t="str">
        <f>IF($W275=BM$4,MAX(BM$1:BM274)+1,"")</f>
        <v/>
      </c>
      <c r="BN275" s="6" t="str">
        <f>IF($W275=BN$4,MAX(BN$1:BN274)+1,"")</f>
        <v/>
      </c>
      <c r="BO275" s="6" t="str">
        <f>IF($W275=BO$4,MAX(BO$1:BO274)+1,"")</f>
        <v/>
      </c>
      <c r="BP275" s="6" t="str">
        <f>IF($W275=BP$4,MAX(BP$1:BP274)+1,"")</f>
        <v/>
      </c>
      <c r="BQ275" s="6" t="str">
        <f>IF($W275=BQ$4,MAX(BQ$1:BQ274)+1,"")</f>
        <v/>
      </c>
      <c r="BR275" s="6" t="str">
        <f>IF($W275=BR$4,MAX(BR$1:BR274)+1,"")</f>
        <v/>
      </c>
      <c r="BS275" s="6" t="str">
        <f>IF($W275=BS$4,MAX(BS$1:BS274)+1,"")</f>
        <v/>
      </c>
      <c r="BT275" s="6" t="str">
        <f>IF($W275=BT$4,MAX(BT$1:BT274)+1,"")</f>
        <v/>
      </c>
      <c r="BU275" s="6" t="str">
        <f>IF($W275=BU$4,MAX(BU$1:BU274)+1,"")</f>
        <v/>
      </c>
      <c r="BV275" s="6" t="str">
        <f>IF($W275=BV$4,MAX(BV$1:BV274)+1,"")</f>
        <v/>
      </c>
      <c r="BW275" s="6" t="str">
        <f>IF($W275=BW$4,MAX(BW$1:BW274)+1,"")</f>
        <v/>
      </c>
      <c r="BX275" s="6" t="str">
        <f>IF($W275=BX$4,MAX(BX$1:BX274)+1,"")</f>
        <v/>
      </c>
      <c r="BY275" s="6" t="str">
        <f>IF($W275=BY$4,MAX(BY$1:BY274)+1,"")</f>
        <v/>
      </c>
      <c r="BZ275" s="6" t="str">
        <f>IF($W275=BZ$4,MAX(BZ$1:BZ274)+1,"")</f>
        <v/>
      </c>
      <c r="CA275" s="6" t="str">
        <f>IF($W275=CA$4,MAX(CA$1:CA274)+1,"")</f>
        <v/>
      </c>
      <c r="CB275" s="6" t="str">
        <f>IF($W275=CB$4,MAX(CB$1:CB274)+1,"")</f>
        <v/>
      </c>
      <c r="CC275" s="6" t="str">
        <f>IF($W275=CC$4,MAX(CC$1:CC274)+1,"")</f>
        <v/>
      </c>
      <c r="CD275" s="6" t="str">
        <f>IF($W275=CD$4,MAX(CD$1:CD274)+1,"")</f>
        <v/>
      </c>
      <c r="CE275" s="6" t="str">
        <f>IF($W275=CE$4,MAX(CE$1:CE274)+1,"")</f>
        <v/>
      </c>
      <c r="CF275" s="6" t="str">
        <f>IF($W275=CF$4,MAX(CF$1:CF274)+1,"")</f>
        <v/>
      </c>
      <c r="CG275" s="6" t="str">
        <f>IF($W275=CG$4,MAX(CG$1:CG274)+1,"")</f>
        <v/>
      </c>
      <c r="CH275" s="6" t="str">
        <f>IF($W275=CH$4,MAX(CH$1:CH274)+1,"")</f>
        <v/>
      </c>
      <c r="CI275" s="6" t="str">
        <f>IF($W275=CI$4,MAX(CI$1:CI274)+1,"")</f>
        <v/>
      </c>
      <c r="CJ275" s="6" t="str">
        <f>IF($W275=CJ$4,MAX(CJ$1:CJ274)+1,"")</f>
        <v/>
      </c>
      <c r="CK275" s="6" t="str">
        <f>IF($W275=CK$4,MAX(CK$1:CK274)+1,"")</f>
        <v/>
      </c>
      <c r="CL275" s="6" t="str">
        <f>IF($W275=CL$4,MAX(CL$1:CL274)+1,"")</f>
        <v/>
      </c>
      <c r="CM275" s="6" t="str">
        <f>IF($W275=CM$4,MAX(CM$1:CM274)+1,"")</f>
        <v/>
      </c>
      <c r="CN275" s="6" t="str">
        <f>IF($W275=CN$4,MAX(CN$1:CN274)+1,"")</f>
        <v/>
      </c>
      <c r="CO275" s="6" t="str">
        <f>IF($W275=CO$4,MAX(CO$1:CO274)+1,"")</f>
        <v/>
      </c>
      <c r="CP275" s="6" t="str">
        <f>IF($W275=CP$4,MAX(CP$1:CP274)+1,"")</f>
        <v/>
      </c>
      <c r="CQ275" s="6" t="str">
        <f>IF($W275=CQ$4,MAX(CQ$1:CQ274)+1,"")</f>
        <v/>
      </c>
      <c r="CR275" s="6" t="str">
        <f>IF($W275=CR$4,MAX(CR$1:CR274)+1,"")</f>
        <v/>
      </c>
      <c r="CS275" s="6" t="str">
        <f>IF($W275=CS$4,MAX(CS$1:CS274)+1,"")</f>
        <v/>
      </c>
      <c r="CT275" s="5">
        <f t="shared" si="65"/>
        <v>2</v>
      </c>
      <c r="CU275" s="6" t="str">
        <f t="shared" si="66"/>
        <v>1709901923931</v>
      </c>
      <c r="CV275" s="5" t="str">
        <f t="shared" si="67"/>
        <v>เด็กชาย</v>
      </c>
      <c r="CW275" s="5" t="str" cm="1">
        <f t="array" ref="CW275">RIGHT(F275,MIN(LEN(SUBSTITUTE(F275,รายชื่อนักเรียนแยกห้อง!$AD$5:$AD$8,""))))</f>
        <v>ปัญญากร</v>
      </c>
      <c r="CX275" s="6">
        <f t="shared" si="68"/>
        <v>0</v>
      </c>
      <c r="CY275" s="6" t="str">
        <f t="shared" si="69"/>
        <v/>
      </c>
      <c r="CZ275" s="5" t="str">
        <f t="shared" si="70"/>
        <v>มัธยมศึกษาปีที่ 2/3-0</v>
      </c>
      <c r="DA275" s="5" t="str">
        <f t="shared" si="71"/>
        <v>มัธยมศึกษาปีที่ 2/3-</v>
      </c>
      <c r="DC275" s="6" t="str">
        <f>IF(DB275="วิทย์-คณิต (เตรียมวิศวะ)",MAX($DC$1:DC274)+1,"")</f>
        <v/>
      </c>
      <c r="DD275" s="6" t="str">
        <f>IF(DB275="วิทย์-คณิต (วิทยาศาสตร์สุขภาพ)",MAX($DD$1:DD274)+1,"")</f>
        <v/>
      </c>
      <c r="DE275" s="6" t="str">
        <f>IF(DB275="ศิลป์การจัดการธุรกิจการค้าสมัยใหม่",MAX($DE$1:DE274)+1,"")</f>
        <v/>
      </c>
      <c r="DF275" s="6" t="str">
        <f>IF(DB275="ศิลป์ภาษาจีนเพื่อธุรกิจ 4.0",MAX($DF$1:DF274)+1,"")</f>
        <v/>
      </c>
      <c r="DG275" s="6" t="str">
        <f>IF(DB275="ศิลป์ภาษาอังกฤษเพื่อการสื่อสารธุรกิจ",MAX($DG$1:DG274)+1,"")</f>
        <v/>
      </c>
      <c r="DH275" s="6" t="str">
        <f>IF(DB275="นวัตกรรมการจัดการเกษตร",MAX($DH$1:DH274)+1,"")</f>
        <v/>
      </c>
      <c r="DI275" s="5">
        <f t="shared" si="72"/>
        <v>0</v>
      </c>
      <c r="DJ275" s="5" t="str">
        <f t="shared" si="73"/>
        <v>มัธยมศึกษาปีที่ 2/3-3</v>
      </c>
      <c r="DK275" s="5" t="str">
        <f t="shared" si="74"/>
        <v>-0</v>
      </c>
      <c r="DL275" s="5" t="str">
        <f t="shared" si="75"/>
        <v>มัธยมศึกษาปีที่ 2</v>
      </c>
    </row>
    <row r="276" spans="1:116">
      <c r="A276" s="5" t="str">
        <f t="shared" si="61"/>
        <v>มัธยมศึกษาปีที่ 2/3-4</v>
      </c>
      <c r="B276" s="5" t="str">
        <f t="shared" si="62"/>
        <v>ช68201-3</v>
      </c>
      <c r="C276" s="5" t="str">
        <f t="shared" si="63"/>
        <v>-0</v>
      </c>
      <c r="D276" s="8">
        <v>4</v>
      </c>
      <c r="E276" s="9" t="s">
        <v>752</v>
      </c>
      <c r="F276" s="3" t="s">
        <v>753</v>
      </c>
      <c r="G276" s="3" t="s">
        <v>754</v>
      </c>
      <c r="H276" s="11">
        <v>1</v>
      </c>
      <c r="I276" s="11">
        <v>9</v>
      </c>
      <c r="J276" s="11">
        <v>3</v>
      </c>
      <c r="K276" s="11">
        <v>9</v>
      </c>
      <c r="L276" s="11">
        <v>9</v>
      </c>
      <c r="M276" s="11">
        <v>0</v>
      </c>
      <c r="N276" s="11">
        <v>0</v>
      </c>
      <c r="O276" s="11">
        <v>7</v>
      </c>
      <c r="P276" s="11">
        <v>8</v>
      </c>
      <c r="Q276" s="11">
        <v>6</v>
      </c>
      <c r="R276" s="11">
        <v>0</v>
      </c>
      <c r="S276" s="11">
        <v>1</v>
      </c>
      <c r="T276" s="11">
        <v>7</v>
      </c>
      <c r="U276" s="11" t="s">
        <v>581</v>
      </c>
      <c r="W276" s="6" t="str">
        <f>IF(X276="","",IF(X276=รายชื่อชมรม!$B$13,รายชื่อชมรม!$A$13,IF(X276=รายชื่อชมรม!$B$14,รายชื่อชมรม!$A$14,IF(X276=รายชื่อชมรม!$B$15,รายชื่อชมรม!$A$15,IF(X276=รายชื่อชมรม!$B$16,รายชื่อชมรม!$A$16,IF(X276=รายชื่อชมรม!$B$17,รายชื่อชมรม!$A$17,IF(X276=รายชื่อชมรม!$B$18,รายชื่อชมรม!$A$18,IF(X276=รายชื่อชมรม!$B$19,รายชื่อชมรม!$A$19,IF(X276=รายชื่อชมรม!$B$20,รายชื่อชมรม!$A$20,IF(X276=รายชื่อชมรม!$B$21,รายชื่อชมรม!$A$21,IF(X276=รายชื่อชมรม!$B$22,รายชื่อชมรม!$A$22,"-")))))))))))</f>
        <v>ช68201</v>
      </c>
      <c r="X276" s="6" t="s">
        <v>2325</v>
      </c>
      <c r="Y276" s="6" t="str">
        <f>IF(W276=0,"",IF(W276="-","",IF(W276="","",VLOOKUP(W276,รายชื่อชมรม!$A$3:$F$83,3,FALSE))))</f>
        <v>นางสาวศิลป์ศุภา  คุสินธุ์</v>
      </c>
      <c r="Z276" s="6" t="str">
        <f>IF(Y276=$Z$4,MAX(Z$1:$Z275)+1,"")</f>
        <v/>
      </c>
      <c r="AA276" s="6" t="str">
        <f>IF($Y276=AA$4,MAX(AA$1:AA275)+1,"")</f>
        <v/>
      </c>
      <c r="AB276" s="6" t="str">
        <f>IF($Y276=AB$4,MAX(AB$1:AB275)+1,"")</f>
        <v/>
      </c>
      <c r="AC276" s="6" t="str">
        <f>IF($Y276=AC$4,MAX(AC$1:AC275)+1,"")</f>
        <v/>
      </c>
      <c r="AD276" s="6" t="str">
        <f>IF($Y276=AD$4,MAX(AD$1:AD275)+1,"")</f>
        <v/>
      </c>
      <c r="AE276" s="6" t="str">
        <f>IF($Y276=AE$4,MAX(AE$1:AE275)+1,"")</f>
        <v/>
      </c>
      <c r="AF276" s="6" t="str">
        <f>IF($Y276=AF$4,MAX(AF$1:AF275)+1,"")</f>
        <v/>
      </c>
      <c r="AG276" s="6" t="str">
        <f>IF($Y276=AG$4,MAX(AG$1:AG275)+1,"")</f>
        <v/>
      </c>
      <c r="AH276" s="6" t="str">
        <f>IF($Y276=AH$4,MAX(AH$1:AH275)+1,"")</f>
        <v/>
      </c>
      <c r="AI276" s="5">
        <f t="shared" si="64"/>
        <v>0</v>
      </c>
      <c r="AK276" s="6" t="str">
        <f>IF($W276=AK$4,MAX(AK$1:AK275)+1,"")</f>
        <v/>
      </c>
      <c r="AL276" s="6" t="str">
        <f>IF($W276=AL$4,MAX(AL$1:AL275)+1,"")</f>
        <v/>
      </c>
      <c r="AM276" s="6" t="str">
        <f>IF($W276=AM$4,MAX(AM$1:AM275)+1,"")</f>
        <v/>
      </c>
      <c r="AN276" s="6" t="str">
        <f>IF($W276=AN$4,MAX(AN$1:AN275)+1,"")</f>
        <v/>
      </c>
      <c r="AO276" s="6" t="str">
        <f>IF($W276=AO$4,MAX(AO$1:AO275)+1,"")</f>
        <v/>
      </c>
      <c r="AP276" s="6" t="str">
        <f>IF($W276=AP$4,MAX(AP$1:AP275)+1,"")</f>
        <v/>
      </c>
      <c r="AQ276" s="6" t="str">
        <f>IF($W276=AQ$4,MAX(AQ$1:AQ275)+1,"")</f>
        <v/>
      </c>
      <c r="AR276" s="6" t="str">
        <f>IF($W276=AR$4,MAX(AR$1:AR275)+1,"")</f>
        <v/>
      </c>
      <c r="AS276" s="6" t="str">
        <f>IF($W276=AS$4,MAX(AS$1:AS275)+1,"")</f>
        <v/>
      </c>
      <c r="AT276" s="6" t="str">
        <f>IF($W276=AT$4,MAX(AT$1:AT275)+1,"")</f>
        <v/>
      </c>
      <c r="AU276" s="6">
        <f>IF($W276=AU$4,MAX(AU$1:AU275)+1,"")</f>
        <v>3</v>
      </c>
      <c r="AV276" s="6" t="str">
        <f>IF($W276=AV$4,MAX(AV$1:AV275)+1,"")</f>
        <v/>
      </c>
      <c r="AW276" s="6" t="str">
        <f>IF($W276=AW$4,MAX(AW$1:AW275)+1,"")</f>
        <v/>
      </c>
      <c r="AX276" s="6" t="str">
        <f>IF($W276=AX$4,MAX(AX$1:AX275)+1,"")</f>
        <v/>
      </c>
      <c r="AY276" s="6" t="str">
        <f>IF($W276=AY$4,MAX(AY$1:AY275)+1,"")</f>
        <v/>
      </c>
      <c r="AZ276" s="6" t="str">
        <f>IF($W276=AZ$4,MAX(AZ$1:AZ275)+1,"")</f>
        <v/>
      </c>
      <c r="BA276" s="6" t="str">
        <f>IF($W276=BA$4,MAX(BA$1:BA275)+1,"")</f>
        <v/>
      </c>
      <c r="BB276" s="6" t="str">
        <f>IF($W276=BB$4,MAX(BB$1:BB275)+1,"")</f>
        <v/>
      </c>
      <c r="BC276" s="6" t="str">
        <f>IF($W276=BC$4,MAX(BC$1:BC275)+1,"")</f>
        <v/>
      </c>
      <c r="BD276" s="6" t="str">
        <f>IF($W276=BD$4,MAX(BD$1:BD275)+1,"")</f>
        <v/>
      </c>
      <c r="BE276" s="6" t="str">
        <f>IF($W276=BE$4,MAX(BE$1:BE275)+1,"")</f>
        <v/>
      </c>
      <c r="BF276" s="6" t="str">
        <f>IF($W276=BF$4,MAX(BF$1:BF275)+1,"")</f>
        <v/>
      </c>
      <c r="BG276" s="6" t="str">
        <f>IF($W276=BG$4,MAX(BG$1:BG275)+1,"")</f>
        <v/>
      </c>
      <c r="BH276" s="6" t="str">
        <f>IF($W276=BH$4,MAX(BH$1:BH275)+1,"")</f>
        <v/>
      </c>
      <c r="BI276" s="6" t="str">
        <f>IF($W276=BI$4,MAX(BI$1:BI275)+1,"")</f>
        <v/>
      </c>
      <c r="BJ276" s="6" t="str">
        <f>IF($W276=BJ$4,MAX(BJ$1:BJ275)+1,"")</f>
        <v/>
      </c>
      <c r="BK276" s="6" t="str">
        <f>IF($W276=BK$4,MAX(BK$1:BK275)+1,"")</f>
        <v/>
      </c>
      <c r="BL276" s="6" t="str">
        <f>IF($W276=BL$4,MAX(BL$1:BL275)+1,"")</f>
        <v/>
      </c>
      <c r="BM276" s="6" t="str">
        <f>IF($W276=BM$4,MAX(BM$1:BM275)+1,"")</f>
        <v/>
      </c>
      <c r="BN276" s="6" t="str">
        <f>IF($W276=BN$4,MAX(BN$1:BN275)+1,"")</f>
        <v/>
      </c>
      <c r="BO276" s="6" t="str">
        <f>IF($W276=BO$4,MAX(BO$1:BO275)+1,"")</f>
        <v/>
      </c>
      <c r="BP276" s="6" t="str">
        <f>IF($W276=BP$4,MAX(BP$1:BP275)+1,"")</f>
        <v/>
      </c>
      <c r="BQ276" s="6" t="str">
        <f>IF($W276=BQ$4,MAX(BQ$1:BQ275)+1,"")</f>
        <v/>
      </c>
      <c r="BR276" s="6" t="str">
        <f>IF($W276=BR$4,MAX(BR$1:BR275)+1,"")</f>
        <v/>
      </c>
      <c r="BS276" s="6" t="str">
        <f>IF($W276=BS$4,MAX(BS$1:BS275)+1,"")</f>
        <v/>
      </c>
      <c r="BT276" s="6" t="str">
        <f>IF($W276=BT$4,MAX(BT$1:BT275)+1,"")</f>
        <v/>
      </c>
      <c r="BU276" s="6" t="str">
        <f>IF($W276=BU$4,MAX(BU$1:BU275)+1,"")</f>
        <v/>
      </c>
      <c r="BV276" s="6" t="str">
        <f>IF($W276=BV$4,MAX(BV$1:BV275)+1,"")</f>
        <v/>
      </c>
      <c r="BW276" s="6" t="str">
        <f>IF($W276=BW$4,MAX(BW$1:BW275)+1,"")</f>
        <v/>
      </c>
      <c r="BX276" s="6" t="str">
        <f>IF($W276=BX$4,MAX(BX$1:BX275)+1,"")</f>
        <v/>
      </c>
      <c r="BY276" s="6" t="str">
        <f>IF($W276=BY$4,MAX(BY$1:BY275)+1,"")</f>
        <v/>
      </c>
      <c r="BZ276" s="6" t="str">
        <f>IF($W276=BZ$4,MAX(BZ$1:BZ275)+1,"")</f>
        <v/>
      </c>
      <c r="CA276" s="6" t="str">
        <f>IF($W276=CA$4,MAX(CA$1:CA275)+1,"")</f>
        <v/>
      </c>
      <c r="CB276" s="6" t="str">
        <f>IF($W276=CB$4,MAX(CB$1:CB275)+1,"")</f>
        <v/>
      </c>
      <c r="CC276" s="6" t="str">
        <f>IF($W276=CC$4,MAX(CC$1:CC275)+1,"")</f>
        <v/>
      </c>
      <c r="CD276" s="6" t="str">
        <f>IF($W276=CD$4,MAX(CD$1:CD275)+1,"")</f>
        <v/>
      </c>
      <c r="CE276" s="6" t="str">
        <f>IF($W276=CE$4,MAX(CE$1:CE275)+1,"")</f>
        <v/>
      </c>
      <c r="CF276" s="6" t="str">
        <f>IF($W276=CF$4,MAX(CF$1:CF275)+1,"")</f>
        <v/>
      </c>
      <c r="CG276" s="6" t="str">
        <f>IF($W276=CG$4,MAX(CG$1:CG275)+1,"")</f>
        <v/>
      </c>
      <c r="CH276" s="6" t="str">
        <f>IF($W276=CH$4,MAX(CH$1:CH275)+1,"")</f>
        <v/>
      </c>
      <c r="CI276" s="6" t="str">
        <f>IF($W276=CI$4,MAX(CI$1:CI275)+1,"")</f>
        <v/>
      </c>
      <c r="CJ276" s="6" t="str">
        <f>IF($W276=CJ$4,MAX(CJ$1:CJ275)+1,"")</f>
        <v/>
      </c>
      <c r="CK276" s="6" t="str">
        <f>IF($W276=CK$4,MAX(CK$1:CK275)+1,"")</f>
        <v/>
      </c>
      <c r="CL276" s="6" t="str">
        <f>IF($W276=CL$4,MAX(CL$1:CL275)+1,"")</f>
        <v/>
      </c>
      <c r="CM276" s="6" t="str">
        <f>IF($W276=CM$4,MAX(CM$1:CM275)+1,"")</f>
        <v/>
      </c>
      <c r="CN276" s="6" t="str">
        <f>IF($W276=CN$4,MAX(CN$1:CN275)+1,"")</f>
        <v/>
      </c>
      <c r="CO276" s="6" t="str">
        <f>IF($W276=CO$4,MAX(CO$1:CO275)+1,"")</f>
        <v/>
      </c>
      <c r="CP276" s="6" t="str">
        <f>IF($W276=CP$4,MAX(CP$1:CP275)+1,"")</f>
        <v/>
      </c>
      <c r="CQ276" s="6" t="str">
        <f>IF($W276=CQ$4,MAX(CQ$1:CQ275)+1,"")</f>
        <v/>
      </c>
      <c r="CR276" s="6" t="str">
        <f>IF($W276=CR$4,MAX(CR$1:CR275)+1,"")</f>
        <v/>
      </c>
      <c r="CS276" s="6" t="str">
        <f>IF($W276=CS$4,MAX(CS$1:CS275)+1,"")</f>
        <v/>
      </c>
      <c r="CT276" s="5">
        <f t="shared" si="65"/>
        <v>3</v>
      </c>
      <c r="CU276" s="6" t="str">
        <f t="shared" si="66"/>
        <v>1939900786017</v>
      </c>
      <c r="CV276" s="5" t="str">
        <f t="shared" si="67"/>
        <v>เด็กชาย</v>
      </c>
      <c r="CW276" s="5" t="str" cm="1">
        <f t="array" ref="CW276">RIGHT(F276,MIN(LEN(SUBSTITUTE(F276,รายชื่อนักเรียนแยกห้อง!$AD$5:$AD$8,""))))</f>
        <v>พงศ์ภัค</v>
      </c>
      <c r="CX276" s="6">
        <f t="shared" si="68"/>
        <v>0</v>
      </c>
      <c r="CY276" s="6" t="str">
        <f t="shared" si="69"/>
        <v/>
      </c>
      <c r="CZ276" s="5" t="str">
        <f t="shared" si="70"/>
        <v>มัธยมศึกษาปีที่ 2/3-0</v>
      </c>
      <c r="DA276" s="5" t="str">
        <f t="shared" si="71"/>
        <v>มัธยมศึกษาปีที่ 2/3-</v>
      </c>
      <c r="DC276" s="6" t="str">
        <f>IF(DB276="วิทย์-คณิต (เตรียมวิศวะ)",MAX($DC$1:DC275)+1,"")</f>
        <v/>
      </c>
      <c r="DD276" s="6" t="str">
        <f>IF(DB276="วิทย์-คณิต (วิทยาศาสตร์สุขภาพ)",MAX($DD$1:DD275)+1,"")</f>
        <v/>
      </c>
      <c r="DE276" s="6" t="str">
        <f>IF(DB276="ศิลป์การจัดการธุรกิจการค้าสมัยใหม่",MAX($DE$1:DE275)+1,"")</f>
        <v/>
      </c>
      <c r="DF276" s="6" t="str">
        <f>IF(DB276="ศิลป์ภาษาจีนเพื่อธุรกิจ 4.0",MAX($DF$1:DF275)+1,"")</f>
        <v/>
      </c>
      <c r="DG276" s="6" t="str">
        <f>IF(DB276="ศิลป์ภาษาอังกฤษเพื่อการสื่อสารธุรกิจ",MAX($DG$1:DG275)+1,"")</f>
        <v/>
      </c>
      <c r="DH276" s="6" t="str">
        <f>IF(DB276="นวัตกรรมการจัดการเกษตร",MAX($DH$1:DH275)+1,"")</f>
        <v/>
      </c>
      <c r="DI276" s="5">
        <f t="shared" si="72"/>
        <v>0</v>
      </c>
      <c r="DJ276" s="5" t="str">
        <f t="shared" si="73"/>
        <v>มัธยมศึกษาปีที่ 2/3-4</v>
      </c>
      <c r="DK276" s="5" t="str">
        <f t="shared" si="74"/>
        <v>-0</v>
      </c>
      <c r="DL276" s="5" t="str">
        <f t="shared" si="75"/>
        <v>มัธยมศึกษาปีที่ 2</v>
      </c>
    </row>
    <row r="277" spans="1:116">
      <c r="A277" s="5" t="str">
        <f t="shared" si="61"/>
        <v>มัธยมศึกษาปีที่ 2/3-5</v>
      </c>
      <c r="B277" s="5" t="str">
        <f t="shared" si="62"/>
        <v>ช68201-4</v>
      </c>
      <c r="C277" s="5" t="str">
        <f t="shared" si="63"/>
        <v>-0</v>
      </c>
      <c r="D277" s="8">
        <v>5</v>
      </c>
      <c r="E277" s="9" t="s">
        <v>755</v>
      </c>
      <c r="F277" s="3" t="s">
        <v>756</v>
      </c>
      <c r="G277" s="3" t="s">
        <v>2060</v>
      </c>
      <c r="H277" s="11">
        <v>1</v>
      </c>
      <c r="I277" s="11">
        <v>7</v>
      </c>
      <c r="J277" s="11">
        <v>7</v>
      </c>
      <c r="K277" s="11">
        <v>0</v>
      </c>
      <c r="L277" s="11">
        <v>5</v>
      </c>
      <c r="M277" s="11">
        <v>0</v>
      </c>
      <c r="N277" s="11">
        <v>0</v>
      </c>
      <c r="O277" s="11">
        <v>1</v>
      </c>
      <c r="P277" s="11">
        <v>5</v>
      </c>
      <c r="Q277" s="11">
        <v>0</v>
      </c>
      <c r="R277" s="11">
        <v>3</v>
      </c>
      <c r="S277" s="11">
        <v>0</v>
      </c>
      <c r="T277" s="11">
        <v>5</v>
      </c>
      <c r="U277" s="11" t="s">
        <v>581</v>
      </c>
      <c r="W277" s="6" t="str">
        <f>IF(X277="","",IF(X277=รายชื่อชมรม!$B$13,รายชื่อชมรม!$A$13,IF(X277=รายชื่อชมรม!$B$14,รายชื่อชมรม!$A$14,IF(X277=รายชื่อชมรม!$B$15,รายชื่อชมรม!$A$15,IF(X277=รายชื่อชมรม!$B$16,รายชื่อชมรม!$A$16,IF(X277=รายชื่อชมรม!$B$17,รายชื่อชมรม!$A$17,IF(X277=รายชื่อชมรม!$B$18,รายชื่อชมรม!$A$18,IF(X277=รายชื่อชมรม!$B$19,รายชื่อชมรม!$A$19,IF(X277=รายชื่อชมรม!$B$20,รายชื่อชมรม!$A$20,IF(X277=รายชื่อชมรม!$B$21,รายชื่อชมรม!$A$21,IF(X277=รายชื่อชมรม!$B$22,รายชื่อชมรม!$A$22,"-")))))))))))</f>
        <v>ช68201</v>
      </c>
      <c r="X277" s="6" t="s">
        <v>2325</v>
      </c>
      <c r="Y277" s="6" t="str">
        <f>IF(W277=0,"",IF(W277="-","",IF(W277="","",VLOOKUP(W277,รายชื่อชมรม!$A$3:$F$83,3,FALSE))))</f>
        <v>นางสาวศิลป์ศุภา  คุสินธุ์</v>
      </c>
      <c r="Z277" s="6" t="str">
        <f>IF(Y277=$Z$4,MAX(Z$1:$Z276)+1,"")</f>
        <v/>
      </c>
      <c r="AA277" s="6" t="str">
        <f>IF($Y277=AA$4,MAX(AA$1:AA276)+1,"")</f>
        <v/>
      </c>
      <c r="AB277" s="6" t="str">
        <f>IF($Y277=AB$4,MAX(AB$1:AB276)+1,"")</f>
        <v/>
      </c>
      <c r="AC277" s="6" t="str">
        <f>IF($Y277=AC$4,MAX(AC$1:AC276)+1,"")</f>
        <v/>
      </c>
      <c r="AD277" s="6" t="str">
        <f>IF($Y277=AD$4,MAX(AD$1:AD276)+1,"")</f>
        <v/>
      </c>
      <c r="AE277" s="6" t="str">
        <f>IF($Y277=AE$4,MAX(AE$1:AE276)+1,"")</f>
        <v/>
      </c>
      <c r="AF277" s="6" t="str">
        <f>IF($Y277=AF$4,MAX(AF$1:AF276)+1,"")</f>
        <v/>
      </c>
      <c r="AG277" s="6" t="str">
        <f>IF($Y277=AG$4,MAX(AG$1:AG276)+1,"")</f>
        <v/>
      </c>
      <c r="AH277" s="6" t="str">
        <f>IF($Y277=AH$4,MAX(AH$1:AH276)+1,"")</f>
        <v/>
      </c>
      <c r="AI277" s="5">
        <f t="shared" si="64"/>
        <v>0</v>
      </c>
      <c r="AK277" s="6" t="str">
        <f>IF($W277=AK$4,MAX(AK$1:AK276)+1,"")</f>
        <v/>
      </c>
      <c r="AL277" s="6" t="str">
        <f>IF($W277=AL$4,MAX(AL$1:AL276)+1,"")</f>
        <v/>
      </c>
      <c r="AM277" s="6" t="str">
        <f>IF($W277=AM$4,MAX(AM$1:AM276)+1,"")</f>
        <v/>
      </c>
      <c r="AN277" s="6" t="str">
        <f>IF($W277=AN$4,MAX(AN$1:AN276)+1,"")</f>
        <v/>
      </c>
      <c r="AO277" s="6" t="str">
        <f>IF($W277=AO$4,MAX(AO$1:AO276)+1,"")</f>
        <v/>
      </c>
      <c r="AP277" s="6" t="str">
        <f>IF($W277=AP$4,MAX(AP$1:AP276)+1,"")</f>
        <v/>
      </c>
      <c r="AQ277" s="6" t="str">
        <f>IF($W277=AQ$4,MAX(AQ$1:AQ276)+1,"")</f>
        <v/>
      </c>
      <c r="AR277" s="6" t="str">
        <f>IF($W277=AR$4,MAX(AR$1:AR276)+1,"")</f>
        <v/>
      </c>
      <c r="AS277" s="6" t="str">
        <f>IF($W277=AS$4,MAX(AS$1:AS276)+1,"")</f>
        <v/>
      </c>
      <c r="AT277" s="6" t="str">
        <f>IF($W277=AT$4,MAX(AT$1:AT276)+1,"")</f>
        <v/>
      </c>
      <c r="AU277" s="6">
        <f>IF($W277=AU$4,MAX(AU$1:AU276)+1,"")</f>
        <v>4</v>
      </c>
      <c r="AV277" s="6" t="str">
        <f>IF($W277=AV$4,MAX(AV$1:AV276)+1,"")</f>
        <v/>
      </c>
      <c r="AW277" s="6" t="str">
        <f>IF($W277=AW$4,MAX(AW$1:AW276)+1,"")</f>
        <v/>
      </c>
      <c r="AX277" s="6" t="str">
        <f>IF($W277=AX$4,MAX(AX$1:AX276)+1,"")</f>
        <v/>
      </c>
      <c r="AY277" s="6" t="str">
        <f>IF($W277=AY$4,MAX(AY$1:AY276)+1,"")</f>
        <v/>
      </c>
      <c r="AZ277" s="6" t="str">
        <f>IF($W277=AZ$4,MAX(AZ$1:AZ276)+1,"")</f>
        <v/>
      </c>
      <c r="BA277" s="6" t="str">
        <f>IF($W277=BA$4,MAX(BA$1:BA276)+1,"")</f>
        <v/>
      </c>
      <c r="BB277" s="6" t="str">
        <f>IF($W277=BB$4,MAX(BB$1:BB276)+1,"")</f>
        <v/>
      </c>
      <c r="BC277" s="6" t="str">
        <f>IF($W277=BC$4,MAX(BC$1:BC276)+1,"")</f>
        <v/>
      </c>
      <c r="BD277" s="6" t="str">
        <f>IF($W277=BD$4,MAX(BD$1:BD276)+1,"")</f>
        <v/>
      </c>
      <c r="BE277" s="6" t="str">
        <f>IF($W277=BE$4,MAX(BE$1:BE276)+1,"")</f>
        <v/>
      </c>
      <c r="BF277" s="6" t="str">
        <f>IF($W277=BF$4,MAX(BF$1:BF276)+1,"")</f>
        <v/>
      </c>
      <c r="BG277" s="6" t="str">
        <f>IF($W277=BG$4,MAX(BG$1:BG276)+1,"")</f>
        <v/>
      </c>
      <c r="BH277" s="6" t="str">
        <f>IF($W277=BH$4,MAX(BH$1:BH276)+1,"")</f>
        <v/>
      </c>
      <c r="BI277" s="6" t="str">
        <f>IF($W277=BI$4,MAX(BI$1:BI276)+1,"")</f>
        <v/>
      </c>
      <c r="BJ277" s="6" t="str">
        <f>IF($W277=BJ$4,MAX(BJ$1:BJ276)+1,"")</f>
        <v/>
      </c>
      <c r="BK277" s="6" t="str">
        <f>IF($W277=BK$4,MAX(BK$1:BK276)+1,"")</f>
        <v/>
      </c>
      <c r="BL277" s="6" t="str">
        <f>IF($W277=BL$4,MAX(BL$1:BL276)+1,"")</f>
        <v/>
      </c>
      <c r="BM277" s="6" t="str">
        <f>IF($W277=BM$4,MAX(BM$1:BM276)+1,"")</f>
        <v/>
      </c>
      <c r="BN277" s="6" t="str">
        <f>IF($W277=BN$4,MAX(BN$1:BN276)+1,"")</f>
        <v/>
      </c>
      <c r="BO277" s="6" t="str">
        <f>IF($W277=BO$4,MAX(BO$1:BO276)+1,"")</f>
        <v/>
      </c>
      <c r="BP277" s="6" t="str">
        <f>IF($W277=BP$4,MAX(BP$1:BP276)+1,"")</f>
        <v/>
      </c>
      <c r="BQ277" s="6" t="str">
        <f>IF($W277=BQ$4,MAX(BQ$1:BQ276)+1,"")</f>
        <v/>
      </c>
      <c r="BR277" s="6" t="str">
        <f>IF($W277=BR$4,MAX(BR$1:BR276)+1,"")</f>
        <v/>
      </c>
      <c r="BS277" s="6" t="str">
        <f>IF($W277=BS$4,MAX(BS$1:BS276)+1,"")</f>
        <v/>
      </c>
      <c r="BT277" s="6" t="str">
        <f>IF($W277=BT$4,MAX(BT$1:BT276)+1,"")</f>
        <v/>
      </c>
      <c r="BU277" s="6" t="str">
        <f>IF($W277=BU$4,MAX(BU$1:BU276)+1,"")</f>
        <v/>
      </c>
      <c r="BV277" s="6" t="str">
        <f>IF($W277=BV$4,MAX(BV$1:BV276)+1,"")</f>
        <v/>
      </c>
      <c r="BW277" s="6" t="str">
        <f>IF($W277=BW$4,MAX(BW$1:BW276)+1,"")</f>
        <v/>
      </c>
      <c r="BX277" s="6" t="str">
        <f>IF($W277=BX$4,MAX(BX$1:BX276)+1,"")</f>
        <v/>
      </c>
      <c r="BY277" s="6" t="str">
        <f>IF($W277=BY$4,MAX(BY$1:BY276)+1,"")</f>
        <v/>
      </c>
      <c r="BZ277" s="6" t="str">
        <f>IF($W277=BZ$4,MAX(BZ$1:BZ276)+1,"")</f>
        <v/>
      </c>
      <c r="CA277" s="6" t="str">
        <f>IF($W277=CA$4,MAX(CA$1:CA276)+1,"")</f>
        <v/>
      </c>
      <c r="CB277" s="6" t="str">
        <f>IF($W277=CB$4,MAX(CB$1:CB276)+1,"")</f>
        <v/>
      </c>
      <c r="CC277" s="6" t="str">
        <f>IF($W277=CC$4,MAX(CC$1:CC276)+1,"")</f>
        <v/>
      </c>
      <c r="CD277" s="6" t="str">
        <f>IF($W277=CD$4,MAX(CD$1:CD276)+1,"")</f>
        <v/>
      </c>
      <c r="CE277" s="6" t="str">
        <f>IF($W277=CE$4,MAX(CE$1:CE276)+1,"")</f>
        <v/>
      </c>
      <c r="CF277" s="6" t="str">
        <f>IF($W277=CF$4,MAX(CF$1:CF276)+1,"")</f>
        <v/>
      </c>
      <c r="CG277" s="6" t="str">
        <f>IF($W277=CG$4,MAX(CG$1:CG276)+1,"")</f>
        <v/>
      </c>
      <c r="CH277" s="6" t="str">
        <f>IF($W277=CH$4,MAX(CH$1:CH276)+1,"")</f>
        <v/>
      </c>
      <c r="CI277" s="6" t="str">
        <f>IF($W277=CI$4,MAX(CI$1:CI276)+1,"")</f>
        <v/>
      </c>
      <c r="CJ277" s="6" t="str">
        <f>IF($W277=CJ$4,MAX(CJ$1:CJ276)+1,"")</f>
        <v/>
      </c>
      <c r="CK277" s="6" t="str">
        <f>IF($W277=CK$4,MAX(CK$1:CK276)+1,"")</f>
        <v/>
      </c>
      <c r="CL277" s="6" t="str">
        <f>IF($W277=CL$4,MAX(CL$1:CL276)+1,"")</f>
        <v/>
      </c>
      <c r="CM277" s="6" t="str">
        <f>IF($W277=CM$4,MAX(CM$1:CM276)+1,"")</f>
        <v/>
      </c>
      <c r="CN277" s="6" t="str">
        <f>IF($W277=CN$4,MAX(CN$1:CN276)+1,"")</f>
        <v/>
      </c>
      <c r="CO277" s="6" t="str">
        <f>IF($W277=CO$4,MAX(CO$1:CO276)+1,"")</f>
        <v/>
      </c>
      <c r="CP277" s="6" t="str">
        <f>IF($W277=CP$4,MAX(CP$1:CP276)+1,"")</f>
        <v/>
      </c>
      <c r="CQ277" s="6" t="str">
        <f>IF($W277=CQ$4,MAX(CQ$1:CQ276)+1,"")</f>
        <v/>
      </c>
      <c r="CR277" s="6" t="str">
        <f>IF($W277=CR$4,MAX(CR$1:CR276)+1,"")</f>
        <v/>
      </c>
      <c r="CS277" s="6" t="str">
        <f>IF($W277=CS$4,MAX(CS$1:CS276)+1,"")</f>
        <v/>
      </c>
      <c r="CT277" s="5">
        <f t="shared" si="65"/>
        <v>4</v>
      </c>
      <c r="CU277" s="6" t="str">
        <f t="shared" si="66"/>
        <v>1770500150305</v>
      </c>
      <c r="CV277" s="5" t="str">
        <f t="shared" si="67"/>
        <v>เด็กชาย</v>
      </c>
      <c r="CW277" s="5" t="str" cm="1">
        <f t="array" ref="CW277">RIGHT(F277,MIN(LEN(SUBSTITUTE(F277,รายชื่อนักเรียนแยกห้อง!$AD$5:$AD$8,""))))</f>
        <v>กรพล</v>
      </c>
      <c r="CX277" s="6">
        <f t="shared" si="68"/>
        <v>0</v>
      </c>
      <c r="CY277" s="6" t="str">
        <f t="shared" si="69"/>
        <v/>
      </c>
      <c r="CZ277" s="5" t="str">
        <f t="shared" si="70"/>
        <v>มัธยมศึกษาปีที่ 2/3-0</v>
      </c>
      <c r="DA277" s="5" t="str">
        <f t="shared" si="71"/>
        <v>มัธยมศึกษาปีที่ 2/3-</v>
      </c>
      <c r="DC277" s="6" t="str">
        <f>IF(DB277="วิทย์-คณิต (เตรียมวิศวะ)",MAX($DC$1:DC276)+1,"")</f>
        <v/>
      </c>
      <c r="DD277" s="6" t="str">
        <f>IF(DB277="วิทย์-คณิต (วิทยาศาสตร์สุขภาพ)",MAX($DD$1:DD276)+1,"")</f>
        <v/>
      </c>
      <c r="DE277" s="6" t="str">
        <f>IF(DB277="ศิลป์การจัดการธุรกิจการค้าสมัยใหม่",MAX($DE$1:DE276)+1,"")</f>
        <v/>
      </c>
      <c r="DF277" s="6" t="str">
        <f>IF(DB277="ศิลป์ภาษาจีนเพื่อธุรกิจ 4.0",MAX($DF$1:DF276)+1,"")</f>
        <v/>
      </c>
      <c r="DG277" s="6" t="str">
        <f>IF(DB277="ศิลป์ภาษาอังกฤษเพื่อการสื่อสารธุรกิจ",MAX($DG$1:DG276)+1,"")</f>
        <v/>
      </c>
      <c r="DH277" s="6" t="str">
        <f>IF(DB277="นวัตกรรมการจัดการเกษตร",MAX($DH$1:DH276)+1,"")</f>
        <v/>
      </c>
      <c r="DI277" s="5">
        <f t="shared" si="72"/>
        <v>0</v>
      </c>
      <c r="DJ277" s="5" t="str">
        <f t="shared" si="73"/>
        <v>มัธยมศึกษาปีที่ 2/3-5</v>
      </c>
      <c r="DK277" s="5" t="str">
        <f t="shared" si="74"/>
        <v>-0</v>
      </c>
      <c r="DL277" s="5" t="str">
        <f t="shared" si="75"/>
        <v>มัธยมศึกษาปีที่ 2</v>
      </c>
    </row>
    <row r="278" spans="1:116">
      <c r="A278" s="5" t="str">
        <f t="shared" si="61"/>
        <v>มัธยมศึกษาปีที่ 2/3-6</v>
      </c>
      <c r="B278" s="5" t="str">
        <f t="shared" si="62"/>
        <v>ช68201-5</v>
      </c>
      <c r="C278" s="5" t="str">
        <f t="shared" si="63"/>
        <v>-0</v>
      </c>
      <c r="D278" s="8">
        <v>6</v>
      </c>
      <c r="E278" s="9" t="s">
        <v>757</v>
      </c>
      <c r="F278" s="3" t="s">
        <v>758</v>
      </c>
      <c r="G278" s="3" t="s">
        <v>759</v>
      </c>
      <c r="H278" s="11">
        <v>1</v>
      </c>
      <c r="I278" s="11">
        <v>8</v>
      </c>
      <c r="J278" s="11">
        <v>4</v>
      </c>
      <c r="K278" s="11">
        <v>9</v>
      </c>
      <c r="L278" s="11">
        <v>9</v>
      </c>
      <c r="M278" s="11">
        <v>0</v>
      </c>
      <c r="N278" s="11">
        <v>2</v>
      </c>
      <c r="O278" s="11">
        <v>3</v>
      </c>
      <c r="P278" s="11">
        <v>1</v>
      </c>
      <c r="Q278" s="11">
        <v>3</v>
      </c>
      <c r="R278" s="11">
        <v>1</v>
      </c>
      <c r="S278" s="11">
        <v>3</v>
      </c>
      <c r="T278" s="11">
        <v>3</v>
      </c>
      <c r="U278" s="11" t="s">
        <v>581</v>
      </c>
      <c r="W278" s="6" t="str">
        <f>IF(X278="","",IF(X278=รายชื่อชมรม!$B$13,รายชื่อชมรม!$A$13,IF(X278=รายชื่อชมรม!$B$14,รายชื่อชมรม!$A$14,IF(X278=รายชื่อชมรม!$B$15,รายชื่อชมรม!$A$15,IF(X278=รายชื่อชมรม!$B$16,รายชื่อชมรม!$A$16,IF(X278=รายชื่อชมรม!$B$17,รายชื่อชมรม!$A$17,IF(X278=รายชื่อชมรม!$B$18,รายชื่อชมรม!$A$18,IF(X278=รายชื่อชมรม!$B$19,รายชื่อชมรม!$A$19,IF(X278=รายชื่อชมรม!$B$20,รายชื่อชมรม!$A$20,IF(X278=รายชื่อชมรม!$B$21,รายชื่อชมรม!$A$21,IF(X278=รายชื่อชมรม!$B$22,รายชื่อชมรม!$A$22,"-")))))))))))</f>
        <v>ช68201</v>
      </c>
      <c r="X278" s="6" t="s">
        <v>2325</v>
      </c>
      <c r="Y278" s="6" t="str">
        <f>IF(W278=0,"",IF(W278="-","",IF(W278="","",VLOOKUP(W278,รายชื่อชมรม!$A$3:$F$83,3,FALSE))))</f>
        <v>นางสาวศิลป์ศุภา  คุสินธุ์</v>
      </c>
      <c r="Z278" s="6" t="str">
        <f>IF(Y278=$Z$4,MAX(Z$1:$Z277)+1,"")</f>
        <v/>
      </c>
      <c r="AA278" s="6" t="str">
        <f>IF($Y278=AA$4,MAX(AA$1:AA277)+1,"")</f>
        <v/>
      </c>
      <c r="AB278" s="6" t="str">
        <f>IF($Y278=AB$4,MAX(AB$1:AB277)+1,"")</f>
        <v/>
      </c>
      <c r="AC278" s="6" t="str">
        <f>IF($Y278=AC$4,MAX(AC$1:AC277)+1,"")</f>
        <v/>
      </c>
      <c r="AD278" s="6" t="str">
        <f>IF($Y278=AD$4,MAX(AD$1:AD277)+1,"")</f>
        <v/>
      </c>
      <c r="AE278" s="6" t="str">
        <f>IF($Y278=AE$4,MAX(AE$1:AE277)+1,"")</f>
        <v/>
      </c>
      <c r="AF278" s="6" t="str">
        <f>IF($Y278=AF$4,MAX(AF$1:AF277)+1,"")</f>
        <v/>
      </c>
      <c r="AG278" s="6" t="str">
        <f>IF($Y278=AG$4,MAX(AG$1:AG277)+1,"")</f>
        <v/>
      </c>
      <c r="AH278" s="6" t="str">
        <f>IF($Y278=AH$4,MAX(AH$1:AH277)+1,"")</f>
        <v/>
      </c>
      <c r="AI278" s="5">
        <f t="shared" si="64"/>
        <v>0</v>
      </c>
      <c r="AK278" s="6" t="str">
        <f>IF($W278=AK$4,MAX(AK$1:AK277)+1,"")</f>
        <v/>
      </c>
      <c r="AL278" s="6" t="str">
        <f>IF($W278=AL$4,MAX(AL$1:AL277)+1,"")</f>
        <v/>
      </c>
      <c r="AM278" s="6" t="str">
        <f>IF($W278=AM$4,MAX(AM$1:AM277)+1,"")</f>
        <v/>
      </c>
      <c r="AN278" s="6" t="str">
        <f>IF($W278=AN$4,MAX(AN$1:AN277)+1,"")</f>
        <v/>
      </c>
      <c r="AO278" s="6" t="str">
        <f>IF($W278=AO$4,MAX(AO$1:AO277)+1,"")</f>
        <v/>
      </c>
      <c r="AP278" s="6" t="str">
        <f>IF($W278=AP$4,MAX(AP$1:AP277)+1,"")</f>
        <v/>
      </c>
      <c r="AQ278" s="6" t="str">
        <f>IF($W278=AQ$4,MAX(AQ$1:AQ277)+1,"")</f>
        <v/>
      </c>
      <c r="AR278" s="6" t="str">
        <f>IF($W278=AR$4,MAX(AR$1:AR277)+1,"")</f>
        <v/>
      </c>
      <c r="AS278" s="6" t="str">
        <f>IF($W278=AS$4,MAX(AS$1:AS277)+1,"")</f>
        <v/>
      </c>
      <c r="AT278" s="6" t="str">
        <f>IF($W278=AT$4,MAX(AT$1:AT277)+1,"")</f>
        <v/>
      </c>
      <c r="AU278" s="6">
        <f>IF($W278=AU$4,MAX(AU$1:AU277)+1,"")</f>
        <v>5</v>
      </c>
      <c r="AV278" s="6" t="str">
        <f>IF($W278=AV$4,MAX(AV$1:AV277)+1,"")</f>
        <v/>
      </c>
      <c r="AW278" s="6" t="str">
        <f>IF($W278=AW$4,MAX(AW$1:AW277)+1,"")</f>
        <v/>
      </c>
      <c r="AX278" s="6" t="str">
        <f>IF($W278=AX$4,MAX(AX$1:AX277)+1,"")</f>
        <v/>
      </c>
      <c r="AY278" s="6" t="str">
        <f>IF($W278=AY$4,MAX(AY$1:AY277)+1,"")</f>
        <v/>
      </c>
      <c r="AZ278" s="6" t="str">
        <f>IF($W278=AZ$4,MAX(AZ$1:AZ277)+1,"")</f>
        <v/>
      </c>
      <c r="BA278" s="6" t="str">
        <f>IF($W278=BA$4,MAX(BA$1:BA277)+1,"")</f>
        <v/>
      </c>
      <c r="BB278" s="6" t="str">
        <f>IF($W278=BB$4,MAX(BB$1:BB277)+1,"")</f>
        <v/>
      </c>
      <c r="BC278" s="6" t="str">
        <f>IF($W278=BC$4,MAX(BC$1:BC277)+1,"")</f>
        <v/>
      </c>
      <c r="BD278" s="6" t="str">
        <f>IF($W278=BD$4,MAX(BD$1:BD277)+1,"")</f>
        <v/>
      </c>
      <c r="BE278" s="6" t="str">
        <f>IF($W278=BE$4,MAX(BE$1:BE277)+1,"")</f>
        <v/>
      </c>
      <c r="BF278" s="6" t="str">
        <f>IF($W278=BF$4,MAX(BF$1:BF277)+1,"")</f>
        <v/>
      </c>
      <c r="BG278" s="6" t="str">
        <f>IF($W278=BG$4,MAX(BG$1:BG277)+1,"")</f>
        <v/>
      </c>
      <c r="BH278" s="6" t="str">
        <f>IF($W278=BH$4,MAX(BH$1:BH277)+1,"")</f>
        <v/>
      </c>
      <c r="BI278" s="6" t="str">
        <f>IF($W278=BI$4,MAX(BI$1:BI277)+1,"")</f>
        <v/>
      </c>
      <c r="BJ278" s="6" t="str">
        <f>IF($W278=BJ$4,MAX(BJ$1:BJ277)+1,"")</f>
        <v/>
      </c>
      <c r="BK278" s="6" t="str">
        <f>IF($W278=BK$4,MAX(BK$1:BK277)+1,"")</f>
        <v/>
      </c>
      <c r="BL278" s="6" t="str">
        <f>IF($W278=BL$4,MAX(BL$1:BL277)+1,"")</f>
        <v/>
      </c>
      <c r="BM278" s="6" t="str">
        <f>IF($W278=BM$4,MAX(BM$1:BM277)+1,"")</f>
        <v/>
      </c>
      <c r="BN278" s="6" t="str">
        <f>IF($W278=BN$4,MAX(BN$1:BN277)+1,"")</f>
        <v/>
      </c>
      <c r="BO278" s="6" t="str">
        <f>IF($W278=BO$4,MAX(BO$1:BO277)+1,"")</f>
        <v/>
      </c>
      <c r="BP278" s="6" t="str">
        <f>IF($W278=BP$4,MAX(BP$1:BP277)+1,"")</f>
        <v/>
      </c>
      <c r="BQ278" s="6" t="str">
        <f>IF($W278=BQ$4,MAX(BQ$1:BQ277)+1,"")</f>
        <v/>
      </c>
      <c r="BR278" s="6" t="str">
        <f>IF($W278=BR$4,MAX(BR$1:BR277)+1,"")</f>
        <v/>
      </c>
      <c r="BS278" s="6" t="str">
        <f>IF($W278=BS$4,MAX(BS$1:BS277)+1,"")</f>
        <v/>
      </c>
      <c r="BT278" s="6" t="str">
        <f>IF($W278=BT$4,MAX(BT$1:BT277)+1,"")</f>
        <v/>
      </c>
      <c r="BU278" s="6" t="str">
        <f>IF($W278=BU$4,MAX(BU$1:BU277)+1,"")</f>
        <v/>
      </c>
      <c r="BV278" s="6" t="str">
        <f>IF($W278=BV$4,MAX(BV$1:BV277)+1,"")</f>
        <v/>
      </c>
      <c r="BW278" s="6" t="str">
        <f>IF($W278=BW$4,MAX(BW$1:BW277)+1,"")</f>
        <v/>
      </c>
      <c r="BX278" s="6" t="str">
        <f>IF($W278=BX$4,MAX(BX$1:BX277)+1,"")</f>
        <v/>
      </c>
      <c r="BY278" s="6" t="str">
        <f>IF($W278=BY$4,MAX(BY$1:BY277)+1,"")</f>
        <v/>
      </c>
      <c r="BZ278" s="6" t="str">
        <f>IF($W278=BZ$4,MAX(BZ$1:BZ277)+1,"")</f>
        <v/>
      </c>
      <c r="CA278" s="6" t="str">
        <f>IF($W278=CA$4,MAX(CA$1:CA277)+1,"")</f>
        <v/>
      </c>
      <c r="CB278" s="6" t="str">
        <f>IF($W278=CB$4,MAX(CB$1:CB277)+1,"")</f>
        <v/>
      </c>
      <c r="CC278" s="6" t="str">
        <f>IF($W278=CC$4,MAX(CC$1:CC277)+1,"")</f>
        <v/>
      </c>
      <c r="CD278" s="6" t="str">
        <f>IF($W278=CD$4,MAX(CD$1:CD277)+1,"")</f>
        <v/>
      </c>
      <c r="CE278" s="6" t="str">
        <f>IF($W278=CE$4,MAX(CE$1:CE277)+1,"")</f>
        <v/>
      </c>
      <c r="CF278" s="6" t="str">
        <f>IF($W278=CF$4,MAX(CF$1:CF277)+1,"")</f>
        <v/>
      </c>
      <c r="CG278" s="6" t="str">
        <f>IF($W278=CG$4,MAX(CG$1:CG277)+1,"")</f>
        <v/>
      </c>
      <c r="CH278" s="6" t="str">
        <f>IF($W278=CH$4,MAX(CH$1:CH277)+1,"")</f>
        <v/>
      </c>
      <c r="CI278" s="6" t="str">
        <f>IF($W278=CI$4,MAX(CI$1:CI277)+1,"")</f>
        <v/>
      </c>
      <c r="CJ278" s="6" t="str">
        <f>IF($W278=CJ$4,MAX(CJ$1:CJ277)+1,"")</f>
        <v/>
      </c>
      <c r="CK278" s="6" t="str">
        <f>IF($W278=CK$4,MAX(CK$1:CK277)+1,"")</f>
        <v/>
      </c>
      <c r="CL278" s="6" t="str">
        <f>IF($W278=CL$4,MAX(CL$1:CL277)+1,"")</f>
        <v/>
      </c>
      <c r="CM278" s="6" t="str">
        <f>IF($W278=CM$4,MAX(CM$1:CM277)+1,"")</f>
        <v/>
      </c>
      <c r="CN278" s="6" t="str">
        <f>IF($W278=CN$4,MAX(CN$1:CN277)+1,"")</f>
        <v/>
      </c>
      <c r="CO278" s="6" t="str">
        <f>IF($W278=CO$4,MAX(CO$1:CO277)+1,"")</f>
        <v/>
      </c>
      <c r="CP278" s="6" t="str">
        <f>IF($W278=CP$4,MAX(CP$1:CP277)+1,"")</f>
        <v/>
      </c>
      <c r="CQ278" s="6" t="str">
        <f>IF($W278=CQ$4,MAX(CQ$1:CQ277)+1,"")</f>
        <v/>
      </c>
      <c r="CR278" s="6" t="str">
        <f>IF($W278=CR$4,MAX(CR$1:CR277)+1,"")</f>
        <v/>
      </c>
      <c r="CS278" s="6" t="str">
        <f>IF($W278=CS$4,MAX(CS$1:CS277)+1,"")</f>
        <v/>
      </c>
      <c r="CT278" s="5">
        <f t="shared" si="65"/>
        <v>5</v>
      </c>
      <c r="CU278" s="6" t="str">
        <f t="shared" si="66"/>
        <v>1849902313133</v>
      </c>
      <c r="CV278" s="5" t="str">
        <f t="shared" si="67"/>
        <v>เด็กชาย</v>
      </c>
      <c r="CW278" s="5" t="str" cm="1">
        <f t="array" ref="CW278">RIGHT(F278,MIN(LEN(SUBSTITUTE(F278,รายชื่อนักเรียนแยกห้อง!$AD$5:$AD$8,""))))</f>
        <v>ฐิติเดช</v>
      </c>
      <c r="CX278" s="6">
        <f t="shared" si="68"/>
        <v>0</v>
      </c>
      <c r="CY278" s="6" t="str">
        <f t="shared" si="69"/>
        <v/>
      </c>
      <c r="CZ278" s="5" t="str">
        <f t="shared" si="70"/>
        <v>มัธยมศึกษาปีที่ 2/3-0</v>
      </c>
      <c r="DA278" s="5" t="str">
        <f t="shared" si="71"/>
        <v>มัธยมศึกษาปีที่ 2/3-</v>
      </c>
      <c r="DC278" s="6" t="str">
        <f>IF(DB278="วิทย์-คณิต (เตรียมวิศวะ)",MAX($DC$1:DC277)+1,"")</f>
        <v/>
      </c>
      <c r="DD278" s="6" t="str">
        <f>IF(DB278="วิทย์-คณิต (วิทยาศาสตร์สุขภาพ)",MAX($DD$1:DD277)+1,"")</f>
        <v/>
      </c>
      <c r="DE278" s="6" t="str">
        <f>IF(DB278="ศิลป์การจัดการธุรกิจการค้าสมัยใหม่",MAX($DE$1:DE277)+1,"")</f>
        <v/>
      </c>
      <c r="DF278" s="6" t="str">
        <f>IF(DB278="ศิลป์ภาษาจีนเพื่อธุรกิจ 4.0",MAX($DF$1:DF277)+1,"")</f>
        <v/>
      </c>
      <c r="DG278" s="6" t="str">
        <f>IF(DB278="ศิลป์ภาษาอังกฤษเพื่อการสื่อสารธุรกิจ",MAX($DG$1:DG277)+1,"")</f>
        <v/>
      </c>
      <c r="DH278" s="6" t="str">
        <f>IF(DB278="นวัตกรรมการจัดการเกษตร",MAX($DH$1:DH277)+1,"")</f>
        <v/>
      </c>
      <c r="DI278" s="5">
        <f t="shared" si="72"/>
        <v>0</v>
      </c>
      <c r="DJ278" s="5" t="str">
        <f t="shared" si="73"/>
        <v>มัธยมศึกษาปีที่ 2/3-6</v>
      </c>
      <c r="DK278" s="5" t="str">
        <f t="shared" si="74"/>
        <v>-0</v>
      </c>
      <c r="DL278" s="5" t="str">
        <f t="shared" si="75"/>
        <v>มัธยมศึกษาปีที่ 2</v>
      </c>
    </row>
    <row r="279" spans="1:116">
      <c r="A279" s="5" t="str">
        <f t="shared" si="61"/>
        <v>มัธยมศึกษาปีที่ 2/3-7</v>
      </c>
      <c r="B279" s="5" t="str">
        <f t="shared" si="62"/>
        <v>ช68203-5</v>
      </c>
      <c r="C279" s="5" t="str">
        <f t="shared" si="63"/>
        <v>-0</v>
      </c>
      <c r="D279" s="8">
        <v>7</v>
      </c>
      <c r="E279" s="9" t="s">
        <v>760</v>
      </c>
      <c r="F279" s="3" t="s">
        <v>761</v>
      </c>
      <c r="G279" s="3" t="s">
        <v>762</v>
      </c>
      <c r="H279" s="11">
        <v>1</v>
      </c>
      <c r="I279" s="11">
        <v>8</v>
      </c>
      <c r="J279" s="11">
        <v>0</v>
      </c>
      <c r="K279" s="11">
        <v>7</v>
      </c>
      <c r="L279" s="11">
        <v>8</v>
      </c>
      <c r="M279" s="11">
        <v>0</v>
      </c>
      <c r="N279" s="11">
        <v>0</v>
      </c>
      <c r="O279" s="11">
        <v>0</v>
      </c>
      <c r="P279" s="11">
        <v>9</v>
      </c>
      <c r="Q279" s="11">
        <v>7</v>
      </c>
      <c r="R279" s="11">
        <v>0</v>
      </c>
      <c r="S279" s="11">
        <v>8</v>
      </c>
      <c r="T279" s="11">
        <v>1</v>
      </c>
      <c r="U279" s="11" t="s">
        <v>581</v>
      </c>
      <c r="W279" s="6" t="str">
        <f>IF(X279="","",IF(X279=รายชื่อชมรม!$B$13,รายชื่อชมรม!$A$13,IF(X279=รายชื่อชมรม!$B$14,รายชื่อชมรม!$A$14,IF(X279=รายชื่อชมรม!$B$15,รายชื่อชมรม!$A$15,IF(X279=รายชื่อชมรม!$B$16,รายชื่อชมรม!$A$16,IF(X279=รายชื่อชมรม!$B$17,รายชื่อชมรม!$A$17,IF(X279=รายชื่อชมรม!$B$18,รายชื่อชมรม!$A$18,IF(X279=รายชื่อชมรม!$B$19,รายชื่อชมรม!$A$19,IF(X279=รายชื่อชมรม!$B$20,รายชื่อชมรม!$A$20,IF(X279=รายชื่อชมรม!$B$21,รายชื่อชมรม!$A$21,IF(X279=รายชื่อชมรม!$B$22,รายชื่อชมรม!$A$22,"-")))))))))))</f>
        <v>ช68203</v>
      </c>
      <c r="X279" s="6" t="s">
        <v>2310</v>
      </c>
      <c r="Y279" s="6" t="str">
        <f>IF(W279=0,"",IF(W279="-","",IF(W279="","",VLOOKUP(W279,รายชื่อชมรม!$A$3:$F$83,3,FALSE))))</f>
        <v>นายวสันต์  แสงรัตนกูล</v>
      </c>
      <c r="Z279" s="6" t="str">
        <f>IF(Y279=$Z$4,MAX(Z$1:$Z278)+1,"")</f>
        <v/>
      </c>
      <c r="AA279" s="6" t="str">
        <f>IF($Y279=AA$4,MAX(AA$1:AA278)+1,"")</f>
        <v/>
      </c>
      <c r="AB279" s="6" t="str">
        <f>IF($Y279=AB$4,MAX(AB$1:AB278)+1,"")</f>
        <v/>
      </c>
      <c r="AC279" s="6" t="str">
        <f>IF($Y279=AC$4,MAX(AC$1:AC278)+1,"")</f>
        <v/>
      </c>
      <c r="AD279" s="6" t="str">
        <f>IF($Y279=AD$4,MAX(AD$1:AD278)+1,"")</f>
        <v/>
      </c>
      <c r="AE279" s="6" t="str">
        <f>IF($Y279=AE$4,MAX(AE$1:AE278)+1,"")</f>
        <v/>
      </c>
      <c r="AF279" s="6" t="str">
        <f>IF($Y279=AF$4,MAX(AF$1:AF278)+1,"")</f>
        <v/>
      </c>
      <c r="AG279" s="6" t="str">
        <f>IF($Y279=AG$4,MAX(AG$1:AG278)+1,"")</f>
        <v/>
      </c>
      <c r="AH279" s="6" t="str">
        <f>IF($Y279=AH$4,MAX(AH$1:AH278)+1,"")</f>
        <v/>
      </c>
      <c r="AI279" s="5">
        <f t="shared" si="64"/>
        <v>0</v>
      </c>
      <c r="AK279" s="6" t="str">
        <f>IF($W279=AK$4,MAX(AK$1:AK278)+1,"")</f>
        <v/>
      </c>
      <c r="AL279" s="6" t="str">
        <f>IF($W279=AL$4,MAX(AL$1:AL278)+1,"")</f>
        <v/>
      </c>
      <c r="AM279" s="6" t="str">
        <f>IF($W279=AM$4,MAX(AM$1:AM278)+1,"")</f>
        <v/>
      </c>
      <c r="AN279" s="6" t="str">
        <f>IF($W279=AN$4,MAX(AN$1:AN278)+1,"")</f>
        <v/>
      </c>
      <c r="AO279" s="6" t="str">
        <f>IF($W279=AO$4,MAX(AO$1:AO278)+1,"")</f>
        <v/>
      </c>
      <c r="AP279" s="6" t="str">
        <f>IF($W279=AP$4,MAX(AP$1:AP278)+1,"")</f>
        <v/>
      </c>
      <c r="AQ279" s="6" t="str">
        <f>IF($W279=AQ$4,MAX(AQ$1:AQ278)+1,"")</f>
        <v/>
      </c>
      <c r="AR279" s="6" t="str">
        <f>IF($W279=AR$4,MAX(AR$1:AR278)+1,"")</f>
        <v/>
      </c>
      <c r="AS279" s="6" t="str">
        <f>IF($W279=AS$4,MAX(AS$1:AS278)+1,"")</f>
        <v/>
      </c>
      <c r="AT279" s="6" t="str">
        <f>IF($W279=AT$4,MAX(AT$1:AT278)+1,"")</f>
        <v/>
      </c>
      <c r="AU279" s="6" t="str">
        <f>IF($W279=AU$4,MAX(AU$1:AU278)+1,"")</f>
        <v/>
      </c>
      <c r="AV279" s="6" t="str">
        <f>IF($W279=AV$4,MAX(AV$1:AV278)+1,"")</f>
        <v/>
      </c>
      <c r="AW279" s="6">
        <f>IF($W279=AW$4,MAX(AW$1:AW278)+1,"")</f>
        <v>5</v>
      </c>
      <c r="AX279" s="6" t="str">
        <f>IF($W279=AX$4,MAX(AX$1:AX278)+1,"")</f>
        <v/>
      </c>
      <c r="AY279" s="6" t="str">
        <f>IF($W279=AY$4,MAX(AY$1:AY278)+1,"")</f>
        <v/>
      </c>
      <c r="AZ279" s="6" t="str">
        <f>IF($W279=AZ$4,MAX(AZ$1:AZ278)+1,"")</f>
        <v/>
      </c>
      <c r="BA279" s="6" t="str">
        <f>IF($W279=BA$4,MAX(BA$1:BA278)+1,"")</f>
        <v/>
      </c>
      <c r="BB279" s="6" t="str">
        <f>IF($W279=BB$4,MAX(BB$1:BB278)+1,"")</f>
        <v/>
      </c>
      <c r="BC279" s="6" t="str">
        <f>IF($W279=BC$4,MAX(BC$1:BC278)+1,"")</f>
        <v/>
      </c>
      <c r="BD279" s="6" t="str">
        <f>IF($W279=BD$4,MAX(BD$1:BD278)+1,"")</f>
        <v/>
      </c>
      <c r="BE279" s="6" t="str">
        <f>IF($W279=BE$4,MAX(BE$1:BE278)+1,"")</f>
        <v/>
      </c>
      <c r="BF279" s="6" t="str">
        <f>IF($W279=BF$4,MAX(BF$1:BF278)+1,"")</f>
        <v/>
      </c>
      <c r="BG279" s="6" t="str">
        <f>IF($W279=BG$4,MAX(BG$1:BG278)+1,"")</f>
        <v/>
      </c>
      <c r="BH279" s="6" t="str">
        <f>IF($W279=BH$4,MAX(BH$1:BH278)+1,"")</f>
        <v/>
      </c>
      <c r="BI279" s="6" t="str">
        <f>IF($W279=BI$4,MAX(BI$1:BI278)+1,"")</f>
        <v/>
      </c>
      <c r="BJ279" s="6" t="str">
        <f>IF($W279=BJ$4,MAX(BJ$1:BJ278)+1,"")</f>
        <v/>
      </c>
      <c r="BK279" s="6" t="str">
        <f>IF($W279=BK$4,MAX(BK$1:BK278)+1,"")</f>
        <v/>
      </c>
      <c r="BL279" s="6" t="str">
        <f>IF($W279=BL$4,MAX(BL$1:BL278)+1,"")</f>
        <v/>
      </c>
      <c r="BM279" s="6" t="str">
        <f>IF($W279=BM$4,MAX(BM$1:BM278)+1,"")</f>
        <v/>
      </c>
      <c r="BN279" s="6" t="str">
        <f>IF($W279=BN$4,MAX(BN$1:BN278)+1,"")</f>
        <v/>
      </c>
      <c r="BO279" s="6" t="str">
        <f>IF($W279=BO$4,MAX(BO$1:BO278)+1,"")</f>
        <v/>
      </c>
      <c r="BP279" s="6" t="str">
        <f>IF($W279=BP$4,MAX(BP$1:BP278)+1,"")</f>
        <v/>
      </c>
      <c r="BQ279" s="6" t="str">
        <f>IF($W279=BQ$4,MAX(BQ$1:BQ278)+1,"")</f>
        <v/>
      </c>
      <c r="BR279" s="6" t="str">
        <f>IF($W279=BR$4,MAX(BR$1:BR278)+1,"")</f>
        <v/>
      </c>
      <c r="BS279" s="6" t="str">
        <f>IF($W279=BS$4,MAX(BS$1:BS278)+1,"")</f>
        <v/>
      </c>
      <c r="BT279" s="6" t="str">
        <f>IF($W279=BT$4,MAX(BT$1:BT278)+1,"")</f>
        <v/>
      </c>
      <c r="BU279" s="6" t="str">
        <f>IF($W279=BU$4,MAX(BU$1:BU278)+1,"")</f>
        <v/>
      </c>
      <c r="BV279" s="6" t="str">
        <f>IF($W279=BV$4,MAX(BV$1:BV278)+1,"")</f>
        <v/>
      </c>
      <c r="BW279" s="6" t="str">
        <f>IF($W279=BW$4,MAX(BW$1:BW278)+1,"")</f>
        <v/>
      </c>
      <c r="BX279" s="6" t="str">
        <f>IF($W279=BX$4,MAX(BX$1:BX278)+1,"")</f>
        <v/>
      </c>
      <c r="BY279" s="6" t="str">
        <f>IF($W279=BY$4,MAX(BY$1:BY278)+1,"")</f>
        <v/>
      </c>
      <c r="BZ279" s="6" t="str">
        <f>IF($W279=BZ$4,MAX(BZ$1:BZ278)+1,"")</f>
        <v/>
      </c>
      <c r="CA279" s="6" t="str">
        <f>IF($W279=CA$4,MAX(CA$1:CA278)+1,"")</f>
        <v/>
      </c>
      <c r="CB279" s="6" t="str">
        <f>IF($W279=CB$4,MAX(CB$1:CB278)+1,"")</f>
        <v/>
      </c>
      <c r="CC279" s="6" t="str">
        <f>IF($W279=CC$4,MAX(CC$1:CC278)+1,"")</f>
        <v/>
      </c>
      <c r="CD279" s="6" t="str">
        <f>IF($W279=CD$4,MAX(CD$1:CD278)+1,"")</f>
        <v/>
      </c>
      <c r="CE279" s="6" t="str">
        <f>IF($W279=CE$4,MAX(CE$1:CE278)+1,"")</f>
        <v/>
      </c>
      <c r="CF279" s="6" t="str">
        <f>IF($W279=CF$4,MAX(CF$1:CF278)+1,"")</f>
        <v/>
      </c>
      <c r="CG279" s="6" t="str">
        <f>IF($W279=CG$4,MAX(CG$1:CG278)+1,"")</f>
        <v/>
      </c>
      <c r="CH279" s="6" t="str">
        <f>IF($W279=CH$4,MAX(CH$1:CH278)+1,"")</f>
        <v/>
      </c>
      <c r="CI279" s="6" t="str">
        <f>IF($W279=CI$4,MAX(CI$1:CI278)+1,"")</f>
        <v/>
      </c>
      <c r="CJ279" s="6" t="str">
        <f>IF($W279=CJ$4,MAX(CJ$1:CJ278)+1,"")</f>
        <v/>
      </c>
      <c r="CK279" s="6" t="str">
        <f>IF($W279=CK$4,MAX(CK$1:CK278)+1,"")</f>
        <v/>
      </c>
      <c r="CL279" s="6" t="str">
        <f>IF($W279=CL$4,MAX(CL$1:CL278)+1,"")</f>
        <v/>
      </c>
      <c r="CM279" s="6" t="str">
        <f>IF($W279=CM$4,MAX(CM$1:CM278)+1,"")</f>
        <v/>
      </c>
      <c r="CN279" s="6" t="str">
        <f>IF($W279=CN$4,MAX(CN$1:CN278)+1,"")</f>
        <v/>
      </c>
      <c r="CO279" s="6" t="str">
        <f>IF($W279=CO$4,MAX(CO$1:CO278)+1,"")</f>
        <v/>
      </c>
      <c r="CP279" s="6" t="str">
        <f>IF($W279=CP$4,MAX(CP$1:CP278)+1,"")</f>
        <v/>
      </c>
      <c r="CQ279" s="6" t="str">
        <f>IF($W279=CQ$4,MAX(CQ$1:CQ278)+1,"")</f>
        <v/>
      </c>
      <c r="CR279" s="6" t="str">
        <f>IF($W279=CR$4,MAX(CR$1:CR278)+1,"")</f>
        <v/>
      </c>
      <c r="CS279" s="6" t="str">
        <f>IF($W279=CS$4,MAX(CS$1:CS278)+1,"")</f>
        <v/>
      </c>
      <c r="CT279" s="5">
        <f t="shared" si="65"/>
        <v>5</v>
      </c>
      <c r="CU279" s="6" t="str">
        <f t="shared" si="66"/>
        <v>1807800097081</v>
      </c>
      <c r="CV279" s="5" t="str">
        <f t="shared" si="67"/>
        <v>เด็กชาย</v>
      </c>
      <c r="CW279" s="5" t="str" cm="1">
        <f t="array" ref="CW279">RIGHT(F279,MIN(LEN(SUBSTITUTE(F279,รายชื่อนักเรียนแยกห้อง!$AD$5:$AD$8,""))))</f>
        <v>ธนวิชญ์</v>
      </c>
      <c r="CX279" s="6">
        <f t="shared" si="68"/>
        <v>0</v>
      </c>
      <c r="CY279" s="6" t="str">
        <f t="shared" si="69"/>
        <v/>
      </c>
      <c r="CZ279" s="5" t="str">
        <f t="shared" si="70"/>
        <v>มัธยมศึกษาปีที่ 2/3-0</v>
      </c>
      <c r="DA279" s="5" t="str">
        <f t="shared" si="71"/>
        <v>มัธยมศึกษาปีที่ 2/3-</v>
      </c>
      <c r="DC279" s="6" t="str">
        <f>IF(DB279="วิทย์-คณิต (เตรียมวิศวะ)",MAX($DC$1:DC278)+1,"")</f>
        <v/>
      </c>
      <c r="DD279" s="6" t="str">
        <f>IF(DB279="วิทย์-คณิต (วิทยาศาสตร์สุขภาพ)",MAX($DD$1:DD278)+1,"")</f>
        <v/>
      </c>
      <c r="DE279" s="6" t="str">
        <f>IF(DB279="ศิลป์การจัดการธุรกิจการค้าสมัยใหม่",MAX($DE$1:DE278)+1,"")</f>
        <v/>
      </c>
      <c r="DF279" s="6" t="str">
        <f>IF(DB279="ศิลป์ภาษาจีนเพื่อธุรกิจ 4.0",MAX($DF$1:DF278)+1,"")</f>
        <v/>
      </c>
      <c r="DG279" s="6" t="str">
        <f>IF(DB279="ศิลป์ภาษาอังกฤษเพื่อการสื่อสารธุรกิจ",MAX($DG$1:DG278)+1,"")</f>
        <v/>
      </c>
      <c r="DH279" s="6" t="str">
        <f>IF(DB279="นวัตกรรมการจัดการเกษตร",MAX($DH$1:DH278)+1,"")</f>
        <v/>
      </c>
      <c r="DI279" s="5">
        <f t="shared" si="72"/>
        <v>0</v>
      </c>
      <c r="DJ279" s="5" t="str">
        <f t="shared" si="73"/>
        <v>มัธยมศึกษาปีที่ 2/3-7</v>
      </c>
      <c r="DK279" s="5" t="str">
        <f t="shared" si="74"/>
        <v>-0</v>
      </c>
      <c r="DL279" s="5" t="str">
        <f t="shared" si="75"/>
        <v>มัธยมศึกษาปีที่ 2</v>
      </c>
    </row>
    <row r="280" spans="1:116">
      <c r="A280" s="5" t="str">
        <f t="shared" si="61"/>
        <v>มัธยมศึกษาปีที่ 2/3-8</v>
      </c>
      <c r="B280" s="5" t="str">
        <f t="shared" si="62"/>
        <v>ช68203-6</v>
      </c>
      <c r="C280" s="5" t="str">
        <f t="shared" si="63"/>
        <v>-0</v>
      </c>
      <c r="D280" s="8">
        <v>8</v>
      </c>
      <c r="E280" s="9" t="s">
        <v>763</v>
      </c>
      <c r="F280" s="3" t="s">
        <v>2061</v>
      </c>
      <c r="G280" s="3" t="s">
        <v>764</v>
      </c>
      <c r="H280" s="11">
        <v>5</v>
      </c>
      <c r="I280" s="11">
        <v>8</v>
      </c>
      <c r="J280" s="11">
        <v>0</v>
      </c>
      <c r="K280" s="11">
        <v>1</v>
      </c>
      <c r="L280" s="11">
        <v>0</v>
      </c>
      <c r="M280" s="11">
        <v>0</v>
      </c>
      <c r="N280" s="11">
        <v>0</v>
      </c>
      <c r="O280" s="11">
        <v>0</v>
      </c>
      <c r="P280" s="11">
        <v>5</v>
      </c>
      <c r="Q280" s="11">
        <v>0</v>
      </c>
      <c r="R280" s="11">
        <v>8</v>
      </c>
      <c r="S280" s="11">
        <v>8</v>
      </c>
      <c r="T280" s="11">
        <v>6</v>
      </c>
      <c r="U280" s="11" t="s">
        <v>581</v>
      </c>
      <c r="W280" s="6" t="str">
        <f>IF(X280="","",IF(X280=รายชื่อชมรม!$B$13,รายชื่อชมรม!$A$13,IF(X280=รายชื่อชมรม!$B$14,รายชื่อชมรม!$A$14,IF(X280=รายชื่อชมรม!$B$15,รายชื่อชมรม!$A$15,IF(X280=รายชื่อชมรม!$B$16,รายชื่อชมรม!$A$16,IF(X280=รายชื่อชมรม!$B$17,รายชื่อชมรม!$A$17,IF(X280=รายชื่อชมรม!$B$18,รายชื่อชมรม!$A$18,IF(X280=รายชื่อชมรม!$B$19,รายชื่อชมรม!$A$19,IF(X280=รายชื่อชมรม!$B$20,รายชื่อชมรม!$A$20,IF(X280=รายชื่อชมรม!$B$21,รายชื่อชมรม!$A$21,IF(X280=รายชื่อชมรม!$B$22,รายชื่อชมรม!$A$22,"-")))))))))))</f>
        <v>ช68203</v>
      </c>
      <c r="X280" s="6" t="s">
        <v>2310</v>
      </c>
      <c r="Y280" s="6" t="str">
        <f>IF(W280=0,"",IF(W280="-","",IF(W280="","",VLOOKUP(W280,รายชื่อชมรม!$A$3:$F$83,3,FALSE))))</f>
        <v>นายวสันต์  แสงรัตนกูล</v>
      </c>
      <c r="Z280" s="6" t="str">
        <f>IF(Y280=$Z$4,MAX(Z$1:$Z279)+1,"")</f>
        <v/>
      </c>
      <c r="AA280" s="6" t="str">
        <f>IF($Y280=AA$4,MAX(AA$1:AA279)+1,"")</f>
        <v/>
      </c>
      <c r="AB280" s="6" t="str">
        <f>IF($Y280=AB$4,MAX(AB$1:AB279)+1,"")</f>
        <v/>
      </c>
      <c r="AC280" s="6" t="str">
        <f>IF($Y280=AC$4,MAX(AC$1:AC279)+1,"")</f>
        <v/>
      </c>
      <c r="AD280" s="6" t="str">
        <f>IF($Y280=AD$4,MAX(AD$1:AD279)+1,"")</f>
        <v/>
      </c>
      <c r="AE280" s="6" t="str">
        <f>IF($Y280=AE$4,MAX(AE$1:AE279)+1,"")</f>
        <v/>
      </c>
      <c r="AF280" s="6" t="str">
        <f>IF($Y280=AF$4,MAX(AF$1:AF279)+1,"")</f>
        <v/>
      </c>
      <c r="AG280" s="6" t="str">
        <f>IF($Y280=AG$4,MAX(AG$1:AG279)+1,"")</f>
        <v/>
      </c>
      <c r="AH280" s="6" t="str">
        <f>IF($Y280=AH$4,MAX(AH$1:AH279)+1,"")</f>
        <v/>
      </c>
      <c r="AI280" s="5">
        <f t="shared" si="64"/>
        <v>0</v>
      </c>
      <c r="AK280" s="6" t="str">
        <f>IF($W280=AK$4,MAX(AK$1:AK279)+1,"")</f>
        <v/>
      </c>
      <c r="AL280" s="6" t="str">
        <f>IF($W280=AL$4,MAX(AL$1:AL279)+1,"")</f>
        <v/>
      </c>
      <c r="AM280" s="6" t="str">
        <f>IF($W280=AM$4,MAX(AM$1:AM279)+1,"")</f>
        <v/>
      </c>
      <c r="AN280" s="6" t="str">
        <f>IF($W280=AN$4,MAX(AN$1:AN279)+1,"")</f>
        <v/>
      </c>
      <c r="AO280" s="6" t="str">
        <f>IF($W280=AO$4,MAX(AO$1:AO279)+1,"")</f>
        <v/>
      </c>
      <c r="AP280" s="6" t="str">
        <f>IF($W280=AP$4,MAX(AP$1:AP279)+1,"")</f>
        <v/>
      </c>
      <c r="AQ280" s="6" t="str">
        <f>IF($W280=AQ$4,MAX(AQ$1:AQ279)+1,"")</f>
        <v/>
      </c>
      <c r="AR280" s="6" t="str">
        <f>IF($W280=AR$4,MAX(AR$1:AR279)+1,"")</f>
        <v/>
      </c>
      <c r="AS280" s="6" t="str">
        <f>IF($W280=AS$4,MAX(AS$1:AS279)+1,"")</f>
        <v/>
      </c>
      <c r="AT280" s="6" t="str">
        <f>IF($W280=AT$4,MAX(AT$1:AT279)+1,"")</f>
        <v/>
      </c>
      <c r="AU280" s="6" t="str">
        <f>IF($W280=AU$4,MAX(AU$1:AU279)+1,"")</f>
        <v/>
      </c>
      <c r="AV280" s="6" t="str">
        <f>IF($W280=AV$4,MAX(AV$1:AV279)+1,"")</f>
        <v/>
      </c>
      <c r="AW280" s="6">
        <f>IF($W280=AW$4,MAX(AW$1:AW279)+1,"")</f>
        <v>6</v>
      </c>
      <c r="AX280" s="6" t="str">
        <f>IF($W280=AX$4,MAX(AX$1:AX279)+1,"")</f>
        <v/>
      </c>
      <c r="AY280" s="6" t="str">
        <f>IF($W280=AY$4,MAX(AY$1:AY279)+1,"")</f>
        <v/>
      </c>
      <c r="AZ280" s="6" t="str">
        <f>IF($W280=AZ$4,MAX(AZ$1:AZ279)+1,"")</f>
        <v/>
      </c>
      <c r="BA280" s="6" t="str">
        <f>IF($W280=BA$4,MAX(BA$1:BA279)+1,"")</f>
        <v/>
      </c>
      <c r="BB280" s="6" t="str">
        <f>IF($W280=BB$4,MAX(BB$1:BB279)+1,"")</f>
        <v/>
      </c>
      <c r="BC280" s="6" t="str">
        <f>IF($W280=BC$4,MAX(BC$1:BC279)+1,"")</f>
        <v/>
      </c>
      <c r="BD280" s="6" t="str">
        <f>IF($W280=BD$4,MAX(BD$1:BD279)+1,"")</f>
        <v/>
      </c>
      <c r="BE280" s="6" t="str">
        <f>IF($W280=BE$4,MAX(BE$1:BE279)+1,"")</f>
        <v/>
      </c>
      <c r="BF280" s="6" t="str">
        <f>IF($W280=BF$4,MAX(BF$1:BF279)+1,"")</f>
        <v/>
      </c>
      <c r="BG280" s="6" t="str">
        <f>IF($W280=BG$4,MAX(BG$1:BG279)+1,"")</f>
        <v/>
      </c>
      <c r="BH280" s="6" t="str">
        <f>IF($W280=BH$4,MAX(BH$1:BH279)+1,"")</f>
        <v/>
      </c>
      <c r="BI280" s="6" t="str">
        <f>IF($W280=BI$4,MAX(BI$1:BI279)+1,"")</f>
        <v/>
      </c>
      <c r="BJ280" s="6" t="str">
        <f>IF($W280=BJ$4,MAX(BJ$1:BJ279)+1,"")</f>
        <v/>
      </c>
      <c r="BK280" s="6" t="str">
        <f>IF($W280=BK$4,MAX(BK$1:BK279)+1,"")</f>
        <v/>
      </c>
      <c r="BL280" s="6" t="str">
        <f>IF($W280=BL$4,MAX(BL$1:BL279)+1,"")</f>
        <v/>
      </c>
      <c r="BM280" s="6" t="str">
        <f>IF($W280=BM$4,MAX(BM$1:BM279)+1,"")</f>
        <v/>
      </c>
      <c r="BN280" s="6" t="str">
        <f>IF($W280=BN$4,MAX(BN$1:BN279)+1,"")</f>
        <v/>
      </c>
      <c r="BO280" s="6" t="str">
        <f>IF($W280=BO$4,MAX(BO$1:BO279)+1,"")</f>
        <v/>
      </c>
      <c r="BP280" s="6" t="str">
        <f>IF($W280=BP$4,MAX(BP$1:BP279)+1,"")</f>
        <v/>
      </c>
      <c r="BQ280" s="6" t="str">
        <f>IF($W280=BQ$4,MAX(BQ$1:BQ279)+1,"")</f>
        <v/>
      </c>
      <c r="BR280" s="6" t="str">
        <f>IF($W280=BR$4,MAX(BR$1:BR279)+1,"")</f>
        <v/>
      </c>
      <c r="BS280" s="6" t="str">
        <f>IF($W280=BS$4,MAX(BS$1:BS279)+1,"")</f>
        <v/>
      </c>
      <c r="BT280" s="6" t="str">
        <f>IF($W280=BT$4,MAX(BT$1:BT279)+1,"")</f>
        <v/>
      </c>
      <c r="BU280" s="6" t="str">
        <f>IF($W280=BU$4,MAX(BU$1:BU279)+1,"")</f>
        <v/>
      </c>
      <c r="BV280" s="6" t="str">
        <f>IF($W280=BV$4,MAX(BV$1:BV279)+1,"")</f>
        <v/>
      </c>
      <c r="BW280" s="6" t="str">
        <f>IF($W280=BW$4,MAX(BW$1:BW279)+1,"")</f>
        <v/>
      </c>
      <c r="BX280" s="6" t="str">
        <f>IF($W280=BX$4,MAX(BX$1:BX279)+1,"")</f>
        <v/>
      </c>
      <c r="BY280" s="6" t="str">
        <f>IF($W280=BY$4,MAX(BY$1:BY279)+1,"")</f>
        <v/>
      </c>
      <c r="BZ280" s="6" t="str">
        <f>IF($W280=BZ$4,MAX(BZ$1:BZ279)+1,"")</f>
        <v/>
      </c>
      <c r="CA280" s="6" t="str">
        <f>IF($W280=CA$4,MAX(CA$1:CA279)+1,"")</f>
        <v/>
      </c>
      <c r="CB280" s="6" t="str">
        <f>IF($W280=CB$4,MAX(CB$1:CB279)+1,"")</f>
        <v/>
      </c>
      <c r="CC280" s="6" t="str">
        <f>IF($W280=CC$4,MAX(CC$1:CC279)+1,"")</f>
        <v/>
      </c>
      <c r="CD280" s="6" t="str">
        <f>IF($W280=CD$4,MAX(CD$1:CD279)+1,"")</f>
        <v/>
      </c>
      <c r="CE280" s="6" t="str">
        <f>IF($W280=CE$4,MAX(CE$1:CE279)+1,"")</f>
        <v/>
      </c>
      <c r="CF280" s="6" t="str">
        <f>IF($W280=CF$4,MAX(CF$1:CF279)+1,"")</f>
        <v/>
      </c>
      <c r="CG280" s="6" t="str">
        <f>IF($W280=CG$4,MAX(CG$1:CG279)+1,"")</f>
        <v/>
      </c>
      <c r="CH280" s="6" t="str">
        <f>IF($W280=CH$4,MAX(CH$1:CH279)+1,"")</f>
        <v/>
      </c>
      <c r="CI280" s="6" t="str">
        <f>IF($W280=CI$4,MAX(CI$1:CI279)+1,"")</f>
        <v/>
      </c>
      <c r="CJ280" s="6" t="str">
        <f>IF($W280=CJ$4,MAX(CJ$1:CJ279)+1,"")</f>
        <v/>
      </c>
      <c r="CK280" s="6" t="str">
        <f>IF($W280=CK$4,MAX(CK$1:CK279)+1,"")</f>
        <v/>
      </c>
      <c r="CL280" s="6" t="str">
        <f>IF($W280=CL$4,MAX(CL$1:CL279)+1,"")</f>
        <v/>
      </c>
      <c r="CM280" s="6" t="str">
        <f>IF($W280=CM$4,MAX(CM$1:CM279)+1,"")</f>
        <v/>
      </c>
      <c r="CN280" s="6" t="str">
        <f>IF($W280=CN$4,MAX(CN$1:CN279)+1,"")</f>
        <v/>
      </c>
      <c r="CO280" s="6" t="str">
        <f>IF($W280=CO$4,MAX(CO$1:CO279)+1,"")</f>
        <v/>
      </c>
      <c r="CP280" s="6" t="str">
        <f>IF($W280=CP$4,MAX(CP$1:CP279)+1,"")</f>
        <v/>
      </c>
      <c r="CQ280" s="6" t="str">
        <f>IF($W280=CQ$4,MAX(CQ$1:CQ279)+1,"")</f>
        <v/>
      </c>
      <c r="CR280" s="6" t="str">
        <f>IF($W280=CR$4,MAX(CR$1:CR279)+1,"")</f>
        <v/>
      </c>
      <c r="CS280" s="6" t="str">
        <f>IF($W280=CS$4,MAX(CS$1:CS279)+1,"")</f>
        <v/>
      </c>
      <c r="CT280" s="5">
        <f t="shared" si="65"/>
        <v>6</v>
      </c>
      <c r="CU280" s="6" t="str">
        <f t="shared" si="66"/>
        <v>5801000050886</v>
      </c>
      <c r="CV280" s="5" t="str">
        <f t="shared" si="67"/>
        <v>เด็กชาย</v>
      </c>
      <c r="CW280" s="5" t="str" cm="1">
        <f t="array" ref="CW280">RIGHT(F280,MIN(LEN(SUBSTITUTE(F280,รายชื่อนักเรียนแยกห้อง!$AD$5:$AD$8,""))))</f>
        <v xml:space="preserve">เคน  โรนัลด์    </v>
      </c>
      <c r="CX280" s="6">
        <f t="shared" si="68"/>
        <v>0</v>
      </c>
      <c r="CY280" s="6" t="str">
        <f t="shared" si="69"/>
        <v/>
      </c>
      <c r="CZ280" s="5" t="str">
        <f t="shared" si="70"/>
        <v>มัธยมศึกษาปีที่ 2/3-0</v>
      </c>
      <c r="DA280" s="5" t="str">
        <f t="shared" si="71"/>
        <v>มัธยมศึกษาปีที่ 2/3-</v>
      </c>
      <c r="DC280" s="6" t="str">
        <f>IF(DB280="วิทย์-คณิต (เตรียมวิศวะ)",MAX($DC$1:DC279)+1,"")</f>
        <v/>
      </c>
      <c r="DD280" s="6" t="str">
        <f>IF(DB280="วิทย์-คณิต (วิทยาศาสตร์สุขภาพ)",MAX($DD$1:DD279)+1,"")</f>
        <v/>
      </c>
      <c r="DE280" s="6" t="str">
        <f>IF(DB280="ศิลป์การจัดการธุรกิจการค้าสมัยใหม่",MAX($DE$1:DE279)+1,"")</f>
        <v/>
      </c>
      <c r="DF280" s="6" t="str">
        <f>IF(DB280="ศิลป์ภาษาจีนเพื่อธุรกิจ 4.0",MAX($DF$1:DF279)+1,"")</f>
        <v/>
      </c>
      <c r="DG280" s="6" t="str">
        <f>IF(DB280="ศิลป์ภาษาอังกฤษเพื่อการสื่อสารธุรกิจ",MAX($DG$1:DG279)+1,"")</f>
        <v/>
      </c>
      <c r="DH280" s="6" t="str">
        <f>IF(DB280="นวัตกรรมการจัดการเกษตร",MAX($DH$1:DH279)+1,"")</f>
        <v/>
      </c>
      <c r="DI280" s="5">
        <f t="shared" si="72"/>
        <v>0</v>
      </c>
      <c r="DJ280" s="5" t="str">
        <f t="shared" si="73"/>
        <v>มัธยมศึกษาปีที่ 2/3-8</v>
      </c>
      <c r="DK280" s="5" t="str">
        <f t="shared" si="74"/>
        <v>-0</v>
      </c>
      <c r="DL280" s="5" t="str">
        <f t="shared" si="75"/>
        <v>มัธยมศึกษาปีที่ 2</v>
      </c>
    </row>
    <row r="281" spans="1:116">
      <c r="A281" s="5" t="str">
        <f t="shared" si="61"/>
        <v>มัธยมศึกษาปีที่ 2/3-9</v>
      </c>
      <c r="B281" s="5" t="str">
        <f t="shared" si="62"/>
        <v>ช68203-7</v>
      </c>
      <c r="C281" s="5" t="str">
        <f t="shared" si="63"/>
        <v>-0</v>
      </c>
      <c r="D281" s="8">
        <v>9</v>
      </c>
      <c r="E281" s="9" t="s">
        <v>765</v>
      </c>
      <c r="F281" s="3" t="s">
        <v>766</v>
      </c>
      <c r="G281" s="3" t="s">
        <v>767</v>
      </c>
      <c r="H281" s="11">
        <v>1</v>
      </c>
      <c r="I281" s="11">
        <v>9</v>
      </c>
      <c r="J281" s="11">
        <v>0</v>
      </c>
      <c r="K281" s="11">
        <v>0</v>
      </c>
      <c r="L281" s="11">
        <v>5</v>
      </c>
      <c r="M281" s="11">
        <v>0</v>
      </c>
      <c r="N281" s="11">
        <v>1</v>
      </c>
      <c r="O281" s="11">
        <v>2</v>
      </c>
      <c r="P281" s="11">
        <v>2</v>
      </c>
      <c r="Q281" s="11">
        <v>8</v>
      </c>
      <c r="R281" s="11">
        <v>3</v>
      </c>
      <c r="S281" s="11">
        <v>5</v>
      </c>
      <c r="T281" s="11">
        <v>7</v>
      </c>
      <c r="U281" s="11" t="s">
        <v>581</v>
      </c>
      <c r="W281" s="6" t="str">
        <f>IF(X281="","",IF(X281=รายชื่อชมรม!$B$13,รายชื่อชมรม!$A$13,IF(X281=รายชื่อชมรม!$B$14,รายชื่อชมรม!$A$14,IF(X281=รายชื่อชมรม!$B$15,รายชื่อชมรม!$A$15,IF(X281=รายชื่อชมรม!$B$16,รายชื่อชมรม!$A$16,IF(X281=รายชื่อชมรม!$B$17,รายชื่อชมรม!$A$17,IF(X281=รายชื่อชมรม!$B$18,รายชื่อชมรม!$A$18,IF(X281=รายชื่อชมรม!$B$19,รายชื่อชมรม!$A$19,IF(X281=รายชื่อชมรม!$B$20,รายชื่อชมรม!$A$20,IF(X281=รายชื่อชมรม!$B$21,รายชื่อชมรม!$A$21,IF(X281=รายชื่อชมรม!$B$22,รายชื่อชมรม!$A$22,"-")))))))))))</f>
        <v>ช68203</v>
      </c>
      <c r="X281" s="6" t="s">
        <v>2310</v>
      </c>
      <c r="Y281" s="6" t="str">
        <f>IF(W281=0,"",IF(W281="-","",IF(W281="","",VLOOKUP(W281,รายชื่อชมรม!$A$3:$F$83,3,FALSE))))</f>
        <v>นายวสันต์  แสงรัตนกูล</v>
      </c>
      <c r="Z281" s="6" t="str">
        <f>IF(Y281=$Z$4,MAX(Z$1:$Z280)+1,"")</f>
        <v/>
      </c>
      <c r="AA281" s="6" t="str">
        <f>IF($Y281=AA$4,MAX(AA$1:AA280)+1,"")</f>
        <v/>
      </c>
      <c r="AB281" s="6" t="str">
        <f>IF($Y281=AB$4,MAX(AB$1:AB280)+1,"")</f>
        <v/>
      </c>
      <c r="AC281" s="6" t="str">
        <f>IF($Y281=AC$4,MAX(AC$1:AC280)+1,"")</f>
        <v/>
      </c>
      <c r="AD281" s="6" t="str">
        <f>IF($Y281=AD$4,MAX(AD$1:AD280)+1,"")</f>
        <v/>
      </c>
      <c r="AE281" s="6" t="str">
        <f>IF($Y281=AE$4,MAX(AE$1:AE280)+1,"")</f>
        <v/>
      </c>
      <c r="AF281" s="6" t="str">
        <f>IF($Y281=AF$4,MAX(AF$1:AF280)+1,"")</f>
        <v/>
      </c>
      <c r="AG281" s="6" t="str">
        <f>IF($Y281=AG$4,MAX(AG$1:AG280)+1,"")</f>
        <v/>
      </c>
      <c r="AH281" s="6" t="str">
        <f>IF($Y281=AH$4,MAX(AH$1:AH280)+1,"")</f>
        <v/>
      </c>
      <c r="AI281" s="5">
        <f t="shared" si="64"/>
        <v>0</v>
      </c>
      <c r="AK281" s="6" t="str">
        <f>IF($W281=AK$4,MAX(AK$1:AK280)+1,"")</f>
        <v/>
      </c>
      <c r="AL281" s="6" t="str">
        <f>IF($W281=AL$4,MAX(AL$1:AL280)+1,"")</f>
        <v/>
      </c>
      <c r="AM281" s="6" t="str">
        <f>IF($W281=AM$4,MAX(AM$1:AM280)+1,"")</f>
        <v/>
      </c>
      <c r="AN281" s="6" t="str">
        <f>IF($W281=AN$4,MAX(AN$1:AN280)+1,"")</f>
        <v/>
      </c>
      <c r="AO281" s="6" t="str">
        <f>IF($W281=AO$4,MAX(AO$1:AO280)+1,"")</f>
        <v/>
      </c>
      <c r="AP281" s="6" t="str">
        <f>IF($W281=AP$4,MAX(AP$1:AP280)+1,"")</f>
        <v/>
      </c>
      <c r="AQ281" s="6" t="str">
        <f>IF($W281=AQ$4,MAX(AQ$1:AQ280)+1,"")</f>
        <v/>
      </c>
      <c r="AR281" s="6" t="str">
        <f>IF($W281=AR$4,MAX(AR$1:AR280)+1,"")</f>
        <v/>
      </c>
      <c r="AS281" s="6" t="str">
        <f>IF($W281=AS$4,MAX(AS$1:AS280)+1,"")</f>
        <v/>
      </c>
      <c r="AT281" s="6" t="str">
        <f>IF($W281=AT$4,MAX(AT$1:AT280)+1,"")</f>
        <v/>
      </c>
      <c r="AU281" s="6" t="str">
        <f>IF($W281=AU$4,MAX(AU$1:AU280)+1,"")</f>
        <v/>
      </c>
      <c r="AV281" s="6" t="str">
        <f>IF($W281=AV$4,MAX(AV$1:AV280)+1,"")</f>
        <v/>
      </c>
      <c r="AW281" s="6">
        <f>IF($W281=AW$4,MAX(AW$1:AW280)+1,"")</f>
        <v>7</v>
      </c>
      <c r="AX281" s="6" t="str">
        <f>IF($W281=AX$4,MAX(AX$1:AX280)+1,"")</f>
        <v/>
      </c>
      <c r="AY281" s="6" t="str">
        <f>IF($W281=AY$4,MAX(AY$1:AY280)+1,"")</f>
        <v/>
      </c>
      <c r="AZ281" s="6" t="str">
        <f>IF($W281=AZ$4,MAX(AZ$1:AZ280)+1,"")</f>
        <v/>
      </c>
      <c r="BA281" s="6" t="str">
        <f>IF($W281=BA$4,MAX(BA$1:BA280)+1,"")</f>
        <v/>
      </c>
      <c r="BB281" s="6" t="str">
        <f>IF($W281=BB$4,MAX(BB$1:BB280)+1,"")</f>
        <v/>
      </c>
      <c r="BC281" s="6" t="str">
        <f>IF($W281=BC$4,MAX(BC$1:BC280)+1,"")</f>
        <v/>
      </c>
      <c r="BD281" s="6" t="str">
        <f>IF($W281=BD$4,MAX(BD$1:BD280)+1,"")</f>
        <v/>
      </c>
      <c r="BE281" s="6" t="str">
        <f>IF($W281=BE$4,MAX(BE$1:BE280)+1,"")</f>
        <v/>
      </c>
      <c r="BF281" s="6" t="str">
        <f>IF($W281=BF$4,MAX(BF$1:BF280)+1,"")</f>
        <v/>
      </c>
      <c r="BG281" s="6" t="str">
        <f>IF($W281=BG$4,MAX(BG$1:BG280)+1,"")</f>
        <v/>
      </c>
      <c r="BH281" s="6" t="str">
        <f>IF($W281=BH$4,MAX(BH$1:BH280)+1,"")</f>
        <v/>
      </c>
      <c r="BI281" s="6" t="str">
        <f>IF($W281=BI$4,MAX(BI$1:BI280)+1,"")</f>
        <v/>
      </c>
      <c r="BJ281" s="6" t="str">
        <f>IF($W281=BJ$4,MAX(BJ$1:BJ280)+1,"")</f>
        <v/>
      </c>
      <c r="BK281" s="6" t="str">
        <f>IF($W281=BK$4,MAX(BK$1:BK280)+1,"")</f>
        <v/>
      </c>
      <c r="BL281" s="6" t="str">
        <f>IF($W281=BL$4,MAX(BL$1:BL280)+1,"")</f>
        <v/>
      </c>
      <c r="BM281" s="6" t="str">
        <f>IF($W281=BM$4,MAX(BM$1:BM280)+1,"")</f>
        <v/>
      </c>
      <c r="BN281" s="6" t="str">
        <f>IF($W281=BN$4,MAX(BN$1:BN280)+1,"")</f>
        <v/>
      </c>
      <c r="BO281" s="6" t="str">
        <f>IF($W281=BO$4,MAX(BO$1:BO280)+1,"")</f>
        <v/>
      </c>
      <c r="BP281" s="6" t="str">
        <f>IF($W281=BP$4,MAX(BP$1:BP280)+1,"")</f>
        <v/>
      </c>
      <c r="BQ281" s="6" t="str">
        <f>IF($W281=BQ$4,MAX(BQ$1:BQ280)+1,"")</f>
        <v/>
      </c>
      <c r="BR281" s="6" t="str">
        <f>IF($W281=BR$4,MAX(BR$1:BR280)+1,"")</f>
        <v/>
      </c>
      <c r="BS281" s="6" t="str">
        <f>IF($W281=BS$4,MAX(BS$1:BS280)+1,"")</f>
        <v/>
      </c>
      <c r="BT281" s="6" t="str">
        <f>IF($W281=BT$4,MAX(BT$1:BT280)+1,"")</f>
        <v/>
      </c>
      <c r="BU281" s="6" t="str">
        <f>IF($W281=BU$4,MAX(BU$1:BU280)+1,"")</f>
        <v/>
      </c>
      <c r="BV281" s="6" t="str">
        <f>IF($W281=BV$4,MAX(BV$1:BV280)+1,"")</f>
        <v/>
      </c>
      <c r="BW281" s="6" t="str">
        <f>IF($W281=BW$4,MAX(BW$1:BW280)+1,"")</f>
        <v/>
      </c>
      <c r="BX281" s="6" t="str">
        <f>IF($W281=BX$4,MAX(BX$1:BX280)+1,"")</f>
        <v/>
      </c>
      <c r="BY281" s="6" t="str">
        <f>IF($W281=BY$4,MAX(BY$1:BY280)+1,"")</f>
        <v/>
      </c>
      <c r="BZ281" s="6" t="str">
        <f>IF($W281=BZ$4,MAX(BZ$1:BZ280)+1,"")</f>
        <v/>
      </c>
      <c r="CA281" s="6" t="str">
        <f>IF($W281=CA$4,MAX(CA$1:CA280)+1,"")</f>
        <v/>
      </c>
      <c r="CB281" s="6" t="str">
        <f>IF($W281=CB$4,MAX(CB$1:CB280)+1,"")</f>
        <v/>
      </c>
      <c r="CC281" s="6" t="str">
        <f>IF($W281=CC$4,MAX(CC$1:CC280)+1,"")</f>
        <v/>
      </c>
      <c r="CD281" s="6" t="str">
        <f>IF($W281=CD$4,MAX(CD$1:CD280)+1,"")</f>
        <v/>
      </c>
      <c r="CE281" s="6" t="str">
        <f>IF($W281=CE$4,MAX(CE$1:CE280)+1,"")</f>
        <v/>
      </c>
      <c r="CF281" s="6" t="str">
        <f>IF($W281=CF$4,MAX(CF$1:CF280)+1,"")</f>
        <v/>
      </c>
      <c r="CG281" s="6" t="str">
        <f>IF($W281=CG$4,MAX(CG$1:CG280)+1,"")</f>
        <v/>
      </c>
      <c r="CH281" s="6" t="str">
        <f>IF($W281=CH$4,MAX(CH$1:CH280)+1,"")</f>
        <v/>
      </c>
      <c r="CI281" s="6" t="str">
        <f>IF($W281=CI$4,MAX(CI$1:CI280)+1,"")</f>
        <v/>
      </c>
      <c r="CJ281" s="6" t="str">
        <f>IF($W281=CJ$4,MAX(CJ$1:CJ280)+1,"")</f>
        <v/>
      </c>
      <c r="CK281" s="6" t="str">
        <f>IF($W281=CK$4,MAX(CK$1:CK280)+1,"")</f>
        <v/>
      </c>
      <c r="CL281" s="6" t="str">
        <f>IF($W281=CL$4,MAX(CL$1:CL280)+1,"")</f>
        <v/>
      </c>
      <c r="CM281" s="6" t="str">
        <f>IF($W281=CM$4,MAX(CM$1:CM280)+1,"")</f>
        <v/>
      </c>
      <c r="CN281" s="6" t="str">
        <f>IF($W281=CN$4,MAX(CN$1:CN280)+1,"")</f>
        <v/>
      </c>
      <c r="CO281" s="6" t="str">
        <f>IF($W281=CO$4,MAX(CO$1:CO280)+1,"")</f>
        <v/>
      </c>
      <c r="CP281" s="6" t="str">
        <f>IF($W281=CP$4,MAX(CP$1:CP280)+1,"")</f>
        <v/>
      </c>
      <c r="CQ281" s="6" t="str">
        <f>IF($W281=CQ$4,MAX(CQ$1:CQ280)+1,"")</f>
        <v/>
      </c>
      <c r="CR281" s="6" t="str">
        <f>IF($W281=CR$4,MAX(CR$1:CR280)+1,"")</f>
        <v/>
      </c>
      <c r="CS281" s="6" t="str">
        <f>IF($W281=CS$4,MAX(CS$1:CS280)+1,"")</f>
        <v/>
      </c>
      <c r="CT281" s="5">
        <f t="shared" si="65"/>
        <v>7</v>
      </c>
      <c r="CU281" s="6" t="str">
        <f t="shared" si="66"/>
        <v>1900501228357</v>
      </c>
      <c r="CV281" s="5" t="str">
        <f t="shared" si="67"/>
        <v>เด็กชาย</v>
      </c>
      <c r="CW281" s="5" t="str" cm="1">
        <f t="array" ref="CW281">RIGHT(F281,MIN(LEN(SUBSTITUTE(F281,รายชื่อนักเรียนแยกห้อง!$AD$5:$AD$8,""))))</f>
        <v>ณัฐนันท์</v>
      </c>
      <c r="CX281" s="6">
        <f t="shared" si="68"/>
        <v>0</v>
      </c>
      <c r="CY281" s="6" t="str">
        <f t="shared" si="69"/>
        <v/>
      </c>
      <c r="CZ281" s="5" t="str">
        <f t="shared" si="70"/>
        <v>มัธยมศึกษาปีที่ 2/3-0</v>
      </c>
      <c r="DA281" s="5" t="str">
        <f t="shared" si="71"/>
        <v>มัธยมศึกษาปีที่ 2/3-</v>
      </c>
      <c r="DC281" s="6" t="str">
        <f>IF(DB281="วิทย์-คณิต (เตรียมวิศวะ)",MAX($DC$1:DC280)+1,"")</f>
        <v/>
      </c>
      <c r="DD281" s="6" t="str">
        <f>IF(DB281="วิทย์-คณิต (วิทยาศาสตร์สุขภาพ)",MAX($DD$1:DD280)+1,"")</f>
        <v/>
      </c>
      <c r="DE281" s="6" t="str">
        <f>IF(DB281="ศิลป์การจัดการธุรกิจการค้าสมัยใหม่",MAX($DE$1:DE280)+1,"")</f>
        <v/>
      </c>
      <c r="DF281" s="6" t="str">
        <f>IF(DB281="ศิลป์ภาษาจีนเพื่อธุรกิจ 4.0",MAX($DF$1:DF280)+1,"")</f>
        <v/>
      </c>
      <c r="DG281" s="6" t="str">
        <f>IF(DB281="ศิลป์ภาษาอังกฤษเพื่อการสื่อสารธุรกิจ",MAX($DG$1:DG280)+1,"")</f>
        <v/>
      </c>
      <c r="DH281" s="6" t="str">
        <f>IF(DB281="นวัตกรรมการจัดการเกษตร",MAX($DH$1:DH280)+1,"")</f>
        <v/>
      </c>
      <c r="DI281" s="5">
        <f t="shared" si="72"/>
        <v>0</v>
      </c>
      <c r="DJ281" s="5" t="str">
        <f t="shared" si="73"/>
        <v>มัธยมศึกษาปีที่ 2/3-9</v>
      </c>
      <c r="DK281" s="5" t="str">
        <f t="shared" si="74"/>
        <v>-0</v>
      </c>
      <c r="DL281" s="5" t="str">
        <f t="shared" si="75"/>
        <v>มัธยมศึกษาปีที่ 2</v>
      </c>
    </row>
    <row r="282" spans="1:116">
      <c r="A282" s="5" t="str">
        <f t="shared" si="61"/>
        <v>มัธยมศึกษาปีที่ 2/3-10</v>
      </c>
      <c r="B282" s="5" t="str">
        <f t="shared" si="62"/>
        <v>ช68203-8</v>
      </c>
      <c r="C282" s="5" t="str">
        <f t="shared" si="63"/>
        <v>-0</v>
      </c>
      <c r="D282" s="8">
        <v>10</v>
      </c>
      <c r="E282" s="9" t="s">
        <v>768</v>
      </c>
      <c r="F282" s="3" t="s">
        <v>2062</v>
      </c>
      <c r="G282" s="3" t="s">
        <v>769</v>
      </c>
      <c r="H282" s="11">
        <v>1</v>
      </c>
      <c r="I282" s="11">
        <v>9</v>
      </c>
      <c r="J282" s="11">
        <v>0</v>
      </c>
      <c r="K282" s="11">
        <v>9</v>
      </c>
      <c r="L282" s="11">
        <v>8</v>
      </c>
      <c r="M282" s="11">
        <v>0</v>
      </c>
      <c r="N282" s="11">
        <v>3</v>
      </c>
      <c r="O282" s="11">
        <v>6</v>
      </c>
      <c r="P282" s="11">
        <v>7</v>
      </c>
      <c r="Q282" s="11">
        <v>3</v>
      </c>
      <c r="R282" s="11">
        <v>0</v>
      </c>
      <c r="S282" s="11">
        <v>4</v>
      </c>
      <c r="T282" s="11">
        <v>1</v>
      </c>
      <c r="U282" s="11" t="s">
        <v>581</v>
      </c>
      <c r="W282" s="6" t="str">
        <f>IF(X282="","",IF(X282=รายชื่อชมรม!$B$13,รายชื่อชมรม!$A$13,IF(X282=รายชื่อชมรม!$B$14,รายชื่อชมรม!$A$14,IF(X282=รายชื่อชมรม!$B$15,รายชื่อชมรม!$A$15,IF(X282=รายชื่อชมรม!$B$16,รายชื่อชมรม!$A$16,IF(X282=รายชื่อชมรม!$B$17,รายชื่อชมรม!$A$17,IF(X282=รายชื่อชมรม!$B$18,รายชื่อชมรม!$A$18,IF(X282=รายชื่อชมรม!$B$19,รายชื่อชมรม!$A$19,IF(X282=รายชื่อชมรม!$B$20,รายชื่อชมรม!$A$20,IF(X282=รายชื่อชมรม!$B$21,รายชื่อชมรม!$A$21,IF(X282=รายชื่อชมรม!$B$22,รายชื่อชมรม!$A$22,"-")))))))))))</f>
        <v>ช68203</v>
      </c>
      <c r="X282" s="6" t="s">
        <v>2310</v>
      </c>
      <c r="Y282" s="6" t="str">
        <f>IF(W282=0,"",IF(W282="-","",IF(W282="","",VLOOKUP(W282,รายชื่อชมรม!$A$3:$F$83,3,FALSE))))</f>
        <v>นายวสันต์  แสงรัตนกูล</v>
      </c>
      <c r="Z282" s="6" t="str">
        <f>IF(Y282=$Z$4,MAX(Z$1:$Z281)+1,"")</f>
        <v/>
      </c>
      <c r="AA282" s="6" t="str">
        <f>IF($Y282=AA$4,MAX(AA$1:AA281)+1,"")</f>
        <v/>
      </c>
      <c r="AB282" s="6" t="str">
        <f>IF($Y282=AB$4,MAX(AB$1:AB281)+1,"")</f>
        <v/>
      </c>
      <c r="AC282" s="6" t="str">
        <f>IF($Y282=AC$4,MAX(AC$1:AC281)+1,"")</f>
        <v/>
      </c>
      <c r="AD282" s="6" t="str">
        <f>IF($Y282=AD$4,MAX(AD$1:AD281)+1,"")</f>
        <v/>
      </c>
      <c r="AE282" s="6" t="str">
        <f>IF($Y282=AE$4,MAX(AE$1:AE281)+1,"")</f>
        <v/>
      </c>
      <c r="AF282" s="6" t="str">
        <f>IF($Y282=AF$4,MAX(AF$1:AF281)+1,"")</f>
        <v/>
      </c>
      <c r="AG282" s="6" t="str">
        <f>IF($Y282=AG$4,MAX(AG$1:AG281)+1,"")</f>
        <v/>
      </c>
      <c r="AH282" s="6" t="str">
        <f>IF($Y282=AH$4,MAX(AH$1:AH281)+1,"")</f>
        <v/>
      </c>
      <c r="AI282" s="5">
        <f t="shared" si="64"/>
        <v>0</v>
      </c>
      <c r="AK282" s="6" t="str">
        <f>IF($W282=AK$4,MAX(AK$1:AK281)+1,"")</f>
        <v/>
      </c>
      <c r="AL282" s="6" t="str">
        <f>IF($W282=AL$4,MAX(AL$1:AL281)+1,"")</f>
        <v/>
      </c>
      <c r="AM282" s="6" t="str">
        <f>IF($W282=AM$4,MAX(AM$1:AM281)+1,"")</f>
        <v/>
      </c>
      <c r="AN282" s="6" t="str">
        <f>IF($W282=AN$4,MAX(AN$1:AN281)+1,"")</f>
        <v/>
      </c>
      <c r="AO282" s="6" t="str">
        <f>IF($W282=AO$4,MAX(AO$1:AO281)+1,"")</f>
        <v/>
      </c>
      <c r="AP282" s="6" t="str">
        <f>IF($W282=AP$4,MAX(AP$1:AP281)+1,"")</f>
        <v/>
      </c>
      <c r="AQ282" s="6" t="str">
        <f>IF($W282=AQ$4,MAX(AQ$1:AQ281)+1,"")</f>
        <v/>
      </c>
      <c r="AR282" s="6" t="str">
        <f>IF($W282=AR$4,MAX(AR$1:AR281)+1,"")</f>
        <v/>
      </c>
      <c r="AS282" s="6" t="str">
        <f>IF($W282=AS$4,MAX(AS$1:AS281)+1,"")</f>
        <v/>
      </c>
      <c r="AT282" s="6" t="str">
        <f>IF($W282=AT$4,MAX(AT$1:AT281)+1,"")</f>
        <v/>
      </c>
      <c r="AU282" s="6" t="str">
        <f>IF($W282=AU$4,MAX(AU$1:AU281)+1,"")</f>
        <v/>
      </c>
      <c r="AV282" s="6" t="str">
        <f>IF($W282=AV$4,MAX(AV$1:AV281)+1,"")</f>
        <v/>
      </c>
      <c r="AW282" s="6">
        <f>IF($W282=AW$4,MAX(AW$1:AW281)+1,"")</f>
        <v>8</v>
      </c>
      <c r="AX282" s="6" t="str">
        <f>IF($W282=AX$4,MAX(AX$1:AX281)+1,"")</f>
        <v/>
      </c>
      <c r="AY282" s="6" t="str">
        <f>IF($W282=AY$4,MAX(AY$1:AY281)+1,"")</f>
        <v/>
      </c>
      <c r="AZ282" s="6" t="str">
        <f>IF($W282=AZ$4,MAX(AZ$1:AZ281)+1,"")</f>
        <v/>
      </c>
      <c r="BA282" s="6" t="str">
        <f>IF($W282=BA$4,MAX(BA$1:BA281)+1,"")</f>
        <v/>
      </c>
      <c r="BB282" s="6" t="str">
        <f>IF($W282=BB$4,MAX(BB$1:BB281)+1,"")</f>
        <v/>
      </c>
      <c r="BC282" s="6" t="str">
        <f>IF($W282=BC$4,MAX(BC$1:BC281)+1,"")</f>
        <v/>
      </c>
      <c r="BD282" s="6" t="str">
        <f>IF($W282=BD$4,MAX(BD$1:BD281)+1,"")</f>
        <v/>
      </c>
      <c r="BE282" s="6" t="str">
        <f>IF($W282=BE$4,MAX(BE$1:BE281)+1,"")</f>
        <v/>
      </c>
      <c r="BF282" s="6" t="str">
        <f>IF($W282=BF$4,MAX(BF$1:BF281)+1,"")</f>
        <v/>
      </c>
      <c r="BG282" s="6" t="str">
        <f>IF($W282=BG$4,MAX(BG$1:BG281)+1,"")</f>
        <v/>
      </c>
      <c r="BH282" s="6" t="str">
        <f>IF($W282=BH$4,MAX(BH$1:BH281)+1,"")</f>
        <v/>
      </c>
      <c r="BI282" s="6" t="str">
        <f>IF($W282=BI$4,MAX(BI$1:BI281)+1,"")</f>
        <v/>
      </c>
      <c r="BJ282" s="6" t="str">
        <f>IF($W282=BJ$4,MAX(BJ$1:BJ281)+1,"")</f>
        <v/>
      </c>
      <c r="BK282" s="6" t="str">
        <f>IF($W282=BK$4,MAX(BK$1:BK281)+1,"")</f>
        <v/>
      </c>
      <c r="BL282" s="6" t="str">
        <f>IF($W282=BL$4,MAX(BL$1:BL281)+1,"")</f>
        <v/>
      </c>
      <c r="BM282" s="6" t="str">
        <f>IF($W282=BM$4,MAX(BM$1:BM281)+1,"")</f>
        <v/>
      </c>
      <c r="BN282" s="6" t="str">
        <f>IF($W282=BN$4,MAX(BN$1:BN281)+1,"")</f>
        <v/>
      </c>
      <c r="BO282" s="6" t="str">
        <f>IF($W282=BO$4,MAX(BO$1:BO281)+1,"")</f>
        <v/>
      </c>
      <c r="BP282" s="6" t="str">
        <f>IF($W282=BP$4,MAX(BP$1:BP281)+1,"")</f>
        <v/>
      </c>
      <c r="BQ282" s="6" t="str">
        <f>IF($W282=BQ$4,MAX(BQ$1:BQ281)+1,"")</f>
        <v/>
      </c>
      <c r="BR282" s="6" t="str">
        <f>IF($W282=BR$4,MAX(BR$1:BR281)+1,"")</f>
        <v/>
      </c>
      <c r="BS282" s="6" t="str">
        <f>IF($W282=BS$4,MAX(BS$1:BS281)+1,"")</f>
        <v/>
      </c>
      <c r="BT282" s="6" t="str">
        <f>IF($W282=BT$4,MAX(BT$1:BT281)+1,"")</f>
        <v/>
      </c>
      <c r="BU282" s="6" t="str">
        <f>IF($W282=BU$4,MAX(BU$1:BU281)+1,"")</f>
        <v/>
      </c>
      <c r="BV282" s="6" t="str">
        <f>IF($W282=BV$4,MAX(BV$1:BV281)+1,"")</f>
        <v/>
      </c>
      <c r="BW282" s="6" t="str">
        <f>IF($W282=BW$4,MAX(BW$1:BW281)+1,"")</f>
        <v/>
      </c>
      <c r="BX282" s="6" t="str">
        <f>IF($W282=BX$4,MAX(BX$1:BX281)+1,"")</f>
        <v/>
      </c>
      <c r="BY282" s="6" t="str">
        <f>IF($W282=BY$4,MAX(BY$1:BY281)+1,"")</f>
        <v/>
      </c>
      <c r="BZ282" s="6" t="str">
        <f>IF($W282=BZ$4,MAX(BZ$1:BZ281)+1,"")</f>
        <v/>
      </c>
      <c r="CA282" s="6" t="str">
        <f>IF($W282=CA$4,MAX(CA$1:CA281)+1,"")</f>
        <v/>
      </c>
      <c r="CB282" s="6" t="str">
        <f>IF($W282=CB$4,MAX(CB$1:CB281)+1,"")</f>
        <v/>
      </c>
      <c r="CC282" s="6" t="str">
        <f>IF($W282=CC$4,MAX(CC$1:CC281)+1,"")</f>
        <v/>
      </c>
      <c r="CD282" s="6" t="str">
        <f>IF($W282=CD$4,MAX(CD$1:CD281)+1,"")</f>
        <v/>
      </c>
      <c r="CE282" s="6" t="str">
        <f>IF($W282=CE$4,MAX(CE$1:CE281)+1,"")</f>
        <v/>
      </c>
      <c r="CF282" s="6" t="str">
        <f>IF($W282=CF$4,MAX(CF$1:CF281)+1,"")</f>
        <v/>
      </c>
      <c r="CG282" s="6" t="str">
        <f>IF($W282=CG$4,MAX(CG$1:CG281)+1,"")</f>
        <v/>
      </c>
      <c r="CH282" s="6" t="str">
        <f>IF($W282=CH$4,MAX(CH$1:CH281)+1,"")</f>
        <v/>
      </c>
      <c r="CI282" s="6" t="str">
        <f>IF($W282=CI$4,MAX(CI$1:CI281)+1,"")</f>
        <v/>
      </c>
      <c r="CJ282" s="6" t="str">
        <f>IF($W282=CJ$4,MAX(CJ$1:CJ281)+1,"")</f>
        <v/>
      </c>
      <c r="CK282" s="6" t="str">
        <f>IF($W282=CK$4,MAX(CK$1:CK281)+1,"")</f>
        <v/>
      </c>
      <c r="CL282" s="6" t="str">
        <f>IF($W282=CL$4,MAX(CL$1:CL281)+1,"")</f>
        <v/>
      </c>
      <c r="CM282" s="6" t="str">
        <f>IF($W282=CM$4,MAX(CM$1:CM281)+1,"")</f>
        <v/>
      </c>
      <c r="CN282" s="6" t="str">
        <f>IF($W282=CN$4,MAX(CN$1:CN281)+1,"")</f>
        <v/>
      </c>
      <c r="CO282" s="6" t="str">
        <f>IF($W282=CO$4,MAX(CO$1:CO281)+1,"")</f>
        <v/>
      </c>
      <c r="CP282" s="6" t="str">
        <f>IF($W282=CP$4,MAX(CP$1:CP281)+1,"")</f>
        <v/>
      </c>
      <c r="CQ282" s="6" t="str">
        <f>IF($W282=CQ$4,MAX(CQ$1:CQ281)+1,"")</f>
        <v/>
      </c>
      <c r="CR282" s="6" t="str">
        <f>IF($W282=CR$4,MAX(CR$1:CR281)+1,"")</f>
        <v/>
      </c>
      <c r="CS282" s="6" t="str">
        <f>IF($W282=CS$4,MAX(CS$1:CS281)+1,"")</f>
        <v/>
      </c>
      <c r="CT282" s="5">
        <f t="shared" si="65"/>
        <v>8</v>
      </c>
      <c r="CU282" s="6" t="str">
        <f t="shared" si="66"/>
        <v>1909803673041</v>
      </c>
      <c r="CV282" s="5" t="str">
        <f t="shared" si="67"/>
        <v>เด็กชาย</v>
      </c>
      <c r="CW282" s="5" t="str" cm="1">
        <f t="array" ref="CW282">RIGHT(F282,MIN(LEN(SUBSTITUTE(F282,รายชื่อนักเรียนแยกห้อง!$AD$5:$AD$8,""))))</f>
        <v xml:space="preserve">กันต์กวี </v>
      </c>
      <c r="CX282" s="6">
        <f t="shared" si="68"/>
        <v>0</v>
      </c>
      <c r="CY282" s="6" t="str">
        <f t="shared" si="69"/>
        <v/>
      </c>
      <c r="CZ282" s="5" t="str">
        <f t="shared" si="70"/>
        <v>มัธยมศึกษาปีที่ 2/3-0</v>
      </c>
      <c r="DA282" s="5" t="str">
        <f t="shared" si="71"/>
        <v>มัธยมศึกษาปีที่ 2/3-</v>
      </c>
      <c r="DC282" s="6" t="str">
        <f>IF(DB282="วิทย์-คณิต (เตรียมวิศวะ)",MAX($DC$1:DC281)+1,"")</f>
        <v/>
      </c>
      <c r="DD282" s="6" t="str">
        <f>IF(DB282="วิทย์-คณิต (วิทยาศาสตร์สุขภาพ)",MAX($DD$1:DD281)+1,"")</f>
        <v/>
      </c>
      <c r="DE282" s="6" t="str">
        <f>IF(DB282="ศิลป์การจัดการธุรกิจการค้าสมัยใหม่",MAX($DE$1:DE281)+1,"")</f>
        <v/>
      </c>
      <c r="DF282" s="6" t="str">
        <f>IF(DB282="ศิลป์ภาษาจีนเพื่อธุรกิจ 4.0",MAX($DF$1:DF281)+1,"")</f>
        <v/>
      </c>
      <c r="DG282" s="6" t="str">
        <f>IF(DB282="ศิลป์ภาษาอังกฤษเพื่อการสื่อสารธุรกิจ",MAX($DG$1:DG281)+1,"")</f>
        <v/>
      </c>
      <c r="DH282" s="6" t="str">
        <f>IF(DB282="นวัตกรรมการจัดการเกษตร",MAX($DH$1:DH281)+1,"")</f>
        <v/>
      </c>
      <c r="DI282" s="5">
        <f t="shared" si="72"/>
        <v>0</v>
      </c>
      <c r="DJ282" s="5" t="str">
        <f t="shared" si="73"/>
        <v>มัธยมศึกษาปีที่ 2/3-10</v>
      </c>
      <c r="DK282" s="5" t="str">
        <f t="shared" si="74"/>
        <v>-0</v>
      </c>
      <c r="DL282" s="5" t="str">
        <f t="shared" si="75"/>
        <v>มัธยมศึกษาปีที่ 2</v>
      </c>
    </row>
    <row r="283" spans="1:116">
      <c r="A283" s="5" t="str">
        <f t="shared" si="61"/>
        <v>มัธยมศึกษาปีที่ 2/3-11</v>
      </c>
      <c r="B283" s="5" t="str">
        <f t="shared" si="62"/>
        <v>ช68201-6</v>
      </c>
      <c r="C283" s="5" t="str">
        <f t="shared" si="63"/>
        <v>-0</v>
      </c>
      <c r="D283" s="8">
        <v>11</v>
      </c>
      <c r="E283" s="9" t="s">
        <v>770</v>
      </c>
      <c r="F283" s="3" t="s">
        <v>2063</v>
      </c>
      <c r="G283" s="3" t="s">
        <v>771</v>
      </c>
      <c r="H283" s="11">
        <v>1</v>
      </c>
      <c r="I283" s="11">
        <v>7</v>
      </c>
      <c r="J283" s="11">
        <v>0</v>
      </c>
      <c r="K283" s="11">
        <v>9</v>
      </c>
      <c r="L283" s="11">
        <v>9</v>
      </c>
      <c r="M283" s="11">
        <v>0</v>
      </c>
      <c r="N283" s="11">
        <v>1</v>
      </c>
      <c r="O283" s="11">
        <v>9</v>
      </c>
      <c r="P283" s="11">
        <v>1</v>
      </c>
      <c r="Q283" s="11">
        <v>5</v>
      </c>
      <c r="R283" s="11">
        <v>6</v>
      </c>
      <c r="S283" s="11">
        <v>5</v>
      </c>
      <c r="T283" s="11">
        <v>3</v>
      </c>
      <c r="U283" s="11" t="s">
        <v>581</v>
      </c>
      <c r="W283" s="6" t="str">
        <f>IF(X283="","",IF(X283=รายชื่อชมรม!$B$13,รายชื่อชมรม!$A$13,IF(X283=รายชื่อชมรม!$B$14,รายชื่อชมรม!$A$14,IF(X283=รายชื่อชมรม!$B$15,รายชื่อชมรม!$A$15,IF(X283=รายชื่อชมรม!$B$16,รายชื่อชมรม!$A$16,IF(X283=รายชื่อชมรม!$B$17,รายชื่อชมรม!$A$17,IF(X283=รายชื่อชมรม!$B$18,รายชื่อชมรม!$A$18,IF(X283=รายชื่อชมรม!$B$19,รายชื่อชมรม!$A$19,IF(X283=รายชื่อชมรม!$B$20,รายชื่อชมรม!$A$20,IF(X283=รายชื่อชมรม!$B$21,รายชื่อชมรม!$A$21,IF(X283=รายชื่อชมรม!$B$22,รายชื่อชมรม!$A$22,"-")))))))))))</f>
        <v>ช68201</v>
      </c>
      <c r="X283" s="6" t="s">
        <v>2325</v>
      </c>
      <c r="Y283" s="6" t="str">
        <f>IF(W283=0,"",IF(W283="-","",IF(W283="","",VLOOKUP(W283,รายชื่อชมรม!$A$3:$F$83,3,FALSE))))</f>
        <v>นางสาวศิลป์ศุภา  คุสินธุ์</v>
      </c>
      <c r="Z283" s="6" t="str">
        <f>IF(Y283=$Z$4,MAX(Z$1:$Z282)+1,"")</f>
        <v/>
      </c>
      <c r="AA283" s="6" t="str">
        <f>IF($Y283=AA$4,MAX(AA$1:AA282)+1,"")</f>
        <v/>
      </c>
      <c r="AB283" s="6" t="str">
        <f>IF($Y283=AB$4,MAX(AB$1:AB282)+1,"")</f>
        <v/>
      </c>
      <c r="AC283" s="6" t="str">
        <f>IF($Y283=AC$4,MAX(AC$1:AC282)+1,"")</f>
        <v/>
      </c>
      <c r="AD283" s="6" t="str">
        <f>IF($Y283=AD$4,MAX(AD$1:AD282)+1,"")</f>
        <v/>
      </c>
      <c r="AE283" s="6" t="str">
        <f>IF($Y283=AE$4,MAX(AE$1:AE282)+1,"")</f>
        <v/>
      </c>
      <c r="AF283" s="6" t="str">
        <f>IF($Y283=AF$4,MAX(AF$1:AF282)+1,"")</f>
        <v/>
      </c>
      <c r="AG283" s="6" t="str">
        <f>IF($Y283=AG$4,MAX(AG$1:AG282)+1,"")</f>
        <v/>
      </c>
      <c r="AH283" s="6" t="str">
        <f>IF($Y283=AH$4,MAX(AH$1:AH282)+1,"")</f>
        <v/>
      </c>
      <c r="AI283" s="5">
        <f t="shared" si="64"/>
        <v>0</v>
      </c>
      <c r="AK283" s="6" t="str">
        <f>IF($W283=AK$4,MAX(AK$1:AK282)+1,"")</f>
        <v/>
      </c>
      <c r="AL283" s="6" t="str">
        <f>IF($W283=AL$4,MAX(AL$1:AL282)+1,"")</f>
        <v/>
      </c>
      <c r="AM283" s="6" t="str">
        <f>IF($W283=AM$4,MAX(AM$1:AM282)+1,"")</f>
        <v/>
      </c>
      <c r="AN283" s="6" t="str">
        <f>IF($W283=AN$4,MAX(AN$1:AN282)+1,"")</f>
        <v/>
      </c>
      <c r="AO283" s="6" t="str">
        <f>IF($W283=AO$4,MAX(AO$1:AO282)+1,"")</f>
        <v/>
      </c>
      <c r="AP283" s="6" t="str">
        <f>IF($W283=AP$4,MAX(AP$1:AP282)+1,"")</f>
        <v/>
      </c>
      <c r="AQ283" s="6" t="str">
        <f>IF($W283=AQ$4,MAX(AQ$1:AQ282)+1,"")</f>
        <v/>
      </c>
      <c r="AR283" s="6" t="str">
        <f>IF($W283=AR$4,MAX(AR$1:AR282)+1,"")</f>
        <v/>
      </c>
      <c r="AS283" s="6" t="str">
        <f>IF($W283=AS$4,MAX(AS$1:AS282)+1,"")</f>
        <v/>
      </c>
      <c r="AT283" s="6" t="str">
        <f>IF($W283=AT$4,MAX(AT$1:AT282)+1,"")</f>
        <v/>
      </c>
      <c r="AU283" s="6">
        <f>IF($W283=AU$4,MAX(AU$1:AU282)+1,"")</f>
        <v>6</v>
      </c>
      <c r="AV283" s="6" t="str">
        <f>IF($W283=AV$4,MAX(AV$1:AV282)+1,"")</f>
        <v/>
      </c>
      <c r="AW283" s="6" t="str">
        <f>IF($W283=AW$4,MAX(AW$1:AW282)+1,"")</f>
        <v/>
      </c>
      <c r="AX283" s="6" t="str">
        <f>IF($W283=AX$4,MAX(AX$1:AX282)+1,"")</f>
        <v/>
      </c>
      <c r="AY283" s="6" t="str">
        <f>IF($W283=AY$4,MAX(AY$1:AY282)+1,"")</f>
        <v/>
      </c>
      <c r="AZ283" s="6" t="str">
        <f>IF($W283=AZ$4,MAX(AZ$1:AZ282)+1,"")</f>
        <v/>
      </c>
      <c r="BA283" s="6" t="str">
        <f>IF($W283=BA$4,MAX(BA$1:BA282)+1,"")</f>
        <v/>
      </c>
      <c r="BB283" s="6" t="str">
        <f>IF($W283=BB$4,MAX(BB$1:BB282)+1,"")</f>
        <v/>
      </c>
      <c r="BC283" s="6" t="str">
        <f>IF($W283=BC$4,MAX(BC$1:BC282)+1,"")</f>
        <v/>
      </c>
      <c r="BD283" s="6" t="str">
        <f>IF($W283=BD$4,MAX(BD$1:BD282)+1,"")</f>
        <v/>
      </c>
      <c r="BE283" s="6" t="str">
        <f>IF($W283=BE$4,MAX(BE$1:BE282)+1,"")</f>
        <v/>
      </c>
      <c r="BF283" s="6" t="str">
        <f>IF($W283=BF$4,MAX(BF$1:BF282)+1,"")</f>
        <v/>
      </c>
      <c r="BG283" s="6" t="str">
        <f>IF($W283=BG$4,MAX(BG$1:BG282)+1,"")</f>
        <v/>
      </c>
      <c r="BH283" s="6" t="str">
        <f>IF($W283=BH$4,MAX(BH$1:BH282)+1,"")</f>
        <v/>
      </c>
      <c r="BI283" s="6" t="str">
        <f>IF($W283=BI$4,MAX(BI$1:BI282)+1,"")</f>
        <v/>
      </c>
      <c r="BJ283" s="6" t="str">
        <f>IF($W283=BJ$4,MAX(BJ$1:BJ282)+1,"")</f>
        <v/>
      </c>
      <c r="BK283" s="6" t="str">
        <f>IF($W283=BK$4,MAX(BK$1:BK282)+1,"")</f>
        <v/>
      </c>
      <c r="BL283" s="6" t="str">
        <f>IF($W283=BL$4,MAX(BL$1:BL282)+1,"")</f>
        <v/>
      </c>
      <c r="BM283" s="6" t="str">
        <f>IF($W283=BM$4,MAX(BM$1:BM282)+1,"")</f>
        <v/>
      </c>
      <c r="BN283" s="6" t="str">
        <f>IF($W283=BN$4,MAX(BN$1:BN282)+1,"")</f>
        <v/>
      </c>
      <c r="BO283" s="6" t="str">
        <f>IF($W283=BO$4,MAX(BO$1:BO282)+1,"")</f>
        <v/>
      </c>
      <c r="BP283" s="6" t="str">
        <f>IF($W283=BP$4,MAX(BP$1:BP282)+1,"")</f>
        <v/>
      </c>
      <c r="BQ283" s="6" t="str">
        <f>IF($W283=BQ$4,MAX(BQ$1:BQ282)+1,"")</f>
        <v/>
      </c>
      <c r="BR283" s="6" t="str">
        <f>IF($W283=BR$4,MAX(BR$1:BR282)+1,"")</f>
        <v/>
      </c>
      <c r="BS283" s="6" t="str">
        <f>IF($W283=BS$4,MAX(BS$1:BS282)+1,"")</f>
        <v/>
      </c>
      <c r="BT283" s="6" t="str">
        <f>IF($W283=BT$4,MAX(BT$1:BT282)+1,"")</f>
        <v/>
      </c>
      <c r="BU283" s="6" t="str">
        <f>IF($W283=BU$4,MAX(BU$1:BU282)+1,"")</f>
        <v/>
      </c>
      <c r="BV283" s="6" t="str">
        <f>IF($W283=BV$4,MAX(BV$1:BV282)+1,"")</f>
        <v/>
      </c>
      <c r="BW283" s="6" t="str">
        <f>IF($W283=BW$4,MAX(BW$1:BW282)+1,"")</f>
        <v/>
      </c>
      <c r="BX283" s="6" t="str">
        <f>IF($W283=BX$4,MAX(BX$1:BX282)+1,"")</f>
        <v/>
      </c>
      <c r="BY283" s="6" t="str">
        <f>IF($W283=BY$4,MAX(BY$1:BY282)+1,"")</f>
        <v/>
      </c>
      <c r="BZ283" s="6" t="str">
        <f>IF($W283=BZ$4,MAX(BZ$1:BZ282)+1,"")</f>
        <v/>
      </c>
      <c r="CA283" s="6" t="str">
        <f>IF($W283=CA$4,MAX(CA$1:CA282)+1,"")</f>
        <v/>
      </c>
      <c r="CB283" s="6" t="str">
        <f>IF($W283=CB$4,MAX(CB$1:CB282)+1,"")</f>
        <v/>
      </c>
      <c r="CC283" s="6" t="str">
        <f>IF($W283=CC$4,MAX(CC$1:CC282)+1,"")</f>
        <v/>
      </c>
      <c r="CD283" s="6" t="str">
        <f>IF($W283=CD$4,MAX(CD$1:CD282)+1,"")</f>
        <v/>
      </c>
      <c r="CE283" s="6" t="str">
        <f>IF($W283=CE$4,MAX(CE$1:CE282)+1,"")</f>
        <v/>
      </c>
      <c r="CF283" s="6" t="str">
        <f>IF($W283=CF$4,MAX(CF$1:CF282)+1,"")</f>
        <v/>
      </c>
      <c r="CG283" s="6" t="str">
        <f>IF($W283=CG$4,MAX(CG$1:CG282)+1,"")</f>
        <v/>
      </c>
      <c r="CH283" s="6" t="str">
        <f>IF($W283=CH$4,MAX(CH$1:CH282)+1,"")</f>
        <v/>
      </c>
      <c r="CI283" s="6" t="str">
        <f>IF($W283=CI$4,MAX(CI$1:CI282)+1,"")</f>
        <v/>
      </c>
      <c r="CJ283" s="6" t="str">
        <f>IF($W283=CJ$4,MAX(CJ$1:CJ282)+1,"")</f>
        <v/>
      </c>
      <c r="CK283" s="6" t="str">
        <f>IF($W283=CK$4,MAX(CK$1:CK282)+1,"")</f>
        <v/>
      </c>
      <c r="CL283" s="6" t="str">
        <f>IF($W283=CL$4,MAX(CL$1:CL282)+1,"")</f>
        <v/>
      </c>
      <c r="CM283" s="6" t="str">
        <f>IF($W283=CM$4,MAX(CM$1:CM282)+1,"")</f>
        <v/>
      </c>
      <c r="CN283" s="6" t="str">
        <f>IF($W283=CN$4,MAX(CN$1:CN282)+1,"")</f>
        <v/>
      </c>
      <c r="CO283" s="6" t="str">
        <f>IF($W283=CO$4,MAX(CO$1:CO282)+1,"")</f>
        <v/>
      </c>
      <c r="CP283" s="6" t="str">
        <f>IF($W283=CP$4,MAX(CP$1:CP282)+1,"")</f>
        <v/>
      </c>
      <c r="CQ283" s="6" t="str">
        <f>IF($W283=CQ$4,MAX(CQ$1:CQ282)+1,"")</f>
        <v/>
      </c>
      <c r="CR283" s="6" t="str">
        <f>IF($W283=CR$4,MAX(CR$1:CR282)+1,"")</f>
        <v/>
      </c>
      <c r="CS283" s="6" t="str">
        <f>IF($W283=CS$4,MAX(CS$1:CS282)+1,"")</f>
        <v/>
      </c>
      <c r="CT283" s="5">
        <f t="shared" si="65"/>
        <v>6</v>
      </c>
      <c r="CU283" s="6" t="str">
        <f t="shared" si="66"/>
        <v>1709901915653</v>
      </c>
      <c r="CV283" s="5" t="str">
        <f t="shared" si="67"/>
        <v>เด็กชาย</v>
      </c>
      <c r="CW283" s="5" t="str" cm="1">
        <f t="array" ref="CW283">RIGHT(F283,MIN(LEN(SUBSTITUTE(F283,รายชื่อนักเรียนแยกห้อง!$AD$5:$AD$8,""))))</f>
        <v xml:space="preserve">ศุภวิทย์    </v>
      </c>
      <c r="CX283" s="6">
        <f t="shared" si="68"/>
        <v>0</v>
      </c>
      <c r="CY283" s="6" t="str">
        <f t="shared" si="69"/>
        <v/>
      </c>
      <c r="CZ283" s="5" t="str">
        <f t="shared" si="70"/>
        <v>มัธยมศึกษาปีที่ 2/3-0</v>
      </c>
      <c r="DA283" s="5" t="str">
        <f t="shared" si="71"/>
        <v>มัธยมศึกษาปีที่ 2/3-</v>
      </c>
      <c r="DC283" s="6" t="str">
        <f>IF(DB283="วิทย์-คณิต (เตรียมวิศวะ)",MAX($DC$1:DC282)+1,"")</f>
        <v/>
      </c>
      <c r="DD283" s="6" t="str">
        <f>IF(DB283="วิทย์-คณิต (วิทยาศาสตร์สุขภาพ)",MAX($DD$1:DD282)+1,"")</f>
        <v/>
      </c>
      <c r="DE283" s="6" t="str">
        <f>IF(DB283="ศิลป์การจัดการธุรกิจการค้าสมัยใหม่",MAX($DE$1:DE282)+1,"")</f>
        <v/>
      </c>
      <c r="DF283" s="6" t="str">
        <f>IF(DB283="ศิลป์ภาษาจีนเพื่อธุรกิจ 4.0",MAX($DF$1:DF282)+1,"")</f>
        <v/>
      </c>
      <c r="DG283" s="6" t="str">
        <f>IF(DB283="ศิลป์ภาษาอังกฤษเพื่อการสื่อสารธุรกิจ",MAX($DG$1:DG282)+1,"")</f>
        <v/>
      </c>
      <c r="DH283" s="6" t="str">
        <f>IF(DB283="นวัตกรรมการจัดการเกษตร",MAX($DH$1:DH282)+1,"")</f>
        <v/>
      </c>
      <c r="DI283" s="5">
        <f t="shared" si="72"/>
        <v>0</v>
      </c>
      <c r="DJ283" s="5" t="str">
        <f t="shared" si="73"/>
        <v>มัธยมศึกษาปีที่ 2/3-11</v>
      </c>
      <c r="DK283" s="5" t="str">
        <f t="shared" si="74"/>
        <v>-0</v>
      </c>
      <c r="DL283" s="5" t="str">
        <f t="shared" si="75"/>
        <v>มัธยมศึกษาปีที่ 2</v>
      </c>
    </row>
    <row r="284" spans="1:116">
      <c r="A284" s="5" t="str">
        <f t="shared" si="61"/>
        <v>มัธยมศึกษาปีที่ 2/3-12</v>
      </c>
      <c r="B284" s="5" t="str">
        <f t="shared" si="62"/>
        <v>ช68203-9</v>
      </c>
      <c r="C284" s="5" t="str">
        <f t="shared" si="63"/>
        <v>-0</v>
      </c>
      <c r="D284" s="8">
        <v>12</v>
      </c>
      <c r="E284" s="9" t="s">
        <v>772</v>
      </c>
      <c r="F284" s="3" t="s">
        <v>773</v>
      </c>
      <c r="G284" s="3" t="s">
        <v>774</v>
      </c>
      <c r="H284" s="11">
        <v>1</v>
      </c>
      <c r="I284" s="11">
        <v>8</v>
      </c>
      <c r="J284" s="11">
        <v>4</v>
      </c>
      <c r="K284" s="11">
        <v>9</v>
      </c>
      <c r="L284" s="11">
        <v>7</v>
      </c>
      <c r="M284" s="11">
        <v>0</v>
      </c>
      <c r="N284" s="11">
        <v>1</v>
      </c>
      <c r="O284" s="11">
        <v>1</v>
      </c>
      <c r="P284" s="11">
        <v>4</v>
      </c>
      <c r="Q284" s="11">
        <v>5</v>
      </c>
      <c r="R284" s="11">
        <v>2</v>
      </c>
      <c r="S284" s="11">
        <v>0</v>
      </c>
      <c r="T284" s="11">
        <v>9</v>
      </c>
      <c r="U284" s="11" t="s">
        <v>581</v>
      </c>
      <c r="W284" s="6" t="str">
        <f>IF(X284="","",IF(X284=รายชื่อชมรม!$B$13,รายชื่อชมรม!$A$13,IF(X284=รายชื่อชมรม!$B$14,รายชื่อชมรม!$A$14,IF(X284=รายชื่อชมรม!$B$15,รายชื่อชมรม!$A$15,IF(X284=รายชื่อชมรม!$B$16,รายชื่อชมรม!$A$16,IF(X284=รายชื่อชมรม!$B$17,รายชื่อชมรม!$A$17,IF(X284=รายชื่อชมรม!$B$18,รายชื่อชมรม!$A$18,IF(X284=รายชื่อชมรม!$B$19,รายชื่อชมรม!$A$19,IF(X284=รายชื่อชมรม!$B$20,รายชื่อชมรม!$A$20,IF(X284=รายชื่อชมรม!$B$21,รายชื่อชมรม!$A$21,IF(X284=รายชื่อชมรม!$B$22,รายชื่อชมรม!$A$22,"-")))))))))))</f>
        <v>ช68203</v>
      </c>
      <c r="X284" s="6" t="s">
        <v>2310</v>
      </c>
      <c r="Y284" s="6" t="str">
        <f>IF(W284=0,"",IF(W284="-","",IF(W284="","",VLOOKUP(W284,รายชื่อชมรม!$A$3:$F$83,3,FALSE))))</f>
        <v>นายวสันต์  แสงรัตนกูล</v>
      </c>
      <c r="Z284" s="6" t="str">
        <f>IF(Y284=$Z$4,MAX(Z$1:$Z283)+1,"")</f>
        <v/>
      </c>
      <c r="AA284" s="6" t="str">
        <f>IF($Y284=AA$4,MAX(AA$1:AA283)+1,"")</f>
        <v/>
      </c>
      <c r="AB284" s="6" t="str">
        <f>IF($Y284=AB$4,MAX(AB$1:AB283)+1,"")</f>
        <v/>
      </c>
      <c r="AC284" s="6" t="str">
        <f>IF($Y284=AC$4,MAX(AC$1:AC283)+1,"")</f>
        <v/>
      </c>
      <c r="AD284" s="6" t="str">
        <f>IF($Y284=AD$4,MAX(AD$1:AD283)+1,"")</f>
        <v/>
      </c>
      <c r="AE284" s="6" t="str">
        <f>IF($Y284=AE$4,MAX(AE$1:AE283)+1,"")</f>
        <v/>
      </c>
      <c r="AF284" s="6" t="str">
        <f>IF($Y284=AF$4,MAX(AF$1:AF283)+1,"")</f>
        <v/>
      </c>
      <c r="AG284" s="6" t="str">
        <f>IF($Y284=AG$4,MAX(AG$1:AG283)+1,"")</f>
        <v/>
      </c>
      <c r="AH284" s="6" t="str">
        <f>IF($Y284=AH$4,MAX(AH$1:AH283)+1,"")</f>
        <v/>
      </c>
      <c r="AI284" s="5">
        <f t="shared" si="64"/>
        <v>0</v>
      </c>
      <c r="AK284" s="6" t="str">
        <f>IF($W284=AK$4,MAX(AK$1:AK283)+1,"")</f>
        <v/>
      </c>
      <c r="AL284" s="6" t="str">
        <f>IF($W284=AL$4,MAX(AL$1:AL283)+1,"")</f>
        <v/>
      </c>
      <c r="AM284" s="6" t="str">
        <f>IF($W284=AM$4,MAX(AM$1:AM283)+1,"")</f>
        <v/>
      </c>
      <c r="AN284" s="6" t="str">
        <f>IF($W284=AN$4,MAX(AN$1:AN283)+1,"")</f>
        <v/>
      </c>
      <c r="AO284" s="6" t="str">
        <f>IF($W284=AO$4,MAX(AO$1:AO283)+1,"")</f>
        <v/>
      </c>
      <c r="AP284" s="6" t="str">
        <f>IF($W284=AP$4,MAX(AP$1:AP283)+1,"")</f>
        <v/>
      </c>
      <c r="AQ284" s="6" t="str">
        <f>IF($W284=AQ$4,MAX(AQ$1:AQ283)+1,"")</f>
        <v/>
      </c>
      <c r="AR284" s="6" t="str">
        <f>IF($W284=AR$4,MAX(AR$1:AR283)+1,"")</f>
        <v/>
      </c>
      <c r="AS284" s="6" t="str">
        <f>IF($W284=AS$4,MAX(AS$1:AS283)+1,"")</f>
        <v/>
      </c>
      <c r="AT284" s="6" t="str">
        <f>IF($W284=AT$4,MAX(AT$1:AT283)+1,"")</f>
        <v/>
      </c>
      <c r="AU284" s="6" t="str">
        <f>IF($W284=AU$4,MAX(AU$1:AU283)+1,"")</f>
        <v/>
      </c>
      <c r="AV284" s="6" t="str">
        <f>IF($W284=AV$4,MAX(AV$1:AV283)+1,"")</f>
        <v/>
      </c>
      <c r="AW284" s="6">
        <f>IF($W284=AW$4,MAX(AW$1:AW283)+1,"")</f>
        <v>9</v>
      </c>
      <c r="AX284" s="6" t="str">
        <f>IF($W284=AX$4,MAX(AX$1:AX283)+1,"")</f>
        <v/>
      </c>
      <c r="AY284" s="6" t="str">
        <f>IF($W284=AY$4,MAX(AY$1:AY283)+1,"")</f>
        <v/>
      </c>
      <c r="AZ284" s="6" t="str">
        <f>IF($W284=AZ$4,MAX(AZ$1:AZ283)+1,"")</f>
        <v/>
      </c>
      <c r="BA284" s="6" t="str">
        <f>IF($W284=BA$4,MAX(BA$1:BA283)+1,"")</f>
        <v/>
      </c>
      <c r="BB284" s="6" t="str">
        <f>IF($W284=BB$4,MAX(BB$1:BB283)+1,"")</f>
        <v/>
      </c>
      <c r="BC284" s="6" t="str">
        <f>IF($W284=BC$4,MAX(BC$1:BC283)+1,"")</f>
        <v/>
      </c>
      <c r="BD284" s="6" t="str">
        <f>IF($W284=BD$4,MAX(BD$1:BD283)+1,"")</f>
        <v/>
      </c>
      <c r="BE284" s="6" t="str">
        <f>IF($W284=BE$4,MAX(BE$1:BE283)+1,"")</f>
        <v/>
      </c>
      <c r="BF284" s="6" t="str">
        <f>IF($W284=BF$4,MAX(BF$1:BF283)+1,"")</f>
        <v/>
      </c>
      <c r="BG284" s="6" t="str">
        <f>IF($W284=BG$4,MAX(BG$1:BG283)+1,"")</f>
        <v/>
      </c>
      <c r="BH284" s="6" t="str">
        <f>IF($W284=BH$4,MAX(BH$1:BH283)+1,"")</f>
        <v/>
      </c>
      <c r="BI284" s="6" t="str">
        <f>IF($W284=BI$4,MAX(BI$1:BI283)+1,"")</f>
        <v/>
      </c>
      <c r="BJ284" s="6" t="str">
        <f>IF($W284=BJ$4,MAX(BJ$1:BJ283)+1,"")</f>
        <v/>
      </c>
      <c r="BK284" s="6" t="str">
        <f>IF($W284=BK$4,MAX(BK$1:BK283)+1,"")</f>
        <v/>
      </c>
      <c r="BL284" s="6" t="str">
        <f>IF($W284=BL$4,MAX(BL$1:BL283)+1,"")</f>
        <v/>
      </c>
      <c r="BM284" s="6" t="str">
        <f>IF($W284=BM$4,MAX(BM$1:BM283)+1,"")</f>
        <v/>
      </c>
      <c r="BN284" s="6" t="str">
        <f>IF($W284=BN$4,MAX(BN$1:BN283)+1,"")</f>
        <v/>
      </c>
      <c r="BO284" s="6" t="str">
        <f>IF($W284=BO$4,MAX(BO$1:BO283)+1,"")</f>
        <v/>
      </c>
      <c r="BP284" s="6" t="str">
        <f>IF($W284=BP$4,MAX(BP$1:BP283)+1,"")</f>
        <v/>
      </c>
      <c r="BQ284" s="6" t="str">
        <f>IF($W284=BQ$4,MAX(BQ$1:BQ283)+1,"")</f>
        <v/>
      </c>
      <c r="BR284" s="6" t="str">
        <f>IF($W284=BR$4,MAX(BR$1:BR283)+1,"")</f>
        <v/>
      </c>
      <c r="BS284" s="6" t="str">
        <f>IF($W284=BS$4,MAX(BS$1:BS283)+1,"")</f>
        <v/>
      </c>
      <c r="BT284" s="6" t="str">
        <f>IF($W284=BT$4,MAX(BT$1:BT283)+1,"")</f>
        <v/>
      </c>
      <c r="BU284" s="6" t="str">
        <f>IF($W284=BU$4,MAX(BU$1:BU283)+1,"")</f>
        <v/>
      </c>
      <c r="BV284" s="6" t="str">
        <f>IF($W284=BV$4,MAX(BV$1:BV283)+1,"")</f>
        <v/>
      </c>
      <c r="BW284" s="6" t="str">
        <f>IF($W284=BW$4,MAX(BW$1:BW283)+1,"")</f>
        <v/>
      </c>
      <c r="BX284" s="6" t="str">
        <f>IF($W284=BX$4,MAX(BX$1:BX283)+1,"")</f>
        <v/>
      </c>
      <c r="BY284" s="6" t="str">
        <f>IF($W284=BY$4,MAX(BY$1:BY283)+1,"")</f>
        <v/>
      </c>
      <c r="BZ284" s="6" t="str">
        <f>IF($W284=BZ$4,MAX(BZ$1:BZ283)+1,"")</f>
        <v/>
      </c>
      <c r="CA284" s="6" t="str">
        <f>IF($W284=CA$4,MAX(CA$1:CA283)+1,"")</f>
        <v/>
      </c>
      <c r="CB284" s="6" t="str">
        <f>IF($W284=CB$4,MAX(CB$1:CB283)+1,"")</f>
        <v/>
      </c>
      <c r="CC284" s="6" t="str">
        <f>IF($W284=CC$4,MAX(CC$1:CC283)+1,"")</f>
        <v/>
      </c>
      <c r="CD284" s="6" t="str">
        <f>IF($W284=CD$4,MAX(CD$1:CD283)+1,"")</f>
        <v/>
      </c>
      <c r="CE284" s="6" t="str">
        <f>IF($W284=CE$4,MAX(CE$1:CE283)+1,"")</f>
        <v/>
      </c>
      <c r="CF284" s="6" t="str">
        <f>IF($W284=CF$4,MAX(CF$1:CF283)+1,"")</f>
        <v/>
      </c>
      <c r="CG284" s="6" t="str">
        <f>IF($W284=CG$4,MAX(CG$1:CG283)+1,"")</f>
        <v/>
      </c>
      <c r="CH284" s="6" t="str">
        <f>IF($W284=CH$4,MAX(CH$1:CH283)+1,"")</f>
        <v/>
      </c>
      <c r="CI284" s="6" t="str">
        <f>IF($W284=CI$4,MAX(CI$1:CI283)+1,"")</f>
        <v/>
      </c>
      <c r="CJ284" s="6" t="str">
        <f>IF($W284=CJ$4,MAX(CJ$1:CJ283)+1,"")</f>
        <v/>
      </c>
      <c r="CK284" s="6" t="str">
        <f>IF($W284=CK$4,MAX(CK$1:CK283)+1,"")</f>
        <v/>
      </c>
      <c r="CL284" s="6" t="str">
        <f>IF($W284=CL$4,MAX(CL$1:CL283)+1,"")</f>
        <v/>
      </c>
      <c r="CM284" s="6" t="str">
        <f>IF($W284=CM$4,MAX(CM$1:CM283)+1,"")</f>
        <v/>
      </c>
      <c r="CN284" s="6" t="str">
        <f>IF($W284=CN$4,MAX(CN$1:CN283)+1,"")</f>
        <v/>
      </c>
      <c r="CO284" s="6" t="str">
        <f>IF($W284=CO$4,MAX(CO$1:CO283)+1,"")</f>
        <v/>
      </c>
      <c r="CP284" s="6" t="str">
        <f>IF($W284=CP$4,MAX(CP$1:CP283)+1,"")</f>
        <v/>
      </c>
      <c r="CQ284" s="6" t="str">
        <f>IF($W284=CQ$4,MAX(CQ$1:CQ283)+1,"")</f>
        <v/>
      </c>
      <c r="CR284" s="6" t="str">
        <f>IF($W284=CR$4,MAX(CR$1:CR283)+1,"")</f>
        <v/>
      </c>
      <c r="CS284" s="6" t="str">
        <f>IF($W284=CS$4,MAX(CS$1:CS283)+1,"")</f>
        <v/>
      </c>
      <c r="CT284" s="5">
        <f t="shared" si="65"/>
        <v>9</v>
      </c>
      <c r="CU284" s="6" t="str">
        <f t="shared" si="66"/>
        <v>1849701145209</v>
      </c>
      <c r="CV284" s="5" t="str">
        <f t="shared" si="67"/>
        <v>เด็กชาย</v>
      </c>
      <c r="CW284" s="5" t="str" cm="1">
        <f t="array" ref="CW284">RIGHT(F284,MIN(LEN(SUBSTITUTE(F284,รายชื่อนักเรียนแยกห้อง!$AD$5:$AD$8,""))))</f>
        <v>ธนกฤต</v>
      </c>
      <c r="CX284" s="6">
        <f t="shared" si="68"/>
        <v>0</v>
      </c>
      <c r="CY284" s="6" t="str">
        <f t="shared" si="69"/>
        <v/>
      </c>
      <c r="CZ284" s="5" t="str">
        <f t="shared" si="70"/>
        <v>มัธยมศึกษาปีที่ 2/3-0</v>
      </c>
      <c r="DA284" s="5" t="str">
        <f t="shared" si="71"/>
        <v>มัธยมศึกษาปีที่ 2/3-</v>
      </c>
      <c r="DC284" s="6" t="str">
        <f>IF(DB284="วิทย์-คณิต (เตรียมวิศวะ)",MAX($DC$1:DC283)+1,"")</f>
        <v/>
      </c>
      <c r="DD284" s="6" t="str">
        <f>IF(DB284="วิทย์-คณิต (วิทยาศาสตร์สุขภาพ)",MAX($DD$1:DD283)+1,"")</f>
        <v/>
      </c>
      <c r="DE284" s="6" t="str">
        <f>IF(DB284="ศิลป์การจัดการธุรกิจการค้าสมัยใหม่",MAX($DE$1:DE283)+1,"")</f>
        <v/>
      </c>
      <c r="DF284" s="6" t="str">
        <f>IF(DB284="ศิลป์ภาษาจีนเพื่อธุรกิจ 4.0",MAX($DF$1:DF283)+1,"")</f>
        <v/>
      </c>
      <c r="DG284" s="6" t="str">
        <f>IF(DB284="ศิลป์ภาษาอังกฤษเพื่อการสื่อสารธุรกิจ",MAX($DG$1:DG283)+1,"")</f>
        <v/>
      </c>
      <c r="DH284" s="6" t="str">
        <f>IF(DB284="นวัตกรรมการจัดการเกษตร",MAX($DH$1:DH283)+1,"")</f>
        <v/>
      </c>
      <c r="DI284" s="5">
        <f t="shared" si="72"/>
        <v>0</v>
      </c>
      <c r="DJ284" s="5" t="str">
        <f t="shared" si="73"/>
        <v>มัธยมศึกษาปีที่ 2/3-12</v>
      </c>
      <c r="DK284" s="5" t="str">
        <f t="shared" si="74"/>
        <v>-0</v>
      </c>
      <c r="DL284" s="5" t="str">
        <f t="shared" si="75"/>
        <v>มัธยมศึกษาปีที่ 2</v>
      </c>
    </row>
    <row r="285" spans="1:116">
      <c r="A285" s="5" t="str">
        <f t="shared" si="61"/>
        <v>มัธยมศึกษาปีที่ 2/3-13</v>
      </c>
      <c r="B285" s="5" t="str">
        <f t="shared" si="62"/>
        <v>ช68201-7</v>
      </c>
      <c r="C285" s="5" t="str">
        <f t="shared" si="63"/>
        <v>-0</v>
      </c>
      <c r="D285" s="8">
        <v>13</v>
      </c>
      <c r="E285" s="9" t="s">
        <v>775</v>
      </c>
      <c r="F285" s="3" t="s">
        <v>776</v>
      </c>
      <c r="G285" s="3" t="s">
        <v>777</v>
      </c>
      <c r="H285" s="11">
        <v>1</v>
      </c>
      <c r="I285" s="11">
        <v>9</v>
      </c>
      <c r="J285" s="11">
        <v>2</v>
      </c>
      <c r="K285" s="11">
        <v>9</v>
      </c>
      <c r="L285" s="11">
        <v>9</v>
      </c>
      <c r="M285" s="11">
        <v>0</v>
      </c>
      <c r="N285" s="11">
        <v>1</v>
      </c>
      <c r="O285" s="11">
        <v>4</v>
      </c>
      <c r="P285" s="11">
        <v>3</v>
      </c>
      <c r="Q285" s="11">
        <v>8</v>
      </c>
      <c r="R285" s="11">
        <v>3</v>
      </c>
      <c r="S285" s="11">
        <v>7</v>
      </c>
      <c r="T285" s="11">
        <v>3</v>
      </c>
      <c r="U285" s="11" t="s">
        <v>581</v>
      </c>
      <c r="W285" s="6" t="str">
        <f>IF(X285="","",IF(X285=รายชื่อชมรม!$B$13,รายชื่อชมรม!$A$13,IF(X285=รายชื่อชมรม!$B$14,รายชื่อชมรม!$A$14,IF(X285=รายชื่อชมรม!$B$15,รายชื่อชมรม!$A$15,IF(X285=รายชื่อชมรม!$B$16,รายชื่อชมรม!$A$16,IF(X285=รายชื่อชมรม!$B$17,รายชื่อชมรม!$A$17,IF(X285=รายชื่อชมรม!$B$18,รายชื่อชมรม!$A$18,IF(X285=รายชื่อชมรม!$B$19,รายชื่อชมรม!$A$19,IF(X285=รายชื่อชมรม!$B$20,รายชื่อชมรม!$A$20,IF(X285=รายชื่อชมรม!$B$21,รายชื่อชมรม!$A$21,IF(X285=รายชื่อชมรม!$B$22,รายชื่อชมรม!$A$22,"-")))))))))))</f>
        <v>ช68201</v>
      </c>
      <c r="X285" s="6" t="s">
        <v>2325</v>
      </c>
      <c r="Y285" s="6" t="str">
        <f>IF(W285=0,"",IF(W285="-","",IF(W285="","",VLOOKUP(W285,รายชื่อชมรม!$A$3:$F$83,3,FALSE))))</f>
        <v>นางสาวศิลป์ศุภา  คุสินธุ์</v>
      </c>
      <c r="Z285" s="6" t="str">
        <f>IF(Y285=$Z$4,MAX(Z$1:$Z284)+1,"")</f>
        <v/>
      </c>
      <c r="AA285" s="6" t="str">
        <f>IF($Y285=AA$4,MAX(AA$1:AA284)+1,"")</f>
        <v/>
      </c>
      <c r="AB285" s="6" t="str">
        <f>IF($Y285=AB$4,MAX(AB$1:AB284)+1,"")</f>
        <v/>
      </c>
      <c r="AC285" s="6" t="str">
        <f>IF($Y285=AC$4,MAX(AC$1:AC284)+1,"")</f>
        <v/>
      </c>
      <c r="AD285" s="6" t="str">
        <f>IF($Y285=AD$4,MAX(AD$1:AD284)+1,"")</f>
        <v/>
      </c>
      <c r="AE285" s="6" t="str">
        <f>IF($Y285=AE$4,MAX(AE$1:AE284)+1,"")</f>
        <v/>
      </c>
      <c r="AF285" s="6" t="str">
        <f>IF($Y285=AF$4,MAX(AF$1:AF284)+1,"")</f>
        <v/>
      </c>
      <c r="AG285" s="6" t="str">
        <f>IF($Y285=AG$4,MAX(AG$1:AG284)+1,"")</f>
        <v/>
      </c>
      <c r="AH285" s="6" t="str">
        <f>IF($Y285=AH$4,MAX(AH$1:AH284)+1,"")</f>
        <v/>
      </c>
      <c r="AI285" s="5">
        <f t="shared" si="64"/>
        <v>0</v>
      </c>
      <c r="AK285" s="6" t="str">
        <f>IF($W285=AK$4,MAX(AK$1:AK284)+1,"")</f>
        <v/>
      </c>
      <c r="AL285" s="6" t="str">
        <f>IF($W285=AL$4,MAX(AL$1:AL284)+1,"")</f>
        <v/>
      </c>
      <c r="AM285" s="6" t="str">
        <f>IF($W285=AM$4,MAX(AM$1:AM284)+1,"")</f>
        <v/>
      </c>
      <c r="AN285" s="6" t="str">
        <f>IF($W285=AN$4,MAX(AN$1:AN284)+1,"")</f>
        <v/>
      </c>
      <c r="AO285" s="6" t="str">
        <f>IF($W285=AO$4,MAX(AO$1:AO284)+1,"")</f>
        <v/>
      </c>
      <c r="AP285" s="6" t="str">
        <f>IF($W285=AP$4,MAX(AP$1:AP284)+1,"")</f>
        <v/>
      </c>
      <c r="AQ285" s="6" t="str">
        <f>IF($W285=AQ$4,MAX(AQ$1:AQ284)+1,"")</f>
        <v/>
      </c>
      <c r="AR285" s="6" t="str">
        <f>IF($W285=AR$4,MAX(AR$1:AR284)+1,"")</f>
        <v/>
      </c>
      <c r="AS285" s="6" t="str">
        <f>IF($W285=AS$4,MAX(AS$1:AS284)+1,"")</f>
        <v/>
      </c>
      <c r="AT285" s="6" t="str">
        <f>IF($W285=AT$4,MAX(AT$1:AT284)+1,"")</f>
        <v/>
      </c>
      <c r="AU285" s="6">
        <f>IF($W285=AU$4,MAX(AU$1:AU284)+1,"")</f>
        <v>7</v>
      </c>
      <c r="AV285" s="6" t="str">
        <f>IF($W285=AV$4,MAX(AV$1:AV284)+1,"")</f>
        <v/>
      </c>
      <c r="AW285" s="6" t="str">
        <f>IF($W285=AW$4,MAX(AW$1:AW284)+1,"")</f>
        <v/>
      </c>
      <c r="AX285" s="6" t="str">
        <f>IF($W285=AX$4,MAX(AX$1:AX284)+1,"")</f>
        <v/>
      </c>
      <c r="AY285" s="6" t="str">
        <f>IF($W285=AY$4,MAX(AY$1:AY284)+1,"")</f>
        <v/>
      </c>
      <c r="AZ285" s="6" t="str">
        <f>IF($W285=AZ$4,MAX(AZ$1:AZ284)+1,"")</f>
        <v/>
      </c>
      <c r="BA285" s="6" t="str">
        <f>IF($W285=BA$4,MAX(BA$1:BA284)+1,"")</f>
        <v/>
      </c>
      <c r="BB285" s="6" t="str">
        <f>IF($W285=BB$4,MAX(BB$1:BB284)+1,"")</f>
        <v/>
      </c>
      <c r="BC285" s="6" t="str">
        <f>IF($W285=BC$4,MAX(BC$1:BC284)+1,"")</f>
        <v/>
      </c>
      <c r="BD285" s="6" t="str">
        <f>IF($W285=BD$4,MAX(BD$1:BD284)+1,"")</f>
        <v/>
      </c>
      <c r="BE285" s="6" t="str">
        <f>IF($W285=BE$4,MAX(BE$1:BE284)+1,"")</f>
        <v/>
      </c>
      <c r="BF285" s="6" t="str">
        <f>IF($W285=BF$4,MAX(BF$1:BF284)+1,"")</f>
        <v/>
      </c>
      <c r="BG285" s="6" t="str">
        <f>IF($W285=BG$4,MAX(BG$1:BG284)+1,"")</f>
        <v/>
      </c>
      <c r="BH285" s="6" t="str">
        <f>IF($W285=BH$4,MAX(BH$1:BH284)+1,"")</f>
        <v/>
      </c>
      <c r="BI285" s="6" t="str">
        <f>IF($W285=BI$4,MAX(BI$1:BI284)+1,"")</f>
        <v/>
      </c>
      <c r="BJ285" s="6" t="str">
        <f>IF($W285=BJ$4,MAX(BJ$1:BJ284)+1,"")</f>
        <v/>
      </c>
      <c r="BK285" s="6" t="str">
        <f>IF($W285=BK$4,MAX(BK$1:BK284)+1,"")</f>
        <v/>
      </c>
      <c r="BL285" s="6" t="str">
        <f>IF($W285=BL$4,MAX(BL$1:BL284)+1,"")</f>
        <v/>
      </c>
      <c r="BM285" s="6" t="str">
        <f>IF($W285=BM$4,MAX(BM$1:BM284)+1,"")</f>
        <v/>
      </c>
      <c r="BN285" s="6" t="str">
        <f>IF($W285=BN$4,MAX(BN$1:BN284)+1,"")</f>
        <v/>
      </c>
      <c r="BO285" s="6" t="str">
        <f>IF($W285=BO$4,MAX(BO$1:BO284)+1,"")</f>
        <v/>
      </c>
      <c r="BP285" s="6" t="str">
        <f>IF($W285=BP$4,MAX(BP$1:BP284)+1,"")</f>
        <v/>
      </c>
      <c r="BQ285" s="6" t="str">
        <f>IF($W285=BQ$4,MAX(BQ$1:BQ284)+1,"")</f>
        <v/>
      </c>
      <c r="BR285" s="6" t="str">
        <f>IF($W285=BR$4,MAX(BR$1:BR284)+1,"")</f>
        <v/>
      </c>
      <c r="BS285" s="6" t="str">
        <f>IF($W285=BS$4,MAX(BS$1:BS284)+1,"")</f>
        <v/>
      </c>
      <c r="BT285" s="6" t="str">
        <f>IF($W285=BT$4,MAX(BT$1:BT284)+1,"")</f>
        <v/>
      </c>
      <c r="BU285" s="6" t="str">
        <f>IF($W285=BU$4,MAX(BU$1:BU284)+1,"")</f>
        <v/>
      </c>
      <c r="BV285" s="6" t="str">
        <f>IF($W285=BV$4,MAX(BV$1:BV284)+1,"")</f>
        <v/>
      </c>
      <c r="BW285" s="6" t="str">
        <f>IF($W285=BW$4,MAX(BW$1:BW284)+1,"")</f>
        <v/>
      </c>
      <c r="BX285" s="6" t="str">
        <f>IF($W285=BX$4,MAX(BX$1:BX284)+1,"")</f>
        <v/>
      </c>
      <c r="BY285" s="6" t="str">
        <f>IF($W285=BY$4,MAX(BY$1:BY284)+1,"")</f>
        <v/>
      </c>
      <c r="BZ285" s="6" t="str">
        <f>IF($W285=BZ$4,MAX(BZ$1:BZ284)+1,"")</f>
        <v/>
      </c>
      <c r="CA285" s="6" t="str">
        <f>IF($W285=CA$4,MAX(CA$1:CA284)+1,"")</f>
        <v/>
      </c>
      <c r="CB285" s="6" t="str">
        <f>IF($W285=CB$4,MAX(CB$1:CB284)+1,"")</f>
        <v/>
      </c>
      <c r="CC285" s="6" t="str">
        <f>IF($W285=CC$4,MAX(CC$1:CC284)+1,"")</f>
        <v/>
      </c>
      <c r="CD285" s="6" t="str">
        <f>IF($W285=CD$4,MAX(CD$1:CD284)+1,"")</f>
        <v/>
      </c>
      <c r="CE285" s="6" t="str">
        <f>IF($W285=CE$4,MAX(CE$1:CE284)+1,"")</f>
        <v/>
      </c>
      <c r="CF285" s="6" t="str">
        <f>IF($W285=CF$4,MAX(CF$1:CF284)+1,"")</f>
        <v/>
      </c>
      <c r="CG285" s="6" t="str">
        <f>IF($W285=CG$4,MAX(CG$1:CG284)+1,"")</f>
        <v/>
      </c>
      <c r="CH285" s="6" t="str">
        <f>IF($W285=CH$4,MAX(CH$1:CH284)+1,"")</f>
        <v/>
      </c>
      <c r="CI285" s="6" t="str">
        <f>IF($W285=CI$4,MAX(CI$1:CI284)+1,"")</f>
        <v/>
      </c>
      <c r="CJ285" s="6" t="str">
        <f>IF($W285=CJ$4,MAX(CJ$1:CJ284)+1,"")</f>
        <v/>
      </c>
      <c r="CK285" s="6" t="str">
        <f>IF($W285=CK$4,MAX(CK$1:CK284)+1,"")</f>
        <v/>
      </c>
      <c r="CL285" s="6" t="str">
        <f>IF($W285=CL$4,MAX(CL$1:CL284)+1,"")</f>
        <v/>
      </c>
      <c r="CM285" s="6" t="str">
        <f>IF($W285=CM$4,MAX(CM$1:CM284)+1,"")</f>
        <v/>
      </c>
      <c r="CN285" s="6" t="str">
        <f>IF($W285=CN$4,MAX(CN$1:CN284)+1,"")</f>
        <v/>
      </c>
      <c r="CO285" s="6" t="str">
        <f>IF($W285=CO$4,MAX(CO$1:CO284)+1,"")</f>
        <v/>
      </c>
      <c r="CP285" s="6" t="str">
        <f>IF($W285=CP$4,MAX(CP$1:CP284)+1,"")</f>
        <v/>
      </c>
      <c r="CQ285" s="6" t="str">
        <f>IF($W285=CQ$4,MAX(CQ$1:CQ284)+1,"")</f>
        <v/>
      </c>
      <c r="CR285" s="6" t="str">
        <f>IF($W285=CR$4,MAX(CR$1:CR284)+1,"")</f>
        <v/>
      </c>
      <c r="CS285" s="6" t="str">
        <f>IF($W285=CS$4,MAX(CS$1:CS284)+1,"")</f>
        <v/>
      </c>
      <c r="CT285" s="5">
        <f t="shared" si="65"/>
        <v>7</v>
      </c>
      <c r="CU285" s="6" t="str">
        <f t="shared" si="66"/>
        <v>1929901438373</v>
      </c>
      <c r="CV285" s="5" t="str">
        <f t="shared" si="67"/>
        <v>เด็กชาย</v>
      </c>
      <c r="CW285" s="5" t="str" cm="1">
        <f t="array" ref="CW285">RIGHT(F285,MIN(LEN(SUBSTITUTE(F285,รายชื่อนักเรียนแยกห้อง!$AD$5:$AD$8,""))))</f>
        <v>ณัฐกฤษ</v>
      </c>
      <c r="CX285" s="6">
        <f t="shared" si="68"/>
        <v>0</v>
      </c>
      <c r="CY285" s="6" t="str">
        <f t="shared" si="69"/>
        <v/>
      </c>
      <c r="CZ285" s="5" t="str">
        <f t="shared" si="70"/>
        <v>มัธยมศึกษาปีที่ 2/3-0</v>
      </c>
      <c r="DA285" s="5" t="str">
        <f t="shared" si="71"/>
        <v>มัธยมศึกษาปีที่ 2/3-</v>
      </c>
      <c r="DC285" s="6" t="str">
        <f>IF(DB285="วิทย์-คณิต (เตรียมวิศวะ)",MAX($DC$1:DC284)+1,"")</f>
        <v/>
      </c>
      <c r="DD285" s="6" t="str">
        <f>IF(DB285="วิทย์-คณิต (วิทยาศาสตร์สุขภาพ)",MAX($DD$1:DD284)+1,"")</f>
        <v/>
      </c>
      <c r="DE285" s="6" t="str">
        <f>IF(DB285="ศิลป์การจัดการธุรกิจการค้าสมัยใหม่",MAX($DE$1:DE284)+1,"")</f>
        <v/>
      </c>
      <c r="DF285" s="6" t="str">
        <f>IF(DB285="ศิลป์ภาษาจีนเพื่อธุรกิจ 4.0",MAX($DF$1:DF284)+1,"")</f>
        <v/>
      </c>
      <c r="DG285" s="6" t="str">
        <f>IF(DB285="ศิลป์ภาษาอังกฤษเพื่อการสื่อสารธุรกิจ",MAX($DG$1:DG284)+1,"")</f>
        <v/>
      </c>
      <c r="DH285" s="6" t="str">
        <f>IF(DB285="นวัตกรรมการจัดการเกษตร",MAX($DH$1:DH284)+1,"")</f>
        <v/>
      </c>
      <c r="DI285" s="5">
        <f t="shared" si="72"/>
        <v>0</v>
      </c>
      <c r="DJ285" s="5" t="str">
        <f t="shared" si="73"/>
        <v>มัธยมศึกษาปีที่ 2/3-13</v>
      </c>
      <c r="DK285" s="5" t="str">
        <f t="shared" si="74"/>
        <v>-0</v>
      </c>
      <c r="DL285" s="5" t="str">
        <f t="shared" si="75"/>
        <v>มัธยมศึกษาปีที่ 2</v>
      </c>
    </row>
    <row r="286" spans="1:116">
      <c r="A286" s="5" t="str">
        <f t="shared" si="61"/>
        <v>มัธยมศึกษาปีที่ 2/3-14</v>
      </c>
      <c r="B286" s="5" t="str">
        <f t="shared" si="62"/>
        <v>ช68205-2</v>
      </c>
      <c r="C286" s="5" t="str">
        <f t="shared" si="63"/>
        <v>-0</v>
      </c>
      <c r="D286" s="8">
        <v>14</v>
      </c>
      <c r="E286" s="9" t="s">
        <v>778</v>
      </c>
      <c r="F286" s="3" t="s">
        <v>779</v>
      </c>
      <c r="G286" s="3" t="s">
        <v>780</v>
      </c>
      <c r="H286" s="11">
        <v>1</v>
      </c>
      <c r="I286" s="11">
        <v>7</v>
      </c>
      <c r="J286" s="11">
        <v>0</v>
      </c>
      <c r="K286" s="11">
        <v>9</v>
      </c>
      <c r="L286" s="11">
        <v>9</v>
      </c>
      <c r="M286" s="11">
        <v>0</v>
      </c>
      <c r="N286" s="11">
        <v>1</v>
      </c>
      <c r="O286" s="11">
        <v>9</v>
      </c>
      <c r="P286" s="11">
        <v>1</v>
      </c>
      <c r="Q286" s="11">
        <v>9</v>
      </c>
      <c r="R286" s="11">
        <v>8</v>
      </c>
      <c r="S286" s="11">
        <v>5</v>
      </c>
      <c r="T286" s="11">
        <v>3</v>
      </c>
      <c r="U286" s="11" t="s">
        <v>581</v>
      </c>
      <c r="W286" s="6" t="str">
        <f>IF(X286="","",IF(X286=รายชื่อชมรม!$B$13,รายชื่อชมรม!$A$13,IF(X286=รายชื่อชมรม!$B$14,รายชื่อชมรม!$A$14,IF(X286=รายชื่อชมรม!$B$15,รายชื่อชมรม!$A$15,IF(X286=รายชื่อชมรม!$B$16,รายชื่อชมรม!$A$16,IF(X286=รายชื่อชมรม!$B$17,รายชื่อชมรม!$A$17,IF(X286=รายชื่อชมรม!$B$18,รายชื่อชมรม!$A$18,IF(X286=รายชื่อชมรม!$B$19,รายชื่อชมรม!$A$19,IF(X286=รายชื่อชมรม!$B$20,รายชื่อชมรม!$A$20,IF(X286=รายชื่อชมรม!$B$21,รายชื่อชมรม!$A$21,IF(X286=รายชื่อชมรม!$B$22,รายชื่อชมรม!$A$22,"-")))))))))))</f>
        <v>ช68205</v>
      </c>
      <c r="X286" s="6" t="s">
        <v>2306</v>
      </c>
      <c r="Y286" s="6" t="str">
        <f>IF(W286=0,"",IF(W286="-","",IF(W286="","",VLOOKUP(W286,รายชื่อชมรม!$A$3:$F$83,3,FALSE))))</f>
        <v>นางภัณฑิลา  โนนทะขาม</v>
      </c>
      <c r="Z286" s="6" t="str">
        <f>IF(Y286=$Z$4,MAX(Z$1:$Z285)+1,"")</f>
        <v/>
      </c>
      <c r="AA286" s="6" t="str">
        <f>IF($Y286=AA$4,MAX(AA$1:AA285)+1,"")</f>
        <v/>
      </c>
      <c r="AB286" s="6" t="str">
        <f>IF($Y286=AB$4,MAX(AB$1:AB285)+1,"")</f>
        <v/>
      </c>
      <c r="AC286" s="6" t="str">
        <f>IF($Y286=AC$4,MAX(AC$1:AC285)+1,"")</f>
        <v/>
      </c>
      <c r="AD286" s="6" t="str">
        <f>IF($Y286=AD$4,MAX(AD$1:AD285)+1,"")</f>
        <v/>
      </c>
      <c r="AE286" s="6" t="str">
        <f>IF($Y286=AE$4,MAX(AE$1:AE285)+1,"")</f>
        <v/>
      </c>
      <c r="AF286" s="6" t="str">
        <f>IF($Y286=AF$4,MAX(AF$1:AF285)+1,"")</f>
        <v/>
      </c>
      <c r="AG286" s="6" t="str">
        <f>IF($Y286=AG$4,MAX(AG$1:AG285)+1,"")</f>
        <v/>
      </c>
      <c r="AH286" s="6" t="str">
        <f>IF($Y286=AH$4,MAX(AH$1:AH285)+1,"")</f>
        <v/>
      </c>
      <c r="AI286" s="5">
        <f t="shared" si="64"/>
        <v>0</v>
      </c>
      <c r="AK286" s="6" t="str">
        <f>IF($W286=AK$4,MAX(AK$1:AK285)+1,"")</f>
        <v/>
      </c>
      <c r="AL286" s="6" t="str">
        <f>IF($W286=AL$4,MAX(AL$1:AL285)+1,"")</f>
        <v/>
      </c>
      <c r="AM286" s="6" t="str">
        <f>IF($W286=AM$4,MAX(AM$1:AM285)+1,"")</f>
        <v/>
      </c>
      <c r="AN286" s="6" t="str">
        <f>IF($W286=AN$4,MAX(AN$1:AN285)+1,"")</f>
        <v/>
      </c>
      <c r="AO286" s="6" t="str">
        <f>IF($W286=AO$4,MAX(AO$1:AO285)+1,"")</f>
        <v/>
      </c>
      <c r="AP286" s="6" t="str">
        <f>IF($W286=AP$4,MAX(AP$1:AP285)+1,"")</f>
        <v/>
      </c>
      <c r="AQ286" s="6" t="str">
        <f>IF($W286=AQ$4,MAX(AQ$1:AQ285)+1,"")</f>
        <v/>
      </c>
      <c r="AR286" s="6" t="str">
        <f>IF($W286=AR$4,MAX(AR$1:AR285)+1,"")</f>
        <v/>
      </c>
      <c r="AS286" s="6" t="str">
        <f>IF($W286=AS$4,MAX(AS$1:AS285)+1,"")</f>
        <v/>
      </c>
      <c r="AT286" s="6" t="str">
        <f>IF($W286=AT$4,MAX(AT$1:AT285)+1,"")</f>
        <v/>
      </c>
      <c r="AU286" s="6" t="str">
        <f>IF($W286=AU$4,MAX(AU$1:AU285)+1,"")</f>
        <v/>
      </c>
      <c r="AV286" s="6" t="str">
        <f>IF($W286=AV$4,MAX(AV$1:AV285)+1,"")</f>
        <v/>
      </c>
      <c r="AW286" s="6" t="str">
        <f>IF($W286=AW$4,MAX(AW$1:AW285)+1,"")</f>
        <v/>
      </c>
      <c r="AX286" s="6" t="str">
        <f>IF($W286=AX$4,MAX(AX$1:AX285)+1,"")</f>
        <v/>
      </c>
      <c r="AY286" s="6">
        <f>IF($W286=AY$4,MAX(AY$1:AY285)+1,"")</f>
        <v>2</v>
      </c>
      <c r="AZ286" s="6" t="str">
        <f>IF($W286=AZ$4,MAX(AZ$1:AZ285)+1,"")</f>
        <v/>
      </c>
      <c r="BA286" s="6" t="str">
        <f>IF($W286=BA$4,MAX(BA$1:BA285)+1,"")</f>
        <v/>
      </c>
      <c r="BB286" s="6" t="str">
        <f>IF($W286=BB$4,MAX(BB$1:BB285)+1,"")</f>
        <v/>
      </c>
      <c r="BC286" s="6" t="str">
        <f>IF($W286=BC$4,MAX(BC$1:BC285)+1,"")</f>
        <v/>
      </c>
      <c r="BD286" s="6" t="str">
        <f>IF($W286=BD$4,MAX(BD$1:BD285)+1,"")</f>
        <v/>
      </c>
      <c r="BE286" s="6" t="str">
        <f>IF($W286=BE$4,MAX(BE$1:BE285)+1,"")</f>
        <v/>
      </c>
      <c r="BF286" s="6" t="str">
        <f>IF($W286=BF$4,MAX(BF$1:BF285)+1,"")</f>
        <v/>
      </c>
      <c r="BG286" s="6" t="str">
        <f>IF($W286=BG$4,MAX(BG$1:BG285)+1,"")</f>
        <v/>
      </c>
      <c r="BH286" s="6" t="str">
        <f>IF($W286=BH$4,MAX(BH$1:BH285)+1,"")</f>
        <v/>
      </c>
      <c r="BI286" s="6" t="str">
        <f>IF($W286=BI$4,MAX(BI$1:BI285)+1,"")</f>
        <v/>
      </c>
      <c r="BJ286" s="6" t="str">
        <f>IF($W286=BJ$4,MAX(BJ$1:BJ285)+1,"")</f>
        <v/>
      </c>
      <c r="BK286" s="6" t="str">
        <f>IF($W286=BK$4,MAX(BK$1:BK285)+1,"")</f>
        <v/>
      </c>
      <c r="BL286" s="6" t="str">
        <f>IF($W286=BL$4,MAX(BL$1:BL285)+1,"")</f>
        <v/>
      </c>
      <c r="BM286" s="6" t="str">
        <f>IF($W286=BM$4,MAX(BM$1:BM285)+1,"")</f>
        <v/>
      </c>
      <c r="BN286" s="6" t="str">
        <f>IF($W286=BN$4,MAX(BN$1:BN285)+1,"")</f>
        <v/>
      </c>
      <c r="BO286" s="6" t="str">
        <f>IF($W286=BO$4,MAX(BO$1:BO285)+1,"")</f>
        <v/>
      </c>
      <c r="BP286" s="6" t="str">
        <f>IF($W286=BP$4,MAX(BP$1:BP285)+1,"")</f>
        <v/>
      </c>
      <c r="BQ286" s="6" t="str">
        <f>IF($W286=BQ$4,MAX(BQ$1:BQ285)+1,"")</f>
        <v/>
      </c>
      <c r="BR286" s="6" t="str">
        <f>IF($W286=BR$4,MAX(BR$1:BR285)+1,"")</f>
        <v/>
      </c>
      <c r="BS286" s="6" t="str">
        <f>IF($W286=BS$4,MAX(BS$1:BS285)+1,"")</f>
        <v/>
      </c>
      <c r="BT286" s="6" t="str">
        <f>IF($W286=BT$4,MAX(BT$1:BT285)+1,"")</f>
        <v/>
      </c>
      <c r="BU286" s="6" t="str">
        <f>IF($W286=BU$4,MAX(BU$1:BU285)+1,"")</f>
        <v/>
      </c>
      <c r="BV286" s="6" t="str">
        <f>IF($W286=BV$4,MAX(BV$1:BV285)+1,"")</f>
        <v/>
      </c>
      <c r="BW286" s="6" t="str">
        <f>IF($W286=BW$4,MAX(BW$1:BW285)+1,"")</f>
        <v/>
      </c>
      <c r="BX286" s="6" t="str">
        <f>IF($W286=BX$4,MAX(BX$1:BX285)+1,"")</f>
        <v/>
      </c>
      <c r="BY286" s="6" t="str">
        <f>IF($W286=BY$4,MAX(BY$1:BY285)+1,"")</f>
        <v/>
      </c>
      <c r="BZ286" s="6" t="str">
        <f>IF($W286=BZ$4,MAX(BZ$1:BZ285)+1,"")</f>
        <v/>
      </c>
      <c r="CA286" s="6" t="str">
        <f>IF($W286=CA$4,MAX(CA$1:CA285)+1,"")</f>
        <v/>
      </c>
      <c r="CB286" s="6" t="str">
        <f>IF($W286=CB$4,MAX(CB$1:CB285)+1,"")</f>
        <v/>
      </c>
      <c r="CC286" s="6" t="str">
        <f>IF($W286=CC$4,MAX(CC$1:CC285)+1,"")</f>
        <v/>
      </c>
      <c r="CD286" s="6" t="str">
        <f>IF($W286=CD$4,MAX(CD$1:CD285)+1,"")</f>
        <v/>
      </c>
      <c r="CE286" s="6" t="str">
        <f>IF($W286=CE$4,MAX(CE$1:CE285)+1,"")</f>
        <v/>
      </c>
      <c r="CF286" s="6" t="str">
        <f>IF($W286=CF$4,MAX(CF$1:CF285)+1,"")</f>
        <v/>
      </c>
      <c r="CG286" s="6" t="str">
        <f>IF($W286=CG$4,MAX(CG$1:CG285)+1,"")</f>
        <v/>
      </c>
      <c r="CH286" s="6" t="str">
        <f>IF($W286=CH$4,MAX(CH$1:CH285)+1,"")</f>
        <v/>
      </c>
      <c r="CI286" s="6" t="str">
        <f>IF($W286=CI$4,MAX(CI$1:CI285)+1,"")</f>
        <v/>
      </c>
      <c r="CJ286" s="6" t="str">
        <f>IF($W286=CJ$4,MAX(CJ$1:CJ285)+1,"")</f>
        <v/>
      </c>
      <c r="CK286" s="6" t="str">
        <f>IF($W286=CK$4,MAX(CK$1:CK285)+1,"")</f>
        <v/>
      </c>
      <c r="CL286" s="6" t="str">
        <f>IF($W286=CL$4,MAX(CL$1:CL285)+1,"")</f>
        <v/>
      </c>
      <c r="CM286" s="6" t="str">
        <f>IF($W286=CM$4,MAX(CM$1:CM285)+1,"")</f>
        <v/>
      </c>
      <c r="CN286" s="6" t="str">
        <f>IF($W286=CN$4,MAX(CN$1:CN285)+1,"")</f>
        <v/>
      </c>
      <c r="CO286" s="6" t="str">
        <f>IF($W286=CO$4,MAX(CO$1:CO285)+1,"")</f>
        <v/>
      </c>
      <c r="CP286" s="6" t="str">
        <f>IF($W286=CP$4,MAX(CP$1:CP285)+1,"")</f>
        <v/>
      </c>
      <c r="CQ286" s="6" t="str">
        <f>IF($W286=CQ$4,MAX(CQ$1:CQ285)+1,"")</f>
        <v/>
      </c>
      <c r="CR286" s="6" t="str">
        <f>IF($W286=CR$4,MAX(CR$1:CR285)+1,"")</f>
        <v/>
      </c>
      <c r="CS286" s="6" t="str">
        <f>IF($W286=CS$4,MAX(CS$1:CS285)+1,"")</f>
        <v/>
      </c>
      <c r="CT286" s="5">
        <f t="shared" si="65"/>
        <v>2</v>
      </c>
      <c r="CU286" s="6" t="str">
        <f t="shared" si="66"/>
        <v>1709901919853</v>
      </c>
      <c r="CV286" s="5" t="str">
        <f t="shared" si="67"/>
        <v>เด็กชาย</v>
      </c>
      <c r="CW286" s="5" t="str" cm="1">
        <f t="array" ref="CW286">RIGHT(F286,MIN(LEN(SUBSTITUTE(F286,รายชื่อนักเรียนแยกห้อง!$AD$5:$AD$8,""))))</f>
        <v>อัครพัชร์</v>
      </c>
      <c r="CX286" s="6">
        <f t="shared" si="68"/>
        <v>0</v>
      </c>
      <c r="CY286" s="6" t="str">
        <f t="shared" si="69"/>
        <v/>
      </c>
      <c r="CZ286" s="5" t="str">
        <f t="shared" si="70"/>
        <v>มัธยมศึกษาปีที่ 2/3-0</v>
      </c>
      <c r="DA286" s="5" t="str">
        <f t="shared" si="71"/>
        <v>มัธยมศึกษาปีที่ 2/3-</v>
      </c>
      <c r="DC286" s="6" t="str">
        <f>IF(DB286="วิทย์-คณิต (เตรียมวิศวะ)",MAX($DC$1:DC285)+1,"")</f>
        <v/>
      </c>
      <c r="DD286" s="6" t="str">
        <f>IF(DB286="วิทย์-คณิต (วิทยาศาสตร์สุขภาพ)",MAX($DD$1:DD285)+1,"")</f>
        <v/>
      </c>
      <c r="DE286" s="6" t="str">
        <f>IF(DB286="ศิลป์การจัดการธุรกิจการค้าสมัยใหม่",MAX($DE$1:DE285)+1,"")</f>
        <v/>
      </c>
      <c r="DF286" s="6" t="str">
        <f>IF(DB286="ศิลป์ภาษาจีนเพื่อธุรกิจ 4.0",MAX($DF$1:DF285)+1,"")</f>
        <v/>
      </c>
      <c r="DG286" s="6" t="str">
        <f>IF(DB286="ศิลป์ภาษาอังกฤษเพื่อการสื่อสารธุรกิจ",MAX($DG$1:DG285)+1,"")</f>
        <v/>
      </c>
      <c r="DH286" s="6" t="str">
        <f>IF(DB286="นวัตกรรมการจัดการเกษตร",MAX($DH$1:DH285)+1,"")</f>
        <v/>
      </c>
      <c r="DI286" s="5">
        <f t="shared" si="72"/>
        <v>0</v>
      </c>
      <c r="DJ286" s="5" t="str">
        <f t="shared" si="73"/>
        <v>มัธยมศึกษาปีที่ 2/3-14</v>
      </c>
      <c r="DK286" s="5" t="str">
        <f t="shared" si="74"/>
        <v>-0</v>
      </c>
      <c r="DL286" s="5" t="str">
        <f t="shared" si="75"/>
        <v>มัธยมศึกษาปีที่ 2</v>
      </c>
    </row>
    <row r="287" spans="1:116">
      <c r="A287" s="5" t="str">
        <f t="shared" si="61"/>
        <v>มัธยมศึกษาปีที่ 2/3-15</v>
      </c>
      <c r="B287" s="5" t="str">
        <f t="shared" si="62"/>
        <v>ช68206-6</v>
      </c>
      <c r="C287" s="5" t="str">
        <f t="shared" si="63"/>
        <v>-0</v>
      </c>
      <c r="D287" s="8">
        <v>15</v>
      </c>
      <c r="E287" s="9">
        <v>10626</v>
      </c>
      <c r="F287" s="3" t="s">
        <v>781</v>
      </c>
      <c r="G287" s="3" t="s">
        <v>782</v>
      </c>
      <c r="H287" s="11">
        <v>1</v>
      </c>
      <c r="I287" s="11">
        <v>7</v>
      </c>
      <c r="J287" s="11">
        <v>0</v>
      </c>
      <c r="K287" s="11">
        <v>9</v>
      </c>
      <c r="L287" s="11">
        <v>9</v>
      </c>
      <c r="M287" s="11">
        <v>0</v>
      </c>
      <c r="N287" s="11">
        <v>1</v>
      </c>
      <c r="O287" s="11">
        <v>9</v>
      </c>
      <c r="P287" s="11">
        <v>2</v>
      </c>
      <c r="Q287" s="11">
        <v>4</v>
      </c>
      <c r="R287" s="11">
        <v>3</v>
      </c>
      <c r="S287" s="11">
        <v>2</v>
      </c>
      <c r="T287" s="11">
        <v>6</v>
      </c>
      <c r="U287" s="11" t="s">
        <v>581</v>
      </c>
      <c r="W287" s="6" t="str">
        <f>IF(X287="","",IF(X287=รายชื่อชมรม!$B$13,รายชื่อชมรม!$A$13,IF(X287=รายชื่อชมรม!$B$14,รายชื่อชมรม!$A$14,IF(X287=รายชื่อชมรม!$B$15,รายชื่อชมรม!$A$15,IF(X287=รายชื่อชมรม!$B$16,รายชื่อชมรม!$A$16,IF(X287=รายชื่อชมรม!$B$17,รายชื่อชมรม!$A$17,IF(X287=รายชื่อชมรม!$B$18,รายชื่อชมรม!$A$18,IF(X287=รายชื่อชมรม!$B$19,รายชื่อชมรม!$A$19,IF(X287=รายชื่อชมรม!$B$20,รายชื่อชมรม!$A$20,IF(X287=รายชื่อชมรม!$B$21,รายชื่อชมรม!$A$21,IF(X287=รายชื่อชมรม!$B$22,รายชื่อชมรม!$A$22,"-")))))))))))</f>
        <v>ช68206</v>
      </c>
      <c r="X287" s="6" t="s">
        <v>2308</v>
      </c>
      <c r="Y287" s="6" t="str">
        <f>IF(W287=0,"",IF(W287="-","",IF(W287="","",VLOOKUP(W287,รายชื่อชมรม!$A$3:$F$83,3,FALSE))))</f>
        <v>นายชัยวัฒน์  กตัญญตาพงษ์</v>
      </c>
      <c r="Z287" s="6" t="str">
        <f>IF(Y287=$Z$4,MAX(Z$1:$Z286)+1,"")</f>
        <v/>
      </c>
      <c r="AA287" s="6" t="str">
        <f>IF($Y287=AA$4,MAX(AA$1:AA286)+1,"")</f>
        <v/>
      </c>
      <c r="AB287" s="6" t="str">
        <f>IF($Y287=AB$4,MAX(AB$1:AB286)+1,"")</f>
        <v/>
      </c>
      <c r="AC287" s="6" t="str">
        <f>IF($Y287=AC$4,MAX(AC$1:AC286)+1,"")</f>
        <v/>
      </c>
      <c r="AD287" s="6" t="str">
        <f>IF($Y287=AD$4,MAX(AD$1:AD286)+1,"")</f>
        <v/>
      </c>
      <c r="AE287" s="6" t="str">
        <f>IF($Y287=AE$4,MAX(AE$1:AE286)+1,"")</f>
        <v/>
      </c>
      <c r="AF287" s="6" t="str">
        <f>IF($Y287=AF$4,MAX(AF$1:AF286)+1,"")</f>
        <v/>
      </c>
      <c r="AG287" s="6" t="str">
        <f>IF($Y287=AG$4,MAX(AG$1:AG286)+1,"")</f>
        <v/>
      </c>
      <c r="AH287" s="6" t="str">
        <f>IF($Y287=AH$4,MAX(AH$1:AH286)+1,"")</f>
        <v/>
      </c>
      <c r="AI287" s="5">
        <f t="shared" si="64"/>
        <v>0</v>
      </c>
      <c r="AK287" s="6" t="str">
        <f>IF($W287=AK$4,MAX(AK$1:AK286)+1,"")</f>
        <v/>
      </c>
      <c r="AL287" s="6" t="str">
        <f>IF($W287=AL$4,MAX(AL$1:AL286)+1,"")</f>
        <v/>
      </c>
      <c r="AM287" s="6" t="str">
        <f>IF($W287=AM$4,MAX(AM$1:AM286)+1,"")</f>
        <v/>
      </c>
      <c r="AN287" s="6" t="str">
        <f>IF($W287=AN$4,MAX(AN$1:AN286)+1,"")</f>
        <v/>
      </c>
      <c r="AO287" s="6" t="str">
        <f>IF($W287=AO$4,MAX(AO$1:AO286)+1,"")</f>
        <v/>
      </c>
      <c r="AP287" s="6" t="str">
        <f>IF($W287=AP$4,MAX(AP$1:AP286)+1,"")</f>
        <v/>
      </c>
      <c r="AQ287" s="6" t="str">
        <f>IF($W287=AQ$4,MAX(AQ$1:AQ286)+1,"")</f>
        <v/>
      </c>
      <c r="AR287" s="6" t="str">
        <f>IF($W287=AR$4,MAX(AR$1:AR286)+1,"")</f>
        <v/>
      </c>
      <c r="AS287" s="6" t="str">
        <f>IF($W287=AS$4,MAX(AS$1:AS286)+1,"")</f>
        <v/>
      </c>
      <c r="AT287" s="6" t="str">
        <f>IF($W287=AT$4,MAX(AT$1:AT286)+1,"")</f>
        <v/>
      </c>
      <c r="AU287" s="6" t="str">
        <f>IF($W287=AU$4,MAX(AU$1:AU286)+1,"")</f>
        <v/>
      </c>
      <c r="AV287" s="6" t="str">
        <f>IF($W287=AV$4,MAX(AV$1:AV286)+1,"")</f>
        <v/>
      </c>
      <c r="AW287" s="6" t="str">
        <f>IF($W287=AW$4,MAX(AW$1:AW286)+1,"")</f>
        <v/>
      </c>
      <c r="AX287" s="6" t="str">
        <f>IF($W287=AX$4,MAX(AX$1:AX286)+1,"")</f>
        <v/>
      </c>
      <c r="AY287" s="6" t="str">
        <f>IF($W287=AY$4,MAX(AY$1:AY286)+1,"")</f>
        <v/>
      </c>
      <c r="AZ287" s="6">
        <f>IF($W287=AZ$4,MAX(AZ$1:AZ286)+1,"")</f>
        <v>6</v>
      </c>
      <c r="BA287" s="6" t="str">
        <f>IF($W287=BA$4,MAX(BA$1:BA286)+1,"")</f>
        <v/>
      </c>
      <c r="BB287" s="6" t="str">
        <f>IF($W287=BB$4,MAX(BB$1:BB286)+1,"")</f>
        <v/>
      </c>
      <c r="BC287" s="6" t="str">
        <f>IF($W287=BC$4,MAX(BC$1:BC286)+1,"")</f>
        <v/>
      </c>
      <c r="BD287" s="6" t="str">
        <f>IF($W287=BD$4,MAX(BD$1:BD286)+1,"")</f>
        <v/>
      </c>
      <c r="BE287" s="6" t="str">
        <f>IF($W287=BE$4,MAX(BE$1:BE286)+1,"")</f>
        <v/>
      </c>
      <c r="BF287" s="6" t="str">
        <f>IF($W287=BF$4,MAX(BF$1:BF286)+1,"")</f>
        <v/>
      </c>
      <c r="BG287" s="6" t="str">
        <f>IF($W287=BG$4,MAX(BG$1:BG286)+1,"")</f>
        <v/>
      </c>
      <c r="BH287" s="6" t="str">
        <f>IF($W287=BH$4,MAX(BH$1:BH286)+1,"")</f>
        <v/>
      </c>
      <c r="BI287" s="6" t="str">
        <f>IF($W287=BI$4,MAX(BI$1:BI286)+1,"")</f>
        <v/>
      </c>
      <c r="BJ287" s="6" t="str">
        <f>IF($W287=BJ$4,MAX(BJ$1:BJ286)+1,"")</f>
        <v/>
      </c>
      <c r="BK287" s="6" t="str">
        <f>IF($W287=BK$4,MAX(BK$1:BK286)+1,"")</f>
        <v/>
      </c>
      <c r="BL287" s="6" t="str">
        <f>IF($W287=BL$4,MAX(BL$1:BL286)+1,"")</f>
        <v/>
      </c>
      <c r="BM287" s="6" t="str">
        <f>IF($W287=BM$4,MAX(BM$1:BM286)+1,"")</f>
        <v/>
      </c>
      <c r="BN287" s="6" t="str">
        <f>IF($W287=BN$4,MAX(BN$1:BN286)+1,"")</f>
        <v/>
      </c>
      <c r="BO287" s="6" t="str">
        <f>IF($W287=BO$4,MAX(BO$1:BO286)+1,"")</f>
        <v/>
      </c>
      <c r="BP287" s="6" t="str">
        <f>IF($W287=BP$4,MAX(BP$1:BP286)+1,"")</f>
        <v/>
      </c>
      <c r="BQ287" s="6" t="str">
        <f>IF($W287=BQ$4,MAX(BQ$1:BQ286)+1,"")</f>
        <v/>
      </c>
      <c r="BR287" s="6" t="str">
        <f>IF($W287=BR$4,MAX(BR$1:BR286)+1,"")</f>
        <v/>
      </c>
      <c r="BS287" s="6" t="str">
        <f>IF($W287=BS$4,MAX(BS$1:BS286)+1,"")</f>
        <v/>
      </c>
      <c r="BT287" s="6" t="str">
        <f>IF($W287=BT$4,MAX(BT$1:BT286)+1,"")</f>
        <v/>
      </c>
      <c r="BU287" s="6" t="str">
        <f>IF($W287=BU$4,MAX(BU$1:BU286)+1,"")</f>
        <v/>
      </c>
      <c r="BV287" s="6" t="str">
        <f>IF($W287=BV$4,MAX(BV$1:BV286)+1,"")</f>
        <v/>
      </c>
      <c r="BW287" s="6" t="str">
        <f>IF($W287=BW$4,MAX(BW$1:BW286)+1,"")</f>
        <v/>
      </c>
      <c r="BX287" s="6" t="str">
        <f>IF($W287=BX$4,MAX(BX$1:BX286)+1,"")</f>
        <v/>
      </c>
      <c r="BY287" s="6" t="str">
        <f>IF($W287=BY$4,MAX(BY$1:BY286)+1,"")</f>
        <v/>
      </c>
      <c r="BZ287" s="6" t="str">
        <f>IF($W287=BZ$4,MAX(BZ$1:BZ286)+1,"")</f>
        <v/>
      </c>
      <c r="CA287" s="6" t="str">
        <f>IF($W287=CA$4,MAX(CA$1:CA286)+1,"")</f>
        <v/>
      </c>
      <c r="CB287" s="6" t="str">
        <f>IF($W287=CB$4,MAX(CB$1:CB286)+1,"")</f>
        <v/>
      </c>
      <c r="CC287" s="6" t="str">
        <f>IF($W287=CC$4,MAX(CC$1:CC286)+1,"")</f>
        <v/>
      </c>
      <c r="CD287" s="6" t="str">
        <f>IF($W287=CD$4,MAX(CD$1:CD286)+1,"")</f>
        <v/>
      </c>
      <c r="CE287" s="6" t="str">
        <f>IF($W287=CE$4,MAX(CE$1:CE286)+1,"")</f>
        <v/>
      </c>
      <c r="CF287" s="6" t="str">
        <f>IF($W287=CF$4,MAX(CF$1:CF286)+1,"")</f>
        <v/>
      </c>
      <c r="CG287" s="6" t="str">
        <f>IF($W287=CG$4,MAX(CG$1:CG286)+1,"")</f>
        <v/>
      </c>
      <c r="CH287" s="6" t="str">
        <f>IF($W287=CH$4,MAX(CH$1:CH286)+1,"")</f>
        <v/>
      </c>
      <c r="CI287" s="6" t="str">
        <f>IF($W287=CI$4,MAX(CI$1:CI286)+1,"")</f>
        <v/>
      </c>
      <c r="CJ287" s="6" t="str">
        <f>IF($W287=CJ$4,MAX(CJ$1:CJ286)+1,"")</f>
        <v/>
      </c>
      <c r="CK287" s="6" t="str">
        <f>IF($W287=CK$4,MAX(CK$1:CK286)+1,"")</f>
        <v/>
      </c>
      <c r="CL287" s="6" t="str">
        <f>IF($W287=CL$4,MAX(CL$1:CL286)+1,"")</f>
        <v/>
      </c>
      <c r="CM287" s="6" t="str">
        <f>IF($W287=CM$4,MAX(CM$1:CM286)+1,"")</f>
        <v/>
      </c>
      <c r="CN287" s="6" t="str">
        <f>IF($W287=CN$4,MAX(CN$1:CN286)+1,"")</f>
        <v/>
      </c>
      <c r="CO287" s="6" t="str">
        <f>IF($W287=CO$4,MAX(CO$1:CO286)+1,"")</f>
        <v/>
      </c>
      <c r="CP287" s="6" t="str">
        <f>IF($W287=CP$4,MAX(CP$1:CP286)+1,"")</f>
        <v/>
      </c>
      <c r="CQ287" s="6" t="str">
        <f>IF($W287=CQ$4,MAX(CQ$1:CQ286)+1,"")</f>
        <v/>
      </c>
      <c r="CR287" s="6" t="str">
        <f>IF($W287=CR$4,MAX(CR$1:CR286)+1,"")</f>
        <v/>
      </c>
      <c r="CS287" s="6" t="str">
        <f>IF($W287=CS$4,MAX(CS$1:CS286)+1,"")</f>
        <v/>
      </c>
      <c r="CT287" s="5">
        <f t="shared" si="65"/>
        <v>6</v>
      </c>
      <c r="CU287" s="6" t="str">
        <f t="shared" si="66"/>
        <v>1709901924326</v>
      </c>
      <c r="CV287" s="5" t="str">
        <f t="shared" si="67"/>
        <v>เด็กชาย</v>
      </c>
      <c r="CW287" s="5" t="str" cm="1">
        <f t="array" ref="CW287">RIGHT(F287,MIN(LEN(SUBSTITUTE(F287,รายชื่อนักเรียนแยกห้อง!$AD$5:$AD$8,""))))</f>
        <v>ฐกฤต</v>
      </c>
      <c r="CX287" s="6">
        <f t="shared" si="68"/>
        <v>0</v>
      </c>
      <c r="CY287" s="6" t="str">
        <f t="shared" si="69"/>
        <v/>
      </c>
      <c r="CZ287" s="5" t="str">
        <f t="shared" si="70"/>
        <v>มัธยมศึกษาปีที่ 2/3-0</v>
      </c>
      <c r="DA287" s="5" t="str">
        <f t="shared" si="71"/>
        <v>มัธยมศึกษาปีที่ 2/3-</v>
      </c>
      <c r="DC287" s="6" t="str">
        <f>IF(DB287="วิทย์-คณิต (เตรียมวิศวะ)",MAX($DC$1:DC286)+1,"")</f>
        <v/>
      </c>
      <c r="DD287" s="6" t="str">
        <f>IF(DB287="วิทย์-คณิต (วิทยาศาสตร์สุขภาพ)",MAX($DD$1:DD286)+1,"")</f>
        <v/>
      </c>
      <c r="DE287" s="6" t="str">
        <f>IF(DB287="ศิลป์การจัดการธุรกิจการค้าสมัยใหม่",MAX($DE$1:DE286)+1,"")</f>
        <v/>
      </c>
      <c r="DF287" s="6" t="str">
        <f>IF(DB287="ศิลป์ภาษาจีนเพื่อธุรกิจ 4.0",MAX($DF$1:DF286)+1,"")</f>
        <v/>
      </c>
      <c r="DG287" s="6" t="str">
        <f>IF(DB287="ศิลป์ภาษาอังกฤษเพื่อการสื่อสารธุรกิจ",MAX($DG$1:DG286)+1,"")</f>
        <v/>
      </c>
      <c r="DH287" s="6" t="str">
        <f>IF(DB287="นวัตกรรมการจัดการเกษตร",MAX($DH$1:DH286)+1,"")</f>
        <v/>
      </c>
      <c r="DI287" s="5">
        <f t="shared" si="72"/>
        <v>0</v>
      </c>
      <c r="DJ287" s="5" t="str">
        <f t="shared" si="73"/>
        <v>มัธยมศึกษาปีที่ 2/3-15</v>
      </c>
      <c r="DK287" s="5" t="str">
        <f t="shared" si="74"/>
        <v>-0</v>
      </c>
      <c r="DL287" s="5" t="str">
        <f t="shared" si="75"/>
        <v>มัธยมศึกษาปีที่ 2</v>
      </c>
    </row>
    <row r="288" spans="1:116">
      <c r="A288" s="5" t="str">
        <f t="shared" si="61"/>
        <v>มัธยมศึกษาปีที่ 2/3-16</v>
      </c>
      <c r="B288" s="5" t="str">
        <f t="shared" si="62"/>
        <v>ช68205-3</v>
      </c>
      <c r="C288" s="5" t="str">
        <f t="shared" si="63"/>
        <v>-0</v>
      </c>
      <c r="D288" s="8">
        <v>16</v>
      </c>
      <c r="E288" s="9" t="s">
        <v>783</v>
      </c>
      <c r="F288" s="3" t="s">
        <v>784</v>
      </c>
      <c r="G288" s="3" t="s">
        <v>785</v>
      </c>
      <c r="H288" s="11">
        <v>1</v>
      </c>
      <c r="I288" s="11">
        <v>7</v>
      </c>
      <c r="J288" s="11">
        <v>0</v>
      </c>
      <c r="K288" s="11">
        <v>9</v>
      </c>
      <c r="L288" s="11">
        <v>9</v>
      </c>
      <c r="M288" s="11">
        <v>0</v>
      </c>
      <c r="N288" s="11">
        <v>1</v>
      </c>
      <c r="O288" s="11">
        <v>8</v>
      </c>
      <c r="P288" s="11">
        <v>9</v>
      </c>
      <c r="Q288" s="11">
        <v>3</v>
      </c>
      <c r="R288" s="11">
        <v>5</v>
      </c>
      <c r="S288" s="11">
        <v>7</v>
      </c>
      <c r="T288" s="11">
        <v>9</v>
      </c>
      <c r="U288" s="11" t="s">
        <v>581</v>
      </c>
      <c r="W288" s="6" t="str">
        <f>IF(X288="","",IF(X288=รายชื่อชมรม!$B$13,รายชื่อชมรม!$A$13,IF(X288=รายชื่อชมรม!$B$14,รายชื่อชมรม!$A$14,IF(X288=รายชื่อชมรม!$B$15,รายชื่อชมรม!$A$15,IF(X288=รายชื่อชมรม!$B$16,รายชื่อชมรม!$A$16,IF(X288=รายชื่อชมรม!$B$17,รายชื่อชมรม!$A$17,IF(X288=รายชื่อชมรม!$B$18,รายชื่อชมรม!$A$18,IF(X288=รายชื่อชมรม!$B$19,รายชื่อชมรม!$A$19,IF(X288=รายชื่อชมรม!$B$20,รายชื่อชมรม!$A$20,IF(X288=รายชื่อชมรม!$B$21,รายชื่อชมรม!$A$21,IF(X288=รายชื่อชมรม!$B$22,รายชื่อชมรม!$A$22,"-")))))))))))</f>
        <v>ช68205</v>
      </c>
      <c r="X288" s="6" t="s">
        <v>2306</v>
      </c>
      <c r="Y288" s="6" t="str">
        <f>IF(W288=0,"",IF(W288="-","",IF(W288="","",VLOOKUP(W288,รายชื่อชมรม!$A$3:$F$83,3,FALSE))))</f>
        <v>นางภัณฑิลา  โนนทะขาม</v>
      </c>
      <c r="Z288" s="6" t="str">
        <f>IF(Y288=$Z$4,MAX(Z$1:$Z287)+1,"")</f>
        <v/>
      </c>
      <c r="AA288" s="6" t="str">
        <f>IF($Y288=AA$4,MAX(AA$1:AA287)+1,"")</f>
        <v/>
      </c>
      <c r="AB288" s="6" t="str">
        <f>IF($Y288=AB$4,MAX(AB$1:AB287)+1,"")</f>
        <v/>
      </c>
      <c r="AC288" s="6" t="str">
        <f>IF($Y288=AC$4,MAX(AC$1:AC287)+1,"")</f>
        <v/>
      </c>
      <c r="AD288" s="6" t="str">
        <f>IF($Y288=AD$4,MAX(AD$1:AD287)+1,"")</f>
        <v/>
      </c>
      <c r="AE288" s="6" t="str">
        <f>IF($Y288=AE$4,MAX(AE$1:AE287)+1,"")</f>
        <v/>
      </c>
      <c r="AF288" s="6" t="str">
        <f>IF($Y288=AF$4,MAX(AF$1:AF287)+1,"")</f>
        <v/>
      </c>
      <c r="AG288" s="6" t="str">
        <f>IF($Y288=AG$4,MAX(AG$1:AG287)+1,"")</f>
        <v/>
      </c>
      <c r="AH288" s="6" t="str">
        <f>IF($Y288=AH$4,MAX(AH$1:AH287)+1,"")</f>
        <v/>
      </c>
      <c r="AI288" s="5">
        <f t="shared" si="64"/>
        <v>0</v>
      </c>
      <c r="AK288" s="6" t="str">
        <f>IF($W288=AK$4,MAX(AK$1:AK287)+1,"")</f>
        <v/>
      </c>
      <c r="AL288" s="6" t="str">
        <f>IF($W288=AL$4,MAX(AL$1:AL287)+1,"")</f>
        <v/>
      </c>
      <c r="AM288" s="6" t="str">
        <f>IF($W288=AM$4,MAX(AM$1:AM287)+1,"")</f>
        <v/>
      </c>
      <c r="AN288" s="6" t="str">
        <f>IF($W288=AN$4,MAX(AN$1:AN287)+1,"")</f>
        <v/>
      </c>
      <c r="AO288" s="6" t="str">
        <f>IF($W288=AO$4,MAX(AO$1:AO287)+1,"")</f>
        <v/>
      </c>
      <c r="AP288" s="6" t="str">
        <f>IF($W288=AP$4,MAX(AP$1:AP287)+1,"")</f>
        <v/>
      </c>
      <c r="AQ288" s="6" t="str">
        <f>IF($W288=AQ$4,MAX(AQ$1:AQ287)+1,"")</f>
        <v/>
      </c>
      <c r="AR288" s="6" t="str">
        <f>IF($W288=AR$4,MAX(AR$1:AR287)+1,"")</f>
        <v/>
      </c>
      <c r="AS288" s="6" t="str">
        <f>IF($W288=AS$4,MAX(AS$1:AS287)+1,"")</f>
        <v/>
      </c>
      <c r="AT288" s="6" t="str">
        <f>IF($W288=AT$4,MAX(AT$1:AT287)+1,"")</f>
        <v/>
      </c>
      <c r="AU288" s="6" t="str">
        <f>IF($W288=AU$4,MAX(AU$1:AU287)+1,"")</f>
        <v/>
      </c>
      <c r="AV288" s="6" t="str">
        <f>IF($W288=AV$4,MAX(AV$1:AV287)+1,"")</f>
        <v/>
      </c>
      <c r="AW288" s="6" t="str">
        <f>IF($W288=AW$4,MAX(AW$1:AW287)+1,"")</f>
        <v/>
      </c>
      <c r="AX288" s="6" t="str">
        <f>IF($W288=AX$4,MAX(AX$1:AX287)+1,"")</f>
        <v/>
      </c>
      <c r="AY288" s="6">
        <f>IF($W288=AY$4,MAX(AY$1:AY287)+1,"")</f>
        <v>3</v>
      </c>
      <c r="AZ288" s="6" t="str">
        <f>IF($W288=AZ$4,MAX(AZ$1:AZ287)+1,"")</f>
        <v/>
      </c>
      <c r="BA288" s="6" t="str">
        <f>IF($W288=BA$4,MAX(BA$1:BA287)+1,"")</f>
        <v/>
      </c>
      <c r="BB288" s="6" t="str">
        <f>IF($W288=BB$4,MAX(BB$1:BB287)+1,"")</f>
        <v/>
      </c>
      <c r="BC288" s="6" t="str">
        <f>IF($W288=BC$4,MAX(BC$1:BC287)+1,"")</f>
        <v/>
      </c>
      <c r="BD288" s="6" t="str">
        <f>IF($W288=BD$4,MAX(BD$1:BD287)+1,"")</f>
        <v/>
      </c>
      <c r="BE288" s="6" t="str">
        <f>IF($W288=BE$4,MAX(BE$1:BE287)+1,"")</f>
        <v/>
      </c>
      <c r="BF288" s="6" t="str">
        <f>IF($W288=BF$4,MAX(BF$1:BF287)+1,"")</f>
        <v/>
      </c>
      <c r="BG288" s="6" t="str">
        <f>IF($W288=BG$4,MAX(BG$1:BG287)+1,"")</f>
        <v/>
      </c>
      <c r="BH288" s="6" t="str">
        <f>IF($W288=BH$4,MAX(BH$1:BH287)+1,"")</f>
        <v/>
      </c>
      <c r="BI288" s="6" t="str">
        <f>IF($W288=BI$4,MAX(BI$1:BI287)+1,"")</f>
        <v/>
      </c>
      <c r="BJ288" s="6" t="str">
        <f>IF($W288=BJ$4,MAX(BJ$1:BJ287)+1,"")</f>
        <v/>
      </c>
      <c r="BK288" s="6" t="str">
        <f>IF($W288=BK$4,MAX(BK$1:BK287)+1,"")</f>
        <v/>
      </c>
      <c r="BL288" s="6" t="str">
        <f>IF($W288=BL$4,MAX(BL$1:BL287)+1,"")</f>
        <v/>
      </c>
      <c r="BM288" s="6" t="str">
        <f>IF($W288=BM$4,MAX(BM$1:BM287)+1,"")</f>
        <v/>
      </c>
      <c r="BN288" s="6" t="str">
        <f>IF($W288=BN$4,MAX(BN$1:BN287)+1,"")</f>
        <v/>
      </c>
      <c r="BO288" s="6" t="str">
        <f>IF($W288=BO$4,MAX(BO$1:BO287)+1,"")</f>
        <v/>
      </c>
      <c r="BP288" s="6" t="str">
        <f>IF($W288=BP$4,MAX(BP$1:BP287)+1,"")</f>
        <v/>
      </c>
      <c r="BQ288" s="6" t="str">
        <f>IF($W288=BQ$4,MAX(BQ$1:BQ287)+1,"")</f>
        <v/>
      </c>
      <c r="BR288" s="6" t="str">
        <f>IF($W288=BR$4,MAX(BR$1:BR287)+1,"")</f>
        <v/>
      </c>
      <c r="BS288" s="6" t="str">
        <f>IF($W288=BS$4,MAX(BS$1:BS287)+1,"")</f>
        <v/>
      </c>
      <c r="BT288" s="6" t="str">
        <f>IF($W288=BT$4,MAX(BT$1:BT287)+1,"")</f>
        <v/>
      </c>
      <c r="BU288" s="6" t="str">
        <f>IF($W288=BU$4,MAX(BU$1:BU287)+1,"")</f>
        <v/>
      </c>
      <c r="BV288" s="6" t="str">
        <f>IF($W288=BV$4,MAX(BV$1:BV287)+1,"")</f>
        <v/>
      </c>
      <c r="BW288" s="6" t="str">
        <f>IF($W288=BW$4,MAX(BW$1:BW287)+1,"")</f>
        <v/>
      </c>
      <c r="BX288" s="6" t="str">
        <f>IF($W288=BX$4,MAX(BX$1:BX287)+1,"")</f>
        <v/>
      </c>
      <c r="BY288" s="6" t="str">
        <f>IF($W288=BY$4,MAX(BY$1:BY287)+1,"")</f>
        <v/>
      </c>
      <c r="BZ288" s="6" t="str">
        <f>IF($W288=BZ$4,MAX(BZ$1:BZ287)+1,"")</f>
        <v/>
      </c>
      <c r="CA288" s="6" t="str">
        <f>IF($W288=CA$4,MAX(CA$1:CA287)+1,"")</f>
        <v/>
      </c>
      <c r="CB288" s="6" t="str">
        <f>IF($W288=CB$4,MAX(CB$1:CB287)+1,"")</f>
        <v/>
      </c>
      <c r="CC288" s="6" t="str">
        <f>IF($W288=CC$4,MAX(CC$1:CC287)+1,"")</f>
        <v/>
      </c>
      <c r="CD288" s="6" t="str">
        <f>IF($W288=CD$4,MAX(CD$1:CD287)+1,"")</f>
        <v/>
      </c>
      <c r="CE288" s="6" t="str">
        <f>IF($W288=CE$4,MAX(CE$1:CE287)+1,"")</f>
        <v/>
      </c>
      <c r="CF288" s="6" t="str">
        <f>IF($W288=CF$4,MAX(CF$1:CF287)+1,"")</f>
        <v/>
      </c>
      <c r="CG288" s="6" t="str">
        <f>IF($W288=CG$4,MAX(CG$1:CG287)+1,"")</f>
        <v/>
      </c>
      <c r="CH288" s="6" t="str">
        <f>IF($W288=CH$4,MAX(CH$1:CH287)+1,"")</f>
        <v/>
      </c>
      <c r="CI288" s="6" t="str">
        <f>IF($W288=CI$4,MAX(CI$1:CI287)+1,"")</f>
        <v/>
      </c>
      <c r="CJ288" s="6" t="str">
        <f>IF($W288=CJ$4,MAX(CJ$1:CJ287)+1,"")</f>
        <v/>
      </c>
      <c r="CK288" s="6" t="str">
        <f>IF($W288=CK$4,MAX(CK$1:CK287)+1,"")</f>
        <v/>
      </c>
      <c r="CL288" s="6" t="str">
        <f>IF($W288=CL$4,MAX(CL$1:CL287)+1,"")</f>
        <v/>
      </c>
      <c r="CM288" s="6" t="str">
        <f>IF($W288=CM$4,MAX(CM$1:CM287)+1,"")</f>
        <v/>
      </c>
      <c r="CN288" s="6" t="str">
        <f>IF($W288=CN$4,MAX(CN$1:CN287)+1,"")</f>
        <v/>
      </c>
      <c r="CO288" s="6" t="str">
        <f>IF($W288=CO$4,MAX(CO$1:CO287)+1,"")</f>
        <v/>
      </c>
      <c r="CP288" s="6" t="str">
        <f>IF($W288=CP$4,MAX(CP$1:CP287)+1,"")</f>
        <v/>
      </c>
      <c r="CQ288" s="6" t="str">
        <f>IF($W288=CQ$4,MAX(CQ$1:CQ287)+1,"")</f>
        <v/>
      </c>
      <c r="CR288" s="6" t="str">
        <f>IF($W288=CR$4,MAX(CR$1:CR287)+1,"")</f>
        <v/>
      </c>
      <c r="CS288" s="6" t="str">
        <f>IF($W288=CS$4,MAX(CS$1:CS287)+1,"")</f>
        <v/>
      </c>
      <c r="CT288" s="5">
        <f t="shared" si="65"/>
        <v>3</v>
      </c>
      <c r="CU288" s="6" t="str">
        <f t="shared" si="66"/>
        <v>1709901893579</v>
      </c>
      <c r="CV288" s="5" t="str">
        <f t="shared" si="67"/>
        <v>เด็กชาย</v>
      </c>
      <c r="CW288" s="5" t="str" cm="1">
        <f t="array" ref="CW288">RIGHT(F288,MIN(LEN(SUBSTITUTE(F288,รายชื่อนักเรียนแยกห้อง!$AD$5:$AD$8,""))))</f>
        <v>ธานาดล</v>
      </c>
      <c r="CX288" s="6">
        <f t="shared" si="68"/>
        <v>0</v>
      </c>
      <c r="CY288" s="6" t="str">
        <f t="shared" si="69"/>
        <v/>
      </c>
      <c r="CZ288" s="5" t="str">
        <f t="shared" si="70"/>
        <v>มัธยมศึกษาปีที่ 2/3-0</v>
      </c>
      <c r="DA288" s="5" t="str">
        <f t="shared" si="71"/>
        <v>มัธยมศึกษาปีที่ 2/3-</v>
      </c>
      <c r="DC288" s="6" t="str">
        <f>IF(DB288="วิทย์-คณิต (เตรียมวิศวะ)",MAX($DC$1:DC287)+1,"")</f>
        <v/>
      </c>
      <c r="DD288" s="6" t="str">
        <f>IF(DB288="วิทย์-คณิต (วิทยาศาสตร์สุขภาพ)",MAX($DD$1:DD287)+1,"")</f>
        <v/>
      </c>
      <c r="DE288" s="6" t="str">
        <f>IF(DB288="ศิลป์การจัดการธุรกิจการค้าสมัยใหม่",MAX($DE$1:DE287)+1,"")</f>
        <v/>
      </c>
      <c r="DF288" s="6" t="str">
        <f>IF(DB288="ศิลป์ภาษาจีนเพื่อธุรกิจ 4.0",MAX($DF$1:DF287)+1,"")</f>
        <v/>
      </c>
      <c r="DG288" s="6" t="str">
        <f>IF(DB288="ศิลป์ภาษาอังกฤษเพื่อการสื่อสารธุรกิจ",MAX($DG$1:DG287)+1,"")</f>
        <v/>
      </c>
      <c r="DH288" s="6" t="str">
        <f>IF(DB288="นวัตกรรมการจัดการเกษตร",MAX($DH$1:DH287)+1,"")</f>
        <v/>
      </c>
      <c r="DI288" s="5">
        <f t="shared" si="72"/>
        <v>0</v>
      </c>
      <c r="DJ288" s="5" t="str">
        <f t="shared" si="73"/>
        <v>มัธยมศึกษาปีที่ 2/3-16</v>
      </c>
      <c r="DK288" s="5" t="str">
        <f t="shared" si="74"/>
        <v>-0</v>
      </c>
      <c r="DL288" s="5" t="str">
        <f t="shared" si="75"/>
        <v>มัธยมศึกษาปีที่ 2</v>
      </c>
    </row>
    <row r="289" spans="1:116">
      <c r="A289" s="5" t="str">
        <f t="shared" si="61"/>
        <v>มัธยมศึกษาปีที่ 2/3-17</v>
      </c>
      <c r="B289" s="5" t="str">
        <f t="shared" si="62"/>
        <v>ช68206-7</v>
      </c>
      <c r="C289" s="5" t="str">
        <f t="shared" si="63"/>
        <v>-0</v>
      </c>
      <c r="D289" s="8">
        <v>17</v>
      </c>
      <c r="E289" s="9" t="s">
        <v>786</v>
      </c>
      <c r="F289" s="3" t="s">
        <v>787</v>
      </c>
      <c r="G289" s="3" t="s">
        <v>788</v>
      </c>
      <c r="H289" s="11">
        <v>1</v>
      </c>
      <c r="I289" s="11">
        <v>7</v>
      </c>
      <c r="J289" s="11">
        <v>0</v>
      </c>
      <c r="K289" s="11">
        <v>9</v>
      </c>
      <c r="L289" s="11">
        <v>9</v>
      </c>
      <c r="M289" s="11">
        <v>0</v>
      </c>
      <c r="N289" s="11">
        <v>1</v>
      </c>
      <c r="O289" s="11">
        <v>8</v>
      </c>
      <c r="P289" s="11">
        <v>9</v>
      </c>
      <c r="Q289" s="11">
        <v>6</v>
      </c>
      <c r="R289" s="11">
        <v>7</v>
      </c>
      <c r="S289" s="11">
        <v>1</v>
      </c>
      <c r="T289" s="11">
        <v>3</v>
      </c>
      <c r="U289" s="11" t="s">
        <v>581</v>
      </c>
      <c r="W289" s="6" t="str">
        <f>IF(X289="","",IF(X289=รายชื่อชมรม!$B$13,รายชื่อชมรม!$A$13,IF(X289=รายชื่อชมรม!$B$14,รายชื่อชมรม!$A$14,IF(X289=รายชื่อชมรม!$B$15,รายชื่อชมรม!$A$15,IF(X289=รายชื่อชมรม!$B$16,รายชื่อชมรม!$A$16,IF(X289=รายชื่อชมรม!$B$17,รายชื่อชมรม!$A$17,IF(X289=รายชื่อชมรม!$B$18,รายชื่อชมรม!$A$18,IF(X289=รายชื่อชมรม!$B$19,รายชื่อชมรม!$A$19,IF(X289=รายชื่อชมรม!$B$20,รายชื่อชมรม!$A$20,IF(X289=รายชื่อชมรม!$B$21,รายชื่อชมรม!$A$21,IF(X289=รายชื่อชมรม!$B$22,รายชื่อชมรม!$A$22,"-")))))))))))</f>
        <v>ช68206</v>
      </c>
      <c r="X289" s="6" t="s">
        <v>2308</v>
      </c>
      <c r="Y289" s="6" t="str">
        <f>IF(W289=0,"",IF(W289="-","",IF(W289="","",VLOOKUP(W289,รายชื่อชมรม!$A$3:$F$83,3,FALSE))))</f>
        <v>นายชัยวัฒน์  กตัญญตาพงษ์</v>
      </c>
      <c r="Z289" s="6" t="str">
        <f>IF(Y289=$Z$4,MAX(Z$1:$Z288)+1,"")</f>
        <v/>
      </c>
      <c r="AA289" s="6" t="str">
        <f>IF($Y289=AA$4,MAX(AA$1:AA288)+1,"")</f>
        <v/>
      </c>
      <c r="AB289" s="6" t="str">
        <f>IF($Y289=AB$4,MAX(AB$1:AB288)+1,"")</f>
        <v/>
      </c>
      <c r="AC289" s="6" t="str">
        <f>IF($Y289=AC$4,MAX(AC$1:AC288)+1,"")</f>
        <v/>
      </c>
      <c r="AD289" s="6" t="str">
        <f>IF($Y289=AD$4,MAX(AD$1:AD288)+1,"")</f>
        <v/>
      </c>
      <c r="AE289" s="6" t="str">
        <f>IF($Y289=AE$4,MAX(AE$1:AE288)+1,"")</f>
        <v/>
      </c>
      <c r="AF289" s="6" t="str">
        <f>IF($Y289=AF$4,MAX(AF$1:AF288)+1,"")</f>
        <v/>
      </c>
      <c r="AG289" s="6" t="str">
        <f>IF($Y289=AG$4,MAX(AG$1:AG288)+1,"")</f>
        <v/>
      </c>
      <c r="AH289" s="6" t="str">
        <f>IF($Y289=AH$4,MAX(AH$1:AH288)+1,"")</f>
        <v/>
      </c>
      <c r="AI289" s="5">
        <f t="shared" si="64"/>
        <v>0</v>
      </c>
      <c r="AK289" s="6" t="str">
        <f>IF($W289=AK$4,MAX(AK$1:AK288)+1,"")</f>
        <v/>
      </c>
      <c r="AL289" s="6" t="str">
        <f>IF($W289=AL$4,MAX(AL$1:AL288)+1,"")</f>
        <v/>
      </c>
      <c r="AM289" s="6" t="str">
        <f>IF($W289=AM$4,MAX(AM$1:AM288)+1,"")</f>
        <v/>
      </c>
      <c r="AN289" s="6" t="str">
        <f>IF($W289=AN$4,MAX(AN$1:AN288)+1,"")</f>
        <v/>
      </c>
      <c r="AO289" s="6" t="str">
        <f>IF($W289=AO$4,MAX(AO$1:AO288)+1,"")</f>
        <v/>
      </c>
      <c r="AP289" s="6" t="str">
        <f>IF($W289=AP$4,MAX(AP$1:AP288)+1,"")</f>
        <v/>
      </c>
      <c r="AQ289" s="6" t="str">
        <f>IF($W289=AQ$4,MAX(AQ$1:AQ288)+1,"")</f>
        <v/>
      </c>
      <c r="AR289" s="6" t="str">
        <f>IF($W289=AR$4,MAX(AR$1:AR288)+1,"")</f>
        <v/>
      </c>
      <c r="AS289" s="6" t="str">
        <f>IF($W289=AS$4,MAX(AS$1:AS288)+1,"")</f>
        <v/>
      </c>
      <c r="AT289" s="6" t="str">
        <f>IF($W289=AT$4,MAX(AT$1:AT288)+1,"")</f>
        <v/>
      </c>
      <c r="AU289" s="6" t="str">
        <f>IF($W289=AU$4,MAX(AU$1:AU288)+1,"")</f>
        <v/>
      </c>
      <c r="AV289" s="6" t="str">
        <f>IF($W289=AV$4,MAX(AV$1:AV288)+1,"")</f>
        <v/>
      </c>
      <c r="AW289" s="6" t="str">
        <f>IF($W289=AW$4,MAX(AW$1:AW288)+1,"")</f>
        <v/>
      </c>
      <c r="AX289" s="6" t="str">
        <f>IF($W289=AX$4,MAX(AX$1:AX288)+1,"")</f>
        <v/>
      </c>
      <c r="AY289" s="6" t="str">
        <f>IF($W289=AY$4,MAX(AY$1:AY288)+1,"")</f>
        <v/>
      </c>
      <c r="AZ289" s="6">
        <f>IF($W289=AZ$4,MAX(AZ$1:AZ288)+1,"")</f>
        <v>7</v>
      </c>
      <c r="BA289" s="6" t="str">
        <f>IF($W289=BA$4,MAX(BA$1:BA288)+1,"")</f>
        <v/>
      </c>
      <c r="BB289" s="6" t="str">
        <f>IF($W289=BB$4,MAX(BB$1:BB288)+1,"")</f>
        <v/>
      </c>
      <c r="BC289" s="6" t="str">
        <f>IF($W289=BC$4,MAX(BC$1:BC288)+1,"")</f>
        <v/>
      </c>
      <c r="BD289" s="6" t="str">
        <f>IF($W289=BD$4,MAX(BD$1:BD288)+1,"")</f>
        <v/>
      </c>
      <c r="BE289" s="6" t="str">
        <f>IF($W289=BE$4,MAX(BE$1:BE288)+1,"")</f>
        <v/>
      </c>
      <c r="BF289" s="6" t="str">
        <f>IF($W289=BF$4,MAX(BF$1:BF288)+1,"")</f>
        <v/>
      </c>
      <c r="BG289" s="6" t="str">
        <f>IF($W289=BG$4,MAX(BG$1:BG288)+1,"")</f>
        <v/>
      </c>
      <c r="BH289" s="6" t="str">
        <f>IF($W289=BH$4,MAX(BH$1:BH288)+1,"")</f>
        <v/>
      </c>
      <c r="BI289" s="6" t="str">
        <f>IF($W289=BI$4,MAX(BI$1:BI288)+1,"")</f>
        <v/>
      </c>
      <c r="BJ289" s="6" t="str">
        <f>IF($W289=BJ$4,MAX(BJ$1:BJ288)+1,"")</f>
        <v/>
      </c>
      <c r="BK289" s="6" t="str">
        <f>IF($W289=BK$4,MAX(BK$1:BK288)+1,"")</f>
        <v/>
      </c>
      <c r="BL289" s="6" t="str">
        <f>IF($W289=BL$4,MAX(BL$1:BL288)+1,"")</f>
        <v/>
      </c>
      <c r="BM289" s="6" t="str">
        <f>IF($W289=BM$4,MAX(BM$1:BM288)+1,"")</f>
        <v/>
      </c>
      <c r="BN289" s="6" t="str">
        <f>IF($W289=BN$4,MAX(BN$1:BN288)+1,"")</f>
        <v/>
      </c>
      <c r="BO289" s="6" t="str">
        <f>IF($W289=BO$4,MAX(BO$1:BO288)+1,"")</f>
        <v/>
      </c>
      <c r="BP289" s="6" t="str">
        <f>IF($W289=BP$4,MAX(BP$1:BP288)+1,"")</f>
        <v/>
      </c>
      <c r="BQ289" s="6" t="str">
        <f>IF($W289=BQ$4,MAX(BQ$1:BQ288)+1,"")</f>
        <v/>
      </c>
      <c r="BR289" s="6" t="str">
        <f>IF($W289=BR$4,MAX(BR$1:BR288)+1,"")</f>
        <v/>
      </c>
      <c r="BS289" s="6" t="str">
        <f>IF($W289=BS$4,MAX(BS$1:BS288)+1,"")</f>
        <v/>
      </c>
      <c r="BT289" s="6" t="str">
        <f>IF($W289=BT$4,MAX(BT$1:BT288)+1,"")</f>
        <v/>
      </c>
      <c r="BU289" s="6" t="str">
        <f>IF($W289=BU$4,MAX(BU$1:BU288)+1,"")</f>
        <v/>
      </c>
      <c r="BV289" s="6" t="str">
        <f>IF($W289=BV$4,MAX(BV$1:BV288)+1,"")</f>
        <v/>
      </c>
      <c r="BW289" s="6" t="str">
        <f>IF($W289=BW$4,MAX(BW$1:BW288)+1,"")</f>
        <v/>
      </c>
      <c r="BX289" s="6" t="str">
        <f>IF($W289=BX$4,MAX(BX$1:BX288)+1,"")</f>
        <v/>
      </c>
      <c r="BY289" s="6" t="str">
        <f>IF($W289=BY$4,MAX(BY$1:BY288)+1,"")</f>
        <v/>
      </c>
      <c r="BZ289" s="6" t="str">
        <f>IF($W289=BZ$4,MAX(BZ$1:BZ288)+1,"")</f>
        <v/>
      </c>
      <c r="CA289" s="6" t="str">
        <f>IF($W289=CA$4,MAX(CA$1:CA288)+1,"")</f>
        <v/>
      </c>
      <c r="CB289" s="6" t="str">
        <f>IF($W289=CB$4,MAX(CB$1:CB288)+1,"")</f>
        <v/>
      </c>
      <c r="CC289" s="6" t="str">
        <f>IF($W289=CC$4,MAX(CC$1:CC288)+1,"")</f>
        <v/>
      </c>
      <c r="CD289" s="6" t="str">
        <f>IF($W289=CD$4,MAX(CD$1:CD288)+1,"")</f>
        <v/>
      </c>
      <c r="CE289" s="6" t="str">
        <f>IF($W289=CE$4,MAX(CE$1:CE288)+1,"")</f>
        <v/>
      </c>
      <c r="CF289" s="6" t="str">
        <f>IF($W289=CF$4,MAX(CF$1:CF288)+1,"")</f>
        <v/>
      </c>
      <c r="CG289" s="6" t="str">
        <f>IF($W289=CG$4,MAX(CG$1:CG288)+1,"")</f>
        <v/>
      </c>
      <c r="CH289" s="6" t="str">
        <f>IF($W289=CH$4,MAX(CH$1:CH288)+1,"")</f>
        <v/>
      </c>
      <c r="CI289" s="6" t="str">
        <f>IF($W289=CI$4,MAX(CI$1:CI288)+1,"")</f>
        <v/>
      </c>
      <c r="CJ289" s="6" t="str">
        <f>IF($W289=CJ$4,MAX(CJ$1:CJ288)+1,"")</f>
        <v/>
      </c>
      <c r="CK289" s="6" t="str">
        <f>IF($W289=CK$4,MAX(CK$1:CK288)+1,"")</f>
        <v/>
      </c>
      <c r="CL289" s="6" t="str">
        <f>IF($W289=CL$4,MAX(CL$1:CL288)+1,"")</f>
        <v/>
      </c>
      <c r="CM289" s="6" t="str">
        <f>IF($W289=CM$4,MAX(CM$1:CM288)+1,"")</f>
        <v/>
      </c>
      <c r="CN289" s="6" t="str">
        <f>IF($W289=CN$4,MAX(CN$1:CN288)+1,"")</f>
        <v/>
      </c>
      <c r="CO289" s="6" t="str">
        <f>IF($W289=CO$4,MAX(CO$1:CO288)+1,"")</f>
        <v/>
      </c>
      <c r="CP289" s="6" t="str">
        <f>IF($W289=CP$4,MAX(CP$1:CP288)+1,"")</f>
        <v/>
      </c>
      <c r="CQ289" s="6" t="str">
        <f>IF($W289=CQ$4,MAX(CQ$1:CQ288)+1,"")</f>
        <v/>
      </c>
      <c r="CR289" s="6" t="str">
        <f>IF($W289=CR$4,MAX(CR$1:CR288)+1,"")</f>
        <v/>
      </c>
      <c r="CS289" s="6" t="str">
        <f>IF($W289=CS$4,MAX(CS$1:CS288)+1,"")</f>
        <v/>
      </c>
      <c r="CT289" s="5">
        <f t="shared" si="65"/>
        <v>7</v>
      </c>
      <c r="CU289" s="6" t="str">
        <f t="shared" si="66"/>
        <v>1709901896713</v>
      </c>
      <c r="CV289" s="5" t="str">
        <f t="shared" si="67"/>
        <v>เด็กชาย</v>
      </c>
      <c r="CW289" s="5" t="str" cm="1">
        <f t="array" ref="CW289">RIGHT(F289,MIN(LEN(SUBSTITUTE(F289,รายชื่อนักเรียนแยกห้อง!$AD$5:$AD$8,""))))</f>
        <v>ชิษณุพงศ์</v>
      </c>
      <c r="CX289" s="6">
        <f t="shared" si="68"/>
        <v>0</v>
      </c>
      <c r="CY289" s="6" t="str">
        <f t="shared" si="69"/>
        <v/>
      </c>
      <c r="CZ289" s="5" t="str">
        <f t="shared" si="70"/>
        <v>มัธยมศึกษาปีที่ 2/3-0</v>
      </c>
      <c r="DA289" s="5" t="str">
        <f t="shared" si="71"/>
        <v>มัธยมศึกษาปีที่ 2/3-</v>
      </c>
      <c r="DC289" s="6" t="str">
        <f>IF(DB289="วิทย์-คณิต (เตรียมวิศวะ)",MAX($DC$1:DC288)+1,"")</f>
        <v/>
      </c>
      <c r="DD289" s="6" t="str">
        <f>IF(DB289="วิทย์-คณิต (วิทยาศาสตร์สุขภาพ)",MAX($DD$1:DD288)+1,"")</f>
        <v/>
      </c>
      <c r="DE289" s="6" t="str">
        <f>IF(DB289="ศิลป์การจัดการธุรกิจการค้าสมัยใหม่",MAX($DE$1:DE288)+1,"")</f>
        <v/>
      </c>
      <c r="DF289" s="6" t="str">
        <f>IF(DB289="ศิลป์ภาษาจีนเพื่อธุรกิจ 4.0",MAX($DF$1:DF288)+1,"")</f>
        <v/>
      </c>
      <c r="DG289" s="6" t="str">
        <f>IF(DB289="ศิลป์ภาษาอังกฤษเพื่อการสื่อสารธุรกิจ",MAX($DG$1:DG288)+1,"")</f>
        <v/>
      </c>
      <c r="DH289" s="6" t="str">
        <f>IF(DB289="นวัตกรรมการจัดการเกษตร",MAX($DH$1:DH288)+1,"")</f>
        <v/>
      </c>
      <c r="DI289" s="5">
        <f t="shared" si="72"/>
        <v>0</v>
      </c>
      <c r="DJ289" s="5" t="str">
        <f t="shared" si="73"/>
        <v>มัธยมศึกษาปีที่ 2/3-17</v>
      </c>
      <c r="DK289" s="5" t="str">
        <f t="shared" si="74"/>
        <v>-0</v>
      </c>
      <c r="DL289" s="5" t="str">
        <f t="shared" si="75"/>
        <v>มัธยมศึกษาปีที่ 2</v>
      </c>
    </row>
    <row r="290" spans="1:116">
      <c r="A290" s="5" t="str">
        <f t="shared" si="61"/>
        <v>มัธยมศึกษาปีที่ 2/3-18</v>
      </c>
      <c r="B290" s="5" t="str">
        <f t="shared" si="62"/>
        <v>ช68205-4</v>
      </c>
      <c r="C290" s="5" t="str">
        <f t="shared" si="63"/>
        <v>-0</v>
      </c>
      <c r="D290" s="8">
        <v>18</v>
      </c>
      <c r="E290" s="9">
        <v>10629</v>
      </c>
      <c r="F290" s="3" t="s">
        <v>789</v>
      </c>
      <c r="G290" s="3" t="s">
        <v>790</v>
      </c>
      <c r="H290" s="11">
        <v>1</v>
      </c>
      <c r="I290" s="11">
        <v>7</v>
      </c>
      <c r="J290" s="11">
        <v>0</v>
      </c>
      <c r="K290" s="11">
        <v>9</v>
      </c>
      <c r="L290" s="11">
        <v>9</v>
      </c>
      <c r="M290" s="11">
        <v>0</v>
      </c>
      <c r="N290" s="11">
        <v>1</v>
      </c>
      <c r="O290" s="11">
        <v>9</v>
      </c>
      <c r="P290" s="11">
        <v>2</v>
      </c>
      <c r="Q290" s="11">
        <v>0</v>
      </c>
      <c r="R290" s="11">
        <v>2</v>
      </c>
      <c r="S290" s="11">
        <v>3</v>
      </c>
      <c r="T290" s="11">
        <v>1</v>
      </c>
      <c r="U290" s="11" t="s">
        <v>581</v>
      </c>
      <c r="W290" s="6" t="str">
        <f>IF(X290="","",IF(X290=รายชื่อชมรม!$B$13,รายชื่อชมรม!$A$13,IF(X290=รายชื่อชมรม!$B$14,รายชื่อชมรม!$A$14,IF(X290=รายชื่อชมรม!$B$15,รายชื่อชมรม!$A$15,IF(X290=รายชื่อชมรม!$B$16,รายชื่อชมรม!$A$16,IF(X290=รายชื่อชมรม!$B$17,รายชื่อชมรม!$A$17,IF(X290=รายชื่อชมรม!$B$18,รายชื่อชมรม!$A$18,IF(X290=รายชื่อชมรม!$B$19,รายชื่อชมรม!$A$19,IF(X290=รายชื่อชมรม!$B$20,รายชื่อชมรม!$A$20,IF(X290=รายชื่อชมรม!$B$21,รายชื่อชมรม!$A$21,IF(X290=รายชื่อชมรม!$B$22,รายชื่อชมรม!$A$22,"-")))))))))))</f>
        <v>ช68205</v>
      </c>
      <c r="X290" s="6" t="s">
        <v>2306</v>
      </c>
      <c r="Y290" s="6" t="str">
        <f>IF(W290=0,"",IF(W290="-","",IF(W290="","",VLOOKUP(W290,รายชื่อชมรม!$A$3:$F$83,3,FALSE))))</f>
        <v>นางภัณฑิลา  โนนทะขาม</v>
      </c>
      <c r="Z290" s="6" t="str">
        <f>IF(Y290=$Z$4,MAX(Z$1:$Z289)+1,"")</f>
        <v/>
      </c>
      <c r="AA290" s="6" t="str">
        <f>IF($Y290=AA$4,MAX(AA$1:AA289)+1,"")</f>
        <v/>
      </c>
      <c r="AB290" s="6" t="str">
        <f>IF($Y290=AB$4,MAX(AB$1:AB289)+1,"")</f>
        <v/>
      </c>
      <c r="AC290" s="6" t="str">
        <f>IF($Y290=AC$4,MAX(AC$1:AC289)+1,"")</f>
        <v/>
      </c>
      <c r="AD290" s="6" t="str">
        <f>IF($Y290=AD$4,MAX(AD$1:AD289)+1,"")</f>
        <v/>
      </c>
      <c r="AE290" s="6" t="str">
        <f>IF($Y290=AE$4,MAX(AE$1:AE289)+1,"")</f>
        <v/>
      </c>
      <c r="AF290" s="6" t="str">
        <f>IF($Y290=AF$4,MAX(AF$1:AF289)+1,"")</f>
        <v/>
      </c>
      <c r="AG290" s="6" t="str">
        <f>IF($Y290=AG$4,MAX(AG$1:AG289)+1,"")</f>
        <v/>
      </c>
      <c r="AH290" s="6" t="str">
        <f>IF($Y290=AH$4,MAX(AH$1:AH289)+1,"")</f>
        <v/>
      </c>
      <c r="AI290" s="5">
        <f t="shared" si="64"/>
        <v>0</v>
      </c>
      <c r="AK290" s="6" t="str">
        <f>IF($W290=AK$4,MAX(AK$1:AK289)+1,"")</f>
        <v/>
      </c>
      <c r="AL290" s="6" t="str">
        <f>IF($W290=AL$4,MAX(AL$1:AL289)+1,"")</f>
        <v/>
      </c>
      <c r="AM290" s="6" t="str">
        <f>IF($W290=AM$4,MAX(AM$1:AM289)+1,"")</f>
        <v/>
      </c>
      <c r="AN290" s="6" t="str">
        <f>IF($W290=AN$4,MAX(AN$1:AN289)+1,"")</f>
        <v/>
      </c>
      <c r="AO290" s="6" t="str">
        <f>IF($W290=AO$4,MAX(AO$1:AO289)+1,"")</f>
        <v/>
      </c>
      <c r="AP290" s="6" t="str">
        <f>IF($W290=AP$4,MAX(AP$1:AP289)+1,"")</f>
        <v/>
      </c>
      <c r="AQ290" s="6" t="str">
        <f>IF($W290=AQ$4,MAX(AQ$1:AQ289)+1,"")</f>
        <v/>
      </c>
      <c r="AR290" s="6" t="str">
        <f>IF($W290=AR$4,MAX(AR$1:AR289)+1,"")</f>
        <v/>
      </c>
      <c r="AS290" s="6" t="str">
        <f>IF($W290=AS$4,MAX(AS$1:AS289)+1,"")</f>
        <v/>
      </c>
      <c r="AT290" s="6" t="str">
        <f>IF($W290=AT$4,MAX(AT$1:AT289)+1,"")</f>
        <v/>
      </c>
      <c r="AU290" s="6" t="str">
        <f>IF($W290=AU$4,MAX(AU$1:AU289)+1,"")</f>
        <v/>
      </c>
      <c r="AV290" s="6" t="str">
        <f>IF($W290=AV$4,MAX(AV$1:AV289)+1,"")</f>
        <v/>
      </c>
      <c r="AW290" s="6" t="str">
        <f>IF($W290=AW$4,MAX(AW$1:AW289)+1,"")</f>
        <v/>
      </c>
      <c r="AX290" s="6" t="str">
        <f>IF($W290=AX$4,MAX(AX$1:AX289)+1,"")</f>
        <v/>
      </c>
      <c r="AY290" s="6">
        <f>IF($W290=AY$4,MAX(AY$1:AY289)+1,"")</f>
        <v>4</v>
      </c>
      <c r="AZ290" s="6" t="str">
        <f>IF($W290=AZ$4,MAX(AZ$1:AZ289)+1,"")</f>
        <v/>
      </c>
      <c r="BA290" s="6" t="str">
        <f>IF($W290=BA$4,MAX(BA$1:BA289)+1,"")</f>
        <v/>
      </c>
      <c r="BB290" s="6" t="str">
        <f>IF($W290=BB$4,MAX(BB$1:BB289)+1,"")</f>
        <v/>
      </c>
      <c r="BC290" s="6" t="str">
        <f>IF($W290=BC$4,MAX(BC$1:BC289)+1,"")</f>
        <v/>
      </c>
      <c r="BD290" s="6" t="str">
        <f>IF($W290=BD$4,MAX(BD$1:BD289)+1,"")</f>
        <v/>
      </c>
      <c r="BE290" s="6" t="str">
        <f>IF($W290=BE$4,MAX(BE$1:BE289)+1,"")</f>
        <v/>
      </c>
      <c r="BF290" s="6" t="str">
        <f>IF($W290=BF$4,MAX(BF$1:BF289)+1,"")</f>
        <v/>
      </c>
      <c r="BG290" s="6" t="str">
        <f>IF($W290=BG$4,MAX(BG$1:BG289)+1,"")</f>
        <v/>
      </c>
      <c r="BH290" s="6" t="str">
        <f>IF($W290=BH$4,MAX(BH$1:BH289)+1,"")</f>
        <v/>
      </c>
      <c r="BI290" s="6" t="str">
        <f>IF($W290=BI$4,MAX(BI$1:BI289)+1,"")</f>
        <v/>
      </c>
      <c r="BJ290" s="6" t="str">
        <f>IF($W290=BJ$4,MAX(BJ$1:BJ289)+1,"")</f>
        <v/>
      </c>
      <c r="BK290" s="6" t="str">
        <f>IF($W290=BK$4,MAX(BK$1:BK289)+1,"")</f>
        <v/>
      </c>
      <c r="BL290" s="6" t="str">
        <f>IF($W290=BL$4,MAX(BL$1:BL289)+1,"")</f>
        <v/>
      </c>
      <c r="BM290" s="6" t="str">
        <f>IF($W290=BM$4,MAX(BM$1:BM289)+1,"")</f>
        <v/>
      </c>
      <c r="BN290" s="6" t="str">
        <f>IF($W290=BN$4,MAX(BN$1:BN289)+1,"")</f>
        <v/>
      </c>
      <c r="BO290" s="6" t="str">
        <f>IF($W290=BO$4,MAX(BO$1:BO289)+1,"")</f>
        <v/>
      </c>
      <c r="BP290" s="6" t="str">
        <f>IF($W290=BP$4,MAX(BP$1:BP289)+1,"")</f>
        <v/>
      </c>
      <c r="BQ290" s="6" t="str">
        <f>IF($W290=BQ$4,MAX(BQ$1:BQ289)+1,"")</f>
        <v/>
      </c>
      <c r="BR290" s="6" t="str">
        <f>IF($W290=BR$4,MAX(BR$1:BR289)+1,"")</f>
        <v/>
      </c>
      <c r="BS290" s="6" t="str">
        <f>IF($W290=BS$4,MAX(BS$1:BS289)+1,"")</f>
        <v/>
      </c>
      <c r="BT290" s="6" t="str">
        <f>IF($W290=BT$4,MAX(BT$1:BT289)+1,"")</f>
        <v/>
      </c>
      <c r="BU290" s="6" t="str">
        <f>IF($W290=BU$4,MAX(BU$1:BU289)+1,"")</f>
        <v/>
      </c>
      <c r="BV290" s="6" t="str">
        <f>IF($W290=BV$4,MAX(BV$1:BV289)+1,"")</f>
        <v/>
      </c>
      <c r="BW290" s="6" t="str">
        <f>IF($W290=BW$4,MAX(BW$1:BW289)+1,"")</f>
        <v/>
      </c>
      <c r="BX290" s="6" t="str">
        <f>IF($W290=BX$4,MAX(BX$1:BX289)+1,"")</f>
        <v/>
      </c>
      <c r="BY290" s="6" t="str">
        <f>IF($W290=BY$4,MAX(BY$1:BY289)+1,"")</f>
        <v/>
      </c>
      <c r="BZ290" s="6" t="str">
        <f>IF($W290=BZ$4,MAX(BZ$1:BZ289)+1,"")</f>
        <v/>
      </c>
      <c r="CA290" s="6" t="str">
        <f>IF($W290=CA$4,MAX(CA$1:CA289)+1,"")</f>
        <v/>
      </c>
      <c r="CB290" s="6" t="str">
        <f>IF($W290=CB$4,MAX(CB$1:CB289)+1,"")</f>
        <v/>
      </c>
      <c r="CC290" s="6" t="str">
        <f>IF($W290=CC$4,MAX(CC$1:CC289)+1,"")</f>
        <v/>
      </c>
      <c r="CD290" s="6" t="str">
        <f>IF($W290=CD$4,MAX(CD$1:CD289)+1,"")</f>
        <v/>
      </c>
      <c r="CE290" s="6" t="str">
        <f>IF($W290=CE$4,MAX(CE$1:CE289)+1,"")</f>
        <v/>
      </c>
      <c r="CF290" s="6" t="str">
        <f>IF($W290=CF$4,MAX(CF$1:CF289)+1,"")</f>
        <v/>
      </c>
      <c r="CG290" s="6" t="str">
        <f>IF($W290=CG$4,MAX(CG$1:CG289)+1,"")</f>
        <v/>
      </c>
      <c r="CH290" s="6" t="str">
        <f>IF($W290=CH$4,MAX(CH$1:CH289)+1,"")</f>
        <v/>
      </c>
      <c r="CI290" s="6" t="str">
        <f>IF($W290=CI$4,MAX(CI$1:CI289)+1,"")</f>
        <v/>
      </c>
      <c r="CJ290" s="6" t="str">
        <f>IF($W290=CJ$4,MAX(CJ$1:CJ289)+1,"")</f>
        <v/>
      </c>
      <c r="CK290" s="6" t="str">
        <f>IF($W290=CK$4,MAX(CK$1:CK289)+1,"")</f>
        <v/>
      </c>
      <c r="CL290" s="6" t="str">
        <f>IF($W290=CL$4,MAX(CL$1:CL289)+1,"")</f>
        <v/>
      </c>
      <c r="CM290" s="6" t="str">
        <f>IF($W290=CM$4,MAX(CM$1:CM289)+1,"")</f>
        <v/>
      </c>
      <c r="CN290" s="6" t="str">
        <f>IF($W290=CN$4,MAX(CN$1:CN289)+1,"")</f>
        <v/>
      </c>
      <c r="CO290" s="6" t="str">
        <f>IF($W290=CO$4,MAX(CO$1:CO289)+1,"")</f>
        <v/>
      </c>
      <c r="CP290" s="6" t="str">
        <f>IF($W290=CP$4,MAX(CP$1:CP289)+1,"")</f>
        <v/>
      </c>
      <c r="CQ290" s="6" t="str">
        <f>IF($W290=CQ$4,MAX(CQ$1:CQ289)+1,"")</f>
        <v/>
      </c>
      <c r="CR290" s="6" t="str">
        <f>IF($W290=CR$4,MAX(CR$1:CR289)+1,"")</f>
        <v/>
      </c>
      <c r="CS290" s="6" t="str">
        <f>IF($W290=CS$4,MAX(CS$1:CS289)+1,"")</f>
        <v/>
      </c>
      <c r="CT290" s="5">
        <f t="shared" si="65"/>
        <v>4</v>
      </c>
      <c r="CU290" s="6" t="str">
        <f t="shared" si="66"/>
        <v>1709901920231</v>
      </c>
      <c r="CV290" s="5" t="str">
        <f t="shared" si="67"/>
        <v>เด็กชาย</v>
      </c>
      <c r="CW290" s="5" t="str" cm="1">
        <f t="array" ref="CW290">RIGHT(F290,MIN(LEN(SUBSTITUTE(F290,รายชื่อนักเรียนแยกห้อง!$AD$5:$AD$8,""))))</f>
        <v>ธีรพันธุ์</v>
      </c>
      <c r="CX290" s="6">
        <f t="shared" si="68"/>
        <v>0</v>
      </c>
      <c r="CY290" s="6" t="str">
        <f t="shared" si="69"/>
        <v/>
      </c>
      <c r="CZ290" s="5" t="str">
        <f t="shared" si="70"/>
        <v>มัธยมศึกษาปีที่ 2/3-0</v>
      </c>
      <c r="DA290" s="5" t="str">
        <f t="shared" si="71"/>
        <v>มัธยมศึกษาปีที่ 2/3-</v>
      </c>
      <c r="DC290" s="6" t="str">
        <f>IF(DB290="วิทย์-คณิต (เตรียมวิศวะ)",MAX($DC$1:DC289)+1,"")</f>
        <v/>
      </c>
      <c r="DD290" s="6" t="str">
        <f>IF(DB290="วิทย์-คณิต (วิทยาศาสตร์สุขภาพ)",MAX($DD$1:DD289)+1,"")</f>
        <v/>
      </c>
      <c r="DE290" s="6" t="str">
        <f>IF(DB290="ศิลป์การจัดการธุรกิจการค้าสมัยใหม่",MAX($DE$1:DE289)+1,"")</f>
        <v/>
      </c>
      <c r="DF290" s="6" t="str">
        <f>IF(DB290="ศิลป์ภาษาจีนเพื่อธุรกิจ 4.0",MAX($DF$1:DF289)+1,"")</f>
        <v/>
      </c>
      <c r="DG290" s="6" t="str">
        <f>IF(DB290="ศิลป์ภาษาอังกฤษเพื่อการสื่อสารธุรกิจ",MAX($DG$1:DG289)+1,"")</f>
        <v/>
      </c>
      <c r="DH290" s="6" t="str">
        <f>IF(DB290="นวัตกรรมการจัดการเกษตร",MAX($DH$1:DH289)+1,"")</f>
        <v/>
      </c>
      <c r="DI290" s="5">
        <f t="shared" si="72"/>
        <v>0</v>
      </c>
      <c r="DJ290" s="5" t="str">
        <f t="shared" si="73"/>
        <v>มัธยมศึกษาปีที่ 2/3-18</v>
      </c>
      <c r="DK290" s="5" t="str">
        <f t="shared" si="74"/>
        <v>-0</v>
      </c>
      <c r="DL290" s="5" t="str">
        <f t="shared" si="75"/>
        <v>มัธยมศึกษาปีที่ 2</v>
      </c>
    </row>
    <row r="291" spans="1:116">
      <c r="A291" s="5" t="str">
        <f t="shared" si="61"/>
        <v>มัธยมศึกษาปีที่ 2/3-19</v>
      </c>
      <c r="B291" s="5" t="str">
        <f t="shared" si="62"/>
        <v>ช68207-1</v>
      </c>
      <c r="C291" s="5" t="str">
        <f t="shared" si="63"/>
        <v>-0</v>
      </c>
      <c r="D291" s="8">
        <v>19</v>
      </c>
      <c r="E291" s="9" t="s">
        <v>791</v>
      </c>
      <c r="F291" s="3" t="s">
        <v>792</v>
      </c>
      <c r="G291" s="3" t="s">
        <v>793</v>
      </c>
      <c r="H291" s="11">
        <v>1</v>
      </c>
      <c r="I291" s="11">
        <v>7</v>
      </c>
      <c r="J291" s="11">
        <v>0</v>
      </c>
      <c r="K291" s="11">
        <v>9</v>
      </c>
      <c r="L291" s="11">
        <v>9</v>
      </c>
      <c r="M291" s="11">
        <v>0</v>
      </c>
      <c r="N291" s="11">
        <v>1</v>
      </c>
      <c r="O291" s="11">
        <v>8</v>
      </c>
      <c r="P291" s="11">
        <v>9</v>
      </c>
      <c r="Q291" s="11">
        <v>7</v>
      </c>
      <c r="R291" s="11">
        <v>3</v>
      </c>
      <c r="S291" s="11">
        <v>3</v>
      </c>
      <c r="T291" s="11">
        <v>7</v>
      </c>
      <c r="U291" s="11" t="s">
        <v>581</v>
      </c>
      <c r="W291" s="6" t="str">
        <f>IF(X291="","",IF(X291=รายชื่อชมรม!$B$13,รายชื่อชมรม!$A$13,IF(X291=รายชื่อชมรม!$B$14,รายชื่อชมรม!$A$14,IF(X291=รายชื่อชมรม!$B$15,รายชื่อชมรม!$A$15,IF(X291=รายชื่อชมรม!$B$16,รายชื่อชมรม!$A$16,IF(X291=รายชื่อชมรม!$B$17,รายชื่อชมรม!$A$17,IF(X291=รายชื่อชมรม!$B$18,รายชื่อชมรม!$A$18,IF(X291=รายชื่อชมรม!$B$19,รายชื่อชมรม!$A$19,IF(X291=รายชื่อชมรม!$B$20,รายชื่อชมรม!$A$20,IF(X291=รายชื่อชมรม!$B$21,รายชื่อชมรม!$A$21,IF(X291=รายชื่อชมรม!$B$22,รายชื่อชมรม!$A$22,"-")))))))))))</f>
        <v>ช68207</v>
      </c>
      <c r="X291" s="6" t="s">
        <v>2305</v>
      </c>
      <c r="Y291" s="6" t="str">
        <f>IF(W291=0,"",IF(W291="-","",IF(W291="","",VLOOKUP(W291,รายชื่อชมรม!$A$3:$F$83,3,FALSE))))</f>
        <v>นางโสจาริน  อินทรเรือง</v>
      </c>
      <c r="Z291" s="6" t="str">
        <f>IF(Y291=$Z$4,MAX(Z$1:$Z290)+1,"")</f>
        <v/>
      </c>
      <c r="AA291" s="6" t="str">
        <f>IF($Y291=AA$4,MAX(AA$1:AA290)+1,"")</f>
        <v/>
      </c>
      <c r="AB291" s="6" t="str">
        <f>IF($Y291=AB$4,MAX(AB$1:AB290)+1,"")</f>
        <v/>
      </c>
      <c r="AC291" s="6" t="str">
        <f>IF($Y291=AC$4,MAX(AC$1:AC290)+1,"")</f>
        <v/>
      </c>
      <c r="AD291" s="6" t="str">
        <f>IF($Y291=AD$4,MAX(AD$1:AD290)+1,"")</f>
        <v/>
      </c>
      <c r="AE291" s="6" t="str">
        <f>IF($Y291=AE$4,MAX(AE$1:AE290)+1,"")</f>
        <v/>
      </c>
      <c r="AF291" s="6" t="str">
        <f>IF($Y291=AF$4,MAX(AF$1:AF290)+1,"")</f>
        <v/>
      </c>
      <c r="AG291" s="6" t="str">
        <f>IF($Y291=AG$4,MAX(AG$1:AG290)+1,"")</f>
        <v/>
      </c>
      <c r="AH291" s="6" t="str">
        <f>IF($Y291=AH$4,MAX(AH$1:AH290)+1,"")</f>
        <v/>
      </c>
      <c r="AI291" s="5">
        <f t="shared" si="64"/>
        <v>0</v>
      </c>
      <c r="AK291" s="6" t="str">
        <f>IF($W291=AK$4,MAX(AK$1:AK290)+1,"")</f>
        <v/>
      </c>
      <c r="AL291" s="6" t="str">
        <f>IF($W291=AL$4,MAX(AL$1:AL290)+1,"")</f>
        <v/>
      </c>
      <c r="AM291" s="6" t="str">
        <f>IF($W291=AM$4,MAX(AM$1:AM290)+1,"")</f>
        <v/>
      </c>
      <c r="AN291" s="6" t="str">
        <f>IF($W291=AN$4,MAX(AN$1:AN290)+1,"")</f>
        <v/>
      </c>
      <c r="AO291" s="6" t="str">
        <f>IF($W291=AO$4,MAX(AO$1:AO290)+1,"")</f>
        <v/>
      </c>
      <c r="AP291" s="6" t="str">
        <f>IF($W291=AP$4,MAX(AP$1:AP290)+1,"")</f>
        <v/>
      </c>
      <c r="AQ291" s="6" t="str">
        <f>IF($W291=AQ$4,MAX(AQ$1:AQ290)+1,"")</f>
        <v/>
      </c>
      <c r="AR291" s="6" t="str">
        <f>IF($W291=AR$4,MAX(AR$1:AR290)+1,"")</f>
        <v/>
      </c>
      <c r="AS291" s="6" t="str">
        <f>IF($W291=AS$4,MAX(AS$1:AS290)+1,"")</f>
        <v/>
      </c>
      <c r="AT291" s="6" t="str">
        <f>IF($W291=AT$4,MAX(AT$1:AT290)+1,"")</f>
        <v/>
      </c>
      <c r="AU291" s="6" t="str">
        <f>IF($W291=AU$4,MAX(AU$1:AU290)+1,"")</f>
        <v/>
      </c>
      <c r="AV291" s="6" t="str">
        <f>IF($W291=AV$4,MAX(AV$1:AV290)+1,"")</f>
        <v/>
      </c>
      <c r="AW291" s="6" t="str">
        <f>IF($W291=AW$4,MAX(AW$1:AW290)+1,"")</f>
        <v/>
      </c>
      <c r="AX291" s="6" t="str">
        <f>IF($W291=AX$4,MAX(AX$1:AX290)+1,"")</f>
        <v/>
      </c>
      <c r="AY291" s="6" t="str">
        <f>IF($W291=AY$4,MAX(AY$1:AY290)+1,"")</f>
        <v/>
      </c>
      <c r="AZ291" s="6" t="str">
        <f>IF($W291=AZ$4,MAX(AZ$1:AZ290)+1,"")</f>
        <v/>
      </c>
      <c r="BA291" s="6">
        <f>IF($W291=BA$4,MAX(BA$1:BA290)+1,"")</f>
        <v>1</v>
      </c>
      <c r="BB291" s="6" t="str">
        <f>IF($W291=BB$4,MAX(BB$1:BB290)+1,"")</f>
        <v/>
      </c>
      <c r="BC291" s="6" t="str">
        <f>IF($W291=BC$4,MAX(BC$1:BC290)+1,"")</f>
        <v/>
      </c>
      <c r="BD291" s="6" t="str">
        <f>IF($W291=BD$4,MAX(BD$1:BD290)+1,"")</f>
        <v/>
      </c>
      <c r="BE291" s="6" t="str">
        <f>IF($W291=BE$4,MAX(BE$1:BE290)+1,"")</f>
        <v/>
      </c>
      <c r="BF291" s="6" t="str">
        <f>IF($W291=BF$4,MAX(BF$1:BF290)+1,"")</f>
        <v/>
      </c>
      <c r="BG291" s="6" t="str">
        <f>IF($W291=BG$4,MAX(BG$1:BG290)+1,"")</f>
        <v/>
      </c>
      <c r="BH291" s="6" t="str">
        <f>IF($W291=BH$4,MAX(BH$1:BH290)+1,"")</f>
        <v/>
      </c>
      <c r="BI291" s="6" t="str">
        <f>IF($W291=BI$4,MAX(BI$1:BI290)+1,"")</f>
        <v/>
      </c>
      <c r="BJ291" s="6" t="str">
        <f>IF($W291=BJ$4,MAX(BJ$1:BJ290)+1,"")</f>
        <v/>
      </c>
      <c r="BK291" s="6" t="str">
        <f>IF($W291=BK$4,MAX(BK$1:BK290)+1,"")</f>
        <v/>
      </c>
      <c r="BL291" s="6" t="str">
        <f>IF($W291=BL$4,MAX(BL$1:BL290)+1,"")</f>
        <v/>
      </c>
      <c r="BM291" s="6" t="str">
        <f>IF($W291=BM$4,MAX(BM$1:BM290)+1,"")</f>
        <v/>
      </c>
      <c r="BN291" s="6" t="str">
        <f>IF($W291=BN$4,MAX(BN$1:BN290)+1,"")</f>
        <v/>
      </c>
      <c r="BO291" s="6" t="str">
        <f>IF($W291=BO$4,MAX(BO$1:BO290)+1,"")</f>
        <v/>
      </c>
      <c r="BP291" s="6" t="str">
        <f>IF($W291=BP$4,MAX(BP$1:BP290)+1,"")</f>
        <v/>
      </c>
      <c r="BQ291" s="6" t="str">
        <f>IF($W291=BQ$4,MAX(BQ$1:BQ290)+1,"")</f>
        <v/>
      </c>
      <c r="BR291" s="6" t="str">
        <f>IF($W291=BR$4,MAX(BR$1:BR290)+1,"")</f>
        <v/>
      </c>
      <c r="BS291" s="6" t="str">
        <f>IF($W291=BS$4,MAX(BS$1:BS290)+1,"")</f>
        <v/>
      </c>
      <c r="BT291" s="6" t="str">
        <f>IF($W291=BT$4,MAX(BT$1:BT290)+1,"")</f>
        <v/>
      </c>
      <c r="BU291" s="6" t="str">
        <f>IF($W291=BU$4,MAX(BU$1:BU290)+1,"")</f>
        <v/>
      </c>
      <c r="BV291" s="6" t="str">
        <f>IF($W291=BV$4,MAX(BV$1:BV290)+1,"")</f>
        <v/>
      </c>
      <c r="BW291" s="6" t="str">
        <f>IF($W291=BW$4,MAX(BW$1:BW290)+1,"")</f>
        <v/>
      </c>
      <c r="BX291" s="6" t="str">
        <f>IF($W291=BX$4,MAX(BX$1:BX290)+1,"")</f>
        <v/>
      </c>
      <c r="BY291" s="6" t="str">
        <f>IF($W291=BY$4,MAX(BY$1:BY290)+1,"")</f>
        <v/>
      </c>
      <c r="BZ291" s="6" t="str">
        <f>IF($W291=BZ$4,MAX(BZ$1:BZ290)+1,"")</f>
        <v/>
      </c>
      <c r="CA291" s="6" t="str">
        <f>IF($W291=CA$4,MAX(CA$1:CA290)+1,"")</f>
        <v/>
      </c>
      <c r="CB291" s="6" t="str">
        <f>IF($W291=CB$4,MAX(CB$1:CB290)+1,"")</f>
        <v/>
      </c>
      <c r="CC291" s="6" t="str">
        <f>IF($W291=CC$4,MAX(CC$1:CC290)+1,"")</f>
        <v/>
      </c>
      <c r="CD291" s="6" t="str">
        <f>IF($W291=CD$4,MAX(CD$1:CD290)+1,"")</f>
        <v/>
      </c>
      <c r="CE291" s="6" t="str">
        <f>IF($W291=CE$4,MAX(CE$1:CE290)+1,"")</f>
        <v/>
      </c>
      <c r="CF291" s="6" t="str">
        <f>IF($W291=CF$4,MAX(CF$1:CF290)+1,"")</f>
        <v/>
      </c>
      <c r="CG291" s="6" t="str">
        <f>IF($W291=CG$4,MAX(CG$1:CG290)+1,"")</f>
        <v/>
      </c>
      <c r="CH291" s="6" t="str">
        <f>IF($W291=CH$4,MAX(CH$1:CH290)+1,"")</f>
        <v/>
      </c>
      <c r="CI291" s="6" t="str">
        <f>IF($W291=CI$4,MAX(CI$1:CI290)+1,"")</f>
        <v/>
      </c>
      <c r="CJ291" s="6" t="str">
        <f>IF($W291=CJ$4,MAX(CJ$1:CJ290)+1,"")</f>
        <v/>
      </c>
      <c r="CK291" s="6" t="str">
        <f>IF($W291=CK$4,MAX(CK$1:CK290)+1,"")</f>
        <v/>
      </c>
      <c r="CL291" s="6" t="str">
        <f>IF($W291=CL$4,MAX(CL$1:CL290)+1,"")</f>
        <v/>
      </c>
      <c r="CM291" s="6" t="str">
        <f>IF($W291=CM$4,MAX(CM$1:CM290)+1,"")</f>
        <v/>
      </c>
      <c r="CN291" s="6" t="str">
        <f>IF($W291=CN$4,MAX(CN$1:CN290)+1,"")</f>
        <v/>
      </c>
      <c r="CO291" s="6" t="str">
        <f>IF($W291=CO$4,MAX(CO$1:CO290)+1,"")</f>
        <v/>
      </c>
      <c r="CP291" s="6" t="str">
        <f>IF($W291=CP$4,MAX(CP$1:CP290)+1,"")</f>
        <v/>
      </c>
      <c r="CQ291" s="6" t="str">
        <f>IF($W291=CQ$4,MAX(CQ$1:CQ290)+1,"")</f>
        <v/>
      </c>
      <c r="CR291" s="6" t="str">
        <f>IF($W291=CR$4,MAX(CR$1:CR290)+1,"")</f>
        <v/>
      </c>
      <c r="CS291" s="6" t="str">
        <f>IF($W291=CS$4,MAX(CS$1:CS290)+1,"")</f>
        <v/>
      </c>
      <c r="CT291" s="5">
        <f t="shared" si="65"/>
        <v>1</v>
      </c>
      <c r="CU291" s="6" t="str">
        <f t="shared" si="66"/>
        <v>1709901897337</v>
      </c>
      <c r="CV291" s="5" t="str">
        <f t="shared" si="67"/>
        <v>เด็กหญิง</v>
      </c>
      <c r="CW291" s="5" t="str" cm="1">
        <f t="array" ref="CW291">RIGHT(F291,MIN(LEN(SUBSTITUTE(F291,รายชื่อนักเรียนแยกห้อง!$AD$5:$AD$8,""))))</f>
        <v>เพชรพฤกษา</v>
      </c>
      <c r="CX291" s="6" t="str">
        <f t="shared" si="68"/>
        <v/>
      </c>
      <c r="CY291" s="6">
        <f t="shared" si="69"/>
        <v>0</v>
      </c>
      <c r="CZ291" s="5" t="str">
        <f t="shared" si="70"/>
        <v>มัธยมศึกษาปีที่ 2/3-</v>
      </c>
      <c r="DA291" s="5" t="str">
        <f t="shared" si="71"/>
        <v>มัธยมศึกษาปีที่ 2/3-0</v>
      </c>
      <c r="DC291" s="6" t="str">
        <f>IF(DB291="วิทย์-คณิต (เตรียมวิศวะ)",MAX($DC$1:DC290)+1,"")</f>
        <v/>
      </c>
      <c r="DD291" s="6" t="str">
        <f>IF(DB291="วิทย์-คณิต (วิทยาศาสตร์สุขภาพ)",MAX($DD$1:DD290)+1,"")</f>
        <v/>
      </c>
      <c r="DE291" s="6" t="str">
        <f>IF(DB291="ศิลป์การจัดการธุรกิจการค้าสมัยใหม่",MAX($DE$1:DE290)+1,"")</f>
        <v/>
      </c>
      <c r="DF291" s="6" t="str">
        <f>IF(DB291="ศิลป์ภาษาจีนเพื่อธุรกิจ 4.0",MAX($DF$1:DF290)+1,"")</f>
        <v/>
      </c>
      <c r="DG291" s="6" t="str">
        <f>IF(DB291="ศิลป์ภาษาอังกฤษเพื่อการสื่อสารธุรกิจ",MAX($DG$1:DG290)+1,"")</f>
        <v/>
      </c>
      <c r="DH291" s="6" t="str">
        <f>IF(DB291="นวัตกรรมการจัดการเกษตร",MAX($DH$1:DH290)+1,"")</f>
        <v/>
      </c>
      <c r="DI291" s="5">
        <f t="shared" si="72"/>
        <v>0</v>
      </c>
      <c r="DJ291" s="5" t="str">
        <f t="shared" si="73"/>
        <v>มัธยมศึกษาปีที่ 2/3-19</v>
      </c>
      <c r="DK291" s="5" t="str">
        <f t="shared" si="74"/>
        <v>-0</v>
      </c>
      <c r="DL291" s="5" t="str">
        <f t="shared" si="75"/>
        <v>มัธยมศึกษาปีที่ 2</v>
      </c>
    </row>
    <row r="292" spans="1:116">
      <c r="A292" s="5" t="str">
        <f t="shared" si="61"/>
        <v>มัธยมศึกษาปีที่ 2/3-20</v>
      </c>
      <c r="B292" s="5" t="str">
        <f t="shared" si="62"/>
        <v>ช68209-10</v>
      </c>
      <c r="C292" s="5" t="str">
        <f t="shared" si="63"/>
        <v>-0</v>
      </c>
      <c r="D292" s="8">
        <v>20</v>
      </c>
      <c r="E292" s="9" t="s">
        <v>794</v>
      </c>
      <c r="F292" s="3" t="s">
        <v>795</v>
      </c>
      <c r="G292" s="3" t="s">
        <v>796</v>
      </c>
      <c r="H292" s="11">
        <v>1</v>
      </c>
      <c r="I292" s="11">
        <v>7</v>
      </c>
      <c r="J292" s="11">
        <v>0</v>
      </c>
      <c r="K292" s="11">
        <v>9</v>
      </c>
      <c r="L292" s="11">
        <v>9</v>
      </c>
      <c r="M292" s="11">
        <v>0</v>
      </c>
      <c r="N292" s="11">
        <v>1</v>
      </c>
      <c r="O292" s="11">
        <v>8</v>
      </c>
      <c r="P292" s="11">
        <v>9</v>
      </c>
      <c r="Q292" s="11">
        <v>3</v>
      </c>
      <c r="R292" s="11">
        <v>2</v>
      </c>
      <c r="S292" s="11">
        <v>4</v>
      </c>
      <c r="T292" s="11">
        <v>2</v>
      </c>
      <c r="U292" s="11" t="s">
        <v>581</v>
      </c>
      <c r="W292" s="6" t="str">
        <f>IF(X292="","",IF(X292=รายชื่อชมรม!$B$13,รายชื่อชมรม!$A$13,IF(X292=รายชื่อชมรม!$B$14,รายชื่อชมรม!$A$14,IF(X292=รายชื่อชมรม!$B$15,รายชื่อชมรม!$A$15,IF(X292=รายชื่อชมรม!$B$16,รายชื่อชมรม!$A$16,IF(X292=รายชื่อชมรม!$B$17,รายชื่อชมรม!$A$17,IF(X292=รายชื่อชมรม!$B$18,รายชื่อชมรม!$A$18,IF(X292=รายชื่อชมรม!$B$19,รายชื่อชมรม!$A$19,IF(X292=รายชื่อชมรม!$B$20,รายชื่อชมรม!$A$20,IF(X292=รายชื่อชมรม!$B$21,รายชื่อชมรม!$A$21,IF(X292=รายชื่อชมรม!$B$22,รายชื่อชมรม!$A$22,"-")))))))))))</f>
        <v>ช68209</v>
      </c>
      <c r="X292" s="6" t="s">
        <v>2312</v>
      </c>
      <c r="Y292" s="6" t="str">
        <f>IF(W292=0,"",IF(W292="-","",IF(W292="","",VLOOKUP(W292,รายชื่อชมรม!$A$3:$F$83,3,FALSE))))</f>
        <v>นางสาวณัฐกานต์  อยู่วงษ์อั๋น</v>
      </c>
      <c r="Z292" s="6" t="str">
        <f>IF(Y292=$Z$4,MAX(Z$1:$Z291)+1,"")</f>
        <v/>
      </c>
      <c r="AA292" s="6" t="str">
        <f>IF($Y292=AA$4,MAX(AA$1:AA291)+1,"")</f>
        <v/>
      </c>
      <c r="AB292" s="6" t="str">
        <f>IF($Y292=AB$4,MAX(AB$1:AB291)+1,"")</f>
        <v/>
      </c>
      <c r="AC292" s="6" t="str">
        <f>IF($Y292=AC$4,MAX(AC$1:AC291)+1,"")</f>
        <v/>
      </c>
      <c r="AD292" s="6" t="str">
        <f>IF($Y292=AD$4,MAX(AD$1:AD291)+1,"")</f>
        <v/>
      </c>
      <c r="AE292" s="6" t="str">
        <f>IF($Y292=AE$4,MAX(AE$1:AE291)+1,"")</f>
        <v/>
      </c>
      <c r="AF292" s="6" t="str">
        <f>IF($Y292=AF$4,MAX(AF$1:AF291)+1,"")</f>
        <v/>
      </c>
      <c r="AG292" s="6" t="str">
        <f>IF($Y292=AG$4,MAX(AG$1:AG291)+1,"")</f>
        <v/>
      </c>
      <c r="AH292" s="6" t="str">
        <f>IF($Y292=AH$4,MAX(AH$1:AH291)+1,"")</f>
        <v/>
      </c>
      <c r="AI292" s="5">
        <f t="shared" si="64"/>
        <v>0</v>
      </c>
      <c r="AK292" s="6" t="str">
        <f>IF($W292=AK$4,MAX(AK$1:AK291)+1,"")</f>
        <v/>
      </c>
      <c r="AL292" s="6" t="str">
        <f>IF($W292=AL$4,MAX(AL$1:AL291)+1,"")</f>
        <v/>
      </c>
      <c r="AM292" s="6" t="str">
        <f>IF($W292=AM$4,MAX(AM$1:AM291)+1,"")</f>
        <v/>
      </c>
      <c r="AN292" s="6" t="str">
        <f>IF($W292=AN$4,MAX(AN$1:AN291)+1,"")</f>
        <v/>
      </c>
      <c r="AO292" s="6" t="str">
        <f>IF($W292=AO$4,MAX(AO$1:AO291)+1,"")</f>
        <v/>
      </c>
      <c r="AP292" s="6" t="str">
        <f>IF($W292=AP$4,MAX(AP$1:AP291)+1,"")</f>
        <v/>
      </c>
      <c r="AQ292" s="6" t="str">
        <f>IF($W292=AQ$4,MAX(AQ$1:AQ291)+1,"")</f>
        <v/>
      </c>
      <c r="AR292" s="6" t="str">
        <f>IF($W292=AR$4,MAX(AR$1:AR291)+1,"")</f>
        <v/>
      </c>
      <c r="AS292" s="6" t="str">
        <f>IF($W292=AS$4,MAX(AS$1:AS291)+1,"")</f>
        <v/>
      </c>
      <c r="AT292" s="6" t="str">
        <f>IF($W292=AT$4,MAX(AT$1:AT291)+1,"")</f>
        <v/>
      </c>
      <c r="AU292" s="6" t="str">
        <f>IF($W292=AU$4,MAX(AU$1:AU291)+1,"")</f>
        <v/>
      </c>
      <c r="AV292" s="6" t="str">
        <f>IF($W292=AV$4,MAX(AV$1:AV291)+1,"")</f>
        <v/>
      </c>
      <c r="AW292" s="6" t="str">
        <f>IF($W292=AW$4,MAX(AW$1:AW291)+1,"")</f>
        <v/>
      </c>
      <c r="AX292" s="6" t="str">
        <f>IF($W292=AX$4,MAX(AX$1:AX291)+1,"")</f>
        <v/>
      </c>
      <c r="AY292" s="6" t="str">
        <f>IF($W292=AY$4,MAX(AY$1:AY291)+1,"")</f>
        <v/>
      </c>
      <c r="AZ292" s="6" t="str">
        <f>IF($W292=AZ$4,MAX(AZ$1:AZ291)+1,"")</f>
        <v/>
      </c>
      <c r="BA292" s="6" t="str">
        <f>IF($W292=BA$4,MAX(BA$1:BA291)+1,"")</f>
        <v/>
      </c>
      <c r="BB292" s="6" t="str">
        <f>IF($W292=BB$4,MAX(BB$1:BB291)+1,"")</f>
        <v/>
      </c>
      <c r="BC292" s="6">
        <f>IF($W292=BC$4,MAX(BC$1:BC291)+1,"")</f>
        <v>10</v>
      </c>
      <c r="BD292" s="6" t="str">
        <f>IF($W292=BD$4,MAX(BD$1:BD291)+1,"")</f>
        <v/>
      </c>
      <c r="BE292" s="6" t="str">
        <f>IF($W292=BE$4,MAX(BE$1:BE291)+1,"")</f>
        <v/>
      </c>
      <c r="BF292" s="6" t="str">
        <f>IF($W292=BF$4,MAX(BF$1:BF291)+1,"")</f>
        <v/>
      </c>
      <c r="BG292" s="6" t="str">
        <f>IF($W292=BG$4,MAX(BG$1:BG291)+1,"")</f>
        <v/>
      </c>
      <c r="BH292" s="6" t="str">
        <f>IF($W292=BH$4,MAX(BH$1:BH291)+1,"")</f>
        <v/>
      </c>
      <c r="BI292" s="6" t="str">
        <f>IF($W292=BI$4,MAX(BI$1:BI291)+1,"")</f>
        <v/>
      </c>
      <c r="BJ292" s="6" t="str">
        <f>IF($W292=BJ$4,MAX(BJ$1:BJ291)+1,"")</f>
        <v/>
      </c>
      <c r="BK292" s="6" t="str">
        <f>IF($W292=BK$4,MAX(BK$1:BK291)+1,"")</f>
        <v/>
      </c>
      <c r="BL292" s="6" t="str">
        <f>IF($W292=BL$4,MAX(BL$1:BL291)+1,"")</f>
        <v/>
      </c>
      <c r="BM292" s="6" t="str">
        <f>IF($W292=BM$4,MAX(BM$1:BM291)+1,"")</f>
        <v/>
      </c>
      <c r="BN292" s="6" t="str">
        <f>IF($W292=BN$4,MAX(BN$1:BN291)+1,"")</f>
        <v/>
      </c>
      <c r="BO292" s="6" t="str">
        <f>IF($W292=BO$4,MAX(BO$1:BO291)+1,"")</f>
        <v/>
      </c>
      <c r="BP292" s="6" t="str">
        <f>IF($W292=BP$4,MAX(BP$1:BP291)+1,"")</f>
        <v/>
      </c>
      <c r="BQ292" s="6" t="str">
        <f>IF($W292=BQ$4,MAX(BQ$1:BQ291)+1,"")</f>
        <v/>
      </c>
      <c r="BR292" s="6" t="str">
        <f>IF($W292=BR$4,MAX(BR$1:BR291)+1,"")</f>
        <v/>
      </c>
      <c r="BS292" s="6" t="str">
        <f>IF($W292=BS$4,MAX(BS$1:BS291)+1,"")</f>
        <v/>
      </c>
      <c r="BT292" s="6" t="str">
        <f>IF($W292=BT$4,MAX(BT$1:BT291)+1,"")</f>
        <v/>
      </c>
      <c r="BU292" s="6" t="str">
        <f>IF($W292=BU$4,MAX(BU$1:BU291)+1,"")</f>
        <v/>
      </c>
      <c r="BV292" s="6" t="str">
        <f>IF($W292=BV$4,MAX(BV$1:BV291)+1,"")</f>
        <v/>
      </c>
      <c r="BW292" s="6" t="str">
        <f>IF($W292=BW$4,MAX(BW$1:BW291)+1,"")</f>
        <v/>
      </c>
      <c r="BX292" s="6" t="str">
        <f>IF($W292=BX$4,MAX(BX$1:BX291)+1,"")</f>
        <v/>
      </c>
      <c r="BY292" s="6" t="str">
        <f>IF($W292=BY$4,MAX(BY$1:BY291)+1,"")</f>
        <v/>
      </c>
      <c r="BZ292" s="6" t="str">
        <f>IF($W292=BZ$4,MAX(BZ$1:BZ291)+1,"")</f>
        <v/>
      </c>
      <c r="CA292" s="6" t="str">
        <f>IF($W292=CA$4,MAX(CA$1:CA291)+1,"")</f>
        <v/>
      </c>
      <c r="CB292" s="6" t="str">
        <f>IF($W292=CB$4,MAX(CB$1:CB291)+1,"")</f>
        <v/>
      </c>
      <c r="CC292" s="6" t="str">
        <f>IF($W292=CC$4,MAX(CC$1:CC291)+1,"")</f>
        <v/>
      </c>
      <c r="CD292" s="6" t="str">
        <f>IF($W292=CD$4,MAX(CD$1:CD291)+1,"")</f>
        <v/>
      </c>
      <c r="CE292" s="6" t="str">
        <f>IF($W292=CE$4,MAX(CE$1:CE291)+1,"")</f>
        <v/>
      </c>
      <c r="CF292" s="6" t="str">
        <f>IF($W292=CF$4,MAX(CF$1:CF291)+1,"")</f>
        <v/>
      </c>
      <c r="CG292" s="6" t="str">
        <f>IF($W292=CG$4,MAX(CG$1:CG291)+1,"")</f>
        <v/>
      </c>
      <c r="CH292" s="6" t="str">
        <f>IF($W292=CH$4,MAX(CH$1:CH291)+1,"")</f>
        <v/>
      </c>
      <c r="CI292" s="6" t="str">
        <f>IF($W292=CI$4,MAX(CI$1:CI291)+1,"")</f>
        <v/>
      </c>
      <c r="CJ292" s="6" t="str">
        <f>IF($W292=CJ$4,MAX(CJ$1:CJ291)+1,"")</f>
        <v/>
      </c>
      <c r="CK292" s="6" t="str">
        <f>IF($W292=CK$4,MAX(CK$1:CK291)+1,"")</f>
        <v/>
      </c>
      <c r="CL292" s="6" t="str">
        <f>IF($W292=CL$4,MAX(CL$1:CL291)+1,"")</f>
        <v/>
      </c>
      <c r="CM292" s="6" t="str">
        <f>IF($W292=CM$4,MAX(CM$1:CM291)+1,"")</f>
        <v/>
      </c>
      <c r="CN292" s="6" t="str">
        <f>IF($W292=CN$4,MAX(CN$1:CN291)+1,"")</f>
        <v/>
      </c>
      <c r="CO292" s="6" t="str">
        <f>IF($W292=CO$4,MAX(CO$1:CO291)+1,"")</f>
        <v/>
      </c>
      <c r="CP292" s="6" t="str">
        <f>IF($W292=CP$4,MAX(CP$1:CP291)+1,"")</f>
        <v/>
      </c>
      <c r="CQ292" s="6" t="str">
        <f>IF($W292=CQ$4,MAX(CQ$1:CQ291)+1,"")</f>
        <v/>
      </c>
      <c r="CR292" s="6" t="str">
        <f>IF($W292=CR$4,MAX(CR$1:CR291)+1,"")</f>
        <v/>
      </c>
      <c r="CS292" s="6" t="str">
        <f>IF($W292=CS$4,MAX(CS$1:CS291)+1,"")</f>
        <v/>
      </c>
      <c r="CT292" s="5">
        <f t="shared" si="65"/>
        <v>10</v>
      </c>
      <c r="CU292" s="6" t="str">
        <f t="shared" si="66"/>
        <v>1709901893242</v>
      </c>
      <c r="CV292" s="5" t="str">
        <f t="shared" si="67"/>
        <v>เด็กหญิง</v>
      </c>
      <c r="CW292" s="5" t="str" cm="1">
        <f t="array" ref="CW292">RIGHT(F292,MIN(LEN(SUBSTITUTE(F292,รายชื่อนักเรียนแยกห้อง!$AD$5:$AD$8,""))))</f>
        <v>วรรณรัตน์</v>
      </c>
      <c r="CX292" s="6" t="str">
        <f t="shared" si="68"/>
        <v/>
      </c>
      <c r="CY292" s="6">
        <f t="shared" si="69"/>
        <v>0</v>
      </c>
      <c r="CZ292" s="5" t="str">
        <f t="shared" si="70"/>
        <v>มัธยมศึกษาปีที่ 2/3-</v>
      </c>
      <c r="DA292" s="5" t="str">
        <f t="shared" si="71"/>
        <v>มัธยมศึกษาปีที่ 2/3-0</v>
      </c>
      <c r="DC292" s="6" t="str">
        <f>IF(DB292="วิทย์-คณิต (เตรียมวิศวะ)",MAX($DC$1:DC291)+1,"")</f>
        <v/>
      </c>
      <c r="DD292" s="6" t="str">
        <f>IF(DB292="วิทย์-คณิต (วิทยาศาสตร์สุขภาพ)",MAX($DD$1:DD291)+1,"")</f>
        <v/>
      </c>
      <c r="DE292" s="6" t="str">
        <f>IF(DB292="ศิลป์การจัดการธุรกิจการค้าสมัยใหม่",MAX($DE$1:DE291)+1,"")</f>
        <v/>
      </c>
      <c r="DF292" s="6" t="str">
        <f>IF(DB292="ศิลป์ภาษาจีนเพื่อธุรกิจ 4.0",MAX($DF$1:DF291)+1,"")</f>
        <v/>
      </c>
      <c r="DG292" s="6" t="str">
        <f>IF(DB292="ศิลป์ภาษาอังกฤษเพื่อการสื่อสารธุรกิจ",MAX($DG$1:DG291)+1,"")</f>
        <v/>
      </c>
      <c r="DH292" s="6" t="str">
        <f>IF(DB292="นวัตกรรมการจัดการเกษตร",MAX($DH$1:DH291)+1,"")</f>
        <v/>
      </c>
      <c r="DI292" s="5">
        <f t="shared" si="72"/>
        <v>0</v>
      </c>
      <c r="DJ292" s="5" t="str">
        <f t="shared" si="73"/>
        <v>มัธยมศึกษาปีที่ 2/3-20</v>
      </c>
      <c r="DK292" s="5" t="str">
        <f t="shared" si="74"/>
        <v>-0</v>
      </c>
      <c r="DL292" s="5" t="str">
        <f t="shared" si="75"/>
        <v>มัธยมศึกษาปีที่ 2</v>
      </c>
    </row>
    <row r="293" spans="1:116">
      <c r="A293" s="5" t="str">
        <f t="shared" si="61"/>
        <v>มัธยมศึกษาปีที่ 2/3-21</v>
      </c>
      <c r="B293" s="5" t="str">
        <f t="shared" si="62"/>
        <v>ช68207-2</v>
      </c>
      <c r="C293" s="5" t="str">
        <f t="shared" si="63"/>
        <v>-0</v>
      </c>
      <c r="D293" s="8">
        <v>21</v>
      </c>
      <c r="E293" s="9" t="s">
        <v>797</v>
      </c>
      <c r="F293" s="3" t="s">
        <v>798</v>
      </c>
      <c r="G293" s="3" t="s">
        <v>400</v>
      </c>
      <c r="H293" s="11">
        <v>1</v>
      </c>
      <c r="I293" s="11">
        <v>7</v>
      </c>
      <c r="J293" s="11">
        <v>0</v>
      </c>
      <c r="K293" s="11">
        <v>9</v>
      </c>
      <c r="L293" s="11">
        <v>9</v>
      </c>
      <c r="M293" s="11">
        <v>0</v>
      </c>
      <c r="N293" s="11">
        <v>1</v>
      </c>
      <c r="O293" s="11">
        <v>9</v>
      </c>
      <c r="P293" s="11">
        <v>0</v>
      </c>
      <c r="Q293" s="11">
        <v>6</v>
      </c>
      <c r="R293" s="11">
        <v>8</v>
      </c>
      <c r="S293" s="11">
        <v>6</v>
      </c>
      <c r="T293" s="11">
        <v>7</v>
      </c>
      <c r="U293" s="11" t="s">
        <v>581</v>
      </c>
      <c r="W293" s="6" t="str">
        <f>IF(X293="","",IF(X293=รายชื่อชมรม!$B$13,รายชื่อชมรม!$A$13,IF(X293=รายชื่อชมรม!$B$14,รายชื่อชมรม!$A$14,IF(X293=รายชื่อชมรม!$B$15,รายชื่อชมรม!$A$15,IF(X293=รายชื่อชมรม!$B$16,รายชื่อชมรม!$A$16,IF(X293=รายชื่อชมรม!$B$17,รายชื่อชมรม!$A$17,IF(X293=รายชื่อชมรม!$B$18,รายชื่อชมรม!$A$18,IF(X293=รายชื่อชมรม!$B$19,รายชื่อชมรม!$A$19,IF(X293=รายชื่อชมรม!$B$20,รายชื่อชมรม!$A$20,IF(X293=รายชื่อชมรม!$B$21,รายชื่อชมรม!$A$21,IF(X293=รายชื่อชมรม!$B$22,รายชื่อชมรม!$A$22,"-")))))))))))</f>
        <v>ช68207</v>
      </c>
      <c r="X293" s="6" t="s">
        <v>2305</v>
      </c>
      <c r="Y293" s="6" t="str">
        <f>IF(W293=0,"",IF(W293="-","",IF(W293="","",VLOOKUP(W293,รายชื่อชมรม!$A$3:$F$83,3,FALSE))))</f>
        <v>นางโสจาริน  อินทรเรือง</v>
      </c>
      <c r="Z293" s="6" t="str">
        <f>IF(Y293=$Z$4,MAX(Z$1:$Z292)+1,"")</f>
        <v/>
      </c>
      <c r="AA293" s="6" t="str">
        <f>IF($Y293=AA$4,MAX(AA$1:AA292)+1,"")</f>
        <v/>
      </c>
      <c r="AB293" s="6" t="str">
        <f>IF($Y293=AB$4,MAX(AB$1:AB292)+1,"")</f>
        <v/>
      </c>
      <c r="AC293" s="6" t="str">
        <f>IF($Y293=AC$4,MAX(AC$1:AC292)+1,"")</f>
        <v/>
      </c>
      <c r="AD293" s="6" t="str">
        <f>IF($Y293=AD$4,MAX(AD$1:AD292)+1,"")</f>
        <v/>
      </c>
      <c r="AE293" s="6" t="str">
        <f>IF($Y293=AE$4,MAX(AE$1:AE292)+1,"")</f>
        <v/>
      </c>
      <c r="AF293" s="6" t="str">
        <f>IF($Y293=AF$4,MAX(AF$1:AF292)+1,"")</f>
        <v/>
      </c>
      <c r="AG293" s="6" t="str">
        <f>IF($Y293=AG$4,MAX(AG$1:AG292)+1,"")</f>
        <v/>
      </c>
      <c r="AH293" s="6" t="str">
        <f>IF($Y293=AH$4,MAX(AH$1:AH292)+1,"")</f>
        <v/>
      </c>
      <c r="AI293" s="5">
        <f t="shared" si="64"/>
        <v>0</v>
      </c>
      <c r="AK293" s="6" t="str">
        <f>IF($W293=AK$4,MAX(AK$1:AK292)+1,"")</f>
        <v/>
      </c>
      <c r="AL293" s="6" t="str">
        <f>IF($W293=AL$4,MAX(AL$1:AL292)+1,"")</f>
        <v/>
      </c>
      <c r="AM293" s="6" t="str">
        <f>IF($W293=AM$4,MAX(AM$1:AM292)+1,"")</f>
        <v/>
      </c>
      <c r="AN293" s="6" t="str">
        <f>IF($W293=AN$4,MAX(AN$1:AN292)+1,"")</f>
        <v/>
      </c>
      <c r="AO293" s="6" t="str">
        <f>IF($W293=AO$4,MAX(AO$1:AO292)+1,"")</f>
        <v/>
      </c>
      <c r="AP293" s="6" t="str">
        <f>IF($W293=AP$4,MAX(AP$1:AP292)+1,"")</f>
        <v/>
      </c>
      <c r="AQ293" s="6" t="str">
        <f>IF($W293=AQ$4,MAX(AQ$1:AQ292)+1,"")</f>
        <v/>
      </c>
      <c r="AR293" s="6" t="str">
        <f>IF($W293=AR$4,MAX(AR$1:AR292)+1,"")</f>
        <v/>
      </c>
      <c r="AS293" s="6" t="str">
        <f>IF($W293=AS$4,MAX(AS$1:AS292)+1,"")</f>
        <v/>
      </c>
      <c r="AT293" s="6" t="str">
        <f>IF($W293=AT$4,MAX(AT$1:AT292)+1,"")</f>
        <v/>
      </c>
      <c r="AU293" s="6" t="str">
        <f>IF($W293=AU$4,MAX(AU$1:AU292)+1,"")</f>
        <v/>
      </c>
      <c r="AV293" s="6" t="str">
        <f>IF($W293=AV$4,MAX(AV$1:AV292)+1,"")</f>
        <v/>
      </c>
      <c r="AW293" s="6" t="str">
        <f>IF($W293=AW$4,MAX(AW$1:AW292)+1,"")</f>
        <v/>
      </c>
      <c r="AX293" s="6" t="str">
        <f>IF($W293=AX$4,MAX(AX$1:AX292)+1,"")</f>
        <v/>
      </c>
      <c r="AY293" s="6" t="str">
        <f>IF($W293=AY$4,MAX(AY$1:AY292)+1,"")</f>
        <v/>
      </c>
      <c r="AZ293" s="6" t="str">
        <f>IF($W293=AZ$4,MAX(AZ$1:AZ292)+1,"")</f>
        <v/>
      </c>
      <c r="BA293" s="6">
        <f>IF($W293=BA$4,MAX(BA$1:BA292)+1,"")</f>
        <v>2</v>
      </c>
      <c r="BB293" s="6" t="str">
        <f>IF($W293=BB$4,MAX(BB$1:BB292)+1,"")</f>
        <v/>
      </c>
      <c r="BC293" s="6" t="str">
        <f>IF($W293=BC$4,MAX(BC$1:BC292)+1,"")</f>
        <v/>
      </c>
      <c r="BD293" s="6" t="str">
        <f>IF($W293=BD$4,MAX(BD$1:BD292)+1,"")</f>
        <v/>
      </c>
      <c r="BE293" s="6" t="str">
        <f>IF($W293=BE$4,MAX(BE$1:BE292)+1,"")</f>
        <v/>
      </c>
      <c r="BF293" s="6" t="str">
        <f>IF($W293=BF$4,MAX(BF$1:BF292)+1,"")</f>
        <v/>
      </c>
      <c r="BG293" s="6" t="str">
        <f>IF($W293=BG$4,MAX(BG$1:BG292)+1,"")</f>
        <v/>
      </c>
      <c r="BH293" s="6" t="str">
        <f>IF($W293=BH$4,MAX(BH$1:BH292)+1,"")</f>
        <v/>
      </c>
      <c r="BI293" s="6" t="str">
        <f>IF($W293=BI$4,MAX(BI$1:BI292)+1,"")</f>
        <v/>
      </c>
      <c r="BJ293" s="6" t="str">
        <f>IF($W293=BJ$4,MAX(BJ$1:BJ292)+1,"")</f>
        <v/>
      </c>
      <c r="BK293" s="6" t="str">
        <f>IF($W293=BK$4,MAX(BK$1:BK292)+1,"")</f>
        <v/>
      </c>
      <c r="BL293" s="6" t="str">
        <f>IF($W293=BL$4,MAX(BL$1:BL292)+1,"")</f>
        <v/>
      </c>
      <c r="BM293" s="6" t="str">
        <f>IF($W293=BM$4,MAX(BM$1:BM292)+1,"")</f>
        <v/>
      </c>
      <c r="BN293" s="6" t="str">
        <f>IF($W293=BN$4,MAX(BN$1:BN292)+1,"")</f>
        <v/>
      </c>
      <c r="BO293" s="6" t="str">
        <f>IF($W293=BO$4,MAX(BO$1:BO292)+1,"")</f>
        <v/>
      </c>
      <c r="BP293" s="6" t="str">
        <f>IF($W293=BP$4,MAX(BP$1:BP292)+1,"")</f>
        <v/>
      </c>
      <c r="BQ293" s="6" t="str">
        <f>IF($W293=BQ$4,MAX(BQ$1:BQ292)+1,"")</f>
        <v/>
      </c>
      <c r="BR293" s="6" t="str">
        <f>IF($W293=BR$4,MAX(BR$1:BR292)+1,"")</f>
        <v/>
      </c>
      <c r="BS293" s="6" t="str">
        <f>IF($W293=BS$4,MAX(BS$1:BS292)+1,"")</f>
        <v/>
      </c>
      <c r="BT293" s="6" t="str">
        <f>IF($W293=BT$4,MAX(BT$1:BT292)+1,"")</f>
        <v/>
      </c>
      <c r="BU293" s="6" t="str">
        <f>IF($W293=BU$4,MAX(BU$1:BU292)+1,"")</f>
        <v/>
      </c>
      <c r="BV293" s="6" t="str">
        <f>IF($W293=BV$4,MAX(BV$1:BV292)+1,"")</f>
        <v/>
      </c>
      <c r="BW293" s="6" t="str">
        <f>IF($W293=BW$4,MAX(BW$1:BW292)+1,"")</f>
        <v/>
      </c>
      <c r="BX293" s="6" t="str">
        <f>IF($W293=BX$4,MAX(BX$1:BX292)+1,"")</f>
        <v/>
      </c>
      <c r="BY293" s="6" t="str">
        <f>IF($W293=BY$4,MAX(BY$1:BY292)+1,"")</f>
        <v/>
      </c>
      <c r="BZ293" s="6" t="str">
        <f>IF($W293=BZ$4,MAX(BZ$1:BZ292)+1,"")</f>
        <v/>
      </c>
      <c r="CA293" s="6" t="str">
        <f>IF($W293=CA$4,MAX(CA$1:CA292)+1,"")</f>
        <v/>
      </c>
      <c r="CB293" s="6" t="str">
        <f>IF($W293=CB$4,MAX(CB$1:CB292)+1,"")</f>
        <v/>
      </c>
      <c r="CC293" s="6" t="str">
        <f>IF($W293=CC$4,MAX(CC$1:CC292)+1,"")</f>
        <v/>
      </c>
      <c r="CD293" s="6" t="str">
        <f>IF($W293=CD$4,MAX(CD$1:CD292)+1,"")</f>
        <v/>
      </c>
      <c r="CE293" s="6" t="str">
        <f>IF($W293=CE$4,MAX(CE$1:CE292)+1,"")</f>
        <v/>
      </c>
      <c r="CF293" s="6" t="str">
        <f>IF($W293=CF$4,MAX(CF$1:CF292)+1,"")</f>
        <v/>
      </c>
      <c r="CG293" s="6" t="str">
        <f>IF($W293=CG$4,MAX(CG$1:CG292)+1,"")</f>
        <v/>
      </c>
      <c r="CH293" s="6" t="str">
        <f>IF($W293=CH$4,MAX(CH$1:CH292)+1,"")</f>
        <v/>
      </c>
      <c r="CI293" s="6" t="str">
        <f>IF($W293=CI$4,MAX(CI$1:CI292)+1,"")</f>
        <v/>
      </c>
      <c r="CJ293" s="6" t="str">
        <f>IF($W293=CJ$4,MAX(CJ$1:CJ292)+1,"")</f>
        <v/>
      </c>
      <c r="CK293" s="6" t="str">
        <f>IF($W293=CK$4,MAX(CK$1:CK292)+1,"")</f>
        <v/>
      </c>
      <c r="CL293" s="6" t="str">
        <f>IF($W293=CL$4,MAX(CL$1:CL292)+1,"")</f>
        <v/>
      </c>
      <c r="CM293" s="6" t="str">
        <f>IF($W293=CM$4,MAX(CM$1:CM292)+1,"")</f>
        <v/>
      </c>
      <c r="CN293" s="6" t="str">
        <f>IF($W293=CN$4,MAX(CN$1:CN292)+1,"")</f>
        <v/>
      </c>
      <c r="CO293" s="6" t="str">
        <f>IF($W293=CO$4,MAX(CO$1:CO292)+1,"")</f>
        <v/>
      </c>
      <c r="CP293" s="6" t="str">
        <f>IF($W293=CP$4,MAX(CP$1:CP292)+1,"")</f>
        <v/>
      </c>
      <c r="CQ293" s="6" t="str">
        <f>IF($W293=CQ$4,MAX(CQ$1:CQ292)+1,"")</f>
        <v/>
      </c>
      <c r="CR293" s="6" t="str">
        <f>IF($W293=CR$4,MAX(CR$1:CR292)+1,"")</f>
        <v/>
      </c>
      <c r="CS293" s="6" t="str">
        <f>IF($W293=CS$4,MAX(CS$1:CS292)+1,"")</f>
        <v/>
      </c>
      <c r="CT293" s="5">
        <f t="shared" si="65"/>
        <v>2</v>
      </c>
      <c r="CU293" s="6" t="str">
        <f t="shared" si="66"/>
        <v>1709901906867</v>
      </c>
      <c r="CV293" s="5" t="str">
        <f t="shared" si="67"/>
        <v>เด็กหญิง</v>
      </c>
      <c r="CW293" s="5" t="str" cm="1">
        <f t="array" ref="CW293">RIGHT(F293,MIN(LEN(SUBSTITUTE(F293,รายชื่อนักเรียนแยกห้อง!$AD$5:$AD$8,""))))</f>
        <v>เสาวนีย์</v>
      </c>
      <c r="CX293" s="6" t="str">
        <f t="shared" si="68"/>
        <v/>
      </c>
      <c r="CY293" s="6">
        <f t="shared" si="69"/>
        <v>0</v>
      </c>
      <c r="CZ293" s="5" t="str">
        <f t="shared" si="70"/>
        <v>มัธยมศึกษาปีที่ 2/3-</v>
      </c>
      <c r="DA293" s="5" t="str">
        <f t="shared" si="71"/>
        <v>มัธยมศึกษาปีที่ 2/3-0</v>
      </c>
      <c r="DC293" s="6" t="str">
        <f>IF(DB293="วิทย์-คณิต (เตรียมวิศวะ)",MAX($DC$1:DC292)+1,"")</f>
        <v/>
      </c>
      <c r="DD293" s="6" t="str">
        <f>IF(DB293="วิทย์-คณิต (วิทยาศาสตร์สุขภาพ)",MAX($DD$1:DD292)+1,"")</f>
        <v/>
      </c>
      <c r="DE293" s="6" t="str">
        <f>IF(DB293="ศิลป์การจัดการธุรกิจการค้าสมัยใหม่",MAX($DE$1:DE292)+1,"")</f>
        <v/>
      </c>
      <c r="DF293" s="6" t="str">
        <f>IF(DB293="ศิลป์ภาษาจีนเพื่อธุรกิจ 4.0",MAX($DF$1:DF292)+1,"")</f>
        <v/>
      </c>
      <c r="DG293" s="6" t="str">
        <f>IF(DB293="ศิลป์ภาษาอังกฤษเพื่อการสื่อสารธุรกิจ",MAX($DG$1:DG292)+1,"")</f>
        <v/>
      </c>
      <c r="DH293" s="6" t="str">
        <f>IF(DB293="นวัตกรรมการจัดการเกษตร",MAX($DH$1:DH292)+1,"")</f>
        <v/>
      </c>
      <c r="DI293" s="5">
        <f t="shared" si="72"/>
        <v>0</v>
      </c>
      <c r="DJ293" s="5" t="str">
        <f t="shared" si="73"/>
        <v>มัธยมศึกษาปีที่ 2/3-21</v>
      </c>
      <c r="DK293" s="5" t="str">
        <f t="shared" si="74"/>
        <v>-0</v>
      </c>
      <c r="DL293" s="5" t="str">
        <f t="shared" si="75"/>
        <v>มัธยมศึกษาปีที่ 2</v>
      </c>
    </row>
    <row r="294" spans="1:116">
      <c r="A294" s="5" t="str">
        <f t="shared" si="61"/>
        <v>มัธยมศึกษาปีที่ 2/3-22</v>
      </c>
      <c r="B294" s="5" t="str">
        <f t="shared" si="62"/>
        <v>ช68205-5</v>
      </c>
      <c r="C294" s="5" t="str">
        <f t="shared" si="63"/>
        <v>-0</v>
      </c>
      <c r="D294" s="8">
        <v>22</v>
      </c>
      <c r="E294" s="9" t="s">
        <v>799</v>
      </c>
      <c r="F294" s="3" t="s">
        <v>800</v>
      </c>
      <c r="G294" s="3" t="s">
        <v>8</v>
      </c>
      <c r="H294" s="11">
        <v>1</v>
      </c>
      <c r="I294" s="11">
        <v>7</v>
      </c>
      <c r="J294" s="11">
        <v>0</v>
      </c>
      <c r="K294" s="11">
        <v>9</v>
      </c>
      <c r="L294" s="11">
        <v>9</v>
      </c>
      <c r="M294" s="11">
        <v>0</v>
      </c>
      <c r="N294" s="11">
        <v>1</v>
      </c>
      <c r="O294" s="11">
        <v>9</v>
      </c>
      <c r="P294" s="11">
        <v>2</v>
      </c>
      <c r="Q294" s="11">
        <v>4</v>
      </c>
      <c r="R294" s="11">
        <v>6</v>
      </c>
      <c r="S294" s="11">
        <v>8</v>
      </c>
      <c r="T294" s="11">
        <v>7</v>
      </c>
      <c r="U294" s="11" t="s">
        <v>581</v>
      </c>
      <c r="W294" s="6" t="str">
        <f>IF(X294="","",IF(X294=รายชื่อชมรม!$B$13,รายชื่อชมรม!$A$13,IF(X294=รายชื่อชมรม!$B$14,รายชื่อชมรม!$A$14,IF(X294=รายชื่อชมรม!$B$15,รายชื่อชมรม!$A$15,IF(X294=รายชื่อชมรม!$B$16,รายชื่อชมรม!$A$16,IF(X294=รายชื่อชมรม!$B$17,รายชื่อชมรม!$A$17,IF(X294=รายชื่อชมรม!$B$18,รายชื่อชมรม!$A$18,IF(X294=รายชื่อชมรม!$B$19,รายชื่อชมรม!$A$19,IF(X294=รายชื่อชมรม!$B$20,รายชื่อชมรม!$A$20,IF(X294=รายชื่อชมรม!$B$21,รายชื่อชมรม!$A$21,IF(X294=รายชื่อชมรม!$B$22,รายชื่อชมรม!$A$22,"-")))))))))))</f>
        <v>ช68205</v>
      </c>
      <c r="X294" s="6" t="s">
        <v>2306</v>
      </c>
      <c r="Y294" s="6" t="str">
        <f>IF(W294=0,"",IF(W294="-","",IF(W294="","",VLOOKUP(W294,รายชื่อชมรม!$A$3:$F$83,3,FALSE))))</f>
        <v>นางภัณฑิลา  โนนทะขาม</v>
      </c>
      <c r="Z294" s="6" t="str">
        <f>IF(Y294=$Z$4,MAX(Z$1:$Z293)+1,"")</f>
        <v/>
      </c>
      <c r="AA294" s="6" t="str">
        <f>IF($Y294=AA$4,MAX(AA$1:AA293)+1,"")</f>
        <v/>
      </c>
      <c r="AB294" s="6" t="str">
        <f>IF($Y294=AB$4,MAX(AB$1:AB293)+1,"")</f>
        <v/>
      </c>
      <c r="AC294" s="6" t="str">
        <f>IF($Y294=AC$4,MAX(AC$1:AC293)+1,"")</f>
        <v/>
      </c>
      <c r="AD294" s="6" t="str">
        <f>IF($Y294=AD$4,MAX(AD$1:AD293)+1,"")</f>
        <v/>
      </c>
      <c r="AE294" s="6" t="str">
        <f>IF($Y294=AE$4,MAX(AE$1:AE293)+1,"")</f>
        <v/>
      </c>
      <c r="AF294" s="6" t="str">
        <f>IF($Y294=AF$4,MAX(AF$1:AF293)+1,"")</f>
        <v/>
      </c>
      <c r="AG294" s="6" t="str">
        <f>IF($Y294=AG$4,MAX(AG$1:AG293)+1,"")</f>
        <v/>
      </c>
      <c r="AH294" s="6" t="str">
        <f>IF($Y294=AH$4,MAX(AH$1:AH293)+1,"")</f>
        <v/>
      </c>
      <c r="AI294" s="5">
        <f t="shared" si="64"/>
        <v>0</v>
      </c>
      <c r="AK294" s="6" t="str">
        <f>IF($W294=AK$4,MAX(AK$1:AK293)+1,"")</f>
        <v/>
      </c>
      <c r="AL294" s="6" t="str">
        <f>IF($W294=AL$4,MAX(AL$1:AL293)+1,"")</f>
        <v/>
      </c>
      <c r="AM294" s="6" t="str">
        <f>IF($W294=AM$4,MAX(AM$1:AM293)+1,"")</f>
        <v/>
      </c>
      <c r="AN294" s="6" t="str">
        <f>IF($W294=AN$4,MAX(AN$1:AN293)+1,"")</f>
        <v/>
      </c>
      <c r="AO294" s="6" t="str">
        <f>IF($W294=AO$4,MAX(AO$1:AO293)+1,"")</f>
        <v/>
      </c>
      <c r="AP294" s="6" t="str">
        <f>IF($W294=AP$4,MAX(AP$1:AP293)+1,"")</f>
        <v/>
      </c>
      <c r="AQ294" s="6" t="str">
        <f>IF($W294=AQ$4,MAX(AQ$1:AQ293)+1,"")</f>
        <v/>
      </c>
      <c r="AR294" s="6" t="str">
        <f>IF($W294=AR$4,MAX(AR$1:AR293)+1,"")</f>
        <v/>
      </c>
      <c r="AS294" s="6" t="str">
        <f>IF($W294=AS$4,MAX(AS$1:AS293)+1,"")</f>
        <v/>
      </c>
      <c r="AT294" s="6" t="str">
        <f>IF($W294=AT$4,MAX(AT$1:AT293)+1,"")</f>
        <v/>
      </c>
      <c r="AU294" s="6" t="str">
        <f>IF($W294=AU$4,MAX(AU$1:AU293)+1,"")</f>
        <v/>
      </c>
      <c r="AV294" s="6" t="str">
        <f>IF($W294=AV$4,MAX(AV$1:AV293)+1,"")</f>
        <v/>
      </c>
      <c r="AW294" s="6" t="str">
        <f>IF($W294=AW$4,MAX(AW$1:AW293)+1,"")</f>
        <v/>
      </c>
      <c r="AX294" s="6" t="str">
        <f>IF($W294=AX$4,MAX(AX$1:AX293)+1,"")</f>
        <v/>
      </c>
      <c r="AY294" s="6">
        <f>IF($W294=AY$4,MAX(AY$1:AY293)+1,"")</f>
        <v>5</v>
      </c>
      <c r="AZ294" s="6" t="str">
        <f>IF($W294=AZ$4,MAX(AZ$1:AZ293)+1,"")</f>
        <v/>
      </c>
      <c r="BA294" s="6" t="str">
        <f>IF($W294=BA$4,MAX(BA$1:BA293)+1,"")</f>
        <v/>
      </c>
      <c r="BB294" s="6" t="str">
        <f>IF($W294=BB$4,MAX(BB$1:BB293)+1,"")</f>
        <v/>
      </c>
      <c r="BC294" s="6" t="str">
        <f>IF($W294=BC$4,MAX(BC$1:BC293)+1,"")</f>
        <v/>
      </c>
      <c r="BD294" s="6" t="str">
        <f>IF($W294=BD$4,MAX(BD$1:BD293)+1,"")</f>
        <v/>
      </c>
      <c r="BE294" s="6" t="str">
        <f>IF($W294=BE$4,MAX(BE$1:BE293)+1,"")</f>
        <v/>
      </c>
      <c r="BF294" s="6" t="str">
        <f>IF($W294=BF$4,MAX(BF$1:BF293)+1,"")</f>
        <v/>
      </c>
      <c r="BG294" s="6" t="str">
        <f>IF($W294=BG$4,MAX(BG$1:BG293)+1,"")</f>
        <v/>
      </c>
      <c r="BH294" s="6" t="str">
        <f>IF($W294=BH$4,MAX(BH$1:BH293)+1,"")</f>
        <v/>
      </c>
      <c r="BI294" s="6" t="str">
        <f>IF($W294=BI$4,MAX(BI$1:BI293)+1,"")</f>
        <v/>
      </c>
      <c r="BJ294" s="6" t="str">
        <f>IF($W294=BJ$4,MAX(BJ$1:BJ293)+1,"")</f>
        <v/>
      </c>
      <c r="BK294" s="6" t="str">
        <f>IF($W294=BK$4,MAX(BK$1:BK293)+1,"")</f>
        <v/>
      </c>
      <c r="BL294" s="6" t="str">
        <f>IF($W294=BL$4,MAX(BL$1:BL293)+1,"")</f>
        <v/>
      </c>
      <c r="BM294" s="6" t="str">
        <f>IF($W294=BM$4,MAX(BM$1:BM293)+1,"")</f>
        <v/>
      </c>
      <c r="BN294" s="6" t="str">
        <f>IF($W294=BN$4,MAX(BN$1:BN293)+1,"")</f>
        <v/>
      </c>
      <c r="BO294" s="6" t="str">
        <f>IF($W294=BO$4,MAX(BO$1:BO293)+1,"")</f>
        <v/>
      </c>
      <c r="BP294" s="6" t="str">
        <f>IF($W294=BP$4,MAX(BP$1:BP293)+1,"")</f>
        <v/>
      </c>
      <c r="BQ294" s="6" t="str">
        <f>IF($W294=BQ$4,MAX(BQ$1:BQ293)+1,"")</f>
        <v/>
      </c>
      <c r="BR294" s="6" t="str">
        <f>IF($W294=BR$4,MAX(BR$1:BR293)+1,"")</f>
        <v/>
      </c>
      <c r="BS294" s="6" t="str">
        <f>IF($W294=BS$4,MAX(BS$1:BS293)+1,"")</f>
        <v/>
      </c>
      <c r="BT294" s="6" t="str">
        <f>IF($W294=BT$4,MAX(BT$1:BT293)+1,"")</f>
        <v/>
      </c>
      <c r="BU294" s="6" t="str">
        <f>IF($W294=BU$4,MAX(BU$1:BU293)+1,"")</f>
        <v/>
      </c>
      <c r="BV294" s="6" t="str">
        <f>IF($W294=BV$4,MAX(BV$1:BV293)+1,"")</f>
        <v/>
      </c>
      <c r="BW294" s="6" t="str">
        <f>IF($W294=BW$4,MAX(BW$1:BW293)+1,"")</f>
        <v/>
      </c>
      <c r="BX294" s="6" t="str">
        <f>IF($W294=BX$4,MAX(BX$1:BX293)+1,"")</f>
        <v/>
      </c>
      <c r="BY294" s="6" t="str">
        <f>IF($W294=BY$4,MAX(BY$1:BY293)+1,"")</f>
        <v/>
      </c>
      <c r="BZ294" s="6" t="str">
        <f>IF($W294=BZ$4,MAX(BZ$1:BZ293)+1,"")</f>
        <v/>
      </c>
      <c r="CA294" s="6" t="str">
        <f>IF($W294=CA$4,MAX(CA$1:CA293)+1,"")</f>
        <v/>
      </c>
      <c r="CB294" s="6" t="str">
        <f>IF($W294=CB$4,MAX(CB$1:CB293)+1,"")</f>
        <v/>
      </c>
      <c r="CC294" s="6" t="str">
        <f>IF($W294=CC$4,MAX(CC$1:CC293)+1,"")</f>
        <v/>
      </c>
      <c r="CD294" s="6" t="str">
        <f>IF($W294=CD$4,MAX(CD$1:CD293)+1,"")</f>
        <v/>
      </c>
      <c r="CE294" s="6" t="str">
        <f>IF($W294=CE$4,MAX(CE$1:CE293)+1,"")</f>
        <v/>
      </c>
      <c r="CF294" s="6" t="str">
        <f>IF($W294=CF$4,MAX(CF$1:CF293)+1,"")</f>
        <v/>
      </c>
      <c r="CG294" s="6" t="str">
        <f>IF($W294=CG$4,MAX(CG$1:CG293)+1,"")</f>
        <v/>
      </c>
      <c r="CH294" s="6" t="str">
        <f>IF($W294=CH$4,MAX(CH$1:CH293)+1,"")</f>
        <v/>
      </c>
      <c r="CI294" s="6" t="str">
        <f>IF($W294=CI$4,MAX(CI$1:CI293)+1,"")</f>
        <v/>
      </c>
      <c r="CJ294" s="6" t="str">
        <f>IF($W294=CJ$4,MAX(CJ$1:CJ293)+1,"")</f>
        <v/>
      </c>
      <c r="CK294" s="6" t="str">
        <f>IF($W294=CK$4,MAX(CK$1:CK293)+1,"")</f>
        <v/>
      </c>
      <c r="CL294" s="6" t="str">
        <f>IF($W294=CL$4,MAX(CL$1:CL293)+1,"")</f>
        <v/>
      </c>
      <c r="CM294" s="6" t="str">
        <f>IF($W294=CM$4,MAX(CM$1:CM293)+1,"")</f>
        <v/>
      </c>
      <c r="CN294" s="6" t="str">
        <f>IF($W294=CN$4,MAX(CN$1:CN293)+1,"")</f>
        <v/>
      </c>
      <c r="CO294" s="6" t="str">
        <f>IF($W294=CO$4,MAX(CO$1:CO293)+1,"")</f>
        <v/>
      </c>
      <c r="CP294" s="6" t="str">
        <f>IF($W294=CP$4,MAX(CP$1:CP293)+1,"")</f>
        <v/>
      </c>
      <c r="CQ294" s="6" t="str">
        <f>IF($W294=CQ$4,MAX(CQ$1:CQ293)+1,"")</f>
        <v/>
      </c>
      <c r="CR294" s="6" t="str">
        <f>IF($W294=CR$4,MAX(CR$1:CR293)+1,"")</f>
        <v/>
      </c>
      <c r="CS294" s="6" t="str">
        <f>IF($W294=CS$4,MAX(CS$1:CS293)+1,"")</f>
        <v/>
      </c>
      <c r="CT294" s="5">
        <f t="shared" si="65"/>
        <v>5</v>
      </c>
      <c r="CU294" s="6" t="str">
        <f t="shared" si="66"/>
        <v>1709901924687</v>
      </c>
      <c r="CV294" s="5" t="str">
        <f t="shared" si="67"/>
        <v>เด็กหญิง</v>
      </c>
      <c r="CW294" s="5" t="str" cm="1">
        <f t="array" ref="CW294">RIGHT(F294,MIN(LEN(SUBSTITUTE(F294,รายชื่อนักเรียนแยกห้อง!$AD$5:$AD$8,""))))</f>
        <v>อัญญาวรินทร์</v>
      </c>
      <c r="CX294" s="6" t="str">
        <f t="shared" si="68"/>
        <v/>
      </c>
      <c r="CY294" s="6">
        <f t="shared" si="69"/>
        <v>0</v>
      </c>
      <c r="CZ294" s="5" t="str">
        <f t="shared" si="70"/>
        <v>มัธยมศึกษาปีที่ 2/3-</v>
      </c>
      <c r="DA294" s="5" t="str">
        <f t="shared" si="71"/>
        <v>มัธยมศึกษาปีที่ 2/3-0</v>
      </c>
      <c r="DC294" s="6" t="str">
        <f>IF(DB294="วิทย์-คณิต (เตรียมวิศวะ)",MAX($DC$1:DC293)+1,"")</f>
        <v/>
      </c>
      <c r="DD294" s="6" t="str">
        <f>IF(DB294="วิทย์-คณิต (วิทยาศาสตร์สุขภาพ)",MAX($DD$1:DD293)+1,"")</f>
        <v/>
      </c>
      <c r="DE294" s="6" t="str">
        <f>IF(DB294="ศิลป์การจัดการธุรกิจการค้าสมัยใหม่",MAX($DE$1:DE293)+1,"")</f>
        <v/>
      </c>
      <c r="DF294" s="6" t="str">
        <f>IF(DB294="ศิลป์ภาษาจีนเพื่อธุรกิจ 4.0",MAX($DF$1:DF293)+1,"")</f>
        <v/>
      </c>
      <c r="DG294" s="6" t="str">
        <f>IF(DB294="ศิลป์ภาษาอังกฤษเพื่อการสื่อสารธุรกิจ",MAX($DG$1:DG293)+1,"")</f>
        <v/>
      </c>
      <c r="DH294" s="6" t="str">
        <f>IF(DB294="นวัตกรรมการจัดการเกษตร",MAX($DH$1:DH293)+1,"")</f>
        <v/>
      </c>
      <c r="DI294" s="5">
        <f t="shared" si="72"/>
        <v>0</v>
      </c>
      <c r="DJ294" s="5" t="str">
        <f t="shared" si="73"/>
        <v>มัธยมศึกษาปีที่ 2/3-22</v>
      </c>
      <c r="DK294" s="5" t="str">
        <f t="shared" si="74"/>
        <v>-0</v>
      </c>
      <c r="DL294" s="5" t="str">
        <f t="shared" si="75"/>
        <v>มัธยมศึกษาปีที่ 2</v>
      </c>
    </row>
    <row r="295" spans="1:116">
      <c r="A295" s="5" t="str">
        <f t="shared" si="61"/>
        <v>มัธยมศึกษาปีที่ 2/3-23</v>
      </c>
      <c r="B295" s="5" t="str">
        <f t="shared" si="62"/>
        <v>ช68205-6</v>
      </c>
      <c r="C295" s="5" t="str">
        <f t="shared" si="63"/>
        <v>-0</v>
      </c>
      <c r="D295" s="8">
        <v>23</v>
      </c>
      <c r="E295" s="9" t="s">
        <v>801</v>
      </c>
      <c r="F295" s="3" t="s">
        <v>802</v>
      </c>
      <c r="G295" s="3" t="s">
        <v>4</v>
      </c>
      <c r="H295" s="11">
        <v>1</v>
      </c>
      <c r="I295" s="11">
        <v>7</v>
      </c>
      <c r="J295" s="11">
        <v>0</v>
      </c>
      <c r="K295" s="11">
        <v>9</v>
      </c>
      <c r="L295" s="11">
        <v>9</v>
      </c>
      <c r="M295" s="11">
        <v>0</v>
      </c>
      <c r="N295" s="11">
        <v>1</v>
      </c>
      <c r="O295" s="11">
        <v>8</v>
      </c>
      <c r="P295" s="11">
        <v>8</v>
      </c>
      <c r="Q295" s="11">
        <v>1</v>
      </c>
      <c r="R295" s="11">
        <v>4</v>
      </c>
      <c r="S295" s="11">
        <v>3</v>
      </c>
      <c r="T295" s="11">
        <v>1</v>
      </c>
      <c r="U295" s="11" t="s">
        <v>581</v>
      </c>
      <c r="W295" s="6" t="str">
        <f>IF(X295="","",IF(X295=รายชื่อชมรม!$B$13,รายชื่อชมรม!$A$13,IF(X295=รายชื่อชมรม!$B$14,รายชื่อชมรม!$A$14,IF(X295=รายชื่อชมรม!$B$15,รายชื่อชมรม!$A$15,IF(X295=รายชื่อชมรม!$B$16,รายชื่อชมรม!$A$16,IF(X295=รายชื่อชมรม!$B$17,รายชื่อชมรม!$A$17,IF(X295=รายชื่อชมรม!$B$18,รายชื่อชมรม!$A$18,IF(X295=รายชื่อชมรม!$B$19,รายชื่อชมรม!$A$19,IF(X295=รายชื่อชมรม!$B$20,รายชื่อชมรม!$A$20,IF(X295=รายชื่อชมรม!$B$21,รายชื่อชมรม!$A$21,IF(X295=รายชื่อชมรม!$B$22,รายชื่อชมรม!$A$22,"-")))))))))))</f>
        <v>ช68205</v>
      </c>
      <c r="X295" s="6" t="s">
        <v>2306</v>
      </c>
      <c r="Y295" s="6" t="str">
        <f>IF(W295=0,"",IF(W295="-","",IF(W295="","",VLOOKUP(W295,รายชื่อชมรม!$A$3:$F$83,3,FALSE))))</f>
        <v>นางภัณฑิลา  โนนทะขาม</v>
      </c>
      <c r="Z295" s="6" t="str">
        <f>IF(Y295=$Z$4,MAX(Z$1:$Z294)+1,"")</f>
        <v/>
      </c>
      <c r="AA295" s="6" t="str">
        <f>IF($Y295=AA$4,MAX(AA$1:AA294)+1,"")</f>
        <v/>
      </c>
      <c r="AB295" s="6" t="str">
        <f>IF($Y295=AB$4,MAX(AB$1:AB294)+1,"")</f>
        <v/>
      </c>
      <c r="AC295" s="6" t="str">
        <f>IF($Y295=AC$4,MAX(AC$1:AC294)+1,"")</f>
        <v/>
      </c>
      <c r="AD295" s="6" t="str">
        <f>IF($Y295=AD$4,MAX(AD$1:AD294)+1,"")</f>
        <v/>
      </c>
      <c r="AE295" s="6" t="str">
        <f>IF($Y295=AE$4,MAX(AE$1:AE294)+1,"")</f>
        <v/>
      </c>
      <c r="AF295" s="6" t="str">
        <f>IF($Y295=AF$4,MAX(AF$1:AF294)+1,"")</f>
        <v/>
      </c>
      <c r="AG295" s="6" t="str">
        <f>IF($Y295=AG$4,MAX(AG$1:AG294)+1,"")</f>
        <v/>
      </c>
      <c r="AH295" s="6" t="str">
        <f>IF($Y295=AH$4,MAX(AH$1:AH294)+1,"")</f>
        <v/>
      </c>
      <c r="AI295" s="5">
        <f t="shared" si="64"/>
        <v>0</v>
      </c>
      <c r="AK295" s="6" t="str">
        <f>IF($W295=AK$4,MAX(AK$1:AK294)+1,"")</f>
        <v/>
      </c>
      <c r="AL295" s="6" t="str">
        <f>IF($W295=AL$4,MAX(AL$1:AL294)+1,"")</f>
        <v/>
      </c>
      <c r="AM295" s="6" t="str">
        <f>IF($W295=AM$4,MAX(AM$1:AM294)+1,"")</f>
        <v/>
      </c>
      <c r="AN295" s="6" t="str">
        <f>IF($W295=AN$4,MAX(AN$1:AN294)+1,"")</f>
        <v/>
      </c>
      <c r="AO295" s="6" t="str">
        <f>IF($W295=AO$4,MAX(AO$1:AO294)+1,"")</f>
        <v/>
      </c>
      <c r="AP295" s="6" t="str">
        <f>IF($W295=AP$4,MAX(AP$1:AP294)+1,"")</f>
        <v/>
      </c>
      <c r="AQ295" s="6" t="str">
        <f>IF($W295=AQ$4,MAX(AQ$1:AQ294)+1,"")</f>
        <v/>
      </c>
      <c r="AR295" s="6" t="str">
        <f>IF($W295=AR$4,MAX(AR$1:AR294)+1,"")</f>
        <v/>
      </c>
      <c r="AS295" s="6" t="str">
        <f>IF($W295=AS$4,MAX(AS$1:AS294)+1,"")</f>
        <v/>
      </c>
      <c r="AT295" s="6" t="str">
        <f>IF($W295=AT$4,MAX(AT$1:AT294)+1,"")</f>
        <v/>
      </c>
      <c r="AU295" s="6" t="str">
        <f>IF($W295=AU$4,MAX(AU$1:AU294)+1,"")</f>
        <v/>
      </c>
      <c r="AV295" s="6" t="str">
        <f>IF($W295=AV$4,MAX(AV$1:AV294)+1,"")</f>
        <v/>
      </c>
      <c r="AW295" s="6" t="str">
        <f>IF($W295=AW$4,MAX(AW$1:AW294)+1,"")</f>
        <v/>
      </c>
      <c r="AX295" s="6" t="str">
        <f>IF($W295=AX$4,MAX(AX$1:AX294)+1,"")</f>
        <v/>
      </c>
      <c r="AY295" s="6">
        <f>IF($W295=AY$4,MAX(AY$1:AY294)+1,"")</f>
        <v>6</v>
      </c>
      <c r="AZ295" s="6" t="str">
        <f>IF($W295=AZ$4,MAX(AZ$1:AZ294)+1,"")</f>
        <v/>
      </c>
      <c r="BA295" s="6" t="str">
        <f>IF($W295=BA$4,MAX(BA$1:BA294)+1,"")</f>
        <v/>
      </c>
      <c r="BB295" s="6" t="str">
        <f>IF($W295=BB$4,MAX(BB$1:BB294)+1,"")</f>
        <v/>
      </c>
      <c r="BC295" s="6" t="str">
        <f>IF($W295=BC$4,MAX(BC$1:BC294)+1,"")</f>
        <v/>
      </c>
      <c r="BD295" s="6" t="str">
        <f>IF($W295=BD$4,MAX(BD$1:BD294)+1,"")</f>
        <v/>
      </c>
      <c r="BE295" s="6" t="str">
        <f>IF($W295=BE$4,MAX(BE$1:BE294)+1,"")</f>
        <v/>
      </c>
      <c r="BF295" s="6" t="str">
        <f>IF($W295=BF$4,MAX(BF$1:BF294)+1,"")</f>
        <v/>
      </c>
      <c r="BG295" s="6" t="str">
        <f>IF($W295=BG$4,MAX(BG$1:BG294)+1,"")</f>
        <v/>
      </c>
      <c r="BH295" s="6" t="str">
        <f>IF($W295=BH$4,MAX(BH$1:BH294)+1,"")</f>
        <v/>
      </c>
      <c r="BI295" s="6" t="str">
        <f>IF($W295=BI$4,MAX(BI$1:BI294)+1,"")</f>
        <v/>
      </c>
      <c r="BJ295" s="6" t="str">
        <f>IF($W295=BJ$4,MAX(BJ$1:BJ294)+1,"")</f>
        <v/>
      </c>
      <c r="BK295" s="6" t="str">
        <f>IF($W295=BK$4,MAX(BK$1:BK294)+1,"")</f>
        <v/>
      </c>
      <c r="BL295" s="6" t="str">
        <f>IF($W295=BL$4,MAX(BL$1:BL294)+1,"")</f>
        <v/>
      </c>
      <c r="BM295" s="6" t="str">
        <f>IF($W295=BM$4,MAX(BM$1:BM294)+1,"")</f>
        <v/>
      </c>
      <c r="BN295" s="6" t="str">
        <f>IF($W295=BN$4,MAX(BN$1:BN294)+1,"")</f>
        <v/>
      </c>
      <c r="BO295" s="6" t="str">
        <f>IF($W295=BO$4,MAX(BO$1:BO294)+1,"")</f>
        <v/>
      </c>
      <c r="BP295" s="6" t="str">
        <f>IF($W295=BP$4,MAX(BP$1:BP294)+1,"")</f>
        <v/>
      </c>
      <c r="BQ295" s="6" t="str">
        <f>IF($W295=BQ$4,MAX(BQ$1:BQ294)+1,"")</f>
        <v/>
      </c>
      <c r="BR295" s="6" t="str">
        <f>IF($W295=BR$4,MAX(BR$1:BR294)+1,"")</f>
        <v/>
      </c>
      <c r="BS295" s="6" t="str">
        <f>IF($W295=BS$4,MAX(BS$1:BS294)+1,"")</f>
        <v/>
      </c>
      <c r="BT295" s="6" t="str">
        <f>IF($W295=BT$4,MAX(BT$1:BT294)+1,"")</f>
        <v/>
      </c>
      <c r="BU295" s="6" t="str">
        <f>IF($W295=BU$4,MAX(BU$1:BU294)+1,"")</f>
        <v/>
      </c>
      <c r="BV295" s="6" t="str">
        <f>IF($W295=BV$4,MAX(BV$1:BV294)+1,"")</f>
        <v/>
      </c>
      <c r="BW295" s="6" t="str">
        <f>IF($W295=BW$4,MAX(BW$1:BW294)+1,"")</f>
        <v/>
      </c>
      <c r="BX295" s="6" t="str">
        <f>IF($W295=BX$4,MAX(BX$1:BX294)+1,"")</f>
        <v/>
      </c>
      <c r="BY295" s="6" t="str">
        <f>IF($W295=BY$4,MAX(BY$1:BY294)+1,"")</f>
        <v/>
      </c>
      <c r="BZ295" s="6" t="str">
        <f>IF($W295=BZ$4,MAX(BZ$1:BZ294)+1,"")</f>
        <v/>
      </c>
      <c r="CA295" s="6" t="str">
        <f>IF($W295=CA$4,MAX(CA$1:CA294)+1,"")</f>
        <v/>
      </c>
      <c r="CB295" s="6" t="str">
        <f>IF($W295=CB$4,MAX(CB$1:CB294)+1,"")</f>
        <v/>
      </c>
      <c r="CC295" s="6" t="str">
        <f>IF($W295=CC$4,MAX(CC$1:CC294)+1,"")</f>
        <v/>
      </c>
      <c r="CD295" s="6" t="str">
        <f>IF($W295=CD$4,MAX(CD$1:CD294)+1,"")</f>
        <v/>
      </c>
      <c r="CE295" s="6" t="str">
        <f>IF($W295=CE$4,MAX(CE$1:CE294)+1,"")</f>
        <v/>
      </c>
      <c r="CF295" s="6" t="str">
        <f>IF($W295=CF$4,MAX(CF$1:CF294)+1,"")</f>
        <v/>
      </c>
      <c r="CG295" s="6" t="str">
        <f>IF($W295=CG$4,MAX(CG$1:CG294)+1,"")</f>
        <v/>
      </c>
      <c r="CH295" s="6" t="str">
        <f>IF($W295=CH$4,MAX(CH$1:CH294)+1,"")</f>
        <v/>
      </c>
      <c r="CI295" s="6" t="str">
        <f>IF($W295=CI$4,MAX(CI$1:CI294)+1,"")</f>
        <v/>
      </c>
      <c r="CJ295" s="6" t="str">
        <f>IF($W295=CJ$4,MAX(CJ$1:CJ294)+1,"")</f>
        <v/>
      </c>
      <c r="CK295" s="6" t="str">
        <f>IF($W295=CK$4,MAX(CK$1:CK294)+1,"")</f>
        <v/>
      </c>
      <c r="CL295" s="6" t="str">
        <f>IF($W295=CL$4,MAX(CL$1:CL294)+1,"")</f>
        <v/>
      </c>
      <c r="CM295" s="6" t="str">
        <f>IF($W295=CM$4,MAX(CM$1:CM294)+1,"")</f>
        <v/>
      </c>
      <c r="CN295" s="6" t="str">
        <f>IF($W295=CN$4,MAX(CN$1:CN294)+1,"")</f>
        <v/>
      </c>
      <c r="CO295" s="6" t="str">
        <f>IF($W295=CO$4,MAX(CO$1:CO294)+1,"")</f>
        <v/>
      </c>
      <c r="CP295" s="6" t="str">
        <f>IF($W295=CP$4,MAX(CP$1:CP294)+1,"")</f>
        <v/>
      </c>
      <c r="CQ295" s="6" t="str">
        <f>IF($W295=CQ$4,MAX(CQ$1:CQ294)+1,"")</f>
        <v/>
      </c>
      <c r="CR295" s="6" t="str">
        <f>IF($W295=CR$4,MAX(CR$1:CR294)+1,"")</f>
        <v/>
      </c>
      <c r="CS295" s="6" t="str">
        <f>IF($W295=CS$4,MAX(CS$1:CS294)+1,"")</f>
        <v/>
      </c>
      <c r="CT295" s="5">
        <f t="shared" si="65"/>
        <v>6</v>
      </c>
      <c r="CU295" s="6" t="str">
        <f t="shared" si="66"/>
        <v>1709901881431</v>
      </c>
      <c r="CV295" s="5" t="str">
        <f t="shared" si="67"/>
        <v>เด็กหญิง</v>
      </c>
      <c r="CW295" s="5" t="str" cm="1">
        <f t="array" ref="CW295">RIGHT(F295,MIN(LEN(SUBSTITUTE(F295,รายชื่อนักเรียนแยกห้อง!$AD$5:$AD$8,""))))</f>
        <v>อธิตยา</v>
      </c>
      <c r="CX295" s="6" t="str">
        <f t="shared" si="68"/>
        <v/>
      </c>
      <c r="CY295" s="6">
        <f t="shared" si="69"/>
        <v>0</v>
      </c>
      <c r="CZ295" s="5" t="str">
        <f t="shared" si="70"/>
        <v>มัธยมศึกษาปีที่ 2/3-</v>
      </c>
      <c r="DA295" s="5" t="str">
        <f t="shared" si="71"/>
        <v>มัธยมศึกษาปีที่ 2/3-0</v>
      </c>
      <c r="DC295" s="6" t="str">
        <f>IF(DB295="วิทย์-คณิต (เตรียมวิศวะ)",MAX($DC$1:DC294)+1,"")</f>
        <v/>
      </c>
      <c r="DD295" s="6" t="str">
        <f>IF(DB295="วิทย์-คณิต (วิทยาศาสตร์สุขภาพ)",MAX($DD$1:DD294)+1,"")</f>
        <v/>
      </c>
      <c r="DE295" s="6" t="str">
        <f>IF(DB295="ศิลป์การจัดการธุรกิจการค้าสมัยใหม่",MAX($DE$1:DE294)+1,"")</f>
        <v/>
      </c>
      <c r="DF295" s="6" t="str">
        <f>IF(DB295="ศิลป์ภาษาจีนเพื่อธุรกิจ 4.0",MAX($DF$1:DF294)+1,"")</f>
        <v/>
      </c>
      <c r="DG295" s="6" t="str">
        <f>IF(DB295="ศิลป์ภาษาอังกฤษเพื่อการสื่อสารธุรกิจ",MAX($DG$1:DG294)+1,"")</f>
        <v/>
      </c>
      <c r="DH295" s="6" t="str">
        <f>IF(DB295="นวัตกรรมการจัดการเกษตร",MAX($DH$1:DH294)+1,"")</f>
        <v/>
      </c>
      <c r="DI295" s="5">
        <f t="shared" si="72"/>
        <v>0</v>
      </c>
      <c r="DJ295" s="5" t="str">
        <f t="shared" si="73"/>
        <v>มัธยมศึกษาปีที่ 2/3-23</v>
      </c>
      <c r="DK295" s="5" t="str">
        <f t="shared" si="74"/>
        <v>-0</v>
      </c>
      <c r="DL295" s="5" t="str">
        <f t="shared" si="75"/>
        <v>มัธยมศึกษาปีที่ 2</v>
      </c>
    </row>
    <row r="296" spans="1:116">
      <c r="A296" s="5" t="str">
        <f t="shared" si="61"/>
        <v>มัธยมศึกษาปีที่ 2/3-24</v>
      </c>
      <c r="B296" s="5" t="str">
        <f t="shared" si="62"/>
        <v>ช68208-6</v>
      </c>
      <c r="C296" s="5" t="str">
        <f t="shared" si="63"/>
        <v>-0</v>
      </c>
      <c r="D296" s="8">
        <v>24</v>
      </c>
      <c r="E296" s="9" t="s">
        <v>803</v>
      </c>
      <c r="F296" s="3" t="s">
        <v>2064</v>
      </c>
      <c r="G296" s="3" t="s">
        <v>2065</v>
      </c>
      <c r="H296" s="11">
        <v>1</v>
      </c>
      <c r="I296" s="11">
        <v>7</v>
      </c>
      <c r="J296" s="11">
        <v>0</v>
      </c>
      <c r="K296" s="11">
        <v>9</v>
      </c>
      <c r="L296" s="11">
        <v>9</v>
      </c>
      <c r="M296" s="11">
        <v>0</v>
      </c>
      <c r="N296" s="11">
        <v>1</v>
      </c>
      <c r="O296" s="11">
        <v>9</v>
      </c>
      <c r="P296" s="11">
        <v>2</v>
      </c>
      <c r="Q296" s="11">
        <v>1</v>
      </c>
      <c r="R296" s="11">
        <v>9</v>
      </c>
      <c r="S296" s="11">
        <v>1</v>
      </c>
      <c r="T296" s="11">
        <v>2</v>
      </c>
      <c r="U296" s="11" t="s">
        <v>581</v>
      </c>
      <c r="W296" s="6" t="str">
        <f>IF(X296="","",IF(X296=รายชื่อชมรม!$B$13,รายชื่อชมรม!$A$13,IF(X296=รายชื่อชมรม!$B$14,รายชื่อชมรม!$A$14,IF(X296=รายชื่อชมรม!$B$15,รายชื่อชมรม!$A$15,IF(X296=รายชื่อชมรม!$B$16,รายชื่อชมรม!$A$16,IF(X296=รายชื่อชมรม!$B$17,รายชื่อชมรม!$A$17,IF(X296=รายชื่อชมรม!$B$18,รายชื่อชมรม!$A$18,IF(X296=รายชื่อชมรม!$B$19,รายชื่อชมรม!$A$19,IF(X296=รายชื่อชมรม!$B$20,รายชื่อชมรม!$A$20,IF(X296=รายชื่อชมรม!$B$21,รายชื่อชมรม!$A$21,IF(X296=รายชื่อชมรม!$B$22,รายชื่อชมรม!$A$22,"-")))))))))))</f>
        <v>ช68208</v>
      </c>
      <c r="X296" s="6" t="s">
        <v>2321</v>
      </c>
      <c r="Y296" s="6" t="str">
        <f>IF(W296=0,"",IF(W296="-","",IF(W296="","",VLOOKUP(W296,รายชื่อชมรม!$A$3:$F$83,3,FALSE))))</f>
        <v>นางสาวอภิชยา  จิตรีเนื่อง</v>
      </c>
      <c r="Z296" s="6" t="str">
        <f>IF(Y296=$Z$4,MAX(Z$1:$Z295)+1,"")</f>
        <v/>
      </c>
      <c r="AA296" s="6" t="str">
        <f>IF($Y296=AA$4,MAX(AA$1:AA295)+1,"")</f>
        <v/>
      </c>
      <c r="AB296" s="6" t="str">
        <f>IF($Y296=AB$4,MAX(AB$1:AB295)+1,"")</f>
        <v/>
      </c>
      <c r="AC296" s="6" t="str">
        <f>IF($Y296=AC$4,MAX(AC$1:AC295)+1,"")</f>
        <v/>
      </c>
      <c r="AD296" s="6" t="str">
        <f>IF($Y296=AD$4,MAX(AD$1:AD295)+1,"")</f>
        <v/>
      </c>
      <c r="AE296" s="6" t="str">
        <f>IF($Y296=AE$4,MAX(AE$1:AE295)+1,"")</f>
        <v/>
      </c>
      <c r="AF296" s="6" t="str">
        <f>IF($Y296=AF$4,MAX(AF$1:AF295)+1,"")</f>
        <v/>
      </c>
      <c r="AG296" s="6" t="str">
        <f>IF($Y296=AG$4,MAX(AG$1:AG295)+1,"")</f>
        <v/>
      </c>
      <c r="AH296" s="6" t="str">
        <f>IF($Y296=AH$4,MAX(AH$1:AH295)+1,"")</f>
        <v/>
      </c>
      <c r="AI296" s="5">
        <f t="shared" si="64"/>
        <v>0</v>
      </c>
      <c r="AK296" s="6" t="str">
        <f>IF($W296=AK$4,MAX(AK$1:AK295)+1,"")</f>
        <v/>
      </c>
      <c r="AL296" s="6" t="str">
        <f>IF($W296=AL$4,MAX(AL$1:AL295)+1,"")</f>
        <v/>
      </c>
      <c r="AM296" s="6" t="str">
        <f>IF($W296=AM$4,MAX(AM$1:AM295)+1,"")</f>
        <v/>
      </c>
      <c r="AN296" s="6" t="str">
        <f>IF($W296=AN$4,MAX(AN$1:AN295)+1,"")</f>
        <v/>
      </c>
      <c r="AO296" s="6" t="str">
        <f>IF($W296=AO$4,MAX(AO$1:AO295)+1,"")</f>
        <v/>
      </c>
      <c r="AP296" s="6" t="str">
        <f>IF($W296=AP$4,MAX(AP$1:AP295)+1,"")</f>
        <v/>
      </c>
      <c r="AQ296" s="6" t="str">
        <f>IF($W296=AQ$4,MAX(AQ$1:AQ295)+1,"")</f>
        <v/>
      </c>
      <c r="AR296" s="6" t="str">
        <f>IF($W296=AR$4,MAX(AR$1:AR295)+1,"")</f>
        <v/>
      </c>
      <c r="AS296" s="6" t="str">
        <f>IF($W296=AS$4,MAX(AS$1:AS295)+1,"")</f>
        <v/>
      </c>
      <c r="AT296" s="6" t="str">
        <f>IF($W296=AT$4,MAX(AT$1:AT295)+1,"")</f>
        <v/>
      </c>
      <c r="AU296" s="6" t="str">
        <f>IF($W296=AU$4,MAX(AU$1:AU295)+1,"")</f>
        <v/>
      </c>
      <c r="AV296" s="6" t="str">
        <f>IF($W296=AV$4,MAX(AV$1:AV295)+1,"")</f>
        <v/>
      </c>
      <c r="AW296" s="6" t="str">
        <f>IF($W296=AW$4,MAX(AW$1:AW295)+1,"")</f>
        <v/>
      </c>
      <c r="AX296" s="6" t="str">
        <f>IF($W296=AX$4,MAX(AX$1:AX295)+1,"")</f>
        <v/>
      </c>
      <c r="AY296" s="6" t="str">
        <f>IF($W296=AY$4,MAX(AY$1:AY295)+1,"")</f>
        <v/>
      </c>
      <c r="AZ296" s="6" t="str">
        <f>IF($W296=AZ$4,MAX(AZ$1:AZ295)+1,"")</f>
        <v/>
      </c>
      <c r="BA296" s="6" t="str">
        <f>IF($W296=BA$4,MAX(BA$1:BA295)+1,"")</f>
        <v/>
      </c>
      <c r="BB296" s="6">
        <f>IF($W296=BB$4,MAX(BB$1:BB295)+1,"")</f>
        <v>6</v>
      </c>
      <c r="BC296" s="6" t="str">
        <f>IF($W296=BC$4,MAX(BC$1:BC295)+1,"")</f>
        <v/>
      </c>
      <c r="BD296" s="6" t="str">
        <f>IF($W296=BD$4,MAX(BD$1:BD295)+1,"")</f>
        <v/>
      </c>
      <c r="BE296" s="6" t="str">
        <f>IF($W296=BE$4,MAX(BE$1:BE295)+1,"")</f>
        <v/>
      </c>
      <c r="BF296" s="6" t="str">
        <f>IF($W296=BF$4,MAX(BF$1:BF295)+1,"")</f>
        <v/>
      </c>
      <c r="BG296" s="6" t="str">
        <f>IF($W296=BG$4,MAX(BG$1:BG295)+1,"")</f>
        <v/>
      </c>
      <c r="BH296" s="6" t="str">
        <f>IF($W296=BH$4,MAX(BH$1:BH295)+1,"")</f>
        <v/>
      </c>
      <c r="BI296" s="6" t="str">
        <f>IF($W296=BI$4,MAX(BI$1:BI295)+1,"")</f>
        <v/>
      </c>
      <c r="BJ296" s="6" t="str">
        <f>IF($W296=BJ$4,MAX(BJ$1:BJ295)+1,"")</f>
        <v/>
      </c>
      <c r="BK296" s="6" t="str">
        <f>IF($W296=BK$4,MAX(BK$1:BK295)+1,"")</f>
        <v/>
      </c>
      <c r="BL296" s="6" t="str">
        <f>IF($W296=BL$4,MAX(BL$1:BL295)+1,"")</f>
        <v/>
      </c>
      <c r="BM296" s="6" t="str">
        <f>IF($W296=BM$4,MAX(BM$1:BM295)+1,"")</f>
        <v/>
      </c>
      <c r="BN296" s="6" t="str">
        <f>IF($W296=BN$4,MAX(BN$1:BN295)+1,"")</f>
        <v/>
      </c>
      <c r="BO296" s="6" t="str">
        <f>IF($W296=BO$4,MAX(BO$1:BO295)+1,"")</f>
        <v/>
      </c>
      <c r="BP296" s="6" t="str">
        <f>IF($W296=BP$4,MAX(BP$1:BP295)+1,"")</f>
        <v/>
      </c>
      <c r="BQ296" s="6" t="str">
        <f>IF($W296=BQ$4,MAX(BQ$1:BQ295)+1,"")</f>
        <v/>
      </c>
      <c r="BR296" s="6" t="str">
        <f>IF($W296=BR$4,MAX(BR$1:BR295)+1,"")</f>
        <v/>
      </c>
      <c r="BS296" s="6" t="str">
        <f>IF($W296=BS$4,MAX(BS$1:BS295)+1,"")</f>
        <v/>
      </c>
      <c r="BT296" s="6" t="str">
        <f>IF($W296=BT$4,MAX(BT$1:BT295)+1,"")</f>
        <v/>
      </c>
      <c r="BU296" s="6" t="str">
        <f>IF($W296=BU$4,MAX(BU$1:BU295)+1,"")</f>
        <v/>
      </c>
      <c r="BV296" s="6" t="str">
        <f>IF($W296=BV$4,MAX(BV$1:BV295)+1,"")</f>
        <v/>
      </c>
      <c r="BW296" s="6" t="str">
        <f>IF($W296=BW$4,MAX(BW$1:BW295)+1,"")</f>
        <v/>
      </c>
      <c r="BX296" s="6" t="str">
        <f>IF($W296=BX$4,MAX(BX$1:BX295)+1,"")</f>
        <v/>
      </c>
      <c r="BY296" s="6" t="str">
        <f>IF($W296=BY$4,MAX(BY$1:BY295)+1,"")</f>
        <v/>
      </c>
      <c r="BZ296" s="6" t="str">
        <f>IF($W296=BZ$4,MAX(BZ$1:BZ295)+1,"")</f>
        <v/>
      </c>
      <c r="CA296" s="6" t="str">
        <f>IF($W296=CA$4,MAX(CA$1:CA295)+1,"")</f>
        <v/>
      </c>
      <c r="CB296" s="6" t="str">
        <f>IF($W296=CB$4,MAX(CB$1:CB295)+1,"")</f>
        <v/>
      </c>
      <c r="CC296" s="6" t="str">
        <f>IF($W296=CC$4,MAX(CC$1:CC295)+1,"")</f>
        <v/>
      </c>
      <c r="CD296" s="6" t="str">
        <f>IF($W296=CD$4,MAX(CD$1:CD295)+1,"")</f>
        <v/>
      </c>
      <c r="CE296" s="6" t="str">
        <f>IF($W296=CE$4,MAX(CE$1:CE295)+1,"")</f>
        <v/>
      </c>
      <c r="CF296" s="6" t="str">
        <f>IF($W296=CF$4,MAX(CF$1:CF295)+1,"")</f>
        <v/>
      </c>
      <c r="CG296" s="6" t="str">
        <f>IF($W296=CG$4,MAX(CG$1:CG295)+1,"")</f>
        <v/>
      </c>
      <c r="CH296" s="6" t="str">
        <f>IF($W296=CH$4,MAX(CH$1:CH295)+1,"")</f>
        <v/>
      </c>
      <c r="CI296" s="6" t="str">
        <f>IF($W296=CI$4,MAX(CI$1:CI295)+1,"")</f>
        <v/>
      </c>
      <c r="CJ296" s="6" t="str">
        <f>IF($W296=CJ$4,MAX(CJ$1:CJ295)+1,"")</f>
        <v/>
      </c>
      <c r="CK296" s="6" t="str">
        <f>IF($W296=CK$4,MAX(CK$1:CK295)+1,"")</f>
        <v/>
      </c>
      <c r="CL296" s="6" t="str">
        <f>IF($W296=CL$4,MAX(CL$1:CL295)+1,"")</f>
        <v/>
      </c>
      <c r="CM296" s="6" t="str">
        <f>IF($W296=CM$4,MAX(CM$1:CM295)+1,"")</f>
        <v/>
      </c>
      <c r="CN296" s="6" t="str">
        <f>IF($W296=CN$4,MAX(CN$1:CN295)+1,"")</f>
        <v/>
      </c>
      <c r="CO296" s="6" t="str">
        <f>IF($W296=CO$4,MAX(CO$1:CO295)+1,"")</f>
        <v/>
      </c>
      <c r="CP296" s="6" t="str">
        <f>IF($W296=CP$4,MAX(CP$1:CP295)+1,"")</f>
        <v/>
      </c>
      <c r="CQ296" s="6" t="str">
        <f>IF($W296=CQ$4,MAX(CQ$1:CQ295)+1,"")</f>
        <v/>
      </c>
      <c r="CR296" s="6" t="str">
        <f>IF($W296=CR$4,MAX(CR$1:CR295)+1,"")</f>
        <v/>
      </c>
      <c r="CS296" s="6" t="str">
        <f>IF($W296=CS$4,MAX(CS$1:CS295)+1,"")</f>
        <v/>
      </c>
      <c r="CT296" s="5">
        <f t="shared" si="65"/>
        <v>6</v>
      </c>
      <c r="CU296" s="6" t="str">
        <f t="shared" si="66"/>
        <v>1709901921912</v>
      </c>
      <c r="CV296" s="5" t="str">
        <f t="shared" si="67"/>
        <v>เด็กหญิง</v>
      </c>
      <c r="CW296" s="5" t="str" cm="1">
        <f t="array" ref="CW296">RIGHT(F296,MIN(LEN(SUBSTITUTE(F296,รายชื่อนักเรียนแยกห้อง!$AD$5:$AD$8,""))))</f>
        <v xml:space="preserve">ธนัชญา </v>
      </c>
      <c r="CX296" s="6" t="str">
        <f t="shared" si="68"/>
        <v/>
      </c>
      <c r="CY296" s="6">
        <f t="shared" si="69"/>
        <v>0</v>
      </c>
      <c r="CZ296" s="5" t="str">
        <f t="shared" si="70"/>
        <v>มัธยมศึกษาปีที่ 2/3-</v>
      </c>
      <c r="DA296" s="5" t="str">
        <f t="shared" si="71"/>
        <v>มัธยมศึกษาปีที่ 2/3-0</v>
      </c>
      <c r="DC296" s="6" t="str">
        <f>IF(DB296="วิทย์-คณิต (เตรียมวิศวะ)",MAX($DC$1:DC295)+1,"")</f>
        <v/>
      </c>
      <c r="DD296" s="6" t="str">
        <f>IF(DB296="วิทย์-คณิต (วิทยาศาสตร์สุขภาพ)",MAX($DD$1:DD295)+1,"")</f>
        <v/>
      </c>
      <c r="DE296" s="6" t="str">
        <f>IF(DB296="ศิลป์การจัดการธุรกิจการค้าสมัยใหม่",MAX($DE$1:DE295)+1,"")</f>
        <v/>
      </c>
      <c r="DF296" s="6" t="str">
        <f>IF(DB296="ศิลป์ภาษาจีนเพื่อธุรกิจ 4.0",MAX($DF$1:DF295)+1,"")</f>
        <v/>
      </c>
      <c r="DG296" s="6" t="str">
        <f>IF(DB296="ศิลป์ภาษาอังกฤษเพื่อการสื่อสารธุรกิจ",MAX($DG$1:DG295)+1,"")</f>
        <v/>
      </c>
      <c r="DH296" s="6" t="str">
        <f>IF(DB296="นวัตกรรมการจัดการเกษตร",MAX($DH$1:DH295)+1,"")</f>
        <v/>
      </c>
      <c r="DI296" s="5">
        <f t="shared" si="72"/>
        <v>0</v>
      </c>
      <c r="DJ296" s="5" t="str">
        <f t="shared" si="73"/>
        <v>มัธยมศึกษาปีที่ 2/3-24</v>
      </c>
      <c r="DK296" s="5" t="str">
        <f t="shared" si="74"/>
        <v>-0</v>
      </c>
      <c r="DL296" s="5" t="str">
        <f t="shared" si="75"/>
        <v>มัธยมศึกษาปีที่ 2</v>
      </c>
    </row>
    <row r="297" spans="1:116">
      <c r="A297" s="5" t="str">
        <f t="shared" si="61"/>
        <v>มัธยมศึกษาปีที่ 2/3-25</v>
      </c>
      <c r="B297" s="5" t="str">
        <f t="shared" si="62"/>
        <v>ช68205-7</v>
      </c>
      <c r="C297" s="5" t="str">
        <f t="shared" si="63"/>
        <v>-0</v>
      </c>
      <c r="D297" s="8">
        <v>25</v>
      </c>
      <c r="E297" s="9" t="s">
        <v>804</v>
      </c>
      <c r="F297" s="3" t="s">
        <v>2066</v>
      </c>
      <c r="G297" s="3" t="s">
        <v>805</v>
      </c>
      <c r="H297" s="11">
        <v>1</v>
      </c>
      <c r="I297" s="11">
        <v>7</v>
      </c>
      <c r="J297" s="11">
        <v>0</v>
      </c>
      <c r="K297" s="11">
        <v>9</v>
      </c>
      <c r="L297" s="11">
        <v>7</v>
      </c>
      <c r="M297" s="11">
        <v>0</v>
      </c>
      <c r="N297" s="11">
        <v>0</v>
      </c>
      <c r="O297" s="11">
        <v>4</v>
      </c>
      <c r="P297" s="11">
        <v>2</v>
      </c>
      <c r="Q297" s="11">
        <v>9</v>
      </c>
      <c r="R297" s="11">
        <v>2</v>
      </c>
      <c r="S297" s="11">
        <v>3</v>
      </c>
      <c r="T297" s="11">
        <v>9</v>
      </c>
      <c r="U297" s="11" t="s">
        <v>581</v>
      </c>
      <c r="W297" s="6" t="str">
        <f>IF(X297="","",IF(X297=รายชื่อชมรม!$B$13,รายชื่อชมรม!$A$13,IF(X297=รายชื่อชมรม!$B$14,รายชื่อชมรม!$A$14,IF(X297=รายชื่อชมรม!$B$15,รายชื่อชมรม!$A$15,IF(X297=รายชื่อชมรม!$B$16,รายชื่อชมรม!$A$16,IF(X297=รายชื่อชมรม!$B$17,รายชื่อชมรม!$A$17,IF(X297=รายชื่อชมรม!$B$18,รายชื่อชมรม!$A$18,IF(X297=รายชื่อชมรม!$B$19,รายชื่อชมรม!$A$19,IF(X297=รายชื่อชมรม!$B$20,รายชื่อชมรม!$A$20,IF(X297=รายชื่อชมรม!$B$21,รายชื่อชมรม!$A$21,IF(X297=รายชื่อชมรม!$B$22,รายชื่อชมรม!$A$22,"-")))))))))))</f>
        <v>ช68205</v>
      </c>
      <c r="X297" s="6" t="s">
        <v>2306</v>
      </c>
      <c r="Y297" s="6" t="str">
        <f>IF(W297=0,"",IF(W297="-","",IF(W297="","",VLOOKUP(W297,รายชื่อชมรม!$A$3:$F$83,3,FALSE))))</f>
        <v>นางภัณฑิลา  โนนทะขาม</v>
      </c>
      <c r="Z297" s="6" t="str">
        <f>IF(Y297=$Z$4,MAX(Z$1:$Z296)+1,"")</f>
        <v/>
      </c>
      <c r="AA297" s="6" t="str">
        <f>IF($Y297=AA$4,MAX(AA$1:AA296)+1,"")</f>
        <v/>
      </c>
      <c r="AB297" s="6" t="str">
        <f>IF($Y297=AB$4,MAX(AB$1:AB296)+1,"")</f>
        <v/>
      </c>
      <c r="AC297" s="6" t="str">
        <f>IF($Y297=AC$4,MAX(AC$1:AC296)+1,"")</f>
        <v/>
      </c>
      <c r="AD297" s="6" t="str">
        <f>IF($Y297=AD$4,MAX(AD$1:AD296)+1,"")</f>
        <v/>
      </c>
      <c r="AE297" s="6" t="str">
        <f>IF($Y297=AE$4,MAX(AE$1:AE296)+1,"")</f>
        <v/>
      </c>
      <c r="AF297" s="6" t="str">
        <f>IF($Y297=AF$4,MAX(AF$1:AF296)+1,"")</f>
        <v/>
      </c>
      <c r="AG297" s="6" t="str">
        <f>IF($Y297=AG$4,MAX(AG$1:AG296)+1,"")</f>
        <v/>
      </c>
      <c r="AH297" s="6" t="str">
        <f>IF($Y297=AH$4,MAX(AH$1:AH296)+1,"")</f>
        <v/>
      </c>
      <c r="AI297" s="5">
        <f t="shared" si="64"/>
        <v>0</v>
      </c>
      <c r="AK297" s="6" t="str">
        <f>IF($W297=AK$4,MAX(AK$1:AK296)+1,"")</f>
        <v/>
      </c>
      <c r="AL297" s="6" t="str">
        <f>IF($W297=AL$4,MAX(AL$1:AL296)+1,"")</f>
        <v/>
      </c>
      <c r="AM297" s="6" t="str">
        <f>IF($W297=AM$4,MAX(AM$1:AM296)+1,"")</f>
        <v/>
      </c>
      <c r="AN297" s="6" t="str">
        <f>IF($W297=AN$4,MAX(AN$1:AN296)+1,"")</f>
        <v/>
      </c>
      <c r="AO297" s="6" t="str">
        <f>IF($W297=AO$4,MAX(AO$1:AO296)+1,"")</f>
        <v/>
      </c>
      <c r="AP297" s="6" t="str">
        <f>IF($W297=AP$4,MAX(AP$1:AP296)+1,"")</f>
        <v/>
      </c>
      <c r="AQ297" s="6" t="str">
        <f>IF($W297=AQ$4,MAX(AQ$1:AQ296)+1,"")</f>
        <v/>
      </c>
      <c r="AR297" s="6" t="str">
        <f>IF($W297=AR$4,MAX(AR$1:AR296)+1,"")</f>
        <v/>
      </c>
      <c r="AS297" s="6" t="str">
        <f>IF($W297=AS$4,MAX(AS$1:AS296)+1,"")</f>
        <v/>
      </c>
      <c r="AT297" s="6" t="str">
        <f>IF($W297=AT$4,MAX(AT$1:AT296)+1,"")</f>
        <v/>
      </c>
      <c r="AU297" s="6" t="str">
        <f>IF($W297=AU$4,MAX(AU$1:AU296)+1,"")</f>
        <v/>
      </c>
      <c r="AV297" s="6" t="str">
        <f>IF($W297=AV$4,MAX(AV$1:AV296)+1,"")</f>
        <v/>
      </c>
      <c r="AW297" s="6" t="str">
        <f>IF($W297=AW$4,MAX(AW$1:AW296)+1,"")</f>
        <v/>
      </c>
      <c r="AX297" s="6" t="str">
        <f>IF($W297=AX$4,MAX(AX$1:AX296)+1,"")</f>
        <v/>
      </c>
      <c r="AY297" s="6">
        <f>IF($W297=AY$4,MAX(AY$1:AY296)+1,"")</f>
        <v>7</v>
      </c>
      <c r="AZ297" s="6" t="str">
        <f>IF($W297=AZ$4,MAX(AZ$1:AZ296)+1,"")</f>
        <v/>
      </c>
      <c r="BA297" s="6" t="str">
        <f>IF($W297=BA$4,MAX(BA$1:BA296)+1,"")</f>
        <v/>
      </c>
      <c r="BB297" s="6" t="str">
        <f>IF($W297=BB$4,MAX(BB$1:BB296)+1,"")</f>
        <v/>
      </c>
      <c r="BC297" s="6" t="str">
        <f>IF($W297=BC$4,MAX(BC$1:BC296)+1,"")</f>
        <v/>
      </c>
      <c r="BD297" s="6" t="str">
        <f>IF($W297=BD$4,MAX(BD$1:BD296)+1,"")</f>
        <v/>
      </c>
      <c r="BE297" s="6" t="str">
        <f>IF($W297=BE$4,MAX(BE$1:BE296)+1,"")</f>
        <v/>
      </c>
      <c r="BF297" s="6" t="str">
        <f>IF($W297=BF$4,MAX(BF$1:BF296)+1,"")</f>
        <v/>
      </c>
      <c r="BG297" s="6" t="str">
        <f>IF($W297=BG$4,MAX(BG$1:BG296)+1,"")</f>
        <v/>
      </c>
      <c r="BH297" s="6" t="str">
        <f>IF($W297=BH$4,MAX(BH$1:BH296)+1,"")</f>
        <v/>
      </c>
      <c r="BI297" s="6" t="str">
        <f>IF($W297=BI$4,MAX(BI$1:BI296)+1,"")</f>
        <v/>
      </c>
      <c r="BJ297" s="6" t="str">
        <f>IF($W297=BJ$4,MAX(BJ$1:BJ296)+1,"")</f>
        <v/>
      </c>
      <c r="BK297" s="6" t="str">
        <f>IF($W297=BK$4,MAX(BK$1:BK296)+1,"")</f>
        <v/>
      </c>
      <c r="BL297" s="6" t="str">
        <f>IF($W297=BL$4,MAX(BL$1:BL296)+1,"")</f>
        <v/>
      </c>
      <c r="BM297" s="6" t="str">
        <f>IF($W297=BM$4,MAX(BM$1:BM296)+1,"")</f>
        <v/>
      </c>
      <c r="BN297" s="6" t="str">
        <f>IF($W297=BN$4,MAX(BN$1:BN296)+1,"")</f>
        <v/>
      </c>
      <c r="BO297" s="6" t="str">
        <f>IF($W297=BO$4,MAX(BO$1:BO296)+1,"")</f>
        <v/>
      </c>
      <c r="BP297" s="6" t="str">
        <f>IF($W297=BP$4,MAX(BP$1:BP296)+1,"")</f>
        <v/>
      </c>
      <c r="BQ297" s="6" t="str">
        <f>IF($W297=BQ$4,MAX(BQ$1:BQ296)+1,"")</f>
        <v/>
      </c>
      <c r="BR297" s="6" t="str">
        <f>IF($W297=BR$4,MAX(BR$1:BR296)+1,"")</f>
        <v/>
      </c>
      <c r="BS297" s="6" t="str">
        <f>IF($W297=BS$4,MAX(BS$1:BS296)+1,"")</f>
        <v/>
      </c>
      <c r="BT297" s="6" t="str">
        <f>IF($W297=BT$4,MAX(BT$1:BT296)+1,"")</f>
        <v/>
      </c>
      <c r="BU297" s="6" t="str">
        <f>IF($W297=BU$4,MAX(BU$1:BU296)+1,"")</f>
        <v/>
      </c>
      <c r="BV297" s="6" t="str">
        <f>IF($W297=BV$4,MAX(BV$1:BV296)+1,"")</f>
        <v/>
      </c>
      <c r="BW297" s="6" t="str">
        <f>IF($W297=BW$4,MAX(BW$1:BW296)+1,"")</f>
        <v/>
      </c>
      <c r="BX297" s="6" t="str">
        <f>IF($W297=BX$4,MAX(BX$1:BX296)+1,"")</f>
        <v/>
      </c>
      <c r="BY297" s="6" t="str">
        <f>IF($W297=BY$4,MAX(BY$1:BY296)+1,"")</f>
        <v/>
      </c>
      <c r="BZ297" s="6" t="str">
        <f>IF($W297=BZ$4,MAX(BZ$1:BZ296)+1,"")</f>
        <v/>
      </c>
      <c r="CA297" s="6" t="str">
        <f>IF($W297=CA$4,MAX(CA$1:CA296)+1,"")</f>
        <v/>
      </c>
      <c r="CB297" s="6" t="str">
        <f>IF($W297=CB$4,MAX(CB$1:CB296)+1,"")</f>
        <v/>
      </c>
      <c r="CC297" s="6" t="str">
        <f>IF($W297=CC$4,MAX(CC$1:CC296)+1,"")</f>
        <v/>
      </c>
      <c r="CD297" s="6" t="str">
        <f>IF($W297=CD$4,MAX(CD$1:CD296)+1,"")</f>
        <v/>
      </c>
      <c r="CE297" s="6" t="str">
        <f>IF($W297=CE$4,MAX(CE$1:CE296)+1,"")</f>
        <v/>
      </c>
      <c r="CF297" s="6" t="str">
        <f>IF($W297=CF$4,MAX(CF$1:CF296)+1,"")</f>
        <v/>
      </c>
      <c r="CG297" s="6" t="str">
        <f>IF($W297=CG$4,MAX(CG$1:CG296)+1,"")</f>
        <v/>
      </c>
      <c r="CH297" s="6" t="str">
        <f>IF($W297=CH$4,MAX(CH$1:CH296)+1,"")</f>
        <v/>
      </c>
      <c r="CI297" s="6" t="str">
        <f>IF($W297=CI$4,MAX(CI$1:CI296)+1,"")</f>
        <v/>
      </c>
      <c r="CJ297" s="6" t="str">
        <f>IF($W297=CJ$4,MAX(CJ$1:CJ296)+1,"")</f>
        <v/>
      </c>
      <c r="CK297" s="6" t="str">
        <f>IF($W297=CK$4,MAX(CK$1:CK296)+1,"")</f>
        <v/>
      </c>
      <c r="CL297" s="6" t="str">
        <f>IF($W297=CL$4,MAX(CL$1:CL296)+1,"")</f>
        <v/>
      </c>
      <c r="CM297" s="6" t="str">
        <f>IF($W297=CM$4,MAX(CM$1:CM296)+1,"")</f>
        <v/>
      </c>
      <c r="CN297" s="6" t="str">
        <f>IF($W297=CN$4,MAX(CN$1:CN296)+1,"")</f>
        <v/>
      </c>
      <c r="CO297" s="6" t="str">
        <f>IF($W297=CO$4,MAX(CO$1:CO296)+1,"")</f>
        <v/>
      </c>
      <c r="CP297" s="6" t="str">
        <f>IF($W297=CP$4,MAX(CP$1:CP296)+1,"")</f>
        <v/>
      </c>
      <c r="CQ297" s="6" t="str">
        <f>IF($W297=CQ$4,MAX(CQ$1:CQ296)+1,"")</f>
        <v/>
      </c>
      <c r="CR297" s="6" t="str">
        <f>IF($W297=CR$4,MAX(CR$1:CR296)+1,"")</f>
        <v/>
      </c>
      <c r="CS297" s="6" t="str">
        <f>IF($W297=CS$4,MAX(CS$1:CS296)+1,"")</f>
        <v/>
      </c>
      <c r="CT297" s="5">
        <f t="shared" si="65"/>
        <v>7</v>
      </c>
      <c r="CU297" s="6" t="str">
        <f t="shared" si="66"/>
        <v>1709700429239</v>
      </c>
      <c r="CV297" s="5" t="str">
        <f t="shared" si="67"/>
        <v>เด็กหญิง</v>
      </c>
      <c r="CW297" s="5" t="str" cm="1">
        <f t="array" ref="CW297">RIGHT(F297,MIN(LEN(SUBSTITUTE(F297,รายชื่อนักเรียนแยกห้อง!$AD$5:$AD$8,""))))</f>
        <v xml:space="preserve">ศรินรัตน์ </v>
      </c>
      <c r="CX297" s="6" t="str">
        <f t="shared" si="68"/>
        <v/>
      </c>
      <c r="CY297" s="6">
        <f t="shared" si="69"/>
        <v>0</v>
      </c>
      <c r="CZ297" s="5" t="str">
        <f t="shared" si="70"/>
        <v>มัธยมศึกษาปีที่ 2/3-</v>
      </c>
      <c r="DA297" s="5" t="str">
        <f t="shared" si="71"/>
        <v>มัธยมศึกษาปีที่ 2/3-0</v>
      </c>
      <c r="DC297" s="6" t="str">
        <f>IF(DB297="วิทย์-คณิต (เตรียมวิศวะ)",MAX($DC$1:DC296)+1,"")</f>
        <v/>
      </c>
      <c r="DD297" s="6" t="str">
        <f>IF(DB297="วิทย์-คณิต (วิทยาศาสตร์สุขภาพ)",MAX($DD$1:DD296)+1,"")</f>
        <v/>
      </c>
      <c r="DE297" s="6" t="str">
        <f>IF(DB297="ศิลป์การจัดการธุรกิจการค้าสมัยใหม่",MAX($DE$1:DE296)+1,"")</f>
        <v/>
      </c>
      <c r="DF297" s="6" t="str">
        <f>IF(DB297="ศิลป์ภาษาจีนเพื่อธุรกิจ 4.0",MAX($DF$1:DF296)+1,"")</f>
        <v/>
      </c>
      <c r="DG297" s="6" t="str">
        <f>IF(DB297="ศิลป์ภาษาอังกฤษเพื่อการสื่อสารธุรกิจ",MAX($DG$1:DG296)+1,"")</f>
        <v/>
      </c>
      <c r="DH297" s="6" t="str">
        <f>IF(DB297="นวัตกรรมการจัดการเกษตร",MAX($DH$1:DH296)+1,"")</f>
        <v/>
      </c>
      <c r="DI297" s="5">
        <f t="shared" si="72"/>
        <v>0</v>
      </c>
      <c r="DJ297" s="5" t="str">
        <f t="shared" si="73"/>
        <v>มัธยมศึกษาปีที่ 2/3-25</v>
      </c>
      <c r="DK297" s="5" t="str">
        <f t="shared" si="74"/>
        <v>-0</v>
      </c>
      <c r="DL297" s="5" t="str">
        <f t="shared" si="75"/>
        <v>มัธยมศึกษาปีที่ 2</v>
      </c>
    </row>
    <row r="298" spans="1:116">
      <c r="A298" s="5" t="str">
        <f t="shared" si="61"/>
        <v>มัธยมศึกษาปีที่ 2/3-26</v>
      </c>
      <c r="B298" s="5" t="str">
        <f t="shared" si="62"/>
        <v>ช68209-11</v>
      </c>
      <c r="C298" s="5" t="str">
        <f t="shared" si="63"/>
        <v>-0</v>
      </c>
      <c r="D298" s="8">
        <v>26</v>
      </c>
      <c r="E298" s="9" t="s">
        <v>806</v>
      </c>
      <c r="F298" s="3" t="s">
        <v>807</v>
      </c>
      <c r="G298" s="3" t="s">
        <v>808</v>
      </c>
      <c r="H298" s="11">
        <v>1</v>
      </c>
      <c r="I298" s="11">
        <v>8</v>
      </c>
      <c r="J298" s="11">
        <v>6</v>
      </c>
      <c r="K298" s="11">
        <v>9</v>
      </c>
      <c r="L298" s="11">
        <v>9</v>
      </c>
      <c r="M298" s="11">
        <v>0</v>
      </c>
      <c r="N298" s="11">
        <v>0</v>
      </c>
      <c r="O298" s="11">
        <v>8</v>
      </c>
      <c r="P298" s="11">
        <v>2</v>
      </c>
      <c r="Q298" s="11">
        <v>8</v>
      </c>
      <c r="R298" s="11">
        <v>4</v>
      </c>
      <c r="S298" s="11">
        <v>7</v>
      </c>
      <c r="T298" s="11">
        <v>1</v>
      </c>
      <c r="U298" s="11" t="s">
        <v>581</v>
      </c>
      <c r="W298" s="6" t="str">
        <f>IF(X298="","",IF(X298=รายชื่อชมรม!$B$13,รายชื่อชมรม!$A$13,IF(X298=รายชื่อชมรม!$B$14,รายชื่อชมรม!$A$14,IF(X298=รายชื่อชมรม!$B$15,รายชื่อชมรม!$A$15,IF(X298=รายชื่อชมรม!$B$16,รายชื่อชมรม!$A$16,IF(X298=รายชื่อชมรม!$B$17,รายชื่อชมรม!$A$17,IF(X298=รายชื่อชมรม!$B$18,รายชื่อชมรม!$A$18,IF(X298=รายชื่อชมรม!$B$19,รายชื่อชมรม!$A$19,IF(X298=รายชื่อชมรม!$B$20,รายชื่อชมรม!$A$20,IF(X298=รายชื่อชมรม!$B$21,รายชื่อชมรม!$A$21,IF(X298=รายชื่อชมรม!$B$22,รายชื่อชมรม!$A$22,"-")))))))))))</f>
        <v>ช68209</v>
      </c>
      <c r="X298" s="6" t="s">
        <v>2312</v>
      </c>
      <c r="Y298" s="6" t="str">
        <f>IF(W298=0,"",IF(W298="-","",IF(W298="","",VLOOKUP(W298,รายชื่อชมรม!$A$3:$F$83,3,FALSE))))</f>
        <v>นางสาวณัฐกานต์  อยู่วงษ์อั๋น</v>
      </c>
      <c r="Z298" s="6" t="str">
        <f>IF(Y298=$Z$4,MAX(Z$1:$Z297)+1,"")</f>
        <v/>
      </c>
      <c r="AA298" s="6" t="str">
        <f>IF($Y298=AA$4,MAX(AA$1:AA297)+1,"")</f>
        <v/>
      </c>
      <c r="AB298" s="6" t="str">
        <f>IF($Y298=AB$4,MAX(AB$1:AB297)+1,"")</f>
        <v/>
      </c>
      <c r="AC298" s="6" t="str">
        <f>IF($Y298=AC$4,MAX(AC$1:AC297)+1,"")</f>
        <v/>
      </c>
      <c r="AD298" s="6" t="str">
        <f>IF($Y298=AD$4,MAX(AD$1:AD297)+1,"")</f>
        <v/>
      </c>
      <c r="AE298" s="6" t="str">
        <f>IF($Y298=AE$4,MAX(AE$1:AE297)+1,"")</f>
        <v/>
      </c>
      <c r="AF298" s="6" t="str">
        <f>IF($Y298=AF$4,MAX(AF$1:AF297)+1,"")</f>
        <v/>
      </c>
      <c r="AG298" s="6" t="str">
        <f>IF($Y298=AG$4,MAX(AG$1:AG297)+1,"")</f>
        <v/>
      </c>
      <c r="AH298" s="6" t="str">
        <f>IF($Y298=AH$4,MAX(AH$1:AH297)+1,"")</f>
        <v/>
      </c>
      <c r="AI298" s="5">
        <f t="shared" si="64"/>
        <v>0</v>
      </c>
      <c r="AK298" s="6" t="str">
        <f>IF($W298=AK$4,MAX(AK$1:AK297)+1,"")</f>
        <v/>
      </c>
      <c r="AL298" s="6" t="str">
        <f>IF($W298=AL$4,MAX(AL$1:AL297)+1,"")</f>
        <v/>
      </c>
      <c r="AM298" s="6" t="str">
        <f>IF($W298=AM$4,MAX(AM$1:AM297)+1,"")</f>
        <v/>
      </c>
      <c r="AN298" s="6" t="str">
        <f>IF($W298=AN$4,MAX(AN$1:AN297)+1,"")</f>
        <v/>
      </c>
      <c r="AO298" s="6" t="str">
        <f>IF($W298=AO$4,MAX(AO$1:AO297)+1,"")</f>
        <v/>
      </c>
      <c r="AP298" s="6" t="str">
        <f>IF($W298=AP$4,MAX(AP$1:AP297)+1,"")</f>
        <v/>
      </c>
      <c r="AQ298" s="6" t="str">
        <f>IF($W298=AQ$4,MAX(AQ$1:AQ297)+1,"")</f>
        <v/>
      </c>
      <c r="AR298" s="6" t="str">
        <f>IF($W298=AR$4,MAX(AR$1:AR297)+1,"")</f>
        <v/>
      </c>
      <c r="AS298" s="6" t="str">
        <f>IF($W298=AS$4,MAX(AS$1:AS297)+1,"")</f>
        <v/>
      </c>
      <c r="AT298" s="6" t="str">
        <f>IF($W298=AT$4,MAX(AT$1:AT297)+1,"")</f>
        <v/>
      </c>
      <c r="AU298" s="6" t="str">
        <f>IF($W298=AU$4,MAX(AU$1:AU297)+1,"")</f>
        <v/>
      </c>
      <c r="AV298" s="6" t="str">
        <f>IF($W298=AV$4,MAX(AV$1:AV297)+1,"")</f>
        <v/>
      </c>
      <c r="AW298" s="6" t="str">
        <f>IF($W298=AW$4,MAX(AW$1:AW297)+1,"")</f>
        <v/>
      </c>
      <c r="AX298" s="6" t="str">
        <f>IF($W298=AX$4,MAX(AX$1:AX297)+1,"")</f>
        <v/>
      </c>
      <c r="AY298" s="6" t="str">
        <f>IF($W298=AY$4,MAX(AY$1:AY297)+1,"")</f>
        <v/>
      </c>
      <c r="AZ298" s="6" t="str">
        <f>IF($W298=AZ$4,MAX(AZ$1:AZ297)+1,"")</f>
        <v/>
      </c>
      <c r="BA298" s="6" t="str">
        <f>IF($W298=BA$4,MAX(BA$1:BA297)+1,"")</f>
        <v/>
      </c>
      <c r="BB298" s="6" t="str">
        <f>IF($W298=BB$4,MAX(BB$1:BB297)+1,"")</f>
        <v/>
      </c>
      <c r="BC298" s="6">
        <f>IF($W298=BC$4,MAX(BC$1:BC297)+1,"")</f>
        <v>11</v>
      </c>
      <c r="BD298" s="6" t="str">
        <f>IF($W298=BD$4,MAX(BD$1:BD297)+1,"")</f>
        <v/>
      </c>
      <c r="BE298" s="6" t="str">
        <f>IF($W298=BE$4,MAX(BE$1:BE297)+1,"")</f>
        <v/>
      </c>
      <c r="BF298" s="6" t="str">
        <f>IF($W298=BF$4,MAX(BF$1:BF297)+1,"")</f>
        <v/>
      </c>
      <c r="BG298" s="6" t="str">
        <f>IF($W298=BG$4,MAX(BG$1:BG297)+1,"")</f>
        <v/>
      </c>
      <c r="BH298" s="6" t="str">
        <f>IF($W298=BH$4,MAX(BH$1:BH297)+1,"")</f>
        <v/>
      </c>
      <c r="BI298" s="6" t="str">
        <f>IF($W298=BI$4,MAX(BI$1:BI297)+1,"")</f>
        <v/>
      </c>
      <c r="BJ298" s="6" t="str">
        <f>IF($W298=BJ$4,MAX(BJ$1:BJ297)+1,"")</f>
        <v/>
      </c>
      <c r="BK298" s="6" t="str">
        <f>IF($W298=BK$4,MAX(BK$1:BK297)+1,"")</f>
        <v/>
      </c>
      <c r="BL298" s="6" t="str">
        <f>IF($W298=BL$4,MAX(BL$1:BL297)+1,"")</f>
        <v/>
      </c>
      <c r="BM298" s="6" t="str">
        <f>IF($W298=BM$4,MAX(BM$1:BM297)+1,"")</f>
        <v/>
      </c>
      <c r="BN298" s="6" t="str">
        <f>IF($W298=BN$4,MAX(BN$1:BN297)+1,"")</f>
        <v/>
      </c>
      <c r="BO298" s="6" t="str">
        <f>IF($W298=BO$4,MAX(BO$1:BO297)+1,"")</f>
        <v/>
      </c>
      <c r="BP298" s="6" t="str">
        <f>IF($W298=BP$4,MAX(BP$1:BP297)+1,"")</f>
        <v/>
      </c>
      <c r="BQ298" s="6" t="str">
        <f>IF($W298=BQ$4,MAX(BQ$1:BQ297)+1,"")</f>
        <v/>
      </c>
      <c r="BR298" s="6" t="str">
        <f>IF($W298=BR$4,MAX(BR$1:BR297)+1,"")</f>
        <v/>
      </c>
      <c r="BS298" s="6" t="str">
        <f>IF($W298=BS$4,MAX(BS$1:BS297)+1,"")</f>
        <v/>
      </c>
      <c r="BT298" s="6" t="str">
        <f>IF($W298=BT$4,MAX(BT$1:BT297)+1,"")</f>
        <v/>
      </c>
      <c r="BU298" s="6" t="str">
        <f>IF($W298=BU$4,MAX(BU$1:BU297)+1,"")</f>
        <v/>
      </c>
      <c r="BV298" s="6" t="str">
        <f>IF($W298=BV$4,MAX(BV$1:BV297)+1,"")</f>
        <v/>
      </c>
      <c r="BW298" s="6" t="str">
        <f>IF($W298=BW$4,MAX(BW$1:BW297)+1,"")</f>
        <v/>
      </c>
      <c r="BX298" s="6" t="str">
        <f>IF($W298=BX$4,MAX(BX$1:BX297)+1,"")</f>
        <v/>
      </c>
      <c r="BY298" s="6" t="str">
        <f>IF($W298=BY$4,MAX(BY$1:BY297)+1,"")</f>
        <v/>
      </c>
      <c r="BZ298" s="6" t="str">
        <f>IF($W298=BZ$4,MAX(BZ$1:BZ297)+1,"")</f>
        <v/>
      </c>
      <c r="CA298" s="6" t="str">
        <f>IF($W298=CA$4,MAX(CA$1:CA297)+1,"")</f>
        <v/>
      </c>
      <c r="CB298" s="6" t="str">
        <f>IF($W298=CB$4,MAX(CB$1:CB297)+1,"")</f>
        <v/>
      </c>
      <c r="CC298" s="6" t="str">
        <f>IF($W298=CC$4,MAX(CC$1:CC297)+1,"")</f>
        <v/>
      </c>
      <c r="CD298" s="6" t="str">
        <f>IF($W298=CD$4,MAX(CD$1:CD297)+1,"")</f>
        <v/>
      </c>
      <c r="CE298" s="6" t="str">
        <f>IF($W298=CE$4,MAX(CE$1:CE297)+1,"")</f>
        <v/>
      </c>
      <c r="CF298" s="6" t="str">
        <f>IF($W298=CF$4,MAX(CF$1:CF297)+1,"")</f>
        <v/>
      </c>
      <c r="CG298" s="6" t="str">
        <f>IF($W298=CG$4,MAX(CG$1:CG297)+1,"")</f>
        <v/>
      </c>
      <c r="CH298" s="6" t="str">
        <f>IF($W298=CH$4,MAX(CH$1:CH297)+1,"")</f>
        <v/>
      </c>
      <c r="CI298" s="6" t="str">
        <f>IF($W298=CI$4,MAX(CI$1:CI297)+1,"")</f>
        <v/>
      </c>
      <c r="CJ298" s="6" t="str">
        <f>IF($W298=CJ$4,MAX(CJ$1:CJ297)+1,"")</f>
        <v/>
      </c>
      <c r="CK298" s="6" t="str">
        <f>IF($W298=CK$4,MAX(CK$1:CK297)+1,"")</f>
        <v/>
      </c>
      <c r="CL298" s="6" t="str">
        <f>IF($W298=CL$4,MAX(CL$1:CL297)+1,"")</f>
        <v/>
      </c>
      <c r="CM298" s="6" t="str">
        <f>IF($W298=CM$4,MAX(CM$1:CM297)+1,"")</f>
        <v/>
      </c>
      <c r="CN298" s="6" t="str">
        <f>IF($W298=CN$4,MAX(CN$1:CN297)+1,"")</f>
        <v/>
      </c>
      <c r="CO298" s="6" t="str">
        <f>IF($W298=CO$4,MAX(CO$1:CO297)+1,"")</f>
        <v/>
      </c>
      <c r="CP298" s="6" t="str">
        <f>IF($W298=CP$4,MAX(CP$1:CP297)+1,"")</f>
        <v/>
      </c>
      <c r="CQ298" s="6" t="str">
        <f>IF($W298=CQ$4,MAX(CQ$1:CQ297)+1,"")</f>
        <v/>
      </c>
      <c r="CR298" s="6" t="str">
        <f>IF($W298=CR$4,MAX(CR$1:CR297)+1,"")</f>
        <v/>
      </c>
      <c r="CS298" s="6" t="str">
        <f>IF($W298=CS$4,MAX(CS$1:CS297)+1,"")</f>
        <v/>
      </c>
      <c r="CT298" s="5">
        <f t="shared" si="65"/>
        <v>11</v>
      </c>
      <c r="CU298" s="6" t="str">
        <f t="shared" si="66"/>
        <v>1869900828471</v>
      </c>
      <c r="CV298" s="5" t="str">
        <f t="shared" si="67"/>
        <v>เด็กหญิง</v>
      </c>
      <c r="CW298" s="5" t="str" cm="1">
        <f t="array" ref="CW298">RIGHT(F298,MIN(LEN(SUBSTITUTE(F298,รายชื่อนักเรียนแยกห้อง!$AD$5:$AD$8,""))))</f>
        <v>ภัทรวรรณ</v>
      </c>
      <c r="CX298" s="6" t="str">
        <f t="shared" si="68"/>
        <v/>
      </c>
      <c r="CY298" s="6">
        <f t="shared" si="69"/>
        <v>0</v>
      </c>
      <c r="CZ298" s="5" t="str">
        <f t="shared" si="70"/>
        <v>มัธยมศึกษาปีที่ 2/3-</v>
      </c>
      <c r="DA298" s="5" t="str">
        <f t="shared" si="71"/>
        <v>มัธยมศึกษาปีที่ 2/3-0</v>
      </c>
      <c r="DC298" s="6" t="str">
        <f>IF(DB298="วิทย์-คณิต (เตรียมวิศวะ)",MAX($DC$1:DC297)+1,"")</f>
        <v/>
      </c>
      <c r="DD298" s="6" t="str">
        <f>IF(DB298="วิทย์-คณิต (วิทยาศาสตร์สุขภาพ)",MAX($DD$1:DD297)+1,"")</f>
        <v/>
      </c>
      <c r="DE298" s="6" t="str">
        <f>IF(DB298="ศิลป์การจัดการธุรกิจการค้าสมัยใหม่",MAX($DE$1:DE297)+1,"")</f>
        <v/>
      </c>
      <c r="DF298" s="6" t="str">
        <f>IF(DB298="ศิลป์ภาษาจีนเพื่อธุรกิจ 4.0",MAX($DF$1:DF297)+1,"")</f>
        <v/>
      </c>
      <c r="DG298" s="6" t="str">
        <f>IF(DB298="ศิลป์ภาษาอังกฤษเพื่อการสื่อสารธุรกิจ",MAX($DG$1:DG297)+1,"")</f>
        <v/>
      </c>
      <c r="DH298" s="6" t="str">
        <f>IF(DB298="นวัตกรรมการจัดการเกษตร",MAX($DH$1:DH297)+1,"")</f>
        <v/>
      </c>
      <c r="DI298" s="5">
        <f t="shared" si="72"/>
        <v>0</v>
      </c>
      <c r="DJ298" s="5" t="str">
        <f t="shared" si="73"/>
        <v>มัธยมศึกษาปีที่ 2/3-26</v>
      </c>
      <c r="DK298" s="5" t="str">
        <f t="shared" si="74"/>
        <v>-0</v>
      </c>
      <c r="DL298" s="5" t="str">
        <f t="shared" si="75"/>
        <v>มัธยมศึกษาปีที่ 2</v>
      </c>
    </row>
    <row r="299" spans="1:116">
      <c r="A299" s="5" t="str">
        <f t="shared" si="61"/>
        <v>มัธยมศึกษาปีที่ 2/3-27</v>
      </c>
      <c r="B299" s="5" t="str">
        <f t="shared" si="62"/>
        <v>ช68207-3</v>
      </c>
      <c r="C299" s="5" t="str">
        <f t="shared" si="63"/>
        <v>-0</v>
      </c>
      <c r="D299" s="8">
        <v>27</v>
      </c>
      <c r="E299" s="9" t="s">
        <v>809</v>
      </c>
      <c r="F299" s="3" t="s">
        <v>810</v>
      </c>
      <c r="G299" s="3" t="s">
        <v>811</v>
      </c>
      <c r="H299" s="11">
        <v>1</v>
      </c>
      <c r="I299" s="11">
        <v>1</v>
      </c>
      <c r="J299" s="11">
        <v>2</v>
      </c>
      <c r="K299" s="11">
        <v>9</v>
      </c>
      <c r="L299" s="11">
        <v>9</v>
      </c>
      <c r="M299" s="11">
        <v>0</v>
      </c>
      <c r="N299" s="11">
        <v>2</v>
      </c>
      <c r="O299" s="11">
        <v>2</v>
      </c>
      <c r="P299" s="11">
        <v>7</v>
      </c>
      <c r="Q299" s="11">
        <v>6</v>
      </c>
      <c r="R299" s="11">
        <v>7</v>
      </c>
      <c r="S299" s="11">
        <v>0</v>
      </c>
      <c r="T299" s="11">
        <v>6</v>
      </c>
      <c r="U299" s="11" t="s">
        <v>581</v>
      </c>
      <c r="W299" s="6" t="str">
        <f>IF(X299="","",IF(X299=รายชื่อชมรม!$B$13,รายชื่อชมรม!$A$13,IF(X299=รายชื่อชมรม!$B$14,รายชื่อชมรม!$A$14,IF(X299=รายชื่อชมรม!$B$15,รายชื่อชมรม!$A$15,IF(X299=รายชื่อชมรม!$B$16,รายชื่อชมรม!$A$16,IF(X299=รายชื่อชมรม!$B$17,รายชื่อชมรม!$A$17,IF(X299=รายชื่อชมรม!$B$18,รายชื่อชมรม!$A$18,IF(X299=รายชื่อชมรม!$B$19,รายชื่อชมรม!$A$19,IF(X299=รายชื่อชมรม!$B$20,รายชื่อชมรม!$A$20,IF(X299=รายชื่อชมรม!$B$21,รายชื่อชมรม!$A$21,IF(X299=รายชื่อชมรม!$B$22,รายชื่อชมรม!$A$22,"-")))))))))))</f>
        <v>ช68207</v>
      </c>
      <c r="X299" s="6" t="s">
        <v>2305</v>
      </c>
      <c r="Y299" s="6" t="str">
        <f>IF(W299=0,"",IF(W299="-","",IF(W299="","",VLOOKUP(W299,รายชื่อชมรม!$A$3:$F$83,3,FALSE))))</f>
        <v>นางโสจาริน  อินทรเรือง</v>
      </c>
      <c r="Z299" s="6" t="str">
        <f>IF(Y299=$Z$4,MAX(Z$1:$Z298)+1,"")</f>
        <v/>
      </c>
      <c r="AA299" s="6" t="str">
        <f>IF($Y299=AA$4,MAX(AA$1:AA298)+1,"")</f>
        <v/>
      </c>
      <c r="AB299" s="6" t="str">
        <f>IF($Y299=AB$4,MAX(AB$1:AB298)+1,"")</f>
        <v/>
      </c>
      <c r="AC299" s="6" t="str">
        <f>IF($Y299=AC$4,MAX(AC$1:AC298)+1,"")</f>
        <v/>
      </c>
      <c r="AD299" s="6" t="str">
        <f>IF($Y299=AD$4,MAX(AD$1:AD298)+1,"")</f>
        <v/>
      </c>
      <c r="AE299" s="6" t="str">
        <f>IF($Y299=AE$4,MAX(AE$1:AE298)+1,"")</f>
        <v/>
      </c>
      <c r="AF299" s="6" t="str">
        <f>IF($Y299=AF$4,MAX(AF$1:AF298)+1,"")</f>
        <v/>
      </c>
      <c r="AG299" s="6" t="str">
        <f>IF($Y299=AG$4,MAX(AG$1:AG298)+1,"")</f>
        <v/>
      </c>
      <c r="AH299" s="6" t="str">
        <f>IF($Y299=AH$4,MAX(AH$1:AH298)+1,"")</f>
        <v/>
      </c>
      <c r="AI299" s="5">
        <f t="shared" si="64"/>
        <v>0</v>
      </c>
      <c r="AK299" s="6" t="str">
        <f>IF($W299=AK$4,MAX(AK$1:AK298)+1,"")</f>
        <v/>
      </c>
      <c r="AL299" s="6" t="str">
        <f>IF($W299=AL$4,MAX(AL$1:AL298)+1,"")</f>
        <v/>
      </c>
      <c r="AM299" s="6" t="str">
        <f>IF($W299=AM$4,MAX(AM$1:AM298)+1,"")</f>
        <v/>
      </c>
      <c r="AN299" s="6" t="str">
        <f>IF($W299=AN$4,MAX(AN$1:AN298)+1,"")</f>
        <v/>
      </c>
      <c r="AO299" s="6" t="str">
        <f>IF($W299=AO$4,MAX(AO$1:AO298)+1,"")</f>
        <v/>
      </c>
      <c r="AP299" s="6" t="str">
        <f>IF($W299=AP$4,MAX(AP$1:AP298)+1,"")</f>
        <v/>
      </c>
      <c r="AQ299" s="6" t="str">
        <f>IF($W299=AQ$4,MAX(AQ$1:AQ298)+1,"")</f>
        <v/>
      </c>
      <c r="AR299" s="6" t="str">
        <f>IF($W299=AR$4,MAX(AR$1:AR298)+1,"")</f>
        <v/>
      </c>
      <c r="AS299" s="6" t="str">
        <f>IF($W299=AS$4,MAX(AS$1:AS298)+1,"")</f>
        <v/>
      </c>
      <c r="AT299" s="6" t="str">
        <f>IF($W299=AT$4,MAX(AT$1:AT298)+1,"")</f>
        <v/>
      </c>
      <c r="AU299" s="6" t="str">
        <f>IF($W299=AU$4,MAX(AU$1:AU298)+1,"")</f>
        <v/>
      </c>
      <c r="AV299" s="6" t="str">
        <f>IF($W299=AV$4,MAX(AV$1:AV298)+1,"")</f>
        <v/>
      </c>
      <c r="AW299" s="6" t="str">
        <f>IF($W299=AW$4,MAX(AW$1:AW298)+1,"")</f>
        <v/>
      </c>
      <c r="AX299" s="6" t="str">
        <f>IF($W299=AX$4,MAX(AX$1:AX298)+1,"")</f>
        <v/>
      </c>
      <c r="AY299" s="6" t="str">
        <f>IF($W299=AY$4,MAX(AY$1:AY298)+1,"")</f>
        <v/>
      </c>
      <c r="AZ299" s="6" t="str">
        <f>IF($W299=AZ$4,MAX(AZ$1:AZ298)+1,"")</f>
        <v/>
      </c>
      <c r="BA299" s="6">
        <f>IF($W299=BA$4,MAX(BA$1:BA298)+1,"")</f>
        <v>3</v>
      </c>
      <c r="BB299" s="6" t="str">
        <f>IF($W299=BB$4,MAX(BB$1:BB298)+1,"")</f>
        <v/>
      </c>
      <c r="BC299" s="6" t="str">
        <f>IF($W299=BC$4,MAX(BC$1:BC298)+1,"")</f>
        <v/>
      </c>
      <c r="BD299" s="6" t="str">
        <f>IF($W299=BD$4,MAX(BD$1:BD298)+1,"")</f>
        <v/>
      </c>
      <c r="BE299" s="6" t="str">
        <f>IF($W299=BE$4,MAX(BE$1:BE298)+1,"")</f>
        <v/>
      </c>
      <c r="BF299" s="6" t="str">
        <f>IF($W299=BF$4,MAX(BF$1:BF298)+1,"")</f>
        <v/>
      </c>
      <c r="BG299" s="6" t="str">
        <f>IF($W299=BG$4,MAX(BG$1:BG298)+1,"")</f>
        <v/>
      </c>
      <c r="BH299" s="6" t="str">
        <f>IF($W299=BH$4,MAX(BH$1:BH298)+1,"")</f>
        <v/>
      </c>
      <c r="BI299" s="6" t="str">
        <f>IF($W299=BI$4,MAX(BI$1:BI298)+1,"")</f>
        <v/>
      </c>
      <c r="BJ299" s="6" t="str">
        <f>IF($W299=BJ$4,MAX(BJ$1:BJ298)+1,"")</f>
        <v/>
      </c>
      <c r="BK299" s="6" t="str">
        <f>IF($W299=BK$4,MAX(BK$1:BK298)+1,"")</f>
        <v/>
      </c>
      <c r="BL299" s="6" t="str">
        <f>IF($W299=BL$4,MAX(BL$1:BL298)+1,"")</f>
        <v/>
      </c>
      <c r="BM299" s="6" t="str">
        <f>IF($W299=BM$4,MAX(BM$1:BM298)+1,"")</f>
        <v/>
      </c>
      <c r="BN299" s="6" t="str">
        <f>IF($W299=BN$4,MAX(BN$1:BN298)+1,"")</f>
        <v/>
      </c>
      <c r="BO299" s="6" t="str">
        <f>IF($W299=BO$4,MAX(BO$1:BO298)+1,"")</f>
        <v/>
      </c>
      <c r="BP299" s="6" t="str">
        <f>IF($W299=BP$4,MAX(BP$1:BP298)+1,"")</f>
        <v/>
      </c>
      <c r="BQ299" s="6" t="str">
        <f>IF($W299=BQ$4,MAX(BQ$1:BQ298)+1,"")</f>
        <v/>
      </c>
      <c r="BR299" s="6" t="str">
        <f>IF($W299=BR$4,MAX(BR$1:BR298)+1,"")</f>
        <v/>
      </c>
      <c r="BS299" s="6" t="str">
        <f>IF($W299=BS$4,MAX(BS$1:BS298)+1,"")</f>
        <v/>
      </c>
      <c r="BT299" s="6" t="str">
        <f>IF($W299=BT$4,MAX(BT$1:BT298)+1,"")</f>
        <v/>
      </c>
      <c r="BU299" s="6" t="str">
        <f>IF($W299=BU$4,MAX(BU$1:BU298)+1,"")</f>
        <v/>
      </c>
      <c r="BV299" s="6" t="str">
        <f>IF($W299=BV$4,MAX(BV$1:BV298)+1,"")</f>
        <v/>
      </c>
      <c r="BW299" s="6" t="str">
        <f>IF($W299=BW$4,MAX(BW$1:BW298)+1,"")</f>
        <v/>
      </c>
      <c r="BX299" s="6" t="str">
        <f>IF($W299=BX$4,MAX(BX$1:BX298)+1,"")</f>
        <v/>
      </c>
      <c r="BY299" s="6" t="str">
        <f>IF($W299=BY$4,MAX(BY$1:BY298)+1,"")</f>
        <v/>
      </c>
      <c r="BZ299" s="6" t="str">
        <f>IF($W299=BZ$4,MAX(BZ$1:BZ298)+1,"")</f>
        <v/>
      </c>
      <c r="CA299" s="6" t="str">
        <f>IF($W299=CA$4,MAX(CA$1:CA298)+1,"")</f>
        <v/>
      </c>
      <c r="CB299" s="6" t="str">
        <f>IF($W299=CB$4,MAX(CB$1:CB298)+1,"")</f>
        <v/>
      </c>
      <c r="CC299" s="6" t="str">
        <f>IF($W299=CC$4,MAX(CC$1:CC298)+1,"")</f>
        <v/>
      </c>
      <c r="CD299" s="6" t="str">
        <f>IF($W299=CD$4,MAX(CD$1:CD298)+1,"")</f>
        <v/>
      </c>
      <c r="CE299" s="6" t="str">
        <f>IF($W299=CE$4,MAX(CE$1:CE298)+1,"")</f>
        <v/>
      </c>
      <c r="CF299" s="6" t="str">
        <f>IF($W299=CF$4,MAX(CF$1:CF298)+1,"")</f>
        <v/>
      </c>
      <c r="CG299" s="6" t="str">
        <f>IF($W299=CG$4,MAX(CG$1:CG298)+1,"")</f>
        <v/>
      </c>
      <c r="CH299" s="6" t="str">
        <f>IF($W299=CH$4,MAX(CH$1:CH298)+1,"")</f>
        <v/>
      </c>
      <c r="CI299" s="6" t="str">
        <f>IF($W299=CI$4,MAX(CI$1:CI298)+1,"")</f>
        <v/>
      </c>
      <c r="CJ299" s="6" t="str">
        <f>IF($W299=CJ$4,MAX(CJ$1:CJ298)+1,"")</f>
        <v/>
      </c>
      <c r="CK299" s="6" t="str">
        <f>IF($W299=CK$4,MAX(CK$1:CK298)+1,"")</f>
        <v/>
      </c>
      <c r="CL299" s="6" t="str">
        <f>IF($W299=CL$4,MAX(CL$1:CL298)+1,"")</f>
        <v/>
      </c>
      <c r="CM299" s="6" t="str">
        <f>IF($W299=CM$4,MAX(CM$1:CM298)+1,"")</f>
        <v/>
      </c>
      <c r="CN299" s="6" t="str">
        <f>IF($W299=CN$4,MAX(CN$1:CN298)+1,"")</f>
        <v/>
      </c>
      <c r="CO299" s="6" t="str">
        <f>IF($W299=CO$4,MAX(CO$1:CO298)+1,"")</f>
        <v/>
      </c>
      <c r="CP299" s="6" t="str">
        <f>IF($W299=CP$4,MAX(CP$1:CP298)+1,"")</f>
        <v/>
      </c>
      <c r="CQ299" s="6" t="str">
        <f>IF($W299=CQ$4,MAX(CQ$1:CQ298)+1,"")</f>
        <v/>
      </c>
      <c r="CR299" s="6" t="str">
        <f>IF($W299=CR$4,MAX(CR$1:CR298)+1,"")</f>
        <v/>
      </c>
      <c r="CS299" s="6" t="str">
        <f>IF($W299=CS$4,MAX(CS$1:CS298)+1,"")</f>
        <v/>
      </c>
      <c r="CT299" s="5">
        <f t="shared" si="65"/>
        <v>3</v>
      </c>
      <c r="CU299" s="6" t="str">
        <f t="shared" si="66"/>
        <v>1129902276706</v>
      </c>
      <c r="CV299" s="5" t="str">
        <f t="shared" si="67"/>
        <v>เด็กหญิง</v>
      </c>
      <c r="CW299" s="5" t="str" cm="1">
        <f t="array" ref="CW299">RIGHT(F299,MIN(LEN(SUBSTITUTE(F299,รายชื่อนักเรียนแยกห้อง!$AD$5:$AD$8,""))))</f>
        <v>จุฑาทิพย์</v>
      </c>
      <c r="CX299" s="6" t="str">
        <f t="shared" si="68"/>
        <v/>
      </c>
      <c r="CY299" s="6">
        <f t="shared" si="69"/>
        <v>0</v>
      </c>
      <c r="CZ299" s="5" t="str">
        <f t="shared" si="70"/>
        <v>มัธยมศึกษาปีที่ 2/3-</v>
      </c>
      <c r="DA299" s="5" t="str">
        <f t="shared" si="71"/>
        <v>มัธยมศึกษาปีที่ 2/3-0</v>
      </c>
      <c r="DC299" s="6" t="str">
        <f>IF(DB299="วิทย์-คณิต (เตรียมวิศวะ)",MAX($DC$1:DC298)+1,"")</f>
        <v/>
      </c>
      <c r="DD299" s="6" t="str">
        <f>IF(DB299="วิทย์-คณิต (วิทยาศาสตร์สุขภาพ)",MAX($DD$1:DD298)+1,"")</f>
        <v/>
      </c>
      <c r="DE299" s="6" t="str">
        <f>IF(DB299="ศิลป์การจัดการธุรกิจการค้าสมัยใหม่",MAX($DE$1:DE298)+1,"")</f>
        <v/>
      </c>
      <c r="DF299" s="6" t="str">
        <f>IF(DB299="ศิลป์ภาษาจีนเพื่อธุรกิจ 4.0",MAX($DF$1:DF298)+1,"")</f>
        <v/>
      </c>
      <c r="DG299" s="6" t="str">
        <f>IF(DB299="ศิลป์ภาษาอังกฤษเพื่อการสื่อสารธุรกิจ",MAX($DG$1:DG298)+1,"")</f>
        <v/>
      </c>
      <c r="DH299" s="6" t="str">
        <f>IF(DB299="นวัตกรรมการจัดการเกษตร",MAX($DH$1:DH298)+1,"")</f>
        <v/>
      </c>
      <c r="DI299" s="5">
        <f t="shared" si="72"/>
        <v>0</v>
      </c>
      <c r="DJ299" s="5" t="str">
        <f t="shared" si="73"/>
        <v>มัธยมศึกษาปีที่ 2/3-27</v>
      </c>
      <c r="DK299" s="5" t="str">
        <f t="shared" si="74"/>
        <v>-0</v>
      </c>
      <c r="DL299" s="5" t="str">
        <f t="shared" si="75"/>
        <v>มัธยมศึกษาปีที่ 2</v>
      </c>
    </row>
    <row r="300" spans="1:116">
      <c r="A300" s="5" t="str">
        <f t="shared" si="61"/>
        <v>มัธยมศึกษาปีที่ 2/3-28</v>
      </c>
      <c r="B300" s="5" t="str">
        <f t="shared" si="62"/>
        <v>ช68207-4</v>
      </c>
      <c r="C300" s="5" t="str">
        <f t="shared" si="63"/>
        <v>-0</v>
      </c>
      <c r="D300" s="8">
        <v>28</v>
      </c>
      <c r="E300" s="9" t="s">
        <v>812</v>
      </c>
      <c r="F300" s="3" t="s">
        <v>813</v>
      </c>
      <c r="G300" s="3" t="s">
        <v>814</v>
      </c>
      <c r="H300" s="11">
        <v>1</v>
      </c>
      <c r="I300" s="11">
        <v>7</v>
      </c>
      <c r="J300" s="11">
        <v>3</v>
      </c>
      <c r="K300" s="11">
        <v>9</v>
      </c>
      <c r="L300" s="11">
        <v>9</v>
      </c>
      <c r="M300" s="11">
        <v>0</v>
      </c>
      <c r="N300" s="11">
        <v>2</v>
      </c>
      <c r="O300" s="11">
        <v>5</v>
      </c>
      <c r="P300" s="11">
        <v>7</v>
      </c>
      <c r="Q300" s="11">
        <v>0</v>
      </c>
      <c r="R300" s="11">
        <v>0</v>
      </c>
      <c r="S300" s="11">
        <v>4</v>
      </c>
      <c r="T300" s="11">
        <v>8</v>
      </c>
      <c r="U300" s="11" t="s">
        <v>581</v>
      </c>
      <c r="W300" s="6" t="str">
        <f>IF(X300="","",IF(X300=รายชื่อชมรม!$B$13,รายชื่อชมรม!$A$13,IF(X300=รายชื่อชมรม!$B$14,รายชื่อชมรม!$A$14,IF(X300=รายชื่อชมรม!$B$15,รายชื่อชมรม!$A$15,IF(X300=รายชื่อชมรม!$B$16,รายชื่อชมรม!$A$16,IF(X300=รายชื่อชมรม!$B$17,รายชื่อชมรม!$A$17,IF(X300=รายชื่อชมรม!$B$18,รายชื่อชมรม!$A$18,IF(X300=รายชื่อชมรม!$B$19,รายชื่อชมรม!$A$19,IF(X300=รายชื่อชมรม!$B$20,รายชื่อชมรม!$A$20,IF(X300=รายชื่อชมรม!$B$21,รายชื่อชมรม!$A$21,IF(X300=รายชื่อชมรม!$B$22,รายชื่อชมรม!$A$22,"-")))))))))))</f>
        <v>ช68207</v>
      </c>
      <c r="X300" s="6" t="s">
        <v>2305</v>
      </c>
      <c r="Y300" s="6" t="str">
        <f>IF(W300=0,"",IF(W300="-","",IF(W300="","",VLOOKUP(W300,รายชื่อชมรม!$A$3:$F$83,3,FALSE))))</f>
        <v>นางโสจาริน  อินทรเรือง</v>
      </c>
      <c r="Z300" s="6" t="str">
        <f>IF(Y300=$Z$4,MAX(Z$1:$Z299)+1,"")</f>
        <v/>
      </c>
      <c r="AA300" s="6" t="str">
        <f>IF($Y300=AA$4,MAX(AA$1:AA299)+1,"")</f>
        <v/>
      </c>
      <c r="AB300" s="6" t="str">
        <f>IF($Y300=AB$4,MAX(AB$1:AB299)+1,"")</f>
        <v/>
      </c>
      <c r="AC300" s="6" t="str">
        <f>IF($Y300=AC$4,MAX(AC$1:AC299)+1,"")</f>
        <v/>
      </c>
      <c r="AD300" s="6" t="str">
        <f>IF($Y300=AD$4,MAX(AD$1:AD299)+1,"")</f>
        <v/>
      </c>
      <c r="AE300" s="6" t="str">
        <f>IF($Y300=AE$4,MAX(AE$1:AE299)+1,"")</f>
        <v/>
      </c>
      <c r="AF300" s="6" t="str">
        <f>IF($Y300=AF$4,MAX(AF$1:AF299)+1,"")</f>
        <v/>
      </c>
      <c r="AG300" s="6" t="str">
        <f>IF($Y300=AG$4,MAX(AG$1:AG299)+1,"")</f>
        <v/>
      </c>
      <c r="AH300" s="6" t="str">
        <f>IF($Y300=AH$4,MAX(AH$1:AH299)+1,"")</f>
        <v/>
      </c>
      <c r="AI300" s="5">
        <f t="shared" si="64"/>
        <v>0</v>
      </c>
      <c r="AK300" s="6" t="str">
        <f>IF($W300=AK$4,MAX(AK$1:AK299)+1,"")</f>
        <v/>
      </c>
      <c r="AL300" s="6" t="str">
        <f>IF($W300=AL$4,MAX(AL$1:AL299)+1,"")</f>
        <v/>
      </c>
      <c r="AM300" s="6" t="str">
        <f>IF($W300=AM$4,MAX(AM$1:AM299)+1,"")</f>
        <v/>
      </c>
      <c r="AN300" s="6" t="str">
        <f>IF($W300=AN$4,MAX(AN$1:AN299)+1,"")</f>
        <v/>
      </c>
      <c r="AO300" s="6" t="str">
        <f>IF($W300=AO$4,MAX(AO$1:AO299)+1,"")</f>
        <v/>
      </c>
      <c r="AP300" s="6" t="str">
        <f>IF($W300=AP$4,MAX(AP$1:AP299)+1,"")</f>
        <v/>
      </c>
      <c r="AQ300" s="6" t="str">
        <f>IF($W300=AQ$4,MAX(AQ$1:AQ299)+1,"")</f>
        <v/>
      </c>
      <c r="AR300" s="6" t="str">
        <f>IF($W300=AR$4,MAX(AR$1:AR299)+1,"")</f>
        <v/>
      </c>
      <c r="AS300" s="6" t="str">
        <f>IF($W300=AS$4,MAX(AS$1:AS299)+1,"")</f>
        <v/>
      </c>
      <c r="AT300" s="6" t="str">
        <f>IF($W300=AT$4,MAX(AT$1:AT299)+1,"")</f>
        <v/>
      </c>
      <c r="AU300" s="6" t="str">
        <f>IF($W300=AU$4,MAX(AU$1:AU299)+1,"")</f>
        <v/>
      </c>
      <c r="AV300" s="6" t="str">
        <f>IF($W300=AV$4,MAX(AV$1:AV299)+1,"")</f>
        <v/>
      </c>
      <c r="AW300" s="6" t="str">
        <f>IF($W300=AW$4,MAX(AW$1:AW299)+1,"")</f>
        <v/>
      </c>
      <c r="AX300" s="6" t="str">
        <f>IF($W300=AX$4,MAX(AX$1:AX299)+1,"")</f>
        <v/>
      </c>
      <c r="AY300" s="6" t="str">
        <f>IF($W300=AY$4,MAX(AY$1:AY299)+1,"")</f>
        <v/>
      </c>
      <c r="AZ300" s="6" t="str">
        <f>IF($W300=AZ$4,MAX(AZ$1:AZ299)+1,"")</f>
        <v/>
      </c>
      <c r="BA300" s="6">
        <f>IF($W300=BA$4,MAX(BA$1:BA299)+1,"")</f>
        <v>4</v>
      </c>
      <c r="BB300" s="6" t="str">
        <f>IF($W300=BB$4,MAX(BB$1:BB299)+1,"")</f>
        <v/>
      </c>
      <c r="BC300" s="6" t="str">
        <f>IF($W300=BC$4,MAX(BC$1:BC299)+1,"")</f>
        <v/>
      </c>
      <c r="BD300" s="6" t="str">
        <f>IF($W300=BD$4,MAX(BD$1:BD299)+1,"")</f>
        <v/>
      </c>
      <c r="BE300" s="6" t="str">
        <f>IF($W300=BE$4,MAX(BE$1:BE299)+1,"")</f>
        <v/>
      </c>
      <c r="BF300" s="6" t="str">
        <f>IF($W300=BF$4,MAX(BF$1:BF299)+1,"")</f>
        <v/>
      </c>
      <c r="BG300" s="6" t="str">
        <f>IF($W300=BG$4,MAX(BG$1:BG299)+1,"")</f>
        <v/>
      </c>
      <c r="BH300" s="6" t="str">
        <f>IF($W300=BH$4,MAX(BH$1:BH299)+1,"")</f>
        <v/>
      </c>
      <c r="BI300" s="6" t="str">
        <f>IF($W300=BI$4,MAX(BI$1:BI299)+1,"")</f>
        <v/>
      </c>
      <c r="BJ300" s="6" t="str">
        <f>IF($W300=BJ$4,MAX(BJ$1:BJ299)+1,"")</f>
        <v/>
      </c>
      <c r="BK300" s="6" t="str">
        <f>IF($W300=BK$4,MAX(BK$1:BK299)+1,"")</f>
        <v/>
      </c>
      <c r="BL300" s="6" t="str">
        <f>IF($W300=BL$4,MAX(BL$1:BL299)+1,"")</f>
        <v/>
      </c>
      <c r="BM300" s="6" t="str">
        <f>IF($W300=BM$4,MAX(BM$1:BM299)+1,"")</f>
        <v/>
      </c>
      <c r="BN300" s="6" t="str">
        <f>IF($W300=BN$4,MAX(BN$1:BN299)+1,"")</f>
        <v/>
      </c>
      <c r="BO300" s="6" t="str">
        <f>IF($W300=BO$4,MAX(BO$1:BO299)+1,"")</f>
        <v/>
      </c>
      <c r="BP300" s="6" t="str">
        <f>IF($W300=BP$4,MAX(BP$1:BP299)+1,"")</f>
        <v/>
      </c>
      <c r="BQ300" s="6" t="str">
        <f>IF($W300=BQ$4,MAX(BQ$1:BQ299)+1,"")</f>
        <v/>
      </c>
      <c r="BR300" s="6" t="str">
        <f>IF($W300=BR$4,MAX(BR$1:BR299)+1,"")</f>
        <v/>
      </c>
      <c r="BS300" s="6" t="str">
        <f>IF($W300=BS$4,MAX(BS$1:BS299)+1,"")</f>
        <v/>
      </c>
      <c r="BT300" s="6" t="str">
        <f>IF($W300=BT$4,MAX(BT$1:BT299)+1,"")</f>
        <v/>
      </c>
      <c r="BU300" s="6" t="str">
        <f>IF($W300=BU$4,MAX(BU$1:BU299)+1,"")</f>
        <v/>
      </c>
      <c r="BV300" s="6" t="str">
        <f>IF($W300=BV$4,MAX(BV$1:BV299)+1,"")</f>
        <v/>
      </c>
      <c r="BW300" s="6" t="str">
        <f>IF($W300=BW$4,MAX(BW$1:BW299)+1,"")</f>
        <v/>
      </c>
      <c r="BX300" s="6" t="str">
        <f>IF($W300=BX$4,MAX(BX$1:BX299)+1,"")</f>
        <v/>
      </c>
      <c r="BY300" s="6" t="str">
        <f>IF($W300=BY$4,MAX(BY$1:BY299)+1,"")</f>
        <v/>
      </c>
      <c r="BZ300" s="6" t="str">
        <f>IF($W300=BZ$4,MAX(BZ$1:BZ299)+1,"")</f>
        <v/>
      </c>
      <c r="CA300" s="6" t="str">
        <f>IF($W300=CA$4,MAX(CA$1:CA299)+1,"")</f>
        <v/>
      </c>
      <c r="CB300" s="6" t="str">
        <f>IF($W300=CB$4,MAX(CB$1:CB299)+1,"")</f>
        <v/>
      </c>
      <c r="CC300" s="6" t="str">
        <f>IF($W300=CC$4,MAX(CC$1:CC299)+1,"")</f>
        <v/>
      </c>
      <c r="CD300" s="6" t="str">
        <f>IF($W300=CD$4,MAX(CD$1:CD299)+1,"")</f>
        <v/>
      </c>
      <c r="CE300" s="6" t="str">
        <f>IF($W300=CE$4,MAX(CE$1:CE299)+1,"")</f>
        <v/>
      </c>
      <c r="CF300" s="6" t="str">
        <f>IF($W300=CF$4,MAX(CF$1:CF299)+1,"")</f>
        <v/>
      </c>
      <c r="CG300" s="6" t="str">
        <f>IF($W300=CG$4,MAX(CG$1:CG299)+1,"")</f>
        <v/>
      </c>
      <c r="CH300" s="6" t="str">
        <f>IF($W300=CH$4,MAX(CH$1:CH299)+1,"")</f>
        <v/>
      </c>
      <c r="CI300" s="6" t="str">
        <f>IF($W300=CI$4,MAX(CI$1:CI299)+1,"")</f>
        <v/>
      </c>
      <c r="CJ300" s="6" t="str">
        <f>IF($W300=CJ$4,MAX(CJ$1:CJ299)+1,"")</f>
        <v/>
      </c>
      <c r="CK300" s="6" t="str">
        <f>IF($W300=CK$4,MAX(CK$1:CK299)+1,"")</f>
        <v/>
      </c>
      <c r="CL300" s="6" t="str">
        <f>IF($W300=CL$4,MAX(CL$1:CL299)+1,"")</f>
        <v/>
      </c>
      <c r="CM300" s="6" t="str">
        <f>IF($W300=CM$4,MAX(CM$1:CM299)+1,"")</f>
        <v/>
      </c>
      <c r="CN300" s="6" t="str">
        <f>IF($W300=CN$4,MAX(CN$1:CN299)+1,"")</f>
        <v/>
      </c>
      <c r="CO300" s="6" t="str">
        <f>IF($W300=CO$4,MAX(CO$1:CO299)+1,"")</f>
        <v/>
      </c>
      <c r="CP300" s="6" t="str">
        <f>IF($W300=CP$4,MAX(CP$1:CP299)+1,"")</f>
        <v/>
      </c>
      <c r="CQ300" s="6" t="str">
        <f>IF($W300=CQ$4,MAX(CQ$1:CQ299)+1,"")</f>
        <v/>
      </c>
      <c r="CR300" s="6" t="str">
        <f>IF($W300=CR$4,MAX(CR$1:CR299)+1,"")</f>
        <v/>
      </c>
      <c r="CS300" s="6" t="str">
        <f>IF($W300=CS$4,MAX(CS$1:CS299)+1,"")</f>
        <v/>
      </c>
      <c r="CT300" s="5">
        <f t="shared" si="65"/>
        <v>4</v>
      </c>
      <c r="CU300" s="6" t="str">
        <f t="shared" si="66"/>
        <v>1739902570048</v>
      </c>
      <c r="CV300" s="5" t="str">
        <f t="shared" si="67"/>
        <v>เด็กหญิง</v>
      </c>
      <c r="CW300" s="5" t="str" cm="1">
        <f t="array" ref="CW300">RIGHT(F300,MIN(LEN(SUBSTITUTE(F300,รายชื่อนักเรียนแยกห้อง!$AD$5:$AD$8,""))))</f>
        <v>เพ็ชร์งาม</v>
      </c>
      <c r="CX300" s="6" t="str">
        <f t="shared" si="68"/>
        <v/>
      </c>
      <c r="CY300" s="6">
        <f t="shared" si="69"/>
        <v>0</v>
      </c>
      <c r="CZ300" s="5" t="str">
        <f t="shared" si="70"/>
        <v>มัธยมศึกษาปีที่ 2/3-</v>
      </c>
      <c r="DA300" s="5" t="str">
        <f t="shared" si="71"/>
        <v>มัธยมศึกษาปีที่ 2/3-0</v>
      </c>
      <c r="DC300" s="6" t="str">
        <f>IF(DB300="วิทย์-คณิต (เตรียมวิศวะ)",MAX($DC$1:DC299)+1,"")</f>
        <v/>
      </c>
      <c r="DD300" s="6" t="str">
        <f>IF(DB300="วิทย์-คณิต (วิทยาศาสตร์สุขภาพ)",MAX($DD$1:DD299)+1,"")</f>
        <v/>
      </c>
      <c r="DE300" s="6" t="str">
        <f>IF(DB300="ศิลป์การจัดการธุรกิจการค้าสมัยใหม่",MAX($DE$1:DE299)+1,"")</f>
        <v/>
      </c>
      <c r="DF300" s="6" t="str">
        <f>IF(DB300="ศิลป์ภาษาจีนเพื่อธุรกิจ 4.0",MAX($DF$1:DF299)+1,"")</f>
        <v/>
      </c>
      <c r="DG300" s="6" t="str">
        <f>IF(DB300="ศิลป์ภาษาอังกฤษเพื่อการสื่อสารธุรกิจ",MAX($DG$1:DG299)+1,"")</f>
        <v/>
      </c>
      <c r="DH300" s="6" t="str">
        <f>IF(DB300="นวัตกรรมการจัดการเกษตร",MAX($DH$1:DH299)+1,"")</f>
        <v/>
      </c>
      <c r="DI300" s="5">
        <f t="shared" si="72"/>
        <v>0</v>
      </c>
      <c r="DJ300" s="5" t="str">
        <f t="shared" si="73"/>
        <v>มัธยมศึกษาปีที่ 2/3-28</v>
      </c>
      <c r="DK300" s="5" t="str">
        <f t="shared" si="74"/>
        <v>-0</v>
      </c>
      <c r="DL300" s="5" t="str">
        <f t="shared" si="75"/>
        <v>มัธยมศึกษาปีที่ 2</v>
      </c>
    </row>
    <row r="301" spans="1:116">
      <c r="A301" s="5" t="str">
        <f t="shared" si="61"/>
        <v>มัธยมศึกษาปีที่ 2/3-29</v>
      </c>
      <c r="B301" s="5" t="str">
        <f t="shared" si="62"/>
        <v>ช68207-5</v>
      </c>
      <c r="C301" s="5" t="str">
        <f t="shared" si="63"/>
        <v>-0</v>
      </c>
      <c r="D301" s="8">
        <v>29</v>
      </c>
      <c r="E301" s="9" t="s">
        <v>815</v>
      </c>
      <c r="F301" s="3" t="s">
        <v>816</v>
      </c>
      <c r="G301" s="3" t="s">
        <v>817</v>
      </c>
      <c r="H301" s="11">
        <v>1</v>
      </c>
      <c r="I301" s="11">
        <v>7</v>
      </c>
      <c r="J301" s="11">
        <v>0</v>
      </c>
      <c r="K301" s="11">
        <v>9</v>
      </c>
      <c r="L301" s="11">
        <v>9</v>
      </c>
      <c r="M301" s="11">
        <v>0</v>
      </c>
      <c r="N301" s="11">
        <v>1</v>
      </c>
      <c r="O301" s="11">
        <v>9</v>
      </c>
      <c r="P301" s="11">
        <v>0</v>
      </c>
      <c r="Q301" s="11">
        <v>9</v>
      </c>
      <c r="R301" s="11">
        <v>3</v>
      </c>
      <c r="S301" s="11">
        <v>2</v>
      </c>
      <c r="T301" s="11">
        <v>7</v>
      </c>
      <c r="U301" s="11" t="s">
        <v>581</v>
      </c>
      <c r="W301" s="6" t="str">
        <f>IF(X301="","",IF(X301=รายชื่อชมรม!$B$13,รายชื่อชมรม!$A$13,IF(X301=รายชื่อชมรม!$B$14,รายชื่อชมรม!$A$14,IF(X301=รายชื่อชมรม!$B$15,รายชื่อชมรม!$A$15,IF(X301=รายชื่อชมรม!$B$16,รายชื่อชมรม!$A$16,IF(X301=รายชื่อชมรม!$B$17,รายชื่อชมรม!$A$17,IF(X301=รายชื่อชมรม!$B$18,รายชื่อชมรม!$A$18,IF(X301=รายชื่อชมรม!$B$19,รายชื่อชมรม!$A$19,IF(X301=รายชื่อชมรม!$B$20,รายชื่อชมรม!$A$20,IF(X301=รายชื่อชมรม!$B$21,รายชื่อชมรม!$A$21,IF(X301=รายชื่อชมรม!$B$22,รายชื่อชมรม!$A$22,"-")))))))))))</f>
        <v>ช68207</v>
      </c>
      <c r="X301" s="6" t="s">
        <v>2305</v>
      </c>
      <c r="Y301" s="6" t="str">
        <f>IF(W301=0,"",IF(W301="-","",IF(W301="","",VLOOKUP(W301,รายชื่อชมรม!$A$3:$F$83,3,FALSE))))</f>
        <v>นางโสจาริน  อินทรเรือง</v>
      </c>
      <c r="Z301" s="6" t="str">
        <f>IF(Y301=$Z$4,MAX(Z$1:$Z300)+1,"")</f>
        <v/>
      </c>
      <c r="AA301" s="6" t="str">
        <f>IF($Y301=AA$4,MAX(AA$1:AA300)+1,"")</f>
        <v/>
      </c>
      <c r="AB301" s="6" t="str">
        <f>IF($Y301=AB$4,MAX(AB$1:AB300)+1,"")</f>
        <v/>
      </c>
      <c r="AC301" s="6" t="str">
        <f>IF($Y301=AC$4,MAX(AC$1:AC300)+1,"")</f>
        <v/>
      </c>
      <c r="AD301" s="6" t="str">
        <f>IF($Y301=AD$4,MAX(AD$1:AD300)+1,"")</f>
        <v/>
      </c>
      <c r="AE301" s="6" t="str">
        <f>IF($Y301=AE$4,MAX(AE$1:AE300)+1,"")</f>
        <v/>
      </c>
      <c r="AF301" s="6" t="str">
        <f>IF($Y301=AF$4,MAX(AF$1:AF300)+1,"")</f>
        <v/>
      </c>
      <c r="AG301" s="6" t="str">
        <f>IF($Y301=AG$4,MAX(AG$1:AG300)+1,"")</f>
        <v/>
      </c>
      <c r="AH301" s="6" t="str">
        <f>IF($Y301=AH$4,MAX(AH$1:AH300)+1,"")</f>
        <v/>
      </c>
      <c r="AI301" s="5">
        <f t="shared" si="64"/>
        <v>0</v>
      </c>
      <c r="AK301" s="6" t="str">
        <f>IF($W301=AK$4,MAX(AK$1:AK300)+1,"")</f>
        <v/>
      </c>
      <c r="AL301" s="6" t="str">
        <f>IF($W301=AL$4,MAX(AL$1:AL300)+1,"")</f>
        <v/>
      </c>
      <c r="AM301" s="6" t="str">
        <f>IF($W301=AM$4,MAX(AM$1:AM300)+1,"")</f>
        <v/>
      </c>
      <c r="AN301" s="6" t="str">
        <f>IF($W301=AN$4,MAX(AN$1:AN300)+1,"")</f>
        <v/>
      </c>
      <c r="AO301" s="6" t="str">
        <f>IF($W301=AO$4,MAX(AO$1:AO300)+1,"")</f>
        <v/>
      </c>
      <c r="AP301" s="6" t="str">
        <f>IF($W301=AP$4,MAX(AP$1:AP300)+1,"")</f>
        <v/>
      </c>
      <c r="AQ301" s="6" t="str">
        <f>IF($W301=AQ$4,MAX(AQ$1:AQ300)+1,"")</f>
        <v/>
      </c>
      <c r="AR301" s="6" t="str">
        <f>IF($W301=AR$4,MAX(AR$1:AR300)+1,"")</f>
        <v/>
      </c>
      <c r="AS301" s="6" t="str">
        <f>IF($W301=AS$4,MAX(AS$1:AS300)+1,"")</f>
        <v/>
      </c>
      <c r="AT301" s="6" t="str">
        <f>IF($W301=AT$4,MAX(AT$1:AT300)+1,"")</f>
        <v/>
      </c>
      <c r="AU301" s="6" t="str">
        <f>IF($W301=AU$4,MAX(AU$1:AU300)+1,"")</f>
        <v/>
      </c>
      <c r="AV301" s="6" t="str">
        <f>IF($W301=AV$4,MAX(AV$1:AV300)+1,"")</f>
        <v/>
      </c>
      <c r="AW301" s="6" t="str">
        <f>IF($W301=AW$4,MAX(AW$1:AW300)+1,"")</f>
        <v/>
      </c>
      <c r="AX301" s="6" t="str">
        <f>IF($W301=AX$4,MAX(AX$1:AX300)+1,"")</f>
        <v/>
      </c>
      <c r="AY301" s="6" t="str">
        <f>IF($W301=AY$4,MAX(AY$1:AY300)+1,"")</f>
        <v/>
      </c>
      <c r="AZ301" s="6" t="str">
        <f>IF($W301=AZ$4,MAX(AZ$1:AZ300)+1,"")</f>
        <v/>
      </c>
      <c r="BA301" s="6">
        <f>IF($W301=BA$4,MAX(BA$1:BA300)+1,"")</f>
        <v>5</v>
      </c>
      <c r="BB301" s="6" t="str">
        <f>IF($W301=BB$4,MAX(BB$1:BB300)+1,"")</f>
        <v/>
      </c>
      <c r="BC301" s="6" t="str">
        <f>IF($W301=BC$4,MAX(BC$1:BC300)+1,"")</f>
        <v/>
      </c>
      <c r="BD301" s="6" t="str">
        <f>IF($W301=BD$4,MAX(BD$1:BD300)+1,"")</f>
        <v/>
      </c>
      <c r="BE301" s="6" t="str">
        <f>IF($W301=BE$4,MAX(BE$1:BE300)+1,"")</f>
        <v/>
      </c>
      <c r="BF301" s="6" t="str">
        <f>IF($W301=BF$4,MAX(BF$1:BF300)+1,"")</f>
        <v/>
      </c>
      <c r="BG301" s="6" t="str">
        <f>IF($W301=BG$4,MAX(BG$1:BG300)+1,"")</f>
        <v/>
      </c>
      <c r="BH301" s="6" t="str">
        <f>IF($W301=BH$4,MAX(BH$1:BH300)+1,"")</f>
        <v/>
      </c>
      <c r="BI301" s="6" t="str">
        <f>IF($W301=BI$4,MAX(BI$1:BI300)+1,"")</f>
        <v/>
      </c>
      <c r="BJ301" s="6" t="str">
        <f>IF($W301=BJ$4,MAX(BJ$1:BJ300)+1,"")</f>
        <v/>
      </c>
      <c r="BK301" s="6" t="str">
        <f>IF($W301=BK$4,MAX(BK$1:BK300)+1,"")</f>
        <v/>
      </c>
      <c r="BL301" s="6" t="str">
        <f>IF($W301=BL$4,MAX(BL$1:BL300)+1,"")</f>
        <v/>
      </c>
      <c r="BM301" s="6" t="str">
        <f>IF($W301=BM$4,MAX(BM$1:BM300)+1,"")</f>
        <v/>
      </c>
      <c r="BN301" s="6" t="str">
        <f>IF($W301=BN$4,MAX(BN$1:BN300)+1,"")</f>
        <v/>
      </c>
      <c r="BO301" s="6" t="str">
        <f>IF($W301=BO$4,MAX(BO$1:BO300)+1,"")</f>
        <v/>
      </c>
      <c r="BP301" s="6" t="str">
        <f>IF($W301=BP$4,MAX(BP$1:BP300)+1,"")</f>
        <v/>
      </c>
      <c r="BQ301" s="6" t="str">
        <f>IF($W301=BQ$4,MAX(BQ$1:BQ300)+1,"")</f>
        <v/>
      </c>
      <c r="BR301" s="6" t="str">
        <f>IF($W301=BR$4,MAX(BR$1:BR300)+1,"")</f>
        <v/>
      </c>
      <c r="BS301" s="6" t="str">
        <f>IF($W301=BS$4,MAX(BS$1:BS300)+1,"")</f>
        <v/>
      </c>
      <c r="BT301" s="6" t="str">
        <f>IF($W301=BT$4,MAX(BT$1:BT300)+1,"")</f>
        <v/>
      </c>
      <c r="BU301" s="6" t="str">
        <f>IF($W301=BU$4,MAX(BU$1:BU300)+1,"")</f>
        <v/>
      </c>
      <c r="BV301" s="6" t="str">
        <f>IF($W301=BV$4,MAX(BV$1:BV300)+1,"")</f>
        <v/>
      </c>
      <c r="BW301" s="6" t="str">
        <f>IF($W301=BW$4,MAX(BW$1:BW300)+1,"")</f>
        <v/>
      </c>
      <c r="BX301" s="6" t="str">
        <f>IF($W301=BX$4,MAX(BX$1:BX300)+1,"")</f>
        <v/>
      </c>
      <c r="BY301" s="6" t="str">
        <f>IF($W301=BY$4,MAX(BY$1:BY300)+1,"")</f>
        <v/>
      </c>
      <c r="BZ301" s="6" t="str">
        <f>IF($W301=BZ$4,MAX(BZ$1:BZ300)+1,"")</f>
        <v/>
      </c>
      <c r="CA301" s="6" t="str">
        <f>IF($W301=CA$4,MAX(CA$1:CA300)+1,"")</f>
        <v/>
      </c>
      <c r="CB301" s="6" t="str">
        <f>IF($W301=CB$4,MAX(CB$1:CB300)+1,"")</f>
        <v/>
      </c>
      <c r="CC301" s="6" t="str">
        <f>IF($W301=CC$4,MAX(CC$1:CC300)+1,"")</f>
        <v/>
      </c>
      <c r="CD301" s="6" t="str">
        <f>IF($W301=CD$4,MAX(CD$1:CD300)+1,"")</f>
        <v/>
      </c>
      <c r="CE301" s="6" t="str">
        <f>IF($W301=CE$4,MAX(CE$1:CE300)+1,"")</f>
        <v/>
      </c>
      <c r="CF301" s="6" t="str">
        <f>IF($W301=CF$4,MAX(CF$1:CF300)+1,"")</f>
        <v/>
      </c>
      <c r="CG301" s="6" t="str">
        <f>IF($W301=CG$4,MAX(CG$1:CG300)+1,"")</f>
        <v/>
      </c>
      <c r="CH301" s="6" t="str">
        <f>IF($W301=CH$4,MAX(CH$1:CH300)+1,"")</f>
        <v/>
      </c>
      <c r="CI301" s="6" t="str">
        <f>IF($W301=CI$4,MAX(CI$1:CI300)+1,"")</f>
        <v/>
      </c>
      <c r="CJ301" s="6" t="str">
        <f>IF($W301=CJ$4,MAX(CJ$1:CJ300)+1,"")</f>
        <v/>
      </c>
      <c r="CK301" s="6" t="str">
        <f>IF($W301=CK$4,MAX(CK$1:CK300)+1,"")</f>
        <v/>
      </c>
      <c r="CL301" s="6" t="str">
        <f>IF($W301=CL$4,MAX(CL$1:CL300)+1,"")</f>
        <v/>
      </c>
      <c r="CM301" s="6" t="str">
        <f>IF($W301=CM$4,MAX(CM$1:CM300)+1,"")</f>
        <v/>
      </c>
      <c r="CN301" s="6" t="str">
        <f>IF($W301=CN$4,MAX(CN$1:CN300)+1,"")</f>
        <v/>
      </c>
      <c r="CO301" s="6" t="str">
        <f>IF($W301=CO$4,MAX(CO$1:CO300)+1,"")</f>
        <v/>
      </c>
      <c r="CP301" s="6" t="str">
        <f>IF($W301=CP$4,MAX(CP$1:CP300)+1,"")</f>
        <v/>
      </c>
      <c r="CQ301" s="6" t="str">
        <f>IF($W301=CQ$4,MAX(CQ$1:CQ300)+1,"")</f>
        <v/>
      </c>
      <c r="CR301" s="6" t="str">
        <f>IF($W301=CR$4,MAX(CR$1:CR300)+1,"")</f>
        <v/>
      </c>
      <c r="CS301" s="6" t="str">
        <f>IF($W301=CS$4,MAX(CS$1:CS300)+1,"")</f>
        <v/>
      </c>
      <c r="CT301" s="5">
        <f t="shared" si="65"/>
        <v>5</v>
      </c>
      <c r="CU301" s="6" t="str">
        <f t="shared" si="66"/>
        <v>1709901909327</v>
      </c>
      <c r="CV301" s="5" t="str">
        <f t="shared" si="67"/>
        <v>เด็กหญิง</v>
      </c>
      <c r="CW301" s="5" t="str" cm="1">
        <f t="array" ref="CW301">RIGHT(F301,MIN(LEN(SUBSTITUTE(F301,รายชื่อนักเรียนแยกห้อง!$AD$5:$AD$8,""))))</f>
        <v>วิภาดา</v>
      </c>
      <c r="CX301" s="6" t="str">
        <f t="shared" si="68"/>
        <v/>
      </c>
      <c r="CY301" s="6">
        <f t="shared" si="69"/>
        <v>0</v>
      </c>
      <c r="CZ301" s="5" t="str">
        <f t="shared" si="70"/>
        <v>มัธยมศึกษาปีที่ 2/3-</v>
      </c>
      <c r="DA301" s="5" t="str">
        <f t="shared" si="71"/>
        <v>มัธยมศึกษาปีที่ 2/3-0</v>
      </c>
      <c r="DC301" s="6" t="str">
        <f>IF(DB301="วิทย์-คณิต (เตรียมวิศวะ)",MAX($DC$1:DC300)+1,"")</f>
        <v/>
      </c>
      <c r="DD301" s="6" t="str">
        <f>IF(DB301="วิทย์-คณิต (วิทยาศาสตร์สุขภาพ)",MAX($DD$1:DD300)+1,"")</f>
        <v/>
      </c>
      <c r="DE301" s="6" t="str">
        <f>IF(DB301="ศิลป์การจัดการธุรกิจการค้าสมัยใหม่",MAX($DE$1:DE300)+1,"")</f>
        <v/>
      </c>
      <c r="DF301" s="6" t="str">
        <f>IF(DB301="ศิลป์ภาษาจีนเพื่อธุรกิจ 4.0",MAX($DF$1:DF300)+1,"")</f>
        <v/>
      </c>
      <c r="DG301" s="6" t="str">
        <f>IF(DB301="ศิลป์ภาษาอังกฤษเพื่อการสื่อสารธุรกิจ",MAX($DG$1:DG300)+1,"")</f>
        <v/>
      </c>
      <c r="DH301" s="6" t="str">
        <f>IF(DB301="นวัตกรรมการจัดการเกษตร",MAX($DH$1:DH300)+1,"")</f>
        <v/>
      </c>
      <c r="DI301" s="5">
        <f t="shared" si="72"/>
        <v>0</v>
      </c>
      <c r="DJ301" s="5" t="str">
        <f t="shared" si="73"/>
        <v>มัธยมศึกษาปีที่ 2/3-29</v>
      </c>
      <c r="DK301" s="5" t="str">
        <f t="shared" si="74"/>
        <v>-0</v>
      </c>
      <c r="DL301" s="5" t="str">
        <f t="shared" si="75"/>
        <v>มัธยมศึกษาปีที่ 2</v>
      </c>
    </row>
    <row r="302" spans="1:116">
      <c r="A302" s="5" t="str">
        <f t="shared" si="61"/>
        <v>มัธยมศึกษาปีที่ 2/3-30</v>
      </c>
      <c r="B302" s="5" t="str">
        <f t="shared" si="62"/>
        <v>ช68208-7</v>
      </c>
      <c r="C302" s="5" t="str">
        <f t="shared" si="63"/>
        <v>-0</v>
      </c>
      <c r="D302" s="8">
        <v>30</v>
      </c>
      <c r="E302" s="9" t="s">
        <v>818</v>
      </c>
      <c r="F302" s="3" t="s">
        <v>2067</v>
      </c>
      <c r="G302" s="3" t="s">
        <v>819</v>
      </c>
      <c r="H302" s="11">
        <v>1</v>
      </c>
      <c r="I302" s="11">
        <v>7</v>
      </c>
      <c r="J302" s="11">
        <v>0</v>
      </c>
      <c r="K302" s="11">
        <v>7</v>
      </c>
      <c r="L302" s="11">
        <v>7</v>
      </c>
      <c r="M302" s="11">
        <v>0</v>
      </c>
      <c r="N302" s="11">
        <v>0</v>
      </c>
      <c r="O302" s="11">
        <v>0</v>
      </c>
      <c r="P302" s="11">
        <v>1</v>
      </c>
      <c r="Q302" s="11">
        <v>7</v>
      </c>
      <c r="R302" s="11">
        <v>4</v>
      </c>
      <c r="S302" s="11">
        <v>1</v>
      </c>
      <c r="T302" s="11">
        <v>9</v>
      </c>
      <c r="U302" s="11" t="s">
        <v>581</v>
      </c>
      <c r="W302" s="6" t="str">
        <f>IF(X302="","",IF(X302=รายชื่อชมรม!$B$13,รายชื่อชมรม!$A$13,IF(X302=รายชื่อชมรม!$B$14,รายชื่อชมรม!$A$14,IF(X302=รายชื่อชมรม!$B$15,รายชื่อชมรม!$A$15,IF(X302=รายชื่อชมรม!$B$16,รายชื่อชมรม!$A$16,IF(X302=รายชื่อชมรม!$B$17,รายชื่อชมรม!$A$17,IF(X302=รายชื่อชมรม!$B$18,รายชื่อชมรม!$A$18,IF(X302=รายชื่อชมรม!$B$19,รายชื่อชมรม!$A$19,IF(X302=รายชื่อชมรม!$B$20,รายชื่อชมรม!$A$20,IF(X302=รายชื่อชมรม!$B$21,รายชื่อชมรม!$A$21,IF(X302=รายชื่อชมรม!$B$22,รายชื่อชมรม!$A$22,"-")))))))))))</f>
        <v>ช68208</v>
      </c>
      <c r="X302" s="6" t="s">
        <v>2321</v>
      </c>
      <c r="Y302" s="6" t="str">
        <f>IF(W302=0,"",IF(W302="-","",IF(W302="","",VLOOKUP(W302,รายชื่อชมรม!$A$3:$F$83,3,FALSE))))</f>
        <v>นางสาวอภิชยา  จิตรีเนื่อง</v>
      </c>
      <c r="Z302" s="6" t="str">
        <f>IF(Y302=$Z$4,MAX(Z$1:$Z301)+1,"")</f>
        <v/>
      </c>
      <c r="AA302" s="6" t="str">
        <f>IF($Y302=AA$4,MAX(AA$1:AA301)+1,"")</f>
        <v/>
      </c>
      <c r="AB302" s="6" t="str">
        <f>IF($Y302=AB$4,MAX(AB$1:AB301)+1,"")</f>
        <v/>
      </c>
      <c r="AC302" s="6" t="str">
        <f>IF($Y302=AC$4,MAX(AC$1:AC301)+1,"")</f>
        <v/>
      </c>
      <c r="AD302" s="6" t="str">
        <f>IF($Y302=AD$4,MAX(AD$1:AD301)+1,"")</f>
        <v/>
      </c>
      <c r="AE302" s="6" t="str">
        <f>IF($Y302=AE$4,MAX(AE$1:AE301)+1,"")</f>
        <v/>
      </c>
      <c r="AF302" s="6" t="str">
        <f>IF($Y302=AF$4,MAX(AF$1:AF301)+1,"")</f>
        <v/>
      </c>
      <c r="AG302" s="6" t="str">
        <f>IF($Y302=AG$4,MAX(AG$1:AG301)+1,"")</f>
        <v/>
      </c>
      <c r="AH302" s="6" t="str">
        <f>IF($Y302=AH$4,MAX(AH$1:AH301)+1,"")</f>
        <v/>
      </c>
      <c r="AI302" s="5">
        <f t="shared" si="64"/>
        <v>0</v>
      </c>
      <c r="AK302" s="6" t="str">
        <f>IF($W302=AK$4,MAX(AK$1:AK301)+1,"")</f>
        <v/>
      </c>
      <c r="AL302" s="6" t="str">
        <f>IF($W302=AL$4,MAX(AL$1:AL301)+1,"")</f>
        <v/>
      </c>
      <c r="AM302" s="6" t="str">
        <f>IF($W302=AM$4,MAX(AM$1:AM301)+1,"")</f>
        <v/>
      </c>
      <c r="AN302" s="6" t="str">
        <f>IF($W302=AN$4,MAX(AN$1:AN301)+1,"")</f>
        <v/>
      </c>
      <c r="AO302" s="6" t="str">
        <f>IF($W302=AO$4,MAX(AO$1:AO301)+1,"")</f>
        <v/>
      </c>
      <c r="AP302" s="6" t="str">
        <f>IF($W302=AP$4,MAX(AP$1:AP301)+1,"")</f>
        <v/>
      </c>
      <c r="AQ302" s="6" t="str">
        <f>IF($W302=AQ$4,MAX(AQ$1:AQ301)+1,"")</f>
        <v/>
      </c>
      <c r="AR302" s="6" t="str">
        <f>IF($W302=AR$4,MAX(AR$1:AR301)+1,"")</f>
        <v/>
      </c>
      <c r="AS302" s="6" t="str">
        <f>IF($W302=AS$4,MAX(AS$1:AS301)+1,"")</f>
        <v/>
      </c>
      <c r="AT302" s="6" t="str">
        <f>IF($W302=AT$4,MAX(AT$1:AT301)+1,"")</f>
        <v/>
      </c>
      <c r="AU302" s="6" t="str">
        <f>IF($W302=AU$4,MAX(AU$1:AU301)+1,"")</f>
        <v/>
      </c>
      <c r="AV302" s="6" t="str">
        <f>IF($W302=AV$4,MAX(AV$1:AV301)+1,"")</f>
        <v/>
      </c>
      <c r="AW302" s="6" t="str">
        <f>IF($W302=AW$4,MAX(AW$1:AW301)+1,"")</f>
        <v/>
      </c>
      <c r="AX302" s="6" t="str">
        <f>IF($W302=AX$4,MAX(AX$1:AX301)+1,"")</f>
        <v/>
      </c>
      <c r="AY302" s="6" t="str">
        <f>IF($W302=AY$4,MAX(AY$1:AY301)+1,"")</f>
        <v/>
      </c>
      <c r="AZ302" s="6" t="str">
        <f>IF($W302=AZ$4,MAX(AZ$1:AZ301)+1,"")</f>
        <v/>
      </c>
      <c r="BA302" s="6" t="str">
        <f>IF($W302=BA$4,MAX(BA$1:BA301)+1,"")</f>
        <v/>
      </c>
      <c r="BB302" s="6">
        <f>IF($W302=BB$4,MAX(BB$1:BB301)+1,"")</f>
        <v>7</v>
      </c>
      <c r="BC302" s="6" t="str">
        <f>IF($W302=BC$4,MAX(BC$1:BC301)+1,"")</f>
        <v/>
      </c>
      <c r="BD302" s="6" t="str">
        <f>IF($W302=BD$4,MAX(BD$1:BD301)+1,"")</f>
        <v/>
      </c>
      <c r="BE302" s="6" t="str">
        <f>IF($W302=BE$4,MAX(BE$1:BE301)+1,"")</f>
        <v/>
      </c>
      <c r="BF302" s="6" t="str">
        <f>IF($W302=BF$4,MAX(BF$1:BF301)+1,"")</f>
        <v/>
      </c>
      <c r="BG302" s="6" t="str">
        <f>IF($W302=BG$4,MAX(BG$1:BG301)+1,"")</f>
        <v/>
      </c>
      <c r="BH302" s="6" t="str">
        <f>IF($W302=BH$4,MAX(BH$1:BH301)+1,"")</f>
        <v/>
      </c>
      <c r="BI302" s="6" t="str">
        <f>IF($W302=BI$4,MAX(BI$1:BI301)+1,"")</f>
        <v/>
      </c>
      <c r="BJ302" s="6" t="str">
        <f>IF($W302=BJ$4,MAX(BJ$1:BJ301)+1,"")</f>
        <v/>
      </c>
      <c r="BK302" s="6" t="str">
        <f>IF($W302=BK$4,MAX(BK$1:BK301)+1,"")</f>
        <v/>
      </c>
      <c r="BL302" s="6" t="str">
        <f>IF($W302=BL$4,MAX(BL$1:BL301)+1,"")</f>
        <v/>
      </c>
      <c r="BM302" s="6" t="str">
        <f>IF($W302=BM$4,MAX(BM$1:BM301)+1,"")</f>
        <v/>
      </c>
      <c r="BN302" s="6" t="str">
        <f>IF($W302=BN$4,MAX(BN$1:BN301)+1,"")</f>
        <v/>
      </c>
      <c r="BO302" s="6" t="str">
        <f>IF($W302=BO$4,MAX(BO$1:BO301)+1,"")</f>
        <v/>
      </c>
      <c r="BP302" s="6" t="str">
        <f>IF($W302=BP$4,MAX(BP$1:BP301)+1,"")</f>
        <v/>
      </c>
      <c r="BQ302" s="6" t="str">
        <f>IF($W302=BQ$4,MAX(BQ$1:BQ301)+1,"")</f>
        <v/>
      </c>
      <c r="BR302" s="6" t="str">
        <f>IF($W302=BR$4,MAX(BR$1:BR301)+1,"")</f>
        <v/>
      </c>
      <c r="BS302" s="6" t="str">
        <f>IF($W302=BS$4,MAX(BS$1:BS301)+1,"")</f>
        <v/>
      </c>
      <c r="BT302" s="6" t="str">
        <f>IF($W302=BT$4,MAX(BT$1:BT301)+1,"")</f>
        <v/>
      </c>
      <c r="BU302" s="6" t="str">
        <f>IF($W302=BU$4,MAX(BU$1:BU301)+1,"")</f>
        <v/>
      </c>
      <c r="BV302" s="6" t="str">
        <f>IF($W302=BV$4,MAX(BV$1:BV301)+1,"")</f>
        <v/>
      </c>
      <c r="BW302" s="6" t="str">
        <f>IF($W302=BW$4,MAX(BW$1:BW301)+1,"")</f>
        <v/>
      </c>
      <c r="BX302" s="6" t="str">
        <f>IF($W302=BX$4,MAX(BX$1:BX301)+1,"")</f>
        <v/>
      </c>
      <c r="BY302" s="6" t="str">
        <f>IF($W302=BY$4,MAX(BY$1:BY301)+1,"")</f>
        <v/>
      </c>
      <c r="BZ302" s="6" t="str">
        <f>IF($W302=BZ$4,MAX(BZ$1:BZ301)+1,"")</f>
        <v/>
      </c>
      <c r="CA302" s="6" t="str">
        <f>IF($W302=CA$4,MAX(CA$1:CA301)+1,"")</f>
        <v/>
      </c>
      <c r="CB302" s="6" t="str">
        <f>IF($W302=CB$4,MAX(CB$1:CB301)+1,"")</f>
        <v/>
      </c>
      <c r="CC302" s="6" t="str">
        <f>IF($W302=CC$4,MAX(CC$1:CC301)+1,"")</f>
        <v/>
      </c>
      <c r="CD302" s="6" t="str">
        <f>IF($W302=CD$4,MAX(CD$1:CD301)+1,"")</f>
        <v/>
      </c>
      <c r="CE302" s="6" t="str">
        <f>IF($W302=CE$4,MAX(CE$1:CE301)+1,"")</f>
        <v/>
      </c>
      <c r="CF302" s="6" t="str">
        <f>IF($W302=CF$4,MAX(CF$1:CF301)+1,"")</f>
        <v/>
      </c>
      <c r="CG302" s="6" t="str">
        <f>IF($W302=CG$4,MAX(CG$1:CG301)+1,"")</f>
        <v/>
      </c>
      <c r="CH302" s="6" t="str">
        <f>IF($W302=CH$4,MAX(CH$1:CH301)+1,"")</f>
        <v/>
      </c>
      <c r="CI302" s="6" t="str">
        <f>IF($W302=CI$4,MAX(CI$1:CI301)+1,"")</f>
        <v/>
      </c>
      <c r="CJ302" s="6" t="str">
        <f>IF($W302=CJ$4,MAX(CJ$1:CJ301)+1,"")</f>
        <v/>
      </c>
      <c r="CK302" s="6" t="str">
        <f>IF($W302=CK$4,MAX(CK$1:CK301)+1,"")</f>
        <v/>
      </c>
      <c r="CL302" s="6" t="str">
        <f>IF($W302=CL$4,MAX(CL$1:CL301)+1,"")</f>
        <v/>
      </c>
      <c r="CM302" s="6" t="str">
        <f>IF($W302=CM$4,MAX(CM$1:CM301)+1,"")</f>
        <v/>
      </c>
      <c r="CN302" s="6" t="str">
        <f>IF($W302=CN$4,MAX(CN$1:CN301)+1,"")</f>
        <v/>
      </c>
      <c r="CO302" s="6" t="str">
        <f>IF($W302=CO$4,MAX(CO$1:CO301)+1,"")</f>
        <v/>
      </c>
      <c r="CP302" s="6" t="str">
        <f>IF($W302=CP$4,MAX(CP$1:CP301)+1,"")</f>
        <v/>
      </c>
      <c r="CQ302" s="6" t="str">
        <f>IF($W302=CQ$4,MAX(CQ$1:CQ301)+1,"")</f>
        <v/>
      </c>
      <c r="CR302" s="6" t="str">
        <f>IF($W302=CR$4,MAX(CR$1:CR301)+1,"")</f>
        <v/>
      </c>
      <c r="CS302" s="6" t="str">
        <f>IF($W302=CS$4,MAX(CS$1:CS301)+1,"")</f>
        <v/>
      </c>
      <c r="CT302" s="5">
        <f t="shared" si="65"/>
        <v>7</v>
      </c>
      <c r="CU302" s="6" t="str">
        <f t="shared" si="66"/>
        <v>1707700017419</v>
      </c>
      <c r="CV302" s="5" t="str">
        <f t="shared" si="67"/>
        <v>เด็กหญิง</v>
      </c>
      <c r="CW302" s="5" t="str" cm="1">
        <f t="array" ref="CW302">RIGHT(F302,MIN(LEN(SUBSTITUTE(F302,รายชื่อนักเรียนแยกห้อง!$AD$5:$AD$8,""))))</f>
        <v xml:space="preserve">จันทรกานต์ </v>
      </c>
      <c r="CX302" s="6" t="str">
        <f t="shared" si="68"/>
        <v/>
      </c>
      <c r="CY302" s="6">
        <f t="shared" si="69"/>
        <v>0</v>
      </c>
      <c r="CZ302" s="5" t="str">
        <f t="shared" si="70"/>
        <v>มัธยมศึกษาปีที่ 2/3-</v>
      </c>
      <c r="DA302" s="5" t="str">
        <f t="shared" si="71"/>
        <v>มัธยมศึกษาปีที่ 2/3-0</v>
      </c>
      <c r="DC302" s="6" t="str">
        <f>IF(DB302="วิทย์-คณิต (เตรียมวิศวะ)",MAX($DC$1:DC301)+1,"")</f>
        <v/>
      </c>
      <c r="DD302" s="6" t="str">
        <f>IF(DB302="วิทย์-คณิต (วิทยาศาสตร์สุขภาพ)",MAX($DD$1:DD301)+1,"")</f>
        <v/>
      </c>
      <c r="DE302" s="6" t="str">
        <f>IF(DB302="ศิลป์การจัดการธุรกิจการค้าสมัยใหม่",MAX($DE$1:DE301)+1,"")</f>
        <v/>
      </c>
      <c r="DF302" s="6" t="str">
        <f>IF(DB302="ศิลป์ภาษาจีนเพื่อธุรกิจ 4.0",MAX($DF$1:DF301)+1,"")</f>
        <v/>
      </c>
      <c r="DG302" s="6" t="str">
        <f>IF(DB302="ศิลป์ภาษาอังกฤษเพื่อการสื่อสารธุรกิจ",MAX($DG$1:DG301)+1,"")</f>
        <v/>
      </c>
      <c r="DH302" s="6" t="str">
        <f>IF(DB302="นวัตกรรมการจัดการเกษตร",MAX($DH$1:DH301)+1,"")</f>
        <v/>
      </c>
      <c r="DI302" s="5">
        <f t="shared" si="72"/>
        <v>0</v>
      </c>
      <c r="DJ302" s="5" t="str">
        <f t="shared" si="73"/>
        <v>มัธยมศึกษาปีที่ 2/3-30</v>
      </c>
      <c r="DK302" s="5" t="str">
        <f t="shared" si="74"/>
        <v>-0</v>
      </c>
      <c r="DL302" s="5" t="str">
        <f t="shared" si="75"/>
        <v>มัธยมศึกษาปีที่ 2</v>
      </c>
    </row>
    <row r="303" spans="1:116">
      <c r="A303" s="5" t="str">
        <f t="shared" si="61"/>
        <v>มัธยมศึกษาปีที่ 2/3-31</v>
      </c>
      <c r="B303" s="5" t="str">
        <f t="shared" si="62"/>
        <v>ช68208-8</v>
      </c>
      <c r="C303" s="5" t="str">
        <f t="shared" si="63"/>
        <v>-0</v>
      </c>
      <c r="D303" s="8">
        <v>31</v>
      </c>
      <c r="E303" s="9" t="s">
        <v>820</v>
      </c>
      <c r="F303" s="3" t="s">
        <v>821</v>
      </c>
      <c r="G303" s="3" t="s">
        <v>822</v>
      </c>
      <c r="H303" s="11">
        <v>1</v>
      </c>
      <c r="I303" s="11">
        <v>1</v>
      </c>
      <c r="J303" s="11">
        <v>0</v>
      </c>
      <c r="K303" s="11">
        <v>3</v>
      </c>
      <c r="L303" s="11">
        <v>7</v>
      </c>
      <c r="M303" s="11">
        <v>0</v>
      </c>
      <c r="N303" s="11">
        <v>4</v>
      </c>
      <c r="O303" s="11">
        <v>6</v>
      </c>
      <c r="P303" s="11">
        <v>6</v>
      </c>
      <c r="Q303" s="11">
        <v>4</v>
      </c>
      <c r="R303" s="11">
        <v>8</v>
      </c>
      <c r="S303" s="11">
        <v>0</v>
      </c>
      <c r="T303" s="11">
        <v>1</v>
      </c>
      <c r="U303" s="11" t="s">
        <v>581</v>
      </c>
      <c r="W303" s="6" t="str">
        <f>IF(X303="","",IF(X303=รายชื่อชมรม!$B$13,รายชื่อชมรม!$A$13,IF(X303=รายชื่อชมรม!$B$14,รายชื่อชมรม!$A$14,IF(X303=รายชื่อชมรม!$B$15,รายชื่อชมรม!$A$15,IF(X303=รายชื่อชมรม!$B$16,รายชื่อชมรม!$A$16,IF(X303=รายชื่อชมรม!$B$17,รายชื่อชมรม!$A$17,IF(X303=รายชื่อชมรม!$B$18,รายชื่อชมรม!$A$18,IF(X303=รายชื่อชมรม!$B$19,รายชื่อชมรม!$A$19,IF(X303=รายชื่อชมรม!$B$20,รายชื่อชมรม!$A$20,IF(X303=รายชื่อชมรม!$B$21,รายชื่อชมรม!$A$21,IF(X303=รายชื่อชมรม!$B$22,รายชื่อชมรม!$A$22,"-")))))))))))</f>
        <v>ช68208</v>
      </c>
      <c r="X303" s="6" t="s">
        <v>2321</v>
      </c>
      <c r="Y303" s="6" t="str">
        <f>IF(W303=0,"",IF(W303="-","",IF(W303="","",VLOOKUP(W303,รายชื่อชมรม!$A$3:$F$83,3,FALSE))))</f>
        <v>นางสาวอภิชยา  จิตรีเนื่อง</v>
      </c>
      <c r="Z303" s="6" t="str">
        <f>IF(Y303=$Z$4,MAX(Z$1:$Z302)+1,"")</f>
        <v/>
      </c>
      <c r="AA303" s="6" t="str">
        <f>IF($Y303=AA$4,MAX(AA$1:AA302)+1,"")</f>
        <v/>
      </c>
      <c r="AB303" s="6" t="str">
        <f>IF($Y303=AB$4,MAX(AB$1:AB302)+1,"")</f>
        <v/>
      </c>
      <c r="AC303" s="6" t="str">
        <f>IF($Y303=AC$4,MAX(AC$1:AC302)+1,"")</f>
        <v/>
      </c>
      <c r="AD303" s="6" t="str">
        <f>IF($Y303=AD$4,MAX(AD$1:AD302)+1,"")</f>
        <v/>
      </c>
      <c r="AE303" s="6" t="str">
        <f>IF($Y303=AE$4,MAX(AE$1:AE302)+1,"")</f>
        <v/>
      </c>
      <c r="AF303" s="6" t="str">
        <f>IF($Y303=AF$4,MAX(AF$1:AF302)+1,"")</f>
        <v/>
      </c>
      <c r="AG303" s="6" t="str">
        <f>IF($Y303=AG$4,MAX(AG$1:AG302)+1,"")</f>
        <v/>
      </c>
      <c r="AH303" s="6" t="str">
        <f>IF($Y303=AH$4,MAX(AH$1:AH302)+1,"")</f>
        <v/>
      </c>
      <c r="AI303" s="5">
        <f t="shared" si="64"/>
        <v>0</v>
      </c>
      <c r="AK303" s="6" t="str">
        <f>IF($W303=AK$4,MAX(AK$1:AK302)+1,"")</f>
        <v/>
      </c>
      <c r="AL303" s="6" t="str">
        <f>IF($W303=AL$4,MAX(AL$1:AL302)+1,"")</f>
        <v/>
      </c>
      <c r="AM303" s="6" t="str">
        <f>IF($W303=AM$4,MAX(AM$1:AM302)+1,"")</f>
        <v/>
      </c>
      <c r="AN303" s="6" t="str">
        <f>IF($W303=AN$4,MAX(AN$1:AN302)+1,"")</f>
        <v/>
      </c>
      <c r="AO303" s="6" t="str">
        <f>IF($W303=AO$4,MAX(AO$1:AO302)+1,"")</f>
        <v/>
      </c>
      <c r="AP303" s="6" t="str">
        <f>IF($W303=AP$4,MAX(AP$1:AP302)+1,"")</f>
        <v/>
      </c>
      <c r="AQ303" s="6" t="str">
        <f>IF($W303=AQ$4,MAX(AQ$1:AQ302)+1,"")</f>
        <v/>
      </c>
      <c r="AR303" s="6" t="str">
        <f>IF($W303=AR$4,MAX(AR$1:AR302)+1,"")</f>
        <v/>
      </c>
      <c r="AS303" s="6" t="str">
        <f>IF($W303=AS$4,MAX(AS$1:AS302)+1,"")</f>
        <v/>
      </c>
      <c r="AT303" s="6" t="str">
        <f>IF($W303=AT$4,MAX(AT$1:AT302)+1,"")</f>
        <v/>
      </c>
      <c r="AU303" s="6" t="str">
        <f>IF($W303=AU$4,MAX(AU$1:AU302)+1,"")</f>
        <v/>
      </c>
      <c r="AV303" s="6" t="str">
        <f>IF($W303=AV$4,MAX(AV$1:AV302)+1,"")</f>
        <v/>
      </c>
      <c r="AW303" s="6" t="str">
        <f>IF($W303=AW$4,MAX(AW$1:AW302)+1,"")</f>
        <v/>
      </c>
      <c r="AX303" s="6" t="str">
        <f>IF($W303=AX$4,MAX(AX$1:AX302)+1,"")</f>
        <v/>
      </c>
      <c r="AY303" s="6" t="str">
        <f>IF($W303=AY$4,MAX(AY$1:AY302)+1,"")</f>
        <v/>
      </c>
      <c r="AZ303" s="6" t="str">
        <f>IF($W303=AZ$4,MAX(AZ$1:AZ302)+1,"")</f>
        <v/>
      </c>
      <c r="BA303" s="6" t="str">
        <f>IF($W303=BA$4,MAX(BA$1:BA302)+1,"")</f>
        <v/>
      </c>
      <c r="BB303" s="6">
        <f>IF($W303=BB$4,MAX(BB$1:BB302)+1,"")</f>
        <v>8</v>
      </c>
      <c r="BC303" s="6" t="str">
        <f>IF($W303=BC$4,MAX(BC$1:BC302)+1,"")</f>
        <v/>
      </c>
      <c r="BD303" s="6" t="str">
        <f>IF($W303=BD$4,MAX(BD$1:BD302)+1,"")</f>
        <v/>
      </c>
      <c r="BE303" s="6" t="str">
        <f>IF($W303=BE$4,MAX(BE$1:BE302)+1,"")</f>
        <v/>
      </c>
      <c r="BF303" s="6" t="str">
        <f>IF($W303=BF$4,MAX(BF$1:BF302)+1,"")</f>
        <v/>
      </c>
      <c r="BG303" s="6" t="str">
        <f>IF($W303=BG$4,MAX(BG$1:BG302)+1,"")</f>
        <v/>
      </c>
      <c r="BH303" s="6" t="str">
        <f>IF($W303=BH$4,MAX(BH$1:BH302)+1,"")</f>
        <v/>
      </c>
      <c r="BI303" s="6" t="str">
        <f>IF($W303=BI$4,MAX(BI$1:BI302)+1,"")</f>
        <v/>
      </c>
      <c r="BJ303" s="6" t="str">
        <f>IF($W303=BJ$4,MAX(BJ$1:BJ302)+1,"")</f>
        <v/>
      </c>
      <c r="BK303" s="6" t="str">
        <f>IF($W303=BK$4,MAX(BK$1:BK302)+1,"")</f>
        <v/>
      </c>
      <c r="BL303" s="6" t="str">
        <f>IF($W303=BL$4,MAX(BL$1:BL302)+1,"")</f>
        <v/>
      </c>
      <c r="BM303" s="6" t="str">
        <f>IF($W303=BM$4,MAX(BM$1:BM302)+1,"")</f>
        <v/>
      </c>
      <c r="BN303" s="6" t="str">
        <f>IF($W303=BN$4,MAX(BN$1:BN302)+1,"")</f>
        <v/>
      </c>
      <c r="BO303" s="6" t="str">
        <f>IF($W303=BO$4,MAX(BO$1:BO302)+1,"")</f>
        <v/>
      </c>
      <c r="BP303" s="6" t="str">
        <f>IF($W303=BP$4,MAX(BP$1:BP302)+1,"")</f>
        <v/>
      </c>
      <c r="BQ303" s="6" t="str">
        <f>IF($W303=BQ$4,MAX(BQ$1:BQ302)+1,"")</f>
        <v/>
      </c>
      <c r="BR303" s="6" t="str">
        <f>IF($W303=BR$4,MAX(BR$1:BR302)+1,"")</f>
        <v/>
      </c>
      <c r="BS303" s="6" t="str">
        <f>IF($W303=BS$4,MAX(BS$1:BS302)+1,"")</f>
        <v/>
      </c>
      <c r="BT303" s="6" t="str">
        <f>IF($W303=BT$4,MAX(BT$1:BT302)+1,"")</f>
        <v/>
      </c>
      <c r="BU303" s="6" t="str">
        <f>IF($W303=BU$4,MAX(BU$1:BU302)+1,"")</f>
        <v/>
      </c>
      <c r="BV303" s="6" t="str">
        <f>IF($W303=BV$4,MAX(BV$1:BV302)+1,"")</f>
        <v/>
      </c>
      <c r="BW303" s="6" t="str">
        <f>IF($W303=BW$4,MAX(BW$1:BW302)+1,"")</f>
        <v/>
      </c>
      <c r="BX303" s="6" t="str">
        <f>IF($W303=BX$4,MAX(BX$1:BX302)+1,"")</f>
        <v/>
      </c>
      <c r="BY303" s="6" t="str">
        <f>IF($W303=BY$4,MAX(BY$1:BY302)+1,"")</f>
        <v/>
      </c>
      <c r="BZ303" s="6" t="str">
        <f>IF($W303=BZ$4,MAX(BZ$1:BZ302)+1,"")</f>
        <v/>
      </c>
      <c r="CA303" s="6" t="str">
        <f>IF($W303=CA$4,MAX(CA$1:CA302)+1,"")</f>
        <v/>
      </c>
      <c r="CB303" s="6" t="str">
        <f>IF($W303=CB$4,MAX(CB$1:CB302)+1,"")</f>
        <v/>
      </c>
      <c r="CC303" s="6" t="str">
        <f>IF($W303=CC$4,MAX(CC$1:CC302)+1,"")</f>
        <v/>
      </c>
      <c r="CD303" s="6" t="str">
        <f>IF($W303=CD$4,MAX(CD$1:CD302)+1,"")</f>
        <v/>
      </c>
      <c r="CE303" s="6" t="str">
        <f>IF($W303=CE$4,MAX(CE$1:CE302)+1,"")</f>
        <v/>
      </c>
      <c r="CF303" s="6" t="str">
        <f>IF($W303=CF$4,MAX(CF$1:CF302)+1,"")</f>
        <v/>
      </c>
      <c r="CG303" s="6" t="str">
        <f>IF($W303=CG$4,MAX(CG$1:CG302)+1,"")</f>
        <v/>
      </c>
      <c r="CH303" s="6" t="str">
        <f>IF($W303=CH$4,MAX(CH$1:CH302)+1,"")</f>
        <v/>
      </c>
      <c r="CI303" s="6" t="str">
        <f>IF($W303=CI$4,MAX(CI$1:CI302)+1,"")</f>
        <v/>
      </c>
      <c r="CJ303" s="6" t="str">
        <f>IF($W303=CJ$4,MAX(CJ$1:CJ302)+1,"")</f>
        <v/>
      </c>
      <c r="CK303" s="6" t="str">
        <f>IF($W303=CK$4,MAX(CK$1:CK302)+1,"")</f>
        <v/>
      </c>
      <c r="CL303" s="6" t="str">
        <f>IF($W303=CL$4,MAX(CL$1:CL302)+1,"")</f>
        <v/>
      </c>
      <c r="CM303" s="6" t="str">
        <f>IF($W303=CM$4,MAX(CM$1:CM302)+1,"")</f>
        <v/>
      </c>
      <c r="CN303" s="6" t="str">
        <f>IF($W303=CN$4,MAX(CN$1:CN302)+1,"")</f>
        <v/>
      </c>
      <c r="CO303" s="6" t="str">
        <f>IF($W303=CO$4,MAX(CO$1:CO302)+1,"")</f>
        <v/>
      </c>
      <c r="CP303" s="6" t="str">
        <f>IF($W303=CP$4,MAX(CP$1:CP302)+1,"")</f>
        <v/>
      </c>
      <c r="CQ303" s="6" t="str">
        <f>IF($W303=CQ$4,MAX(CQ$1:CQ302)+1,"")</f>
        <v/>
      </c>
      <c r="CR303" s="6" t="str">
        <f>IF($W303=CR$4,MAX(CR$1:CR302)+1,"")</f>
        <v/>
      </c>
      <c r="CS303" s="6" t="str">
        <f>IF($W303=CS$4,MAX(CS$1:CS302)+1,"")</f>
        <v/>
      </c>
      <c r="CT303" s="5">
        <f t="shared" si="65"/>
        <v>8</v>
      </c>
      <c r="CU303" s="6" t="str">
        <f t="shared" si="66"/>
        <v>1103704664801</v>
      </c>
      <c r="CV303" s="5" t="str">
        <f t="shared" si="67"/>
        <v>เด็กหญิง</v>
      </c>
      <c r="CW303" s="5" t="str" cm="1">
        <f t="array" ref="CW303">RIGHT(F303,MIN(LEN(SUBSTITUTE(F303,รายชื่อนักเรียนแยกห้อง!$AD$5:$AD$8,""))))</f>
        <v>เจนจิรา</v>
      </c>
      <c r="CX303" s="6" t="str">
        <f t="shared" si="68"/>
        <v/>
      </c>
      <c r="CY303" s="6">
        <f t="shared" si="69"/>
        <v>0</v>
      </c>
      <c r="CZ303" s="5" t="str">
        <f t="shared" si="70"/>
        <v>มัธยมศึกษาปีที่ 2/3-</v>
      </c>
      <c r="DA303" s="5" t="str">
        <f t="shared" si="71"/>
        <v>มัธยมศึกษาปีที่ 2/3-0</v>
      </c>
      <c r="DC303" s="6" t="str">
        <f>IF(DB303="วิทย์-คณิต (เตรียมวิศวะ)",MAX($DC$1:DC302)+1,"")</f>
        <v/>
      </c>
      <c r="DD303" s="6" t="str">
        <f>IF(DB303="วิทย์-คณิต (วิทยาศาสตร์สุขภาพ)",MAX($DD$1:DD302)+1,"")</f>
        <v/>
      </c>
      <c r="DE303" s="6" t="str">
        <f>IF(DB303="ศิลป์การจัดการธุรกิจการค้าสมัยใหม่",MAX($DE$1:DE302)+1,"")</f>
        <v/>
      </c>
      <c r="DF303" s="6" t="str">
        <f>IF(DB303="ศิลป์ภาษาจีนเพื่อธุรกิจ 4.0",MAX($DF$1:DF302)+1,"")</f>
        <v/>
      </c>
      <c r="DG303" s="6" t="str">
        <f>IF(DB303="ศิลป์ภาษาอังกฤษเพื่อการสื่อสารธุรกิจ",MAX($DG$1:DG302)+1,"")</f>
        <v/>
      </c>
      <c r="DH303" s="6" t="str">
        <f>IF(DB303="นวัตกรรมการจัดการเกษตร",MAX($DH$1:DH302)+1,"")</f>
        <v/>
      </c>
      <c r="DI303" s="5">
        <f t="shared" si="72"/>
        <v>0</v>
      </c>
      <c r="DJ303" s="5" t="str">
        <f t="shared" si="73"/>
        <v>มัธยมศึกษาปีที่ 2/3-31</v>
      </c>
      <c r="DK303" s="5" t="str">
        <f t="shared" si="74"/>
        <v>-0</v>
      </c>
      <c r="DL303" s="5" t="str">
        <f t="shared" si="75"/>
        <v>มัธยมศึกษาปีที่ 2</v>
      </c>
    </row>
    <row r="304" spans="1:116">
      <c r="A304" s="5" t="str">
        <f t="shared" ref="A304:A367" si="76">U304&amp;"-"&amp;D304</f>
        <v>มัธยมศึกษาปีที่ 2/3-32</v>
      </c>
      <c r="B304" s="5" t="str">
        <f t="shared" si="62"/>
        <v>ช68207-6</v>
      </c>
      <c r="C304" s="5" t="str">
        <f t="shared" si="63"/>
        <v>-0</v>
      </c>
      <c r="D304" s="8">
        <v>32</v>
      </c>
      <c r="E304" s="9" t="s">
        <v>823</v>
      </c>
      <c r="F304" s="3" t="s">
        <v>741</v>
      </c>
      <c r="G304" s="3" t="s">
        <v>824</v>
      </c>
      <c r="H304" s="11">
        <v>1</v>
      </c>
      <c r="I304" s="11">
        <v>7</v>
      </c>
      <c r="J304" s="11">
        <v>0</v>
      </c>
      <c r="K304" s="11">
        <v>9</v>
      </c>
      <c r="L304" s="11">
        <v>9</v>
      </c>
      <c r="M304" s="11">
        <v>0</v>
      </c>
      <c r="N304" s="11">
        <v>1</v>
      </c>
      <c r="O304" s="11">
        <v>8</v>
      </c>
      <c r="P304" s="11">
        <v>2</v>
      </c>
      <c r="Q304" s="11">
        <v>6</v>
      </c>
      <c r="R304" s="11">
        <v>1</v>
      </c>
      <c r="S304" s="11">
        <v>2</v>
      </c>
      <c r="T304" s="11">
        <v>0</v>
      </c>
      <c r="U304" s="11" t="s">
        <v>581</v>
      </c>
      <c r="W304" s="6" t="str">
        <f>IF(X304="","",IF(X304=รายชื่อชมรม!$B$13,รายชื่อชมรม!$A$13,IF(X304=รายชื่อชมรม!$B$14,รายชื่อชมรม!$A$14,IF(X304=รายชื่อชมรม!$B$15,รายชื่อชมรม!$A$15,IF(X304=รายชื่อชมรม!$B$16,รายชื่อชมรม!$A$16,IF(X304=รายชื่อชมรม!$B$17,รายชื่อชมรม!$A$17,IF(X304=รายชื่อชมรม!$B$18,รายชื่อชมรม!$A$18,IF(X304=รายชื่อชมรม!$B$19,รายชื่อชมรม!$A$19,IF(X304=รายชื่อชมรม!$B$20,รายชื่อชมรม!$A$20,IF(X304=รายชื่อชมรม!$B$21,รายชื่อชมรม!$A$21,IF(X304=รายชื่อชมรม!$B$22,รายชื่อชมรม!$A$22,"-")))))))))))</f>
        <v>ช68207</v>
      </c>
      <c r="X304" s="6" t="s">
        <v>2305</v>
      </c>
      <c r="Y304" s="6" t="str">
        <f>IF(W304=0,"",IF(W304="-","",IF(W304="","",VLOOKUP(W304,รายชื่อชมรม!$A$3:$F$83,3,FALSE))))</f>
        <v>นางโสจาริน  อินทรเรือง</v>
      </c>
      <c r="Z304" s="6" t="str">
        <f>IF(Y304=$Z$4,MAX(Z$1:$Z303)+1,"")</f>
        <v/>
      </c>
      <c r="AA304" s="6" t="str">
        <f>IF($Y304=AA$4,MAX(AA$1:AA303)+1,"")</f>
        <v/>
      </c>
      <c r="AB304" s="6" t="str">
        <f>IF($Y304=AB$4,MAX(AB$1:AB303)+1,"")</f>
        <v/>
      </c>
      <c r="AC304" s="6" t="str">
        <f>IF($Y304=AC$4,MAX(AC$1:AC303)+1,"")</f>
        <v/>
      </c>
      <c r="AD304" s="6" t="str">
        <f>IF($Y304=AD$4,MAX(AD$1:AD303)+1,"")</f>
        <v/>
      </c>
      <c r="AE304" s="6" t="str">
        <f>IF($Y304=AE$4,MAX(AE$1:AE303)+1,"")</f>
        <v/>
      </c>
      <c r="AF304" s="6" t="str">
        <f>IF($Y304=AF$4,MAX(AF$1:AF303)+1,"")</f>
        <v/>
      </c>
      <c r="AG304" s="6" t="str">
        <f>IF($Y304=AG$4,MAX(AG$1:AG303)+1,"")</f>
        <v/>
      </c>
      <c r="AH304" s="6" t="str">
        <f>IF($Y304=AH$4,MAX(AH$1:AH303)+1,"")</f>
        <v/>
      </c>
      <c r="AI304" s="5">
        <f t="shared" si="64"/>
        <v>0</v>
      </c>
      <c r="AK304" s="6" t="str">
        <f>IF($W304=AK$4,MAX(AK$1:AK303)+1,"")</f>
        <v/>
      </c>
      <c r="AL304" s="6" t="str">
        <f>IF($W304=AL$4,MAX(AL$1:AL303)+1,"")</f>
        <v/>
      </c>
      <c r="AM304" s="6" t="str">
        <f>IF($W304=AM$4,MAX(AM$1:AM303)+1,"")</f>
        <v/>
      </c>
      <c r="AN304" s="6" t="str">
        <f>IF($W304=AN$4,MAX(AN$1:AN303)+1,"")</f>
        <v/>
      </c>
      <c r="AO304" s="6" t="str">
        <f>IF($W304=AO$4,MAX(AO$1:AO303)+1,"")</f>
        <v/>
      </c>
      <c r="AP304" s="6" t="str">
        <f>IF($W304=AP$4,MAX(AP$1:AP303)+1,"")</f>
        <v/>
      </c>
      <c r="AQ304" s="6" t="str">
        <f>IF($W304=AQ$4,MAX(AQ$1:AQ303)+1,"")</f>
        <v/>
      </c>
      <c r="AR304" s="6" t="str">
        <f>IF($W304=AR$4,MAX(AR$1:AR303)+1,"")</f>
        <v/>
      </c>
      <c r="AS304" s="6" t="str">
        <f>IF($W304=AS$4,MAX(AS$1:AS303)+1,"")</f>
        <v/>
      </c>
      <c r="AT304" s="6" t="str">
        <f>IF($W304=AT$4,MAX(AT$1:AT303)+1,"")</f>
        <v/>
      </c>
      <c r="AU304" s="6" t="str">
        <f>IF($W304=AU$4,MAX(AU$1:AU303)+1,"")</f>
        <v/>
      </c>
      <c r="AV304" s="6" t="str">
        <f>IF($W304=AV$4,MAX(AV$1:AV303)+1,"")</f>
        <v/>
      </c>
      <c r="AW304" s="6" t="str">
        <f>IF($W304=AW$4,MAX(AW$1:AW303)+1,"")</f>
        <v/>
      </c>
      <c r="AX304" s="6" t="str">
        <f>IF($W304=AX$4,MAX(AX$1:AX303)+1,"")</f>
        <v/>
      </c>
      <c r="AY304" s="6" t="str">
        <f>IF($W304=AY$4,MAX(AY$1:AY303)+1,"")</f>
        <v/>
      </c>
      <c r="AZ304" s="6" t="str">
        <f>IF($W304=AZ$4,MAX(AZ$1:AZ303)+1,"")</f>
        <v/>
      </c>
      <c r="BA304" s="6">
        <f>IF($W304=BA$4,MAX(BA$1:BA303)+1,"")</f>
        <v>6</v>
      </c>
      <c r="BB304" s="6" t="str">
        <f>IF($W304=BB$4,MAX(BB$1:BB303)+1,"")</f>
        <v/>
      </c>
      <c r="BC304" s="6" t="str">
        <f>IF($W304=BC$4,MAX(BC$1:BC303)+1,"")</f>
        <v/>
      </c>
      <c r="BD304" s="6" t="str">
        <f>IF($W304=BD$4,MAX(BD$1:BD303)+1,"")</f>
        <v/>
      </c>
      <c r="BE304" s="6" t="str">
        <f>IF($W304=BE$4,MAX(BE$1:BE303)+1,"")</f>
        <v/>
      </c>
      <c r="BF304" s="6" t="str">
        <f>IF($W304=BF$4,MAX(BF$1:BF303)+1,"")</f>
        <v/>
      </c>
      <c r="BG304" s="6" t="str">
        <f>IF($W304=BG$4,MAX(BG$1:BG303)+1,"")</f>
        <v/>
      </c>
      <c r="BH304" s="6" t="str">
        <f>IF($W304=BH$4,MAX(BH$1:BH303)+1,"")</f>
        <v/>
      </c>
      <c r="BI304" s="6" t="str">
        <f>IF($W304=BI$4,MAX(BI$1:BI303)+1,"")</f>
        <v/>
      </c>
      <c r="BJ304" s="6" t="str">
        <f>IF($W304=BJ$4,MAX(BJ$1:BJ303)+1,"")</f>
        <v/>
      </c>
      <c r="BK304" s="6" t="str">
        <f>IF($W304=BK$4,MAX(BK$1:BK303)+1,"")</f>
        <v/>
      </c>
      <c r="BL304" s="6" t="str">
        <f>IF($W304=BL$4,MAX(BL$1:BL303)+1,"")</f>
        <v/>
      </c>
      <c r="BM304" s="6" t="str">
        <f>IF($W304=BM$4,MAX(BM$1:BM303)+1,"")</f>
        <v/>
      </c>
      <c r="BN304" s="6" t="str">
        <f>IF($W304=BN$4,MAX(BN$1:BN303)+1,"")</f>
        <v/>
      </c>
      <c r="BO304" s="6" t="str">
        <f>IF($W304=BO$4,MAX(BO$1:BO303)+1,"")</f>
        <v/>
      </c>
      <c r="BP304" s="6" t="str">
        <f>IF($W304=BP$4,MAX(BP$1:BP303)+1,"")</f>
        <v/>
      </c>
      <c r="BQ304" s="6" t="str">
        <f>IF($W304=BQ$4,MAX(BQ$1:BQ303)+1,"")</f>
        <v/>
      </c>
      <c r="BR304" s="6" t="str">
        <f>IF($W304=BR$4,MAX(BR$1:BR303)+1,"")</f>
        <v/>
      </c>
      <c r="BS304" s="6" t="str">
        <f>IF($W304=BS$4,MAX(BS$1:BS303)+1,"")</f>
        <v/>
      </c>
      <c r="BT304" s="6" t="str">
        <f>IF($W304=BT$4,MAX(BT$1:BT303)+1,"")</f>
        <v/>
      </c>
      <c r="BU304" s="6" t="str">
        <f>IF($W304=BU$4,MAX(BU$1:BU303)+1,"")</f>
        <v/>
      </c>
      <c r="BV304" s="6" t="str">
        <f>IF($W304=BV$4,MAX(BV$1:BV303)+1,"")</f>
        <v/>
      </c>
      <c r="BW304" s="6" t="str">
        <f>IF($W304=BW$4,MAX(BW$1:BW303)+1,"")</f>
        <v/>
      </c>
      <c r="BX304" s="6" t="str">
        <f>IF($W304=BX$4,MAX(BX$1:BX303)+1,"")</f>
        <v/>
      </c>
      <c r="BY304" s="6" t="str">
        <f>IF($W304=BY$4,MAX(BY$1:BY303)+1,"")</f>
        <v/>
      </c>
      <c r="BZ304" s="6" t="str">
        <f>IF($W304=BZ$4,MAX(BZ$1:BZ303)+1,"")</f>
        <v/>
      </c>
      <c r="CA304" s="6" t="str">
        <f>IF($W304=CA$4,MAX(CA$1:CA303)+1,"")</f>
        <v/>
      </c>
      <c r="CB304" s="6" t="str">
        <f>IF($W304=CB$4,MAX(CB$1:CB303)+1,"")</f>
        <v/>
      </c>
      <c r="CC304" s="6" t="str">
        <f>IF($W304=CC$4,MAX(CC$1:CC303)+1,"")</f>
        <v/>
      </c>
      <c r="CD304" s="6" t="str">
        <f>IF($W304=CD$4,MAX(CD$1:CD303)+1,"")</f>
        <v/>
      </c>
      <c r="CE304" s="6" t="str">
        <f>IF($W304=CE$4,MAX(CE$1:CE303)+1,"")</f>
        <v/>
      </c>
      <c r="CF304" s="6" t="str">
        <f>IF($W304=CF$4,MAX(CF$1:CF303)+1,"")</f>
        <v/>
      </c>
      <c r="CG304" s="6" t="str">
        <f>IF($W304=CG$4,MAX(CG$1:CG303)+1,"")</f>
        <v/>
      </c>
      <c r="CH304" s="6" t="str">
        <f>IF($W304=CH$4,MAX(CH$1:CH303)+1,"")</f>
        <v/>
      </c>
      <c r="CI304" s="6" t="str">
        <f>IF($W304=CI$4,MAX(CI$1:CI303)+1,"")</f>
        <v/>
      </c>
      <c r="CJ304" s="6" t="str">
        <f>IF($W304=CJ$4,MAX(CJ$1:CJ303)+1,"")</f>
        <v/>
      </c>
      <c r="CK304" s="6" t="str">
        <f>IF($W304=CK$4,MAX(CK$1:CK303)+1,"")</f>
        <v/>
      </c>
      <c r="CL304" s="6" t="str">
        <f>IF($W304=CL$4,MAX(CL$1:CL303)+1,"")</f>
        <v/>
      </c>
      <c r="CM304" s="6" t="str">
        <f>IF($W304=CM$4,MAX(CM$1:CM303)+1,"")</f>
        <v/>
      </c>
      <c r="CN304" s="6" t="str">
        <f>IF($W304=CN$4,MAX(CN$1:CN303)+1,"")</f>
        <v/>
      </c>
      <c r="CO304" s="6" t="str">
        <f>IF($W304=CO$4,MAX(CO$1:CO303)+1,"")</f>
        <v/>
      </c>
      <c r="CP304" s="6" t="str">
        <f>IF($W304=CP$4,MAX(CP$1:CP303)+1,"")</f>
        <v/>
      </c>
      <c r="CQ304" s="6" t="str">
        <f>IF($W304=CQ$4,MAX(CQ$1:CQ303)+1,"")</f>
        <v/>
      </c>
      <c r="CR304" s="6" t="str">
        <f>IF($W304=CR$4,MAX(CR$1:CR303)+1,"")</f>
        <v/>
      </c>
      <c r="CS304" s="6" t="str">
        <f>IF($W304=CS$4,MAX(CS$1:CS303)+1,"")</f>
        <v/>
      </c>
      <c r="CT304" s="5">
        <f t="shared" si="65"/>
        <v>6</v>
      </c>
      <c r="CU304" s="6" t="str">
        <f t="shared" si="66"/>
        <v>1709901826120</v>
      </c>
      <c r="CV304" s="5" t="str">
        <f t="shared" si="67"/>
        <v>เด็กหญิง</v>
      </c>
      <c r="CW304" s="5" t="str" cm="1">
        <f t="array" ref="CW304">RIGHT(F304,MIN(LEN(SUBSTITUTE(F304,รายชื่อนักเรียนแยกห้อง!$AD$5:$AD$8,""))))</f>
        <v>ธนภรณ์</v>
      </c>
      <c r="CX304" s="6" t="str">
        <f t="shared" si="68"/>
        <v/>
      </c>
      <c r="CY304" s="6">
        <f t="shared" si="69"/>
        <v>0</v>
      </c>
      <c r="CZ304" s="5" t="str">
        <f t="shared" si="70"/>
        <v>มัธยมศึกษาปีที่ 2/3-</v>
      </c>
      <c r="DA304" s="5" t="str">
        <f t="shared" si="71"/>
        <v>มัธยมศึกษาปีที่ 2/3-0</v>
      </c>
      <c r="DC304" s="6" t="str">
        <f>IF(DB304="วิทย์-คณิต (เตรียมวิศวะ)",MAX($DC$1:DC303)+1,"")</f>
        <v/>
      </c>
      <c r="DD304" s="6" t="str">
        <f>IF(DB304="วิทย์-คณิต (วิทยาศาสตร์สุขภาพ)",MAX($DD$1:DD303)+1,"")</f>
        <v/>
      </c>
      <c r="DE304" s="6" t="str">
        <f>IF(DB304="ศิลป์การจัดการธุรกิจการค้าสมัยใหม่",MAX($DE$1:DE303)+1,"")</f>
        <v/>
      </c>
      <c r="DF304" s="6" t="str">
        <f>IF(DB304="ศิลป์ภาษาจีนเพื่อธุรกิจ 4.0",MAX($DF$1:DF303)+1,"")</f>
        <v/>
      </c>
      <c r="DG304" s="6" t="str">
        <f>IF(DB304="ศิลป์ภาษาอังกฤษเพื่อการสื่อสารธุรกิจ",MAX($DG$1:DG303)+1,"")</f>
        <v/>
      </c>
      <c r="DH304" s="6" t="str">
        <f>IF(DB304="นวัตกรรมการจัดการเกษตร",MAX($DH$1:DH303)+1,"")</f>
        <v/>
      </c>
      <c r="DI304" s="5">
        <f t="shared" si="72"/>
        <v>0</v>
      </c>
      <c r="DJ304" s="5" t="str">
        <f t="shared" si="73"/>
        <v>มัธยมศึกษาปีที่ 2/3-32</v>
      </c>
      <c r="DK304" s="5" t="str">
        <f t="shared" si="74"/>
        <v>-0</v>
      </c>
      <c r="DL304" s="5" t="str">
        <f t="shared" si="75"/>
        <v>มัธยมศึกษาปีที่ 2</v>
      </c>
    </row>
    <row r="305" spans="1:116">
      <c r="A305" s="5" t="str">
        <f t="shared" si="76"/>
        <v>มัธยมศึกษาปีที่ 2/3-33</v>
      </c>
      <c r="B305" s="5" t="str">
        <f t="shared" si="62"/>
        <v>ช68207-7</v>
      </c>
      <c r="C305" s="5" t="str">
        <f t="shared" si="63"/>
        <v>-0</v>
      </c>
      <c r="D305" s="8">
        <v>33</v>
      </c>
      <c r="E305" s="9" t="s">
        <v>825</v>
      </c>
      <c r="F305" s="3" t="s">
        <v>826</v>
      </c>
      <c r="G305" s="3" t="s">
        <v>827</v>
      </c>
      <c r="H305" s="11">
        <v>1</v>
      </c>
      <c r="I305" s="11">
        <v>7</v>
      </c>
      <c r="J305" s="11">
        <v>0</v>
      </c>
      <c r="K305" s="11">
        <v>9</v>
      </c>
      <c r="L305" s="11">
        <v>9</v>
      </c>
      <c r="M305" s="11">
        <v>0</v>
      </c>
      <c r="N305" s="11">
        <v>1</v>
      </c>
      <c r="O305" s="11">
        <v>9</v>
      </c>
      <c r="P305" s="11">
        <v>1</v>
      </c>
      <c r="Q305" s="11">
        <v>9</v>
      </c>
      <c r="R305" s="11">
        <v>2</v>
      </c>
      <c r="S305" s="11">
        <v>4</v>
      </c>
      <c r="T305" s="11">
        <v>1</v>
      </c>
      <c r="U305" s="11" t="s">
        <v>581</v>
      </c>
      <c r="W305" s="6" t="str">
        <f>IF(X305="","",IF(X305=รายชื่อชมรม!$B$13,รายชื่อชมรม!$A$13,IF(X305=รายชื่อชมรม!$B$14,รายชื่อชมรม!$A$14,IF(X305=รายชื่อชมรม!$B$15,รายชื่อชมรม!$A$15,IF(X305=รายชื่อชมรม!$B$16,รายชื่อชมรม!$A$16,IF(X305=รายชื่อชมรม!$B$17,รายชื่อชมรม!$A$17,IF(X305=รายชื่อชมรม!$B$18,รายชื่อชมรม!$A$18,IF(X305=รายชื่อชมรม!$B$19,รายชื่อชมรม!$A$19,IF(X305=รายชื่อชมรม!$B$20,รายชื่อชมรม!$A$20,IF(X305=รายชื่อชมรม!$B$21,รายชื่อชมรม!$A$21,IF(X305=รายชื่อชมรม!$B$22,รายชื่อชมรม!$A$22,"-")))))))))))</f>
        <v>ช68207</v>
      </c>
      <c r="X305" s="6" t="s">
        <v>2305</v>
      </c>
      <c r="Y305" s="6" t="str">
        <f>IF(W305=0,"",IF(W305="-","",IF(W305="","",VLOOKUP(W305,รายชื่อชมรม!$A$3:$F$83,3,FALSE))))</f>
        <v>นางโสจาริน  อินทรเรือง</v>
      </c>
      <c r="Z305" s="6" t="str">
        <f>IF(Y305=$Z$4,MAX(Z$1:$Z304)+1,"")</f>
        <v/>
      </c>
      <c r="AA305" s="6" t="str">
        <f>IF($Y305=AA$4,MAX(AA$1:AA304)+1,"")</f>
        <v/>
      </c>
      <c r="AB305" s="6" t="str">
        <f>IF($Y305=AB$4,MAX(AB$1:AB304)+1,"")</f>
        <v/>
      </c>
      <c r="AC305" s="6" t="str">
        <f>IF($Y305=AC$4,MAX(AC$1:AC304)+1,"")</f>
        <v/>
      </c>
      <c r="AD305" s="6" t="str">
        <f>IF($Y305=AD$4,MAX(AD$1:AD304)+1,"")</f>
        <v/>
      </c>
      <c r="AE305" s="6" t="str">
        <f>IF($Y305=AE$4,MAX(AE$1:AE304)+1,"")</f>
        <v/>
      </c>
      <c r="AF305" s="6" t="str">
        <f>IF($Y305=AF$4,MAX(AF$1:AF304)+1,"")</f>
        <v/>
      </c>
      <c r="AG305" s="6" t="str">
        <f>IF($Y305=AG$4,MAX(AG$1:AG304)+1,"")</f>
        <v/>
      </c>
      <c r="AH305" s="6" t="str">
        <f>IF($Y305=AH$4,MAX(AH$1:AH304)+1,"")</f>
        <v/>
      </c>
      <c r="AI305" s="5">
        <f t="shared" si="64"/>
        <v>0</v>
      </c>
      <c r="AK305" s="6" t="str">
        <f>IF($W305=AK$4,MAX(AK$1:AK304)+1,"")</f>
        <v/>
      </c>
      <c r="AL305" s="6" t="str">
        <f>IF($W305=AL$4,MAX(AL$1:AL304)+1,"")</f>
        <v/>
      </c>
      <c r="AM305" s="6" t="str">
        <f>IF($W305=AM$4,MAX(AM$1:AM304)+1,"")</f>
        <v/>
      </c>
      <c r="AN305" s="6" t="str">
        <f>IF($W305=AN$4,MAX(AN$1:AN304)+1,"")</f>
        <v/>
      </c>
      <c r="AO305" s="6" t="str">
        <f>IF($W305=AO$4,MAX(AO$1:AO304)+1,"")</f>
        <v/>
      </c>
      <c r="AP305" s="6" t="str">
        <f>IF($W305=AP$4,MAX(AP$1:AP304)+1,"")</f>
        <v/>
      </c>
      <c r="AQ305" s="6" t="str">
        <f>IF($W305=AQ$4,MAX(AQ$1:AQ304)+1,"")</f>
        <v/>
      </c>
      <c r="AR305" s="6" t="str">
        <f>IF($W305=AR$4,MAX(AR$1:AR304)+1,"")</f>
        <v/>
      </c>
      <c r="AS305" s="6" t="str">
        <f>IF($W305=AS$4,MAX(AS$1:AS304)+1,"")</f>
        <v/>
      </c>
      <c r="AT305" s="6" t="str">
        <f>IF($W305=AT$4,MAX(AT$1:AT304)+1,"")</f>
        <v/>
      </c>
      <c r="AU305" s="6" t="str">
        <f>IF($W305=AU$4,MAX(AU$1:AU304)+1,"")</f>
        <v/>
      </c>
      <c r="AV305" s="6" t="str">
        <f>IF($W305=AV$4,MAX(AV$1:AV304)+1,"")</f>
        <v/>
      </c>
      <c r="AW305" s="6" t="str">
        <f>IF($W305=AW$4,MAX(AW$1:AW304)+1,"")</f>
        <v/>
      </c>
      <c r="AX305" s="6" t="str">
        <f>IF($W305=AX$4,MAX(AX$1:AX304)+1,"")</f>
        <v/>
      </c>
      <c r="AY305" s="6" t="str">
        <f>IF($W305=AY$4,MAX(AY$1:AY304)+1,"")</f>
        <v/>
      </c>
      <c r="AZ305" s="6" t="str">
        <f>IF($W305=AZ$4,MAX(AZ$1:AZ304)+1,"")</f>
        <v/>
      </c>
      <c r="BA305" s="6">
        <f>IF($W305=BA$4,MAX(BA$1:BA304)+1,"")</f>
        <v>7</v>
      </c>
      <c r="BB305" s="6" t="str">
        <f>IF($W305=BB$4,MAX(BB$1:BB304)+1,"")</f>
        <v/>
      </c>
      <c r="BC305" s="6" t="str">
        <f>IF($W305=BC$4,MAX(BC$1:BC304)+1,"")</f>
        <v/>
      </c>
      <c r="BD305" s="6" t="str">
        <f>IF($W305=BD$4,MAX(BD$1:BD304)+1,"")</f>
        <v/>
      </c>
      <c r="BE305" s="6" t="str">
        <f>IF($W305=BE$4,MAX(BE$1:BE304)+1,"")</f>
        <v/>
      </c>
      <c r="BF305" s="6" t="str">
        <f>IF($W305=BF$4,MAX(BF$1:BF304)+1,"")</f>
        <v/>
      </c>
      <c r="BG305" s="6" t="str">
        <f>IF($W305=BG$4,MAX(BG$1:BG304)+1,"")</f>
        <v/>
      </c>
      <c r="BH305" s="6" t="str">
        <f>IF($W305=BH$4,MAX(BH$1:BH304)+1,"")</f>
        <v/>
      </c>
      <c r="BI305" s="6" t="str">
        <f>IF($W305=BI$4,MAX(BI$1:BI304)+1,"")</f>
        <v/>
      </c>
      <c r="BJ305" s="6" t="str">
        <f>IF($W305=BJ$4,MAX(BJ$1:BJ304)+1,"")</f>
        <v/>
      </c>
      <c r="BK305" s="6" t="str">
        <f>IF($W305=BK$4,MAX(BK$1:BK304)+1,"")</f>
        <v/>
      </c>
      <c r="BL305" s="6" t="str">
        <f>IF($W305=BL$4,MAX(BL$1:BL304)+1,"")</f>
        <v/>
      </c>
      <c r="BM305" s="6" t="str">
        <f>IF($W305=BM$4,MAX(BM$1:BM304)+1,"")</f>
        <v/>
      </c>
      <c r="BN305" s="6" t="str">
        <f>IF($W305=BN$4,MAX(BN$1:BN304)+1,"")</f>
        <v/>
      </c>
      <c r="BO305" s="6" t="str">
        <f>IF($W305=BO$4,MAX(BO$1:BO304)+1,"")</f>
        <v/>
      </c>
      <c r="BP305" s="6" t="str">
        <f>IF($W305=BP$4,MAX(BP$1:BP304)+1,"")</f>
        <v/>
      </c>
      <c r="BQ305" s="6" t="str">
        <f>IF($W305=BQ$4,MAX(BQ$1:BQ304)+1,"")</f>
        <v/>
      </c>
      <c r="BR305" s="6" t="str">
        <f>IF($W305=BR$4,MAX(BR$1:BR304)+1,"")</f>
        <v/>
      </c>
      <c r="BS305" s="6" t="str">
        <f>IF($W305=BS$4,MAX(BS$1:BS304)+1,"")</f>
        <v/>
      </c>
      <c r="BT305" s="6" t="str">
        <f>IF($W305=BT$4,MAX(BT$1:BT304)+1,"")</f>
        <v/>
      </c>
      <c r="BU305" s="6" t="str">
        <f>IF($W305=BU$4,MAX(BU$1:BU304)+1,"")</f>
        <v/>
      </c>
      <c r="BV305" s="6" t="str">
        <f>IF($W305=BV$4,MAX(BV$1:BV304)+1,"")</f>
        <v/>
      </c>
      <c r="BW305" s="6" t="str">
        <f>IF($W305=BW$4,MAX(BW$1:BW304)+1,"")</f>
        <v/>
      </c>
      <c r="BX305" s="6" t="str">
        <f>IF($W305=BX$4,MAX(BX$1:BX304)+1,"")</f>
        <v/>
      </c>
      <c r="BY305" s="6" t="str">
        <f>IF($W305=BY$4,MAX(BY$1:BY304)+1,"")</f>
        <v/>
      </c>
      <c r="BZ305" s="6" t="str">
        <f>IF($W305=BZ$4,MAX(BZ$1:BZ304)+1,"")</f>
        <v/>
      </c>
      <c r="CA305" s="6" t="str">
        <f>IF($W305=CA$4,MAX(CA$1:CA304)+1,"")</f>
        <v/>
      </c>
      <c r="CB305" s="6" t="str">
        <f>IF($W305=CB$4,MAX(CB$1:CB304)+1,"")</f>
        <v/>
      </c>
      <c r="CC305" s="6" t="str">
        <f>IF($W305=CC$4,MAX(CC$1:CC304)+1,"")</f>
        <v/>
      </c>
      <c r="CD305" s="6" t="str">
        <f>IF($W305=CD$4,MAX(CD$1:CD304)+1,"")</f>
        <v/>
      </c>
      <c r="CE305" s="6" t="str">
        <f>IF($W305=CE$4,MAX(CE$1:CE304)+1,"")</f>
        <v/>
      </c>
      <c r="CF305" s="6" t="str">
        <f>IF($W305=CF$4,MAX(CF$1:CF304)+1,"")</f>
        <v/>
      </c>
      <c r="CG305" s="6" t="str">
        <f>IF($W305=CG$4,MAX(CG$1:CG304)+1,"")</f>
        <v/>
      </c>
      <c r="CH305" s="6" t="str">
        <f>IF($W305=CH$4,MAX(CH$1:CH304)+1,"")</f>
        <v/>
      </c>
      <c r="CI305" s="6" t="str">
        <f>IF($W305=CI$4,MAX(CI$1:CI304)+1,"")</f>
        <v/>
      </c>
      <c r="CJ305" s="6" t="str">
        <f>IF($W305=CJ$4,MAX(CJ$1:CJ304)+1,"")</f>
        <v/>
      </c>
      <c r="CK305" s="6" t="str">
        <f>IF($W305=CK$4,MAX(CK$1:CK304)+1,"")</f>
        <v/>
      </c>
      <c r="CL305" s="6" t="str">
        <f>IF($W305=CL$4,MAX(CL$1:CL304)+1,"")</f>
        <v/>
      </c>
      <c r="CM305" s="6" t="str">
        <f>IF($W305=CM$4,MAX(CM$1:CM304)+1,"")</f>
        <v/>
      </c>
      <c r="CN305" s="6" t="str">
        <f>IF($W305=CN$4,MAX(CN$1:CN304)+1,"")</f>
        <v/>
      </c>
      <c r="CO305" s="6" t="str">
        <f>IF($W305=CO$4,MAX(CO$1:CO304)+1,"")</f>
        <v/>
      </c>
      <c r="CP305" s="6" t="str">
        <f>IF($W305=CP$4,MAX(CP$1:CP304)+1,"")</f>
        <v/>
      </c>
      <c r="CQ305" s="6" t="str">
        <f>IF($W305=CQ$4,MAX(CQ$1:CQ304)+1,"")</f>
        <v/>
      </c>
      <c r="CR305" s="6" t="str">
        <f>IF($W305=CR$4,MAX(CR$1:CR304)+1,"")</f>
        <v/>
      </c>
      <c r="CS305" s="6" t="str">
        <f>IF($W305=CS$4,MAX(CS$1:CS304)+1,"")</f>
        <v/>
      </c>
      <c r="CT305" s="5">
        <f t="shared" si="65"/>
        <v>7</v>
      </c>
      <c r="CU305" s="6" t="str">
        <f t="shared" si="66"/>
        <v>1709901919241</v>
      </c>
      <c r="CV305" s="5" t="str">
        <f t="shared" si="67"/>
        <v>เด็กหญิง</v>
      </c>
      <c r="CW305" s="5" t="str" cm="1">
        <f t="array" ref="CW305">RIGHT(F305,MIN(LEN(SUBSTITUTE(F305,รายชื่อนักเรียนแยกห้อง!$AD$5:$AD$8,""))))</f>
        <v>จงรดา</v>
      </c>
      <c r="CX305" s="6" t="str">
        <f t="shared" si="68"/>
        <v/>
      </c>
      <c r="CY305" s="6">
        <f t="shared" si="69"/>
        <v>0</v>
      </c>
      <c r="CZ305" s="5" t="str">
        <f t="shared" si="70"/>
        <v>มัธยมศึกษาปีที่ 2/3-</v>
      </c>
      <c r="DA305" s="5" t="str">
        <f t="shared" si="71"/>
        <v>มัธยมศึกษาปีที่ 2/3-0</v>
      </c>
      <c r="DC305" s="6" t="str">
        <f>IF(DB305="วิทย์-คณิต (เตรียมวิศวะ)",MAX($DC$1:DC304)+1,"")</f>
        <v/>
      </c>
      <c r="DD305" s="6" t="str">
        <f>IF(DB305="วิทย์-คณิต (วิทยาศาสตร์สุขภาพ)",MAX($DD$1:DD304)+1,"")</f>
        <v/>
      </c>
      <c r="DE305" s="6" t="str">
        <f>IF(DB305="ศิลป์การจัดการธุรกิจการค้าสมัยใหม่",MAX($DE$1:DE304)+1,"")</f>
        <v/>
      </c>
      <c r="DF305" s="6" t="str">
        <f>IF(DB305="ศิลป์ภาษาจีนเพื่อธุรกิจ 4.0",MAX($DF$1:DF304)+1,"")</f>
        <v/>
      </c>
      <c r="DG305" s="6" t="str">
        <f>IF(DB305="ศิลป์ภาษาอังกฤษเพื่อการสื่อสารธุรกิจ",MAX($DG$1:DG304)+1,"")</f>
        <v/>
      </c>
      <c r="DH305" s="6" t="str">
        <f>IF(DB305="นวัตกรรมการจัดการเกษตร",MAX($DH$1:DH304)+1,"")</f>
        <v/>
      </c>
      <c r="DI305" s="5">
        <f t="shared" si="72"/>
        <v>0</v>
      </c>
      <c r="DJ305" s="5" t="str">
        <f t="shared" si="73"/>
        <v>มัธยมศึกษาปีที่ 2/3-33</v>
      </c>
      <c r="DK305" s="5" t="str">
        <f t="shared" si="74"/>
        <v>-0</v>
      </c>
      <c r="DL305" s="5" t="str">
        <f t="shared" si="75"/>
        <v>มัธยมศึกษาปีที่ 2</v>
      </c>
    </row>
    <row r="306" spans="1:116">
      <c r="A306" s="5" t="str">
        <f t="shared" si="76"/>
        <v>มัธยมศึกษาปีที่ 2/3-34</v>
      </c>
      <c r="B306" s="5" t="str">
        <f t="shared" si="62"/>
        <v>ช68205-8</v>
      </c>
      <c r="C306" s="5" t="str">
        <f t="shared" si="63"/>
        <v>-0</v>
      </c>
      <c r="D306" s="8">
        <v>34</v>
      </c>
      <c r="E306" s="9" t="s">
        <v>828</v>
      </c>
      <c r="F306" s="3" t="s">
        <v>829</v>
      </c>
      <c r="G306" s="3" t="s">
        <v>830</v>
      </c>
      <c r="H306" s="11">
        <v>1</v>
      </c>
      <c r="I306" s="11">
        <v>7</v>
      </c>
      <c r="J306" s="11">
        <v>0</v>
      </c>
      <c r="K306" s="11">
        <v>0</v>
      </c>
      <c r="L306" s="11">
        <v>2</v>
      </c>
      <c r="M306" s="11">
        <v>0</v>
      </c>
      <c r="N306" s="11">
        <v>0</v>
      </c>
      <c r="O306" s="11">
        <v>1</v>
      </c>
      <c r="P306" s="11">
        <v>7</v>
      </c>
      <c r="Q306" s="11">
        <v>1</v>
      </c>
      <c r="R306" s="11">
        <v>8</v>
      </c>
      <c r="S306" s="11">
        <v>4</v>
      </c>
      <c r="T306" s="11">
        <v>6</v>
      </c>
      <c r="U306" s="11" t="s">
        <v>581</v>
      </c>
      <c r="W306" s="6" t="str">
        <f>IF(X306="","",IF(X306=รายชื่อชมรม!$B$13,รายชื่อชมรม!$A$13,IF(X306=รายชื่อชมรม!$B$14,รายชื่อชมรม!$A$14,IF(X306=รายชื่อชมรม!$B$15,รายชื่อชมรม!$A$15,IF(X306=รายชื่อชมรม!$B$16,รายชื่อชมรม!$A$16,IF(X306=รายชื่อชมรม!$B$17,รายชื่อชมรม!$A$17,IF(X306=รายชื่อชมรม!$B$18,รายชื่อชมรม!$A$18,IF(X306=รายชื่อชมรม!$B$19,รายชื่อชมรม!$A$19,IF(X306=รายชื่อชมรม!$B$20,รายชื่อชมรม!$A$20,IF(X306=รายชื่อชมรม!$B$21,รายชื่อชมรม!$A$21,IF(X306=รายชื่อชมรม!$B$22,รายชื่อชมรม!$A$22,"-")))))))))))</f>
        <v>ช68205</v>
      </c>
      <c r="X306" s="6" t="s">
        <v>2306</v>
      </c>
      <c r="Y306" s="6" t="str">
        <f>IF(W306=0,"",IF(W306="-","",IF(W306="","",VLOOKUP(W306,รายชื่อชมรม!$A$3:$F$83,3,FALSE))))</f>
        <v>นางภัณฑิลา  โนนทะขาม</v>
      </c>
      <c r="Z306" s="6" t="str">
        <f>IF(Y306=$Z$4,MAX(Z$1:$Z305)+1,"")</f>
        <v/>
      </c>
      <c r="AA306" s="6" t="str">
        <f>IF($Y306=AA$4,MAX(AA$1:AA305)+1,"")</f>
        <v/>
      </c>
      <c r="AB306" s="6" t="str">
        <f>IF($Y306=AB$4,MAX(AB$1:AB305)+1,"")</f>
        <v/>
      </c>
      <c r="AC306" s="6" t="str">
        <f>IF($Y306=AC$4,MAX(AC$1:AC305)+1,"")</f>
        <v/>
      </c>
      <c r="AD306" s="6" t="str">
        <f>IF($Y306=AD$4,MAX(AD$1:AD305)+1,"")</f>
        <v/>
      </c>
      <c r="AE306" s="6" t="str">
        <f>IF($Y306=AE$4,MAX(AE$1:AE305)+1,"")</f>
        <v/>
      </c>
      <c r="AF306" s="6" t="str">
        <f>IF($Y306=AF$4,MAX(AF$1:AF305)+1,"")</f>
        <v/>
      </c>
      <c r="AG306" s="6" t="str">
        <f>IF($Y306=AG$4,MAX(AG$1:AG305)+1,"")</f>
        <v/>
      </c>
      <c r="AH306" s="6" t="str">
        <f>IF($Y306=AH$4,MAX(AH$1:AH305)+1,"")</f>
        <v/>
      </c>
      <c r="AI306" s="5">
        <f t="shared" si="64"/>
        <v>0</v>
      </c>
      <c r="AK306" s="6" t="str">
        <f>IF($W306=AK$4,MAX(AK$1:AK305)+1,"")</f>
        <v/>
      </c>
      <c r="AL306" s="6" t="str">
        <f>IF($W306=AL$4,MAX(AL$1:AL305)+1,"")</f>
        <v/>
      </c>
      <c r="AM306" s="6" t="str">
        <f>IF($W306=AM$4,MAX(AM$1:AM305)+1,"")</f>
        <v/>
      </c>
      <c r="AN306" s="6" t="str">
        <f>IF($W306=AN$4,MAX(AN$1:AN305)+1,"")</f>
        <v/>
      </c>
      <c r="AO306" s="6" t="str">
        <f>IF($W306=AO$4,MAX(AO$1:AO305)+1,"")</f>
        <v/>
      </c>
      <c r="AP306" s="6" t="str">
        <f>IF($W306=AP$4,MAX(AP$1:AP305)+1,"")</f>
        <v/>
      </c>
      <c r="AQ306" s="6" t="str">
        <f>IF($W306=AQ$4,MAX(AQ$1:AQ305)+1,"")</f>
        <v/>
      </c>
      <c r="AR306" s="6" t="str">
        <f>IF($W306=AR$4,MAX(AR$1:AR305)+1,"")</f>
        <v/>
      </c>
      <c r="AS306" s="6" t="str">
        <f>IF($W306=AS$4,MAX(AS$1:AS305)+1,"")</f>
        <v/>
      </c>
      <c r="AT306" s="6" t="str">
        <f>IF($W306=AT$4,MAX(AT$1:AT305)+1,"")</f>
        <v/>
      </c>
      <c r="AU306" s="6" t="str">
        <f>IF($W306=AU$4,MAX(AU$1:AU305)+1,"")</f>
        <v/>
      </c>
      <c r="AV306" s="6" t="str">
        <f>IF($W306=AV$4,MAX(AV$1:AV305)+1,"")</f>
        <v/>
      </c>
      <c r="AW306" s="6" t="str">
        <f>IF($W306=AW$4,MAX(AW$1:AW305)+1,"")</f>
        <v/>
      </c>
      <c r="AX306" s="6" t="str">
        <f>IF($W306=AX$4,MAX(AX$1:AX305)+1,"")</f>
        <v/>
      </c>
      <c r="AY306" s="6">
        <f>IF($W306=AY$4,MAX(AY$1:AY305)+1,"")</f>
        <v>8</v>
      </c>
      <c r="AZ306" s="6" t="str">
        <f>IF($W306=AZ$4,MAX(AZ$1:AZ305)+1,"")</f>
        <v/>
      </c>
      <c r="BA306" s="6" t="str">
        <f>IF($W306=BA$4,MAX(BA$1:BA305)+1,"")</f>
        <v/>
      </c>
      <c r="BB306" s="6" t="str">
        <f>IF($W306=BB$4,MAX(BB$1:BB305)+1,"")</f>
        <v/>
      </c>
      <c r="BC306" s="6" t="str">
        <f>IF($W306=BC$4,MAX(BC$1:BC305)+1,"")</f>
        <v/>
      </c>
      <c r="BD306" s="6" t="str">
        <f>IF($W306=BD$4,MAX(BD$1:BD305)+1,"")</f>
        <v/>
      </c>
      <c r="BE306" s="6" t="str">
        <f>IF($W306=BE$4,MAX(BE$1:BE305)+1,"")</f>
        <v/>
      </c>
      <c r="BF306" s="6" t="str">
        <f>IF($W306=BF$4,MAX(BF$1:BF305)+1,"")</f>
        <v/>
      </c>
      <c r="BG306" s="6" t="str">
        <f>IF($W306=BG$4,MAX(BG$1:BG305)+1,"")</f>
        <v/>
      </c>
      <c r="BH306" s="6" t="str">
        <f>IF($W306=BH$4,MAX(BH$1:BH305)+1,"")</f>
        <v/>
      </c>
      <c r="BI306" s="6" t="str">
        <f>IF($W306=BI$4,MAX(BI$1:BI305)+1,"")</f>
        <v/>
      </c>
      <c r="BJ306" s="6" t="str">
        <f>IF($W306=BJ$4,MAX(BJ$1:BJ305)+1,"")</f>
        <v/>
      </c>
      <c r="BK306" s="6" t="str">
        <f>IF($W306=BK$4,MAX(BK$1:BK305)+1,"")</f>
        <v/>
      </c>
      <c r="BL306" s="6" t="str">
        <f>IF($W306=BL$4,MAX(BL$1:BL305)+1,"")</f>
        <v/>
      </c>
      <c r="BM306" s="6" t="str">
        <f>IF($W306=BM$4,MAX(BM$1:BM305)+1,"")</f>
        <v/>
      </c>
      <c r="BN306" s="6" t="str">
        <f>IF($W306=BN$4,MAX(BN$1:BN305)+1,"")</f>
        <v/>
      </c>
      <c r="BO306" s="6" t="str">
        <f>IF($W306=BO$4,MAX(BO$1:BO305)+1,"")</f>
        <v/>
      </c>
      <c r="BP306" s="6" t="str">
        <f>IF($W306=BP$4,MAX(BP$1:BP305)+1,"")</f>
        <v/>
      </c>
      <c r="BQ306" s="6" t="str">
        <f>IF($W306=BQ$4,MAX(BQ$1:BQ305)+1,"")</f>
        <v/>
      </c>
      <c r="BR306" s="6" t="str">
        <f>IF($W306=BR$4,MAX(BR$1:BR305)+1,"")</f>
        <v/>
      </c>
      <c r="BS306" s="6" t="str">
        <f>IF($W306=BS$4,MAX(BS$1:BS305)+1,"")</f>
        <v/>
      </c>
      <c r="BT306" s="6" t="str">
        <f>IF($W306=BT$4,MAX(BT$1:BT305)+1,"")</f>
        <v/>
      </c>
      <c r="BU306" s="6" t="str">
        <f>IF($W306=BU$4,MAX(BU$1:BU305)+1,"")</f>
        <v/>
      </c>
      <c r="BV306" s="6" t="str">
        <f>IF($W306=BV$4,MAX(BV$1:BV305)+1,"")</f>
        <v/>
      </c>
      <c r="BW306" s="6" t="str">
        <f>IF($W306=BW$4,MAX(BW$1:BW305)+1,"")</f>
        <v/>
      </c>
      <c r="BX306" s="6" t="str">
        <f>IF($W306=BX$4,MAX(BX$1:BX305)+1,"")</f>
        <v/>
      </c>
      <c r="BY306" s="6" t="str">
        <f>IF($W306=BY$4,MAX(BY$1:BY305)+1,"")</f>
        <v/>
      </c>
      <c r="BZ306" s="6" t="str">
        <f>IF($W306=BZ$4,MAX(BZ$1:BZ305)+1,"")</f>
        <v/>
      </c>
      <c r="CA306" s="6" t="str">
        <f>IF($W306=CA$4,MAX(CA$1:CA305)+1,"")</f>
        <v/>
      </c>
      <c r="CB306" s="6" t="str">
        <f>IF($W306=CB$4,MAX(CB$1:CB305)+1,"")</f>
        <v/>
      </c>
      <c r="CC306" s="6" t="str">
        <f>IF($W306=CC$4,MAX(CC$1:CC305)+1,"")</f>
        <v/>
      </c>
      <c r="CD306" s="6" t="str">
        <f>IF($W306=CD$4,MAX(CD$1:CD305)+1,"")</f>
        <v/>
      </c>
      <c r="CE306" s="6" t="str">
        <f>IF($W306=CE$4,MAX(CE$1:CE305)+1,"")</f>
        <v/>
      </c>
      <c r="CF306" s="6" t="str">
        <f>IF($W306=CF$4,MAX(CF$1:CF305)+1,"")</f>
        <v/>
      </c>
      <c r="CG306" s="6" t="str">
        <f>IF($W306=CG$4,MAX(CG$1:CG305)+1,"")</f>
        <v/>
      </c>
      <c r="CH306" s="6" t="str">
        <f>IF($W306=CH$4,MAX(CH$1:CH305)+1,"")</f>
        <v/>
      </c>
      <c r="CI306" s="6" t="str">
        <f>IF($W306=CI$4,MAX(CI$1:CI305)+1,"")</f>
        <v/>
      </c>
      <c r="CJ306" s="6" t="str">
        <f>IF($W306=CJ$4,MAX(CJ$1:CJ305)+1,"")</f>
        <v/>
      </c>
      <c r="CK306" s="6" t="str">
        <f>IF($W306=CK$4,MAX(CK$1:CK305)+1,"")</f>
        <v/>
      </c>
      <c r="CL306" s="6" t="str">
        <f>IF($W306=CL$4,MAX(CL$1:CL305)+1,"")</f>
        <v/>
      </c>
      <c r="CM306" s="6" t="str">
        <f>IF($W306=CM$4,MAX(CM$1:CM305)+1,"")</f>
        <v/>
      </c>
      <c r="CN306" s="6" t="str">
        <f>IF($W306=CN$4,MAX(CN$1:CN305)+1,"")</f>
        <v/>
      </c>
      <c r="CO306" s="6" t="str">
        <f>IF($W306=CO$4,MAX(CO$1:CO305)+1,"")</f>
        <v/>
      </c>
      <c r="CP306" s="6" t="str">
        <f>IF($W306=CP$4,MAX(CP$1:CP305)+1,"")</f>
        <v/>
      </c>
      <c r="CQ306" s="6" t="str">
        <f>IF($W306=CQ$4,MAX(CQ$1:CQ305)+1,"")</f>
        <v/>
      </c>
      <c r="CR306" s="6" t="str">
        <f>IF($W306=CR$4,MAX(CR$1:CR305)+1,"")</f>
        <v/>
      </c>
      <c r="CS306" s="6" t="str">
        <f>IF($W306=CS$4,MAX(CS$1:CS305)+1,"")</f>
        <v/>
      </c>
      <c r="CT306" s="5">
        <f t="shared" si="65"/>
        <v>8</v>
      </c>
      <c r="CU306" s="6" t="str">
        <f t="shared" si="66"/>
        <v>1700200171846</v>
      </c>
      <c r="CV306" s="5" t="str">
        <f t="shared" si="67"/>
        <v>เด็กหญิง</v>
      </c>
      <c r="CW306" s="5" t="str" cm="1">
        <f t="array" ref="CW306">RIGHT(F306,MIN(LEN(SUBSTITUTE(F306,รายชื่อนักเรียนแยกห้อง!$AD$5:$AD$8,""))))</f>
        <v>ชนันธร</v>
      </c>
      <c r="CX306" s="6" t="str">
        <f t="shared" si="68"/>
        <v/>
      </c>
      <c r="CY306" s="6">
        <f t="shared" si="69"/>
        <v>0</v>
      </c>
      <c r="CZ306" s="5" t="str">
        <f t="shared" si="70"/>
        <v>มัธยมศึกษาปีที่ 2/3-</v>
      </c>
      <c r="DA306" s="5" t="str">
        <f t="shared" si="71"/>
        <v>มัธยมศึกษาปีที่ 2/3-0</v>
      </c>
      <c r="DC306" s="6" t="str">
        <f>IF(DB306="วิทย์-คณิต (เตรียมวิศวะ)",MAX($DC$1:DC305)+1,"")</f>
        <v/>
      </c>
      <c r="DD306" s="6" t="str">
        <f>IF(DB306="วิทย์-คณิต (วิทยาศาสตร์สุขภาพ)",MAX($DD$1:DD305)+1,"")</f>
        <v/>
      </c>
      <c r="DE306" s="6" t="str">
        <f>IF(DB306="ศิลป์การจัดการธุรกิจการค้าสมัยใหม่",MAX($DE$1:DE305)+1,"")</f>
        <v/>
      </c>
      <c r="DF306" s="6" t="str">
        <f>IF(DB306="ศิลป์ภาษาจีนเพื่อธุรกิจ 4.0",MAX($DF$1:DF305)+1,"")</f>
        <v/>
      </c>
      <c r="DG306" s="6" t="str">
        <f>IF(DB306="ศิลป์ภาษาอังกฤษเพื่อการสื่อสารธุรกิจ",MAX($DG$1:DG305)+1,"")</f>
        <v/>
      </c>
      <c r="DH306" s="6" t="str">
        <f>IF(DB306="นวัตกรรมการจัดการเกษตร",MAX($DH$1:DH305)+1,"")</f>
        <v/>
      </c>
      <c r="DI306" s="5">
        <f t="shared" si="72"/>
        <v>0</v>
      </c>
      <c r="DJ306" s="5" t="str">
        <f t="shared" si="73"/>
        <v>มัธยมศึกษาปีที่ 2/3-34</v>
      </c>
      <c r="DK306" s="5" t="str">
        <f t="shared" si="74"/>
        <v>-0</v>
      </c>
      <c r="DL306" s="5" t="str">
        <f t="shared" si="75"/>
        <v>มัธยมศึกษาปีที่ 2</v>
      </c>
    </row>
    <row r="307" spans="1:116">
      <c r="A307" s="5" t="str">
        <f t="shared" si="76"/>
        <v>มัธยมศึกษาปีที่ 2/3-35</v>
      </c>
      <c r="B307" s="5" t="str">
        <f t="shared" si="62"/>
        <v>ช68209-12</v>
      </c>
      <c r="C307" s="5" t="str">
        <f t="shared" si="63"/>
        <v>-0</v>
      </c>
      <c r="D307" s="8">
        <v>35</v>
      </c>
      <c r="E307" s="9" t="s">
        <v>2345</v>
      </c>
      <c r="F307" s="3" t="s">
        <v>2069</v>
      </c>
      <c r="G307" s="3" t="s">
        <v>2070</v>
      </c>
      <c r="H307" s="11">
        <v>1</v>
      </c>
      <c r="I307" s="11">
        <v>8</v>
      </c>
      <c r="J307" s="11">
        <v>0</v>
      </c>
      <c r="K307" s="11">
        <v>9</v>
      </c>
      <c r="L307" s="11">
        <v>9</v>
      </c>
      <c r="M307" s="11">
        <v>0</v>
      </c>
      <c r="N307" s="11">
        <v>2</v>
      </c>
      <c r="O307" s="11">
        <v>7</v>
      </c>
      <c r="P307" s="11">
        <v>0</v>
      </c>
      <c r="Q307" s="11">
        <v>0</v>
      </c>
      <c r="R307" s="11">
        <v>7</v>
      </c>
      <c r="S307" s="11">
        <v>0</v>
      </c>
      <c r="T307" s="11">
        <v>6</v>
      </c>
      <c r="U307" s="11" t="s">
        <v>581</v>
      </c>
      <c r="W307" s="6" t="str">
        <f>IF(X307="","",IF(X307=รายชื่อชมรม!$B$13,รายชื่อชมรม!$A$13,IF(X307=รายชื่อชมรม!$B$14,รายชื่อชมรม!$A$14,IF(X307=รายชื่อชมรม!$B$15,รายชื่อชมรม!$A$15,IF(X307=รายชื่อชมรม!$B$16,รายชื่อชมรม!$A$16,IF(X307=รายชื่อชมรม!$B$17,รายชื่อชมรม!$A$17,IF(X307=รายชื่อชมรม!$B$18,รายชื่อชมรม!$A$18,IF(X307=รายชื่อชมรม!$B$19,รายชื่อชมรม!$A$19,IF(X307=รายชื่อชมรม!$B$20,รายชื่อชมรม!$A$20,IF(X307=รายชื่อชมรม!$B$21,รายชื่อชมรม!$A$21,IF(X307=รายชื่อชมรม!$B$22,รายชื่อชมรม!$A$22,"-")))))))))))</f>
        <v>ช68209</v>
      </c>
      <c r="X307" s="6" t="s">
        <v>2312</v>
      </c>
      <c r="Y307" s="6" t="str">
        <f>IF(W307=0,"",IF(W307="-","",IF(W307="","",VLOOKUP(W307,รายชื่อชมรม!$A$3:$F$83,3,FALSE))))</f>
        <v>นางสาวณัฐกานต์  อยู่วงษ์อั๋น</v>
      </c>
      <c r="Z307" s="6" t="str">
        <f>IF(Y307=$Z$4,MAX(Z$1:$Z306)+1,"")</f>
        <v/>
      </c>
      <c r="AA307" s="6" t="str">
        <f>IF($Y307=AA$4,MAX(AA$1:AA306)+1,"")</f>
        <v/>
      </c>
      <c r="AB307" s="6" t="str">
        <f>IF($Y307=AB$4,MAX(AB$1:AB306)+1,"")</f>
        <v/>
      </c>
      <c r="AC307" s="6" t="str">
        <f>IF($Y307=AC$4,MAX(AC$1:AC306)+1,"")</f>
        <v/>
      </c>
      <c r="AD307" s="6" t="str">
        <f>IF($Y307=AD$4,MAX(AD$1:AD306)+1,"")</f>
        <v/>
      </c>
      <c r="AE307" s="6" t="str">
        <f>IF($Y307=AE$4,MAX(AE$1:AE306)+1,"")</f>
        <v/>
      </c>
      <c r="AF307" s="6" t="str">
        <f>IF($Y307=AF$4,MAX(AF$1:AF306)+1,"")</f>
        <v/>
      </c>
      <c r="AG307" s="6" t="str">
        <f>IF($Y307=AG$4,MAX(AG$1:AG306)+1,"")</f>
        <v/>
      </c>
      <c r="AH307" s="6" t="str">
        <f>IF($Y307=AH$4,MAX(AH$1:AH306)+1,"")</f>
        <v/>
      </c>
      <c r="AI307" s="5">
        <f t="shared" si="64"/>
        <v>0</v>
      </c>
      <c r="AK307" s="6" t="str">
        <f>IF($W307=AK$4,MAX(AK$1:AK306)+1,"")</f>
        <v/>
      </c>
      <c r="AL307" s="6" t="str">
        <f>IF($W307=AL$4,MAX(AL$1:AL306)+1,"")</f>
        <v/>
      </c>
      <c r="AM307" s="6" t="str">
        <f>IF($W307=AM$4,MAX(AM$1:AM306)+1,"")</f>
        <v/>
      </c>
      <c r="AN307" s="6" t="str">
        <f>IF($W307=AN$4,MAX(AN$1:AN306)+1,"")</f>
        <v/>
      </c>
      <c r="AO307" s="6" t="str">
        <f>IF($W307=AO$4,MAX(AO$1:AO306)+1,"")</f>
        <v/>
      </c>
      <c r="AP307" s="6" t="str">
        <f>IF($W307=AP$4,MAX(AP$1:AP306)+1,"")</f>
        <v/>
      </c>
      <c r="AQ307" s="6" t="str">
        <f>IF($W307=AQ$4,MAX(AQ$1:AQ306)+1,"")</f>
        <v/>
      </c>
      <c r="AR307" s="6" t="str">
        <f>IF($W307=AR$4,MAX(AR$1:AR306)+1,"")</f>
        <v/>
      </c>
      <c r="AS307" s="6" t="str">
        <f>IF($W307=AS$4,MAX(AS$1:AS306)+1,"")</f>
        <v/>
      </c>
      <c r="AT307" s="6" t="str">
        <f>IF($W307=AT$4,MAX(AT$1:AT306)+1,"")</f>
        <v/>
      </c>
      <c r="AU307" s="6" t="str">
        <f>IF($W307=AU$4,MAX(AU$1:AU306)+1,"")</f>
        <v/>
      </c>
      <c r="AV307" s="6" t="str">
        <f>IF($W307=AV$4,MAX(AV$1:AV306)+1,"")</f>
        <v/>
      </c>
      <c r="AW307" s="6" t="str">
        <f>IF($W307=AW$4,MAX(AW$1:AW306)+1,"")</f>
        <v/>
      </c>
      <c r="AX307" s="6" t="str">
        <f>IF($W307=AX$4,MAX(AX$1:AX306)+1,"")</f>
        <v/>
      </c>
      <c r="AY307" s="6" t="str">
        <f>IF($W307=AY$4,MAX(AY$1:AY306)+1,"")</f>
        <v/>
      </c>
      <c r="AZ307" s="6" t="str">
        <f>IF($W307=AZ$4,MAX(AZ$1:AZ306)+1,"")</f>
        <v/>
      </c>
      <c r="BA307" s="6" t="str">
        <f>IF($W307=BA$4,MAX(BA$1:BA306)+1,"")</f>
        <v/>
      </c>
      <c r="BB307" s="6" t="str">
        <f>IF($W307=BB$4,MAX(BB$1:BB306)+1,"")</f>
        <v/>
      </c>
      <c r="BC307" s="6">
        <f>IF($W307=BC$4,MAX(BC$1:BC306)+1,"")</f>
        <v>12</v>
      </c>
      <c r="BD307" s="6" t="str">
        <f>IF($W307=BD$4,MAX(BD$1:BD306)+1,"")</f>
        <v/>
      </c>
      <c r="BE307" s="6" t="str">
        <f>IF($W307=BE$4,MAX(BE$1:BE306)+1,"")</f>
        <v/>
      </c>
      <c r="BF307" s="6" t="str">
        <f>IF($W307=BF$4,MAX(BF$1:BF306)+1,"")</f>
        <v/>
      </c>
      <c r="BG307" s="6" t="str">
        <f>IF($W307=BG$4,MAX(BG$1:BG306)+1,"")</f>
        <v/>
      </c>
      <c r="BH307" s="6" t="str">
        <f>IF($W307=BH$4,MAX(BH$1:BH306)+1,"")</f>
        <v/>
      </c>
      <c r="BI307" s="6" t="str">
        <f>IF($W307=BI$4,MAX(BI$1:BI306)+1,"")</f>
        <v/>
      </c>
      <c r="BJ307" s="6" t="str">
        <f>IF($W307=BJ$4,MAX(BJ$1:BJ306)+1,"")</f>
        <v/>
      </c>
      <c r="BK307" s="6" t="str">
        <f>IF($W307=BK$4,MAX(BK$1:BK306)+1,"")</f>
        <v/>
      </c>
      <c r="BL307" s="6" t="str">
        <f>IF($W307=BL$4,MAX(BL$1:BL306)+1,"")</f>
        <v/>
      </c>
      <c r="BM307" s="6" t="str">
        <f>IF($W307=BM$4,MAX(BM$1:BM306)+1,"")</f>
        <v/>
      </c>
      <c r="BN307" s="6" t="str">
        <f>IF($W307=BN$4,MAX(BN$1:BN306)+1,"")</f>
        <v/>
      </c>
      <c r="BO307" s="6" t="str">
        <f>IF($W307=BO$4,MAX(BO$1:BO306)+1,"")</f>
        <v/>
      </c>
      <c r="BP307" s="6" t="str">
        <f>IF($W307=BP$4,MAX(BP$1:BP306)+1,"")</f>
        <v/>
      </c>
      <c r="BQ307" s="6" t="str">
        <f>IF($W307=BQ$4,MAX(BQ$1:BQ306)+1,"")</f>
        <v/>
      </c>
      <c r="BR307" s="6" t="str">
        <f>IF($W307=BR$4,MAX(BR$1:BR306)+1,"")</f>
        <v/>
      </c>
      <c r="BS307" s="6" t="str">
        <f>IF($W307=BS$4,MAX(BS$1:BS306)+1,"")</f>
        <v/>
      </c>
      <c r="BT307" s="6" t="str">
        <f>IF($W307=BT$4,MAX(BT$1:BT306)+1,"")</f>
        <v/>
      </c>
      <c r="BU307" s="6" t="str">
        <f>IF($W307=BU$4,MAX(BU$1:BU306)+1,"")</f>
        <v/>
      </c>
      <c r="BV307" s="6" t="str">
        <f>IF($W307=BV$4,MAX(BV$1:BV306)+1,"")</f>
        <v/>
      </c>
      <c r="BW307" s="6" t="str">
        <f>IF($W307=BW$4,MAX(BW$1:BW306)+1,"")</f>
        <v/>
      </c>
      <c r="BX307" s="6" t="str">
        <f>IF($W307=BX$4,MAX(BX$1:BX306)+1,"")</f>
        <v/>
      </c>
      <c r="BY307" s="6" t="str">
        <f>IF($W307=BY$4,MAX(BY$1:BY306)+1,"")</f>
        <v/>
      </c>
      <c r="BZ307" s="6" t="str">
        <f>IF($W307=BZ$4,MAX(BZ$1:BZ306)+1,"")</f>
        <v/>
      </c>
      <c r="CA307" s="6" t="str">
        <f>IF($W307=CA$4,MAX(CA$1:CA306)+1,"")</f>
        <v/>
      </c>
      <c r="CB307" s="6" t="str">
        <f>IF($W307=CB$4,MAX(CB$1:CB306)+1,"")</f>
        <v/>
      </c>
      <c r="CC307" s="6" t="str">
        <f>IF($W307=CC$4,MAX(CC$1:CC306)+1,"")</f>
        <v/>
      </c>
      <c r="CD307" s="6" t="str">
        <f>IF($W307=CD$4,MAX(CD$1:CD306)+1,"")</f>
        <v/>
      </c>
      <c r="CE307" s="6" t="str">
        <f>IF($W307=CE$4,MAX(CE$1:CE306)+1,"")</f>
        <v/>
      </c>
      <c r="CF307" s="6" t="str">
        <f>IF($W307=CF$4,MAX(CF$1:CF306)+1,"")</f>
        <v/>
      </c>
      <c r="CG307" s="6" t="str">
        <f>IF($W307=CG$4,MAX(CG$1:CG306)+1,"")</f>
        <v/>
      </c>
      <c r="CH307" s="6" t="str">
        <f>IF($W307=CH$4,MAX(CH$1:CH306)+1,"")</f>
        <v/>
      </c>
      <c r="CI307" s="6" t="str">
        <f>IF($W307=CI$4,MAX(CI$1:CI306)+1,"")</f>
        <v/>
      </c>
      <c r="CJ307" s="6" t="str">
        <f>IF($W307=CJ$4,MAX(CJ$1:CJ306)+1,"")</f>
        <v/>
      </c>
      <c r="CK307" s="6" t="str">
        <f>IF($W307=CK$4,MAX(CK$1:CK306)+1,"")</f>
        <v/>
      </c>
      <c r="CL307" s="6" t="str">
        <f>IF($W307=CL$4,MAX(CL$1:CL306)+1,"")</f>
        <v/>
      </c>
      <c r="CM307" s="6" t="str">
        <f>IF($W307=CM$4,MAX(CM$1:CM306)+1,"")</f>
        <v/>
      </c>
      <c r="CN307" s="6" t="str">
        <f>IF($W307=CN$4,MAX(CN$1:CN306)+1,"")</f>
        <v/>
      </c>
      <c r="CO307" s="6" t="str">
        <f>IF($W307=CO$4,MAX(CO$1:CO306)+1,"")</f>
        <v/>
      </c>
      <c r="CP307" s="6" t="str">
        <f>IF($W307=CP$4,MAX(CP$1:CP306)+1,"")</f>
        <v/>
      </c>
      <c r="CQ307" s="6" t="str">
        <f>IF($W307=CQ$4,MAX(CQ$1:CQ306)+1,"")</f>
        <v/>
      </c>
      <c r="CR307" s="6" t="str">
        <f>IF($W307=CR$4,MAX(CR$1:CR306)+1,"")</f>
        <v/>
      </c>
      <c r="CS307" s="6" t="str">
        <f>IF($W307=CS$4,MAX(CS$1:CS306)+1,"")</f>
        <v/>
      </c>
      <c r="CT307" s="5">
        <f t="shared" si="65"/>
        <v>12</v>
      </c>
      <c r="CU307" s="6" t="str">
        <f t="shared" si="66"/>
        <v>1809902700706</v>
      </c>
      <c r="CV307" s="5" t="str">
        <f t="shared" si="67"/>
        <v>เด็กหญิง</v>
      </c>
      <c r="CW307" s="5" t="str" cm="1">
        <f t="array" ref="CW307">RIGHT(F307,MIN(LEN(SUBSTITUTE(F307,รายชื่อนักเรียนแยกห้อง!$AD$5:$AD$8,""))))</f>
        <v>ปุญญิศา</v>
      </c>
      <c r="CX307" s="6" t="str">
        <f t="shared" si="68"/>
        <v/>
      </c>
      <c r="CY307" s="6">
        <f t="shared" si="69"/>
        <v>0</v>
      </c>
      <c r="CZ307" s="5" t="str">
        <f t="shared" si="70"/>
        <v>มัธยมศึกษาปีที่ 2/3-</v>
      </c>
      <c r="DA307" s="5" t="str">
        <f t="shared" si="71"/>
        <v>มัธยมศึกษาปีที่ 2/3-0</v>
      </c>
      <c r="DC307" s="6" t="str">
        <f>IF(DB307="วิทย์-คณิต (เตรียมวิศวะ)",MAX($DC$1:DC306)+1,"")</f>
        <v/>
      </c>
      <c r="DD307" s="6" t="str">
        <f>IF(DB307="วิทย์-คณิต (วิทยาศาสตร์สุขภาพ)",MAX($DD$1:DD306)+1,"")</f>
        <v/>
      </c>
      <c r="DE307" s="6" t="str">
        <f>IF(DB307="ศิลป์การจัดการธุรกิจการค้าสมัยใหม่",MAX($DE$1:DE306)+1,"")</f>
        <v/>
      </c>
      <c r="DF307" s="6" t="str">
        <f>IF(DB307="ศิลป์ภาษาจีนเพื่อธุรกิจ 4.0",MAX($DF$1:DF306)+1,"")</f>
        <v/>
      </c>
      <c r="DG307" s="6" t="str">
        <f>IF(DB307="ศิลป์ภาษาอังกฤษเพื่อการสื่อสารธุรกิจ",MAX($DG$1:DG306)+1,"")</f>
        <v/>
      </c>
      <c r="DH307" s="6" t="str">
        <f>IF(DB307="นวัตกรรมการจัดการเกษตร",MAX($DH$1:DH306)+1,"")</f>
        <v/>
      </c>
      <c r="DI307" s="5">
        <f t="shared" si="72"/>
        <v>0</v>
      </c>
      <c r="DJ307" s="5" t="str">
        <f t="shared" si="73"/>
        <v>มัธยมศึกษาปีที่ 2/3-35</v>
      </c>
      <c r="DK307" s="5" t="str">
        <f t="shared" si="74"/>
        <v>-0</v>
      </c>
      <c r="DL307" s="5" t="str">
        <f t="shared" si="75"/>
        <v>มัธยมศึกษาปีที่ 2</v>
      </c>
    </row>
    <row r="308" spans="1:116">
      <c r="A308" s="5" t="str">
        <f t="shared" si="76"/>
        <v>มัธยมศึกษาปีที่ 2/4-1</v>
      </c>
      <c r="B308" s="5" t="str">
        <f t="shared" si="62"/>
        <v>ช68210-1</v>
      </c>
      <c r="C308" s="5" t="str">
        <f t="shared" si="63"/>
        <v>-0</v>
      </c>
      <c r="D308" s="8">
        <v>1</v>
      </c>
      <c r="E308" s="9" t="s">
        <v>831</v>
      </c>
      <c r="F308" s="3" t="s">
        <v>832</v>
      </c>
      <c r="G308" s="3" t="s">
        <v>14</v>
      </c>
      <c r="H308" s="11">
        <v>1</v>
      </c>
      <c r="I308" s="11">
        <v>7</v>
      </c>
      <c r="J308" s="11">
        <v>0</v>
      </c>
      <c r="K308" s="11">
        <v>9</v>
      </c>
      <c r="L308" s="11">
        <v>9</v>
      </c>
      <c r="M308" s="11">
        <v>0</v>
      </c>
      <c r="N308" s="11">
        <v>1</v>
      </c>
      <c r="O308" s="11">
        <v>8</v>
      </c>
      <c r="P308" s="11">
        <v>8</v>
      </c>
      <c r="Q308" s="11">
        <v>3</v>
      </c>
      <c r="R308" s="11">
        <v>2</v>
      </c>
      <c r="S308" s="11">
        <v>6</v>
      </c>
      <c r="T308" s="11">
        <v>3</v>
      </c>
      <c r="U308" s="11" t="s">
        <v>582</v>
      </c>
      <c r="W308" s="6" t="str">
        <f>IF(X308="","",IF(X308=รายชื่อชมรม!$B$13,รายชื่อชมรม!$A$13,IF(X308=รายชื่อชมรม!$B$14,รายชื่อชมรม!$A$14,IF(X308=รายชื่อชมรม!$B$15,รายชื่อชมรม!$A$15,IF(X308=รายชื่อชมรม!$B$16,รายชื่อชมรม!$A$16,IF(X308=รายชื่อชมรม!$B$17,รายชื่อชมรม!$A$17,IF(X308=รายชื่อชมรม!$B$18,รายชื่อชมรม!$A$18,IF(X308=รายชื่อชมรม!$B$19,รายชื่อชมรม!$A$19,IF(X308=รายชื่อชมรม!$B$20,รายชื่อชมรม!$A$20,IF(X308=รายชื่อชมรม!$B$21,รายชื่อชมรม!$A$21,IF(X308=รายชื่อชมรม!$B$22,รายชื่อชมรม!$A$22,"-")))))))))))</f>
        <v>ช68210</v>
      </c>
      <c r="X308" s="6" t="s">
        <v>2323</v>
      </c>
      <c r="Y308" s="6" t="str">
        <f>IF(W308=0,"",IF(W308="-","",IF(W308="","",VLOOKUP(W308,รายชื่อชมรม!$A$3:$F$83,3,FALSE))))</f>
        <v>นางสาวจันทนา  เกิดจันทร์ตรง</v>
      </c>
      <c r="Z308" s="6" t="str">
        <f>IF(Y308=$Z$4,MAX(Z$1:$Z307)+1,"")</f>
        <v/>
      </c>
      <c r="AA308" s="6" t="str">
        <f>IF($Y308=AA$4,MAX(AA$1:AA307)+1,"")</f>
        <v/>
      </c>
      <c r="AB308" s="6" t="str">
        <f>IF($Y308=AB$4,MAX(AB$1:AB307)+1,"")</f>
        <v/>
      </c>
      <c r="AC308" s="6" t="str">
        <f>IF($Y308=AC$4,MAX(AC$1:AC307)+1,"")</f>
        <v/>
      </c>
      <c r="AD308" s="6" t="str">
        <f>IF($Y308=AD$4,MAX(AD$1:AD307)+1,"")</f>
        <v/>
      </c>
      <c r="AE308" s="6" t="str">
        <f>IF($Y308=AE$4,MAX(AE$1:AE307)+1,"")</f>
        <v/>
      </c>
      <c r="AF308" s="6" t="str">
        <f>IF($Y308=AF$4,MAX(AF$1:AF307)+1,"")</f>
        <v/>
      </c>
      <c r="AG308" s="6" t="str">
        <f>IF($Y308=AG$4,MAX(AG$1:AG307)+1,"")</f>
        <v/>
      </c>
      <c r="AH308" s="6">
        <f>IF($Y308=AH$4,MAX(AH$1:AH307)+1,"")</f>
        <v>40</v>
      </c>
      <c r="AI308" s="5">
        <f t="shared" si="64"/>
        <v>40</v>
      </c>
      <c r="AK308" s="6" t="str">
        <f>IF($W308=AK$4,MAX(AK$1:AK307)+1,"")</f>
        <v/>
      </c>
      <c r="AL308" s="6" t="str">
        <f>IF($W308=AL$4,MAX(AL$1:AL307)+1,"")</f>
        <v/>
      </c>
      <c r="AM308" s="6" t="str">
        <f>IF($W308=AM$4,MAX(AM$1:AM307)+1,"")</f>
        <v/>
      </c>
      <c r="AN308" s="6" t="str">
        <f>IF($W308=AN$4,MAX(AN$1:AN307)+1,"")</f>
        <v/>
      </c>
      <c r="AO308" s="6" t="str">
        <f>IF($W308=AO$4,MAX(AO$1:AO307)+1,"")</f>
        <v/>
      </c>
      <c r="AP308" s="6" t="str">
        <f>IF($W308=AP$4,MAX(AP$1:AP307)+1,"")</f>
        <v/>
      </c>
      <c r="AQ308" s="6" t="str">
        <f>IF($W308=AQ$4,MAX(AQ$1:AQ307)+1,"")</f>
        <v/>
      </c>
      <c r="AR308" s="6" t="str">
        <f>IF($W308=AR$4,MAX(AR$1:AR307)+1,"")</f>
        <v/>
      </c>
      <c r="AS308" s="6" t="str">
        <f>IF($W308=AS$4,MAX(AS$1:AS307)+1,"")</f>
        <v/>
      </c>
      <c r="AT308" s="6" t="str">
        <f>IF($W308=AT$4,MAX(AT$1:AT307)+1,"")</f>
        <v/>
      </c>
      <c r="AU308" s="6" t="str">
        <f>IF($W308=AU$4,MAX(AU$1:AU307)+1,"")</f>
        <v/>
      </c>
      <c r="AV308" s="6" t="str">
        <f>IF($W308=AV$4,MAX(AV$1:AV307)+1,"")</f>
        <v/>
      </c>
      <c r="AW308" s="6" t="str">
        <f>IF($W308=AW$4,MAX(AW$1:AW307)+1,"")</f>
        <v/>
      </c>
      <c r="AX308" s="6" t="str">
        <f>IF($W308=AX$4,MAX(AX$1:AX307)+1,"")</f>
        <v/>
      </c>
      <c r="AY308" s="6" t="str">
        <f>IF($W308=AY$4,MAX(AY$1:AY307)+1,"")</f>
        <v/>
      </c>
      <c r="AZ308" s="6" t="str">
        <f>IF($W308=AZ$4,MAX(AZ$1:AZ307)+1,"")</f>
        <v/>
      </c>
      <c r="BA308" s="6" t="str">
        <f>IF($W308=BA$4,MAX(BA$1:BA307)+1,"")</f>
        <v/>
      </c>
      <c r="BB308" s="6" t="str">
        <f>IF($W308=BB$4,MAX(BB$1:BB307)+1,"")</f>
        <v/>
      </c>
      <c r="BC308" s="6" t="str">
        <f>IF($W308=BC$4,MAX(BC$1:BC307)+1,"")</f>
        <v/>
      </c>
      <c r="BD308" s="6">
        <f>IF($W308=BD$4,MAX(BD$1:BD307)+1,"")</f>
        <v>1</v>
      </c>
      <c r="BE308" s="6" t="str">
        <f>IF($W308=BE$4,MAX(BE$1:BE307)+1,"")</f>
        <v/>
      </c>
      <c r="BF308" s="6" t="str">
        <f>IF($W308=BF$4,MAX(BF$1:BF307)+1,"")</f>
        <v/>
      </c>
      <c r="BG308" s="6" t="str">
        <f>IF($W308=BG$4,MAX(BG$1:BG307)+1,"")</f>
        <v/>
      </c>
      <c r="BH308" s="6" t="str">
        <f>IF($W308=BH$4,MAX(BH$1:BH307)+1,"")</f>
        <v/>
      </c>
      <c r="BI308" s="6" t="str">
        <f>IF($W308=BI$4,MAX(BI$1:BI307)+1,"")</f>
        <v/>
      </c>
      <c r="BJ308" s="6" t="str">
        <f>IF($W308=BJ$4,MAX(BJ$1:BJ307)+1,"")</f>
        <v/>
      </c>
      <c r="BK308" s="6" t="str">
        <f>IF($W308=BK$4,MAX(BK$1:BK307)+1,"")</f>
        <v/>
      </c>
      <c r="BL308" s="6" t="str">
        <f>IF($W308=BL$4,MAX(BL$1:BL307)+1,"")</f>
        <v/>
      </c>
      <c r="BM308" s="6" t="str">
        <f>IF($W308=BM$4,MAX(BM$1:BM307)+1,"")</f>
        <v/>
      </c>
      <c r="BN308" s="6" t="str">
        <f>IF($W308=BN$4,MAX(BN$1:BN307)+1,"")</f>
        <v/>
      </c>
      <c r="BO308" s="6" t="str">
        <f>IF($W308=BO$4,MAX(BO$1:BO307)+1,"")</f>
        <v/>
      </c>
      <c r="BP308" s="6" t="str">
        <f>IF($W308=BP$4,MAX(BP$1:BP307)+1,"")</f>
        <v/>
      </c>
      <c r="BQ308" s="6" t="str">
        <f>IF($W308=BQ$4,MAX(BQ$1:BQ307)+1,"")</f>
        <v/>
      </c>
      <c r="BR308" s="6" t="str">
        <f>IF($W308=BR$4,MAX(BR$1:BR307)+1,"")</f>
        <v/>
      </c>
      <c r="BS308" s="6" t="str">
        <f>IF($W308=BS$4,MAX(BS$1:BS307)+1,"")</f>
        <v/>
      </c>
      <c r="BT308" s="6" t="str">
        <f>IF($W308=BT$4,MAX(BT$1:BT307)+1,"")</f>
        <v/>
      </c>
      <c r="BU308" s="6" t="str">
        <f>IF($W308=BU$4,MAX(BU$1:BU307)+1,"")</f>
        <v/>
      </c>
      <c r="BV308" s="6" t="str">
        <f>IF($W308=BV$4,MAX(BV$1:BV307)+1,"")</f>
        <v/>
      </c>
      <c r="BW308" s="6" t="str">
        <f>IF($W308=BW$4,MAX(BW$1:BW307)+1,"")</f>
        <v/>
      </c>
      <c r="BX308" s="6" t="str">
        <f>IF($W308=BX$4,MAX(BX$1:BX307)+1,"")</f>
        <v/>
      </c>
      <c r="BY308" s="6" t="str">
        <f>IF($W308=BY$4,MAX(BY$1:BY307)+1,"")</f>
        <v/>
      </c>
      <c r="BZ308" s="6" t="str">
        <f>IF($W308=BZ$4,MAX(BZ$1:BZ307)+1,"")</f>
        <v/>
      </c>
      <c r="CA308" s="6" t="str">
        <f>IF($W308=CA$4,MAX(CA$1:CA307)+1,"")</f>
        <v/>
      </c>
      <c r="CB308" s="6" t="str">
        <f>IF($W308=CB$4,MAX(CB$1:CB307)+1,"")</f>
        <v/>
      </c>
      <c r="CC308" s="6" t="str">
        <f>IF($W308=CC$4,MAX(CC$1:CC307)+1,"")</f>
        <v/>
      </c>
      <c r="CD308" s="6" t="str">
        <f>IF($W308=CD$4,MAX(CD$1:CD307)+1,"")</f>
        <v/>
      </c>
      <c r="CE308" s="6" t="str">
        <f>IF($W308=CE$4,MAX(CE$1:CE307)+1,"")</f>
        <v/>
      </c>
      <c r="CF308" s="6" t="str">
        <f>IF($W308=CF$4,MAX(CF$1:CF307)+1,"")</f>
        <v/>
      </c>
      <c r="CG308" s="6" t="str">
        <f>IF($W308=CG$4,MAX(CG$1:CG307)+1,"")</f>
        <v/>
      </c>
      <c r="CH308" s="6" t="str">
        <f>IF($W308=CH$4,MAX(CH$1:CH307)+1,"")</f>
        <v/>
      </c>
      <c r="CI308" s="6" t="str">
        <f>IF($W308=CI$4,MAX(CI$1:CI307)+1,"")</f>
        <v/>
      </c>
      <c r="CJ308" s="6" t="str">
        <f>IF($W308=CJ$4,MAX(CJ$1:CJ307)+1,"")</f>
        <v/>
      </c>
      <c r="CK308" s="6" t="str">
        <f>IF($W308=CK$4,MAX(CK$1:CK307)+1,"")</f>
        <v/>
      </c>
      <c r="CL308" s="6" t="str">
        <f>IF($W308=CL$4,MAX(CL$1:CL307)+1,"")</f>
        <v/>
      </c>
      <c r="CM308" s="6" t="str">
        <f>IF($W308=CM$4,MAX(CM$1:CM307)+1,"")</f>
        <v/>
      </c>
      <c r="CN308" s="6" t="str">
        <f>IF($W308=CN$4,MAX(CN$1:CN307)+1,"")</f>
        <v/>
      </c>
      <c r="CO308" s="6" t="str">
        <f>IF($W308=CO$4,MAX(CO$1:CO307)+1,"")</f>
        <v/>
      </c>
      <c r="CP308" s="6" t="str">
        <f>IF($W308=CP$4,MAX(CP$1:CP307)+1,"")</f>
        <v/>
      </c>
      <c r="CQ308" s="6" t="str">
        <f>IF($W308=CQ$4,MAX(CQ$1:CQ307)+1,"")</f>
        <v/>
      </c>
      <c r="CR308" s="6" t="str">
        <f>IF($W308=CR$4,MAX(CR$1:CR307)+1,"")</f>
        <v/>
      </c>
      <c r="CS308" s="6" t="str">
        <f>IF($W308=CS$4,MAX(CS$1:CS307)+1,"")</f>
        <v/>
      </c>
      <c r="CT308" s="5">
        <f t="shared" si="65"/>
        <v>1</v>
      </c>
      <c r="CU308" s="6" t="str">
        <f t="shared" si="66"/>
        <v>1709901883263</v>
      </c>
      <c r="CV308" s="5" t="str">
        <f t="shared" si="67"/>
        <v>เด็กชาย</v>
      </c>
      <c r="CW308" s="5" t="str" cm="1">
        <f t="array" ref="CW308">RIGHT(F308,MIN(LEN(SUBSTITUTE(F308,รายชื่อนักเรียนแยกห้อง!$AD$5:$AD$8,""))))</f>
        <v>นัทธวัฒน์</v>
      </c>
      <c r="CX308" s="6">
        <f t="shared" si="68"/>
        <v>0</v>
      </c>
      <c r="CY308" s="6" t="str">
        <f t="shared" si="69"/>
        <v/>
      </c>
      <c r="CZ308" s="5" t="str">
        <f t="shared" si="70"/>
        <v>มัธยมศึกษาปีที่ 2/4-0</v>
      </c>
      <c r="DA308" s="5" t="str">
        <f t="shared" si="71"/>
        <v>มัธยมศึกษาปีที่ 2/4-</v>
      </c>
      <c r="DC308" s="6" t="str">
        <f>IF(DB308="วิทย์-คณิต (เตรียมวิศวะ)",MAX($DC$1:DC307)+1,"")</f>
        <v/>
      </c>
      <c r="DD308" s="6" t="str">
        <f>IF(DB308="วิทย์-คณิต (วิทยาศาสตร์สุขภาพ)",MAX($DD$1:DD307)+1,"")</f>
        <v/>
      </c>
      <c r="DE308" s="6" t="str">
        <f>IF(DB308="ศิลป์การจัดการธุรกิจการค้าสมัยใหม่",MAX($DE$1:DE307)+1,"")</f>
        <v/>
      </c>
      <c r="DF308" s="6" t="str">
        <f>IF(DB308="ศิลป์ภาษาจีนเพื่อธุรกิจ 4.0",MAX($DF$1:DF307)+1,"")</f>
        <v/>
      </c>
      <c r="DG308" s="6" t="str">
        <f>IF(DB308="ศิลป์ภาษาอังกฤษเพื่อการสื่อสารธุรกิจ",MAX($DG$1:DG307)+1,"")</f>
        <v/>
      </c>
      <c r="DH308" s="6" t="str">
        <f>IF(DB308="นวัตกรรมการจัดการเกษตร",MAX($DH$1:DH307)+1,"")</f>
        <v/>
      </c>
      <c r="DI308" s="5">
        <f t="shared" si="72"/>
        <v>0</v>
      </c>
      <c r="DJ308" s="5" t="str">
        <f t="shared" si="73"/>
        <v>มัธยมศึกษาปีที่ 2/4-1</v>
      </c>
      <c r="DK308" s="5" t="str">
        <f t="shared" si="74"/>
        <v>-0</v>
      </c>
      <c r="DL308" s="5" t="str">
        <f t="shared" si="75"/>
        <v>มัธยมศึกษาปีที่ 2</v>
      </c>
    </row>
    <row r="309" spans="1:116">
      <c r="A309" s="5" t="str">
        <f t="shared" si="76"/>
        <v>มัธยมศึกษาปีที่ 2/4-2</v>
      </c>
      <c r="B309" s="5" t="str">
        <f t="shared" si="62"/>
        <v>ช68210-2</v>
      </c>
      <c r="C309" s="5" t="str">
        <f t="shared" si="63"/>
        <v>-0</v>
      </c>
      <c r="D309" s="8">
        <v>2</v>
      </c>
      <c r="E309" s="9" t="s">
        <v>833</v>
      </c>
      <c r="F309" s="3" t="s">
        <v>834</v>
      </c>
      <c r="G309" s="3" t="s">
        <v>835</v>
      </c>
      <c r="H309" s="11">
        <v>1</v>
      </c>
      <c r="I309" s="11">
        <v>7</v>
      </c>
      <c r="J309" s="11">
        <v>0</v>
      </c>
      <c r="K309" s="11">
        <v>9</v>
      </c>
      <c r="L309" s="11">
        <v>9</v>
      </c>
      <c r="M309" s="11">
        <v>0</v>
      </c>
      <c r="N309" s="11">
        <v>1</v>
      </c>
      <c r="O309" s="11">
        <v>9</v>
      </c>
      <c r="P309" s="11">
        <v>0</v>
      </c>
      <c r="Q309" s="11">
        <v>5</v>
      </c>
      <c r="R309" s="11">
        <v>2</v>
      </c>
      <c r="S309" s="11">
        <v>0</v>
      </c>
      <c r="T309" s="11">
        <v>8</v>
      </c>
      <c r="U309" s="11" t="s">
        <v>582</v>
      </c>
      <c r="W309" s="6" t="str">
        <f>IF(X309="","",IF(X309=รายชื่อชมรม!$B$13,รายชื่อชมรม!$A$13,IF(X309=รายชื่อชมรม!$B$14,รายชื่อชมรม!$A$14,IF(X309=รายชื่อชมรม!$B$15,รายชื่อชมรม!$A$15,IF(X309=รายชื่อชมรม!$B$16,รายชื่อชมรม!$A$16,IF(X309=รายชื่อชมรม!$B$17,รายชื่อชมรม!$A$17,IF(X309=รายชื่อชมรม!$B$18,รายชื่อชมรม!$A$18,IF(X309=รายชื่อชมรม!$B$19,รายชื่อชมรม!$A$19,IF(X309=รายชื่อชมรม!$B$20,รายชื่อชมรม!$A$20,IF(X309=รายชื่อชมรม!$B$21,รายชื่อชมรม!$A$21,IF(X309=รายชื่อชมรม!$B$22,รายชื่อชมรม!$A$22,"-")))))))))))</f>
        <v>ช68210</v>
      </c>
      <c r="X309" s="6" t="s">
        <v>2323</v>
      </c>
      <c r="Y309" s="6" t="str">
        <f>IF(W309=0,"",IF(W309="-","",IF(W309="","",VLOOKUP(W309,รายชื่อชมรม!$A$3:$F$83,3,FALSE))))</f>
        <v>นางสาวจันทนา  เกิดจันทร์ตรง</v>
      </c>
      <c r="Z309" s="6" t="str">
        <f>IF(Y309=$Z$4,MAX(Z$1:$Z308)+1,"")</f>
        <v/>
      </c>
      <c r="AA309" s="6" t="str">
        <f>IF($Y309=AA$4,MAX(AA$1:AA308)+1,"")</f>
        <v/>
      </c>
      <c r="AB309" s="6" t="str">
        <f>IF($Y309=AB$4,MAX(AB$1:AB308)+1,"")</f>
        <v/>
      </c>
      <c r="AC309" s="6" t="str">
        <f>IF($Y309=AC$4,MAX(AC$1:AC308)+1,"")</f>
        <v/>
      </c>
      <c r="AD309" s="6" t="str">
        <f>IF($Y309=AD$4,MAX(AD$1:AD308)+1,"")</f>
        <v/>
      </c>
      <c r="AE309" s="6" t="str">
        <f>IF($Y309=AE$4,MAX(AE$1:AE308)+1,"")</f>
        <v/>
      </c>
      <c r="AF309" s="6" t="str">
        <f>IF($Y309=AF$4,MAX(AF$1:AF308)+1,"")</f>
        <v/>
      </c>
      <c r="AG309" s="6" t="str">
        <f>IF($Y309=AG$4,MAX(AG$1:AG308)+1,"")</f>
        <v/>
      </c>
      <c r="AH309" s="6">
        <f>IF($Y309=AH$4,MAX(AH$1:AH308)+1,"")</f>
        <v>41</v>
      </c>
      <c r="AI309" s="5">
        <f t="shared" si="64"/>
        <v>41</v>
      </c>
      <c r="AK309" s="6" t="str">
        <f>IF($W309=AK$4,MAX(AK$1:AK308)+1,"")</f>
        <v/>
      </c>
      <c r="AL309" s="6" t="str">
        <f>IF($W309=AL$4,MAX(AL$1:AL308)+1,"")</f>
        <v/>
      </c>
      <c r="AM309" s="6" t="str">
        <f>IF($W309=AM$4,MAX(AM$1:AM308)+1,"")</f>
        <v/>
      </c>
      <c r="AN309" s="6" t="str">
        <f>IF($W309=AN$4,MAX(AN$1:AN308)+1,"")</f>
        <v/>
      </c>
      <c r="AO309" s="6" t="str">
        <f>IF($W309=AO$4,MAX(AO$1:AO308)+1,"")</f>
        <v/>
      </c>
      <c r="AP309" s="6" t="str">
        <f>IF($W309=AP$4,MAX(AP$1:AP308)+1,"")</f>
        <v/>
      </c>
      <c r="AQ309" s="6" t="str">
        <f>IF($W309=AQ$4,MAX(AQ$1:AQ308)+1,"")</f>
        <v/>
      </c>
      <c r="AR309" s="6" t="str">
        <f>IF($W309=AR$4,MAX(AR$1:AR308)+1,"")</f>
        <v/>
      </c>
      <c r="AS309" s="6" t="str">
        <f>IF($W309=AS$4,MAX(AS$1:AS308)+1,"")</f>
        <v/>
      </c>
      <c r="AT309" s="6" t="str">
        <f>IF($W309=AT$4,MAX(AT$1:AT308)+1,"")</f>
        <v/>
      </c>
      <c r="AU309" s="6" t="str">
        <f>IF($W309=AU$4,MAX(AU$1:AU308)+1,"")</f>
        <v/>
      </c>
      <c r="AV309" s="6" t="str">
        <f>IF($W309=AV$4,MAX(AV$1:AV308)+1,"")</f>
        <v/>
      </c>
      <c r="AW309" s="6" t="str">
        <f>IF($W309=AW$4,MAX(AW$1:AW308)+1,"")</f>
        <v/>
      </c>
      <c r="AX309" s="6" t="str">
        <f>IF($W309=AX$4,MAX(AX$1:AX308)+1,"")</f>
        <v/>
      </c>
      <c r="AY309" s="6" t="str">
        <f>IF($W309=AY$4,MAX(AY$1:AY308)+1,"")</f>
        <v/>
      </c>
      <c r="AZ309" s="6" t="str">
        <f>IF($W309=AZ$4,MAX(AZ$1:AZ308)+1,"")</f>
        <v/>
      </c>
      <c r="BA309" s="6" t="str">
        <f>IF($W309=BA$4,MAX(BA$1:BA308)+1,"")</f>
        <v/>
      </c>
      <c r="BB309" s="6" t="str">
        <f>IF($W309=BB$4,MAX(BB$1:BB308)+1,"")</f>
        <v/>
      </c>
      <c r="BC309" s="6" t="str">
        <f>IF($W309=BC$4,MAX(BC$1:BC308)+1,"")</f>
        <v/>
      </c>
      <c r="BD309" s="6">
        <f>IF($W309=BD$4,MAX(BD$1:BD308)+1,"")</f>
        <v>2</v>
      </c>
      <c r="BE309" s="6" t="str">
        <f>IF($W309=BE$4,MAX(BE$1:BE308)+1,"")</f>
        <v/>
      </c>
      <c r="BF309" s="6" t="str">
        <f>IF($W309=BF$4,MAX(BF$1:BF308)+1,"")</f>
        <v/>
      </c>
      <c r="BG309" s="6" t="str">
        <f>IF($W309=BG$4,MAX(BG$1:BG308)+1,"")</f>
        <v/>
      </c>
      <c r="BH309" s="6" t="str">
        <f>IF($W309=BH$4,MAX(BH$1:BH308)+1,"")</f>
        <v/>
      </c>
      <c r="BI309" s="6" t="str">
        <f>IF($W309=BI$4,MAX(BI$1:BI308)+1,"")</f>
        <v/>
      </c>
      <c r="BJ309" s="6" t="str">
        <f>IF($W309=BJ$4,MAX(BJ$1:BJ308)+1,"")</f>
        <v/>
      </c>
      <c r="BK309" s="6" t="str">
        <f>IF($W309=BK$4,MAX(BK$1:BK308)+1,"")</f>
        <v/>
      </c>
      <c r="BL309" s="6" t="str">
        <f>IF($W309=BL$4,MAX(BL$1:BL308)+1,"")</f>
        <v/>
      </c>
      <c r="BM309" s="6" t="str">
        <f>IF($W309=BM$4,MAX(BM$1:BM308)+1,"")</f>
        <v/>
      </c>
      <c r="BN309" s="6" t="str">
        <f>IF($W309=BN$4,MAX(BN$1:BN308)+1,"")</f>
        <v/>
      </c>
      <c r="BO309" s="6" t="str">
        <f>IF($W309=BO$4,MAX(BO$1:BO308)+1,"")</f>
        <v/>
      </c>
      <c r="BP309" s="6" t="str">
        <f>IF($W309=BP$4,MAX(BP$1:BP308)+1,"")</f>
        <v/>
      </c>
      <c r="BQ309" s="6" t="str">
        <f>IF($W309=BQ$4,MAX(BQ$1:BQ308)+1,"")</f>
        <v/>
      </c>
      <c r="BR309" s="6" t="str">
        <f>IF($W309=BR$4,MAX(BR$1:BR308)+1,"")</f>
        <v/>
      </c>
      <c r="BS309" s="6" t="str">
        <f>IF($W309=BS$4,MAX(BS$1:BS308)+1,"")</f>
        <v/>
      </c>
      <c r="BT309" s="6" t="str">
        <f>IF($W309=BT$4,MAX(BT$1:BT308)+1,"")</f>
        <v/>
      </c>
      <c r="BU309" s="6" t="str">
        <f>IF($W309=BU$4,MAX(BU$1:BU308)+1,"")</f>
        <v/>
      </c>
      <c r="BV309" s="6" t="str">
        <f>IF($W309=BV$4,MAX(BV$1:BV308)+1,"")</f>
        <v/>
      </c>
      <c r="BW309" s="6" t="str">
        <f>IF($W309=BW$4,MAX(BW$1:BW308)+1,"")</f>
        <v/>
      </c>
      <c r="BX309" s="6" t="str">
        <f>IF($W309=BX$4,MAX(BX$1:BX308)+1,"")</f>
        <v/>
      </c>
      <c r="BY309" s="6" t="str">
        <f>IF($W309=BY$4,MAX(BY$1:BY308)+1,"")</f>
        <v/>
      </c>
      <c r="BZ309" s="6" t="str">
        <f>IF($W309=BZ$4,MAX(BZ$1:BZ308)+1,"")</f>
        <v/>
      </c>
      <c r="CA309" s="6" t="str">
        <f>IF($W309=CA$4,MAX(CA$1:CA308)+1,"")</f>
        <v/>
      </c>
      <c r="CB309" s="6" t="str">
        <f>IF($W309=CB$4,MAX(CB$1:CB308)+1,"")</f>
        <v/>
      </c>
      <c r="CC309" s="6" t="str">
        <f>IF($W309=CC$4,MAX(CC$1:CC308)+1,"")</f>
        <v/>
      </c>
      <c r="CD309" s="6" t="str">
        <f>IF($W309=CD$4,MAX(CD$1:CD308)+1,"")</f>
        <v/>
      </c>
      <c r="CE309" s="6" t="str">
        <f>IF($W309=CE$4,MAX(CE$1:CE308)+1,"")</f>
        <v/>
      </c>
      <c r="CF309" s="6" t="str">
        <f>IF($W309=CF$4,MAX(CF$1:CF308)+1,"")</f>
        <v/>
      </c>
      <c r="CG309" s="6" t="str">
        <f>IF($W309=CG$4,MAX(CG$1:CG308)+1,"")</f>
        <v/>
      </c>
      <c r="CH309" s="6" t="str">
        <f>IF($W309=CH$4,MAX(CH$1:CH308)+1,"")</f>
        <v/>
      </c>
      <c r="CI309" s="6" t="str">
        <f>IF($W309=CI$4,MAX(CI$1:CI308)+1,"")</f>
        <v/>
      </c>
      <c r="CJ309" s="6" t="str">
        <f>IF($W309=CJ$4,MAX(CJ$1:CJ308)+1,"")</f>
        <v/>
      </c>
      <c r="CK309" s="6" t="str">
        <f>IF($W309=CK$4,MAX(CK$1:CK308)+1,"")</f>
        <v/>
      </c>
      <c r="CL309" s="6" t="str">
        <f>IF($W309=CL$4,MAX(CL$1:CL308)+1,"")</f>
        <v/>
      </c>
      <c r="CM309" s="6" t="str">
        <f>IF($W309=CM$4,MAX(CM$1:CM308)+1,"")</f>
        <v/>
      </c>
      <c r="CN309" s="6" t="str">
        <f>IF($W309=CN$4,MAX(CN$1:CN308)+1,"")</f>
        <v/>
      </c>
      <c r="CO309" s="6" t="str">
        <f>IF($W309=CO$4,MAX(CO$1:CO308)+1,"")</f>
        <v/>
      </c>
      <c r="CP309" s="6" t="str">
        <f>IF($W309=CP$4,MAX(CP$1:CP308)+1,"")</f>
        <v/>
      </c>
      <c r="CQ309" s="6" t="str">
        <f>IF($W309=CQ$4,MAX(CQ$1:CQ308)+1,"")</f>
        <v/>
      </c>
      <c r="CR309" s="6" t="str">
        <f>IF($W309=CR$4,MAX(CR$1:CR308)+1,"")</f>
        <v/>
      </c>
      <c r="CS309" s="6" t="str">
        <f>IF($W309=CS$4,MAX(CS$1:CS308)+1,"")</f>
        <v/>
      </c>
      <c r="CT309" s="5">
        <f t="shared" si="65"/>
        <v>2</v>
      </c>
      <c r="CU309" s="6" t="str">
        <f t="shared" si="66"/>
        <v>1709901905208</v>
      </c>
      <c r="CV309" s="5" t="str">
        <f t="shared" si="67"/>
        <v>เด็กชาย</v>
      </c>
      <c r="CW309" s="5" t="str" cm="1">
        <f t="array" ref="CW309">RIGHT(F309,MIN(LEN(SUBSTITUTE(F309,รายชื่อนักเรียนแยกห้อง!$AD$5:$AD$8,""))))</f>
        <v>กันตพัฒน์</v>
      </c>
      <c r="CX309" s="6">
        <f t="shared" si="68"/>
        <v>0</v>
      </c>
      <c r="CY309" s="6" t="str">
        <f t="shared" si="69"/>
        <v/>
      </c>
      <c r="CZ309" s="5" t="str">
        <f t="shared" si="70"/>
        <v>มัธยมศึกษาปีที่ 2/4-0</v>
      </c>
      <c r="DA309" s="5" t="str">
        <f t="shared" si="71"/>
        <v>มัธยมศึกษาปีที่ 2/4-</v>
      </c>
      <c r="DC309" s="6" t="str">
        <f>IF(DB309="วิทย์-คณิต (เตรียมวิศวะ)",MAX($DC$1:DC308)+1,"")</f>
        <v/>
      </c>
      <c r="DD309" s="6" t="str">
        <f>IF(DB309="วิทย์-คณิต (วิทยาศาสตร์สุขภาพ)",MAX($DD$1:DD308)+1,"")</f>
        <v/>
      </c>
      <c r="DE309" s="6" t="str">
        <f>IF(DB309="ศิลป์การจัดการธุรกิจการค้าสมัยใหม่",MAX($DE$1:DE308)+1,"")</f>
        <v/>
      </c>
      <c r="DF309" s="6" t="str">
        <f>IF(DB309="ศิลป์ภาษาจีนเพื่อธุรกิจ 4.0",MAX($DF$1:DF308)+1,"")</f>
        <v/>
      </c>
      <c r="DG309" s="6" t="str">
        <f>IF(DB309="ศิลป์ภาษาอังกฤษเพื่อการสื่อสารธุรกิจ",MAX($DG$1:DG308)+1,"")</f>
        <v/>
      </c>
      <c r="DH309" s="6" t="str">
        <f>IF(DB309="นวัตกรรมการจัดการเกษตร",MAX($DH$1:DH308)+1,"")</f>
        <v/>
      </c>
      <c r="DI309" s="5">
        <f t="shared" si="72"/>
        <v>0</v>
      </c>
      <c r="DJ309" s="5" t="str">
        <f t="shared" si="73"/>
        <v>มัธยมศึกษาปีที่ 2/4-2</v>
      </c>
      <c r="DK309" s="5" t="str">
        <f t="shared" si="74"/>
        <v>-0</v>
      </c>
      <c r="DL309" s="5" t="str">
        <f t="shared" si="75"/>
        <v>มัธยมศึกษาปีที่ 2</v>
      </c>
    </row>
    <row r="310" spans="1:116">
      <c r="A310" s="5" t="str">
        <f t="shared" si="76"/>
        <v>มัธยมศึกษาปีที่ 2/4-3</v>
      </c>
      <c r="B310" s="5" t="str">
        <f t="shared" si="62"/>
        <v>ช68210-3</v>
      </c>
      <c r="C310" s="5" t="str">
        <f t="shared" si="63"/>
        <v>-0</v>
      </c>
      <c r="D310" s="8">
        <v>3</v>
      </c>
      <c r="E310" s="9" t="s">
        <v>836</v>
      </c>
      <c r="F310" s="3" t="s">
        <v>837</v>
      </c>
      <c r="G310" s="3" t="s">
        <v>838</v>
      </c>
      <c r="H310" s="11">
        <v>1</v>
      </c>
      <c r="I310" s="11">
        <v>7</v>
      </c>
      <c r="J310" s="11">
        <v>0</v>
      </c>
      <c r="K310" s="11">
        <v>9</v>
      </c>
      <c r="L310" s="11">
        <v>9</v>
      </c>
      <c r="M310" s="11">
        <v>0</v>
      </c>
      <c r="N310" s="11">
        <v>1</v>
      </c>
      <c r="O310" s="11">
        <v>8</v>
      </c>
      <c r="P310" s="11">
        <v>8</v>
      </c>
      <c r="Q310" s="11">
        <v>1</v>
      </c>
      <c r="R310" s="11">
        <v>0</v>
      </c>
      <c r="S310" s="11">
        <v>3</v>
      </c>
      <c r="T310" s="11">
        <v>1</v>
      </c>
      <c r="U310" s="11" t="s">
        <v>582</v>
      </c>
      <c r="W310" s="6" t="str">
        <f>IF(X310="","",IF(X310=รายชื่อชมรม!$B$13,รายชื่อชมรม!$A$13,IF(X310=รายชื่อชมรม!$B$14,รายชื่อชมรม!$A$14,IF(X310=รายชื่อชมรม!$B$15,รายชื่อชมรม!$A$15,IF(X310=รายชื่อชมรม!$B$16,รายชื่อชมรม!$A$16,IF(X310=รายชื่อชมรม!$B$17,รายชื่อชมรม!$A$17,IF(X310=รายชื่อชมรม!$B$18,รายชื่อชมรม!$A$18,IF(X310=รายชื่อชมรม!$B$19,รายชื่อชมรม!$A$19,IF(X310=รายชื่อชมรม!$B$20,รายชื่อชมรม!$A$20,IF(X310=รายชื่อชมรม!$B$21,รายชื่อชมรม!$A$21,IF(X310=รายชื่อชมรม!$B$22,รายชื่อชมรม!$A$22,"-")))))))))))</f>
        <v>ช68210</v>
      </c>
      <c r="X310" s="6" t="s">
        <v>2323</v>
      </c>
      <c r="Y310" s="6" t="str">
        <f>IF(W310=0,"",IF(W310="-","",IF(W310="","",VLOOKUP(W310,รายชื่อชมรม!$A$3:$F$83,3,FALSE))))</f>
        <v>นางสาวจันทนา  เกิดจันทร์ตรง</v>
      </c>
      <c r="Z310" s="6" t="str">
        <f>IF(Y310=$Z$4,MAX(Z$1:$Z309)+1,"")</f>
        <v/>
      </c>
      <c r="AA310" s="6" t="str">
        <f>IF($Y310=AA$4,MAX(AA$1:AA309)+1,"")</f>
        <v/>
      </c>
      <c r="AB310" s="6" t="str">
        <f>IF($Y310=AB$4,MAX(AB$1:AB309)+1,"")</f>
        <v/>
      </c>
      <c r="AC310" s="6" t="str">
        <f>IF($Y310=AC$4,MAX(AC$1:AC309)+1,"")</f>
        <v/>
      </c>
      <c r="AD310" s="6" t="str">
        <f>IF($Y310=AD$4,MAX(AD$1:AD309)+1,"")</f>
        <v/>
      </c>
      <c r="AE310" s="6" t="str">
        <f>IF($Y310=AE$4,MAX(AE$1:AE309)+1,"")</f>
        <v/>
      </c>
      <c r="AF310" s="6" t="str">
        <f>IF($Y310=AF$4,MAX(AF$1:AF309)+1,"")</f>
        <v/>
      </c>
      <c r="AG310" s="6" t="str">
        <f>IF($Y310=AG$4,MAX(AG$1:AG309)+1,"")</f>
        <v/>
      </c>
      <c r="AH310" s="6">
        <f>IF($Y310=AH$4,MAX(AH$1:AH309)+1,"")</f>
        <v>42</v>
      </c>
      <c r="AI310" s="5">
        <f t="shared" si="64"/>
        <v>42</v>
      </c>
      <c r="AK310" s="6" t="str">
        <f>IF($W310=AK$4,MAX(AK$1:AK309)+1,"")</f>
        <v/>
      </c>
      <c r="AL310" s="6" t="str">
        <f>IF($W310=AL$4,MAX(AL$1:AL309)+1,"")</f>
        <v/>
      </c>
      <c r="AM310" s="6" t="str">
        <f>IF($W310=AM$4,MAX(AM$1:AM309)+1,"")</f>
        <v/>
      </c>
      <c r="AN310" s="6" t="str">
        <f>IF($W310=AN$4,MAX(AN$1:AN309)+1,"")</f>
        <v/>
      </c>
      <c r="AO310" s="6" t="str">
        <f>IF($W310=AO$4,MAX(AO$1:AO309)+1,"")</f>
        <v/>
      </c>
      <c r="AP310" s="6" t="str">
        <f>IF($W310=AP$4,MAX(AP$1:AP309)+1,"")</f>
        <v/>
      </c>
      <c r="AQ310" s="6" t="str">
        <f>IF($W310=AQ$4,MAX(AQ$1:AQ309)+1,"")</f>
        <v/>
      </c>
      <c r="AR310" s="6" t="str">
        <f>IF($W310=AR$4,MAX(AR$1:AR309)+1,"")</f>
        <v/>
      </c>
      <c r="AS310" s="6" t="str">
        <f>IF($W310=AS$4,MAX(AS$1:AS309)+1,"")</f>
        <v/>
      </c>
      <c r="AT310" s="6" t="str">
        <f>IF($W310=AT$4,MAX(AT$1:AT309)+1,"")</f>
        <v/>
      </c>
      <c r="AU310" s="6" t="str">
        <f>IF($W310=AU$4,MAX(AU$1:AU309)+1,"")</f>
        <v/>
      </c>
      <c r="AV310" s="6" t="str">
        <f>IF($W310=AV$4,MAX(AV$1:AV309)+1,"")</f>
        <v/>
      </c>
      <c r="AW310" s="6" t="str">
        <f>IF($W310=AW$4,MAX(AW$1:AW309)+1,"")</f>
        <v/>
      </c>
      <c r="AX310" s="6" t="str">
        <f>IF($W310=AX$4,MAX(AX$1:AX309)+1,"")</f>
        <v/>
      </c>
      <c r="AY310" s="6" t="str">
        <f>IF($W310=AY$4,MAX(AY$1:AY309)+1,"")</f>
        <v/>
      </c>
      <c r="AZ310" s="6" t="str">
        <f>IF($W310=AZ$4,MAX(AZ$1:AZ309)+1,"")</f>
        <v/>
      </c>
      <c r="BA310" s="6" t="str">
        <f>IF($W310=BA$4,MAX(BA$1:BA309)+1,"")</f>
        <v/>
      </c>
      <c r="BB310" s="6" t="str">
        <f>IF($W310=BB$4,MAX(BB$1:BB309)+1,"")</f>
        <v/>
      </c>
      <c r="BC310" s="6" t="str">
        <f>IF($W310=BC$4,MAX(BC$1:BC309)+1,"")</f>
        <v/>
      </c>
      <c r="BD310" s="6">
        <f>IF($W310=BD$4,MAX(BD$1:BD309)+1,"")</f>
        <v>3</v>
      </c>
      <c r="BE310" s="6" t="str">
        <f>IF($W310=BE$4,MAX(BE$1:BE309)+1,"")</f>
        <v/>
      </c>
      <c r="BF310" s="6" t="str">
        <f>IF($W310=BF$4,MAX(BF$1:BF309)+1,"")</f>
        <v/>
      </c>
      <c r="BG310" s="6" t="str">
        <f>IF($W310=BG$4,MAX(BG$1:BG309)+1,"")</f>
        <v/>
      </c>
      <c r="BH310" s="6" t="str">
        <f>IF($W310=BH$4,MAX(BH$1:BH309)+1,"")</f>
        <v/>
      </c>
      <c r="BI310" s="6" t="str">
        <f>IF($W310=BI$4,MAX(BI$1:BI309)+1,"")</f>
        <v/>
      </c>
      <c r="BJ310" s="6" t="str">
        <f>IF($W310=BJ$4,MAX(BJ$1:BJ309)+1,"")</f>
        <v/>
      </c>
      <c r="BK310" s="6" t="str">
        <f>IF($W310=BK$4,MAX(BK$1:BK309)+1,"")</f>
        <v/>
      </c>
      <c r="BL310" s="6" t="str">
        <f>IF($W310=BL$4,MAX(BL$1:BL309)+1,"")</f>
        <v/>
      </c>
      <c r="BM310" s="6" t="str">
        <f>IF($W310=BM$4,MAX(BM$1:BM309)+1,"")</f>
        <v/>
      </c>
      <c r="BN310" s="6" t="str">
        <f>IF($W310=BN$4,MAX(BN$1:BN309)+1,"")</f>
        <v/>
      </c>
      <c r="BO310" s="6" t="str">
        <f>IF($W310=BO$4,MAX(BO$1:BO309)+1,"")</f>
        <v/>
      </c>
      <c r="BP310" s="6" t="str">
        <f>IF($W310=BP$4,MAX(BP$1:BP309)+1,"")</f>
        <v/>
      </c>
      <c r="BQ310" s="6" t="str">
        <f>IF($W310=BQ$4,MAX(BQ$1:BQ309)+1,"")</f>
        <v/>
      </c>
      <c r="BR310" s="6" t="str">
        <f>IF($W310=BR$4,MAX(BR$1:BR309)+1,"")</f>
        <v/>
      </c>
      <c r="BS310" s="6" t="str">
        <f>IF($W310=BS$4,MAX(BS$1:BS309)+1,"")</f>
        <v/>
      </c>
      <c r="BT310" s="6" t="str">
        <f>IF($W310=BT$4,MAX(BT$1:BT309)+1,"")</f>
        <v/>
      </c>
      <c r="BU310" s="6" t="str">
        <f>IF($W310=BU$4,MAX(BU$1:BU309)+1,"")</f>
        <v/>
      </c>
      <c r="BV310" s="6" t="str">
        <f>IF($W310=BV$4,MAX(BV$1:BV309)+1,"")</f>
        <v/>
      </c>
      <c r="BW310" s="6" t="str">
        <f>IF($W310=BW$4,MAX(BW$1:BW309)+1,"")</f>
        <v/>
      </c>
      <c r="BX310" s="6" t="str">
        <f>IF($W310=BX$4,MAX(BX$1:BX309)+1,"")</f>
        <v/>
      </c>
      <c r="BY310" s="6" t="str">
        <f>IF($W310=BY$4,MAX(BY$1:BY309)+1,"")</f>
        <v/>
      </c>
      <c r="BZ310" s="6" t="str">
        <f>IF($W310=BZ$4,MAX(BZ$1:BZ309)+1,"")</f>
        <v/>
      </c>
      <c r="CA310" s="6" t="str">
        <f>IF($W310=CA$4,MAX(CA$1:CA309)+1,"")</f>
        <v/>
      </c>
      <c r="CB310" s="6" t="str">
        <f>IF($W310=CB$4,MAX(CB$1:CB309)+1,"")</f>
        <v/>
      </c>
      <c r="CC310" s="6" t="str">
        <f>IF($W310=CC$4,MAX(CC$1:CC309)+1,"")</f>
        <v/>
      </c>
      <c r="CD310" s="6" t="str">
        <f>IF($W310=CD$4,MAX(CD$1:CD309)+1,"")</f>
        <v/>
      </c>
      <c r="CE310" s="6" t="str">
        <f>IF($W310=CE$4,MAX(CE$1:CE309)+1,"")</f>
        <v/>
      </c>
      <c r="CF310" s="6" t="str">
        <f>IF($W310=CF$4,MAX(CF$1:CF309)+1,"")</f>
        <v/>
      </c>
      <c r="CG310" s="6" t="str">
        <f>IF($W310=CG$4,MAX(CG$1:CG309)+1,"")</f>
        <v/>
      </c>
      <c r="CH310" s="6" t="str">
        <f>IF($W310=CH$4,MAX(CH$1:CH309)+1,"")</f>
        <v/>
      </c>
      <c r="CI310" s="6" t="str">
        <f>IF($W310=CI$4,MAX(CI$1:CI309)+1,"")</f>
        <v/>
      </c>
      <c r="CJ310" s="6" t="str">
        <f>IF($W310=CJ$4,MAX(CJ$1:CJ309)+1,"")</f>
        <v/>
      </c>
      <c r="CK310" s="6" t="str">
        <f>IF($W310=CK$4,MAX(CK$1:CK309)+1,"")</f>
        <v/>
      </c>
      <c r="CL310" s="6" t="str">
        <f>IF($W310=CL$4,MAX(CL$1:CL309)+1,"")</f>
        <v/>
      </c>
      <c r="CM310" s="6" t="str">
        <f>IF($W310=CM$4,MAX(CM$1:CM309)+1,"")</f>
        <v/>
      </c>
      <c r="CN310" s="6" t="str">
        <f>IF($W310=CN$4,MAX(CN$1:CN309)+1,"")</f>
        <v/>
      </c>
      <c r="CO310" s="6" t="str">
        <f>IF($W310=CO$4,MAX(CO$1:CO309)+1,"")</f>
        <v/>
      </c>
      <c r="CP310" s="6" t="str">
        <f>IF($W310=CP$4,MAX(CP$1:CP309)+1,"")</f>
        <v/>
      </c>
      <c r="CQ310" s="6" t="str">
        <f>IF($W310=CQ$4,MAX(CQ$1:CQ309)+1,"")</f>
        <v/>
      </c>
      <c r="CR310" s="6" t="str">
        <f>IF($W310=CR$4,MAX(CR$1:CR309)+1,"")</f>
        <v/>
      </c>
      <c r="CS310" s="6" t="str">
        <f>IF($W310=CS$4,MAX(CS$1:CS309)+1,"")</f>
        <v/>
      </c>
      <c r="CT310" s="5">
        <f t="shared" si="65"/>
        <v>3</v>
      </c>
      <c r="CU310" s="6" t="str">
        <f t="shared" si="66"/>
        <v>1709901881031</v>
      </c>
      <c r="CV310" s="5" t="str">
        <f t="shared" si="67"/>
        <v>เด็กชาย</v>
      </c>
      <c r="CW310" s="5" t="str" cm="1">
        <f t="array" ref="CW310">RIGHT(F310,MIN(LEN(SUBSTITUTE(F310,รายชื่อนักเรียนแยกห้อง!$AD$5:$AD$8,""))))</f>
        <v>สุเมธ</v>
      </c>
      <c r="CX310" s="6">
        <f t="shared" si="68"/>
        <v>0</v>
      </c>
      <c r="CY310" s="6" t="str">
        <f t="shared" si="69"/>
        <v/>
      </c>
      <c r="CZ310" s="5" t="str">
        <f t="shared" si="70"/>
        <v>มัธยมศึกษาปีที่ 2/4-0</v>
      </c>
      <c r="DA310" s="5" t="str">
        <f t="shared" si="71"/>
        <v>มัธยมศึกษาปีที่ 2/4-</v>
      </c>
      <c r="DC310" s="6" t="str">
        <f>IF(DB310="วิทย์-คณิต (เตรียมวิศวะ)",MAX($DC$1:DC309)+1,"")</f>
        <v/>
      </c>
      <c r="DD310" s="6" t="str">
        <f>IF(DB310="วิทย์-คณิต (วิทยาศาสตร์สุขภาพ)",MAX($DD$1:DD309)+1,"")</f>
        <v/>
      </c>
      <c r="DE310" s="6" t="str">
        <f>IF(DB310="ศิลป์การจัดการธุรกิจการค้าสมัยใหม่",MAX($DE$1:DE309)+1,"")</f>
        <v/>
      </c>
      <c r="DF310" s="6" t="str">
        <f>IF(DB310="ศิลป์ภาษาจีนเพื่อธุรกิจ 4.0",MAX($DF$1:DF309)+1,"")</f>
        <v/>
      </c>
      <c r="DG310" s="6" t="str">
        <f>IF(DB310="ศิลป์ภาษาอังกฤษเพื่อการสื่อสารธุรกิจ",MAX($DG$1:DG309)+1,"")</f>
        <v/>
      </c>
      <c r="DH310" s="6" t="str">
        <f>IF(DB310="นวัตกรรมการจัดการเกษตร",MAX($DH$1:DH309)+1,"")</f>
        <v/>
      </c>
      <c r="DI310" s="5">
        <f t="shared" si="72"/>
        <v>0</v>
      </c>
      <c r="DJ310" s="5" t="str">
        <f t="shared" si="73"/>
        <v>มัธยมศึกษาปีที่ 2/4-3</v>
      </c>
      <c r="DK310" s="5" t="str">
        <f t="shared" si="74"/>
        <v>-0</v>
      </c>
      <c r="DL310" s="5" t="str">
        <f t="shared" si="75"/>
        <v>มัธยมศึกษาปีที่ 2</v>
      </c>
    </row>
    <row r="311" spans="1:116">
      <c r="A311" s="5" t="str">
        <f t="shared" si="76"/>
        <v>มัธยมศึกษาปีที่ 2/4-4</v>
      </c>
      <c r="B311" s="5" t="str">
        <f t="shared" si="62"/>
        <v>ช68210-4</v>
      </c>
      <c r="C311" s="5" t="str">
        <f t="shared" si="63"/>
        <v>-0</v>
      </c>
      <c r="D311" s="8">
        <v>4</v>
      </c>
      <c r="E311" s="9" t="s">
        <v>839</v>
      </c>
      <c r="F311" s="3" t="s">
        <v>840</v>
      </c>
      <c r="G311" s="3" t="s">
        <v>841</v>
      </c>
      <c r="H311" s="11">
        <v>1</v>
      </c>
      <c r="I311" s="11">
        <v>7</v>
      </c>
      <c r="J311" s="11">
        <v>0</v>
      </c>
      <c r="K311" s="11">
        <v>9</v>
      </c>
      <c r="L311" s="11">
        <v>9</v>
      </c>
      <c r="M311" s="11">
        <v>0</v>
      </c>
      <c r="N311" s="11">
        <v>1</v>
      </c>
      <c r="O311" s="11">
        <v>8</v>
      </c>
      <c r="P311" s="11">
        <v>8</v>
      </c>
      <c r="Q311" s="11">
        <v>8</v>
      </c>
      <c r="R311" s="11">
        <v>1</v>
      </c>
      <c r="S311" s="11">
        <v>5</v>
      </c>
      <c r="T311" s="11">
        <v>0</v>
      </c>
      <c r="U311" s="11" t="s">
        <v>582</v>
      </c>
      <c r="W311" s="6" t="str">
        <f>IF(X311="","",IF(X311=รายชื่อชมรม!$B$13,รายชื่อชมรม!$A$13,IF(X311=รายชื่อชมรม!$B$14,รายชื่อชมรม!$A$14,IF(X311=รายชื่อชมรม!$B$15,รายชื่อชมรม!$A$15,IF(X311=รายชื่อชมรม!$B$16,รายชื่อชมรม!$A$16,IF(X311=รายชื่อชมรม!$B$17,รายชื่อชมรม!$A$17,IF(X311=รายชื่อชมรม!$B$18,รายชื่อชมรม!$A$18,IF(X311=รายชื่อชมรม!$B$19,รายชื่อชมรม!$A$19,IF(X311=รายชื่อชมรม!$B$20,รายชื่อชมรม!$A$20,IF(X311=รายชื่อชมรม!$B$21,รายชื่อชมรม!$A$21,IF(X311=รายชื่อชมรม!$B$22,รายชื่อชมรม!$A$22,"-")))))))))))</f>
        <v>ช68210</v>
      </c>
      <c r="X311" s="6" t="s">
        <v>2323</v>
      </c>
      <c r="Y311" s="6" t="str">
        <f>IF(W311=0,"",IF(W311="-","",IF(W311="","",VLOOKUP(W311,รายชื่อชมรม!$A$3:$F$83,3,FALSE))))</f>
        <v>นางสาวจันทนา  เกิดจันทร์ตรง</v>
      </c>
      <c r="Z311" s="6" t="str">
        <f>IF(Y311=$Z$4,MAX(Z$1:$Z310)+1,"")</f>
        <v/>
      </c>
      <c r="AA311" s="6" t="str">
        <f>IF($Y311=AA$4,MAX(AA$1:AA310)+1,"")</f>
        <v/>
      </c>
      <c r="AB311" s="6" t="str">
        <f>IF($Y311=AB$4,MAX(AB$1:AB310)+1,"")</f>
        <v/>
      </c>
      <c r="AC311" s="6" t="str">
        <f>IF($Y311=AC$4,MAX(AC$1:AC310)+1,"")</f>
        <v/>
      </c>
      <c r="AD311" s="6" t="str">
        <f>IF($Y311=AD$4,MAX(AD$1:AD310)+1,"")</f>
        <v/>
      </c>
      <c r="AE311" s="6" t="str">
        <f>IF($Y311=AE$4,MAX(AE$1:AE310)+1,"")</f>
        <v/>
      </c>
      <c r="AF311" s="6" t="str">
        <f>IF($Y311=AF$4,MAX(AF$1:AF310)+1,"")</f>
        <v/>
      </c>
      <c r="AG311" s="6" t="str">
        <f>IF($Y311=AG$4,MAX(AG$1:AG310)+1,"")</f>
        <v/>
      </c>
      <c r="AH311" s="6">
        <f>IF($Y311=AH$4,MAX(AH$1:AH310)+1,"")</f>
        <v>43</v>
      </c>
      <c r="AI311" s="5">
        <f t="shared" si="64"/>
        <v>43</v>
      </c>
      <c r="AK311" s="6" t="str">
        <f>IF($W311=AK$4,MAX(AK$1:AK310)+1,"")</f>
        <v/>
      </c>
      <c r="AL311" s="6" t="str">
        <f>IF($W311=AL$4,MAX(AL$1:AL310)+1,"")</f>
        <v/>
      </c>
      <c r="AM311" s="6" t="str">
        <f>IF($W311=AM$4,MAX(AM$1:AM310)+1,"")</f>
        <v/>
      </c>
      <c r="AN311" s="6" t="str">
        <f>IF($W311=AN$4,MAX(AN$1:AN310)+1,"")</f>
        <v/>
      </c>
      <c r="AO311" s="6" t="str">
        <f>IF($W311=AO$4,MAX(AO$1:AO310)+1,"")</f>
        <v/>
      </c>
      <c r="AP311" s="6" t="str">
        <f>IF($W311=AP$4,MAX(AP$1:AP310)+1,"")</f>
        <v/>
      </c>
      <c r="AQ311" s="6" t="str">
        <f>IF($W311=AQ$4,MAX(AQ$1:AQ310)+1,"")</f>
        <v/>
      </c>
      <c r="AR311" s="6" t="str">
        <f>IF($W311=AR$4,MAX(AR$1:AR310)+1,"")</f>
        <v/>
      </c>
      <c r="AS311" s="6" t="str">
        <f>IF($W311=AS$4,MAX(AS$1:AS310)+1,"")</f>
        <v/>
      </c>
      <c r="AT311" s="6" t="str">
        <f>IF($W311=AT$4,MAX(AT$1:AT310)+1,"")</f>
        <v/>
      </c>
      <c r="AU311" s="6" t="str">
        <f>IF($W311=AU$4,MAX(AU$1:AU310)+1,"")</f>
        <v/>
      </c>
      <c r="AV311" s="6" t="str">
        <f>IF($W311=AV$4,MAX(AV$1:AV310)+1,"")</f>
        <v/>
      </c>
      <c r="AW311" s="6" t="str">
        <f>IF($W311=AW$4,MAX(AW$1:AW310)+1,"")</f>
        <v/>
      </c>
      <c r="AX311" s="6" t="str">
        <f>IF($W311=AX$4,MAX(AX$1:AX310)+1,"")</f>
        <v/>
      </c>
      <c r="AY311" s="6" t="str">
        <f>IF($W311=AY$4,MAX(AY$1:AY310)+1,"")</f>
        <v/>
      </c>
      <c r="AZ311" s="6" t="str">
        <f>IF($W311=AZ$4,MAX(AZ$1:AZ310)+1,"")</f>
        <v/>
      </c>
      <c r="BA311" s="6" t="str">
        <f>IF($W311=BA$4,MAX(BA$1:BA310)+1,"")</f>
        <v/>
      </c>
      <c r="BB311" s="6" t="str">
        <f>IF($W311=BB$4,MAX(BB$1:BB310)+1,"")</f>
        <v/>
      </c>
      <c r="BC311" s="6" t="str">
        <f>IF($W311=BC$4,MAX(BC$1:BC310)+1,"")</f>
        <v/>
      </c>
      <c r="BD311" s="6">
        <f>IF($W311=BD$4,MAX(BD$1:BD310)+1,"")</f>
        <v>4</v>
      </c>
      <c r="BE311" s="6" t="str">
        <f>IF($W311=BE$4,MAX(BE$1:BE310)+1,"")</f>
        <v/>
      </c>
      <c r="BF311" s="6" t="str">
        <f>IF($W311=BF$4,MAX(BF$1:BF310)+1,"")</f>
        <v/>
      </c>
      <c r="BG311" s="6" t="str">
        <f>IF($W311=BG$4,MAX(BG$1:BG310)+1,"")</f>
        <v/>
      </c>
      <c r="BH311" s="6" t="str">
        <f>IF($W311=BH$4,MAX(BH$1:BH310)+1,"")</f>
        <v/>
      </c>
      <c r="BI311" s="6" t="str">
        <f>IF($W311=BI$4,MAX(BI$1:BI310)+1,"")</f>
        <v/>
      </c>
      <c r="BJ311" s="6" t="str">
        <f>IF($W311=BJ$4,MAX(BJ$1:BJ310)+1,"")</f>
        <v/>
      </c>
      <c r="BK311" s="6" t="str">
        <f>IF($W311=BK$4,MAX(BK$1:BK310)+1,"")</f>
        <v/>
      </c>
      <c r="BL311" s="6" t="str">
        <f>IF($W311=BL$4,MAX(BL$1:BL310)+1,"")</f>
        <v/>
      </c>
      <c r="BM311" s="6" t="str">
        <f>IF($W311=BM$4,MAX(BM$1:BM310)+1,"")</f>
        <v/>
      </c>
      <c r="BN311" s="6" t="str">
        <f>IF($W311=BN$4,MAX(BN$1:BN310)+1,"")</f>
        <v/>
      </c>
      <c r="BO311" s="6" t="str">
        <f>IF($W311=BO$4,MAX(BO$1:BO310)+1,"")</f>
        <v/>
      </c>
      <c r="BP311" s="6" t="str">
        <f>IF($W311=BP$4,MAX(BP$1:BP310)+1,"")</f>
        <v/>
      </c>
      <c r="BQ311" s="6" t="str">
        <f>IF($W311=BQ$4,MAX(BQ$1:BQ310)+1,"")</f>
        <v/>
      </c>
      <c r="BR311" s="6" t="str">
        <f>IF($W311=BR$4,MAX(BR$1:BR310)+1,"")</f>
        <v/>
      </c>
      <c r="BS311" s="6" t="str">
        <f>IF($W311=BS$4,MAX(BS$1:BS310)+1,"")</f>
        <v/>
      </c>
      <c r="BT311" s="6" t="str">
        <f>IF($W311=BT$4,MAX(BT$1:BT310)+1,"")</f>
        <v/>
      </c>
      <c r="BU311" s="6" t="str">
        <f>IF($W311=BU$4,MAX(BU$1:BU310)+1,"")</f>
        <v/>
      </c>
      <c r="BV311" s="6" t="str">
        <f>IF($W311=BV$4,MAX(BV$1:BV310)+1,"")</f>
        <v/>
      </c>
      <c r="BW311" s="6" t="str">
        <f>IF($W311=BW$4,MAX(BW$1:BW310)+1,"")</f>
        <v/>
      </c>
      <c r="BX311" s="6" t="str">
        <f>IF($W311=BX$4,MAX(BX$1:BX310)+1,"")</f>
        <v/>
      </c>
      <c r="BY311" s="6" t="str">
        <f>IF($W311=BY$4,MAX(BY$1:BY310)+1,"")</f>
        <v/>
      </c>
      <c r="BZ311" s="6" t="str">
        <f>IF($W311=BZ$4,MAX(BZ$1:BZ310)+1,"")</f>
        <v/>
      </c>
      <c r="CA311" s="6" t="str">
        <f>IF($W311=CA$4,MAX(CA$1:CA310)+1,"")</f>
        <v/>
      </c>
      <c r="CB311" s="6" t="str">
        <f>IF($W311=CB$4,MAX(CB$1:CB310)+1,"")</f>
        <v/>
      </c>
      <c r="CC311" s="6" t="str">
        <f>IF($W311=CC$4,MAX(CC$1:CC310)+1,"")</f>
        <v/>
      </c>
      <c r="CD311" s="6" t="str">
        <f>IF($W311=CD$4,MAX(CD$1:CD310)+1,"")</f>
        <v/>
      </c>
      <c r="CE311" s="6" t="str">
        <f>IF($W311=CE$4,MAX(CE$1:CE310)+1,"")</f>
        <v/>
      </c>
      <c r="CF311" s="6" t="str">
        <f>IF($W311=CF$4,MAX(CF$1:CF310)+1,"")</f>
        <v/>
      </c>
      <c r="CG311" s="6" t="str">
        <f>IF($W311=CG$4,MAX(CG$1:CG310)+1,"")</f>
        <v/>
      </c>
      <c r="CH311" s="6" t="str">
        <f>IF($W311=CH$4,MAX(CH$1:CH310)+1,"")</f>
        <v/>
      </c>
      <c r="CI311" s="6" t="str">
        <f>IF($W311=CI$4,MAX(CI$1:CI310)+1,"")</f>
        <v/>
      </c>
      <c r="CJ311" s="6" t="str">
        <f>IF($W311=CJ$4,MAX(CJ$1:CJ310)+1,"")</f>
        <v/>
      </c>
      <c r="CK311" s="6" t="str">
        <f>IF($W311=CK$4,MAX(CK$1:CK310)+1,"")</f>
        <v/>
      </c>
      <c r="CL311" s="6" t="str">
        <f>IF($W311=CL$4,MAX(CL$1:CL310)+1,"")</f>
        <v/>
      </c>
      <c r="CM311" s="6" t="str">
        <f>IF($W311=CM$4,MAX(CM$1:CM310)+1,"")</f>
        <v/>
      </c>
      <c r="CN311" s="6" t="str">
        <f>IF($W311=CN$4,MAX(CN$1:CN310)+1,"")</f>
        <v/>
      </c>
      <c r="CO311" s="6" t="str">
        <f>IF($W311=CO$4,MAX(CO$1:CO310)+1,"")</f>
        <v/>
      </c>
      <c r="CP311" s="6" t="str">
        <f>IF($W311=CP$4,MAX(CP$1:CP310)+1,"")</f>
        <v/>
      </c>
      <c r="CQ311" s="6" t="str">
        <f>IF($W311=CQ$4,MAX(CQ$1:CQ310)+1,"")</f>
        <v/>
      </c>
      <c r="CR311" s="6" t="str">
        <f>IF($W311=CR$4,MAX(CR$1:CR310)+1,"")</f>
        <v/>
      </c>
      <c r="CS311" s="6" t="str">
        <f>IF($W311=CS$4,MAX(CS$1:CS310)+1,"")</f>
        <v/>
      </c>
      <c r="CT311" s="5">
        <f t="shared" si="65"/>
        <v>4</v>
      </c>
      <c r="CU311" s="6" t="str">
        <f t="shared" si="66"/>
        <v>1709901888150</v>
      </c>
      <c r="CV311" s="5" t="str">
        <f t="shared" si="67"/>
        <v>เด็กชาย</v>
      </c>
      <c r="CW311" s="5" t="str" cm="1">
        <f t="array" ref="CW311">RIGHT(F311,MIN(LEN(SUBSTITUTE(F311,รายชื่อนักเรียนแยกห้อง!$AD$5:$AD$8,""))))</f>
        <v>ไวกุณฐ์</v>
      </c>
      <c r="CX311" s="6">
        <f t="shared" si="68"/>
        <v>0</v>
      </c>
      <c r="CY311" s="6" t="str">
        <f t="shared" si="69"/>
        <v/>
      </c>
      <c r="CZ311" s="5" t="str">
        <f t="shared" si="70"/>
        <v>มัธยมศึกษาปีที่ 2/4-0</v>
      </c>
      <c r="DA311" s="5" t="str">
        <f t="shared" si="71"/>
        <v>มัธยมศึกษาปีที่ 2/4-</v>
      </c>
      <c r="DC311" s="6" t="str">
        <f>IF(DB311="วิทย์-คณิต (เตรียมวิศวะ)",MAX($DC$1:DC310)+1,"")</f>
        <v/>
      </c>
      <c r="DD311" s="6" t="str">
        <f>IF(DB311="วิทย์-คณิต (วิทยาศาสตร์สุขภาพ)",MAX($DD$1:DD310)+1,"")</f>
        <v/>
      </c>
      <c r="DE311" s="6" t="str">
        <f>IF(DB311="ศิลป์การจัดการธุรกิจการค้าสมัยใหม่",MAX($DE$1:DE310)+1,"")</f>
        <v/>
      </c>
      <c r="DF311" s="6" t="str">
        <f>IF(DB311="ศิลป์ภาษาจีนเพื่อธุรกิจ 4.0",MAX($DF$1:DF310)+1,"")</f>
        <v/>
      </c>
      <c r="DG311" s="6" t="str">
        <f>IF(DB311="ศิลป์ภาษาอังกฤษเพื่อการสื่อสารธุรกิจ",MAX($DG$1:DG310)+1,"")</f>
        <v/>
      </c>
      <c r="DH311" s="6" t="str">
        <f>IF(DB311="นวัตกรรมการจัดการเกษตร",MAX($DH$1:DH310)+1,"")</f>
        <v/>
      </c>
      <c r="DI311" s="5">
        <f t="shared" si="72"/>
        <v>0</v>
      </c>
      <c r="DJ311" s="5" t="str">
        <f t="shared" si="73"/>
        <v>มัธยมศึกษาปีที่ 2/4-4</v>
      </c>
      <c r="DK311" s="5" t="str">
        <f t="shared" si="74"/>
        <v>-0</v>
      </c>
      <c r="DL311" s="5" t="str">
        <f t="shared" si="75"/>
        <v>มัธยมศึกษาปีที่ 2</v>
      </c>
    </row>
    <row r="312" spans="1:116">
      <c r="A312" s="5" t="str">
        <f t="shared" si="76"/>
        <v>มัธยมศึกษาปีที่ 2/4-5</v>
      </c>
      <c r="B312" s="5" t="str">
        <f t="shared" si="62"/>
        <v>ช68210-5</v>
      </c>
      <c r="C312" s="5" t="str">
        <f t="shared" si="63"/>
        <v>-0</v>
      </c>
      <c r="D312" s="8">
        <v>5</v>
      </c>
      <c r="E312" s="9">
        <v>10636</v>
      </c>
      <c r="F312" s="3" t="s">
        <v>842</v>
      </c>
      <c r="G312" s="3" t="s">
        <v>2379</v>
      </c>
      <c r="H312" s="11">
        <v>1</v>
      </c>
      <c r="I312" s="11">
        <v>7</v>
      </c>
      <c r="J312" s="11">
        <v>0</v>
      </c>
      <c r="K312" s="11">
        <v>9</v>
      </c>
      <c r="L312" s="11">
        <v>9</v>
      </c>
      <c r="M312" s="11">
        <v>0</v>
      </c>
      <c r="N312" s="11">
        <v>1</v>
      </c>
      <c r="O312" s="11">
        <v>8</v>
      </c>
      <c r="P312" s="11">
        <v>8</v>
      </c>
      <c r="Q312" s="11">
        <v>6</v>
      </c>
      <c r="R312" s="11">
        <v>3</v>
      </c>
      <c r="S312" s="11">
        <v>6</v>
      </c>
      <c r="T312" s="11">
        <v>0</v>
      </c>
      <c r="U312" s="11" t="s">
        <v>582</v>
      </c>
      <c r="W312" s="6" t="str">
        <f>IF(X312="","",IF(X312=รายชื่อชมรม!$B$13,รายชื่อชมรม!$A$13,IF(X312=รายชื่อชมรม!$B$14,รายชื่อชมรม!$A$14,IF(X312=รายชื่อชมรม!$B$15,รายชื่อชมรม!$A$15,IF(X312=รายชื่อชมรม!$B$16,รายชื่อชมรม!$A$16,IF(X312=รายชื่อชมรม!$B$17,รายชื่อชมรม!$A$17,IF(X312=รายชื่อชมรม!$B$18,รายชื่อชมรม!$A$18,IF(X312=รายชื่อชมรม!$B$19,รายชื่อชมรม!$A$19,IF(X312=รายชื่อชมรม!$B$20,รายชื่อชมรม!$A$20,IF(X312=รายชื่อชมรม!$B$21,รายชื่อชมรม!$A$21,IF(X312=รายชื่อชมรม!$B$22,รายชื่อชมรม!$A$22,"-")))))))))))</f>
        <v>ช68210</v>
      </c>
      <c r="X312" s="6" t="s">
        <v>2323</v>
      </c>
      <c r="Y312" s="6" t="str">
        <f>IF(W312=0,"",IF(W312="-","",IF(W312="","",VLOOKUP(W312,รายชื่อชมรม!$A$3:$F$83,3,FALSE))))</f>
        <v>นางสาวจันทนา  เกิดจันทร์ตรง</v>
      </c>
      <c r="Z312" s="6" t="str">
        <f>IF(Y312=$Z$4,MAX(Z$1:$Z311)+1,"")</f>
        <v/>
      </c>
      <c r="AA312" s="6" t="str">
        <f>IF($Y312=AA$4,MAX(AA$1:AA311)+1,"")</f>
        <v/>
      </c>
      <c r="AB312" s="6" t="str">
        <f>IF($Y312=AB$4,MAX(AB$1:AB311)+1,"")</f>
        <v/>
      </c>
      <c r="AC312" s="6" t="str">
        <f>IF($Y312=AC$4,MAX(AC$1:AC311)+1,"")</f>
        <v/>
      </c>
      <c r="AD312" s="6" t="str">
        <f>IF($Y312=AD$4,MAX(AD$1:AD311)+1,"")</f>
        <v/>
      </c>
      <c r="AE312" s="6" t="str">
        <f>IF($Y312=AE$4,MAX(AE$1:AE311)+1,"")</f>
        <v/>
      </c>
      <c r="AF312" s="6" t="str">
        <f>IF($Y312=AF$4,MAX(AF$1:AF311)+1,"")</f>
        <v/>
      </c>
      <c r="AG312" s="6" t="str">
        <f>IF($Y312=AG$4,MAX(AG$1:AG311)+1,"")</f>
        <v/>
      </c>
      <c r="AH312" s="6">
        <f>IF($Y312=AH$4,MAX(AH$1:AH311)+1,"")</f>
        <v>44</v>
      </c>
      <c r="AI312" s="5">
        <f t="shared" si="64"/>
        <v>44</v>
      </c>
      <c r="AK312" s="6" t="str">
        <f>IF($W312=AK$4,MAX(AK$1:AK311)+1,"")</f>
        <v/>
      </c>
      <c r="AL312" s="6" t="str">
        <f>IF($W312=AL$4,MAX(AL$1:AL311)+1,"")</f>
        <v/>
      </c>
      <c r="AM312" s="6" t="str">
        <f>IF($W312=AM$4,MAX(AM$1:AM311)+1,"")</f>
        <v/>
      </c>
      <c r="AN312" s="6" t="str">
        <f>IF($W312=AN$4,MAX(AN$1:AN311)+1,"")</f>
        <v/>
      </c>
      <c r="AO312" s="6" t="str">
        <f>IF($W312=AO$4,MAX(AO$1:AO311)+1,"")</f>
        <v/>
      </c>
      <c r="AP312" s="6" t="str">
        <f>IF($W312=AP$4,MAX(AP$1:AP311)+1,"")</f>
        <v/>
      </c>
      <c r="AQ312" s="6" t="str">
        <f>IF($W312=AQ$4,MAX(AQ$1:AQ311)+1,"")</f>
        <v/>
      </c>
      <c r="AR312" s="6" t="str">
        <f>IF($W312=AR$4,MAX(AR$1:AR311)+1,"")</f>
        <v/>
      </c>
      <c r="AS312" s="6" t="str">
        <f>IF($W312=AS$4,MAX(AS$1:AS311)+1,"")</f>
        <v/>
      </c>
      <c r="AT312" s="6" t="str">
        <f>IF($W312=AT$4,MAX(AT$1:AT311)+1,"")</f>
        <v/>
      </c>
      <c r="AU312" s="6" t="str">
        <f>IF($W312=AU$4,MAX(AU$1:AU311)+1,"")</f>
        <v/>
      </c>
      <c r="AV312" s="6" t="str">
        <f>IF($W312=AV$4,MAX(AV$1:AV311)+1,"")</f>
        <v/>
      </c>
      <c r="AW312" s="6" t="str">
        <f>IF($W312=AW$4,MAX(AW$1:AW311)+1,"")</f>
        <v/>
      </c>
      <c r="AX312" s="6" t="str">
        <f>IF($W312=AX$4,MAX(AX$1:AX311)+1,"")</f>
        <v/>
      </c>
      <c r="AY312" s="6" t="str">
        <f>IF($W312=AY$4,MAX(AY$1:AY311)+1,"")</f>
        <v/>
      </c>
      <c r="AZ312" s="6" t="str">
        <f>IF($W312=AZ$4,MAX(AZ$1:AZ311)+1,"")</f>
        <v/>
      </c>
      <c r="BA312" s="6" t="str">
        <f>IF($W312=BA$4,MAX(BA$1:BA311)+1,"")</f>
        <v/>
      </c>
      <c r="BB312" s="6" t="str">
        <f>IF($W312=BB$4,MAX(BB$1:BB311)+1,"")</f>
        <v/>
      </c>
      <c r="BC312" s="6" t="str">
        <f>IF($W312=BC$4,MAX(BC$1:BC311)+1,"")</f>
        <v/>
      </c>
      <c r="BD312" s="6">
        <f>IF($W312=BD$4,MAX(BD$1:BD311)+1,"")</f>
        <v>5</v>
      </c>
      <c r="BE312" s="6" t="str">
        <f>IF($W312=BE$4,MAX(BE$1:BE311)+1,"")</f>
        <v/>
      </c>
      <c r="BF312" s="6" t="str">
        <f>IF($W312=BF$4,MAX(BF$1:BF311)+1,"")</f>
        <v/>
      </c>
      <c r="BG312" s="6" t="str">
        <f>IF($W312=BG$4,MAX(BG$1:BG311)+1,"")</f>
        <v/>
      </c>
      <c r="BH312" s="6" t="str">
        <f>IF($W312=BH$4,MAX(BH$1:BH311)+1,"")</f>
        <v/>
      </c>
      <c r="BI312" s="6" t="str">
        <f>IF($W312=BI$4,MAX(BI$1:BI311)+1,"")</f>
        <v/>
      </c>
      <c r="BJ312" s="6" t="str">
        <f>IF($W312=BJ$4,MAX(BJ$1:BJ311)+1,"")</f>
        <v/>
      </c>
      <c r="BK312" s="6" t="str">
        <f>IF($W312=BK$4,MAX(BK$1:BK311)+1,"")</f>
        <v/>
      </c>
      <c r="BL312" s="6" t="str">
        <f>IF($W312=BL$4,MAX(BL$1:BL311)+1,"")</f>
        <v/>
      </c>
      <c r="BM312" s="6" t="str">
        <f>IF($W312=BM$4,MAX(BM$1:BM311)+1,"")</f>
        <v/>
      </c>
      <c r="BN312" s="6" t="str">
        <f>IF($W312=BN$4,MAX(BN$1:BN311)+1,"")</f>
        <v/>
      </c>
      <c r="BO312" s="6" t="str">
        <f>IF($W312=BO$4,MAX(BO$1:BO311)+1,"")</f>
        <v/>
      </c>
      <c r="BP312" s="6" t="str">
        <f>IF($W312=BP$4,MAX(BP$1:BP311)+1,"")</f>
        <v/>
      </c>
      <c r="BQ312" s="6" t="str">
        <f>IF($W312=BQ$4,MAX(BQ$1:BQ311)+1,"")</f>
        <v/>
      </c>
      <c r="BR312" s="6" t="str">
        <f>IF($W312=BR$4,MAX(BR$1:BR311)+1,"")</f>
        <v/>
      </c>
      <c r="BS312" s="6" t="str">
        <f>IF($W312=BS$4,MAX(BS$1:BS311)+1,"")</f>
        <v/>
      </c>
      <c r="BT312" s="6" t="str">
        <f>IF($W312=BT$4,MAX(BT$1:BT311)+1,"")</f>
        <v/>
      </c>
      <c r="BU312" s="6" t="str">
        <f>IF($W312=BU$4,MAX(BU$1:BU311)+1,"")</f>
        <v/>
      </c>
      <c r="BV312" s="6" t="str">
        <f>IF($W312=BV$4,MAX(BV$1:BV311)+1,"")</f>
        <v/>
      </c>
      <c r="BW312" s="6" t="str">
        <f>IF($W312=BW$4,MAX(BW$1:BW311)+1,"")</f>
        <v/>
      </c>
      <c r="BX312" s="6" t="str">
        <f>IF($W312=BX$4,MAX(BX$1:BX311)+1,"")</f>
        <v/>
      </c>
      <c r="BY312" s="6" t="str">
        <f>IF($W312=BY$4,MAX(BY$1:BY311)+1,"")</f>
        <v/>
      </c>
      <c r="BZ312" s="6" t="str">
        <f>IF($W312=BZ$4,MAX(BZ$1:BZ311)+1,"")</f>
        <v/>
      </c>
      <c r="CA312" s="6" t="str">
        <f>IF($W312=CA$4,MAX(CA$1:CA311)+1,"")</f>
        <v/>
      </c>
      <c r="CB312" s="6" t="str">
        <f>IF($W312=CB$4,MAX(CB$1:CB311)+1,"")</f>
        <v/>
      </c>
      <c r="CC312" s="6" t="str">
        <f>IF($W312=CC$4,MAX(CC$1:CC311)+1,"")</f>
        <v/>
      </c>
      <c r="CD312" s="6" t="str">
        <f>IF($W312=CD$4,MAX(CD$1:CD311)+1,"")</f>
        <v/>
      </c>
      <c r="CE312" s="6" t="str">
        <f>IF($W312=CE$4,MAX(CE$1:CE311)+1,"")</f>
        <v/>
      </c>
      <c r="CF312" s="6" t="str">
        <f>IF($W312=CF$4,MAX(CF$1:CF311)+1,"")</f>
        <v/>
      </c>
      <c r="CG312" s="6" t="str">
        <f>IF($W312=CG$4,MAX(CG$1:CG311)+1,"")</f>
        <v/>
      </c>
      <c r="CH312" s="6" t="str">
        <f>IF($W312=CH$4,MAX(CH$1:CH311)+1,"")</f>
        <v/>
      </c>
      <c r="CI312" s="6" t="str">
        <f>IF($W312=CI$4,MAX(CI$1:CI311)+1,"")</f>
        <v/>
      </c>
      <c r="CJ312" s="6" t="str">
        <f>IF($W312=CJ$4,MAX(CJ$1:CJ311)+1,"")</f>
        <v/>
      </c>
      <c r="CK312" s="6" t="str">
        <f>IF($W312=CK$4,MAX(CK$1:CK311)+1,"")</f>
        <v/>
      </c>
      <c r="CL312" s="6" t="str">
        <f>IF($W312=CL$4,MAX(CL$1:CL311)+1,"")</f>
        <v/>
      </c>
      <c r="CM312" s="6" t="str">
        <f>IF($W312=CM$4,MAX(CM$1:CM311)+1,"")</f>
        <v/>
      </c>
      <c r="CN312" s="6" t="str">
        <f>IF($W312=CN$4,MAX(CN$1:CN311)+1,"")</f>
        <v/>
      </c>
      <c r="CO312" s="6" t="str">
        <f>IF($W312=CO$4,MAX(CO$1:CO311)+1,"")</f>
        <v/>
      </c>
      <c r="CP312" s="6" t="str">
        <f>IF($W312=CP$4,MAX(CP$1:CP311)+1,"")</f>
        <v/>
      </c>
      <c r="CQ312" s="6" t="str">
        <f>IF($W312=CQ$4,MAX(CQ$1:CQ311)+1,"")</f>
        <v/>
      </c>
      <c r="CR312" s="6" t="str">
        <f>IF($W312=CR$4,MAX(CR$1:CR311)+1,"")</f>
        <v/>
      </c>
      <c r="CS312" s="6" t="str">
        <f>IF($W312=CS$4,MAX(CS$1:CS311)+1,"")</f>
        <v/>
      </c>
      <c r="CT312" s="5">
        <f t="shared" si="65"/>
        <v>5</v>
      </c>
      <c r="CU312" s="6" t="str">
        <f t="shared" si="66"/>
        <v>1709901886360</v>
      </c>
      <c r="CV312" s="5" t="str">
        <f t="shared" si="67"/>
        <v>เด็กชาย</v>
      </c>
      <c r="CW312" s="5" t="str" cm="1">
        <f t="array" ref="CW312">RIGHT(F312,MIN(LEN(SUBSTITUTE(F312,รายชื่อนักเรียนแยกห้อง!$AD$5:$AD$8,""))))</f>
        <v>กฤษดา</v>
      </c>
      <c r="CX312" s="6">
        <f t="shared" si="68"/>
        <v>0</v>
      </c>
      <c r="CY312" s="6" t="str">
        <f t="shared" si="69"/>
        <v/>
      </c>
      <c r="CZ312" s="5" t="str">
        <f t="shared" si="70"/>
        <v>มัธยมศึกษาปีที่ 2/4-0</v>
      </c>
      <c r="DA312" s="5" t="str">
        <f t="shared" si="71"/>
        <v>มัธยมศึกษาปีที่ 2/4-</v>
      </c>
      <c r="DC312" s="6" t="str">
        <f>IF(DB312="วิทย์-คณิต (เตรียมวิศวะ)",MAX($DC$1:DC311)+1,"")</f>
        <v/>
      </c>
      <c r="DD312" s="6" t="str">
        <f>IF(DB312="วิทย์-คณิต (วิทยาศาสตร์สุขภาพ)",MAX($DD$1:DD311)+1,"")</f>
        <v/>
      </c>
      <c r="DE312" s="6" t="str">
        <f>IF(DB312="ศิลป์การจัดการธุรกิจการค้าสมัยใหม่",MAX($DE$1:DE311)+1,"")</f>
        <v/>
      </c>
      <c r="DF312" s="6" t="str">
        <f>IF(DB312="ศิลป์ภาษาจีนเพื่อธุรกิจ 4.0",MAX($DF$1:DF311)+1,"")</f>
        <v/>
      </c>
      <c r="DG312" s="6" t="str">
        <f>IF(DB312="ศิลป์ภาษาอังกฤษเพื่อการสื่อสารธุรกิจ",MAX($DG$1:DG311)+1,"")</f>
        <v/>
      </c>
      <c r="DH312" s="6" t="str">
        <f>IF(DB312="นวัตกรรมการจัดการเกษตร",MAX($DH$1:DH311)+1,"")</f>
        <v/>
      </c>
      <c r="DI312" s="5">
        <f t="shared" si="72"/>
        <v>0</v>
      </c>
      <c r="DJ312" s="5" t="str">
        <f t="shared" si="73"/>
        <v>มัธยมศึกษาปีที่ 2/4-5</v>
      </c>
      <c r="DK312" s="5" t="str">
        <f t="shared" si="74"/>
        <v>-0</v>
      </c>
      <c r="DL312" s="5" t="str">
        <f t="shared" si="75"/>
        <v>มัธยมศึกษาปีที่ 2</v>
      </c>
    </row>
    <row r="313" spans="1:116">
      <c r="A313" s="5" t="str">
        <f t="shared" si="76"/>
        <v>มัธยมศึกษาปีที่ 2/4-6</v>
      </c>
      <c r="B313" s="5" t="str">
        <f t="shared" si="62"/>
        <v>ช68210-6</v>
      </c>
      <c r="C313" s="5" t="str">
        <f t="shared" si="63"/>
        <v>-0</v>
      </c>
      <c r="D313" s="8">
        <v>6</v>
      </c>
      <c r="E313" s="9">
        <v>10637</v>
      </c>
      <c r="F313" s="3" t="s">
        <v>843</v>
      </c>
      <c r="G313" s="3" t="s">
        <v>844</v>
      </c>
      <c r="H313" s="11">
        <v>1</v>
      </c>
      <c r="I313" s="11">
        <v>1</v>
      </c>
      <c r="J313" s="11">
        <v>0</v>
      </c>
      <c r="K313" s="11">
        <v>4</v>
      </c>
      <c r="L313" s="11">
        <v>2</v>
      </c>
      <c r="M313" s="11">
        <v>0</v>
      </c>
      <c r="N313" s="11">
        <v>0</v>
      </c>
      <c r="O313" s="11">
        <v>8</v>
      </c>
      <c r="P313" s="11">
        <v>3</v>
      </c>
      <c r="Q313" s="11">
        <v>0</v>
      </c>
      <c r="R313" s="11">
        <v>2</v>
      </c>
      <c r="S313" s="11">
        <v>9</v>
      </c>
      <c r="T313" s="11">
        <v>6</v>
      </c>
      <c r="U313" s="11" t="s">
        <v>582</v>
      </c>
      <c r="W313" s="6" t="str">
        <f>IF(X313="","",IF(X313=รายชื่อชมรม!$B$13,รายชื่อชมรม!$A$13,IF(X313=รายชื่อชมรม!$B$14,รายชื่อชมรม!$A$14,IF(X313=รายชื่อชมรม!$B$15,รายชื่อชมรม!$A$15,IF(X313=รายชื่อชมรม!$B$16,รายชื่อชมรม!$A$16,IF(X313=รายชื่อชมรม!$B$17,รายชื่อชมรม!$A$17,IF(X313=รายชื่อชมรม!$B$18,รายชื่อชมรม!$A$18,IF(X313=รายชื่อชมรม!$B$19,รายชื่อชมรม!$A$19,IF(X313=รายชื่อชมรม!$B$20,รายชื่อชมรม!$A$20,IF(X313=รายชื่อชมรม!$B$21,รายชื่อชมรม!$A$21,IF(X313=รายชื่อชมรม!$B$22,รายชื่อชมรม!$A$22,"-")))))))))))</f>
        <v>ช68210</v>
      </c>
      <c r="X313" s="6" t="s">
        <v>2323</v>
      </c>
      <c r="Y313" s="6" t="str">
        <f>IF(W313=0,"",IF(W313="-","",IF(W313="","",VLOOKUP(W313,รายชื่อชมรม!$A$3:$F$83,3,FALSE))))</f>
        <v>นางสาวจันทนา  เกิดจันทร์ตรง</v>
      </c>
      <c r="Z313" s="6" t="str">
        <f>IF(Y313=$Z$4,MAX(Z$1:$Z312)+1,"")</f>
        <v/>
      </c>
      <c r="AA313" s="6" t="str">
        <f>IF($Y313=AA$4,MAX(AA$1:AA312)+1,"")</f>
        <v/>
      </c>
      <c r="AB313" s="6" t="str">
        <f>IF($Y313=AB$4,MAX(AB$1:AB312)+1,"")</f>
        <v/>
      </c>
      <c r="AC313" s="6" t="str">
        <f>IF($Y313=AC$4,MAX(AC$1:AC312)+1,"")</f>
        <v/>
      </c>
      <c r="AD313" s="6" t="str">
        <f>IF($Y313=AD$4,MAX(AD$1:AD312)+1,"")</f>
        <v/>
      </c>
      <c r="AE313" s="6" t="str">
        <f>IF($Y313=AE$4,MAX(AE$1:AE312)+1,"")</f>
        <v/>
      </c>
      <c r="AF313" s="6" t="str">
        <f>IF($Y313=AF$4,MAX(AF$1:AF312)+1,"")</f>
        <v/>
      </c>
      <c r="AG313" s="6" t="str">
        <f>IF($Y313=AG$4,MAX(AG$1:AG312)+1,"")</f>
        <v/>
      </c>
      <c r="AH313" s="6">
        <f>IF($Y313=AH$4,MAX(AH$1:AH312)+1,"")</f>
        <v>45</v>
      </c>
      <c r="AI313" s="5">
        <f t="shared" si="64"/>
        <v>45</v>
      </c>
      <c r="AK313" s="6" t="str">
        <f>IF($W313=AK$4,MAX(AK$1:AK312)+1,"")</f>
        <v/>
      </c>
      <c r="AL313" s="6" t="str">
        <f>IF($W313=AL$4,MAX(AL$1:AL312)+1,"")</f>
        <v/>
      </c>
      <c r="AM313" s="6" t="str">
        <f>IF($W313=AM$4,MAX(AM$1:AM312)+1,"")</f>
        <v/>
      </c>
      <c r="AN313" s="6" t="str">
        <f>IF($W313=AN$4,MAX(AN$1:AN312)+1,"")</f>
        <v/>
      </c>
      <c r="AO313" s="6" t="str">
        <f>IF($W313=AO$4,MAX(AO$1:AO312)+1,"")</f>
        <v/>
      </c>
      <c r="AP313" s="6" t="str">
        <f>IF($W313=AP$4,MAX(AP$1:AP312)+1,"")</f>
        <v/>
      </c>
      <c r="AQ313" s="6" t="str">
        <f>IF($W313=AQ$4,MAX(AQ$1:AQ312)+1,"")</f>
        <v/>
      </c>
      <c r="AR313" s="6" t="str">
        <f>IF($W313=AR$4,MAX(AR$1:AR312)+1,"")</f>
        <v/>
      </c>
      <c r="AS313" s="6" t="str">
        <f>IF($W313=AS$4,MAX(AS$1:AS312)+1,"")</f>
        <v/>
      </c>
      <c r="AT313" s="6" t="str">
        <f>IF($W313=AT$4,MAX(AT$1:AT312)+1,"")</f>
        <v/>
      </c>
      <c r="AU313" s="6" t="str">
        <f>IF($W313=AU$4,MAX(AU$1:AU312)+1,"")</f>
        <v/>
      </c>
      <c r="AV313" s="6" t="str">
        <f>IF($W313=AV$4,MAX(AV$1:AV312)+1,"")</f>
        <v/>
      </c>
      <c r="AW313" s="6" t="str">
        <f>IF($W313=AW$4,MAX(AW$1:AW312)+1,"")</f>
        <v/>
      </c>
      <c r="AX313" s="6" t="str">
        <f>IF($W313=AX$4,MAX(AX$1:AX312)+1,"")</f>
        <v/>
      </c>
      <c r="AY313" s="6" t="str">
        <f>IF($W313=AY$4,MAX(AY$1:AY312)+1,"")</f>
        <v/>
      </c>
      <c r="AZ313" s="6" t="str">
        <f>IF($W313=AZ$4,MAX(AZ$1:AZ312)+1,"")</f>
        <v/>
      </c>
      <c r="BA313" s="6" t="str">
        <f>IF($W313=BA$4,MAX(BA$1:BA312)+1,"")</f>
        <v/>
      </c>
      <c r="BB313" s="6" t="str">
        <f>IF($W313=BB$4,MAX(BB$1:BB312)+1,"")</f>
        <v/>
      </c>
      <c r="BC313" s="6" t="str">
        <f>IF($W313=BC$4,MAX(BC$1:BC312)+1,"")</f>
        <v/>
      </c>
      <c r="BD313" s="6">
        <f>IF($W313=BD$4,MAX(BD$1:BD312)+1,"")</f>
        <v>6</v>
      </c>
      <c r="BE313" s="6" t="str">
        <f>IF($W313=BE$4,MAX(BE$1:BE312)+1,"")</f>
        <v/>
      </c>
      <c r="BF313" s="6" t="str">
        <f>IF($W313=BF$4,MAX(BF$1:BF312)+1,"")</f>
        <v/>
      </c>
      <c r="BG313" s="6" t="str">
        <f>IF($W313=BG$4,MAX(BG$1:BG312)+1,"")</f>
        <v/>
      </c>
      <c r="BH313" s="6" t="str">
        <f>IF($W313=BH$4,MAX(BH$1:BH312)+1,"")</f>
        <v/>
      </c>
      <c r="BI313" s="6" t="str">
        <f>IF($W313=BI$4,MAX(BI$1:BI312)+1,"")</f>
        <v/>
      </c>
      <c r="BJ313" s="6" t="str">
        <f>IF($W313=BJ$4,MAX(BJ$1:BJ312)+1,"")</f>
        <v/>
      </c>
      <c r="BK313" s="6" t="str">
        <f>IF($W313=BK$4,MAX(BK$1:BK312)+1,"")</f>
        <v/>
      </c>
      <c r="BL313" s="6" t="str">
        <f>IF($W313=BL$4,MAX(BL$1:BL312)+1,"")</f>
        <v/>
      </c>
      <c r="BM313" s="6" t="str">
        <f>IF($W313=BM$4,MAX(BM$1:BM312)+1,"")</f>
        <v/>
      </c>
      <c r="BN313" s="6" t="str">
        <f>IF($W313=BN$4,MAX(BN$1:BN312)+1,"")</f>
        <v/>
      </c>
      <c r="BO313" s="6" t="str">
        <f>IF($W313=BO$4,MAX(BO$1:BO312)+1,"")</f>
        <v/>
      </c>
      <c r="BP313" s="6" t="str">
        <f>IF($W313=BP$4,MAX(BP$1:BP312)+1,"")</f>
        <v/>
      </c>
      <c r="BQ313" s="6" t="str">
        <f>IF($W313=BQ$4,MAX(BQ$1:BQ312)+1,"")</f>
        <v/>
      </c>
      <c r="BR313" s="6" t="str">
        <f>IF($W313=BR$4,MAX(BR$1:BR312)+1,"")</f>
        <v/>
      </c>
      <c r="BS313" s="6" t="str">
        <f>IF($W313=BS$4,MAX(BS$1:BS312)+1,"")</f>
        <v/>
      </c>
      <c r="BT313" s="6" t="str">
        <f>IF($W313=BT$4,MAX(BT$1:BT312)+1,"")</f>
        <v/>
      </c>
      <c r="BU313" s="6" t="str">
        <f>IF($W313=BU$4,MAX(BU$1:BU312)+1,"")</f>
        <v/>
      </c>
      <c r="BV313" s="6" t="str">
        <f>IF($W313=BV$4,MAX(BV$1:BV312)+1,"")</f>
        <v/>
      </c>
      <c r="BW313" s="6" t="str">
        <f>IF($W313=BW$4,MAX(BW$1:BW312)+1,"")</f>
        <v/>
      </c>
      <c r="BX313" s="6" t="str">
        <f>IF($W313=BX$4,MAX(BX$1:BX312)+1,"")</f>
        <v/>
      </c>
      <c r="BY313" s="6" t="str">
        <f>IF($W313=BY$4,MAX(BY$1:BY312)+1,"")</f>
        <v/>
      </c>
      <c r="BZ313" s="6" t="str">
        <f>IF($W313=BZ$4,MAX(BZ$1:BZ312)+1,"")</f>
        <v/>
      </c>
      <c r="CA313" s="6" t="str">
        <f>IF($W313=CA$4,MAX(CA$1:CA312)+1,"")</f>
        <v/>
      </c>
      <c r="CB313" s="6" t="str">
        <f>IF($W313=CB$4,MAX(CB$1:CB312)+1,"")</f>
        <v/>
      </c>
      <c r="CC313" s="6" t="str">
        <f>IF($W313=CC$4,MAX(CC$1:CC312)+1,"")</f>
        <v/>
      </c>
      <c r="CD313" s="6" t="str">
        <f>IF($W313=CD$4,MAX(CD$1:CD312)+1,"")</f>
        <v/>
      </c>
      <c r="CE313" s="6" t="str">
        <f>IF($W313=CE$4,MAX(CE$1:CE312)+1,"")</f>
        <v/>
      </c>
      <c r="CF313" s="6" t="str">
        <f>IF($W313=CF$4,MAX(CF$1:CF312)+1,"")</f>
        <v/>
      </c>
      <c r="CG313" s="6" t="str">
        <f>IF($W313=CG$4,MAX(CG$1:CG312)+1,"")</f>
        <v/>
      </c>
      <c r="CH313" s="6" t="str">
        <f>IF($W313=CH$4,MAX(CH$1:CH312)+1,"")</f>
        <v/>
      </c>
      <c r="CI313" s="6" t="str">
        <f>IF($W313=CI$4,MAX(CI$1:CI312)+1,"")</f>
        <v/>
      </c>
      <c r="CJ313" s="6" t="str">
        <f>IF($W313=CJ$4,MAX(CJ$1:CJ312)+1,"")</f>
        <v/>
      </c>
      <c r="CK313" s="6" t="str">
        <f>IF($W313=CK$4,MAX(CK$1:CK312)+1,"")</f>
        <v/>
      </c>
      <c r="CL313" s="6" t="str">
        <f>IF($W313=CL$4,MAX(CL$1:CL312)+1,"")</f>
        <v/>
      </c>
      <c r="CM313" s="6" t="str">
        <f>IF($W313=CM$4,MAX(CM$1:CM312)+1,"")</f>
        <v/>
      </c>
      <c r="CN313" s="6" t="str">
        <f>IF($W313=CN$4,MAX(CN$1:CN312)+1,"")</f>
        <v/>
      </c>
      <c r="CO313" s="6" t="str">
        <f>IF($W313=CO$4,MAX(CO$1:CO312)+1,"")</f>
        <v/>
      </c>
      <c r="CP313" s="6" t="str">
        <f>IF($W313=CP$4,MAX(CP$1:CP312)+1,"")</f>
        <v/>
      </c>
      <c r="CQ313" s="6" t="str">
        <f>IF($W313=CQ$4,MAX(CQ$1:CQ312)+1,"")</f>
        <v/>
      </c>
      <c r="CR313" s="6" t="str">
        <f>IF($W313=CR$4,MAX(CR$1:CR312)+1,"")</f>
        <v/>
      </c>
      <c r="CS313" s="6" t="str">
        <f>IF($W313=CS$4,MAX(CS$1:CS312)+1,"")</f>
        <v/>
      </c>
      <c r="CT313" s="5">
        <f t="shared" si="65"/>
        <v>6</v>
      </c>
      <c r="CU313" s="6" t="str">
        <f t="shared" si="66"/>
        <v>1104200830296</v>
      </c>
      <c r="CV313" s="5" t="str">
        <f t="shared" si="67"/>
        <v>เด็กชาย</v>
      </c>
      <c r="CW313" s="5" t="str" cm="1">
        <f t="array" ref="CW313">RIGHT(F313,MIN(LEN(SUBSTITUTE(F313,รายชื่อนักเรียนแยกห้อง!$AD$5:$AD$8,""))))</f>
        <v>ณภัทร</v>
      </c>
      <c r="CX313" s="6">
        <f t="shared" si="68"/>
        <v>0</v>
      </c>
      <c r="CY313" s="6" t="str">
        <f t="shared" si="69"/>
        <v/>
      </c>
      <c r="CZ313" s="5" t="str">
        <f t="shared" si="70"/>
        <v>มัธยมศึกษาปีที่ 2/4-0</v>
      </c>
      <c r="DA313" s="5" t="str">
        <f t="shared" si="71"/>
        <v>มัธยมศึกษาปีที่ 2/4-</v>
      </c>
      <c r="DC313" s="6" t="str">
        <f>IF(DB313="วิทย์-คณิต (เตรียมวิศวะ)",MAX($DC$1:DC312)+1,"")</f>
        <v/>
      </c>
      <c r="DD313" s="6" t="str">
        <f>IF(DB313="วิทย์-คณิต (วิทยาศาสตร์สุขภาพ)",MAX($DD$1:DD312)+1,"")</f>
        <v/>
      </c>
      <c r="DE313" s="6" t="str">
        <f>IF(DB313="ศิลป์การจัดการธุรกิจการค้าสมัยใหม่",MAX($DE$1:DE312)+1,"")</f>
        <v/>
      </c>
      <c r="DF313" s="6" t="str">
        <f>IF(DB313="ศิลป์ภาษาจีนเพื่อธุรกิจ 4.0",MAX($DF$1:DF312)+1,"")</f>
        <v/>
      </c>
      <c r="DG313" s="6" t="str">
        <f>IF(DB313="ศิลป์ภาษาอังกฤษเพื่อการสื่อสารธุรกิจ",MAX($DG$1:DG312)+1,"")</f>
        <v/>
      </c>
      <c r="DH313" s="6" t="str">
        <f>IF(DB313="นวัตกรรมการจัดการเกษตร",MAX($DH$1:DH312)+1,"")</f>
        <v/>
      </c>
      <c r="DI313" s="5">
        <f t="shared" si="72"/>
        <v>0</v>
      </c>
      <c r="DJ313" s="5" t="str">
        <f t="shared" si="73"/>
        <v>มัธยมศึกษาปีที่ 2/4-6</v>
      </c>
      <c r="DK313" s="5" t="str">
        <f t="shared" si="74"/>
        <v>-0</v>
      </c>
      <c r="DL313" s="5" t="str">
        <f t="shared" si="75"/>
        <v>มัธยมศึกษาปีที่ 2</v>
      </c>
    </row>
    <row r="314" spans="1:116">
      <c r="A314" s="5" t="str">
        <f t="shared" si="76"/>
        <v>มัธยมศึกษาปีที่ 2/4-7</v>
      </c>
      <c r="B314" s="5" t="str">
        <f t="shared" si="62"/>
        <v>ช68210-7</v>
      </c>
      <c r="C314" s="5" t="str">
        <f t="shared" si="63"/>
        <v>-0</v>
      </c>
      <c r="D314" s="8">
        <v>7</v>
      </c>
      <c r="E314" s="9">
        <v>10638</v>
      </c>
      <c r="F314" s="3" t="s">
        <v>845</v>
      </c>
      <c r="G314" s="3" t="s">
        <v>846</v>
      </c>
      <c r="H314" s="11">
        <v>1</v>
      </c>
      <c r="I314" s="11">
        <v>8</v>
      </c>
      <c r="J314" s="11">
        <v>0</v>
      </c>
      <c r="K314" s="11">
        <v>9</v>
      </c>
      <c r="L314" s="11">
        <v>9</v>
      </c>
      <c r="M314" s="11">
        <v>0</v>
      </c>
      <c r="N314" s="11">
        <v>2</v>
      </c>
      <c r="O314" s="11">
        <v>7</v>
      </c>
      <c r="P314" s="11">
        <v>1</v>
      </c>
      <c r="Q314" s="11">
        <v>3</v>
      </c>
      <c r="R314" s="11">
        <v>7</v>
      </c>
      <c r="S314" s="11">
        <v>8</v>
      </c>
      <c r="T314" s="11">
        <v>6</v>
      </c>
      <c r="U314" s="11" t="s">
        <v>582</v>
      </c>
      <c r="W314" s="6" t="str">
        <f>IF(X314="","",IF(X314=รายชื่อชมรม!$B$13,รายชื่อชมรม!$A$13,IF(X314=รายชื่อชมรม!$B$14,รายชื่อชมรม!$A$14,IF(X314=รายชื่อชมรม!$B$15,รายชื่อชมรม!$A$15,IF(X314=รายชื่อชมรม!$B$16,รายชื่อชมรม!$A$16,IF(X314=รายชื่อชมรม!$B$17,รายชื่อชมรม!$A$17,IF(X314=รายชื่อชมรม!$B$18,รายชื่อชมรม!$A$18,IF(X314=รายชื่อชมรม!$B$19,รายชื่อชมรม!$A$19,IF(X314=รายชื่อชมรม!$B$20,รายชื่อชมรม!$A$20,IF(X314=รายชื่อชมรม!$B$21,รายชื่อชมรม!$A$21,IF(X314=รายชื่อชมรม!$B$22,รายชื่อชมรม!$A$22,"-")))))))))))</f>
        <v>ช68210</v>
      </c>
      <c r="X314" s="6" t="s">
        <v>2323</v>
      </c>
      <c r="Y314" s="6" t="str">
        <f>IF(W314=0,"",IF(W314="-","",IF(W314="","",VLOOKUP(W314,รายชื่อชมรม!$A$3:$F$83,3,FALSE))))</f>
        <v>นางสาวจันทนา  เกิดจันทร์ตรง</v>
      </c>
      <c r="Z314" s="6" t="str">
        <f>IF(Y314=$Z$4,MAX(Z$1:$Z313)+1,"")</f>
        <v/>
      </c>
      <c r="AA314" s="6" t="str">
        <f>IF($Y314=AA$4,MAX(AA$1:AA313)+1,"")</f>
        <v/>
      </c>
      <c r="AB314" s="6" t="str">
        <f>IF($Y314=AB$4,MAX(AB$1:AB313)+1,"")</f>
        <v/>
      </c>
      <c r="AC314" s="6" t="str">
        <f>IF($Y314=AC$4,MAX(AC$1:AC313)+1,"")</f>
        <v/>
      </c>
      <c r="AD314" s="6" t="str">
        <f>IF($Y314=AD$4,MAX(AD$1:AD313)+1,"")</f>
        <v/>
      </c>
      <c r="AE314" s="6" t="str">
        <f>IF($Y314=AE$4,MAX(AE$1:AE313)+1,"")</f>
        <v/>
      </c>
      <c r="AF314" s="6" t="str">
        <f>IF($Y314=AF$4,MAX(AF$1:AF313)+1,"")</f>
        <v/>
      </c>
      <c r="AG314" s="6" t="str">
        <f>IF($Y314=AG$4,MAX(AG$1:AG313)+1,"")</f>
        <v/>
      </c>
      <c r="AH314" s="6">
        <f>IF($Y314=AH$4,MAX(AH$1:AH313)+1,"")</f>
        <v>46</v>
      </c>
      <c r="AI314" s="5">
        <f t="shared" si="64"/>
        <v>46</v>
      </c>
      <c r="AK314" s="6" t="str">
        <f>IF($W314=AK$4,MAX(AK$1:AK313)+1,"")</f>
        <v/>
      </c>
      <c r="AL314" s="6" t="str">
        <f>IF($W314=AL$4,MAX(AL$1:AL313)+1,"")</f>
        <v/>
      </c>
      <c r="AM314" s="6" t="str">
        <f>IF($W314=AM$4,MAX(AM$1:AM313)+1,"")</f>
        <v/>
      </c>
      <c r="AN314" s="6" t="str">
        <f>IF($W314=AN$4,MAX(AN$1:AN313)+1,"")</f>
        <v/>
      </c>
      <c r="AO314" s="6" t="str">
        <f>IF($W314=AO$4,MAX(AO$1:AO313)+1,"")</f>
        <v/>
      </c>
      <c r="AP314" s="6" t="str">
        <f>IF($W314=AP$4,MAX(AP$1:AP313)+1,"")</f>
        <v/>
      </c>
      <c r="AQ314" s="6" t="str">
        <f>IF($W314=AQ$4,MAX(AQ$1:AQ313)+1,"")</f>
        <v/>
      </c>
      <c r="AR314" s="6" t="str">
        <f>IF($W314=AR$4,MAX(AR$1:AR313)+1,"")</f>
        <v/>
      </c>
      <c r="AS314" s="6" t="str">
        <f>IF($W314=AS$4,MAX(AS$1:AS313)+1,"")</f>
        <v/>
      </c>
      <c r="AT314" s="6" t="str">
        <f>IF($W314=AT$4,MAX(AT$1:AT313)+1,"")</f>
        <v/>
      </c>
      <c r="AU314" s="6" t="str">
        <f>IF($W314=AU$4,MAX(AU$1:AU313)+1,"")</f>
        <v/>
      </c>
      <c r="AV314" s="6" t="str">
        <f>IF($W314=AV$4,MAX(AV$1:AV313)+1,"")</f>
        <v/>
      </c>
      <c r="AW314" s="6" t="str">
        <f>IF($W314=AW$4,MAX(AW$1:AW313)+1,"")</f>
        <v/>
      </c>
      <c r="AX314" s="6" t="str">
        <f>IF($W314=AX$4,MAX(AX$1:AX313)+1,"")</f>
        <v/>
      </c>
      <c r="AY314" s="6" t="str">
        <f>IF($W314=AY$4,MAX(AY$1:AY313)+1,"")</f>
        <v/>
      </c>
      <c r="AZ314" s="6" t="str">
        <f>IF($W314=AZ$4,MAX(AZ$1:AZ313)+1,"")</f>
        <v/>
      </c>
      <c r="BA314" s="6" t="str">
        <f>IF($W314=BA$4,MAX(BA$1:BA313)+1,"")</f>
        <v/>
      </c>
      <c r="BB314" s="6" t="str">
        <f>IF($W314=BB$4,MAX(BB$1:BB313)+1,"")</f>
        <v/>
      </c>
      <c r="BC314" s="6" t="str">
        <f>IF($W314=BC$4,MAX(BC$1:BC313)+1,"")</f>
        <v/>
      </c>
      <c r="BD314" s="6">
        <f>IF($W314=BD$4,MAX(BD$1:BD313)+1,"")</f>
        <v>7</v>
      </c>
      <c r="BE314" s="6" t="str">
        <f>IF($W314=BE$4,MAX(BE$1:BE313)+1,"")</f>
        <v/>
      </c>
      <c r="BF314" s="6" t="str">
        <f>IF($W314=BF$4,MAX(BF$1:BF313)+1,"")</f>
        <v/>
      </c>
      <c r="BG314" s="6" t="str">
        <f>IF($W314=BG$4,MAX(BG$1:BG313)+1,"")</f>
        <v/>
      </c>
      <c r="BH314" s="6" t="str">
        <f>IF($W314=BH$4,MAX(BH$1:BH313)+1,"")</f>
        <v/>
      </c>
      <c r="BI314" s="6" t="str">
        <f>IF($W314=BI$4,MAX(BI$1:BI313)+1,"")</f>
        <v/>
      </c>
      <c r="BJ314" s="6" t="str">
        <f>IF($W314=BJ$4,MAX(BJ$1:BJ313)+1,"")</f>
        <v/>
      </c>
      <c r="BK314" s="6" t="str">
        <f>IF($W314=BK$4,MAX(BK$1:BK313)+1,"")</f>
        <v/>
      </c>
      <c r="BL314" s="6" t="str">
        <f>IF($W314=BL$4,MAX(BL$1:BL313)+1,"")</f>
        <v/>
      </c>
      <c r="BM314" s="6" t="str">
        <f>IF($W314=BM$4,MAX(BM$1:BM313)+1,"")</f>
        <v/>
      </c>
      <c r="BN314" s="6" t="str">
        <f>IF($W314=BN$4,MAX(BN$1:BN313)+1,"")</f>
        <v/>
      </c>
      <c r="BO314" s="6" t="str">
        <f>IF($W314=BO$4,MAX(BO$1:BO313)+1,"")</f>
        <v/>
      </c>
      <c r="BP314" s="6" t="str">
        <f>IF($W314=BP$4,MAX(BP$1:BP313)+1,"")</f>
        <v/>
      </c>
      <c r="BQ314" s="6" t="str">
        <f>IF($W314=BQ$4,MAX(BQ$1:BQ313)+1,"")</f>
        <v/>
      </c>
      <c r="BR314" s="6" t="str">
        <f>IF($W314=BR$4,MAX(BR$1:BR313)+1,"")</f>
        <v/>
      </c>
      <c r="BS314" s="6" t="str">
        <f>IF($W314=BS$4,MAX(BS$1:BS313)+1,"")</f>
        <v/>
      </c>
      <c r="BT314" s="6" t="str">
        <f>IF($W314=BT$4,MAX(BT$1:BT313)+1,"")</f>
        <v/>
      </c>
      <c r="BU314" s="6" t="str">
        <f>IF($W314=BU$4,MAX(BU$1:BU313)+1,"")</f>
        <v/>
      </c>
      <c r="BV314" s="6" t="str">
        <f>IF($W314=BV$4,MAX(BV$1:BV313)+1,"")</f>
        <v/>
      </c>
      <c r="BW314" s="6" t="str">
        <f>IF($W314=BW$4,MAX(BW$1:BW313)+1,"")</f>
        <v/>
      </c>
      <c r="BX314" s="6" t="str">
        <f>IF($W314=BX$4,MAX(BX$1:BX313)+1,"")</f>
        <v/>
      </c>
      <c r="BY314" s="6" t="str">
        <f>IF($W314=BY$4,MAX(BY$1:BY313)+1,"")</f>
        <v/>
      </c>
      <c r="BZ314" s="6" t="str">
        <f>IF($W314=BZ$4,MAX(BZ$1:BZ313)+1,"")</f>
        <v/>
      </c>
      <c r="CA314" s="6" t="str">
        <f>IF($W314=CA$4,MAX(CA$1:CA313)+1,"")</f>
        <v/>
      </c>
      <c r="CB314" s="6" t="str">
        <f>IF($W314=CB$4,MAX(CB$1:CB313)+1,"")</f>
        <v/>
      </c>
      <c r="CC314" s="6" t="str">
        <f>IF($W314=CC$4,MAX(CC$1:CC313)+1,"")</f>
        <v/>
      </c>
      <c r="CD314" s="6" t="str">
        <f>IF($W314=CD$4,MAX(CD$1:CD313)+1,"")</f>
        <v/>
      </c>
      <c r="CE314" s="6" t="str">
        <f>IF($W314=CE$4,MAX(CE$1:CE313)+1,"")</f>
        <v/>
      </c>
      <c r="CF314" s="6" t="str">
        <f>IF($W314=CF$4,MAX(CF$1:CF313)+1,"")</f>
        <v/>
      </c>
      <c r="CG314" s="6" t="str">
        <f>IF($W314=CG$4,MAX(CG$1:CG313)+1,"")</f>
        <v/>
      </c>
      <c r="CH314" s="6" t="str">
        <f>IF($W314=CH$4,MAX(CH$1:CH313)+1,"")</f>
        <v/>
      </c>
      <c r="CI314" s="6" t="str">
        <f>IF($W314=CI$4,MAX(CI$1:CI313)+1,"")</f>
        <v/>
      </c>
      <c r="CJ314" s="6" t="str">
        <f>IF($W314=CJ$4,MAX(CJ$1:CJ313)+1,"")</f>
        <v/>
      </c>
      <c r="CK314" s="6" t="str">
        <f>IF($W314=CK$4,MAX(CK$1:CK313)+1,"")</f>
        <v/>
      </c>
      <c r="CL314" s="6" t="str">
        <f>IF($W314=CL$4,MAX(CL$1:CL313)+1,"")</f>
        <v/>
      </c>
      <c r="CM314" s="6" t="str">
        <f>IF($W314=CM$4,MAX(CM$1:CM313)+1,"")</f>
        <v/>
      </c>
      <c r="CN314" s="6" t="str">
        <f>IF($W314=CN$4,MAX(CN$1:CN313)+1,"")</f>
        <v/>
      </c>
      <c r="CO314" s="6" t="str">
        <f>IF($W314=CO$4,MAX(CO$1:CO313)+1,"")</f>
        <v/>
      </c>
      <c r="CP314" s="6" t="str">
        <f>IF($W314=CP$4,MAX(CP$1:CP313)+1,"")</f>
        <v/>
      </c>
      <c r="CQ314" s="6" t="str">
        <f>IF($W314=CQ$4,MAX(CQ$1:CQ313)+1,"")</f>
        <v/>
      </c>
      <c r="CR314" s="6" t="str">
        <f>IF($W314=CR$4,MAX(CR$1:CR313)+1,"")</f>
        <v/>
      </c>
      <c r="CS314" s="6" t="str">
        <f>IF($W314=CS$4,MAX(CS$1:CS313)+1,"")</f>
        <v/>
      </c>
      <c r="CT314" s="5">
        <f t="shared" si="65"/>
        <v>7</v>
      </c>
      <c r="CU314" s="6" t="str">
        <f t="shared" si="66"/>
        <v>1809902713786</v>
      </c>
      <c r="CV314" s="5" t="str">
        <f t="shared" si="67"/>
        <v>เด็กชาย</v>
      </c>
      <c r="CW314" s="5" t="str" cm="1">
        <f t="array" ref="CW314">RIGHT(F314,MIN(LEN(SUBSTITUTE(F314,รายชื่อนักเรียนแยกห้อง!$AD$5:$AD$8,""))))</f>
        <v>อชิรภัทร</v>
      </c>
      <c r="CX314" s="6">
        <f t="shared" si="68"/>
        <v>0</v>
      </c>
      <c r="CY314" s="6" t="str">
        <f t="shared" si="69"/>
        <v/>
      </c>
      <c r="CZ314" s="5" t="str">
        <f t="shared" si="70"/>
        <v>มัธยมศึกษาปีที่ 2/4-0</v>
      </c>
      <c r="DA314" s="5" t="str">
        <f t="shared" si="71"/>
        <v>มัธยมศึกษาปีที่ 2/4-</v>
      </c>
      <c r="DC314" s="6" t="str">
        <f>IF(DB314="วิทย์-คณิต (เตรียมวิศวะ)",MAX($DC$1:DC313)+1,"")</f>
        <v/>
      </c>
      <c r="DD314" s="6" t="str">
        <f>IF(DB314="วิทย์-คณิต (วิทยาศาสตร์สุขภาพ)",MAX($DD$1:DD313)+1,"")</f>
        <v/>
      </c>
      <c r="DE314" s="6" t="str">
        <f>IF(DB314="ศิลป์การจัดการธุรกิจการค้าสมัยใหม่",MAX($DE$1:DE313)+1,"")</f>
        <v/>
      </c>
      <c r="DF314" s="6" t="str">
        <f>IF(DB314="ศิลป์ภาษาจีนเพื่อธุรกิจ 4.0",MAX($DF$1:DF313)+1,"")</f>
        <v/>
      </c>
      <c r="DG314" s="6" t="str">
        <f>IF(DB314="ศิลป์ภาษาอังกฤษเพื่อการสื่อสารธุรกิจ",MAX($DG$1:DG313)+1,"")</f>
        <v/>
      </c>
      <c r="DH314" s="6" t="str">
        <f>IF(DB314="นวัตกรรมการจัดการเกษตร",MAX($DH$1:DH313)+1,"")</f>
        <v/>
      </c>
      <c r="DI314" s="5">
        <f t="shared" si="72"/>
        <v>0</v>
      </c>
      <c r="DJ314" s="5" t="str">
        <f t="shared" si="73"/>
        <v>มัธยมศึกษาปีที่ 2/4-7</v>
      </c>
      <c r="DK314" s="5" t="str">
        <f t="shared" si="74"/>
        <v>-0</v>
      </c>
      <c r="DL314" s="5" t="str">
        <f t="shared" si="75"/>
        <v>มัธยมศึกษาปีที่ 2</v>
      </c>
    </row>
    <row r="315" spans="1:116">
      <c r="A315" s="5" t="str">
        <f t="shared" si="76"/>
        <v>มัธยมศึกษาปีที่ 2/4-8</v>
      </c>
      <c r="B315" s="5" t="str">
        <f t="shared" si="62"/>
        <v>ช68210-8</v>
      </c>
      <c r="C315" s="5" t="str">
        <f t="shared" si="63"/>
        <v>-0</v>
      </c>
      <c r="D315" s="8">
        <v>8</v>
      </c>
      <c r="E315" s="9">
        <v>10639</v>
      </c>
      <c r="F315" s="3" t="s">
        <v>847</v>
      </c>
      <c r="G315" s="3" t="s">
        <v>848</v>
      </c>
      <c r="H315" s="11">
        <v>1</v>
      </c>
      <c r="I315" s="11">
        <v>7</v>
      </c>
      <c r="J315" s="11">
        <v>0</v>
      </c>
      <c r="K315" s="11">
        <v>9</v>
      </c>
      <c r="L315" s="11">
        <v>9</v>
      </c>
      <c r="M315" s="11">
        <v>0</v>
      </c>
      <c r="N315" s="11">
        <v>1</v>
      </c>
      <c r="O315" s="11">
        <v>9</v>
      </c>
      <c r="P315" s="11">
        <v>1</v>
      </c>
      <c r="Q315" s="11">
        <v>0</v>
      </c>
      <c r="R315" s="11">
        <v>2</v>
      </c>
      <c r="S315" s="11">
        <v>5</v>
      </c>
      <c r="T315" s="11">
        <v>2</v>
      </c>
      <c r="U315" s="11" t="s">
        <v>582</v>
      </c>
      <c r="W315" s="6" t="str">
        <f>IF(X315="","",IF(X315=รายชื่อชมรม!$B$13,รายชื่อชมรม!$A$13,IF(X315=รายชื่อชมรม!$B$14,รายชื่อชมรม!$A$14,IF(X315=รายชื่อชมรม!$B$15,รายชื่อชมรม!$A$15,IF(X315=รายชื่อชมรม!$B$16,รายชื่อชมรม!$A$16,IF(X315=รายชื่อชมรม!$B$17,รายชื่อชมรม!$A$17,IF(X315=รายชื่อชมรม!$B$18,รายชื่อชมรม!$A$18,IF(X315=รายชื่อชมรม!$B$19,รายชื่อชมรม!$A$19,IF(X315=รายชื่อชมรม!$B$20,รายชื่อชมรม!$A$20,IF(X315=รายชื่อชมรม!$B$21,รายชื่อชมรม!$A$21,IF(X315=รายชื่อชมรม!$B$22,รายชื่อชมรม!$A$22,"-")))))))))))</f>
        <v>ช68210</v>
      </c>
      <c r="X315" s="6" t="s">
        <v>2323</v>
      </c>
      <c r="Y315" s="6" t="str">
        <f>IF(W315=0,"",IF(W315="-","",IF(W315="","",VLOOKUP(W315,รายชื่อชมรม!$A$3:$F$83,3,FALSE))))</f>
        <v>นางสาวจันทนา  เกิดจันทร์ตรง</v>
      </c>
      <c r="Z315" s="6" t="str">
        <f>IF(Y315=$Z$4,MAX(Z$1:$Z314)+1,"")</f>
        <v/>
      </c>
      <c r="AA315" s="6" t="str">
        <f>IF($Y315=AA$4,MAX(AA$1:AA314)+1,"")</f>
        <v/>
      </c>
      <c r="AB315" s="6" t="str">
        <f>IF($Y315=AB$4,MAX(AB$1:AB314)+1,"")</f>
        <v/>
      </c>
      <c r="AC315" s="6" t="str">
        <f>IF($Y315=AC$4,MAX(AC$1:AC314)+1,"")</f>
        <v/>
      </c>
      <c r="AD315" s="6" t="str">
        <f>IF($Y315=AD$4,MAX(AD$1:AD314)+1,"")</f>
        <v/>
      </c>
      <c r="AE315" s="6" t="str">
        <f>IF($Y315=AE$4,MAX(AE$1:AE314)+1,"")</f>
        <v/>
      </c>
      <c r="AF315" s="6" t="str">
        <f>IF($Y315=AF$4,MAX(AF$1:AF314)+1,"")</f>
        <v/>
      </c>
      <c r="AG315" s="6" t="str">
        <f>IF($Y315=AG$4,MAX(AG$1:AG314)+1,"")</f>
        <v/>
      </c>
      <c r="AH315" s="6">
        <f>IF($Y315=AH$4,MAX(AH$1:AH314)+1,"")</f>
        <v>47</v>
      </c>
      <c r="AI315" s="5">
        <f t="shared" si="64"/>
        <v>47</v>
      </c>
      <c r="AK315" s="6" t="str">
        <f>IF($W315=AK$4,MAX(AK$1:AK314)+1,"")</f>
        <v/>
      </c>
      <c r="AL315" s="6" t="str">
        <f>IF($W315=AL$4,MAX(AL$1:AL314)+1,"")</f>
        <v/>
      </c>
      <c r="AM315" s="6" t="str">
        <f>IF($W315=AM$4,MAX(AM$1:AM314)+1,"")</f>
        <v/>
      </c>
      <c r="AN315" s="6" t="str">
        <f>IF($W315=AN$4,MAX(AN$1:AN314)+1,"")</f>
        <v/>
      </c>
      <c r="AO315" s="6" t="str">
        <f>IF($W315=AO$4,MAX(AO$1:AO314)+1,"")</f>
        <v/>
      </c>
      <c r="AP315" s="6" t="str">
        <f>IF($W315=AP$4,MAX(AP$1:AP314)+1,"")</f>
        <v/>
      </c>
      <c r="AQ315" s="6" t="str">
        <f>IF($W315=AQ$4,MAX(AQ$1:AQ314)+1,"")</f>
        <v/>
      </c>
      <c r="AR315" s="6" t="str">
        <f>IF($W315=AR$4,MAX(AR$1:AR314)+1,"")</f>
        <v/>
      </c>
      <c r="AS315" s="6" t="str">
        <f>IF($W315=AS$4,MAX(AS$1:AS314)+1,"")</f>
        <v/>
      </c>
      <c r="AT315" s="6" t="str">
        <f>IF($W315=AT$4,MAX(AT$1:AT314)+1,"")</f>
        <v/>
      </c>
      <c r="AU315" s="6" t="str">
        <f>IF($W315=AU$4,MAX(AU$1:AU314)+1,"")</f>
        <v/>
      </c>
      <c r="AV315" s="6" t="str">
        <f>IF($W315=AV$4,MAX(AV$1:AV314)+1,"")</f>
        <v/>
      </c>
      <c r="AW315" s="6" t="str">
        <f>IF($W315=AW$4,MAX(AW$1:AW314)+1,"")</f>
        <v/>
      </c>
      <c r="AX315" s="6" t="str">
        <f>IF($W315=AX$4,MAX(AX$1:AX314)+1,"")</f>
        <v/>
      </c>
      <c r="AY315" s="6" t="str">
        <f>IF($W315=AY$4,MAX(AY$1:AY314)+1,"")</f>
        <v/>
      </c>
      <c r="AZ315" s="6" t="str">
        <f>IF($W315=AZ$4,MAX(AZ$1:AZ314)+1,"")</f>
        <v/>
      </c>
      <c r="BA315" s="6" t="str">
        <f>IF($W315=BA$4,MAX(BA$1:BA314)+1,"")</f>
        <v/>
      </c>
      <c r="BB315" s="6" t="str">
        <f>IF($W315=BB$4,MAX(BB$1:BB314)+1,"")</f>
        <v/>
      </c>
      <c r="BC315" s="6" t="str">
        <f>IF($W315=BC$4,MAX(BC$1:BC314)+1,"")</f>
        <v/>
      </c>
      <c r="BD315" s="6">
        <f>IF($W315=BD$4,MAX(BD$1:BD314)+1,"")</f>
        <v>8</v>
      </c>
      <c r="BE315" s="6" t="str">
        <f>IF($W315=BE$4,MAX(BE$1:BE314)+1,"")</f>
        <v/>
      </c>
      <c r="BF315" s="6" t="str">
        <f>IF($W315=BF$4,MAX(BF$1:BF314)+1,"")</f>
        <v/>
      </c>
      <c r="BG315" s="6" t="str">
        <f>IF($W315=BG$4,MAX(BG$1:BG314)+1,"")</f>
        <v/>
      </c>
      <c r="BH315" s="6" t="str">
        <f>IF($W315=BH$4,MAX(BH$1:BH314)+1,"")</f>
        <v/>
      </c>
      <c r="BI315" s="6" t="str">
        <f>IF($W315=BI$4,MAX(BI$1:BI314)+1,"")</f>
        <v/>
      </c>
      <c r="BJ315" s="6" t="str">
        <f>IF($W315=BJ$4,MAX(BJ$1:BJ314)+1,"")</f>
        <v/>
      </c>
      <c r="BK315" s="6" t="str">
        <f>IF($W315=BK$4,MAX(BK$1:BK314)+1,"")</f>
        <v/>
      </c>
      <c r="BL315" s="6" t="str">
        <f>IF($W315=BL$4,MAX(BL$1:BL314)+1,"")</f>
        <v/>
      </c>
      <c r="BM315" s="6" t="str">
        <f>IF($W315=BM$4,MAX(BM$1:BM314)+1,"")</f>
        <v/>
      </c>
      <c r="BN315" s="6" t="str">
        <f>IF($W315=BN$4,MAX(BN$1:BN314)+1,"")</f>
        <v/>
      </c>
      <c r="BO315" s="6" t="str">
        <f>IF($W315=BO$4,MAX(BO$1:BO314)+1,"")</f>
        <v/>
      </c>
      <c r="BP315" s="6" t="str">
        <f>IF($W315=BP$4,MAX(BP$1:BP314)+1,"")</f>
        <v/>
      </c>
      <c r="BQ315" s="6" t="str">
        <f>IF($W315=BQ$4,MAX(BQ$1:BQ314)+1,"")</f>
        <v/>
      </c>
      <c r="BR315" s="6" t="str">
        <f>IF($W315=BR$4,MAX(BR$1:BR314)+1,"")</f>
        <v/>
      </c>
      <c r="BS315" s="6" t="str">
        <f>IF($W315=BS$4,MAX(BS$1:BS314)+1,"")</f>
        <v/>
      </c>
      <c r="BT315" s="6" t="str">
        <f>IF($W315=BT$4,MAX(BT$1:BT314)+1,"")</f>
        <v/>
      </c>
      <c r="BU315" s="6" t="str">
        <f>IF($W315=BU$4,MAX(BU$1:BU314)+1,"")</f>
        <v/>
      </c>
      <c r="BV315" s="6" t="str">
        <f>IF($W315=BV$4,MAX(BV$1:BV314)+1,"")</f>
        <v/>
      </c>
      <c r="BW315" s="6" t="str">
        <f>IF($W315=BW$4,MAX(BW$1:BW314)+1,"")</f>
        <v/>
      </c>
      <c r="BX315" s="6" t="str">
        <f>IF($W315=BX$4,MAX(BX$1:BX314)+1,"")</f>
        <v/>
      </c>
      <c r="BY315" s="6" t="str">
        <f>IF($W315=BY$4,MAX(BY$1:BY314)+1,"")</f>
        <v/>
      </c>
      <c r="BZ315" s="6" t="str">
        <f>IF($W315=BZ$4,MAX(BZ$1:BZ314)+1,"")</f>
        <v/>
      </c>
      <c r="CA315" s="6" t="str">
        <f>IF($W315=CA$4,MAX(CA$1:CA314)+1,"")</f>
        <v/>
      </c>
      <c r="CB315" s="6" t="str">
        <f>IF($W315=CB$4,MAX(CB$1:CB314)+1,"")</f>
        <v/>
      </c>
      <c r="CC315" s="6" t="str">
        <f>IF($W315=CC$4,MAX(CC$1:CC314)+1,"")</f>
        <v/>
      </c>
      <c r="CD315" s="6" t="str">
        <f>IF($W315=CD$4,MAX(CD$1:CD314)+1,"")</f>
        <v/>
      </c>
      <c r="CE315" s="6" t="str">
        <f>IF($W315=CE$4,MAX(CE$1:CE314)+1,"")</f>
        <v/>
      </c>
      <c r="CF315" s="6" t="str">
        <f>IF($W315=CF$4,MAX(CF$1:CF314)+1,"")</f>
        <v/>
      </c>
      <c r="CG315" s="6" t="str">
        <f>IF($W315=CG$4,MAX(CG$1:CG314)+1,"")</f>
        <v/>
      </c>
      <c r="CH315" s="6" t="str">
        <f>IF($W315=CH$4,MAX(CH$1:CH314)+1,"")</f>
        <v/>
      </c>
      <c r="CI315" s="6" t="str">
        <f>IF($W315=CI$4,MAX(CI$1:CI314)+1,"")</f>
        <v/>
      </c>
      <c r="CJ315" s="6" t="str">
        <f>IF($W315=CJ$4,MAX(CJ$1:CJ314)+1,"")</f>
        <v/>
      </c>
      <c r="CK315" s="6" t="str">
        <f>IF($W315=CK$4,MAX(CK$1:CK314)+1,"")</f>
        <v/>
      </c>
      <c r="CL315" s="6" t="str">
        <f>IF($W315=CL$4,MAX(CL$1:CL314)+1,"")</f>
        <v/>
      </c>
      <c r="CM315" s="6" t="str">
        <f>IF($W315=CM$4,MAX(CM$1:CM314)+1,"")</f>
        <v/>
      </c>
      <c r="CN315" s="6" t="str">
        <f>IF($W315=CN$4,MAX(CN$1:CN314)+1,"")</f>
        <v/>
      </c>
      <c r="CO315" s="6" t="str">
        <f>IF($W315=CO$4,MAX(CO$1:CO314)+1,"")</f>
        <v/>
      </c>
      <c r="CP315" s="6" t="str">
        <f>IF($W315=CP$4,MAX(CP$1:CP314)+1,"")</f>
        <v/>
      </c>
      <c r="CQ315" s="6" t="str">
        <f>IF($W315=CQ$4,MAX(CQ$1:CQ314)+1,"")</f>
        <v/>
      </c>
      <c r="CR315" s="6" t="str">
        <f>IF($W315=CR$4,MAX(CR$1:CR314)+1,"")</f>
        <v/>
      </c>
      <c r="CS315" s="6" t="str">
        <f>IF($W315=CS$4,MAX(CS$1:CS314)+1,"")</f>
        <v/>
      </c>
      <c r="CT315" s="5">
        <f t="shared" si="65"/>
        <v>8</v>
      </c>
      <c r="CU315" s="6" t="str">
        <f t="shared" si="66"/>
        <v>1709901910252</v>
      </c>
      <c r="CV315" s="5" t="str">
        <f t="shared" si="67"/>
        <v>เด็กชาย</v>
      </c>
      <c r="CW315" s="5" t="str" cm="1">
        <f t="array" ref="CW315">RIGHT(F315,MIN(LEN(SUBSTITUTE(F315,รายชื่อนักเรียนแยกห้อง!$AD$5:$AD$8,""))))</f>
        <v>บุญช่วย</v>
      </c>
      <c r="CX315" s="6">
        <f t="shared" si="68"/>
        <v>0</v>
      </c>
      <c r="CY315" s="6" t="str">
        <f t="shared" si="69"/>
        <v/>
      </c>
      <c r="CZ315" s="5" t="str">
        <f t="shared" si="70"/>
        <v>มัธยมศึกษาปีที่ 2/4-0</v>
      </c>
      <c r="DA315" s="5" t="str">
        <f t="shared" si="71"/>
        <v>มัธยมศึกษาปีที่ 2/4-</v>
      </c>
      <c r="DC315" s="6" t="str">
        <f>IF(DB315="วิทย์-คณิต (เตรียมวิศวะ)",MAX($DC$1:DC314)+1,"")</f>
        <v/>
      </c>
      <c r="DD315" s="6" t="str">
        <f>IF(DB315="วิทย์-คณิต (วิทยาศาสตร์สุขภาพ)",MAX($DD$1:DD314)+1,"")</f>
        <v/>
      </c>
      <c r="DE315" s="6" t="str">
        <f>IF(DB315="ศิลป์การจัดการธุรกิจการค้าสมัยใหม่",MAX($DE$1:DE314)+1,"")</f>
        <v/>
      </c>
      <c r="DF315" s="6" t="str">
        <f>IF(DB315="ศิลป์ภาษาจีนเพื่อธุรกิจ 4.0",MAX($DF$1:DF314)+1,"")</f>
        <v/>
      </c>
      <c r="DG315" s="6" t="str">
        <f>IF(DB315="ศิลป์ภาษาอังกฤษเพื่อการสื่อสารธุรกิจ",MAX($DG$1:DG314)+1,"")</f>
        <v/>
      </c>
      <c r="DH315" s="6" t="str">
        <f>IF(DB315="นวัตกรรมการจัดการเกษตร",MAX($DH$1:DH314)+1,"")</f>
        <v/>
      </c>
      <c r="DI315" s="5">
        <f t="shared" si="72"/>
        <v>0</v>
      </c>
      <c r="DJ315" s="5" t="str">
        <f t="shared" si="73"/>
        <v>มัธยมศึกษาปีที่ 2/4-8</v>
      </c>
      <c r="DK315" s="5" t="str">
        <f t="shared" si="74"/>
        <v>-0</v>
      </c>
      <c r="DL315" s="5" t="str">
        <f t="shared" si="75"/>
        <v>มัธยมศึกษาปีที่ 2</v>
      </c>
    </row>
    <row r="316" spans="1:116">
      <c r="A316" s="5" t="str">
        <f t="shared" si="76"/>
        <v>มัธยมศึกษาปีที่ 2/4-9</v>
      </c>
      <c r="B316" s="5" t="str">
        <f t="shared" si="62"/>
        <v>ช68210-9</v>
      </c>
      <c r="C316" s="5" t="str">
        <f t="shared" si="63"/>
        <v>-0</v>
      </c>
      <c r="D316" s="8">
        <v>9</v>
      </c>
      <c r="E316" s="9">
        <v>10640</v>
      </c>
      <c r="F316" s="3" t="s">
        <v>680</v>
      </c>
      <c r="G316" s="3" t="s">
        <v>849</v>
      </c>
      <c r="H316" s="11">
        <v>1</v>
      </c>
      <c r="I316" s="11">
        <v>7</v>
      </c>
      <c r="J316" s="11">
        <v>0</v>
      </c>
      <c r="K316" s="11">
        <v>9</v>
      </c>
      <c r="L316" s="11">
        <v>9</v>
      </c>
      <c r="M316" s="11">
        <v>0</v>
      </c>
      <c r="N316" s="11">
        <v>1</v>
      </c>
      <c r="O316" s="11">
        <v>9</v>
      </c>
      <c r="P316" s="11">
        <v>1</v>
      </c>
      <c r="Q316" s="11">
        <v>3</v>
      </c>
      <c r="R316" s="11">
        <v>9</v>
      </c>
      <c r="S316" s="11">
        <v>3</v>
      </c>
      <c r="T316" s="11">
        <v>6</v>
      </c>
      <c r="U316" s="11" t="s">
        <v>582</v>
      </c>
      <c r="W316" s="6" t="str">
        <f>IF(X316="","",IF(X316=รายชื่อชมรม!$B$13,รายชื่อชมรม!$A$13,IF(X316=รายชื่อชมรม!$B$14,รายชื่อชมรม!$A$14,IF(X316=รายชื่อชมรม!$B$15,รายชื่อชมรม!$A$15,IF(X316=รายชื่อชมรม!$B$16,รายชื่อชมรม!$A$16,IF(X316=รายชื่อชมรม!$B$17,รายชื่อชมรม!$A$17,IF(X316=รายชื่อชมรม!$B$18,รายชื่อชมรม!$A$18,IF(X316=รายชื่อชมรม!$B$19,รายชื่อชมรม!$A$19,IF(X316=รายชื่อชมรม!$B$20,รายชื่อชมรม!$A$20,IF(X316=รายชื่อชมรม!$B$21,รายชื่อชมรม!$A$21,IF(X316=รายชื่อชมรม!$B$22,รายชื่อชมรม!$A$22,"-")))))))))))</f>
        <v>ช68210</v>
      </c>
      <c r="X316" s="6" t="s">
        <v>2323</v>
      </c>
      <c r="Y316" s="6" t="str">
        <f>IF(W316=0,"",IF(W316="-","",IF(W316="","",VLOOKUP(W316,รายชื่อชมรม!$A$3:$F$83,3,FALSE))))</f>
        <v>นางสาวจันทนา  เกิดจันทร์ตรง</v>
      </c>
      <c r="Z316" s="6" t="str">
        <f>IF(Y316=$Z$4,MAX(Z$1:$Z315)+1,"")</f>
        <v/>
      </c>
      <c r="AA316" s="6" t="str">
        <f>IF($Y316=AA$4,MAX(AA$1:AA315)+1,"")</f>
        <v/>
      </c>
      <c r="AB316" s="6" t="str">
        <f>IF($Y316=AB$4,MAX(AB$1:AB315)+1,"")</f>
        <v/>
      </c>
      <c r="AC316" s="6" t="str">
        <f>IF($Y316=AC$4,MAX(AC$1:AC315)+1,"")</f>
        <v/>
      </c>
      <c r="AD316" s="6" t="str">
        <f>IF($Y316=AD$4,MAX(AD$1:AD315)+1,"")</f>
        <v/>
      </c>
      <c r="AE316" s="6" t="str">
        <f>IF($Y316=AE$4,MAX(AE$1:AE315)+1,"")</f>
        <v/>
      </c>
      <c r="AF316" s="6" t="str">
        <f>IF($Y316=AF$4,MAX(AF$1:AF315)+1,"")</f>
        <v/>
      </c>
      <c r="AG316" s="6" t="str">
        <f>IF($Y316=AG$4,MAX(AG$1:AG315)+1,"")</f>
        <v/>
      </c>
      <c r="AH316" s="6">
        <f>IF($Y316=AH$4,MAX(AH$1:AH315)+1,"")</f>
        <v>48</v>
      </c>
      <c r="AI316" s="5">
        <f t="shared" si="64"/>
        <v>48</v>
      </c>
      <c r="AK316" s="6" t="str">
        <f>IF($W316=AK$4,MAX(AK$1:AK315)+1,"")</f>
        <v/>
      </c>
      <c r="AL316" s="6" t="str">
        <f>IF($W316=AL$4,MAX(AL$1:AL315)+1,"")</f>
        <v/>
      </c>
      <c r="AM316" s="6" t="str">
        <f>IF($W316=AM$4,MAX(AM$1:AM315)+1,"")</f>
        <v/>
      </c>
      <c r="AN316" s="6" t="str">
        <f>IF($W316=AN$4,MAX(AN$1:AN315)+1,"")</f>
        <v/>
      </c>
      <c r="AO316" s="6" t="str">
        <f>IF($W316=AO$4,MAX(AO$1:AO315)+1,"")</f>
        <v/>
      </c>
      <c r="AP316" s="6" t="str">
        <f>IF($W316=AP$4,MAX(AP$1:AP315)+1,"")</f>
        <v/>
      </c>
      <c r="AQ316" s="6" t="str">
        <f>IF($W316=AQ$4,MAX(AQ$1:AQ315)+1,"")</f>
        <v/>
      </c>
      <c r="AR316" s="6" t="str">
        <f>IF($W316=AR$4,MAX(AR$1:AR315)+1,"")</f>
        <v/>
      </c>
      <c r="AS316" s="6" t="str">
        <f>IF($W316=AS$4,MAX(AS$1:AS315)+1,"")</f>
        <v/>
      </c>
      <c r="AT316" s="6" t="str">
        <f>IF($W316=AT$4,MAX(AT$1:AT315)+1,"")</f>
        <v/>
      </c>
      <c r="AU316" s="6" t="str">
        <f>IF($W316=AU$4,MAX(AU$1:AU315)+1,"")</f>
        <v/>
      </c>
      <c r="AV316" s="6" t="str">
        <f>IF($W316=AV$4,MAX(AV$1:AV315)+1,"")</f>
        <v/>
      </c>
      <c r="AW316" s="6" t="str">
        <f>IF($W316=AW$4,MAX(AW$1:AW315)+1,"")</f>
        <v/>
      </c>
      <c r="AX316" s="6" t="str">
        <f>IF($W316=AX$4,MAX(AX$1:AX315)+1,"")</f>
        <v/>
      </c>
      <c r="AY316" s="6" t="str">
        <f>IF($W316=AY$4,MAX(AY$1:AY315)+1,"")</f>
        <v/>
      </c>
      <c r="AZ316" s="6" t="str">
        <f>IF($W316=AZ$4,MAX(AZ$1:AZ315)+1,"")</f>
        <v/>
      </c>
      <c r="BA316" s="6" t="str">
        <f>IF($W316=BA$4,MAX(BA$1:BA315)+1,"")</f>
        <v/>
      </c>
      <c r="BB316" s="6" t="str">
        <f>IF($W316=BB$4,MAX(BB$1:BB315)+1,"")</f>
        <v/>
      </c>
      <c r="BC316" s="6" t="str">
        <f>IF($W316=BC$4,MAX(BC$1:BC315)+1,"")</f>
        <v/>
      </c>
      <c r="BD316" s="6">
        <f>IF($W316=BD$4,MAX(BD$1:BD315)+1,"")</f>
        <v>9</v>
      </c>
      <c r="BE316" s="6" t="str">
        <f>IF($W316=BE$4,MAX(BE$1:BE315)+1,"")</f>
        <v/>
      </c>
      <c r="BF316" s="6" t="str">
        <f>IF($W316=BF$4,MAX(BF$1:BF315)+1,"")</f>
        <v/>
      </c>
      <c r="BG316" s="6" t="str">
        <f>IF($W316=BG$4,MAX(BG$1:BG315)+1,"")</f>
        <v/>
      </c>
      <c r="BH316" s="6" t="str">
        <f>IF($W316=BH$4,MAX(BH$1:BH315)+1,"")</f>
        <v/>
      </c>
      <c r="BI316" s="6" t="str">
        <f>IF($W316=BI$4,MAX(BI$1:BI315)+1,"")</f>
        <v/>
      </c>
      <c r="BJ316" s="6" t="str">
        <f>IF($W316=BJ$4,MAX(BJ$1:BJ315)+1,"")</f>
        <v/>
      </c>
      <c r="BK316" s="6" t="str">
        <f>IF($W316=BK$4,MAX(BK$1:BK315)+1,"")</f>
        <v/>
      </c>
      <c r="BL316" s="6" t="str">
        <f>IF($W316=BL$4,MAX(BL$1:BL315)+1,"")</f>
        <v/>
      </c>
      <c r="BM316" s="6" t="str">
        <f>IF($W316=BM$4,MAX(BM$1:BM315)+1,"")</f>
        <v/>
      </c>
      <c r="BN316" s="6" t="str">
        <f>IF($W316=BN$4,MAX(BN$1:BN315)+1,"")</f>
        <v/>
      </c>
      <c r="BO316" s="6" t="str">
        <f>IF($W316=BO$4,MAX(BO$1:BO315)+1,"")</f>
        <v/>
      </c>
      <c r="BP316" s="6" t="str">
        <f>IF($W316=BP$4,MAX(BP$1:BP315)+1,"")</f>
        <v/>
      </c>
      <c r="BQ316" s="6" t="str">
        <f>IF($W316=BQ$4,MAX(BQ$1:BQ315)+1,"")</f>
        <v/>
      </c>
      <c r="BR316" s="6" t="str">
        <f>IF($W316=BR$4,MAX(BR$1:BR315)+1,"")</f>
        <v/>
      </c>
      <c r="BS316" s="6" t="str">
        <f>IF($W316=BS$4,MAX(BS$1:BS315)+1,"")</f>
        <v/>
      </c>
      <c r="BT316" s="6" t="str">
        <f>IF($W316=BT$4,MAX(BT$1:BT315)+1,"")</f>
        <v/>
      </c>
      <c r="BU316" s="6" t="str">
        <f>IF($W316=BU$4,MAX(BU$1:BU315)+1,"")</f>
        <v/>
      </c>
      <c r="BV316" s="6" t="str">
        <f>IF($W316=BV$4,MAX(BV$1:BV315)+1,"")</f>
        <v/>
      </c>
      <c r="BW316" s="6" t="str">
        <f>IF($W316=BW$4,MAX(BW$1:BW315)+1,"")</f>
        <v/>
      </c>
      <c r="BX316" s="6" t="str">
        <f>IF($W316=BX$4,MAX(BX$1:BX315)+1,"")</f>
        <v/>
      </c>
      <c r="BY316" s="6" t="str">
        <f>IF($W316=BY$4,MAX(BY$1:BY315)+1,"")</f>
        <v/>
      </c>
      <c r="BZ316" s="6" t="str">
        <f>IF($W316=BZ$4,MAX(BZ$1:BZ315)+1,"")</f>
        <v/>
      </c>
      <c r="CA316" s="6" t="str">
        <f>IF($W316=CA$4,MAX(CA$1:CA315)+1,"")</f>
        <v/>
      </c>
      <c r="CB316" s="6" t="str">
        <f>IF($W316=CB$4,MAX(CB$1:CB315)+1,"")</f>
        <v/>
      </c>
      <c r="CC316" s="6" t="str">
        <f>IF($W316=CC$4,MAX(CC$1:CC315)+1,"")</f>
        <v/>
      </c>
      <c r="CD316" s="6" t="str">
        <f>IF($W316=CD$4,MAX(CD$1:CD315)+1,"")</f>
        <v/>
      </c>
      <c r="CE316" s="6" t="str">
        <f>IF($W316=CE$4,MAX(CE$1:CE315)+1,"")</f>
        <v/>
      </c>
      <c r="CF316" s="6" t="str">
        <f>IF($W316=CF$4,MAX(CF$1:CF315)+1,"")</f>
        <v/>
      </c>
      <c r="CG316" s="6" t="str">
        <f>IF($W316=CG$4,MAX(CG$1:CG315)+1,"")</f>
        <v/>
      </c>
      <c r="CH316" s="6" t="str">
        <f>IF($W316=CH$4,MAX(CH$1:CH315)+1,"")</f>
        <v/>
      </c>
      <c r="CI316" s="6" t="str">
        <f>IF($W316=CI$4,MAX(CI$1:CI315)+1,"")</f>
        <v/>
      </c>
      <c r="CJ316" s="6" t="str">
        <f>IF($W316=CJ$4,MAX(CJ$1:CJ315)+1,"")</f>
        <v/>
      </c>
      <c r="CK316" s="6" t="str">
        <f>IF($W316=CK$4,MAX(CK$1:CK315)+1,"")</f>
        <v/>
      </c>
      <c r="CL316" s="6" t="str">
        <f>IF($W316=CL$4,MAX(CL$1:CL315)+1,"")</f>
        <v/>
      </c>
      <c r="CM316" s="6" t="str">
        <f>IF($W316=CM$4,MAX(CM$1:CM315)+1,"")</f>
        <v/>
      </c>
      <c r="CN316" s="6" t="str">
        <f>IF($W316=CN$4,MAX(CN$1:CN315)+1,"")</f>
        <v/>
      </c>
      <c r="CO316" s="6" t="str">
        <f>IF($W316=CO$4,MAX(CO$1:CO315)+1,"")</f>
        <v/>
      </c>
      <c r="CP316" s="6" t="str">
        <f>IF($W316=CP$4,MAX(CP$1:CP315)+1,"")</f>
        <v/>
      </c>
      <c r="CQ316" s="6" t="str">
        <f>IF($W316=CQ$4,MAX(CQ$1:CQ315)+1,"")</f>
        <v/>
      </c>
      <c r="CR316" s="6" t="str">
        <f>IF($W316=CR$4,MAX(CR$1:CR315)+1,"")</f>
        <v/>
      </c>
      <c r="CS316" s="6" t="str">
        <f>IF($W316=CS$4,MAX(CS$1:CS315)+1,"")</f>
        <v/>
      </c>
      <c r="CT316" s="5">
        <f t="shared" si="65"/>
        <v>9</v>
      </c>
      <c r="CU316" s="6" t="str">
        <f t="shared" si="66"/>
        <v>1709901913936</v>
      </c>
      <c r="CV316" s="5" t="str">
        <f t="shared" si="67"/>
        <v>เด็กชาย</v>
      </c>
      <c r="CW316" s="5" t="str" cm="1">
        <f t="array" ref="CW316">RIGHT(F316,MIN(LEN(SUBSTITUTE(F316,รายชื่อนักเรียนแยกห้อง!$AD$5:$AD$8,""))))</f>
        <v>ธนวัฒน์</v>
      </c>
      <c r="CX316" s="6">
        <f t="shared" si="68"/>
        <v>0</v>
      </c>
      <c r="CY316" s="6" t="str">
        <f t="shared" si="69"/>
        <v/>
      </c>
      <c r="CZ316" s="5" t="str">
        <f t="shared" si="70"/>
        <v>มัธยมศึกษาปีที่ 2/4-0</v>
      </c>
      <c r="DA316" s="5" t="str">
        <f t="shared" si="71"/>
        <v>มัธยมศึกษาปีที่ 2/4-</v>
      </c>
      <c r="DC316" s="6" t="str">
        <f>IF(DB316="วิทย์-คณิต (เตรียมวิศวะ)",MAX($DC$1:DC315)+1,"")</f>
        <v/>
      </c>
      <c r="DD316" s="6" t="str">
        <f>IF(DB316="วิทย์-คณิต (วิทยาศาสตร์สุขภาพ)",MAX($DD$1:DD315)+1,"")</f>
        <v/>
      </c>
      <c r="DE316" s="6" t="str">
        <f>IF(DB316="ศิลป์การจัดการธุรกิจการค้าสมัยใหม่",MAX($DE$1:DE315)+1,"")</f>
        <v/>
      </c>
      <c r="DF316" s="6" t="str">
        <f>IF(DB316="ศิลป์ภาษาจีนเพื่อธุรกิจ 4.0",MAX($DF$1:DF315)+1,"")</f>
        <v/>
      </c>
      <c r="DG316" s="6" t="str">
        <f>IF(DB316="ศิลป์ภาษาอังกฤษเพื่อการสื่อสารธุรกิจ",MAX($DG$1:DG315)+1,"")</f>
        <v/>
      </c>
      <c r="DH316" s="6" t="str">
        <f>IF(DB316="นวัตกรรมการจัดการเกษตร",MAX($DH$1:DH315)+1,"")</f>
        <v/>
      </c>
      <c r="DI316" s="5">
        <f t="shared" si="72"/>
        <v>0</v>
      </c>
      <c r="DJ316" s="5" t="str">
        <f t="shared" si="73"/>
        <v>มัธยมศึกษาปีที่ 2/4-9</v>
      </c>
      <c r="DK316" s="5" t="str">
        <f t="shared" si="74"/>
        <v>-0</v>
      </c>
      <c r="DL316" s="5" t="str">
        <f t="shared" si="75"/>
        <v>มัธยมศึกษาปีที่ 2</v>
      </c>
    </row>
    <row r="317" spans="1:116">
      <c r="A317" s="5" t="str">
        <f t="shared" si="76"/>
        <v>มัธยมศึกษาปีที่ 2/4-10</v>
      </c>
      <c r="B317" s="5" t="str">
        <f t="shared" si="62"/>
        <v>ช68210-10</v>
      </c>
      <c r="C317" s="5" t="str">
        <f t="shared" si="63"/>
        <v>-0</v>
      </c>
      <c r="D317" s="8">
        <v>10</v>
      </c>
      <c r="E317" s="9">
        <v>10641</v>
      </c>
      <c r="F317" s="3" t="s">
        <v>850</v>
      </c>
      <c r="G317" s="3" t="s">
        <v>679</v>
      </c>
      <c r="H317" s="11">
        <v>1</v>
      </c>
      <c r="I317" s="11">
        <v>7</v>
      </c>
      <c r="J317" s="11">
        <v>0</v>
      </c>
      <c r="K317" s="11">
        <v>7</v>
      </c>
      <c r="L317" s="11">
        <v>7</v>
      </c>
      <c r="M317" s="11">
        <v>0</v>
      </c>
      <c r="N317" s="11">
        <v>0</v>
      </c>
      <c r="O317" s="11">
        <v>0</v>
      </c>
      <c r="P317" s="11">
        <v>1</v>
      </c>
      <c r="Q317" s="11">
        <v>7</v>
      </c>
      <c r="R317" s="11">
        <v>3</v>
      </c>
      <c r="S317" s="11">
        <v>4</v>
      </c>
      <c r="T317" s="11">
        <v>6</v>
      </c>
      <c r="U317" s="11" t="s">
        <v>582</v>
      </c>
      <c r="W317" s="6" t="str">
        <f>IF(X317="","",IF(X317=รายชื่อชมรม!$B$13,รายชื่อชมรม!$A$13,IF(X317=รายชื่อชมรม!$B$14,รายชื่อชมรม!$A$14,IF(X317=รายชื่อชมรม!$B$15,รายชื่อชมรม!$A$15,IF(X317=รายชื่อชมรม!$B$16,รายชื่อชมรม!$A$16,IF(X317=รายชื่อชมรม!$B$17,รายชื่อชมรม!$A$17,IF(X317=รายชื่อชมรม!$B$18,รายชื่อชมรม!$A$18,IF(X317=รายชื่อชมรม!$B$19,รายชื่อชมรม!$A$19,IF(X317=รายชื่อชมรม!$B$20,รายชื่อชมรม!$A$20,IF(X317=รายชื่อชมรม!$B$21,รายชื่อชมรม!$A$21,IF(X317=รายชื่อชมรม!$B$22,รายชื่อชมรม!$A$22,"-")))))))))))</f>
        <v>ช68210</v>
      </c>
      <c r="X317" s="6" t="s">
        <v>2323</v>
      </c>
      <c r="Y317" s="6" t="str">
        <f>IF(W317=0,"",IF(W317="-","",IF(W317="","",VLOOKUP(W317,รายชื่อชมรม!$A$3:$F$83,3,FALSE))))</f>
        <v>นางสาวจันทนา  เกิดจันทร์ตรง</v>
      </c>
      <c r="Z317" s="6" t="str">
        <f>IF(Y317=$Z$4,MAX(Z$1:$Z316)+1,"")</f>
        <v/>
      </c>
      <c r="AA317" s="6" t="str">
        <f>IF($Y317=AA$4,MAX(AA$1:AA316)+1,"")</f>
        <v/>
      </c>
      <c r="AB317" s="6" t="str">
        <f>IF($Y317=AB$4,MAX(AB$1:AB316)+1,"")</f>
        <v/>
      </c>
      <c r="AC317" s="6" t="str">
        <f>IF($Y317=AC$4,MAX(AC$1:AC316)+1,"")</f>
        <v/>
      </c>
      <c r="AD317" s="6" t="str">
        <f>IF($Y317=AD$4,MAX(AD$1:AD316)+1,"")</f>
        <v/>
      </c>
      <c r="AE317" s="6" t="str">
        <f>IF($Y317=AE$4,MAX(AE$1:AE316)+1,"")</f>
        <v/>
      </c>
      <c r="AF317" s="6" t="str">
        <f>IF($Y317=AF$4,MAX(AF$1:AF316)+1,"")</f>
        <v/>
      </c>
      <c r="AG317" s="6" t="str">
        <f>IF($Y317=AG$4,MAX(AG$1:AG316)+1,"")</f>
        <v/>
      </c>
      <c r="AH317" s="6">
        <f>IF($Y317=AH$4,MAX(AH$1:AH316)+1,"")</f>
        <v>49</v>
      </c>
      <c r="AI317" s="5">
        <f t="shared" si="64"/>
        <v>49</v>
      </c>
      <c r="AK317" s="6" t="str">
        <f>IF($W317=AK$4,MAX(AK$1:AK316)+1,"")</f>
        <v/>
      </c>
      <c r="AL317" s="6" t="str">
        <f>IF($W317=AL$4,MAX(AL$1:AL316)+1,"")</f>
        <v/>
      </c>
      <c r="AM317" s="6" t="str">
        <f>IF($W317=AM$4,MAX(AM$1:AM316)+1,"")</f>
        <v/>
      </c>
      <c r="AN317" s="6" t="str">
        <f>IF($W317=AN$4,MAX(AN$1:AN316)+1,"")</f>
        <v/>
      </c>
      <c r="AO317" s="6" t="str">
        <f>IF($W317=AO$4,MAX(AO$1:AO316)+1,"")</f>
        <v/>
      </c>
      <c r="AP317" s="6" t="str">
        <f>IF($W317=AP$4,MAX(AP$1:AP316)+1,"")</f>
        <v/>
      </c>
      <c r="AQ317" s="6" t="str">
        <f>IF($W317=AQ$4,MAX(AQ$1:AQ316)+1,"")</f>
        <v/>
      </c>
      <c r="AR317" s="6" t="str">
        <f>IF($W317=AR$4,MAX(AR$1:AR316)+1,"")</f>
        <v/>
      </c>
      <c r="AS317" s="6" t="str">
        <f>IF($W317=AS$4,MAX(AS$1:AS316)+1,"")</f>
        <v/>
      </c>
      <c r="AT317" s="6" t="str">
        <f>IF($W317=AT$4,MAX(AT$1:AT316)+1,"")</f>
        <v/>
      </c>
      <c r="AU317" s="6" t="str">
        <f>IF($W317=AU$4,MAX(AU$1:AU316)+1,"")</f>
        <v/>
      </c>
      <c r="AV317" s="6" t="str">
        <f>IF($W317=AV$4,MAX(AV$1:AV316)+1,"")</f>
        <v/>
      </c>
      <c r="AW317" s="6" t="str">
        <f>IF($W317=AW$4,MAX(AW$1:AW316)+1,"")</f>
        <v/>
      </c>
      <c r="AX317" s="6" t="str">
        <f>IF($W317=AX$4,MAX(AX$1:AX316)+1,"")</f>
        <v/>
      </c>
      <c r="AY317" s="6" t="str">
        <f>IF($W317=AY$4,MAX(AY$1:AY316)+1,"")</f>
        <v/>
      </c>
      <c r="AZ317" s="6" t="str">
        <f>IF($W317=AZ$4,MAX(AZ$1:AZ316)+1,"")</f>
        <v/>
      </c>
      <c r="BA317" s="6" t="str">
        <f>IF($W317=BA$4,MAX(BA$1:BA316)+1,"")</f>
        <v/>
      </c>
      <c r="BB317" s="6" t="str">
        <f>IF($W317=BB$4,MAX(BB$1:BB316)+1,"")</f>
        <v/>
      </c>
      <c r="BC317" s="6" t="str">
        <f>IF($W317=BC$4,MAX(BC$1:BC316)+1,"")</f>
        <v/>
      </c>
      <c r="BD317" s="6">
        <f>IF($W317=BD$4,MAX(BD$1:BD316)+1,"")</f>
        <v>10</v>
      </c>
      <c r="BE317" s="6" t="str">
        <f>IF($W317=BE$4,MAX(BE$1:BE316)+1,"")</f>
        <v/>
      </c>
      <c r="BF317" s="6" t="str">
        <f>IF($W317=BF$4,MAX(BF$1:BF316)+1,"")</f>
        <v/>
      </c>
      <c r="BG317" s="6" t="str">
        <f>IF($W317=BG$4,MAX(BG$1:BG316)+1,"")</f>
        <v/>
      </c>
      <c r="BH317" s="6" t="str">
        <f>IF($W317=BH$4,MAX(BH$1:BH316)+1,"")</f>
        <v/>
      </c>
      <c r="BI317" s="6" t="str">
        <f>IF($W317=BI$4,MAX(BI$1:BI316)+1,"")</f>
        <v/>
      </c>
      <c r="BJ317" s="6" t="str">
        <f>IF($W317=BJ$4,MAX(BJ$1:BJ316)+1,"")</f>
        <v/>
      </c>
      <c r="BK317" s="6" t="str">
        <f>IF($W317=BK$4,MAX(BK$1:BK316)+1,"")</f>
        <v/>
      </c>
      <c r="BL317" s="6" t="str">
        <f>IF($W317=BL$4,MAX(BL$1:BL316)+1,"")</f>
        <v/>
      </c>
      <c r="BM317" s="6" t="str">
        <f>IF($W317=BM$4,MAX(BM$1:BM316)+1,"")</f>
        <v/>
      </c>
      <c r="BN317" s="6" t="str">
        <f>IF($W317=BN$4,MAX(BN$1:BN316)+1,"")</f>
        <v/>
      </c>
      <c r="BO317" s="6" t="str">
        <f>IF($W317=BO$4,MAX(BO$1:BO316)+1,"")</f>
        <v/>
      </c>
      <c r="BP317" s="6" t="str">
        <f>IF($W317=BP$4,MAX(BP$1:BP316)+1,"")</f>
        <v/>
      </c>
      <c r="BQ317" s="6" t="str">
        <f>IF($W317=BQ$4,MAX(BQ$1:BQ316)+1,"")</f>
        <v/>
      </c>
      <c r="BR317" s="6" t="str">
        <f>IF($W317=BR$4,MAX(BR$1:BR316)+1,"")</f>
        <v/>
      </c>
      <c r="BS317" s="6" t="str">
        <f>IF($W317=BS$4,MAX(BS$1:BS316)+1,"")</f>
        <v/>
      </c>
      <c r="BT317" s="6" t="str">
        <f>IF($W317=BT$4,MAX(BT$1:BT316)+1,"")</f>
        <v/>
      </c>
      <c r="BU317" s="6" t="str">
        <f>IF($W317=BU$4,MAX(BU$1:BU316)+1,"")</f>
        <v/>
      </c>
      <c r="BV317" s="6" t="str">
        <f>IF($W317=BV$4,MAX(BV$1:BV316)+1,"")</f>
        <v/>
      </c>
      <c r="BW317" s="6" t="str">
        <f>IF($W317=BW$4,MAX(BW$1:BW316)+1,"")</f>
        <v/>
      </c>
      <c r="BX317" s="6" t="str">
        <f>IF($W317=BX$4,MAX(BX$1:BX316)+1,"")</f>
        <v/>
      </c>
      <c r="BY317" s="6" t="str">
        <f>IF($W317=BY$4,MAX(BY$1:BY316)+1,"")</f>
        <v/>
      </c>
      <c r="BZ317" s="6" t="str">
        <f>IF($W317=BZ$4,MAX(BZ$1:BZ316)+1,"")</f>
        <v/>
      </c>
      <c r="CA317" s="6" t="str">
        <f>IF($W317=CA$4,MAX(CA$1:CA316)+1,"")</f>
        <v/>
      </c>
      <c r="CB317" s="6" t="str">
        <f>IF($W317=CB$4,MAX(CB$1:CB316)+1,"")</f>
        <v/>
      </c>
      <c r="CC317" s="6" t="str">
        <f>IF($W317=CC$4,MAX(CC$1:CC316)+1,"")</f>
        <v/>
      </c>
      <c r="CD317" s="6" t="str">
        <f>IF($W317=CD$4,MAX(CD$1:CD316)+1,"")</f>
        <v/>
      </c>
      <c r="CE317" s="6" t="str">
        <f>IF($W317=CE$4,MAX(CE$1:CE316)+1,"")</f>
        <v/>
      </c>
      <c r="CF317" s="6" t="str">
        <f>IF($W317=CF$4,MAX(CF$1:CF316)+1,"")</f>
        <v/>
      </c>
      <c r="CG317" s="6" t="str">
        <f>IF($W317=CG$4,MAX(CG$1:CG316)+1,"")</f>
        <v/>
      </c>
      <c r="CH317" s="6" t="str">
        <f>IF($W317=CH$4,MAX(CH$1:CH316)+1,"")</f>
        <v/>
      </c>
      <c r="CI317" s="6" t="str">
        <f>IF($W317=CI$4,MAX(CI$1:CI316)+1,"")</f>
        <v/>
      </c>
      <c r="CJ317" s="6" t="str">
        <f>IF($W317=CJ$4,MAX(CJ$1:CJ316)+1,"")</f>
        <v/>
      </c>
      <c r="CK317" s="6" t="str">
        <f>IF($W317=CK$4,MAX(CK$1:CK316)+1,"")</f>
        <v/>
      </c>
      <c r="CL317" s="6" t="str">
        <f>IF($W317=CL$4,MAX(CL$1:CL316)+1,"")</f>
        <v/>
      </c>
      <c r="CM317" s="6" t="str">
        <f>IF($W317=CM$4,MAX(CM$1:CM316)+1,"")</f>
        <v/>
      </c>
      <c r="CN317" s="6" t="str">
        <f>IF($W317=CN$4,MAX(CN$1:CN316)+1,"")</f>
        <v/>
      </c>
      <c r="CO317" s="6" t="str">
        <f>IF($W317=CO$4,MAX(CO$1:CO316)+1,"")</f>
        <v/>
      </c>
      <c r="CP317" s="6" t="str">
        <f>IF($W317=CP$4,MAX(CP$1:CP316)+1,"")</f>
        <v/>
      </c>
      <c r="CQ317" s="6" t="str">
        <f>IF($W317=CQ$4,MAX(CQ$1:CQ316)+1,"")</f>
        <v/>
      </c>
      <c r="CR317" s="6" t="str">
        <f>IF($W317=CR$4,MAX(CR$1:CR316)+1,"")</f>
        <v/>
      </c>
      <c r="CS317" s="6" t="str">
        <f>IF($W317=CS$4,MAX(CS$1:CS316)+1,"")</f>
        <v/>
      </c>
      <c r="CT317" s="5">
        <f t="shared" si="65"/>
        <v>10</v>
      </c>
      <c r="CU317" s="6" t="str">
        <f t="shared" si="66"/>
        <v>1707700017346</v>
      </c>
      <c r="CV317" s="5" t="str">
        <f t="shared" si="67"/>
        <v>เด็กชาย</v>
      </c>
      <c r="CW317" s="5" t="str" cm="1">
        <f t="array" ref="CW317">RIGHT(F317,MIN(LEN(SUBSTITUTE(F317,รายชื่อนักเรียนแยกห้อง!$AD$5:$AD$8,""))))</f>
        <v>กันตินันท์</v>
      </c>
      <c r="CX317" s="6">
        <f t="shared" si="68"/>
        <v>0</v>
      </c>
      <c r="CY317" s="6" t="str">
        <f t="shared" si="69"/>
        <v/>
      </c>
      <c r="CZ317" s="5" t="str">
        <f t="shared" si="70"/>
        <v>มัธยมศึกษาปีที่ 2/4-0</v>
      </c>
      <c r="DA317" s="5" t="str">
        <f t="shared" si="71"/>
        <v>มัธยมศึกษาปีที่ 2/4-</v>
      </c>
      <c r="DC317" s="6" t="str">
        <f>IF(DB317="วิทย์-คณิต (เตรียมวิศวะ)",MAX($DC$1:DC316)+1,"")</f>
        <v/>
      </c>
      <c r="DD317" s="6" t="str">
        <f>IF(DB317="วิทย์-คณิต (วิทยาศาสตร์สุขภาพ)",MAX($DD$1:DD316)+1,"")</f>
        <v/>
      </c>
      <c r="DE317" s="6" t="str">
        <f>IF(DB317="ศิลป์การจัดการธุรกิจการค้าสมัยใหม่",MAX($DE$1:DE316)+1,"")</f>
        <v/>
      </c>
      <c r="DF317" s="6" t="str">
        <f>IF(DB317="ศิลป์ภาษาจีนเพื่อธุรกิจ 4.0",MAX($DF$1:DF316)+1,"")</f>
        <v/>
      </c>
      <c r="DG317" s="6" t="str">
        <f>IF(DB317="ศิลป์ภาษาอังกฤษเพื่อการสื่อสารธุรกิจ",MAX($DG$1:DG316)+1,"")</f>
        <v/>
      </c>
      <c r="DH317" s="6" t="str">
        <f>IF(DB317="นวัตกรรมการจัดการเกษตร",MAX($DH$1:DH316)+1,"")</f>
        <v/>
      </c>
      <c r="DI317" s="5">
        <f t="shared" si="72"/>
        <v>0</v>
      </c>
      <c r="DJ317" s="5" t="str">
        <f t="shared" si="73"/>
        <v>มัธยมศึกษาปีที่ 2/4-10</v>
      </c>
      <c r="DK317" s="5" t="str">
        <f t="shared" si="74"/>
        <v>-0</v>
      </c>
      <c r="DL317" s="5" t="str">
        <f t="shared" si="75"/>
        <v>มัธยมศึกษาปีที่ 2</v>
      </c>
    </row>
    <row r="318" spans="1:116">
      <c r="A318" s="5" t="str">
        <f t="shared" si="76"/>
        <v>มัธยมศึกษาปีที่ 2/4-11</v>
      </c>
      <c r="B318" s="5" t="str">
        <f t="shared" si="62"/>
        <v>ช68210-11</v>
      </c>
      <c r="C318" s="5" t="str">
        <f t="shared" si="63"/>
        <v>-0</v>
      </c>
      <c r="D318" s="8">
        <v>11</v>
      </c>
      <c r="E318" s="9">
        <v>10642</v>
      </c>
      <c r="F318" s="3" t="s">
        <v>851</v>
      </c>
      <c r="G318" s="3" t="s">
        <v>852</v>
      </c>
      <c r="H318" s="11">
        <v>1</v>
      </c>
      <c r="I318" s="11">
        <v>7</v>
      </c>
      <c r="J318" s="11">
        <v>0</v>
      </c>
      <c r="K318" s="11">
        <v>9</v>
      </c>
      <c r="L318" s="11">
        <v>9</v>
      </c>
      <c r="M318" s="11">
        <v>0</v>
      </c>
      <c r="N318" s="11">
        <v>1</v>
      </c>
      <c r="O318" s="11">
        <v>8</v>
      </c>
      <c r="P318" s="11">
        <v>9</v>
      </c>
      <c r="Q318" s="11">
        <v>3</v>
      </c>
      <c r="R318" s="11">
        <v>1</v>
      </c>
      <c r="S318" s="11">
        <v>2</v>
      </c>
      <c r="T318" s="11">
        <v>9</v>
      </c>
      <c r="U318" s="11" t="s">
        <v>582</v>
      </c>
      <c r="W318" s="6" t="str">
        <f>IF(X318="","",IF(X318=รายชื่อชมรม!$B$13,รายชื่อชมรม!$A$13,IF(X318=รายชื่อชมรม!$B$14,รายชื่อชมรม!$A$14,IF(X318=รายชื่อชมรม!$B$15,รายชื่อชมรม!$A$15,IF(X318=รายชื่อชมรม!$B$16,รายชื่อชมรม!$A$16,IF(X318=รายชื่อชมรม!$B$17,รายชื่อชมรม!$A$17,IF(X318=รายชื่อชมรม!$B$18,รายชื่อชมรม!$A$18,IF(X318=รายชื่อชมรม!$B$19,รายชื่อชมรม!$A$19,IF(X318=รายชื่อชมรม!$B$20,รายชื่อชมรม!$A$20,IF(X318=รายชื่อชมรม!$B$21,รายชื่อชมรม!$A$21,IF(X318=รายชื่อชมรม!$B$22,รายชื่อชมรม!$A$22,"-")))))))))))</f>
        <v>ช68210</v>
      </c>
      <c r="X318" s="6" t="s">
        <v>2323</v>
      </c>
      <c r="Y318" s="6" t="str">
        <f>IF(W318=0,"",IF(W318="-","",IF(W318="","",VLOOKUP(W318,รายชื่อชมรม!$A$3:$F$83,3,FALSE))))</f>
        <v>นางสาวจันทนา  เกิดจันทร์ตรง</v>
      </c>
      <c r="Z318" s="6" t="str">
        <f>IF(Y318=$Z$4,MAX(Z$1:$Z317)+1,"")</f>
        <v/>
      </c>
      <c r="AA318" s="6" t="str">
        <f>IF($Y318=AA$4,MAX(AA$1:AA317)+1,"")</f>
        <v/>
      </c>
      <c r="AB318" s="6" t="str">
        <f>IF($Y318=AB$4,MAX(AB$1:AB317)+1,"")</f>
        <v/>
      </c>
      <c r="AC318" s="6" t="str">
        <f>IF($Y318=AC$4,MAX(AC$1:AC317)+1,"")</f>
        <v/>
      </c>
      <c r="AD318" s="6" t="str">
        <f>IF($Y318=AD$4,MAX(AD$1:AD317)+1,"")</f>
        <v/>
      </c>
      <c r="AE318" s="6" t="str">
        <f>IF($Y318=AE$4,MAX(AE$1:AE317)+1,"")</f>
        <v/>
      </c>
      <c r="AF318" s="6" t="str">
        <f>IF($Y318=AF$4,MAX(AF$1:AF317)+1,"")</f>
        <v/>
      </c>
      <c r="AG318" s="6" t="str">
        <f>IF($Y318=AG$4,MAX(AG$1:AG317)+1,"")</f>
        <v/>
      </c>
      <c r="AH318" s="6">
        <f>IF($Y318=AH$4,MAX(AH$1:AH317)+1,"")</f>
        <v>50</v>
      </c>
      <c r="AI318" s="5">
        <f t="shared" si="64"/>
        <v>50</v>
      </c>
      <c r="AK318" s="6" t="str">
        <f>IF($W318=AK$4,MAX(AK$1:AK317)+1,"")</f>
        <v/>
      </c>
      <c r="AL318" s="6" t="str">
        <f>IF($W318=AL$4,MAX(AL$1:AL317)+1,"")</f>
        <v/>
      </c>
      <c r="AM318" s="6" t="str">
        <f>IF($W318=AM$4,MAX(AM$1:AM317)+1,"")</f>
        <v/>
      </c>
      <c r="AN318" s="6" t="str">
        <f>IF($W318=AN$4,MAX(AN$1:AN317)+1,"")</f>
        <v/>
      </c>
      <c r="AO318" s="6" t="str">
        <f>IF($W318=AO$4,MAX(AO$1:AO317)+1,"")</f>
        <v/>
      </c>
      <c r="AP318" s="6" t="str">
        <f>IF($W318=AP$4,MAX(AP$1:AP317)+1,"")</f>
        <v/>
      </c>
      <c r="AQ318" s="6" t="str">
        <f>IF($W318=AQ$4,MAX(AQ$1:AQ317)+1,"")</f>
        <v/>
      </c>
      <c r="AR318" s="6" t="str">
        <f>IF($W318=AR$4,MAX(AR$1:AR317)+1,"")</f>
        <v/>
      </c>
      <c r="AS318" s="6" t="str">
        <f>IF($W318=AS$4,MAX(AS$1:AS317)+1,"")</f>
        <v/>
      </c>
      <c r="AT318" s="6" t="str">
        <f>IF($W318=AT$4,MAX(AT$1:AT317)+1,"")</f>
        <v/>
      </c>
      <c r="AU318" s="6" t="str">
        <f>IF($W318=AU$4,MAX(AU$1:AU317)+1,"")</f>
        <v/>
      </c>
      <c r="AV318" s="6" t="str">
        <f>IF($W318=AV$4,MAX(AV$1:AV317)+1,"")</f>
        <v/>
      </c>
      <c r="AW318" s="6" t="str">
        <f>IF($W318=AW$4,MAX(AW$1:AW317)+1,"")</f>
        <v/>
      </c>
      <c r="AX318" s="6" t="str">
        <f>IF($W318=AX$4,MAX(AX$1:AX317)+1,"")</f>
        <v/>
      </c>
      <c r="AY318" s="6" t="str">
        <f>IF($W318=AY$4,MAX(AY$1:AY317)+1,"")</f>
        <v/>
      </c>
      <c r="AZ318" s="6" t="str">
        <f>IF($W318=AZ$4,MAX(AZ$1:AZ317)+1,"")</f>
        <v/>
      </c>
      <c r="BA318" s="6" t="str">
        <f>IF($W318=BA$4,MAX(BA$1:BA317)+1,"")</f>
        <v/>
      </c>
      <c r="BB318" s="6" t="str">
        <f>IF($W318=BB$4,MAX(BB$1:BB317)+1,"")</f>
        <v/>
      </c>
      <c r="BC318" s="6" t="str">
        <f>IF($W318=BC$4,MAX(BC$1:BC317)+1,"")</f>
        <v/>
      </c>
      <c r="BD318" s="6">
        <f>IF($W318=BD$4,MAX(BD$1:BD317)+1,"")</f>
        <v>11</v>
      </c>
      <c r="BE318" s="6" t="str">
        <f>IF($W318=BE$4,MAX(BE$1:BE317)+1,"")</f>
        <v/>
      </c>
      <c r="BF318" s="6" t="str">
        <f>IF($W318=BF$4,MAX(BF$1:BF317)+1,"")</f>
        <v/>
      </c>
      <c r="BG318" s="6" t="str">
        <f>IF($W318=BG$4,MAX(BG$1:BG317)+1,"")</f>
        <v/>
      </c>
      <c r="BH318" s="6" t="str">
        <f>IF($W318=BH$4,MAX(BH$1:BH317)+1,"")</f>
        <v/>
      </c>
      <c r="BI318" s="6" t="str">
        <f>IF($W318=BI$4,MAX(BI$1:BI317)+1,"")</f>
        <v/>
      </c>
      <c r="BJ318" s="6" t="str">
        <f>IF($W318=BJ$4,MAX(BJ$1:BJ317)+1,"")</f>
        <v/>
      </c>
      <c r="BK318" s="6" t="str">
        <f>IF($W318=BK$4,MAX(BK$1:BK317)+1,"")</f>
        <v/>
      </c>
      <c r="BL318" s="6" t="str">
        <f>IF($W318=BL$4,MAX(BL$1:BL317)+1,"")</f>
        <v/>
      </c>
      <c r="BM318" s="6" t="str">
        <f>IF($W318=BM$4,MAX(BM$1:BM317)+1,"")</f>
        <v/>
      </c>
      <c r="BN318" s="6" t="str">
        <f>IF($W318=BN$4,MAX(BN$1:BN317)+1,"")</f>
        <v/>
      </c>
      <c r="BO318" s="6" t="str">
        <f>IF($W318=BO$4,MAX(BO$1:BO317)+1,"")</f>
        <v/>
      </c>
      <c r="BP318" s="6" t="str">
        <f>IF($W318=BP$4,MAX(BP$1:BP317)+1,"")</f>
        <v/>
      </c>
      <c r="BQ318" s="6" t="str">
        <f>IF($W318=BQ$4,MAX(BQ$1:BQ317)+1,"")</f>
        <v/>
      </c>
      <c r="BR318" s="6" t="str">
        <f>IF($W318=BR$4,MAX(BR$1:BR317)+1,"")</f>
        <v/>
      </c>
      <c r="BS318" s="6" t="str">
        <f>IF($W318=BS$4,MAX(BS$1:BS317)+1,"")</f>
        <v/>
      </c>
      <c r="BT318" s="6" t="str">
        <f>IF($W318=BT$4,MAX(BT$1:BT317)+1,"")</f>
        <v/>
      </c>
      <c r="BU318" s="6" t="str">
        <f>IF($W318=BU$4,MAX(BU$1:BU317)+1,"")</f>
        <v/>
      </c>
      <c r="BV318" s="6" t="str">
        <f>IF($W318=BV$4,MAX(BV$1:BV317)+1,"")</f>
        <v/>
      </c>
      <c r="BW318" s="6" t="str">
        <f>IF($W318=BW$4,MAX(BW$1:BW317)+1,"")</f>
        <v/>
      </c>
      <c r="BX318" s="6" t="str">
        <f>IF($W318=BX$4,MAX(BX$1:BX317)+1,"")</f>
        <v/>
      </c>
      <c r="BY318" s="6" t="str">
        <f>IF($W318=BY$4,MAX(BY$1:BY317)+1,"")</f>
        <v/>
      </c>
      <c r="BZ318" s="6" t="str">
        <f>IF($W318=BZ$4,MAX(BZ$1:BZ317)+1,"")</f>
        <v/>
      </c>
      <c r="CA318" s="6" t="str">
        <f>IF($W318=CA$4,MAX(CA$1:CA317)+1,"")</f>
        <v/>
      </c>
      <c r="CB318" s="6" t="str">
        <f>IF($W318=CB$4,MAX(CB$1:CB317)+1,"")</f>
        <v/>
      </c>
      <c r="CC318" s="6" t="str">
        <f>IF($W318=CC$4,MAX(CC$1:CC317)+1,"")</f>
        <v/>
      </c>
      <c r="CD318" s="6" t="str">
        <f>IF($W318=CD$4,MAX(CD$1:CD317)+1,"")</f>
        <v/>
      </c>
      <c r="CE318" s="6" t="str">
        <f>IF($W318=CE$4,MAX(CE$1:CE317)+1,"")</f>
        <v/>
      </c>
      <c r="CF318" s="6" t="str">
        <f>IF($W318=CF$4,MAX(CF$1:CF317)+1,"")</f>
        <v/>
      </c>
      <c r="CG318" s="6" t="str">
        <f>IF($W318=CG$4,MAX(CG$1:CG317)+1,"")</f>
        <v/>
      </c>
      <c r="CH318" s="6" t="str">
        <f>IF($W318=CH$4,MAX(CH$1:CH317)+1,"")</f>
        <v/>
      </c>
      <c r="CI318" s="6" t="str">
        <f>IF($W318=CI$4,MAX(CI$1:CI317)+1,"")</f>
        <v/>
      </c>
      <c r="CJ318" s="6" t="str">
        <f>IF($W318=CJ$4,MAX(CJ$1:CJ317)+1,"")</f>
        <v/>
      </c>
      <c r="CK318" s="6" t="str">
        <f>IF($W318=CK$4,MAX(CK$1:CK317)+1,"")</f>
        <v/>
      </c>
      <c r="CL318" s="6" t="str">
        <f>IF($W318=CL$4,MAX(CL$1:CL317)+1,"")</f>
        <v/>
      </c>
      <c r="CM318" s="6" t="str">
        <f>IF($W318=CM$4,MAX(CM$1:CM317)+1,"")</f>
        <v/>
      </c>
      <c r="CN318" s="6" t="str">
        <f>IF($W318=CN$4,MAX(CN$1:CN317)+1,"")</f>
        <v/>
      </c>
      <c r="CO318" s="6" t="str">
        <f>IF($W318=CO$4,MAX(CO$1:CO317)+1,"")</f>
        <v/>
      </c>
      <c r="CP318" s="6" t="str">
        <f>IF($W318=CP$4,MAX(CP$1:CP317)+1,"")</f>
        <v/>
      </c>
      <c r="CQ318" s="6" t="str">
        <f>IF($W318=CQ$4,MAX(CQ$1:CQ317)+1,"")</f>
        <v/>
      </c>
      <c r="CR318" s="6" t="str">
        <f>IF($W318=CR$4,MAX(CR$1:CR317)+1,"")</f>
        <v/>
      </c>
      <c r="CS318" s="6" t="str">
        <f>IF($W318=CS$4,MAX(CS$1:CS317)+1,"")</f>
        <v/>
      </c>
      <c r="CT318" s="5">
        <f t="shared" si="65"/>
        <v>11</v>
      </c>
      <c r="CU318" s="6" t="str">
        <f t="shared" si="66"/>
        <v>1709901893129</v>
      </c>
      <c r="CV318" s="5" t="str">
        <f t="shared" si="67"/>
        <v>เด็กชาย</v>
      </c>
      <c r="CW318" s="5" t="str" cm="1">
        <f t="array" ref="CW318">RIGHT(F318,MIN(LEN(SUBSTITUTE(F318,รายชื่อนักเรียนแยกห้อง!$AD$5:$AD$8,""))))</f>
        <v>ศุภกร</v>
      </c>
      <c r="CX318" s="6">
        <f t="shared" si="68"/>
        <v>0</v>
      </c>
      <c r="CY318" s="6" t="str">
        <f t="shared" si="69"/>
        <v/>
      </c>
      <c r="CZ318" s="5" t="str">
        <f t="shared" si="70"/>
        <v>มัธยมศึกษาปีที่ 2/4-0</v>
      </c>
      <c r="DA318" s="5" t="str">
        <f t="shared" si="71"/>
        <v>มัธยมศึกษาปีที่ 2/4-</v>
      </c>
      <c r="DC318" s="6" t="str">
        <f>IF(DB318="วิทย์-คณิต (เตรียมวิศวะ)",MAX($DC$1:DC317)+1,"")</f>
        <v/>
      </c>
      <c r="DD318" s="6" t="str">
        <f>IF(DB318="วิทย์-คณิต (วิทยาศาสตร์สุขภาพ)",MAX($DD$1:DD317)+1,"")</f>
        <v/>
      </c>
      <c r="DE318" s="6" t="str">
        <f>IF(DB318="ศิลป์การจัดการธุรกิจการค้าสมัยใหม่",MAX($DE$1:DE317)+1,"")</f>
        <v/>
      </c>
      <c r="DF318" s="6" t="str">
        <f>IF(DB318="ศิลป์ภาษาจีนเพื่อธุรกิจ 4.0",MAX($DF$1:DF317)+1,"")</f>
        <v/>
      </c>
      <c r="DG318" s="6" t="str">
        <f>IF(DB318="ศิลป์ภาษาอังกฤษเพื่อการสื่อสารธุรกิจ",MAX($DG$1:DG317)+1,"")</f>
        <v/>
      </c>
      <c r="DH318" s="6" t="str">
        <f>IF(DB318="นวัตกรรมการจัดการเกษตร",MAX($DH$1:DH317)+1,"")</f>
        <v/>
      </c>
      <c r="DI318" s="5">
        <f t="shared" si="72"/>
        <v>0</v>
      </c>
      <c r="DJ318" s="5" t="str">
        <f t="shared" si="73"/>
        <v>มัธยมศึกษาปีที่ 2/4-11</v>
      </c>
      <c r="DK318" s="5" t="str">
        <f t="shared" si="74"/>
        <v>-0</v>
      </c>
      <c r="DL318" s="5" t="str">
        <f t="shared" si="75"/>
        <v>มัธยมศึกษาปีที่ 2</v>
      </c>
    </row>
    <row r="319" spans="1:116">
      <c r="A319" s="5" t="str">
        <f t="shared" si="76"/>
        <v>มัธยมศึกษาปีที่ 2/4-12</v>
      </c>
      <c r="B319" s="5" t="str">
        <f t="shared" si="62"/>
        <v>ช68210-12</v>
      </c>
      <c r="C319" s="5" t="str">
        <f t="shared" si="63"/>
        <v>-0</v>
      </c>
      <c r="D319" s="8">
        <v>12</v>
      </c>
      <c r="E319" s="9">
        <v>10643</v>
      </c>
      <c r="F319" s="3" t="s">
        <v>853</v>
      </c>
      <c r="G319" s="3" t="s">
        <v>854</v>
      </c>
      <c r="H319" s="11">
        <v>1</v>
      </c>
      <c r="I319" s="11">
        <v>7</v>
      </c>
      <c r="J319" s="11">
        <v>0</v>
      </c>
      <c r="K319" s="11">
        <v>9</v>
      </c>
      <c r="L319" s="11">
        <v>9</v>
      </c>
      <c r="M319" s="11">
        <v>0</v>
      </c>
      <c r="N319" s="11">
        <v>1</v>
      </c>
      <c r="O319" s="11">
        <v>9</v>
      </c>
      <c r="P319" s="11">
        <v>1</v>
      </c>
      <c r="Q319" s="11">
        <v>9</v>
      </c>
      <c r="R319" s="11">
        <v>2</v>
      </c>
      <c r="S319" s="11">
        <v>0</v>
      </c>
      <c r="T319" s="11">
        <v>9</v>
      </c>
      <c r="U319" s="11" t="s">
        <v>582</v>
      </c>
      <c r="W319" s="6" t="str">
        <f>IF(X319="","",IF(X319=รายชื่อชมรม!$B$13,รายชื่อชมรม!$A$13,IF(X319=รายชื่อชมรม!$B$14,รายชื่อชมรม!$A$14,IF(X319=รายชื่อชมรม!$B$15,รายชื่อชมรม!$A$15,IF(X319=รายชื่อชมรม!$B$16,รายชื่อชมรม!$A$16,IF(X319=รายชื่อชมรม!$B$17,รายชื่อชมรม!$A$17,IF(X319=รายชื่อชมรม!$B$18,รายชื่อชมรม!$A$18,IF(X319=รายชื่อชมรม!$B$19,รายชื่อชมรม!$A$19,IF(X319=รายชื่อชมรม!$B$20,รายชื่อชมรม!$A$20,IF(X319=รายชื่อชมรม!$B$21,รายชื่อชมรม!$A$21,IF(X319=รายชื่อชมรม!$B$22,รายชื่อชมรม!$A$22,"-")))))))))))</f>
        <v>ช68210</v>
      </c>
      <c r="X319" s="6" t="s">
        <v>2323</v>
      </c>
      <c r="Y319" s="6" t="str">
        <f>IF(W319=0,"",IF(W319="-","",IF(W319="","",VLOOKUP(W319,รายชื่อชมรม!$A$3:$F$83,3,FALSE))))</f>
        <v>นางสาวจันทนา  เกิดจันทร์ตรง</v>
      </c>
      <c r="Z319" s="6" t="str">
        <f>IF(Y319=$Z$4,MAX(Z$1:$Z318)+1,"")</f>
        <v/>
      </c>
      <c r="AA319" s="6" t="str">
        <f>IF($Y319=AA$4,MAX(AA$1:AA318)+1,"")</f>
        <v/>
      </c>
      <c r="AB319" s="6" t="str">
        <f>IF($Y319=AB$4,MAX(AB$1:AB318)+1,"")</f>
        <v/>
      </c>
      <c r="AC319" s="6" t="str">
        <f>IF($Y319=AC$4,MAX(AC$1:AC318)+1,"")</f>
        <v/>
      </c>
      <c r="AD319" s="6" t="str">
        <f>IF($Y319=AD$4,MAX(AD$1:AD318)+1,"")</f>
        <v/>
      </c>
      <c r="AE319" s="6" t="str">
        <f>IF($Y319=AE$4,MAX(AE$1:AE318)+1,"")</f>
        <v/>
      </c>
      <c r="AF319" s="6" t="str">
        <f>IF($Y319=AF$4,MAX(AF$1:AF318)+1,"")</f>
        <v/>
      </c>
      <c r="AG319" s="6" t="str">
        <f>IF($Y319=AG$4,MAX(AG$1:AG318)+1,"")</f>
        <v/>
      </c>
      <c r="AH319" s="6">
        <f>IF($Y319=AH$4,MAX(AH$1:AH318)+1,"")</f>
        <v>51</v>
      </c>
      <c r="AI319" s="5">
        <f t="shared" si="64"/>
        <v>51</v>
      </c>
      <c r="AK319" s="6" t="str">
        <f>IF($W319=AK$4,MAX(AK$1:AK318)+1,"")</f>
        <v/>
      </c>
      <c r="AL319" s="6" t="str">
        <f>IF($W319=AL$4,MAX(AL$1:AL318)+1,"")</f>
        <v/>
      </c>
      <c r="AM319" s="6" t="str">
        <f>IF($W319=AM$4,MAX(AM$1:AM318)+1,"")</f>
        <v/>
      </c>
      <c r="AN319" s="6" t="str">
        <f>IF($W319=AN$4,MAX(AN$1:AN318)+1,"")</f>
        <v/>
      </c>
      <c r="AO319" s="6" t="str">
        <f>IF($W319=AO$4,MAX(AO$1:AO318)+1,"")</f>
        <v/>
      </c>
      <c r="AP319" s="6" t="str">
        <f>IF($W319=AP$4,MAX(AP$1:AP318)+1,"")</f>
        <v/>
      </c>
      <c r="AQ319" s="6" t="str">
        <f>IF($W319=AQ$4,MAX(AQ$1:AQ318)+1,"")</f>
        <v/>
      </c>
      <c r="AR319" s="6" t="str">
        <f>IF($W319=AR$4,MAX(AR$1:AR318)+1,"")</f>
        <v/>
      </c>
      <c r="AS319" s="6" t="str">
        <f>IF($W319=AS$4,MAX(AS$1:AS318)+1,"")</f>
        <v/>
      </c>
      <c r="AT319" s="6" t="str">
        <f>IF($W319=AT$4,MAX(AT$1:AT318)+1,"")</f>
        <v/>
      </c>
      <c r="AU319" s="6" t="str">
        <f>IF($W319=AU$4,MAX(AU$1:AU318)+1,"")</f>
        <v/>
      </c>
      <c r="AV319" s="6" t="str">
        <f>IF($W319=AV$4,MAX(AV$1:AV318)+1,"")</f>
        <v/>
      </c>
      <c r="AW319" s="6" t="str">
        <f>IF($W319=AW$4,MAX(AW$1:AW318)+1,"")</f>
        <v/>
      </c>
      <c r="AX319" s="6" t="str">
        <f>IF($W319=AX$4,MAX(AX$1:AX318)+1,"")</f>
        <v/>
      </c>
      <c r="AY319" s="6" t="str">
        <f>IF($W319=AY$4,MAX(AY$1:AY318)+1,"")</f>
        <v/>
      </c>
      <c r="AZ319" s="6" t="str">
        <f>IF($W319=AZ$4,MAX(AZ$1:AZ318)+1,"")</f>
        <v/>
      </c>
      <c r="BA319" s="6" t="str">
        <f>IF($W319=BA$4,MAX(BA$1:BA318)+1,"")</f>
        <v/>
      </c>
      <c r="BB319" s="6" t="str">
        <f>IF($W319=BB$4,MAX(BB$1:BB318)+1,"")</f>
        <v/>
      </c>
      <c r="BC319" s="6" t="str">
        <f>IF($W319=BC$4,MAX(BC$1:BC318)+1,"")</f>
        <v/>
      </c>
      <c r="BD319" s="6">
        <f>IF($W319=BD$4,MAX(BD$1:BD318)+1,"")</f>
        <v>12</v>
      </c>
      <c r="BE319" s="6" t="str">
        <f>IF($W319=BE$4,MAX(BE$1:BE318)+1,"")</f>
        <v/>
      </c>
      <c r="BF319" s="6" t="str">
        <f>IF($W319=BF$4,MAX(BF$1:BF318)+1,"")</f>
        <v/>
      </c>
      <c r="BG319" s="6" t="str">
        <f>IF($W319=BG$4,MAX(BG$1:BG318)+1,"")</f>
        <v/>
      </c>
      <c r="BH319" s="6" t="str">
        <f>IF($W319=BH$4,MAX(BH$1:BH318)+1,"")</f>
        <v/>
      </c>
      <c r="BI319" s="6" t="str">
        <f>IF($W319=BI$4,MAX(BI$1:BI318)+1,"")</f>
        <v/>
      </c>
      <c r="BJ319" s="6" t="str">
        <f>IF($W319=BJ$4,MAX(BJ$1:BJ318)+1,"")</f>
        <v/>
      </c>
      <c r="BK319" s="6" t="str">
        <f>IF($W319=BK$4,MAX(BK$1:BK318)+1,"")</f>
        <v/>
      </c>
      <c r="BL319" s="6" t="str">
        <f>IF($W319=BL$4,MAX(BL$1:BL318)+1,"")</f>
        <v/>
      </c>
      <c r="BM319" s="6" t="str">
        <f>IF($W319=BM$4,MAX(BM$1:BM318)+1,"")</f>
        <v/>
      </c>
      <c r="BN319" s="6" t="str">
        <f>IF($W319=BN$4,MAX(BN$1:BN318)+1,"")</f>
        <v/>
      </c>
      <c r="BO319" s="6" t="str">
        <f>IF($W319=BO$4,MAX(BO$1:BO318)+1,"")</f>
        <v/>
      </c>
      <c r="BP319" s="6" t="str">
        <f>IF($W319=BP$4,MAX(BP$1:BP318)+1,"")</f>
        <v/>
      </c>
      <c r="BQ319" s="6" t="str">
        <f>IF($W319=BQ$4,MAX(BQ$1:BQ318)+1,"")</f>
        <v/>
      </c>
      <c r="BR319" s="6" t="str">
        <f>IF($W319=BR$4,MAX(BR$1:BR318)+1,"")</f>
        <v/>
      </c>
      <c r="BS319" s="6" t="str">
        <f>IF($W319=BS$4,MAX(BS$1:BS318)+1,"")</f>
        <v/>
      </c>
      <c r="BT319" s="6" t="str">
        <f>IF($W319=BT$4,MAX(BT$1:BT318)+1,"")</f>
        <v/>
      </c>
      <c r="BU319" s="6" t="str">
        <f>IF($W319=BU$4,MAX(BU$1:BU318)+1,"")</f>
        <v/>
      </c>
      <c r="BV319" s="6" t="str">
        <f>IF($W319=BV$4,MAX(BV$1:BV318)+1,"")</f>
        <v/>
      </c>
      <c r="BW319" s="6" t="str">
        <f>IF($W319=BW$4,MAX(BW$1:BW318)+1,"")</f>
        <v/>
      </c>
      <c r="BX319" s="6" t="str">
        <f>IF($W319=BX$4,MAX(BX$1:BX318)+1,"")</f>
        <v/>
      </c>
      <c r="BY319" s="6" t="str">
        <f>IF($W319=BY$4,MAX(BY$1:BY318)+1,"")</f>
        <v/>
      </c>
      <c r="BZ319" s="6" t="str">
        <f>IF($W319=BZ$4,MAX(BZ$1:BZ318)+1,"")</f>
        <v/>
      </c>
      <c r="CA319" s="6" t="str">
        <f>IF($W319=CA$4,MAX(CA$1:CA318)+1,"")</f>
        <v/>
      </c>
      <c r="CB319" s="6" t="str">
        <f>IF($W319=CB$4,MAX(CB$1:CB318)+1,"")</f>
        <v/>
      </c>
      <c r="CC319" s="6" t="str">
        <f>IF($W319=CC$4,MAX(CC$1:CC318)+1,"")</f>
        <v/>
      </c>
      <c r="CD319" s="6" t="str">
        <f>IF($W319=CD$4,MAX(CD$1:CD318)+1,"")</f>
        <v/>
      </c>
      <c r="CE319" s="6" t="str">
        <f>IF($W319=CE$4,MAX(CE$1:CE318)+1,"")</f>
        <v/>
      </c>
      <c r="CF319" s="6" t="str">
        <f>IF($W319=CF$4,MAX(CF$1:CF318)+1,"")</f>
        <v/>
      </c>
      <c r="CG319" s="6" t="str">
        <f>IF($W319=CG$4,MAX(CG$1:CG318)+1,"")</f>
        <v/>
      </c>
      <c r="CH319" s="6" t="str">
        <f>IF($W319=CH$4,MAX(CH$1:CH318)+1,"")</f>
        <v/>
      </c>
      <c r="CI319" s="6" t="str">
        <f>IF($W319=CI$4,MAX(CI$1:CI318)+1,"")</f>
        <v/>
      </c>
      <c r="CJ319" s="6" t="str">
        <f>IF($W319=CJ$4,MAX(CJ$1:CJ318)+1,"")</f>
        <v/>
      </c>
      <c r="CK319" s="6" t="str">
        <f>IF($W319=CK$4,MAX(CK$1:CK318)+1,"")</f>
        <v/>
      </c>
      <c r="CL319" s="6" t="str">
        <f>IF($W319=CL$4,MAX(CL$1:CL318)+1,"")</f>
        <v/>
      </c>
      <c r="CM319" s="6" t="str">
        <f>IF($W319=CM$4,MAX(CM$1:CM318)+1,"")</f>
        <v/>
      </c>
      <c r="CN319" s="6" t="str">
        <f>IF($W319=CN$4,MAX(CN$1:CN318)+1,"")</f>
        <v/>
      </c>
      <c r="CO319" s="6" t="str">
        <f>IF($W319=CO$4,MAX(CO$1:CO318)+1,"")</f>
        <v/>
      </c>
      <c r="CP319" s="6" t="str">
        <f>IF($W319=CP$4,MAX(CP$1:CP318)+1,"")</f>
        <v/>
      </c>
      <c r="CQ319" s="6" t="str">
        <f>IF($W319=CQ$4,MAX(CQ$1:CQ318)+1,"")</f>
        <v/>
      </c>
      <c r="CR319" s="6" t="str">
        <f>IF($W319=CR$4,MAX(CR$1:CR318)+1,"")</f>
        <v/>
      </c>
      <c r="CS319" s="6" t="str">
        <f>IF($W319=CS$4,MAX(CS$1:CS318)+1,"")</f>
        <v/>
      </c>
      <c r="CT319" s="5">
        <f t="shared" si="65"/>
        <v>12</v>
      </c>
      <c r="CU319" s="6" t="str">
        <f t="shared" si="66"/>
        <v>1709901919209</v>
      </c>
      <c r="CV319" s="5" t="str">
        <f t="shared" si="67"/>
        <v>เด็กชาย</v>
      </c>
      <c r="CW319" s="5" t="str" cm="1">
        <f t="array" ref="CW319">RIGHT(F319,MIN(LEN(SUBSTITUTE(F319,รายชื่อนักเรียนแยกห้อง!$AD$5:$AD$8,""))))</f>
        <v>ภัคพล</v>
      </c>
      <c r="CX319" s="6">
        <f t="shared" si="68"/>
        <v>0</v>
      </c>
      <c r="CY319" s="6" t="str">
        <f t="shared" si="69"/>
        <v/>
      </c>
      <c r="CZ319" s="5" t="str">
        <f t="shared" si="70"/>
        <v>มัธยมศึกษาปีที่ 2/4-0</v>
      </c>
      <c r="DA319" s="5" t="str">
        <f t="shared" si="71"/>
        <v>มัธยมศึกษาปีที่ 2/4-</v>
      </c>
      <c r="DC319" s="6" t="str">
        <f>IF(DB319="วิทย์-คณิต (เตรียมวิศวะ)",MAX($DC$1:DC318)+1,"")</f>
        <v/>
      </c>
      <c r="DD319" s="6" t="str">
        <f>IF(DB319="วิทย์-คณิต (วิทยาศาสตร์สุขภาพ)",MAX($DD$1:DD318)+1,"")</f>
        <v/>
      </c>
      <c r="DE319" s="6" t="str">
        <f>IF(DB319="ศิลป์การจัดการธุรกิจการค้าสมัยใหม่",MAX($DE$1:DE318)+1,"")</f>
        <v/>
      </c>
      <c r="DF319" s="6" t="str">
        <f>IF(DB319="ศิลป์ภาษาจีนเพื่อธุรกิจ 4.0",MAX($DF$1:DF318)+1,"")</f>
        <v/>
      </c>
      <c r="DG319" s="6" t="str">
        <f>IF(DB319="ศิลป์ภาษาอังกฤษเพื่อการสื่อสารธุรกิจ",MAX($DG$1:DG318)+1,"")</f>
        <v/>
      </c>
      <c r="DH319" s="6" t="str">
        <f>IF(DB319="นวัตกรรมการจัดการเกษตร",MAX($DH$1:DH318)+1,"")</f>
        <v/>
      </c>
      <c r="DI319" s="5">
        <f t="shared" si="72"/>
        <v>0</v>
      </c>
      <c r="DJ319" s="5" t="str">
        <f t="shared" si="73"/>
        <v>มัธยมศึกษาปีที่ 2/4-12</v>
      </c>
      <c r="DK319" s="5" t="str">
        <f t="shared" si="74"/>
        <v>-0</v>
      </c>
      <c r="DL319" s="5" t="str">
        <f t="shared" si="75"/>
        <v>มัธยมศึกษาปีที่ 2</v>
      </c>
    </row>
    <row r="320" spans="1:116">
      <c r="A320" s="5" t="str">
        <f t="shared" si="76"/>
        <v>มัธยมศึกษาปีที่ 2/4-13</v>
      </c>
      <c r="B320" s="5" t="str">
        <f t="shared" si="62"/>
        <v>ช68210-13</v>
      </c>
      <c r="C320" s="5" t="str">
        <f t="shared" si="63"/>
        <v>-0</v>
      </c>
      <c r="D320" s="8">
        <v>13</v>
      </c>
      <c r="E320" s="9">
        <v>10644</v>
      </c>
      <c r="F320" s="3" t="s">
        <v>855</v>
      </c>
      <c r="G320" s="3" t="s">
        <v>856</v>
      </c>
      <c r="H320" s="11">
        <v>1</v>
      </c>
      <c r="I320" s="11">
        <v>7</v>
      </c>
      <c r="J320" s="11">
        <v>0</v>
      </c>
      <c r="K320" s="11">
        <v>9</v>
      </c>
      <c r="L320" s="11">
        <v>9</v>
      </c>
      <c r="M320" s="11">
        <v>0</v>
      </c>
      <c r="N320" s="11">
        <v>1</v>
      </c>
      <c r="O320" s="11">
        <v>9</v>
      </c>
      <c r="P320" s="11">
        <v>1</v>
      </c>
      <c r="Q320" s="11">
        <v>7</v>
      </c>
      <c r="R320" s="11">
        <v>1</v>
      </c>
      <c r="S320" s="11">
        <v>9</v>
      </c>
      <c r="T320" s="11">
        <v>2</v>
      </c>
      <c r="U320" s="11" t="s">
        <v>582</v>
      </c>
      <c r="W320" s="6" t="str">
        <f>IF(X320="","",IF(X320=รายชื่อชมรม!$B$13,รายชื่อชมรม!$A$13,IF(X320=รายชื่อชมรม!$B$14,รายชื่อชมรม!$A$14,IF(X320=รายชื่อชมรม!$B$15,รายชื่อชมรม!$A$15,IF(X320=รายชื่อชมรม!$B$16,รายชื่อชมรม!$A$16,IF(X320=รายชื่อชมรม!$B$17,รายชื่อชมรม!$A$17,IF(X320=รายชื่อชมรม!$B$18,รายชื่อชมรม!$A$18,IF(X320=รายชื่อชมรม!$B$19,รายชื่อชมรม!$A$19,IF(X320=รายชื่อชมรม!$B$20,รายชื่อชมรม!$A$20,IF(X320=รายชื่อชมรม!$B$21,รายชื่อชมรม!$A$21,IF(X320=รายชื่อชมรม!$B$22,รายชื่อชมรม!$A$22,"-")))))))))))</f>
        <v>ช68210</v>
      </c>
      <c r="X320" s="6" t="s">
        <v>2323</v>
      </c>
      <c r="Y320" s="6" t="str">
        <f>IF(W320=0,"",IF(W320="-","",IF(W320="","",VLOOKUP(W320,รายชื่อชมรม!$A$3:$F$83,3,FALSE))))</f>
        <v>นางสาวจันทนา  เกิดจันทร์ตรง</v>
      </c>
      <c r="Z320" s="6" t="str">
        <f>IF(Y320=$Z$4,MAX(Z$1:$Z319)+1,"")</f>
        <v/>
      </c>
      <c r="AA320" s="6" t="str">
        <f>IF($Y320=AA$4,MAX(AA$1:AA319)+1,"")</f>
        <v/>
      </c>
      <c r="AB320" s="6" t="str">
        <f>IF($Y320=AB$4,MAX(AB$1:AB319)+1,"")</f>
        <v/>
      </c>
      <c r="AC320" s="6" t="str">
        <f>IF($Y320=AC$4,MAX(AC$1:AC319)+1,"")</f>
        <v/>
      </c>
      <c r="AD320" s="6" t="str">
        <f>IF($Y320=AD$4,MAX(AD$1:AD319)+1,"")</f>
        <v/>
      </c>
      <c r="AE320" s="6" t="str">
        <f>IF($Y320=AE$4,MAX(AE$1:AE319)+1,"")</f>
        <v/>
      </c>
      <c r="AF320" s="6" t="str">
        <f>IF($Y320=AF$4,MAX(AF$1:AF319)+1,"")</f>
        <v/>
      </c>
      <c r="AG320" s="6" t="str">
        <f>IF($Y320=AG$4,MAX(AG$1:AG319)+1,"")</f>
        <v/>
      </c>
      <c r="AH320" s="6">
        <f>IF($Y320=AH$4,MAX(AH$1:AH319)+1,"")</f>
        <v>52</v>
      </c>
      <c r="AI320" s="5">
        <f t="shared" si="64"/>
        <v>52</v>
      </c>
      <c r="AK320" s="6" t="str">
        <f>IF($W320=AK$4,MAX(AK$1:AK319)+1,"")</f>
        <v/>
      </c>
      <c r="AL320" s="6" t="str">
        <f>IF($W320=AL$4,MAX(AL$1:AL319)+1,"")</f>
        <v/>
      </c>
      <c r="AM320" s="6" t="str">
        <f>IF($W320=AM$4,MAX(AM$1:AM319)+1,"")</f>
        <v/>
      </c>
      <c r="AN320" s="6" t="str">
        <f>IF($W320=AN$4,MAX(AN$1:AN319)+1,"")</f>
        <v/>
      </c>
      <c r="AO320" s="6" t="str">
        <f>IF($W320=AO$4,MAX(AO$1:AO319)+1,"")</f>
        <v/>
      </c>
      <c r="AP320" s="6" t="str">
        <f>IF($W320=AP$4,MAX(AP$1:AP319)+1,"")</f>
        <v/>
      </c>
      <c r="AQ320" s="6" t="str">
        <f>IF($W320=AQ$4,MAX(AQ$1:AQ319)+1,"")</f>
        <v/>
      </c>
      <c r="AR320" s="6" t="str">
        <f>IF($W320=AR$4,MAX(AR$1:AR319)+1,"")</f>
        <v/>
      </c>
      <c r="AS320" s="6" t="str">
        <f>IF($W320=AS$4,MAX(AS$1:AS319)+1,"")</f>
        <v/>
      </c>
      <c r="AT320" s="6" t="str">
        <f>IF($W320=AT$4,MAX(AT$1:AT319)+1,"")</f>
        <v/>
      </c>
      <c r="AU320" s="6" t="str">
        <f>IF($W320=AU$4,MAX(AU$1:AU319)+1,"")</f>
        <v/>
      </c>
      <c r="AV320" s="6" t="str">
        <f>IF($W320=AV$4,MAX(AV$1:AV319)+1,"")</f>
        <v/>
      </c>
      <c r="AW320" s="6" t="str">
        <f>IF($W320=AW$4,MAX(AW$1:AW319)+1,"")</f>
        <v/>
      </c>
      <c r="AX320" s="6" t="str">
        <f>IF($W320=AX$4,MAX(AX$1:AX319)+1,"")</f>
        <v/>
      </c>
      <c r="AY320" s="6" t="str">
        <f>IF($W320=AY$4,MAX(AY$1:AY319)+1,"")</f>
        <v/>
      </c>
      <c r="AZ320" s="6" t="str">
        <f>IF($W320=AZ$4,MAX(AZ$1:AZ319)+1,"")</f>
        <v/>
      </c>
      <c r="BA320" s="6" t="str">
        <f>IF($W320=BA$4,MAX(BA$1:BA319)+1,"")</f>
        <v/>
      </c>
      <c r="BB320" s="6" t="str">
        <f>IF($W320=BB$4,MAX(BB$1:BB319)+1,"")</f>
        <v/>
      </c>
      <c r="BC320" s="6" t="str">
        <f>IF($W320=BC$4,MAX(BC$1:BC319)+1,"")</f>
        <v/>
      </c>
      <c r="BD320" s="6">
        <f>IF($W320=BD$4,MAX(BD$1:BD319)+1,"")</f>
        <v>13</v>
      </c>
      <c r="BE320" s="6" t="str">
        <f>IF($W320=BE$4,MAX(BE$1:BE319)+1,"")</f>
        <v/>
      </c>
      <c r="BF320" s="6" t="str">
        <f>IF($W320=BF$4,MAX(BF$1:BF319)+1,"")</f>
        <v/>
      </c>
      <c r="BG320" s="6" t="str">
        <f>IF($W320=BG$4,MAX(BG$1:BG319)+1,"")</f>
        <v/>
      </c>
      <c r="BH320" s="6" t="str">
        <f>IF($W320=BH$4,MAX(BH$1:BH319)+1,"")</f>
        <v/>
      </c>
      <c r="BI320" s="6" t="str">
        <f>IF($W320=BI$4,MAX(BI$1:BI319)+1,"")</f>
        <v/>
      </c>
      <c r="BJ320" s="6" t="str">
        <f>IF($W320=BJ$4,MAX(BJ$1:BJ319)+1,"")</f>
        <v/>
      </c>
      <c r="BK320" s="6" t="str">
        <f>IF($W320=BK$4,MAX(BK$1:BK319)+1,"")</f>
        <v/>
      </c>
      <c r="BL320" s="6" t="str">
        <f>IF($W320=BL$4,MAX(BL$1:BL319)+1,"")</f>
        <v/>
      </c>
      <c r="BM320" s="6" t="str">
        <f>IF($W320=BM$4,MAX(BM$1:BM319)+1,"")</f>
        <v/>
      </c>
      <c r="BN320" s="6" t="str">
        <f>IF($W320=BN$4,MAX(BN$1:BN319)+1,"")</f>
        <v/>
      </c>
      <c r="BO320" s="6" t="str">
        <f>IF($W320=BO$4,MAX(BO$1:BO319)+1,"")</f>
        <v/>
      </c>
      <c r="BP320" s="6" t="str">
        <f>IF($W320=BP$4,MAX(BP$1:BP319)+1,"")</f>
        <v/>
      </c>
      <c r="BQ320" s="6" t="str">
        <f>IF($W320=BQ$4,MAX(BQ$1:BQ319)+1,"")</f>
        <v/>
      </c>
      <c r="BR320" s="6" t="str">
        <f>IF($W320=BR$4,MAX(BR$1:BR319)+1,"")</f>
        <v/>
      </c>
      <c r="BS320" s="6" t="str">
        <f>IF($W320=BS$4,MAX(BS$1:BS319)+1,"")</f>
        <v/>
      </c>
      <c r="BT320" s="6" t="str">
        <f>IF($W320=BT$4,MAX(BT$1:BT319)+1,"")</f>
        <v/>
      </c>
      <c r="BU320" s="6" t="str">
        <f>IF($W320=BU$4,MAX(BU$1:BU319)+1,"")</f>
        <v/>
      </c>
      <c r="BV320" s="6" t="str">
        <f>IF($W320=BV$4,MAX(BV$1:BV319)+1,"")</f>
        <v/>
      </c>
      <c r="BW320" s="6" t="str">
        <f>IF($W320=BW$4,MAX(BW$1:BW319)+1,"")</f>
        <v/>
      </c>
      <c r="BX320" s="6" t="str">
        <f>IF($W320=BX$4,MAX(BX$1:BX319)+1,"")</f>
        <v/>
      </c>
      <c r="BY320" s="6" t="str">
        <f>IF($W320=BY$4,MAX(BY$1:BY319)+1,"")</f>
        <v/>
      </c>
      <c r="BZ320" s="6" t="str">
        <f>IF($W320=BZ$4,MAX(BZ$1:BZ319)+1,"")</f>
        <v/>
      </c>
      <c r="CA320" s="6" t="str">
        <f>IF($W320=CA$4,MAX(CA$1:CA319)+1,"")</f>
        <v/>
      </c>
      <c r="CB320" s="6" t="str">
        <f>IF($W320=CB$4,MAX(CB$1:CB319)+1,"")</f>
        <v/>
      </c>
      <c r="CC320" s="6" t="str">
        <f>IF($W320=CC$4,MAX(CC$1:CC319)+1,"")</f>
        <v/>
      </c>
      <c r="CD320" s="6" t="str">
        <f>IF($W320=CD$4,MAX(CD$1:CD319)+1,"")</f>
        <v/>
      </c>
      <c r="CE320" s="6" t="str">
        <f>IF($W320=CE$4,MAX(CE$1:CE319)+1,"")</f>
        <v/>
      </c>
      <c r="CF320" s="6" t="str">
        <f>IF($W320=CF$4,MAX(CF$1:CF319)+1,"")</f>
        <v/>
      </c>
      <c r="CG320" s="6" t="str">
        <f>IF($W320=CG$4,MAX(CG$1:CG319)+1,"")</f>
        <v/>
      </c>
      <c r="CH320" s="6" t="str">
        <f>IF($W320=CH$4,MAX(CH$1:CH319)+1,"")</f>
        <v/>
      </c>
      <c r="CI320" s="6" t="str">
        <f>IF($W320=CI$4,MAX(CI$1:CI319)+1,"")</f>
        <v/>
      </c>
      <c r="CJ320" s="6" t="str">
        <f>IF($W320=CJ$4,MAX(CJ$1:CJ319)+1,"")</f>
        <v/>
      </c>
      <c r="CK320" s="6" t="str">
        <f>IF($W320=CK$4,MAX(CK$1:CK319)+1,"")</f>
        <v/>
      </c>
      <c r="CL320" s="6" t="str">
        <f>IF($W320=CL$4,MAX(CL$1:CL319)+1,"")</f>
        <v/>
      </c>
      <c r="CM320" s="6" t="str">
        <f>IF($W320=CM$4,MAX(CM$1:CM319)+1,"")</f>
        <v/>
      </c>
      <c r="CN320" s="6" t="str">
        <f>IF($W320=CN$4,MAX(CN$1:CN319)+1,"")</f>
        <v/>
      </c>
      <c r="CO320" s="6" t="str">
        <f>IF($W320=CO$4,MAX(CO$1:CO319)+1,"")</f>
        <v/>
      </c>
      <c r="CP320" s="6" t="str">
        <f>IF($W320=CP$4,MAX(CP$1:CP319)+1,"")</f>
        <v/>
      </c>
      <c r="CQ320" s="6" t="str">
        <f>IF($W320=CQ$4,MAX(CQ$1:CQ319)+1,"")</f>
        <v/>
      </c>
      <c r="CR320" s="6" t="str">
        <f>IF($W320=CR$4,MAX(CR$1:CR319)+1,"")</f>
        <v/>
      </c>
      <c r="CS320" s="6" t="str">
        <f>IF($W320=CS$4,MAX(CS$1:CS319)+1,"")</f>
        <v/>
      </c>
      <c r="CT320" s="5">
        <f t="shared" si="65"/>
        <v>13</v>
      </c>
      <c r="CU320" s="6" t="str">
        <f t="shared" si="66"/>
        <v>1709901917192</v>
      </c>
      <c r="CV320" s="5" t="str">
        <f t="shared" si="67"/>
        <v>เด็กชาย</v>
      </c>
      <c r="CW320" s="5" t="str" cm="1">
        <f t="array" ref="CW320">RIGHT(F320,MIN(LEN(SUBSTITUTE(F320,รายชื่อนักเรียนแยกห้อง!$AD$5:$AD$8,""))))</f>
        <v>ธีรรัตน์</v>
      </c>
      <c r="CX320" s="6">
        <f t="shared" si="68"/>
        <v>0</v>
      </c>
      <c r="CY320" s="6" t="str">
        <f t="shared" si="69"/>
        <v/>
      </c>
      <c r="CZ320" s="5" t="str">
        <f t="shared" si="70"/>
        <v>มัธยมศึกษาปีที่ 2/4-0</v>
      </c>
      <c r="DA320" s="5" t="str">
        <f t="shared" si="71"/>
        <v>มัธยมศึกษาปีที่ 2/4-</v>
      </c>
      <c r="DC320" s="6" t="str">
        <f>IF(DB320="วิทย์-คณิต (เตรียมวิศวะ)",MAX($DC$1:DC319)+1,"")</f>
        <v/>
      </c>
      <c r="DD320" s="6" t="str">
        <f>IF(DB320="วิทย์-คณิต (วิทยาศาสตร์สุขภาพ)",MAX($DD$1:DD319)+1,"")</f>
        <v/>
      </c>
      <c r="DE320" s="6" t="str">
        <f>IF(DB320="ศิลป์การจัดการธุรกิจการค้าสมัยใหม่",MAX($DE$1:DE319)+1,"")</f>
        <v/>
      </c>
      <c r="DF320" s="6" t="str">
        <f>IF(DB320="ศิลป์ภาษาจีนเพื่อธุรกิจ 4.0",MAX($DF$1:DF319)+1,"")</f>
        <v/>
      </c>
      <c r="DG320" s="6" t="str">
        <f>IF(DB320="ศิลป์ภาษาอังกฤษเพื่อการสื่อสารธุรกิจ",MAX($DG$1:DG319)+1,"")</f>
        <v/>
      </c>
      <c r="DH320" s="6" t="str">
        <f>IF(DB320="นวัตกรรมการจัดการเกษตร",MAX($DH$1:DH319)+1,"")</f>
        <v/>
      </c>
      <c r="DI320" s="5">
        <f t="shared" si="72"/>
        <v>0</v>
      </c>
      <c r="DJ320" s="5" t="str">
        <f t="shared" si="73"/>
        <v>มัธยมศึกษาปีที่ 2/4-13</v>
      </c>
      <c r="DK320" s="5" t="str">
        <f t="shared" si="74"/>
        <v>-0</v>
      </c>
      <c r="DL320" s="5" t="str">
        <f t="shared" si="75"/>
        <v>มัธยมศึกษาปีที่ 2</v>
      </c>
    </row>
    <row r="321" spans="1:116">
      <c r="A321" s="5" t="str">
        <f t="shared" si="76"/>
        <v>มัธยมศึกษาปีที่ 2/4-14</v>
      </c>
      <c r="B321" s="5" t="str">
        <f t="shared" si="62"/>
        <v>ช68210-14</v>
      </c>
      <c r="C321" s="5" t="str">
        <f t="shared" si="63"/>
        <v>-0</v>
      </c>
      <c r="D321" s="8">
        <v>14</v>
      </c>
      <c r="E321" s="9" t="s">
        <v>857</v>
      </c>
      <c r="F321" s="3" t="s">
        <v>858</v>
      </c>
      <c r="G321" s="3" t="s">
        <v>859</v>
      </c>
      <c r="H321" s="11">
        <v>1</v>
      </c>
      <c r="I321" s="11">
        <v>7</v>
      </c>
      <c r="J321" s="11">
        <v>0</v>
      </c>
      <c r="K321" s="11">
        <v>9</v>
      </c>
      <c r="L321" s="11">
        <v>9</v>
      </c>
      <c r="M321" s="11">
        <v>0</v>
      </c>
      <c r="N321" s="11">
        <v>1</v>
      </c>
      <c r="O321" s="11">
        <v>9</v>
      </c>
      <c r="P321" s="11">
        <v>1</v>
      </c>
      <c r="Q321" s="11">
        <v>6</v>
      </c>
      <c r="R321" s="11">
        <v>5</v>
      </c>
      <c r="S321" s="11">
        <v>2</v>
      </c>
      <c r="T321" s="11">
        <v>8</v>
      </c>
      <c r="U321" s="11" t="s">
        <v>582</v>
      </c>
      <c r="W321" s="6" t="str">
        <f>IF(X321="","",IF(X321=รายชื่อชมรม!$B$13,รายชื่อชมรม!$A$13,IF(X321=รายชื่อชมรม!$B$14,รายชื่อชมรม!$A$14,IF(X321=รายชื่อชมรม!$B$15,รายชื่อชมรม!$A$15,IF(X321=รายชื่อชมรม!$B$16,รายชื่อชมรม!$A$16,IF(X321=รายชื่อชมรม!$B$17,รายชื่อชมรม!$A$17,IF(X321=รายชื่อชมรม!$B$18,รายชื่อชมรม!$A$18,IF(X321=รายชื่อชมรม!$B$19,รายชื่อชมรม!$A$19,IF(X321=รายชื่อชมรม!$B$20,รายชื่อชมรม!$A$20,IF(X321=รายชื่อชมรม!$B$21,รายชื่อชมรม!$A$21,IF(X321=รายชื่อชมรม!$B$22,รายชื่อชมรม!$A$22,"-")))))))))))</f>
        <v>ช68210</v>
      </c>
      <c r="X321" s="6" t="s">
        <v>2323</v>
      </c>
      <c r="Y321" s="6" t="str">
        <f>IF(W321=0,"",IF(W321="-","",IF(W321="","",VLOOKUP(W321,รายชื่อชมรม!$A$3:$F$83,3,FALSE))))</f>
        <v>นางสาวจันทนา  เกิดจันทร์ตรง</v>
      </c>
      <c r="Z321" s="6" t="str">
        <f>IF(Y321=$Z$4,MAX(Z$1:$Z320)+1,"")</f>
        <v/>
      </c>
      <c r="AA321" s="6" t="str">
        <f>IF($Y321=AA$4,MAX(AA$1:AA320)+1,"")</f>
        <v/>
      </c>
      <c r="AB321" s="6" t="str">
        <f>IF($Y321=AB$4,MAX(AB$1:AB320)+1,"")</f>
        <v/>
      </c>
      <c r="AC321" s="6" t="str">
        <f>IF($Y321=AC$4,MAX(AC$1:AC320)+1,"")</f>
        <v/>
      </c>
      <c r="AD321" s="6" t="str">
        <f>IF($Y321=AD$4,MAX(AD$1:AD320)+1,"")</f>
        <v/>
      </c>
      <c r="AE321" s="6" t="str">
        <f>IF($Y321=AE$4,MAX(AE$1:AE320)+1,"")</f>
        <v/>
      </c>
      <c r="AF321" s="6" t="str">
        <f>IF($Y321=AF$4,MAX(AF$1:AF320)+1,"")</f>
        <v/>
      </c>
      <c r="AG321" s="6" t="str">
        <f>IF($Y321=AG$4,MAX(AG$1:AG320)+1,"")</f>
        <v/>
      </c>
      <c r="AH321" s="6">
        <f>IF($Y321=AH$4,MAX(AH$1:AH320)+1,"")</f>
        <v>53</v>
      </c>
      <c r="AI321" s="5">
        <f t="shared" si="64"/>
        <v>53</v>
      </c>
      <c r="AK321" s="6" t="str">
        <f>IF($W321=AK$4,MAX(AK$1:AK320)+1,"")</f>
        <v/>
      </c>
      <c r="AL321" s="6" t="str">
        <f>IF($W321=AL$4,MAX(AL$1:AL320)+1,"")</f>
        <v/>
      </c>
      <c r="AM321" s="6" t="str">
        <f>IF($W321=AM$4,MAX(AM$1:AM320)+1,"")</f>
        <v/>
      </c>
      <c r="AN321" s="6" t="str">
        <f>IF($W321=AN$4,MAX(AN$1:AN320)+1,"")</f>
        <v/>
      </c>
      <c r="AO321" s="6" t="str">
        <f>IF($W321=AO$4,MAX(AO$1:AO320)+1,"")</f>
        <v/>
      </c>
      <c r="AP321" s="6" t="str">
        <f>IF($W321=AP$4,MAX(AP$1:AP320)+1,"")</f>
        <v/>
      </c>
      <c r="AQ321" s="6" t="str">
        <f>IF($W321=AQ$4,MAX(AQ$1:AQ320)+1,"")</f>
        <v/>
      </c>
      <c r="AR321" s="6" t="str">
        <f>IF($W321=AR$4,MAX(AR$1:AR320)+1,"")</f>
        <v/>
      </c>
      <c r="AS321" s="6" t="str">
        <f>IF($W321=AS$4,MAX(AS$1:AS320)+1,"")</f>
        <v/>
      </c>
      <c r="AT321" s="6" t="str">
        <f>IF($W321=AT$4,MAX(AT$1:AT320)+1,"")</f>
        <v/>
      </c>
      <c r="AU321" s="6" t="str">
        <f>IF($W321=AU$4,MAX(AU$1:AU320)+1,"")</f>
        <v/>
      </c>
      <c r="AV321" s="6" t="str">
        <f>IF($W321=AV$4,MAX(AV$1:AV320)+1,"")</f>
        <v/>
      </c>
      <c r="AW321" s="6" t="str">
        <f>IF($W321=AW$4,MAX(AW$1:AW320)+1,"")</f>
        <v/>
      </c>
      <c r="AX321" s="6" t="str">
        <f>IF($W321=AX$4,MAX(AX$1:AX320)+1,"")</f>
        <v/>
      </c>
      <c r="AY321" s="6" t="str">
        <f>IF($W321=AY$4,MAX(AY$1:AY320)+1,"")</f>
        <v/>
      </c>
      <c r="AZ321" s="6" t="str">
        <f>IF($W321=AZ$4,MAX(AZ$1:AZ320)+1,"")</f>
        <v/>
      </c>
      <c r="BA321" s="6" t="str">
        <f>IF($W321=BA$4,MAX(BA$1:BA320)+1,"")</f>
        <v/>
      </c>
      <c r="BB321" s="6" t="str">
        <f>IF($W321=BB$4,MAX(BB$1:BB320)+1,"")</f>
        <v/>
      </c>
      <c r="BC321" s="6" t="str">
        <f>IF($W321=BC$4,MAX(BC$1:BC320)+1,"")</f>
        <v/>
      </c>
      <c r="BD321" s="6">
        <f>IF($W321=BD$4,MAX(BD$1:BD320)+1,"")</f>
        <v>14</v>
      </c>
      <c r="BE321" s="6" t="str">
        <f>IF($W321=BE$4,MAX(BE$1:BE320)+1,"")</f>
        <v/>
      </c>
      <c r="BF321" s="6" t="str">
        <f>IF($W321=BF$4,MAX(BF$1:BF320)+1,"")</f>
        <v/>
      </c>
      <c r="BG321" s="6" t="str">
        <f>IF($W321=BG$4,MAX(BG$1:BG320)+1,"")</f>
        <v/>
      </c>
      <c r="BH321" s="6" t="str">
        <f>IF($W321=BH$4,MAX(BH$1:BH320)+1,"")</f>
        <v/>
      </c>
      <c r="BI321" s="6" t="str">
        <f>IF($W321=BI$4,MAX(BI$1:BI320)+1,"")</f>
        <v/>
      </c>
      <c r="BJ321" s="6" t="str">
        <f>IF($W321=BJ$4,MAX(BJ$1:BJ320)+1,"")</f>
        <v/>
      </c>
      <c r="BK321" s="6" t="str">
        <f>IF($W321=BK$4,MAX(BK$1:BK320)+1,"")</f>
        <v/>
      </c>
      <c r="BL321" s="6" t="str">
        <f>IF($W321=BL$4,MAX(BL$1:BL320)+1,"")</f>
        <v/>
      </c>
      <c r="BM321" s="6" t="str">
        <f>IF($W321=BM$4,MAX(BM$1:BM320)+1,"")</f>
        <v/>
      </c>
      <c r="BN321" s="6" t="str">
        <f>IF($W321=BN$4,MAX(BN$1:BN320)+1,"")</f>
        <v/>
      </c>
      <c r="BO321" s="6" t="str">
        <f>IF($W321=BO$4,MAX(BO$1:BO320)+1,"")</f>
        <v/>
      </c>
      <c r="BP321" s="6" t="str">
        <f>IF($W321=BP$4,MAX(BP$1:BP320)+1,"")</f>
        <v/>
      </c>
      <c r="BQ321" s="6" t="str">
        <f>IF($W321=BQ$4,MAX(BQ$1:BQ320)+1,"")</f>
        <v/>
      </c>
      <c r="BR321" s="6" t="str">
        <f>IF($W321=BR$4,MAX(BR$1:BR320)+1,"")</f>
        <v/>
      </c>
      <c r="BS321" s="6" t="str">
        <f>IF($W321=BS$4,MAX(BS$1:BS320)+1,"")</f>
        <v/>
      </c>
      <c r="BT321" s="6" t="str">
        <f>IF($W321=BT$4,MAX(BT$1:BT320)+1,"")</f>
        <v/>
      </c>
      <c r="BU321" s="6" t="str">
        <f>IF($W321=BU$4,MAX(BU$1:BU320)+1,"")</f>
        <v/>
      </c>
      <c r="BV321" s="6" t="str">
        <f>IF($W321=BV$4,MAX(BV$1:BV320)+1,"")</f>
        <v/>
      </c>
      <c r="BW321" s="6" t="str">
        <f>IF($W321=BW$4,MAX(BW$1:BW320)+1,"")</f>
        <v/>
      </c>
      <c r="BX321" s="6" t="str">
        <f>IF($W321=BX$4,MAX(BX$1:BX320)+1,"")</f>
        <v/>
      </c>
      <c r="BY321" s="6" t="str">
        <f>IF($W321=BY$4,MAX(BY$1:BY320)+1,"")</f>
        <v/>
      </c>
      <c r="BZ321" s="6" t="str">
        <f>IF($W321=BZ$4,MAX(BZ$1:BZ320)+1,"")</f>
        <v/>
      </c>
      <c r="CA321" s="6" t="str">
        <f>IF($W321=CA$4,MAX(CA$1:CA320)+1,"")</f>
        <v/>
      </c>
      <c r="CB321" s="6" t="str">
        <f>IF($W321=CB$4,MAX(CB$1:CB320)+1,"")</f>
        <v/>
      </c>
      <c r="CC321" s="6" t="str">
        <f>IF($W321=CC$4,MAX(CC$1:CC320)+1,"")</f>
        <v/>
      </c>
      <c r="CD321" s="6" t="str">
        <f>IF($W321=CD$4,MAX(CD$1:CD320)+1,"")</f>
        <v/>
      </c>
      <c r="CE321" s="6" t="str">
        <f>IF($W321=CE$4,MAX(CE$1:CE320)+1,"")</f>
        <v/>
      </c>
      <c r="CF321" s="6" t="str">
        <f>IF($W321=CF$4,MAX(CF$1:CF320)+1,"")</f>
        <v/>
      </c>
      <c r="CG321" s="6" t="str">
        <f>IF($W321=CG$4,MAX(CG$1:CG320)+1,"")</f>
        <v/>
      </c>
      <c r="CH321" s="6" t="str">
        <f>IF($W321=CH$4,MAX(CH$1:CH320)+1,"")</f>
        <v/>
      </c>
      <c r="CI321" s="6" t="str">
        <f>IF($W321=CI$4,MAX(CI$1:CI320)+1,"")</f>
        <v/>
      </c>
      <c r="CJ321" s="6" t="str">
        <f>IF($W321=CJ$4,MAX(CJ$1:CJ320)+1,"")</f>
        <v/>
      </c>
      <c r="CK321" s="6" t="str">
        <f>IF($W321=CK$4,MAX(CK$1:CK320)+1,"")</f>
        <v/>
      </c>
      <c r="CL321" s="6" t="str">
        <f>IF($W321=CL$4,MAX(CL$1:CL320)+1,"")</f>
        <v/>
      </c>
      <c r="CM321" s="6" t="str">
        <f>IF($W321=CM$4,MAX(CM$1:CM320)+1,"")</f>
        <v/>
      </c>
      <c r="CN321" s="6" t="str">
        <f>IF($W321=CN$4,MAX(CN$1:CN320)+1,"")</f>
        <v/>
      </c>
      <c r="CO321" s="6" t="str">
        <f>IF($W321=CO$4,MAX(CO$1:CO320)+1,"")</f>
        <v/>
      </c>
      <c r="CP321" s="6" t="str">
        <f>IF($W321=CP$4,MAX(CP$1:CP320)+1,"")</f>
        <v/>
      </c>
      <c r="CQ321" s="6" t="str">
        <f>IF($W321=CQ$4,MAX(CQ$1:CQ320)+1,"")</f>
        <v/>
      </c>
      <c r="CR321" s="6" t="str">
        <f>IF($W321=CR$4,MAX(CR$1:CR320)+1,"")</f>
        <v/>
      </c>
      <c r="CS321" s="6" t="str">
        <f>IF($W321=CS$4,MAX(CS$1:CS320)+1,"")</f>
        <v/>
      </c>
      <c r="CT321" s="5">
        <f t="shared" si="65"/>
        <v>14</v>
      </c>
      <c r="CU321" s="6" t="str">
        <f t="shared" si="66"/>
        <v>1709901916528</v>
      </c>
      <c r="CV321" s="5" t="str">
        <f t="shared" si="67"/>
        <v>เด็กชาย</v>
      </c>
      <c r="CW321" s="5" t="str" cm="1">
        <f t="array" ref="CW321">RIGHT(F321,MIN(LEN(SUBSTITUTE(F321,รายชื่อนักเรียนแยกห้อง!$AD$5:$AD$8,""))))</f>
        <v>นนทวัฒน์</v>
      </c>
      <c r="CX321" s="6">
        <f t="shared" si="68"/>
        <v>0</v>
      </c>
      <c r="CY321" s="6" t="str">
        <f t="shared" si="69"/>
        <v/>
      </c>
      <c r="CZ321" s="5" t="str">
        <f t="shared" si="70"/>
        <v>มัธยมศึกษาปีที่ 2/4-0</v>
      </c>
      <c r="DA321" s="5" t="str">
        <f t="shared" si="71"/>
        <v>มัธยมศึกษาปีที่ 2/4-</v>
      </c>
      <c r="DC321" s="6" t="str">
        <f>IF(DB321="วิทย์-คณิต (เตรียมวิศวะ)",MAX($DC$1:DC320)+1,"")</f>
        <v/>
      </c>
      <c r="DD321" s="6" t="str">
        <f>IF(DB321="วิทย์-คณิต (วิทยาศาสตร์สุขภาพ)",MAX($DD$1:DD320)+1,"")</f>
        <v/>
      </c>
      <c r="DE321" s="6" t="str">
        <f>IF(DB321="ศิลป์การจัดการธุรกิจการค้าสมัยใหม่",MAX($DE$1:DE320)+1,"")</f>
        <v/>
      </c>
      <c r="DF321" s="6" t="str">
        <f>IF(DB321="ศิลป์ภาษาจีนเพื่อธุรกิจ 4.0",MAX($DF$1:DF320)+1,"")</f>
        <v/>
      </c>
      <c r="DG321" s="6" t="str">
        <f>IF(DB321="ศิลป์ภาษาอังกฤษเพื่อการสื่อสารธุรกิจ",MAX($DG$1:DG320)+1,"")</f>
        <v/>
      </c>
      <c r="DH321" s="6" t="str">
        <f>IF(DB321="นวัตกรรมการจัดการเกษตร",MAX($DH$1:DH320)+1,"")</f>
        <v/>
      </c>
      <c r="DI321" s="5">
        <f t="shared" si="72"/>
        <v>0</v>
      </c>
      <c r="DJ321" s="5" t="str">
        <f t="shared" si="73"/>
        <v>มัธยมศึกษาปีที่ 2/4-14</v>
      </c>
      <c r="DK321" s="5" t="str">
        <f t="shared" si="74"/>
        <v>-0</v>
      </c>
      <c r="DL321" s="5" t="str">
        <f t="shared" si="75"/>
        <v>มัธยมศึกษาปีที่ 2</v>
      </c>
    </row>
    <row r="322" spans="1:116">
      <c r="A322" s="5" t="str">
        <f t="shared" si="76"/>
        <v>มัธยมศึกษาปีที่ 2/4-15</v>
      </c>
      <c r="B322" s="5" t="str">
        <f t="shared" si="62"/>
        <v>ช68210-15</v>
      </c>
      <c r="C322" s="5" t="str">
        <f t="shared" si="63"/>
        <v>-0</v>
      </c>
      <c r="D322" s="8">
        <v>15</v>
      </c>
      <c r="E322" s="9" t="s">
        <v>860</v>
      </c>
      <c r="F322" s="3" t="s">
        <v>861</v>
      </c>
      <c r="G322" s="3" t="s">
        <v>862</v>
      </c>
      <c r="H322" s="11">
        <v>1</v>
      </c>
      <c r="I322" s="11">
        <v>7</v>
      </c>
      <c r="J322" s="11">
        <v>0</v>
      </c>
      <c r="K322" s="11">
        <v>9</v>
      </c>
      <c r="L322" s="11">
        <v>9</v>
      </c>
      <c r="M322" s="11">
        <v>0</v>
      </c>
      <c r="N322" s="11">
        <v>1</v>
      </c>
      <c r="O322" s="11">
        <v>8</v>
      </c>
      <c r="P322" s="11">
        <v>9</v>
      </c>
      <c r="Q322" s="11">
        <v>0</v>
      </c>
      <c r="R322" s="11">
        <v>6</v>
      </c>
      <c r="S322" s="11">
        <v>9</v>
      </c>
      <c r="T322" s="11">
        <v>3</v>
      </c>
      <c r="U322" s="11" t="s">
        <v>582</v>
      </c>
      <c r="W322" s="6" t="str">
        <f>IF(X322="","",IF(X322=รายชื่อชมรม!$B$13,รายชื่อชมรม!$A$13,IF(X322=รายชื่อชมรม!$B$14,รายชื่อชมรม!$A$14,IF(X322=รายชื่อชมรม!$B$15,รายชื่อชมรม!$A$15,IF(X322=รายชื่อชมรม!$B$16,รายชื่อชมรม!$A$16,IF(X322=รายชื่อชมรม!$B$17,รายชื่อชมรม!$A$17,IF(X322=รายชื่อชมรม!$B$18,รายชื่อชมรม!$A$18,IF(X322=รายชื่อชมรม!$B$19,รายชื่อชมรม!$A$19,IF(X322=รายชื่อชมรม!$B$20,รายชื่อชมรม!$A$20,IF(X322=รายชื่อชมรม!$B$21,รายชื่อชมรม!$A$21,IF(X322=รายชื่อชมรม!$B$22,รายชื่อชมรม!$A$22,"-")))))))))))</f>
        <v>ช68210</v>
      </c>
      <c r="X322" s="6" t="s">
        <v>2323</v>
      </c>
      <c r="Y322" s="6" t="str">
        <f>IF(W322=0,"",IF(W322="-","",IF(W322="","",VLOOKUP(W322,รายชื่อชมรม!$A$3:$F$83,3,FALSE))))</f>
        <v>นางสาวจันทนา  เกิดจันทร์ตรง</v>
      </c>
      <c r="Z322" s="6" t="str">
        <f>IF(Y322=$Z$4,MAX(Z$1:$Z321)+1,"")</f>
        <v/>
      </c>
      <c r="AA322" s="6" t="str">
        <f>IF($Y322=AA$4,MAX(AA$1:AA321)+1,"")</f>
        <v/>
      </c>
      <c r="AB322" s="6" t="str">
        <f>IF($Y322=AB$4,MAX(AB$1:AB321)+1,"")</f>
        <v/>
      </c>
      <c r="AC322" s="6" t="str">
        <f>IF($Y322=AC$4,MAX(AC$1:AC321)+1,"")</f>
        <v/>
      </c>
      <c r="AD322" s="6" t="str">
        <f>IF($Y322=AD$4,MAX(AD$1:AD321)+1,"")</f>
        <v/>
      </c>
      <c r="AE322" s="6" t="str">
        <f>IF($Y322=AE$4,MAX(AE$1:AE321)+1,"")</f>
        <v/>
      </c>
      <c r="AF322" s="6" t="str">
        <f>IF($Y322=AF$4,MAX(AF$1:AF321)+1,"")</f>
        <v/>
      </c>
      <c r="AG322" s="6" t="str">
        <f>IF($Y322=AG$4,MAX(AG$1:AG321)+1,"")</f>
        <v/>
      </c>
      <c r="AH322" s="6">
        <f>IF($Y322=AH$4,MAX(AH$1:AH321)+1,"")</f>
        <v>54</v>
      </c>
      <c r="AI322" s="5">
        <f t="shared" si="64"/>
        <v>54</v>
      </c>
      <c r="AK322" s="6" t="str">
        <f>IF($W322=AK$4,MAX(AK$1:AK321)+1,"")</f>
        <v/>
      </c>
      <c r="AL322" s="6" t="str">
        <f>IF($W322=AL$4,MAX(AL$1:AL321)+1,"")</f>
        <v/>
      </c>
      <c r="AM322" s="6" t="str">
        <f>IF($W322=AM$4,MAX(AM$1:AM321)+1,"")</f>
        <v/>
      </c>
      <c r="AN322" s="6" t="str">
        <f>IF($W322=AN$4,MAX(AN$1:AN321)+1,"")</f>
        <v/>
      </c>
      <c r="AO322" s="6" t="str">
        <f>IF($W322=AO$4,MAX(AO$1:AO321)+1,"")</f>
        <v/>
      </c>
      <c r="AP322" s="6" t="str">
        <f>IF($W322=AP$4,MAX(AP$1:AP321)+1,"")</f>
        <v/>
      </c>
      <c r="AQ322" s="6" t="str">
        <f>IF($W322=AQ$4,MAX(AQ$1:AQ321)+1,"")</f>
        <v/>
      </c>
      <c r="AR322" s="6" t="str">
        <f>IF($W322=AR$4,MAX(AR$1:AR321)+1,"")</f>
        <v/>
      </c>
      <c r="AS322" s="6" t="str">
        <f>IF($W322=AS$4,MAX(AS$1:AS321)+1,"")</f>
        <v/>
      </c>
      <c r="AT322" s="6" t="str">
        <f>IF($W322=AT$4,MAX(AT$1:AT321)+1,"")</f>
        <v/>
      </c>
      <c r="AU322" s="6" t="str">
        <f>IF($W322=AU$4,MAX(AU$1:AU321)+1,"")</f>
        <v/>
      </c>
      <c r="AV322" s="6" t="str">
        <f>IF($W322=AV$4,MAX(AV$1:AV321)+1,"")</f>
        <v/>
      </c>
      <c r="AW322" s="6" t="str">
        <f>IF($W322=AW$4,MAX(AW$1:AW321)+1,"")</f>
        <v/>
      </c>
      <c r="AX322" s="6" t="str">
        <f>IF($W322=AX$4,MAX(AX$1:AX321)+1,"")</f>
        <v/>
      </c>
      <c r="AY322" s="6" t="str">
        <f>IF($W322=AY$4,MAX(AY$1:AY321)+1,"")</f>
        <v/>
      </c>
      <c r="AZ322" s="6" t="str">
        <f>IF($W322=AZ$4,MAX(AZ$1:AZ321)+1,"")</f>
        <v/>
      </c>
      <c r="BA322" s="6" t="str">
        <f>IF($W322=BA$4,MAX(BA$1:BA321)+1,"")</f>
        <v/>
      </c>
      <c r="BB322" s="6" t="str">
        <f>IF($W322=BB$4,MAX(BB$1:BB321)+1,"")</f>
        <v/>
      </c>
      <c r="BC322" s="6" t="str">
        <f>IF($W322=BC$4,MAX(BC$1:BC321)+1,"")</f>
        <v/>
      </c>
      <c r="BD322" s="6">
        <f>IF($W322=BD$4,MAX(BD$1:BD321)+1,"")</f>
        <v>15</v>
      </c>
      <c r="BE322" s="6" t="str">
        <f>IF($W322=BE$4,MAX(BE$1:BE321)+1,"")</f>
        <v/>
      </c>
      <c r="BF322" s="6" t="str">
        <f>IF($W322=BF$4,MAX(BF$1:BF321)+1,"")</f>
        <v/>
      </c>
      <c r="BG322" s="6" t="str">
        <f>IF($W322=BG$4,MAX(BG$1:BG321)+1,"")</f>
        <v/>
      </c>
      <c r="BH322" s="6" t="str">
        <f>IF($W322=BH$4,MAX(BH$1:BH321)+1,"")</f>
        <v/>
      </c>
      <c r="BI322" s="6" t="str">
        <f>IF($W322=BI$4,MAX(BI$1:BI321)+1,"")</f>
        <v/>
      </c>
      <c r="BJ322" s="6" t="str">
        <f>IF($W322=BJ$4,MAX(BJ$1:BJ321)+1,"")</f>
        <v/>
      </c>
      <c r="BK322" s="6" t="str">
        <f>IF($W322=BK$4,MAX(BK$1:BK321)+1,"")</f>
        <v/>
      </c>
      <c r="BL322" s="6" t="str">
        <f>IF($W322=BL$4,MAX(BL$1:BL321)+1,"")</f>
        <v/>
      </c>
      <c r="BM322" s="6" t="str">
        <f>IF($W322=BM$4,MAX(BM$1:BM321)+1,"")</f>
        <v/>
      </c>
      <c r="BN322" s="6" t="str">
        <f>IF($W322=BN$4,MAX(BN$1:BN321)+1,"")</f>
        <v/>
      </c>
      <c r="BO322" s="6" t="str">
        <f>IF($W322=BO$4,MAX(BO$1:BO321)+1,"")</f>
        <v/>
      </c>
      <c r="BP322" s="6" t="str">
        <f>IF($W322=BP$4,MAX(BP$1:BP321)+1,"")</f>
        <v/>
      </c>
      <c r="BQ322" s="6" t="str">
        <f>IF($W322=BQ$4,MAX(BQ$1:BQ321)+1,"")</f>
        <v/>
      </c>
      <c r="BR322" s="6" t="str">
        <f>IF($W322=BR$4,MAX(BR$1:BR321)+1,"")</f>
        <v/>
      </c>
      <c r="BS322" s="6" t="str">
        <f>IF($W322=BS$4,MAX(BS$1:BS321)+1,"")</f>
        <v/>
      </c>
      <c r="BT322" s="6" t="str">
        <f>IF($W322=BT$4,MAX(BT$1:BT321)+1,"")</f>
        <v/>
      </c>
      <c r="BU322" s="6" t="str">
        <f>IF($W322=BU$4,MAX(BU$1:BU321)+1,"")</f>
        <v/>
      </c>
      <c r="BV322" s="6" t="str">
        <f>IF($W322=BV$4,MAX(BV$1:BV321)+1,"")</f>
        <v/>
      </c>
      <c r="BW322" s="6" t="str">
        <f>IF($W322=BW$4,MAX(BW$1:BW321)+1,"")</f>
        <v/>
      </c>
      <c r="BX322" s="6" t="str">
        <f>IF($W322=BX$4,MAX(BX$1:BX321)+1,"")</f>
        <v/>
      </c>
      <c r="BY322" s="6" t="str">
        <f>IF($W322=BY$4,MAX(BY$1:BY321)+1,"")</f>
        <v/>
      </c>
      <c r="BZ322" s="6" t="str">
        <f>IF($W322=BZ$4,MAX(BZ$1:BZ321)+1,"")</f>
        <v/>
      </c>
      <c r="CA322" s="6" t="str">
        <f>IF($W322=CA$4,MAX(CA$1:CA321)+1,"")</f>
        <v/>
      </c>
      <c r="CB322" s="6" t="str">
        <f>IF($W322=CB$4,MAX(CB$1:CB321)+1,"")</f>
        <v/>
      </c>
      <c r="CC322" s="6" t="str">
        <f>IF($W322=CC$4,MAX(CC$1:CC321)+1,"")</f>
        <v/>
      </c>
      <c r="CD322" s="6" t="str">
        <f>IF($W322=CD$4,MAX(CD$1:CD321)+1,"")</f>
        <v/>
      </c>
      <c r="CE322" s="6" t="str">
        <f>IF($W322=CE$4,MAX(CE$1:CE321)+1,"")</f>
        <v/>
      </c>
      <c r="CF322" s="6" t="str">
        <f>IF($W322=CF$4,MAX(CF$1:CF321)+1,"")</f>
        <v/>
      </c>
      <c r="CG322" s="6" t="str">
        <f>IF($W322=CG$4,MAX(CG$1:CG321)+1,"")</f>
        <v/>
      </c>
      <c r="CH322" s="6" t="str">
        <f>IF($W322=CH$4,MAX(CH$1:CH321)+1,"")</f>
        <v/>
      </c>
      <c r="CI322" s="6" t="str">
        <f>IF($W322=CI$4,MAX(CI$1:CI321)+1,"")</f>
        <v/>
      </c>
      <c r="CJ322" s="6" t="str">
        <f>IF($W322=CJ$4,MAX(CJ$1:CJ321)+1,"")</f>
        <v/>
      </c>
      <c r="CK322" s="6" t="str">
        <f>IF($W322=CK$4,MAX(CK$1:CK321)+1,"")</f>
        <v/>
      </c>
      <c r="CL322" s="6" t="str">
        <f>IF($W322=CL$4,MAX(CL$1:CL321)+1,"")</f>
        <v/>
      </c>
      <c r="CM322" s="6" t="str">
        <f>IF($W322=CM$4,MAX(CM$1:CM321)+1,"")</f>
        <v/>
      </c>
      <c r="CN322" s="6" t="str">
        <f>IF($W322=CN$4,MAX(CN$1:CN321)+1,"")</f>
        <v/>
      </c>
      <c r="CO322" s="6" t="str">
        <f>IF($W322=CO$4,MAX(CO$1:CO321)+1,"")</f>
        <v/>
      </c>
      <c r="CP322" s="6" t="str">
        <f>IF($W322=CP$4,MAX(CP$1:CP321)+1,"")</f>
        <v/>
      </c>
      <c r="CQ322" s="6" t="str">
        <f>IF($W322=CQ$4,MAX(CQ$1:CQ321)+1,"")</f>
        <v/>
      </c>
      <c r="CR322" s="6" t="str">
        <f>IF($W322=CR$4,MAX(CR$1:CR321)+1,"")</f>
        <v/>
      </c>
      <c r="CS322" s="6" t="str">
        <f>IF($W322=CS$4,MAX(CS$1:CS321)+1,"")</f>
        <v/>
      </c>
      <c r="CT322" s="5">
        <f t="shared" si="65"/>
        <v>15</v>
      </c>
      <c r="CU322" s="6" t="str">
        <f t="shared" si="66"/>
        <v>1709901890693</v>
      </c>
      <c r="CV322" s="5" t="str">
        <f t="shared" si="67"/>
        <v>เด็กหญิง</v>
      </c>
      <c r="CW322" s="5" t="str" cm="1">
        <f t="array" ref="CW322">RIGHT(F322,MIN(LEN(SUBSTITUTE(F322,รายชื่อนักเรียนแยกห้อง!$AD$5:$AD$8,""))))</f>
        <v>อินทิรา</v>
      </c>
      <c r="CX322" s="6" t="str">
        <f t="shared" si="68"/>
        <v/>
      </c>
      <c r="CY322" s="6">
        <f t="shared" si="69"/>
        <v>0</v>
      </c>
      <c r="CZ322" s="5" t="str">
        <f t="shared" si="70"/>
        <v>มัธยมศึกษาปีที่ 2/4-</v>
      </c>
      <c r="DA322" s="5" t="str">
        <f t="shared" si="71"/>
        <v>มัธยมศึกษาปีที่ 2/4-0</v>
      </c>
      <c r="DC322" s="6" t="str">
        <f>IF(DB322="วิทย์-คณิต (เตรียมวิศวะ)",MAX($DC$1:DC321)+1,"")</f>
        <v/>
      </c>
      <c r="DD322" s="6" t="str">
        <f>IF(DB322="วิทย์-คณิต (วิทยาศาสตร์สุขภาพ)",MAX($DD$1:DD321)+1,"")</f>
        <v/>
      </c>
      <c r="DE322" s="6" t="str">
        <f>IF(DB322="ศิลป์การจัดการธุรกิจการค้าสมัยใหม่",MAX($DE$1:DE321)+1,"")</f>
        <v/>
      </c>
      <c r="DF322" s="6" t="str">
        <f>IF(DB322="ศิลป์ภาษาจีนเพื่อธุรกิจ 4.0",MAX($DF$1:DF321)+1,"")</f>
        <v/>
      </c>
      <c r="DG322" s="6" t="str">
        <f>IF(DB322="ศิลป์ภาษาอังกฤษเพื่อการสื่อสารธุรกิจ",MAX($DG$1:DG321)+1,"")</f>
        <v/>
      </c>
      <c r="DH322" s="6" t="str">
        <f>IF(DB322="นวัตกรรมการจัดการเกษตร",MAX($DH$1:DH321)+1,"")</f>
        <v/>
      </c>
      <c r="DI322" s="5">
        <f t="shared" si="72"/>
        <v>0</v>
      </c>
      <c r="DJ322" s="5" t="str">
        <f t="shared" si="73"/>
        <v>มัธยมศึกษาปีที่ 2/4-15</v>
      </c>
      <c r="DK322" s="5" t="str">
        <f t="shared" si="74"/>
        <v>-0</v>
      </c>
      <c r="DL322" s="5" t="str">
        <f t="shared" si="75"/>
        <v>มัธยมศึกษาปีที่ 2</v>
      </c>
    </row>
    <row r="323" spans="1:116">
      <c r="A323" s="5" t="str">
        <f t="shared" si="76"/>
        <v>มัธยมศึกษาปีที่ 2/4-16</v>
      </c>
      <c r="B323" s="5" t="str">
        <f t="shared" si="62"/>
        <v>ช68210-16</v>
      </c>
      <c r="C323" s="5" t="str">
        <f t="shared" si="63"/>
        <v>-0</v>
      </c>
      <c r="D323" s="8">
        <v>16</v>
      </c>
      <c r="E323" s="9" t="s">
        <v>863</v>
      </c>
      <c r="F323" s="3" t="s">
        <v>864</v>
      </c>
      <c r="G323" s="3" t="s">
        <v>865</v>
      </c>
      <c r="H323" s="11">
        <v>1</v>
      </c>
      <c r="I323" s="11">
        <v>7</v>
      </c>
      <c r="J323" s="11">
        <v>4</v>
      </c>
      <c r="K323" s="11">
        <v>9</v>
      </c>
      <c r="L323" s="11">
        <v>9</v>
      </c>
      <c r="M323" s="11">
        <v>0</v>
      </c>
      <c r="N323" s="11">
        <v>1</v>
      </c>
      <c r="O323" s="11">
        <v>3</v>
      </c>
      <c r="P323" s="11">
        <v>8</v>
      </c>
      <c r="Q323" s="11">
        <v>1</v>
      </c>
      <c r="R323" s="11">
        <v>1</v>
      </c>
      <c r="S323" s="11">
        <v>3</v>
      </c>
      <c r="T323" s="11">
        <v>6</v>
      </c>
      <c r="U323" s="11" t="s">
        <v>582</v>
      </c>
      <c r="W323" s="6" t="str">
        <f>IF(X323="","",IF(X323=รายชื่อชมรม!$B$13,รายชื่อชมรม!$A$13,IF(X323=รายชื่อชมรม!$B$14,รายชื่อชมรม!$A$14,IF(X323=รายชื่อชมรม!$B$15,รายชื่อชมรม!$A$15,IF(X323=รายชื่อชมรม!$B$16,รายชื่อชมรม!$A$16,IF(X323=รายชื่อชมรม!$B$17,รายชื่อชมรม!$A$17,IF(X323=รายชื่อชมรม!$B$18,รายชื่อชมรม!$A$18,IF(X323=รายชื่อชมรม!$B$19,รายชื่อชมรม!$A$19,IF(X323=รายชื่อชมรม!$B$20,รายชื่อชมรม!$A$20,IF(X323=รายชื่อชมรม!$B$21,รายชื่อชมรม!$A$21,IF(X323=รายชื่อชมรม!$B$22,รายชื่อชมรม!$A$22,"-")))))))))))</f>
        <v>ช68210</v>
      </c>
      <c r="X323" s="6" t="s">
        <v>2323</v>
      </c>
      <c r="Y323" s="6" t="str">
        <f>IF(W323=0,"",IF(W323="-","",IF(W323="","",VLOOKUP(W323,รายชื่อชมรม!$A$3:$F$83,3,FALSE))))</f>
        <v>นางสาวจันทนา  เกิดจันทร์ตรง</v>
      </c>
      <c r="Z323" s="6" t="str">
        <f>IF(Y323=$Z$4,MAX(Z$1:$Z322)+1,"")</f>
        <v/>
      </c>
      <c r="AA323" s="6" t="str">
        <f>IF($Y323=AA$4,MAX(AA$1:AA322)+1,"")</f>
        <v/>
      </c>
      <c r="AB323" s="6" t="str">
        <f>IF($Y323=AB$4,MAX(AB$1:AB322)+1,"")</f>
        <v/>
      </c>
      <c r="AC323" s="6" t="str">
        <f>IF($Y323=AC$4,MAX(AC$1:AC322)+1,"")</f>
        <v/>
      </c>
      <c r="AD323" s="6" t="str">
        <f>IF($Y323=AD$4,MAX(AD$1:AD322)+1,"")</f>
        <v/>
      </c>
      <c r="AE323" s="6" t="str">
        <f>IF($Y323=AE$4,MAX(AE$1:AE322)+1,"")</f>
        <v/>
      </c>
      <c r="AF323" s="6" t="str">
        <f>IF($Y323=AF$4,MAX(AF$1:AF322)+1,"")</f>
        <v/>
      </c>
      <c r="AG323" s="6" t="str">
        <f>IF($Y323=AG$4,MAX(AG$1:AG322)+1,"")</f>
        <v/>
      </c>
      <c r="AH323" s="6">
        <f>IF($Y323=AH$4,MAX(AH$1:AH322)+1,"")</f>
        <v>55</v>
      </c>
      <c r="AI323" s="5">
        <f t="shared" si="64"/>
        <v>55</v>
      </c>
      <c r="AK323" s="6" t="str">
        <f>IF($W323=AK$4,MAX(AK$1:AK322)+1,"")</f>
        <v/>
      </c>
      <c r="AL323" s="6" t="str">
        <f>IF($W323=AL$4,MAX(AL$1:AL322)+1,"")</f>
        <v/>
      </c>
      <c r="AM323" s="6" t="str">
        <f>IF($W323=AM$4,MAX(AM$1:AM322)+1,"")</f>
        <v/>
      </c>
      <c r="AN323" s="6" t="str">
        <f>IF($W323=AN$4,MAX(AN$1:AN322)+1,"")</f>
        <v/>
      </c>
      <c r="AO323" s="6" t="str">
        <f>IF($W323=AO$4,MAX(AO$1:AO322)+1,"")</f>
        <v/>
      </c>
      <c r="AP323" s="6" t="str">
        <f>IF($W323=AP$4,MAX(AP$1:AP322)+1,"")</f>
        <v/>
      </c>
      <c r="AQ323" s="6" t="str">
        <f>IF($W323=AQ$4,MAX(AQ$1:AQ322)+1,"")</f>
        <v/>
      </c>
      <c r="AR323" s="6" t="str">
        <f>IF($W323=AR$4,MAX(AR$1:AR322)+1,"")</f>
        <v/>
      </c>
      <c r="AS323" s="6" t="str">
        <f>IF($W323=AS$4,MAX(AS$1:AS322)+1,"")</f>
        <v/>
      </c>
      <c r="AT323" s="6" t="str">
        <f>IF($W323=AT$4,MAX(AT$1:AT322)+1,"")</f>
        <v/>
      </c>
      <c r="AU323" s="6" t="str">
        <f>IF($W323=AU$4,MAX(AU$1:AU322)+1,"")</f>
        <v/>
      </c>
      <c r="AV323" s="6" t="str">
        <f>IF($W323=AV$4,MAX(AV$1:AV322)+1,"")</f>
        <v/>
      </c>
      <c r="AW323" s="6" t="str">
        <f>IF($W323=AW$4,MAX(AW$1:AW322)+1,"")</f>
        <v/>
      </c>
      <c r="AX323" s="6" t="str">
        <f>IF($W323=AX$4,MAX(AX$1:AX322)+1,"")</f>
        <v/>
      </c>
      <c r="AY323" s="6" t="str">
        <f>IF($W323=AY$4,MAX(AY$1:AY322)+1,"")</f>
        <v/>
      </c>
      <c r="AZ323" s="6" t="str">
        <f>IF($W323=AZ$4,MAX(AZ$1:AZ322)+1,"")</f>
        <v/>
      </c>
      <c r="BA323" s="6" t="str">
        <f>IF($W323=BA$4,MAX(BA$1:BA322)+1,"")</f>
        <v/>
      </c>
      <c r="BB323" s="6" t="str">
        <f>IF($W323=BB$4,MAX(BB$1:BB322)+1,"")</f>
        <v/>
      </c>
      <c r="BC323" s="6" t="str">
        <f>IF($W323=BC$4,MAX(BC$1:BC322)+1,"")</f>
        <v/>
      </c>
      <c r="BD323" s="6">
        <f>IF($W323=BD$4,MAX(BD$1:BD322)+1,"")</f>
        <v>16</v>
      </c>
      <c r="BE323" s="6" t="str">
        <f>IF($W323=BE$4,MAX(BE$1:BE322)+1,"")</f>
        <v/>
      </c>
      <c r="BF323" s="6" t="str">
        <f>IF($W323=BF$4,MAX(BF$1:BF322)+1,"")</f>
        <v/>
      </c>
      <c r="BG323" s="6" t="str">
        <f>IF($W323=BG$4,MAX(BG$1:BG322)+1,"")</f>
        <v/>
      </c>
      <c r="BH323" s="6" t="str">
        <f>IF($W323=BH$4,MAX(BH$1:BH322)+1,"")</f>
        <v/>
      </c>
      <c r="BI323" s="6" t="str">
        <f>IF($W323=BI$4,MAX(BI$1:BI322)+1,"")</f>
        <v/>
      </c>
      <c r="BJ323" s="6" t="str">
        <f>IF($W323=BJ$4,MAX(BJ$1:BJ322)+1,"")</f>
        <v/>
      </c>
      <c r="BK323" s="6" t="str">
        <f>IF($W323=BK$4,MAX(BK$1:BK322)+1,"")</f>
        <v/>
      </c>
      <c r="BL323" s="6" t="str">
        <f>IF($W323=BL$4,MAX(BL$1:BL322)+1,"")</f>
        <v/>
      </c>
      <c r="BM323" s="6" t="str">
        <f>IF($W323=BM$4,MAX(BM$1:BM322)+1,"")</f>
        <v/>
      </c>
      <c r="BN323" s="6" t="str">
        <f>IF($W323=BN$4,MAX(BN$1:BN322)+1,"")</f>
        <v/>
      </c>
      <c r="BO323" s="6" t="str">
        <f>IF($W323=BO$4,MAX(BO$1:BO322)+1,"")</f>
        <v/>
      </c>
      <c r="BP323" s="6" t="str">
        <f>IF($W323=BP$4,MAX(BP$1:BP322)+1,"")</f>
        <v/>
      </c>
      <c r="BQ323" s="6" t="str">
        <f>IF($W323=BQ$4,MAX(BQ$1:BQ322)+1,"")</f>
        <v/>
      </c>
      <c r="BR323" s="6" t="str">
        <f>IF($W323=BR$4,MAX(BR$1:BR322)+1,"")</f>
        <v/>
      </c>
      <c r="BS323" s="6" t="str">
        <f>IF($W323=BS$4,MAX(BS$1:BS322)+1,"")</f>
        <v/>
      </c>
      <c r="BT323" s="6" t="str">
        <f>IF($W323=BT$4,MAX(BT$1:BT322)+1,"")</f>
        <v/>
      </c>
      <c r="BU323" s="6" t="str">
        <f>IF($W323=BU$4,MAX(BU$1:BU322)+1,"")</f>
        <v/>
      </c>
      <c r="BV323" s="6" t="str">
        <f>IF($W323=BV$4,MAX(BV$1:BV322)+1,"")</f>
        <v/>
      </c>
      <c r="BW323" s="6" t="str">
        <f>IF($W323=BW$4,MAX(BW$1:BW322)+1,"")</f>
        <v/>
      </c>
      <c r="BX323" s="6" t="str">
        <f>IF($W323=BX$4,MAX(BX$1:BX322)+1,"")</f>
        <v/>
      </c>
      <c r="BY323" s="6" t="str">
        <f>IF($W323=BY$4,MAX(BY$1:BY322)+1,"")</f>
        <v/>
      </c>
      <c r="BZ323" s="6" t="str">
        <f>IF($W323=BZ$4,MAX(BZ$1:BZ322)+1,"")</f>
        <v/>
      </c>
      <c r="CA323" s="6" t="str">
        <f>IF($W323=CA$4,MAX(CA$1:CA322)+1,"")</f>
        <v/>
      </c>
      <c r="CB323" s="6" t="str">
        <f>IF($W323=CB$4,MAX(CB$1:CB322)+1,"")</f>
        <v/>
      </c>
      <c r="CC323" s="6" t="str">
        <f>IF($W323=CC$4,MAX(CC$1:CC322)+1,"")</f>
        <v/>
      </c>
      <c r="CD323" s="6" t="str">
        <f>IF($W323=CD$4,MAX(CD$1:CD322)+1,"")</f>
        <v/>
      </c>
      <c r="CE323" s="6" t="str">
        <f>IF($W323=CE$4,MAX(CE$1:CE322)+1,"")</f>
        <v/>
      </c>
      <c r="CF323" s="6" t="str">
        <f>IF($W323=CF$4,MAX(CF$1:CF322)+1,"")</f>
        <v/>
      </c>
      <c r="CG323" s="6" t="str">
        <f>IF($W323=CG$4,MAX(CG$1:CG322)+1,"")</f>
        <v/>
      </c>
      <c r="CH323" s="6" t="str">
        <f>IF($W323=CH$4,MAX(CH$1:CH322)+1,"")</f>
        <v/>
      </c>
      <c r="CI323" s="6" t="str">
        <f>IF($W323=CI$4,MAX(CI$1:CI322)+1,"")</f>
        <v/>
      </c>
      <c r="CJ323" s="6" t="str">
        <f>IF($W323=CJ$4,MAX(CJ$1:CJ322)+1,"")</f>
        <v/>
      </c>
      <c r="CK323" s="6" t="str">
        <f>IF($W323=CK$4,MAX(CK$1:CK322)+1,"")</f>
        <v/>
      </c>
      <c r="CL323" s="6" t="str">
        <f>IF($W323=CL$4,MAX(CL$1:CL322)+1,"")</f>
        <v/>
      </c>
      <c r="CM323" s="6" t="str">
        <f>IF($W323=CM$4,MAX(CM$1:CM322)+1,"")</f>
        <v/>
      </c>
      <c r="CN323" s="6" t="str">
        <f>IF($W323=CN$4,MAX(CN$1:CN322)+1,"")</f>
        <v/>
      </c>
      <c r="CO323" s="6" t="str">
        <f>IF($W323=CO$4,MAX(CO$1:CO322)+1,"")</f>
        <v/>
      </c>
      <c r="CP323" s="6" t="str">
        <f>IF($W323=CP$4,MAX(CP$1:CP322)+1,"")</f>
        <v/>
      </c>
      <c r="CQ323" s="6" t="str">
        <f>IF($W323=CQ$4,MAX(CQ$1:CQ322)+1,"")</f>
        <v/>
      </c>
      <c r="CR323" s="6" t="str">
        <f>IF($W323=CR$4,MAX(CR$1:CR322)+1,"")</f>
        <v/>
      </c>
      <c r="CS323" s="6" t="str">
        <f>IF($W323=CS$4,MAX(CS$1:CS322)+1,"")</f>
        <v/>
      </c>
      <c r="CT323" s="5">
        <f t="shared" si="65"/>
        <v>16</v>
      </c>
      <c r="CU323" s="6" t="str">
        <f t="shared" si="66"/>
        <v>1749901381136</v>
      </c>
      <c r="CV323" s="5" t="str">
        <f t="shared" si="67"/>
        <v>เด็กหญิง</v>
      </c>
      <c r="CW323" s="5" t="str" cm="1">
        <f t="array" ref="CW323">RIGHT(F323,MIN(LEN(SUBSTITUTE(F323,รายชื่อนักเรียนแยกห้อง!$AD$5:$AD$8,""))))</f>
        <v>นัฐชานันท์</v>
      </c>
      <c r="CX323" s="6" t="str">
        <f t="shared" si="68"/>
        <v/>
      </c>
      <c r="CY323" s="6">
        <f t="shared" si="69"/>
        <v>0</v>
      </c>
      <c r="CZ323" s="5" t="str">
        <f t="shared" si="70"/>
        <v>มัธยมศึกษาปีที่ 2/4-</v>
      </c>
      <c r="DA323" s="5" t="str">
        <f t="shared" si="71"/>
        <v>มัธยมศึกษาปีที่ 2/4-0</v>
      </c>
      <c r="DC323" s="6" t="str">
        <f>IF(DB323="วิทย์-คณิต (เตรียมวิศวะ)",MAX($DC$1:DC322)+1,"")</f>
        <v/>
      </c>
      <c r="DD323" s="6" t="str">
        <f>IF(DB323="วิทย์-คณิต (วิทยาศาสตร์สุขภาพ)",MAX($DD$1:DD322)+1,"")</f>
        <v/>
      </c>
      <c r="DE323" s="6" t="str">
        <f>IF(DB323="ศิลป์การจัดการธุรกิจการค้าสมัยใหม่",MAX($DE$1:DE322)+1,"")</f>
        <v/>
      </c>
      <c r="DF323" s="6" t="str">
        <f>IF(DB323="ศิลป์ภาษาจีนเพื่อธุรกิจ 4.0",MAX($DF$1:DF322)+1,"")</f>
        <v/>
      </c>
      <c r="DG323" s="6" t="str">
        <f>IF(DB323="ศิลป์ภาษาอังกฤษเพื่อการสื่อสารธุรกิจ",MAX($DG$1:DG322)+1,"")</f>
        <v/>
      </c>
      <c r="DH323" s="6" t="str">
        <f>IF(DB323="นวัตกรรมการจัดการเกษตร",MAX($DH$1:DH322)+1,"")</f>
        <v/>
      </c>
      <c r="DI323" s="5">
        <f t="shared" si="72"/>
        <v>0</v>
      </c>
      <c r="DJ323" s="5" t="str">
        <f t="shared" si="73"/>
        <v>มัธยมศึกษาปีที่ 2/4-16</v>
      </c>
      <c r="DK323" s="5" t="str">
        <f t="shared" si="74"/>
        <v>-0</v>
      </c>
      <c r="DL323" s="5" t="str">
        <f t="shared" si="75"/>
        <v>มัธยมศึกษาปีที่ 2</v>
      </c>
    </row>
    <row r="324" spans="1:116">
      <c r="A324" s="5" t="str">
        <f t="shared" si="76"/>
        <v>มัธยมศึกษาปีที่ 2/4-17</v>
      </c>
      <c r="B324" s="5" t="str">
        <f t="shared" si="62"/>
        <v>ช68210-17</v>
      </c>
      <c r="C324" s="5" t="str">
        <f t="shared" si="63"/>
        <v>-0</v>
      </c>
      <c r="D324" s="8">
        <v>17</v>
      </c>
      <c r="E324" s="9" t="s">
        <v>866</v>
      </c>
      <c r="F324" s="3" t="s">
        <v>867</v>
      </c>
      <c r="G324" s="3" t="s">
        <v>573</v>
      </c>
      <c r="H324" s="11">
        <v>1</v>
      </c>
      <c r="I324" s="11">
        <v>7</v>
      </c>
      <c r="J324" s="11">
        <v>0</v>
      </c>
      <c r="K324" s="11">
        <v>9</v>
      </c>
      <c r="L324" s="11">
        <v>9</v>
      </c>
      <c r="M324" s="11">
        <v>0</v>
      </c>
      <c r="N324" s="11">
        <v>1</v>
      </c>
      <c r="O324" s="11">
        <v>8</v>
      </c>
      <c r="P324" s="11">
        <v>9</v>
      </c>
      <c r="Q324" s="11">
        <v>7</v>
      </c>
      <c r="R324" s="11">
        <v>6</v>
      </c>
      <c r="S324" s="11">
        <v>2</v>
      </c>
      <c r="T324" s="11">
        <v>1</v>
      </c>
      <c r="U324" s="11" t="s">
        <v>582</v>
      </c>
      <c r="W324" s="6" t="str">
        <f>IF(X324="","",IF(X324=รายชื่อชมรม!$B$13,รายชื่อชมรม!$A$13,IF(X324=รายชื่อชมรม!$B$14,รายชื่อชมรม!$A$14,IF(X324=รายชื่อชมรม!$B$15,รายชื่อชมรม!$A$15,IF(X324=รายชื่อชมรม!$B$16,รายชื่อชมรม!$A$16,IF(X324=รายชื่อชมรม!$B$17,รายชื่อชมรม!$A$17,IF(X324=รายชื่อชมรม!$B$18,รายชื่อชมรม!$A$18,IF(X324=รายชื่อชมรม!$B$19,รายชื่อชมรม!$A$19,IF(X324=รายชื่อชมรม!$B$20,รายชื่อชมรม!$A$20,IF(X324=รายชื่อชมรม!$B$21,รายชื่อชมรม!$A$21,IF(X324=รายชื่อชมรม!$B$22,รายชื่อชมรม!$A$22,"-")))))))))))</f>
        <v>ช68210</v>
      </c>
      <c r="X324" s="6" t="s">
        <v>2323</v>
      </c>
      <c r="Y324" s="6" t="str">
        <f>IF(W324=0,"",IF(W324="-","",IF(W324="","",VLOOKUP(W324,รายชื่อชมรม!$A$3:$F$83,3,FALSE))))</f>
        <v>นางสาวจันทนา  เกิดจันทร์ตรง</v>
      </c>
      <c r="Z324" s="6" t="str">
        <f>IF(Y324=$Z$4,MAX(Z$1:$Z323)+1,"")</f>
        <v/>
      </c>
      <c r="AA324" s="6" t="str">
        <f>IF($Y324=AA$4,MAX(AA$1:AA323)+1,"")</f>
        <v/>
      </c>
      <c r="AB324" s="6" t="str">
        <f>IF($Y324=AB$4,MAX(AB$1:AB323)+1,"")</f>
        <v/>
      </c>
      <c r="AC324" s="6" t="str">
        <f>IF($Y324=AC$4,MAX(AC$1:AC323)+1,"")</f>
        <v/>
      </c>
      <c r="AD324" s="6" t="str">
        <f>IF($Y324=AD$4,MAX(AD$1:AD323)+1,"")</f>
        <v/>
      </c>
      <c r="AE324" s="6" t="str">
        <f>IF($Y324=AE$4,MAX(AE$1:AE323)+1,"")</f>
        <v/>
      </c>
      <c r="AF324" s="6" t="str">
        <f>IF($Y324=AF$4,MAX(AF$1:AF323)+1,"")</f>
        <v/>
      </c>
      <c r="AG324" s="6" t="str">
        <f>IF($Y324=AG$4,MAX(AG$1:AG323)+1,"")</f>
        <v/>
      </c>
      <c r="AH324" s="6">
        <f>IF($Y324=AH$4,MAX(AH$1:AH323)+1,"")</f>
        <v>56</v>
      </c>
      <c r="AI324" s="5">
        <f t="shared" si="64"/>
        <v>56</v>
      </c>
      <c r="AK324" s="6" t="str">
        <f>IF($W324=AK$4,MAX(AK$1:AK323)+1,"")</f>
        <v/>
      </c>
      <c r="AL324" s="6" t="str">
        <f>IF($W324=AL$4,MAX(AL$1:AL323)+1,"")</f>
        <v/>
      </c>
      <c r="AM324" s="6" t="str">
        <f>IF($W324=AM$4,MAX(AM$1:AM323)+1,"")</f>
        <v/>
      </c>
      <c r="AN324" s="6" t="str">
        <f>IF($W324=AN$4,MAX(AN$1:AN323)+1,"")</f>
        <v/>
      </c>
      <c r="AO324" s="6" t="str">
        <f>IF($W324=AO$4,MAX(AO$1:AO323)+1,"")</f>
        <v/>
      </c>
      <c r="AP324" s="6" t="str">
        <f>IF($W324=AP$4,MAX(AP$1:AP323)+1,"")</f>
        <v/>
      </c>
      <c r="AQ324" s="6" t="str">
        <f>IF($W324=AQ$4,MAX(AQ$1:AQ323)+1,"")</f>
        <v/>
      </c>
      <c r="AR324" s="6" t="str">
        <f>IF($W324=AR$4,MAX(AR$1:AR323)+1,"")</f>
        <v/>
      </c>
      <c r="AS324" s="6" t="str">
        <f>IF($W324=AS$4,MAX(AS$1:AS323)+1,"")</f>
        <v/>
      </c>
      <c r="AT324" s="6" t="str">
        <f>IF($W324=AT$4,MAX(AT$1:AT323)+1,"")</f>
        <v/>
      </c>
      <c r="AU324" s="6" t="str">
        <f>IF($W324=AU$4,MAX(AU$1:AU323)+1,"")</f>
        <v/>
      </c>
      <c r="AV324" s="6" t="str">
        <f>IF($W324=AV$4,MAX(AV$1:AV323)+1,"")</f>
        <v/>
      </c>
      <c r="AW324" s="6" t="str">
        <f>IF($W324=AW$4,MAX(AW$1:AW323)+1,"")</f>
        <v/>
      </c>
      <c r="AX324" s="6" t="str">
        <f>IF($W324=AX$4,MAX(AX$1:AX323)+1,"")</f>
        <v/>
      </c>
      <c r="AY324" s="6" t="str">
        <f>IF($W324=AY$4,MAX(AY$1:AY323)+1,"")</f>
        <v/>
      </c>
      <c r="AZ324" s="6" t="str">
        <f>IF($W324=AZ$4,MAX(AZ$1:AZ323)+1,"")</f>
        <v/>
      </c>
      <c r="BA324" s="6" t="str">
        <f>IF($W324=BA$4,MAX(BA$1:BA323)+1,"")</f>
        <v/>
      </c>
      <c r="BB324" s="6" t="str">
        <f>IF($W324=BB$4,MAX(BB$1:BB323)+1,"")</f>
        <v/>
      </c>
      <c r="BC324" s="6" t="str">
        <f>IF($W324=BC$4,MAX(BC$1:BC323)+1,"")</f>
        <v/>
      </c>
      <c r="BD324" s="6">
        <f>IF($W324=BD$4,MAX(BD$1:BD323)+1,"")</f>
        <v>17</v>
      </c>
      <c r="BE324" s="6" t="str">
        <f>IF($W324=BE$4,MAX(BE$1:BE323)+1,"")</f>
        <v/>
      </c>
      <c r="BF324" s="6" t="str">
        <f>IF($W324=BF$4,MAX(BF$1:BF323)+1,"")</f>
        <v/>
      </c>
      <c r="BG324" s="6" t="str">
        <f>IF($W324=BG$4,MAX(BG$1:BG323)+1,"")</f>
        <v/>
      </c>
      <c r="BH324" s="6" t="str">
        <f>IF($W324=BH$4,MAX(BH$1:BH323)+1,"")</f>
        <v/>
      </c>
      <c r="BI324" s="6" t="str">
        <f>IF($W324=BI$4,MAX(BI$1:BI323)+1,"")</f>
        <v/>
      </c>
      <c r="BJ324" s="6" t="str">
        <f>IF($W324=BJ$4,MAX(BJ$1:BJ323)+1,"")</f>
        <v/>
      </c>
      <c r="BK324" s="6" t="str">
        <f>IF($W324=BK$4,MAX(BK$1:BK323)+1,"")</f>
        <v/>
      </c>
      <c r="BL324" s="6" t="str">
        <f>IF($W324=BL$4,MAX(BL$1:BL323)+1,"")</f>
        <v/>
      </c>
      <c r="BM324" s="6" t="str">
        <f>IF($W324=BM$4,MAX(BM$1:BM323)+1,"")</f>
        <v/>
      </c>
      <c r="BN324" s="6" t="str">
        <f>IF($W324=BN$4,MAX(BN$1:BN323)+1,"")</f>
        <v/>
      </c>
      <c r="BO324" s="6" t="str">
        <f>IF($W324=BO$4,MAX(BO$1:BO323)+1,"")</f>
        <v/>
      </c>
      <c r="BP324" s="6" t="str">
        <f>IF($W324=BP$4,MAX(BP$1:BP323)+1,"")</f>
        <v/>
      </c>
      <c r="BQ324" s="6" t="str">
        <f>IF($W324=BQ$4,MAX(BQ$1:BQ323)+1,"")</f>
        <v/>
      </c>
      <c r="BR324" s="6" t="str">
        <f>IF($W324=BR$4,MAX(BR$1:BR323)+1,"")</f>
        <v/>
      </c>
      <c r="BS324" s="6" t="str">
        <f>IF($W324=BS$4,MAX(BS$1:BS323)+1,"")</f>
        <v/>
      </c>
      <c r="BT324" s="6" t="str">
        <f>IF($W324=BT$4,MAX(BT$1:BT323)+1,"")</f>
        <v/>
      </c>
      <c r="BU324" s="6" t="str">
        <f>IF($W324=BU$4,MAX(BU$1:BU323)+1,"")</f>
        <v/>
      </c>
      <c r="BV324" s="6" t="str">
        <f>IF($W324=BV$4,MAX(BV$1:BV323)+1,"")</f>
        <v/>
      </c>
      <c r="BW324" s="6" t="str">
        <f>IF($W324=BW$4,MAX(BW$1:BW323)+1,"")</f>
        <v/>
      </c>
      <c r="BX324" s="6" t="str">
        <f>IF($W324=BX$4,MAX(BX$1:BX323)+1,"")</f>
        <v/>
      </c>
      <c r="BY324" s="6" t="str">
        <f>IF($W324=BY$4,MAX(BY$1:BY323)+1,"")</f>
        <v/>
      </c>
      <c r="BZ324" s="6" t="str">
        <f>IF($W324=BZ$4,MAX(BZ$1:BZ323)+1,"")</f>
        <v/>
      </c>
      <c r="CA324" s="6" t="str">
        <f>IF($W324=CA$4,MAX(CA$1:CA323)+1,"")</f>
        <v/>
      </c>
      <c r="CB324" s="6" t="str">
        <f>IF($W324=CB$4,MAX(CB$1:CB323)+1,"")</f>
        <v/>
      </c>
      <c r="CC324" s="6" t="str">
        <f>IF($W324=CC$4,MAX(CC$1:CC323)+1,"")</f>
        <v/>
      </c>
      <c r="CD324" s="6" t="str">
        <f>IF($W324=CD$4,MAX(CD$1:CD323)+1,"")</f>
        <v/>
      </c>
      <c r="CE324" s="6" t="str">
        <f>IF($W324=CE$4,MAX(CE$1:CE323)+1,"")</f>
        <v/>
      </c>
      <c r="CF324" s="6" t="str">
        <f>IF($W324=CF$4,MAX(CF$1:CF323)+1,"")</f>
        <v/>
      </c>
      <c r="CG324" s="6" t="str">
        <f>IF($W324=CG$4,MAX(CG$1:CG323)+1,"")</f>
        <v/>
      </c>
      <c r="CH324" s="6" t="str">
        <f>IF($W324=CH$4,MAX(CH$1:CH323)+1,"")</f>
        <v/>
      </c>
      <c r="CI324" s="6" t="str">
        <f>IF($W324=CI$4,MAX(CI$1:CI323)+1,"")</f>
        <v/>
      </c>
      <c r="CJ324" s="6" t="str">
        <f>IF($W324=CJ$4,MAX(CJ$1:CJ323)+1,"")</f>
        <v/>
      </c>
      <c r="CK324" s="6" t="str">
        <f>IF($W324=CK$4,MAX(CK$1:CK323)+1,"")</f>
        <v/>
      </c>
      <c r="CL324" s="6" t="str">
        <f>IF($W324=CL$4,MAX(CL$1:CL323)+1,"")</f>
        <v/>
      </c>
      <c r="CM324" s="6" t="str">
        <f>IF($W324=CM$4,MAX(CM$1:CM323)+1,"")</f>
        <v/>
      </c>
      <c r="CN324" s="6" t="str">
        <f>IF($W324=CN$4,MAX(CN$1:CN323)+1,"")</f>
        <v/>
      </c>
      <c r="CO324" s="6" t="str">
        <f>IF($W324=CO$4,MAX(CO$1:CO323)+1,"")</f>
        <v/>
      </c>
      <c r="CP324" s="6" t="str">
        <f>IF($W324=CP$4,MAX(CP$1:CP323)+1,"")</f>
        <v/>
      </c>
      <c r="CQ324" s="6" t="str">
        <f>IF($W324=CQ$4,MAX(CQ$1:CQ323)+1,"")</f>
        <v/>
      </c>
      <c r="CR324" s="6" t="str">
        <f>IF($W324=CR$4,MAX(CR$1:CR323)+1,"")</f>
        <v/>
      </c>
      <c r="CS324" s="6" t="str">
        <f>IF($W324=CS$4,MAX(CS$1:CS323)+1,"")</f>
        <v/>
      </c>
      <c r="CT324" s="5">
        <f t="shared" si="65"/>
        <v>17</v>
      </c>
      <c r="CU324" s="6" t="str">
        <f t="shared" si="66"/>
        <v>1709901897621</v>
      </c>
      <c r="CV324" s="5" t="str">
        <f t="shared" si="67"/>
        <v>เด็กหญิง</v>
      </c>
      <c r="CW324" s="5" t="str" cm="1">
        <f t="array" ref="CW324">RIGHT(F324,MIN(LEN(SUBSTITUTE(F324,รายชื่อนักเรียนแยกห้อง!$AD$5:$AD$8,""))))</f>
        <v>ณิชาภัทร</v>
      </c>
      <c r="CX324" s="6" t="str">
        <f t="shared" si="68"/>
        <v/>
      </c>
      <c r="CY324" s="6">
        <f t="shared" si="69"/>
        <v>0</v>
      </c>
      <c r="CZ324" s="5" t="str">
        <f t="shared" si="70"/>
        <v>มัธยมศึกษาปีที่ 2/4-</v>
      </c>
      <c r="DA324" s="5" t="str">
        <f t="shared" si="71"/>
        <v>มัธยมศึกษาปีที่ 2/4-0</v>
      </c>
      <c r="DC324" s="6" t="str">
        <f>IF(DB324="วิทย์-คณิต (เตรียมวิศวะ)",MAX($DC$1:DC323)+1,"")</f>
        <v/>
      </c>
      <c r="DD324" s="6" t="str">
        <f>IF(DB324="วิทย์-คณิต (วิทยาศาสตร์สุขภาพ)",MAX($DD$1:DD323)+1,"")</f>
        <v/>
      </c>
      <c r="DE324" s="6" t="str">
        <f>IF(DB324="ศิลป์การจัดการธุรกิจการค้าสมัยใหม่",MAX($DE$1:DE323)+1,"")</f>
        <v/>
      </c>
      <c r="DF324" s="6" t="str">
        <f>IF(DB324="ศิลป์ภาษาจีนเพื่อธุรกิจ 4.0",MAX($DF$1:DF323)+1,"")</f>
        <v/>
      </c>
      <c r="DG324" s="6" t="str">
        <f>IF(DB324="ศิลป์ภาษาอังกฤษเพื่อการสื่อสารธุรกิจ",MAX($DG$1:DG323)+1,"")</f>
        <v/>
      </c>
      <c r="DH324" s="6" t="str">
        <f>IF(DB324="นวัตกรรมการจัดการเกษตร",MAX($DH$1:DH323)+1,"")</f>
        <v/>
      </c>
      <c r="DI324" s="5">
        <f t="shared" si="72"/>
        <v>0</v>
      </c>
      <c r="DJ324" s="5" t="str">
        <f t="shared" si="73"/>
        <v>มัธยมศึกษาปีที่ 2/4-17</v>
      </c>
      <c r="DK324" s="5" t="str">
        <f t="shared" si="74"/>
        <v>-0</v>
      </c>
      <c r="DL324" s="5" t="str">
        <f t="shared" si="75"/>
        <v>มัธยมศึกษาปีที่ 2</v>
      </c>
    </row>
    <row r="325" spans="1:116">
      <c r="A325" s="5" t="str">
        <f t="shared" si="76"/>
        <v>มัธยมศึกษาปีที่ 2/4-18</v>
      </c>
      <c r="B325" s="5" t="str">
        <f t="shared" si="62"/>
        <v>ช68210-18</v>
      </c>
      <c r="C325" s="5" t="str">
        <f t="shared" si="63"/>
        <v>-0</v>
      </c>
      <c r="D325" s="8">
        <v>18</v>
      </c>
      <c r="E325" s="9" t="s">
        <v>868</v>
      </c>
      <c r="F325" s="3" t="s">
        <v>869</v>
      </c>
      <c r="G325" s="3" t="s">
        <v>870</v>
      </c>
      <c r="H325" s="11">
        <v>1</v>
      </c>
      <c r="I325" s="11">
        <v>7</v>
      </c>
      <c r="J325" s="11">
        <v>0</v>
      </c>
      <c r="K325" s="11">
        <v>9</v>
      </c>
      <c r="L325" s="11">
        <v>9</v>
      </c>
      <c r="M325" s="11">
        <v>0</v>
      </c>
      <c r="N325" s="11">
        <v>1</v>
      </c>
      <c r="O325" s="11">
        <v>8</v>
      </c>
      <c r="P325" s="11">
        <v>8</v>
      </c>
      <c r="Q325" s="11">
        <v>8</v>
      </c>
      <c r="R325" s="11">
        <v>6</v>
      </c>
      <c r="S325" s="11">
        <v>3</v>
      </c>
      <c r="T325" s="11">
        <v>0</v>
      </c>
      <c r="U325" s="11" t="s">
        <v>582</v>
      </c>
      <c r="W325" s="6" t="str">
        <f>IF(X325="","",IF(X325=รายชื่อชมรม!$B$13,รายชื่อชมรม!$A$13,IF(X325=รายชื่อชมรม!$B$14,รายชื่อชมรม!$A$14,IF(X325=รายชื่อชมรม!$B$15,รายชื่อชมรม!$A$15,IF(X325=รายชื่อชมรม!$B$16,รายชื่อชมรม!$A$16,IF(X325=รายชื่อชมรม!$B$17,รายชื่อชมรม!$A$17,IF(X325=รายชื่อชมรม!$B$18,รายชื่อชมรม!$A$18,IF(X325=รายชื่อชมรม!$B$19,รายชื่อชมรม!$A$19,IF(X325=รายชื่อชมรม!$B$20,รายชื่อชมรม!$A$20,IF(X325=รายชื่อชมรม!$B$21,รายชื่อชมรม!$A$21,IF(X325=รายชื่อชมรม!$B$22,รายชื่อชมรม!$A$22,"-")))))))))))</f>
        <v>ช68210</v>
      </c>
      <c r="X325" s="6" t="s">
        <v>2323</v>
      </c>
      <c r="Y325" s="6" t="str">
        <f>IF(W325=0,"",IF(W325="-","",IF(W325="","",VLOOKUP(W325,รายชื่อชมรม!$A$3:$F$83,3,FALSE))))</f>
        <v>นางสาวจันทนา  เกิดจันทร์ตรง</v>
      </c>
      <c r="Z325" s="6" t="str">
        <f>IF(Y325=$Z$4,MAX(Z$1:$Z324)+1,"")</f>
        <v/>
      </c>
      <c r="AA325" s="6" t="str">
        <f>IF($Y325=AA$4,MAX(AA$1:AA324)+1,"")</f>
        <v/>
      </c>
      <c r="AB325" s="6" t="str">
        <f>IF($Y325=AB$4,MAX(AB$1:AB324)+1,"")</f>
        <v/>
      </c>
      <c r="AC325" s="6" t="str">
        <f>IF($Y325=AC$4,MAX(AC$1:AC324)+1,"")</f>
        <v/>
      </c>
      <c r="AD325" s="6" t="str">
        <f>IF($Y325=AD$4,MAX(AD$1:AD324)+1,"")</f>
        <v/>
      </c>
      <c r="AE325" s="6" t="str">
        <f>IF($Y325=AE$4,MAX(AE$1:AE324)+1,"")</f>
        <v/>
      </c>
      <c r="AF325" s="6" t="str">
        <f>IF($Y325=AF$4,MAX(AF$1:AF324)+1,"")</f>
        <v/>
      </c>
      <c r="AG325" s="6" t="str">
        <f>IF($Y325=AG$4,MAX(AG$1:AG324)+1,"")</f>
        <v/>
      </c>
      <c r="AH325" s="6">
        <f>IF($Y325=AH$4,MAX(AH$1:AH324)+1,"")</f>
        <v>57</v>
      </c>
      <c r="AI325" s="5">
        <f t="shared" si="64"/>
        <v>57</v>
      </c>
      <c r="AK325" s="6" t="str">
        <f>IF($W325=AK$4,MAX(AK$1:AK324)+1,"")</f>
        <v/>
      </c>
      <c r="AL325" s="6" t="str">
        <f>IF($W325=AL$4,MAX(AL$1:AL324)+1,"")</f>
        <v/>
      </c>
      <c r="AM325" s="6" t="str">
        <f>IF($W325=AM$4,MAX(AM$1:AM324)+1,"")</f>
        <v/>
      </c>
      <c r="AN325" s="6" t="str">
        <f>IF($W325=AN$4,MAX(AN$1:AN324)+1,"")</f>
        <v/>
      </c>
      <c r="AO325" s="6" t="str">
        <f>IF($W325=AO$4,MAX(AO$1:AO324)+1,"")</f>
        <v/>
      </c>
      <c r="AP325" s="6" t="str">
        <f>IF($W325=AP$4,MAX(AP$1:AP324)+1,"")</f>
        <v/>
      </c>
      <c r="AQ325" s="6" t="str">
        <f>IF($W325=AQ$4,MAX(AQ$1:AQ324)+1,"")</f>
        <v/>
      </c>
      <c r="AR325" s="6" t="str">
        <f>IF($W325=AR$4,MAX(AR$1:AR324)+1,"")</f>
        <v/>
      </c>
      <c r="AS325" s="6" t="str">
        <f>IF($W325=AS$4,MAX(AS$1:AS324)+1,"")</f>
        <v/>
      </c>
      <c r="AT325" s="6" t="str">
        <f>IF($W325=AT$4,MAX(AT$1:AT324)+1,"")</f>
        <v/>
      </c>
      <c r="AU325" s="6" t="str">
        <f>IF($W325=AU$4,MAX(AU$1:AU324)+1,"")</f>
        <v/>
      </c>
      <c r="AV325" s="6" t="str">
        <f>IF($W325=AV$4,MAX(AV$1:AV324)+1,"")</f>
        <v/>
      </c>
      <c r="AW325" s="6" t="str">
        <f>IF($W325=AW$4,MAX(AW$1:AW324)+1,"")</f>
        <v/>
      </c>
      <c r="AX325" s="6" t="str">
        <f>IF($W325=AX$4,MAX(AX$1:AX324)+1,"")</f>
        <v/>
      </c>
      <c r="AY325" s="6" t="str">
        <f>IF($W325=AY$4,MAX(AY$1:AY324)+1,"")</f>
        <v/>
      </c>
      <c r="AZ325" s="6" t="str">
        <f>IF($W325=AZ$4,MAX(AZ$1:AZ324)+1,"")</f>
        <v/>
      </c>
      <c r="BA325" s="6" t="str">
        <f>IF($W325=BA$4,MAX(BA$1:BA324)+1,"")</f>
        <v/>
      </c>
      <c r="BB325" s="6" t="str">
        <f>IF($W325=BB$4,MAX(BB$1:BB324)+1,"")</f>
        <v/>
      </c>
      <c r="BC325" s="6" t="str">
        <f>IF($W325=BC$4,MAX(BC$1:BC324)+1,"")</f>
        <v/>
      </c>
      <c r="BD325" s="6">
        <f>IF($W325=BD$4,MAX(BD$1:BD324)+1,"")</f>
        <v>18</v>
      </c>
      <c r="BE325" s="6" t="str">
        <f>IF($W325=BE$4,MAX(BE$1:BE324)+1,"")</f>
        <v/>
      </c>
      <c r="BF325" s="6" t="str">
        <f>IF($W325=BF$4,MAX(BF$1:BF324)+1,"")</f>
        <v/>
      </c>
      <c r="BG325" s="6" t="str">
        <f>IF($W325=BG$4,MAX(BG$1:BG324)+1,"")</f>
        <v/>
      </c>
      <c r="BH325" s="6" t="str">
        <f>IF($W325=BH$4,MAX(BH$1:BH324)+1,"")</f>
        <v/>
      </c>
      <c r="BI325" s="6" t="str">
        <f>IF($W325=BI$4,MAX(BI$1:BI324)+1,"")</f>
        <v/>
      </c>
      <c r="BJ325" s="6" t="str">
        <f>IF($W325=BJ$4,MAX(BJ$1:BJ324)+1,"")</f>
        <v/>
      </c>
      <c r="BK325" s="6" t="str">
        <f>IF($W325=BK$4,MAX(BK$1:BK324)+1,"")</f>
        <v/>
      </c>
      <c r="BL325" s="6" t="str">
        <f>IF($W325=BL$4,MAX(BL$1:BL324)+1,"")</f>
        <v/>
      </c>
      <c r="BM325" s="6" t="str">
        <f>IF($W325=BM$4,MAX(BM$1:BM324)+1,"")</f>
        <v/>
      </c>
      <c r="BN325" s="6" t="str">
        <f>IF($W325=BN$4,MAX(BN$1:BN324)+1,"")</f>
        <v/>
      </c>
      <c r="BO325" s="6" t="str">
        <f>IF($W325=BO$4,MAX(BO$1:BO324)+1,"")</f>
        <v/>
      </c>
      <c r="BP325" s="6" t="str">
        <f>IF($W325=BP$4,MAX(BP$1:BP324)+1,"")</f>
        <v/>
      </c>
      <c r="BQ325" s="6" t="str">
        <f>IF($W325=BQ$4,MAX(BQ$1:BQ324)+1,"")</f>
        <v/>
      </c>
      <c r="BR325" s="6" t="str">
        <f>IF($W325=BR$4,MAX(BR$1:BR324)+1,"")</f>
        <v/>
      </c>
      <c r="BS325" s="6" t="str">
        <f>IF($W325=BS$4,MAX(BS$1:BS324)+1,"")</f>
        <v/>
      </c>
      <c r="BT325" s="6" t="str">
        <f>IF($W325=BT$4,MAX(BT$1:BT324)+1,"")</f>
        <v/>
      </c>
      <c r="BU325" s="6" t="str">
        <f>IF($W325=BU$4,MAX(BU$1:BU324)+1,"")</f>
        <v/>
      </c>
      <c r="BV325" s="6" t="str">
        <f>IF($W325=BV$4,MAX(BV$1:BV324)+1,"")</f>
        <v/>
      </c>
      <c r="BW325" s="6" t="str">
        <f>IF($W325=BW$4,MAX(BW$1:BW324)+1,"")</f>
        <v/>
      </c>
      <c r="BX325" s="6" t="str">
        <f>IF($W325=BX$4,MAX(BX$1:BX324)+1,"")</f>
        <v/>
      </c>
      <c r="BY325" s="6" t="str">
        <f>IF($W325=BY$4,MAX(BY$1:BY324)+1,"")</f>
        <v/>
      </c>
      <c r="BZ325" s="6" t="str">
        <f>IF($W325=BZ$4,MAX(BZ$1:BZ324)+1,"")</f>
        <v/>
      </c>
      <c r="CA325" s="6" t="str">
        <f>IF($W325=CA$4,MAX(CA$1:CA324)+1,"")</f>
        <v/>
      </c>
      <c r="CB325" s="6" t="str">
        <f>IF($W325=CB$4,MAX(CB$1:CB324)+1,"")</f>
        <v/>
      </c>
      <c r="CC325" s="6" t="str">
        <f>IF($W325=CC$4,MAX(CC$1:CC324)+1,"")</f>
        <v/>
      </c>
      <c r="CD325" s="6" t="str">
        <f>IF($W325=CD$4,MAX(CD$1:CD324)+1,"")</f>
        <v/>
      </c>
      <c r="CE325" s="6" t="str">
        <f>IF($W325=CE$4,MAX(CE$1:CE324)+1,"")</f>
        <v/>
      </c>
      <c r="CF325" s="6" t="str">
        <f>IF($W325=CF$4,MAX(CF$1:CF324)+1,"")</f>
        <v/>
      </c>
      <c r="CG325" s="6" t="str">
        <f>IF($W325=CG$4,MAX(CG$1:CG324)+1,"")</f>
        <v/>
      </c>
      <c r="CH325" s="6" t="str">
        <f>IF($W325=CH$4,MAX(CH$1:CH324)+1,"")</f>
        <v/>
      </c>
      <c r="CI325" s="6" t="str">
        <f>IF($W325=CI$4,MAX(CI$1:CI324)+1,"")</f>
        <v/>
      </c>
      <c r="CJ325" s="6" t="str">
        <f>IF($W325=CJ$4,MAX(CJ$1:CJ324)+1,"")</f>
        <v/>
      </c>
      <c r="CK325" s="6" t="str">
        <f>IF($W325=CK$4,MAX(CK$1:CK324)+1,"")</f>
        <v/>
      </c>
      <c r="CL325" s="6" t="str">
        <f>IF($W325=CL$4,MAX(CL$1:CL324)+1,"")</f>
        <v/>
      </c>
      <c r="CM325" s="6" t="str">
        <f>IF($W325=CM$4,MAX(CM$1:CM324)+1,"")</f>
        <v/>
      </c>
      <c r="CN325" s="6" t="str">
        <f>IF($W325=CN$4,MAX(CN$1:CN324)+1,"")</f>
        <v/>
      </c>
      <c r="CO325" s="6" t="str">
        <f>IF($W325=CO$4,MAX(CO$1:CO324)+1,"")</f>
        <v/>
      </c>
      <c r="CP325" s="6" t="str">
        <f>IF($W325=CP$4,MAX(CP$1:CP324)+1,"")</f>
        <v/>
      </c>
      <c r="CQ325" s="6" t="str">
        <f>IF($W325=CQ$4,MAX(CQ$1:CQ324)+1,"")</f>
        <v/>
      </c>
      <c r="CR325" s="6" t="str">
        <f>IF($W325=CR$4,MAX(CR$1:CR324)+1,"")</f>
        <v/>
      </c>
      <c r="CS325" s="6" t="str">
        <f>IF($W325=CS$4,MAX(CS$1:CS324)+1,"")</f>
        <v/>
      </c>
      <c r="CT325" s="5">
        <f t="shared" si="65"/>
        <v>18</v>
      </c>
      <c r="CU325" s="6" t="str">
        <f t="shared" si="66"/>
        <v>1709901888630</v>
      </c>
      <c r="CV325" s="5" t="str">
        <f t="shared" si="67"/>
        <v>เด็กหญิง</v>
      </c>
      <c r="CW325" s="5" t="str" cm="1">
        <f t="array" ref="CW325">RIGHT(F325,MIN(LEN(SUBSTITUTE(F325,รายชื่อนักเรียนแยกห้อง!$AD$5:$AD$8,""))))</f>
        <v>ลัดดาวัลย์</v>
      </c>
      <c r="CX325" s="6" t="str">
        <f t="shared" si="68"/>
        <v/>
      </c>
      <c r="CY325" s="6">
        <f t="shared" si="69"/>
        <v>0</v>
      </c>
      <c r="CZ325" s="5" t="str">
        <f t="shared" si="70"/>
        <v>มัธยมศึกษาปีที่ 2/4-</v>
      </c>
      <c r="DA325" s="5" t="str">
        <f t="shared" si="71"/>
        <v>มัธยมศึกษาปีที่ 2/4-0</v>
      </c>
      <c r="DC325" s="6" t="str">
        <f>IF(DB325="วิทย์-คณิต (เตรียมวิศวะ)",MAX($DC$1:DC324)+1,"")</f>
        <v/>
      </c>
      <c r="DD325" s="6" t="str">
        <f>IF(DB325="วิทย์-คณิต (วิทยาศาสตร์สุขภาพ)",MAX($DD$1:DD324)+1,"")</f>
        <v/>
      </c>
      <c r="DE325" s="6" t="str">
        <f>IF(DB325="ศิลป์การจัดการธุรกิจการค้าสมัยใหม่",MAX($DE$1:DE324)+1,"")</f>
        <v/>
      </c>
      <c r="DF325" s="6" t="str">
        <f>IF(DB325="ศิลป์ภาษาจีนเพื่อธุรกิจ 4.0",MAX($DF$1:DF324)+1,"")</f>
        <v/>
      </c>
      <c r="DG325" s="6" t="str">
        <f>IF(DB325="ศิลป์ภาษาอังกฤษเพื่อการสื่อสารธุรกิจ",MAX($DG$1:DG324)+1,"")</f>
        <v/>
      </c>
      <c r="DH325" s="6" t="str">
        <f>IF(DB325="นวัตกรรมการจัดการเกษตร",MAX($DH$1:DH324)+1,"")</f>
        <v/>
      </c>
      <c r="DI325" s="5">
        <f t="shared" si="72"/>
        <v>0</v>
      </c>
      <c r="DJ325" s="5" t="str">
        <f t="shared" si="73"/>
        <v>มัธยมศึกษาปีที่ 2/4-18</v>
      </c>
      <c r="DK325" s="5" t="str">
        <f t="shared" si="74"/>
        <v>-0</v>
      </c>
      <c r="DL325" s="5" t="str">
        <f t="shared" si="75"/>
        <v>มัธยมศึกษาปีที่ 2</v>
      </c>
    </row>
    <row r="326" spans="1:116">
      <c r="A326" s="5" t="str">
        <f t="shared" si="76"/>
        <v>มัธยมศึกษาปีที่ 2/4-19</v>
      </c>
      <c r="B326" s="5" t="str">
        <f t="shared" ref="B326:B389" si="77">W326&amp;"-"&amp;CT326</f>
        <v>ช68210-19</v>
      </c>
      <c r="C326" s="5" t="str">
        <f t="shared" ref="C326:C389" si="78">DB326&amp;"-"&amp;DI326</f>
        <v>-0</v>
      </c>
      <c r="D326" s="8">
        <v>19</v>
      </c>
      <c r="E326" s="9" t="s">
        <v>871</v>
      </c>
      <c r="F326" s="3" t="s">
        <v>872</v>
      </c>
      <c r="G326" s="3" t="s">
        <v>572</v>
      </c>
      <c r="H326" s="11">
        <v>1</v>
      </c>
      <c r="I326" s="11">
        <v>7</v>
      </c>
      <c r="J326" s="11">
        <v>0</v>
      </c>
      <c r="K326" s="11">
        <v>9</v>
      </c>
      <c r="L326" s="11">
        <v>9</v>
      </c>
      <c r="M326" s="11">
        <v>0</v>
      </c>
      <c r="N326" s="11">
        <v>1</v>
      </c>
      <c r="O326" s="11">
        <v>9</v>
      </c>
      <c r="P326" s="11">
        <v>2</v>
      </c>
      <c r="Q326" s="11">
        <v>4</v>
      </c>
      <c r="R326" s="11">
        <v>5</v>
      </c>
      <c r="S326" s="11">
        <v>7</v>
      </c>
      <c r="T326" s="11">
        <v>1</v>
      </c>
      <c r="U326" s="11" t="s">
        <v>582</v>
      </c>
      <c r="W326" s="6" t="str">
        <f>IF(X326="","",IF(X326=รายชื่อชมรม!$B$13,รายชื่อชมรม!$A$13,IF(X326=รายชื่อชมรม!$B$14,รายชื่อชมรม!$A$14,IF(X326=รายชื่อชมรม!$B$15,รายชื่อชมรม!$A$15,IF(X326=รายชื่อชมรม!$B$16,รายชื่อชมรม!$A$16,IF(X326=รายชื่อชมรม!$B$17,รายชื่อชมรม!$A$17,IF(X326=รายชื่อชมรม!$B$18,รายชื่อชมรม!$A$18,IF(X326=รายชื่อชมรม!$B$19,รายชื่อชมรม!$A$19,IF(X326=รายชื่อชมรม!$B$20,รายชื่อชมรม!$A$20,IF(X326=รายชื่อชมรม!$B$21,รายชื่อชมรม!$A$21,IF(X326=รายชื่อชมรม!$B$22,รายชื่อชมรม!$A$22,"-")))))))))))</f>
        <v>ช68210</v>
      </c>
      <c r="X326" s="6" t="s">
        <v>2323</v>
      </c>
      <c r="Y326" s="6" t="str">
        <f>IF(W326=0,"",IF(W326="-","",IF(W326="","",VLOOKUP(W326,รายชื่อชมรม!$A$3:$F$83,3,FALSE))))</f>
        <v>นางสาวจันทนา  เกิดจันทร์ตรง</v>
      </c>
      <c r="Z326" s="6" t="str">
        <f>IF(Y326=$Z$4,MAX(Z$1:$Z325)+1,"")</f>
        <v/>
      </c>
      <c r="AA326" s="6" t="str">
        <f>IF($Y326=AA$4,MAX(AA$1:AA325)+1,"")</f>
        <v/>
      </c>
      <c r="AB326" s="6" t="str">
        <f>IF($Y326=AB$4,MAX(AB$1:AB325)+1,"")</f>
        <v/>
      </c>
      <c r="AC326" s="6" t="str">
        <f>IF($Y326=AC$4,MAX(AC$1:AC325)+1,"")</f>
        <v/>
      </c>
      <c r="AD326" s="6" t="str">
        <f>IF($Y326=AD$4,MAX(AD$1:AD325)+1,"")</f>
        <v/>
      </c>
      <c r="AE326" s="6" t="str">
        <f>IF($Y326=AE$4,MAX(AE$1:AE325)+1,"")</f>
        <v/>
      </c>
      <c r="AF326" s="6" t="str">
        <f>IF($Y326=AF$4,MAX(AF$1:AF325)+1,"")</f>
        <v/>
      </c>
      <c r="AG326" s="6" t="str">
        <f>IF($Y326=AG$4,MAX(AG$1:AG325)+1,"")</f>
        <v/>
      </c>
      <c r="AH326" s="6">
        <f>IF($Y326=AH$4,MAX(AH$1:AH325)+1,"")</f>
        <v>58</v>
      </c>
      <c r="AI326" s="5">
        <f t="shared" ref="AI326:AI389" si="79">SUM(Z326:AH326)</f>
        <v>58</v>
      </c>
      <c r="AK326" s="6" t="str">
        <f>IF($W326=AK$4,MAX(AK$1:AK325)+1,"")</f>
        <v/>
      </c>
      <c r="AL326" s="6" t="str">
        <f>IF($W326=AL$4,MAX(AL$1:AL325)+1,"")</f>
        <v/>
      </c>
      <c r="AM326" s="6" t="str">
        <f>IF($W326=AM$4,MAX(AM$1:AM325)+1,"")</f>
        <v/>
      </c>
      <c r="AN326" s="6" t="str">
        <f>IF($W326=AN$4,MAX(AN$1:AN325)+1,"")</f>
        <v/>
      </c>
      <c r="AO326" s="6" t="str">
        <f>IF($W326=AO$4,MAX(AO$1:AO325)+1,"")</f>
        <v/>
      </c>
      <c r="AP326" s="6" t="str">
        <f>IF($W326=AP$4,MAX(AP$1:AP325)+1,"")</f>
        <v/>
      </c>
      <c r="AQ326" s="6" t="str">
        <f>IF($W326=AQ$4,MAX(AQ$1:AQ325)+1,"")</f>
        <v/>
      </c>
      <c r="AR326" s="6" t="str">
        <f>IF($W326=AR$4,MAX(AR$1:AR325)+1,"")</f>
        <v/>
      </c>
      <c r="AS326" s="6" t="str">
        <f>IF($W326=AS$4,MAX(AS$1:AS325)+1,"")</f>
        <v/>
      </c>
      <c r="AT326" s="6" t="str">
        <f>IF($W326=AT$4,MAX(AT$1:AT325)+1,"")</f>
        <v/>
      </c>
      <c r="AU326" s="6" t="str">
        <f>IF($W326=AU$4,MAX(AU$1:AU325)+1,"")</f>
        <v/>
      </c>
      <c r="AV326" s="6" t="str">
        <f>IF($W326=AV$4,MAX(AV$1:AV325)+1,"")</f>
        <v/>
      </c>
      <c r="AW326" s="6" t="str">
        <f>IF($W326=AW$4,MAX(AW$1:AW325)+1,"")</f>
        <v/>
      </c>
      <c r="AX326" s="6" t="str">
        <f>IF($W326=AX$4,MAX(AX$1:AX325)+1,"")</f>
        <v/>
      </c>
      <c r="AY326" s="6" t="str">
        <f>IF($W326=AY$4,MAX(AY$1:AY325)+1,"")</f>
        <v/>
      </c>
      <c r="AZ326" s="6" t="str">
        <f>IF($W326=AZ$4,MAX(AZ$1:AZ325)+1,"")</f>
        <v/>
      </c>
      <c r="BA326" s="6" t="str">
        <f>IF($W326=BA$4,MAX(BA$1:BA325)+1,"")</f>
        <v/>
      </c>
      <c r="BB326" s="6" t="str">
        <f>IF($W326=BB$4,MAX(BB$1:BB325)+1,"")</f>
        <v/>
      </c>
      <c r="BC326" s="6" t="str">
        <f>IF($W326=BC$4,MAX(BC$1:BC325)+1,"")</f>
        <v/>
      </c>
      <c r="BD326" s="6">
        <f>IF($W326=BD$4,MAX(BD$1:BD325)+1,"")</f>
        <v>19</v>
      </c>
      <c r="BE326" s="6" t="str">
        <f>IF($W326=BE$4,MAX(BE$1:BE325)+1,"")</f>
        <v/>
      </c>
      <c r="BF326" s="6" t="str">
        <f>IF($W326=BF$4,MAX(BF$1:BF325)+1,"")</f>
        <v/>
      </c>
      <c r="BG326" s="6" t="str">
        <f>IF($W326=BG$4,MAX(BG$1:BG325)+1,"")</f>
        <v/>
      </c>
      <c r="BH326" s="6" t="str">
        <f>IF($W326=BH$4,MAX(BH$1:BH325)+1,"")</f>
        <v/>
      </c>
      <c r="BI326" s="6" t="str">
        <f>IF($W326=BI$4,MAX(BI$1:BI325)+1,"")</f>
        <v/>
      </c>
      <c r="BJ326" s="6" t="str">
        <f>IF($W326=BJ$4,MAX(BJ$1:BJ325)+1,"")</f>
        <v/>
      </c>
      <c r="BK326" s="6" t="str">
        <f>IF($W326=BK$4,MAX(BK$1:BK325)+1,"")</f>
        <v/>
      </c>
      <c r="BL326" s="6" t="str">
        <f>IF($W326=BL$4,MAX(BL$1:BL325)+1,"")</f>
        <v/>
      </c>
      <c r="BM326" s="6" t="str">
        <f>IF($W326=BM$4,MAX(BM$1:BM325)+1,"")</f>
        <v/>
      </c>
      <c r="BN326" s="6" t="str">
        <f>IF($W326=BN$4,MAX(BN$1:BN325)+1,"")</f>
        <v/>
      </c>
      <c r="BO326" s="6" t="str">
        <f>IF($W326=BO$4,MAX(BO$1:BO325)+1,"")</f>
        <v/>
      </c>
      <c r="BP326" s="6" t="str">
        <f>IF($W326=BP$4,MAX(BP$1:BP325)+1,"")</f>
        <v/>
      </c>
      <c r="BQ326" s="6" t="str">
        <f>IF($W326=BQ$4,MAX(BQ$1:BQ325)+1,"")</f>
        <v/>
      </c>
      <c r="BR326" s="6" t="str">
        <f>IF($W326=BR$4,MAX(BR$1:BR325)+1,"")</f>
        <v/>
      </c>
      <c r="BS326" s="6" t="str">
        <f>IF($W326=BS$4,MAX(BS$1:BS325)+1,"")</f>
        <v/>
      </c>
      <c r="BT326" s="6" t="str">
        <f>IF($W326=BT$4,MAX(BT$1:BT325)+1,"")</f>
        <v/>
      </c>
      <c r="BU326" s="6" t="str">
        <f>IF($W326=BU$4,MAX(BU$1:BU325)+1,"")</f>
        <v/>
      </c>
      <c r="BV326" s="6" t="str">
        <f>IF($W326=BV$4,MAX(BV$1:BV325)+1,"")</f>
        <v/>
      </c>
      <c r="BW326" s="6" t="str">
        <f>IF($W326=BW$4,MAX(BW$1:BW325)+1,"")</f>
        <v/>
      </c>
      <c r="BX326" s="6" t="str">
        <f>IF($W326=BX$4,MAX(BX$1:BX325)+1,"")</f>
        <v/>
      </c>
      <c r="BY326" s="6" t="str">
        <f>IF($W326=BY$4,MAX(BY$1:BY325)+1,"")</f>
        <v/>
      </c>
      <c r="BZ326" s="6" t="str">
        <f>IF($W326=BZ$4,MAX(BZ$1:BZ325)+1,"")</f>
        <v/>
      </c>
      <c r="CA326" s="6" t="str">
        <f>IF($W326=CA$4,MAX(CA$1:CA325)+1,"")</f>
        <v/>
      </c>
      <c r="CB326" s="6" t="str">
        <f>IF($W326=CB$4,MAX(CB$1:CB325)+1,"")</f>
        <v/>
      </c>
      <c r="CC326" s="6" t="str">
        <f>IF($W326=CC$4,MAX(CC$1:CC325)+1,"")</f>
        <v/>
      </c>
      <c r="CD326" s="6" t="str">
        <f>IF($W326=CD$4,MAX(CD$1:CD325)+1,"")</f>
        <v/>
      </c>
      <c r="CE326" s="6" t="str">
        <f>IF($W326=CE$4,MAX(CE$1:CE325)+1,"")</f>
        <v/>
      </c>
      <c r="CF326" s="6" t="str">
        <f>IF($W326=CF$4,MAX(CF$1:CF325)+1,"")</f>
        <v/>
      </c>
      <c r="CG326" s="6" t="str">
        <f>IF($W326=CG$4,MAX(CG$1:CG325)+1,"")</f>
        <v/>
      </c>
      <c r="CH326" s="6" t="str">
        <f>IF($W326=CH$4,MAX(CH$1:CH325)+1,"")</f>
        <v/>
      </c>
      <c r="CI326" s="6" t="str">
        <f>IF($W326=CI$4,MAX(CI$1:CI325)+1,"")</f>
        <v/>
      </c>
      <c r="CJ326" s="6" t="str">
        <f>IF($W326=CJ$4,MAX(CJ$1:CJ325)+1,"")</f>
        <v/>
      </c>
      <c r="CK326" s="6" t="str">
        <f>IF($W326=CK$4,MAX(CK$1:CK325)+1,"")</f>
        <v/>
      </c>
      <c r="CL326" s="6" t="str">
        <f>IF($W326=CL$4,MAX(CL$1:CL325)+1,"")</f>
        <v/>
      </c>
      <c r="CM326" s="6" t="str">
        <f>IF($W326=CM$4,MAX(CM$1:CM325)+1,"")</f>
        <v/>
      </c>
      <c r="CN326" s="6" t="str">
        <f>IF($W326=CN$4,MAX(CN$1:CN325)+1,"")</f>
        <v/>
      </c>
      <c r="CO326" s="6" t="str">
        <f>IF($W326=CO$4,MAX(CO$1:CO325)+1,"")</f>
        <v/>
      </c>
      <c r="CP326" s="6" t="str">
        <f>IF($W326=CP$4,MAX(CP$1:CP325)+1,"")</f>
        <v/>
      </c>
      <c r="CQ326" s="6" t="str">
        <f>IF($W326=CQ$4,MAX(CQ$1:CQ325)+1,"")</f>
        <v/>
      </c>
      <c r="CR326" s="6" t="str">
        <f>IF($W326=CR$4,MAX(CR$1:CR325)+1,"")</f>
        <v/>
      </c>
      <c r="CS326" s="6" t="str">
        <f>IF($W326=CS$4,MAX(CS$1:CS325)+1,"")</f>
        <v/>
      </c>
      <c r="CT326" s="5">
        <f t="shared" ref="CT326:CT389" si="80">SUM(AK326:CS326)</f>
        <v>19</v>
      </c>
      <c r="CU326" s="6" t="str">
        <f t="shared" ref="CU326:CU389" si="81">H326&amp;I326&amp;J326&amp;K326&amp;L326&amp;M326&amp;N326&amp;O326&amp;P326&amp;Q326&amp;R326&amp;S326&amp;T326</f>
        <v>1709901924571</v>
      </c>
      <c r="CV326" s="5" t="str">
        <f t="shared" ref="CV326:CV389" si="82">LEFT(F326,MIN(LEN(SUBSTITUTE(F326,CW326,""))))</f>
        <v>เด็กหญิง</v>
      </c>
      <c r="CW326" s="5" t="str" cm="1">
        <f t="array" ref="CW326">RIGHT(F326,MIN(LEN(SUBSTITUTE(F326,รายชื่อนักเรียนแยกห้อง!$AD$5:$AD$8,""))))</f>
        <v>อริญชยา</v>
      </c>
      <c r="CX326" s="6" t="str">
        <f t="shared" ref="CX326:CX389" si="83">IF(CV326="เด็กชาย",V326,IF(CV326="นาย",V326,""))</f>
        <v/>
      </c>
      <c r="CY326" s="6">
        <f t="shared" ref="CY326:CY389" si="84">IF(CV326="เด็กหญิง",V326,IF(CV326="นางสาว",V326,""))</f>
        <v>0</v>
      </c>
      <c r="CZ326" s="5" t="str">
        <f t="shared" ref="CZ326:CZ389" si="85">U326&amp;"-"&amp;CX326</f>
        <v>มัธยมศึกษาปีที่ 2/4-</v>
      </c>
      <c r="DA326" s="5" t="str">
        <f t="shared" ref="DA326:DA389" si="86">U326&amp;"-"&amp;CY326</f>
        <v>มัธยมศึกษาปีที่ 2/4-0</v>
      </c>
      <c r="DC326" s="6" t="str">
        <f>IF(DB326="วิทย์-คณิต (เตรียมวิศวะ)",MAX($DC$1:DC325)+1,"")</f>
        <v/>
      </c>
      <c r="DD326" s="6" t="str">
        <f>IF(DB326="วิทย์-คณิต (วิทยาศาสตร์สุขภาพ)",MAX($DD$1:DD325)+1,"")</f>
        <v/>
      </c>
      <c r="DE326" s="6" t="str">
        <f>IF(DB326="ศิลป์การจัดการธุรกิจการค้าสมัยใหม่",MAX($DE$1:DE325)+1,"")</f>
        <v/>
      </c>
      <c r="DF326" s="6" t="str">
        <f>IF(DB326="ศิลป์ภาษาจีนเพื่อธุรกิจ 4.0",MAX($DF$1:DF325)+1,"")</f>
        <v/>
      </c>
      <c r="DG326" s="6" t="str">
        <f>IF(DB326="ศิลป์ภาษาอังกฤษเพื่อการสื่อสารธุรกิจ",MAX($DG$1:DG325)+1,"")</f>
        <v/>
      </c>
      <c r="DH326" s="6" t="str">
        <f>IF(DB326="นวัตกรรมการจัดการเกษตร",MAX($DH$1:DH325)+1,"")</f>
        <v/>
      </c>
      <c r="DI326" s="5">
        <f t="shared" ref="DI326:DI389" si="87">SUM(DC326:DH326)</f>
        <v>0</v>
      </c>
      <c r="DJ326" s="5" t="str">
        <f t="shared" ref="DJ326:DJ389" si="88">U326&amp;"-"&amp;D326</f>
        <v>มัธยมศึกษาปีที่ 2/4-19</v>
      </c>
      <c r="DK326" s="5" t="str">
        <f t="shared" ref="DK326:DK389" si="89">DB326&amp;"-"&amp;DI326</f>
        <v>-0</v>
      </c>
      <c r="DL326" s="5" t="str">
        <f t="shared" ref="DL326:DL389" si="90">LEFT(U326,17)</f>
        <v>มัธยมศึกษาปีที่ 2</v>
      </c>
    </row>
    <row r="327" spans="1:116">
      <c r="A327" s="5" t="str">
        <f t="shared" si="76"/>
        <v>มัธยมศึกษาปีที่ 2/4-20</v>
      </c>
      <c r="B327" s="5" t="str">
        <f t="shared" si="77"/>
        <v>ช68210-20</v>
      </c>
      <c r="C327" s="5" t="str">
        <f t="shared" si="78"/>
        <v>-0</v>
      </c>
      <c r="D327" s="8">
        <v>20</v>
      </c>
      <c r="E327" s="9" t="s">
        <v>873</v>
      </c>
      <c r="F327" s="3" t="s">
        <v>874</v>
      </c>
      <c r="G327" s="3" t="s">
        <v>875</v>
      </c>
      <c r="H327" s="11">
        <v>1</v>
      </c>
      <c r="I327" s="11">
        <v>7</v>
      </c>
      <c r="J327" s="11">
        <v>0</v>
      </c>
      <c r="K327" s="11">
        <v>9</v>
      </c>
      <c r="L327" s="11">
        <v>9</v>
      </c>
      <c r="M327" s="11">
        <v>0</v>
      </c>
      <c r="N327" s="11">
        <v>1</v>
      </c>
      <c r="O327" s="11">
        <v>8</v>
      </c>
      <c r="P327" s="11">
        <v>8</v>
      </c>
      <c r="Q327" s="11">
        <v>1</v>
      </c>
      <c r="R327" s="11">
        <v>3</v>
      </c>
      <c r="S327" s="11">
        <v>1</v>
      </c>
      <c r="T327" s="11">
        <v>7</v>
      </c>
      <c r="U327" s="11" t="s">
        <v>582</v>
      </c>
      <c r="W327" s="6" t="str">
        <f>IF(X327="","",IF(X327=รายชื่อชมรม!$B$13,รายชื่อชมรม!$A$13,IF(X327=รายชื่อชมรม!$B$14,รายชื่อชมรม!$A$14,IF(X327=รายชื่อชมรม!$B$15,รายชื่อชมรม!$A$15,IF(X327=รายชื่อชมรม!$B$16,รายชื่อชมรม!$A$16,IF(X327=รายชื่อชมรม!$B$17,รายชื่อชมรม!$A$17,IF(X327=รายชื่อชมรม!$B$18,รายชื่อชมรม!$A$18,IF(X327=รายชื่อชมรม!$B$19,รายชื่อชมรม!$A$19,IF(X327=รายชื่อชมรม!$B$20,รายชื่อชมรม!$A$20,IF(X327=รายชื่อชมรม!$B$21,รายชื่อชมรม!$A$21,IF(X327=รายชื่อชมรม!$B$22,รายชื่อชมรม!$A$22,"-")))))))))))</f>
        <v>ช68210</v>
      </c>
      <c r="X327" s="6" t="s">
        <v>2323</v>
      </c>
      <c r="Y327" s="6" t="str">
        <f>IF(W327=0,"",IF(W327="-","",IF(W327="","",VLOOKUP(W327,รายชื่อชมรม!$A$3:$F$83,3,FALSE))))</f>
        <v>นางสาวจันทนา  เกิดจันทร์ตรง</v>
      </c>
      <c r="Z327" s="6" t="str">
        <f>IF(Y327=$Z$4,MAX(Z$1:$Z326)+1,"")</f>
        <v/>
      </c>
      <c r="AA327" s="6" t="str">
        <f>IF($Y327=AA$4,MAX(AA$1:AA326)+1,"")</f>
        <v/>
      </c>
      <c r="AB327" s="6" t="str">
        <f>IF($Y327=AB$4,MAX(AB$1:AB326)+1,"")</f>
        <v/>
      </c>
      <c r="AC327" s="6" t="str">
        <f>IF($Y327=AC$4,MAX(AC$1:AC326)+1,"")</f>
        <v/>
      </c>
      <c r="AD327" s="6" t="str">
        <f>IF($Y327=AD$4,MAX(AD$1:AD326)+1,"")</f>
        <v/>
      </c>
      <c r="AE327" s="6" t="str">
        <f>IF($Y327=AE$4,MAX(AE$1:AE326)+1,"")</f>
        <v/>
      </c>
      <c r="AF327" s="6" t="str">
        <f>IF($Y327=AF$4,MAX(AF$1:AF326)+1,"")</f>
        <v/>
      </c>
      <c r="AG327" s="6" t="str">
        <f>IF($Y327=AG$4,MAX(AG$1:AG326)+1,"")</f>
        <v/>
      </c>
      <c r="AH327" s="6">
        <f>IF($Y327=AH$4,MAX(AH$1:AH326)+1,"")</f>
        <v>59</v>
      </c>
      <c r="AI327" s="5">
        <f t="shared" si="79"/>
        <v>59</v>
      </c>
      <c r="AK327" s="6" t="str">
        <f>IF($W327=AK$4,MAX(AK$1:AK326)+1,"")</f>
        <v/>
      </c>
      <c r="AL327" s="6" t="str">
        <f>IF($W327=AL$4,MAX(AL$1:AL326)+1,"")</f>
        <v/>
      </c>
      <c r="AM327" s="6" t="str">
        <f>IF($W327=AM$4,MAX(AM$1:AM326)+1,"")</f>
        <v/>
      </c>
      <c r="AN327" s="6" t="str">
        <f>IF($W327=AN$4,MAX(AN$1:AN326)+1,"")</f>
        <v/>
      </c>
      <c r="AO327" s="6" t="str">
        <f>IF($W327=AO$4,MAX(AO$1:AO326)+1,"")</f>
        <v/>
      </c>
      <c r="AP327" s="6" t="str">
        <f>IF($W327=AP$4,MAX(AP$1:AP326)+1,"")</f>
        <v/>
      </c>
      <c r="AQ327" s="6" t="str">
        <f>IF($W327=AQ$4,MAX(AQ$1:AQ326)+1,"")</f>
        <v/>
      </c>
      <c r="AR327" s="6" t="str">
        <f>IF($W327=AR$4,MAX(AR$1:AR326)+1,"")</f>
        <v/>
      </c>
      <c r="AS327" s="6" t="str">
        <f>IF($W327=AS$4,MAX(AS$1:AS326)+1,"")</f>
        <v/>
      </c>
      <c r="AT327" s="6" t="str">
        <f>IF($W327=AT$4,MAX(AT$1:AT326)+1,"")</f>
        <v/>
      </c>
      <c r="AU327" s="6" t="str">
        <f>IF($W327=AU$4,MAX(AU$1:AU326)+1,"")</f>
        <v/>
      </c>
      <c r="AV327" s="6" t="str">
        <f>IF($W327=AV$4,MAX(AV$1:AV326)+1,"")</f>
        <v/>
      </c>
      <c r="AW327" s="6" t="str">
        <f>IF($W327=AW$4,MAX(AW$1:AW326)+1,"")</f>
        <v/>
      </c>
      <c r="AX327" s="6" t="str">
        <f>IF($W327=AX$4,MAX(AX$1:AX326)+1,"")</f>
        <v/>
      </c>
      <c r="AY327" s="6" t="str">
        <f>IF($W327=AY$4,MAX(AY$1:AY326)+1,"")</f>
        <v/>
      </c>
      <c r="AZ327" s="6" t="str">
        <f>IF($W327=AZ$4,MAX(AZ$1:AZ326)+1,"")</f>
        <v/>
      </c>
      <c r="BA327" s="6" t="str">
        <f>IF($W327=BA$4,MAX(BA$1:BA326)+1,"")</f>
        <v/>
      </c>
      <c r="BB327" s="6" t="str">
        <f>IF($W327=BB$4,MAX(BB$1:BB326)+1,"")</f>
        <v/>
      </c>
      <c r="BC327" s="6" t="str">
        <f>IF($W327=BC$4,MAX(BC$1:BC326)+1,"")</f>
        <v/>
      </c>
      <c r="BD327" s="6">
        <f>IF($W327=BD$4,MAX(BD$1:BD326)+1,"")</f>
        <v>20</v>
      </c>
      <c r="BE327" s="6" t="str">
        <f>IF($W327=BE$4,MAX(BE$1:BE326)+1,"")</f>
        <v/>
      </c>
      <c r="BF327" s="6" t="str">
        <f>IF($W327=BF$4,MAX(BF$1:BF326)+1,"")</f>
        <v/>
      </c>
      <c r="BG327" s="6" t="str">
        <f>IF($W327=BG$4,MAX(BG$1:BG326)+1,"")</f>
        <v/>
      </c>
      <c r="BH327" s="6" t="str">
        <f>IF($W327=BH$4,MAX(BH$1:BH326)+1,"")</f>
        <v/>
      </c>
      <c r="BI327" s="6" t="str">
        <f>IF($W327=BI$4,MAX(BI$1:BI326)+1,"")</f>
        <v/>
      </c>
      <c r="BJ327" s="6" t="str">
        <f>IF($W327=BJ$4,MAX(BJ$1:BJ326)+1,"")</f>
        <v/>
      </c>
      <c r="BK327" s="6" t="str">
        <f>IF($W327=BK$4,MAX(BK$1:BK326)+1,"")</f>
        <v/>
      </c>
      <c r="BL327" s="6" t="str">
        <f>IF($W327=BL$4,MAX(BL$1:BL326)+1,"")</f>
        <v/>
      </c>
      <c r="BM327" s="6" t="str">
        <f>IF($W327=BM$4,MAX(BM$1:BM326)+1,"")</f>
        <v/>
      </c>
      <c r="BN327" s="6" t="str">
        <f>IF($W327=BN$4,MAX(BN$1:BN326)+1,"")</f>
        <v/>
      </c>
      <c r="BO327" s="6" t="str">
        <f>IF($W327=BO$4,MAX(BO$1:BO326)+1,"")</f>
        <v/>
      </c>
      <c r="BP327" s="6" t="str">
        <f>IF($W327=BP$4,MAX(BP$1:BP326)+1,"")</f>
        <v/>
      </c>
      <c r="BQ327" s="6" t="str">
        <f>IF($W327=BQ$4,MAX(BQ$1:BQ326)+1,"")</f>
        <v/>
      </c>
      <c r="BR327" s="6" t="str">
        <f>IF($W327=BR$4,MAX(BR$1:BR326)+1,"")</f>
        <v/>
      </c>
      <c r="BS327" s="6" t="str">
        <f>IF($W327=BS$4,MAX(BS$1:BS326)+1,"")</f>
        <v/>
      </c>
      <c r="BT327" s="6" t="str">
        <f>IF($W327=BT$4,MAX(BT$1:BT326)+1,"")</f>
        <v/>
      </c>
      <c r="BU327" s="6" t="str">
        <f>IF($W327=BU$4,MAX(BU$1:BU326)+1,"")</f>
        <v/>
      </c>
      <c r="BV327" s="6" t="str">
        <f>IF($W327=BV$4,MAX(BV$1:BV326)+1,"")</f>
        <v/>
      </c>
      <c r="BW327" s="6" t="str">
        <f>IF($W327=BW$4,MAX(BW$1:BW326)+1,"")</f>
        <v/>
      </c>
      <c r="BX327" s="6" t="str">
        <f>IF($W327=BX$4,MAX(BX$1:BX326)+1,"")</f>
        <v/>
      </c>
      <c r="BY327" s="6" t="str">
        <f>IF($W327=BY$4,MAX(BY$1:BY326)+1,"")</f>
        <v/>
      </c>
      <c r="BZ327" s="6" t="str">
        <f>IF($W327=BZ$4,MAX(BZ$1:BZ326)+1,"")</f>
        <v/>
      </c>
      <c r="CA327" s="6" t="str">
        <f>IF($W327=CA$4,MAX(CA$1:CA326)+1,"")</f>
        <v/>
      </c>
      <c r="CB327" s="6" t="str">
        <f>IF($W327=CB$4,MAX(CB$1:CB326)+1,"")</f>
        <v/>
      </c>
      <c r="CC327" s="6" t="str">
        <f>IF($W327=CC$4,MAX(CC$1:CC326)+1,"")</f>
        <v/>
      </c>
      <c r="CD327" s="6" t="str">
        <f>IF($W327=CD$4,MAX(CD$1:CD326)+1,"")</f>
        <v/>
      </c>
      <c r="CE327" s="6" t="str">
        <f>IF($W327=CE$4,MAX(CE$1:CE326)+1,"")</f>
        <v/>
      </c>
      <c r="CF327" s="6" t="str">
        <f>IF($W327=CF$4,MAX(CF$1:CF326)+1,"")</f>
        <v/>
      </c>
      <c r="CG327" s="6" t="str">
        <f>IF($W327=CG$4,MAX(CG$1:CG326)+1,"")</f>
        <v/>
      </c>
      <c r="CH327" s="6" t="str">
        <f>IF($W327=CH$4,MAX(CH$1:CH326)+1,"")</f>
        <v/>
      </c>
      <c r="CI327" s="6" t="str">
        <f>IF($W327=CI$4,MAX(CI$1:CI326)+1,"")</f>
        <v/>
      </c>
      <c r="CJ327" s="6" t="str">
        <f>IF($W327=CJ$4,MAX(CJ$1:CJ326)+1,"")</f>
        <v/>
      </c>
      <c r="CK327" s="6" t="str">
        <f>IF($W327=CK$4,MAX(CK$1:CK326)+1,"")</f>
        <v/>
      </c>
      <c r="CL327" s="6" t="str">
        <f>IF($W327=CL$4,MAX(CL$1:CL326)+1,"")</f>
        <v/>
      </c>
      <c r="CM327" s="6" t="str">
        <f>IF($W327=CM$4,MAX(CM$1:CM326)+1,"")</f>
        <v/>
      </c>
      <c r="CN327" s="6" t="str">
        <f>IF($W327=CN$4,MAX(CN$1:CN326)+1,"")</f>
        <v/>
      </c>
      <c r="CO327" s="6" t="str">
        <f>IF($W327=CO$4,MAX(CO$1:CO326)+1,"")</f>
        <v/>
      </c>
      <c r="CP327" s="6" t="str">
        <f>IF($W327=CP$4,MAX(CP$1:CP326)+1,"")</f>
        <v/>
      </c>
      <c r="CQ327" s="6" t="str">
        <f>IF($W327=CQ$4,MAX(CQ$1:CQ326)+1,"")</f>
        <v/>
      </c>
      <c r="CR327" s="6" t="str">
        <f>IF($W327=CR$4,MAX(CR$1:CR326)+1,"")</f>
        <v/>
      </c>
      <c r="CS327" s="6" t="str">
        <f>IF($W327=CS$4,MAX(CS$1:CS326)+1,"")</f>
        <v/>
      </c>
      <c r="CT327" s="5">
        <f t="shared" si="80"/>
        <v>20</v>
      </c>
      <c r="CU327" s="6" t="str">
        <f t="shared" si="81"/>
        <v>1709901881317</v>
      </c>
      <c r="CV327" s="5" t="str">
        <f t="shared" si="82"/>
        <v>เด็กหญิง</v>
      </c>
      <c r="CW327" s="5" t="str" cm="1">
        <f t="array" ref="CW327">RIGHT(F327,MIN(LEN(SUBSTITUTE(F327,รายชื่อนักเรียนแยกห้อง!$AD$5:$AD$8,""))))</f>
        <v>ชนัญญา</v>
      </c>
      <c r="CX327" s="6" t="str">
        <f t="shared" si="83"/>
        <v/>
      </c>
      <c r="CY327" s="6">
        <f t="shared" si="84"/>
        <v>0</v>
      </c>
      <c r="CZ327" s="5" t="str">
        <f t="shared" si="85"/>
        <v>มัธยมศึกษาปีที่ 2/4-</v>
      </c>
      <c r="DA327" s="5" t="str">
        <f t="shared" si="86"/>
        <v>มัธยมศึกษาปีที่ 2/4-0</v>
      </c>
      <c r="DC327" s="6" t="str">
        <f>IF(DB327="วิทย์-คณิต (เตรียมวิศวะ)",MAX($DC$1:DC326)+1,"")</f>
        <v/>
      </c>
      <c r="DD327" s="6" t="str">
        <f>IF(DB327="วิทย์-คณิต (วิทยาศาสตร์สุขภาพ)",MAX($DD$1:DD326)+1,"")</f>
        <v/>
      </c>
      <c r="DE327" s="6" t="str">
        <f>IF(DB327="ศิลป์การจัดการธุรกิจการค้าสมัยใหม่",MAX($DE$1:DE326)+1,"")</f>
        <v/>
      </c>
      <c r="DF327" s="6" t="str">
        <f>IF(DB327="ศิลป์ภาษาจีนเพื่อธุรกิจ 4.0",MAX($DF$1:DF326)+1,"")</f>
        <v/>
      </c>
      <c r="DG327" s="6" t="str">
        <f>IF(DB327="ศิลป์ภาษาอังกฤษเพื่อการสื่อสารธุรกิจ",MAX($DG$1:DG326)+1,"")</f>
        <v/>
      </c>
      <c r="DH327" s="6" t="str">
        <f>IF(DB327="นวัตกรรมการจัดการเกษตร",MAX($DH$1:DH326)+1,"")</f>
        <v/>
      </c>
      <c r="DI327" s="5">
        <f t="shared" si="87"/>
        <v>0</v>
      </c>
      <c r="DJ327" s="5" t="str">
        <f t="shared" si="88"/>
        <v>มัธยมศึกษาปีที่ 2/4-20</v>
      </c>
      <c r="DK327" s="5" t="str">
        <f t="shared" si="89"/>
        <v>-0</v>
      </c>
      <c r="DL327" s="5" t="str">
        <f t="shared" si="90"/>
        <v>มัธยมศึกษาปีที่ 2</v>
      </c>
    </row>
    <row r="328" spans="1:116">
      <c r="A328" s="5" t="str">
        <f t="shared" si="76"/>
        <v>มัธยมศึกษาปีที่ 2/4-21</v>
      </c>
      <c r="B328" s="5" t="str">
        <f t="shared" si="77"/>
        <v>ช68210-21</v>
      </c>
      <c r="C328" s="5" t="str">
        <f t="shared" si="78"/>
        <v>-0</v>
      </c>
      <c r="D328" s="8">
        <v>21</v>
      </c>
      <c r="E328" s="9" t="s">
        <v>876</v>
      </c>
      <c r="F328" s="3" t="s">
        <v>2071</v>
      </c>
      <c r="G328" s="3" t="s">
        <v>877</v>
      </c>
      <c r="H328" s="11">
        <v>1</v>
      </c>
      <c r="I328" s="11">
        <v>7</v>
      </c>
      <c r="J328" s="11">
        <v>0</v>
      </c>
      <c r="K328" s="11">
        <v>9</v>
      </c>
      <c r="L328" s="11">
        <v>9</v>
      </c>
      <c r="M328" s="11">
        <v>0</v>
      </c>
      <c r="N328" s="11">
        <v>1</v>
      </c>
      <c r="O328" s="11">
        <v>9</v>
      </c>
      <c r="P328" s="11">
        <v>1</v>
      </c>
      <c r="Q328" s="11">
        <v>0</v>
      </c>
      <c r="R328" s="11">
        <v>8</v>
      </c>
      <c r="S328" s="11">
        <v>6</v>
      </c>
      <c r="T328" s="11">
        <v>4</v>
      </c>
      <c r="U328" s="11" t="s">
        <v>582</v>
      </c>
      <c r="W328" s="6" t="str">
        <f>IF(X328="","",IF(X328=รายชื่อชมรม!$B$13,รายชื่อชมรม!$A$13,IF(X328=รายชื่อชมรม!$B$14,รายชื่อชมรม!$A$14,IF(X328=รายชื่อชมรม!$B$15,รายชื่อชมรม!$A$15,IF(X328=รายชื่อชมรม!$B$16,รายชื่อชมรม!$A$16,IF(X328=รายชื่อชมรม!$B$17,รายชื่อชมรม!$A$17,IF(X328=รายชื่อชมรม!$B$18,รายชื่อชมรม!$A$18,IF(X328=รายชื่อชมรม!$B$19,รายชื่อชมรม!$A$19,IF(X328=รายชื่อชมรม!$B$20,รายชื่อชมรม!$A$20,IF(X328=รายชื่อชมรม!$B$21,รายชื่อชมรม!$A$21,IF(X328=รายชื่อชมรม!$B$22,รายชื่อชมรม!$A$22,"-")))))))))))</f>
        <v>ช68210</v>
      </c>
      <c r="X328" s="6" t="s">
        <v>2323</v>
      </c>
      <c r="Y328" s="6" t="str">
        <f>IF(W328=0,"",IF(W328="-","",IF(W328="","",VLOOKUP(W328,รายชื่อชมรม!$A$3:$F$83,3,FALSE))))</f>
        <v>นางสาวจันทนา  เกิดจันทร์ตรง</v>
      </c>
      <c r="Z328" s="6" t="str">
        <f>IF(Y328=$Z$4,MAX(Z$1:$Z327)+1,"")</f>
        <v/>
      </c>
      <c r="AA328" s="6" t="str">
        <f>IF($Y328=AA$4,MAX(AA$1:AA327)+1,"")</f>
        <v/>
      </c>
      <c r="AB328" s="6" t="str">
        <f>IF($Y328=AB$4,MAX(AB$1:AB327)+1,"")</f>
        <v/>
      </c>
      <c r="AC328" s="6" t="str">
        <f>IF($Y328=AC$4,MAX(AC$1:AC327)+1,"")</f>
        <v/>
      </c>
      <c r="AD328" s="6" t="str">
        <f>IF($Y328=AD$4,MAX(AD$1:AD327)+1,"")</f>
        <v/>
      </c>
      <c r="AE328" s="6" t="str">
        <f>IF($Y328=AE$4,MAX(AE$1:AE327)+1,"")</f>
        <v/>
      </c>
      <c r="AF328" s="6" t="str">
        <f>IF($Y328=AF$4,MAX(AF$1:AF327)+1,"")</f>
        <v/>
      </c>
      <c r="AG328" s="6" t="str">
        <f>IF($Y328=AG$4,MAX(AG$1:AG327)+1,"")</f>
        <v/>
      </c>
      <c r="AH328" s="6">
        <f>IF($Y328=AH$4,MAX(AH$1:AH327)+1,"")</f>
        <v>60</v>
      </c>
      <c r="AI328" s="5">
        <f t="shared" si="79"/>
        <v>60</v>
      </c>
      <c r="AK328" s="6" t="str">
        <f>IF($W328=AK$4,MAX(AK$1:AK327)+1,"")</f>
        <v/>
      </c>
      <c r="AL328" s="6" t="str">
        <f>IF($W328=AL$4,MAX(AL$1:AL327)+1,"")</f>
        <v/>
      </c>
      <c r="AM328" s="6" t="str">
        <f>IF($W328=AM$4,MAX(AM$1:AM327)+1,"")</f>
        <v/>
      </c>
      <c r="AN328" s="6" t="str">
        <f>IF($W328=AN$4,MAX(AN$1:AN327)+1,"")</f>
        <v/>
      </c>
      <c r="AO328" s="6" t="str">
        <f>IF($W328=AO$4,MAX(AO$1:AO327)+1,"")</f>
        <v/>
      </c>
      <c r="AP328" s="6" t="str">
        <f>IF($W328=AP$4,MAX(AP$1:AP327)+1,"")</f>
        <v/>
      </c>
      <c r="AQ328" s="6" t="str">
        <f>IF($W328=AQ$4,MAX(AQ$1:AQ327)+1,"")</f>
        <v/>
      </c>
      <c r="AR328" s="6" t="str">
        <f>IF($W328=AR$4,MAX(AR$1:AR327)+1,"")</f>
        <v/>
      </c>
      <c r="AS328" s="6" t="str">
        <f>IF($W328=AS$4,MAX(AS$1:AS327)+1,"")</f>
        <v/>
      </c>
      <c r="AT328" s="6" t="str">
        <f>IF($W328=AT$4,MAX(AT$1:AT327)+1,"")</f>
        <v/>
      </c>
      <c r="AU328" s="6" t="str">
        <f>IF($W328=AU$4,MAX(AU$1:AU327)+1,"")</f>
        <v/>
      </c>
      <c r="AV328" s="6" t="str">
        <f>IF($W328=AV$4,MAX(AV$1:AV327)+1,"")</f>
        <v/>
      </c>
      <c r="AW328" s="6" t="str">
        <f>IF($W328=AW$4,MAX(AW$1:AW327)+1,"")</f>
        <v/>
      </c>
      <c r="AX328" s="6" t="str">
        <f>IF($W328=AX$4,MAX(AX$1:AX327)+1,"")</f>
        <v/>
      </c>
      <c r="AY328" s="6" t="str">
        <f>IF($W328=AY$4,MAX(AY$1:AY327)+1,"")</f>
        <v/>
      </c>
      <c r="AZ328" s="6" t="str">
        <f>IF($W328=AZ$4,MAX(AZ$1:AZ327)+1,"")</f>
        <v/>
      </c>
      <c r="BA328" s="6" t="str">
        <f>IF($W328=BA$4,MAX(BA$1:BA327)+1,"")</f>
        <v/>
      </c>
      <c r="BB328" s="6" t="str">
        <f>IF($W328=BB$4,MAX(BB$1:BB327)+1,"")</f>
        <v/>
      </c>
      <c r="BC328" s="6" t="str">
        <f>IF($W328=BC$4,MAX(BC$1:BC327)+1,"")</f>
        <v/>
      </c>
      <c r="BD328" s="6">
        <f>IF($W328=BD$4,MAX(BD$1:BD327)+1,"")</f>
        <v>21</v>
      </c>
      <c r="BE328" s="6" t="str">
        <f>IF($W328=BE$4,MAX(BE$1:BE327)+1,"")</f>
        <v/>
      </c>
      <c r="BF328" s="6" t="str">
        <f>IF($W328=BF$4,MAX(BF$1:BF327)+1,"")</f>
        <v/>
      </c>
      <c r="BG328" s="6" t="str">
        <f>IF($W328=BG$4,MAX(BG$1:BG327)+1,"")</f>
        <v/>
      </c>
      <c r="BH328" s="6" t="str">
        <f>IF($W328=BH$4,MAX(BH$1:BH327)+1,"")</f>
        <v/>
      </c>
      <c r="BI328" s="6" t="str">
        <f>IF($W328=BI$4,MAX(BI$1:BI327)+1,"")</f>
        <v/>
      </c>
      <c r="BJ328" s="6" t="str">
        <f>IF($W328=BJ$4,MAX(BJ$1:BJ327)+1,"")</f>
        <v/>
      </c>
      <c r="BK328" s="6" t="str">
        <f>IF($W328=BK$4,MAX(BK$1:BK327)+1,"")</f>
        <v/>
      </c>
      <c r="BL328" s="6" t="str">
        <f>IF($W328=BL$4,MAX(BL$1:BL327)+1,"")</f>
        <v/>
      </c>
      <c r="BM328" s="6" t="str">
        <f>IF($W328=BM$4,MAX(BM$1:BM327)+1,"")</f>
        <v/>
      </c>
      <c r="BN328" s="6" t="str">
        <f>IF($W328=BN$4,MAX(BN$1:BN327)+1,"")</f>
        <v/>
      </c>
      <c r="BO328" s="6" t="str">
        <f>IF($W328=BO$4,MAX(BO$1:BO327)+1,"")</f>
        <v/>
      </c>
      <c r="BP328" s="6" t="str">
        <f>IF($W328=BP$4,MAX(BP$1:BP327)+1,"")</f>
        <v/>
      </c>
      <c r="BQ328" s="6" t="str">
        <f>IF($W328=BQ$4,MAX(BQ$1:BQ327)+1,"")</f>
        <v/>
      </c>
      <c r="BR328" s="6" t="str">
        <f>IF($W328=BR$4,MAX(BR$1:BR327)+1,"")</f>
        <v/>
      </c>
      <c r="BS328" s="6" t="str">
        <f>IF($W328=BS$4,MAX(BS$1:BS327)+1,"")</f>
        <v/>
      </c>
      <c r="BT328" s="6" t="str">
        <f>IF($W328=BT$4,MAX(BT$1:BT327)+1,"")</f>
        <v/>
      </c>
      <c r="BU328" s="6" t="str">
        <f>IF($W328=BU$4,MAX(BU$1:BU327)+1,"")</f>
        <v/>
      </c>
      <c r="BV328" s="6" t="str">
        <f>IF($W328=BV$4,MAX(BV$1:BV327)+1,"")</f>
        <v/>
      </c>
      <c r="BW328" s="6" t="str">
        <f>IF($W328=BW$4,MAX(BW$1:BW327)+1,"")</f>
        <v/>
      </c>
      <c r="BX328" s="6" t="str">
        <f>IF($W328=BX$4,MAX(BX$1:BX327)+1,"")</f>
        <v/>
      </c>
      <c r="BY328" s="6" t="str">
        <f>IF($W328=BY$4,MAX(BY$1:BY327)+1,"")</f>
        <v/>
      </c>
      <c r="BZ328" s="6" t="str">
        <f>IF($W328=BZ$4,MAX(BZ$1:BZ327)+1,"")</f>
        <v/>
      </c>
      <c r="CA328" s="6" t="str">
        <f>IF($W328=CA$4,MAX(CA$1:CA327)+1,"")</f>
        <v/>
      </c>
      <c r="CB328" s="6" t="str">
        <f>IF($W328=CB$4,MAX(CB$1:CB327)+1,"")</f>
        <v/>
      </c>
      <c r="CC328" s="6" t="str">
        <f>IF($W328=CC$4,MAX(CC$1:CC327)+1,"")</f>
        <v/>
      </c>
      <c r="CD328" s="6" t="str">
        <f>IF($W328=CD$4,MAX(CD$1:CD327)+1,"")</f>
        <v/>
      </c>
      <c r="CE328" s="6" t="str">
        <f>IF($W328=CE$4,MAX(CE$1:CE327)+1,"")</f>
        <v/>
      </c>
      <c r="CF328" s="6" t="str">
        <f>IF($W328=CF$4,MAX(CF$1:CF327)+1,"")</f>
        <v/>
      </c>
      <c r="CG328" s="6" t="str">
        <f>IF($W328=CG$4,MAX(CG$1:CG327)+1,"")</f>
        <v/>
      </c>
      <c r="CH328" s="6" t="str">
        <f>IF($W328=CH$4,MAX(CH$1:CH327)+1,"")</f>
        <v/>
      </c>
      <c r="CI328" s="6" t="str">
        <f>IF($W328=CI$4,MAX(CI$1:CI327)+1,"")</f>
        <v/>
      </c>
      <c r="CJ328" s="6" t="str">
        <f>IF($W328=CJ$4,MAX(CJ$1:CJ327)+1,"")</f>
        <v/>
      </c>
      <c r="CK328" s="6" t="str">
        <f>IF($W328=CK$4,MAX(CK$1:CK327)+1,"")</f>
        <v/>
      </c>
      <c r="CL328" s="6" t="str">
        <f>IF($W328=CL$4,MAX(CL$1:CL327)+1,"")</f>
        <v/>
      </c>
      <c r="CM328" s="6" t="str">
        <f>IF($W328=CM$4,MAX(CM$1:CM327)+1,"")</f>
        <v/>
      </c>
      <c r="CN328" s="6" t="str">
        <f>IF($W328=CN$4,MAX(CN$1:CN327)+1,"")</f>
        <v/>
      </c>
      <c r="CO328" s="6" t="str">
        <f>IF($W328=CO$4,MAX(CO$1:CO327)+1,"")</f>
        <v/>
      </c>
      <c r="CP328" s="6" t="str">
        <f>IF($W328=CP$4,MAX(CP$1:CP327)+1,"")</f>
        <v/>
      </c>
      <c r="CQ328" s="6" t="str">
        <f>IF($W328=CQ$4,MAX(CQ$1:CQ327)+1,"")</f>
        <v/>
      </c>
      <c r="CR328" s="6" t="str">
        <f>IF($W328=CR$4,MAX(CR$1:CR327)+1,"")</f>
        <v/>
      </c>
      <c r="CS328" s="6" t="str">
        <f>IF($W328=CS$4,MAX(CS$1:CS327)+1,"")</f>
        <v/>
      </c>
      <c r="CT328" s="5">
        <f t="shared" si="80"/>
        <v>21</v>
      </c>
      <c r="CU328" s="6" t="str">
        <f t="shared" si="81"/>
        <v>1709901910864</v>
      </c>
      <c r="CV328" s="5" t="str">
        <f t="shared" si="82"/>
        <v>เด็กหญิง</v>
      </c>
      <c r="CW328" s="5" t="str" cm="1">
        <f t="array" ref="CW328">RIGHT(F328,MIN(LEN(SUBSTITUTE(F328,รายชื่อนักเรียนแยกห้อง!$AD$5:$AD$8,""))))</f>
        <v xml:space="preserve">ขวัญจิรา           </v>
      </c>
      <c r="CX328" s="6" t="str">
        <f t="shared" si="83"/>
        <v/>
      </c>
      <c r="CY328" s="6">
        <f t="shared" si="84"/>
        <v>0</v>
      </c>
      <c r="CZ328" s="5" t="str">
        <f t="shared" si="85"/>
        <v>มัธยมศึกษาปีที่ 2/4-</v>
      </c>
      <c r="DA328" s="5" t="str">
        <f t="shared" si="86"/>
        <v>มัธยมศึกษาปีที่ 2/4-0</v>
      </c>
      <c r="DC328" s="6" t="str">
        <f>IF(DB328="วิทย์-คณิต (เตรียมวิศวะ)",MAX($DC$1:DC327)+1,"")</f>
        <v/>
      </c>
      <c r="DD328" s="6" t="str">
        <f>IF(DB328="วิทย์-คณิต (วิทยาศาสตร์สุขภาพ)",MAX($DD$1:DD327)+1,"")</f>
        <v/>
      </c>
      <c r="DE328" s="6" t="str">
        <f>IF(DB328="ศิลป์การจัดการธุรกิจการค้าสมัยใหม่",MAX($DE$1:DE327)+1,"")</f>
        <v/>
      </c>
      <c r="DF328" s="6" t="str">
        <f>IF(DB328="ศิลป์ภาษาจีนเพื่อธุรกิจ 4.0",MAX($DF$1:DF327)+1,"")</f>
        <v/>
      </c>
      <c r="DG328" s="6" t="str">
        <f>IF(DB328="ศิลป์ภาษาอังกฤษเพื่อการสื่อสารธุรกิจ",MAX($DG$1:DG327)+1,"")</f>
        <v/>
      </c>
      <c r="DH328" s="6" t="str">
        <f>IF(DB328="นวัตกรรมการจัดการเกษตร",MAX($DH$1:DH327)+1,"")</f>
        <v/>
      </c>
      <c r="DI328" s="5">
        <f t="shared" si="87"/>
        <v>0</v>
      </c>
      <c r="DJ328" s="5" t="str">
        <f t="shared" si="88"/>
        <v>มัธยมศึกษาปีที่ 2/4-21</v>
      </c>
      <c r="DK328" s="5" t="str">
        <f t="shared" si="89"/>
        <v>-0</v>
      </c>
      <c r="DL328" s="5" t="str">
        <f t="shared" si="90"/>
        <v>มัธยมศึกษาปีที่ 2</v>
      </c>
    </row>
    <row r="329" spans="1:116">
      <c r="A329" s="5" t="str">
        <f t="shared" si="76"/>
        <v>มัธยมศึกษาปีที่ 2/4-22</v>
      </c>
      <c r="B329" s="5" t="str">
        <f t="shared" si="77"/>
        <v>ช68210-22</v>
      </c>
      <c r="C329" s="5" t="str">
        <f t="shared" si="78"/>
        <v>-0</v>
      </c>
      <c r="D329" s="8">
        <v>22</v>
      </c>
      <c r="E329" s="9" t="s">
        <v>878</v>
      </c>
      <c r="F329" s="3" t="s">
        <v>879</v>
      </c>
      <c r="G329" s="3" t="s">
        <v>880</v>
      </c>
      <c r="H329" s="11">
        <v>1</v>
      </c>
      <c r="I329" s="11">
        <v>7</v>
      </c>
      <c r="J329" s="11">
        <v>0</v>
      </c>
      <c r="K329" s="11">
        <v>9</v>
      </c>
      <c r="L329" s="11">
        <v>9</v>
      </c>
      <c r="M329" s="11">
        <v>0</v>
      </c>
      <c r="N329" s="11">
        <v>1</v>
      </c>
      <c r="O329" s="11">
        <v>9</v>
      </c>
      <c r="P329" s="11">
        <v>1</v>
      </c>
      <c r="Q329" s="11">
        <v>6</v>
      </c>
      <c r="R329" s="11">
        <v>5</v>
      </c>
      <c r="S329" s="11">
        <v>7</v>
      </c>
      <c r="T329" s="11">
        <v>9</v>
      </c>
      <c r="U329" s="11" t="s">
        <v>582</v>
      </c>
      <c r="W329" s="6" t="str">
        <f>IF(X329="","",IF(X329=รายชื่อชมรม!$B$13,รายชื่อชมรม!$A$13,IF(X329=รายชื่อชมรม!$B$14,รายชื่อชมรม!$A$14,IF(X329=รายชื่อชมรม!$B$15,รายชื่อชมรม!$A$15,IF(X329=รายชื่อชมรม!$B$16,รายชื่อชมรม!$A$16,IF(X329=รายชื่อชมรม!$B$17,รายชื่อชมรม!$A$17,IF(X329=รายชื่อชมรม!$B$18,รายชื่อชมรม!$A$18,IF(X329=รายชื่อชมรม!$B$19,รายชื่อชมรม!$A$19,IF(X329=รายชื่อชมรม!$B$20,รายชื่อชมรม!$A$20,IF(X329=รายชื่อชมรม!$B$21,รายชื่อชมรม!$A$21,IF(X329=รายชื่อชมรม!$B$22,รายชื่อชมรม!$A$22,"-")))))))))))</f>
        <v>ช68210</v>
      </c>
      <c r="X329" s="6" t="s">
        <v>2323</v>
      </c>
      <c r="Y329" s="6" t="str">
        <f>IF(W329=0,"",IF(W329="-","",IF(W329="","",VLOOKUP(W329,รายชื่อชมรม!$A$3:$F$83,3,FALSE))))</f>
        <v>นางสาวจันทนา  เกิดจันทร์ตรง</v>
      </c>
      <c r="Z329" s="6" t="str">
        <f>IF(Y329=$Z$4,MAX(Z$1:$Z328)+1,"")</f>
        <v/>
      </c>
      <c r="AA329" s="6" t="str">
        <f>IF($Y329=AA$4,MAX(AA$1:AA328)+1,"")</f>
        <v/>
      </c>
      <c r="AB329" s="6" t="str">
        <f>IF($Y329=AB$4,MAX(AB$1:AB328)+1,"")</f>
        <v/>
      </c>
      <c r="AC329" s="6" t="str">
        <f>IF($Y329=AC$4,MAX(AC$1:AC328)+1,"")</f>
        <v/>
      </c>
      <c r="AD329" s="6" t="str">
        <f>IF($Y329=AD$4,MAX(AD$1:AD328)+1,"")</f>
        <v/>
      </c>
      <c r="AE329" s="6" t="str">
        <f>IF($Y329=AE$4,MAX(AE$1:AE328)+1,"")</f>
        <v/>
      </c>
      <c r="AF329" s="6" t="str">
        <f>IF($Y329=AF$4,MAX(AF$1:AF328)+1,"")</f>
        <v/>
      </c>
      <c r="AG329" s="6" t="str">
        <f>IF($Y329=AG$4,MAX(AG$1:AG328)+1,"")</f>
        <v/>
      </c>
      <c r="AH329" s="6">
        <f>IF($Y329=AH$4,MAX(AH$1:AH328)+1,"")</f>
        <v>61</v>
      </c>
      <c r="AI329" s="5">
        <f t="shared" si="79"/>
        <v>61</v>
      </c>
      <c r="AK329" s="6" t="str">
        <f>IF($W329=AK$4,MAX(AK$1:AK328)+1,"")</f>
        <v/>
      </c>
      <c r="AL329" s="6" t="str">
        <f>IF($W329=AL$4,MAX(AL$1:AL328)+1,"")</f>
        <v/>
      </c>
      <c r="AM329" s="6" t="str">
        <f>IF($W329=AM$4,MAX(AM$1:AM328)+1,"")</f>
        <v/>
      </c>
      <c r="AN329" s="6" t="str">
        <f>IF($W329=AN$4,MAX(AN$1:AN328)+1,"")</f>
        <v/>
      </c>
      <c r="AO329" s="6" t="str">
        <f>IF($W329=AO$4,MAX(AO$1:AO328)+1,"")</f>
        <v/>
      </c>
      <c r="AP329" s="6" t="str">
        <f>IF($W329=AP$4,MAX(AP$1:AP328)+1,"")</f>
        <v/>
      </c>
      <c r="AQ329" s="6" t="str">
        <f>IF($W329=AQ$4,MAX(AQ$1:AQ328)+1,"")</f>
        <v/>
      </c>
      <c r="AR329" s="6" t="str">
        <f>IF($W329=AR$4,MAX(AR$1:AR328)+1,"")</f>
        <v/>
      </c>
      <c r="AS329" s="6" t="str">
        <f>IF($W329=AS$4,MAX(AS$1:AS328)+1,"")</f>
        <v/>
      </c>
      <c r="AT329" s="6" t="str">
        <f>IF($W329=AT$4,MAX(AT$1:AT328)+1,"")</f>
        <v/>
      </c>
      <c r="AU329" s="6" t="str">
        <f>IF($W329=AU$4,MAX(AU$1:AU328)+1,"")</f>
        <v/>
      </c>
      <c r="AV329" s="6" t="str">
        <f>IF($W329=AV$4,MAX(AV$1:AV328)+1,"")</f>
        <v/>
      </c>
      <c r="AW329" s="6" t="str">
        <f>IF($W329=AW$4,MAX(AW$1:AW328)+1,"")</f>
        <v/>
      </c>
      <c r="AX329" s="6" t="str">
        <f>IF($W329=AX$4,MAX(AX$1:AX328)+1,"")</f>
        <v/>
      </c>
      <c r="AY329" s="6" t="str">
        <f>IF($W329=AY$4,MAX(AY$1:AY328)+1,"")</f>
        <v/>
      </c>
      <c r="AZ329" s="6" t="str">
        <f>IF($W329=AZ$4,MAX(AZ$1:AZ328)+1,"")</f>
        <v/>
      </c>
      <c r="BA329" s="6" t="str">
        <f>IF($W329=BA$4,MAX(BA$1:BA328)+1,"")</f>
        <v/>
      </c>
      <c r="BB329" s="6" t="str">
        <f>IF($W329=BB$4,MAX(BB$1:BB328)+1,"")</f>
        <v/>
      </c>
      <c r="BC329" s="6" t="str">
        <f>IF($W329=BC$4,MAX(BC$1:BC328)+1,"")</f>
        <v/>
      </c>
      <c r="BD329" s="6">
        <f>IF($W329=BD$4,MAX(BD$1:BD328)+1,"")</f>
        <v>22</v>
      </c>
      <c r="BE329" s="6" t="str">
        <f>IF($W329=BE$4,MAX(BE$1:BE328)+1,"")</f>
        <v/>
      </c>
      <c r="BF329" s="6" t="str">
        <f>IF($W329=BF$4,MAX(BF$1:BF328)+1,"")</f>
        <v/>
      </c>
      <c r="BG329" s="6" t="str">
        <f>IF($W329=BG$4,MAX(BG$1:BG328)+1,"")</f>
        <v/>
      </c>
      <c r="BH329" s="6" t="str">
        <f>IF($W329=BH$4,MAX(BH$1:BH328)+1,"")</f>
        <v/>
      </c>
      <c r="BI329" s="6" t="str">
        <f>IF($W329=BI$4,MAX(BI$1:BI328)+1,"")</f>
        <v/>
      </c>
      <c r="BJ329" s="6" t="str">
        <f>IF($W329=BJ$4,MAX(BJ$1:BJ328)+1,"")</f>
        <v/>
      </c>
      <c r="BK329" s="6" t="str">
        <f>IF($W329=BK$4,MAX(BK$1:BK328)+1,"")</f>
        <v/>
      </c>
      <c r="BL329" s="6" t="str">
        <f>IF($W329=BL$4,MAX(BL$1:BL328)+1,"")</f>
        <v/>
      </c>
      <c r="BM329" s="6" t="str">
        <f>IF($W329=BM$4,MAX(BM$1:BM328)+1,"")</f>
        <v/>
      </c>
      <c r="BN329" s="6" t="str">
        <f>IF($W329=BN$4,MAX(BN$1:BN328)+1,"")</f>
        <v/>
      </c>
      <c r="BO329" s="6" t="str">
        <f>IF($W329=BO$4,MAX(BO$1:BO328)+1,"")</f>
        <v/>
      </c>
      <c r="BP329" s="6" t="str">
        <f>IF($W329=BP$4,MAX(BP$1:BP328)+1,"")</f>
        <v/>
      </c>
      <c r="BQ329" s="6" t="str">
        <f>IF($W329=BQ$4,MAX(BQ$1:BQ328)+1,"")</f>
        <v/>
      </c>
      <c r="BR329" s="6" t="str">
        <f>IF($W329=BR$4,MAX(BR$1:BR328)+1,"")</f>
        <v/>
      </c>
      <c r="BS329" s="6" t="str">
        <f>IF($W329=BS$4,MAX(BS$1:BS328)+1,"")</f>
        <v/>
      </c>
      <c r="BT329" s="6" t="str">
        <f>IF($W329=BT$4,MAX(BT$1:BT328)+1,"")</f>
        <v/>
      </c>
      <c r="BU329" s="6" t="str">
        <f>IF($W329=BU$4,MAX(BU$1:BU328)+1,"")</f>
        <v/>
      </c>
      <c r="BV329" s="6" t="str">
        <f>IF($W329=BV$4,MAX(BV$1:BV328)+1,"")</f>
        <v/>
      </c>
      <c r="BW329" s="6" t="str">
        <f>IF($W329=BW$4,MAX(BW$1:BW328)+1,"")</f>
        <v/>
      </c>
      <c r="BX329" s="6" t="str">
        <f>IF($W329=BX$4,MAX(BX$1:BX328)+1,"")</f>
        <v/>
      </c>
      <c r="BY329" s="6" t="str">
        <f>IF($W329=BY$4,MAX(BY$1:BY328)+1,"")</f>
        <v/>
      </c>
      <c r="BZ329" s="6" t="str">
        <f>IF($W329=BZ$4,MAX(BZ$1:BZ328)+1,"")</f>
        <v/>
      </c>
      <c r="CA329" s="6" t="str">
        <f>IF($W329=CA$4,MAX(CA$1:CA328)+1,"")</f>
        <v/>
      </c>
      <c r="CB329" s="6" t="str">
        <f>IF($W329=CB$4,MAX(CB$1:CB328)+1,"")</f>
        <v/>
      </c>
      <c r="CC329" s="6" t="str">
        <f>IF($W329=CC$4,MAX(CC$1:CC328)+1,"")</f>
        <v/>
      </c>
      <c r="CD329" s="6" t="str">
        <f>IF($W329=CD$4,MAX(CD$1:CD328)+1,"")</f>
        <v/>
      </c>
      <c r="CE329" s="6" t="str">
        <f>IF($W329=CE$4,MAX(CE$1:CE328)+1,"")</f>
        <v/>
      </c>
      <c r="CF329" s="6" t="str">
        <f>IF($W329=CF$4,MAX(CF$1:CF328)+1,"")</f>
        <v/>
      </c>
      <c r="CG329" s="6" t="str">
        <f>IF($W329=CG$4,MAX(CG$1:CG328)+1,"")</f>
        <v/>
      </c>
      <c r="CH329" s="6" t="str">
        <f>IF($W329=CH$4,MAX(CH$1:CH328)+1,"")</f>
        <v/>
      </c>
      <c r="CI329" s="6" t="str">
        <f>IF($W329=CI$4,MAX(CI$1:CI328)+1,"")</f>
        <v/>
      </c>
      <c r="CJ329" s="6" t="str">
        <f>IF($W329=CJ$4,MAX(CJ$1:CJ328)+1,"")</f>
        <v/>
      </c>
      <c r="CK329" s="6" t="str">
        <f>IF($W329=CK$4,MAX(CK$1:CK328)+1,"")</f>
        <v/>
      </c>
      <c r="CL329" s="6" t="str">
        <f>IF($W329=CL$4,MAX(CL$1:CL328)+1,"")</f>
        <v/>
      </c>
      <c r="CM329" s="6" t="str">
        <f>IF($W329=CM$4,MAX(CM$1:CM328)+1,"")</f>
        <v/>
      </c>
      <c r="CN329" s="6" t="str">
        <f>IF($W329=CN$4,MAX(CN$1:CN328)+1,"")</f>
        <v/>
      </c>
      <c r="CO329" s="6" t="str">
        <f>IF($W329=CO$4,MAX(CO$1:CO328)+1,"")</f>
        <v/>
      </c>
      <c r="CP329" s="6" t="str">
        <f>IF($W329=CP$4,MAX(CP$1:CP328)+1,"")</f>
        <v/>
      </c>
      <c r="CQ329" s="6" t="str">
        <f>IF($W329=CQ$4,MAX(CQ$1:CQ328)+1,"")</f>
        <v/>
      </c>
      <c r="CR329" s="6" t="str">
        <f>IF($W329=CR$4,MAX(CR$1:CR328)+1,"")</f>
        <v/>
      </c>
      <c r="CS329" s="6" t="str">
        <f>IF($W329=CS$4,MAX(CS$1:CS328)+1,"")</f>
        <v/>
      </c>
      <c r="CT329" s="5">
        <f t="shared" si="80"/>
        <v>22</v>
      </c>
      <c r="CU329" s="6" t="str">
        <f t="shared" si="81"/>
        <v>1709901916579</v>
      </c>
      <c r="CV329" s="5" t="str">
        <f t="shared" si="82"/>
        <v>เด็กหญิง</v>
      </c>
      <c r="CW329" s="5" t="str" cm="1">
        <f t="array" ref="CW329">RIGHT(F329,MIN(LEN(SUBSTITUTE(F329,รายชื่อนักเรียนแยกห้อง!$AD$5:$AD$8,""))))</f>
        <v>วริศรา</v>
      </c>
      <c r="CX329" s="6" t="str">
        <f t="shared" si="83"/>
        <v/>
      </c>
      <c r="CY329" s="6">
        <f t="shared" si="84"/>
        <v>0</v>
      </c>
      <c r="CZ329" s="5" t="str">
        <f t="shared" si="85"/>
        <v>มัธยมศึกษาปีที่ 2/4-</v>
      </c>
      <c r="DA329" s="5" t="str">
        <f t="shared" si="86"/>
        <v>มัธยมศึกษาปีที่ 2/4-0</v>
      </c>
      <c r="DC329" s="6" t="str">
        <f>IF(DB329="วิทย์-คณิต (เตรียมวิศวะ)",MAX($DC$1:DC328)+1,"")</f>
        <v/>
      </c>
      <c r="DD329" s="6" t="str">
        <f>IF(DB329="วิทย์-คณิต (วิทยาศาสตร์สุขภาพ)",MAX($DD$1:DD328)+1,"")</f>
        <v/>
      </c>
      <c r="DE329" s="6" t="str">
        <f>IF(DB329="ศิลป์การจัดการธุรกิจการค้าสมัยใหม่",MAX($DE$1:DE328)+1,"")</f>
        <v/>
      </c>
      <c r="DF329" s="6" t="str">
        <f>IF(DB329="ศิลป์ภาษาจีนเพื่อธุรกิจ 4.0",MAX($DF$1:DF328)+1,"")</f>
        <v/>
      </c>
      <c r="DG329" s="6" t="str">
        <f>IF(DB329="ศิลป์ภาษาอังกฤษเพื่อการสื่อสารธุรกิจ",MAX($DG$1:DG328)+1,"")</f>
        <v/>
      </c>
      <c r="DH329" s="6" t="str">
        <f>IF(DB329="นวัตกรรมการจัดการเกษตร",MAX($DH$1:DH328)+1,"")</f>
        <v/>
      </c>
      <c r="DI329" s="5">
        <f t="shared" si="87"/>
        <v>0</v>
      </c>
      <c r="DJ329" s="5" t="str">
        <f t="shared" si="88"/>
        <v>มัธยมศึกษาปีที่ 2/4-22</v>
      </c>
      <c r="DK329" s="5" t="str">
        <f t="shared" si="89"/>
        <v>-0</v>
      </c>
      <c r="DL329" s="5" t="str">
        <f t="shared" si="90"/>
        <v>มัธยมศึกษาปีที่ 2</v>
      </c>
    </row>
    <row r="330" spans="1:116">
      <c r="A330" s="5" t="str">
        <f t="shared" si="76"/>
        <v>มัธยมศึกษาปีที่ 2/4-23</v>
      </c>
      <c r="B330" s="5" t="str">
        <f t="shared" si="77"/>
        <v>ช68210-23</v>
      </c>
      <c r="C330" s="5" t="str">
        <f t="shared" si="78"/>
        <v>-0</v>
      </c>
      <c r="D330" s="8">
        <v>23</v>
      </c>
      <c r="E330" s="9" t="s">
        <v>881</v>
      </c>
      <c r="F330" s="3" t="s">
        <v>2072</v>
      </c>
      <c r="G330" s="3" t="s">
        <v>882</v>
      </c>
      <c r="H330" s="11">
        <v>1</v>
      </c>
      <c r="I330" s="11">
        <v>7</v>
      </c>
      <c r="J330" s="11">
        <v>0</v>
      </c>
      <c r="K330" s="11">
        <v>0</v>
      </c>
      <c r="L330" s="11">
        <v>4</v>
      </c>
      <c r="M330" s="11">
        <v>0</v>
      </c>
      <c r="N330" s="11">
        <v>1</v>
      </c>
      <c r="O330" s="11">
        <v>4</v>
      </c>
      <c r="P330" s="11">
        <v>4</v>
      </c>
      <c r="Q330" s="11">
        <v>4</v>
      </c>
      <c r="R330" s="11">
        <v>5</v>
      </c>
      <c r="S330" s="11">
        <v>5</v>
      </c>
      <c r="T330" s="11">
        <v>6</v>
      </c>
      <c r="U330" s="11" t="s">
        <v>582</v>
      </c>
      <c r="W330" s="6" t="str">
        <f>IF(X330="","",IF(X330=รายชื่อชมรม!$B$13,รายชื่อชมรม!$A$13,IF(X330=รายชื่อชมรม!$B$14,รายชื่อชมรม!$A$14,IF(X330=รายชื่อชมรม!$B$15,รายชื่อชมรม!$A$15,IF(X330=รายชื่อชมรม!$B$16,รายชื่อชมรม!$A$16,IF(X330=รายชื่อชมรม!$B$17,รายชื่อชมรม!$A$17,IF(X330=รายชื่อชมรม!$B$18,รายชื่อชมรม!$A$18,IF(X330=รายชื่อชมรม!$B$19,รายชื่อชมรม!$A$19,IF(X330=รายชื่อชมรม!$B$20,รายชื่อชมรม!$A$20,IF(X330=รายชื่อชมรม!$B$21,รายชื่อชมรม!$A$21,IF(X330=รายชื่อชมรม!$B$22,รายชื่อชมรม!$A$22,"-")))))))))))</f>
        <v>ช68210</v>
      </c>
      <c r="X330" s="6" t="s">
        <v>2323</v>
      </c>
      <c r="Y330" s="6" t="str">
        <f>IF(W330=0,"",IF(W330="-","",IF(W330="","",VLOOKUP(W330,รายชื่อชมรม!$A$3:$F$83,3,FALSE))))</f>
        <v>นางสาวจันทนา  เกิดจันทร์ตรง</v>
      </c>
      <c r="Z330" s="6" t="str">
        <f>IF(Y330=$Z$4,MAX(Z$1:$Z329)+1,"")</f>
        <v/>
      </c>
      <c r="AA330" s="6" t="str">
        <f>IF($Y330=AA$4,MAX(AA$1:AA329)+1,"")</f>
        <v/>
      </c>
      <c r="AB330" s="6" t="str">
        <f>IF($Y330=AB$4,MAX(AB$1:AB329)+1,"")</f>
        <v/>
      </c>
      <c r="AC330" s="6" t="str">
        <f>IF($Y330=AC$4,MAX(AC$1:AC329)+1,"")</f>
        <v/>
      </c>
      <c r="AD330" s="6" t="str">
        <f>IF($Y330=AD$4,MAX(AD$1:AD329)+1,"")</f>
        <v/>
      </c>
      <c r="AE330" s="6" t="str">
        <f>IF($Y330=AE$4,MAX(AE$1:AE329)+1,"")</f>
        <v/>
      </c>
      <c r="AF330" s="6" t="str">
        <f>IF($Y330=AF$4,MAX(AF$1:AF329)+1,"")</f>
        <v/>
      </c>
      <c r="AG330" s="6" t="str">
        <f>IF($Y330=AG$4,MAX(AG$1:AG329)+1,"")</f>
        <v/>
      </c>
      <c r="AH330" s="6">
        <f>IF($Y330=AH$4,MAX(AH$1:AH329)+1,"")</f>
        <v>62</v>
      </c>
      <c r="AI330" s="5">
        <f t="shared" si="79"/>
        <v>62</v>
      </c>
      <c r="AK330" s="6" t="str">
        <f>IF($W330=AK$4,MAX(AK$1:AK329)+1,"")</f>
        <v/>
      </c>
      <c r="AL330" s="6" t="str">
        <f>IF($W330=AL$4,MAX(AL$1:AL329)+1,"")</f>
        <v/>
      </c>
      <c r="AM330" s="6" t="str">
        <f>IF($W330=AM$4,MAX(AM$1:AM329)+1,"")</f>
        <v/>
      </c>
      <c r="AN330" s="6" t="str">
        <f>IF($W330=AN$4,MAX(AN$1:AN329)+1,"")</f>
        <v/>
      </c>
      <c r="AO330" s="6" t="str">
        <f>IF($W330=AO$4,MAX(AO$1:AO329)+1,"")</f>
        <v/>
      </c>
      <c r="AP330" s="6" t="str">
        <f>IF($W330=AP$4,MAX(AP$1:AP329)+1,"")</f>
        <v/>
      </c>
      <c r="AQ330" s="6" t="str">
        <f>IF($W330=AQ$4,MAX(AQ$1:AQ329)+1,"")</f>
        <v/>
      </c>
      <c r="AR330" s="6" t="str">
        <f>IF($W330=AR$4,MAX(AR$1:AR329)+1,"")</f>
        <v/>
      </c>
      <c r="AS330" s="6" t="str">
        <f>IF($W330=AS$4,MAX(AS$1:AS329)+1,"")</f>
        <v/>
      </c>
      <c r="AT330" s="6" t="str">
        <f>IF($W330=AT$4,MAX(AT$1:AT329)+1,"")</f>
        <v/>
      </c>
      <c r="AU330" s="6" t="str">
        <f>IF($W330=AU$4,MAX(AU$1:AU329)+1,"")</f>
        <v/>
      </c>
      <c r="AV330" s="6" t="str">
        <f>IF($W330=AV$4,MAX(AV$1:AV329)+1,"")</f>
        <v/>
      </c>
      <c r="AW330" s="6" t="str">
        <f>IF($W330=AW$4,MAX(AW$1:AW329)+1,"")</f>
        <v/>
      </c>
      <c r="AX330" s="6" t="str">
        <f>IF($W330=AX$4,MAX(AX$1:AX329)+1,"")</f>
        <v/>
      </c>
      <c r="AY330" s="6" t="str">
        <f>IF($W330=AY$4,MAX(AY$1:AY329)+1,"")</f>
        <v/>
      </c>
      <c r="AZ330" s="6" t="str">
        <f>IF($W330=AZ$4,MAX(AZ$1:AZ329)+1,"")</f>
        <v/>
      </c>
      <c r="BA330" s="6" t="str">
        <f>IF($W330=BA$4,MAX(BA$1:BA329)+1,"")</f>
        <v/>
      </c>
      <c r="BB330" s="6" t="str">
        <f>IF($W330=BB$4,MAX(BB$1:BB329)+1,"")</f>
        <v/>
      </c>
      <c r="BC330" s="6" t="str">
        <f>IF($W330=BC$4,MAX(BC$1:BC329)+1,"")</f>
        <v/>
      </c>
      <c r="BD330" s="6">
        <f>IF($W330=BD$4,MAX(BD$1:BD329)+1,"")</f>
        <v>23</v>
      </c>
      <c r="BE330" s="6" t="str">
        <f>IF($W330=BE$4,MAX(BE$1:BE329)+1,"")</f>
        <v/>
      </c>
      <c r="BF330" s="6" t="str">
        <f>IF($W330=BF$4,MAX(BF$1:BF329)+1,"")</f>
        <v/>
      </c>
      <c r="BG330" s="6" t="str">
        <f>IF($W330=BG$4,MAX(BG$1:BG329)+1,"")</f>
        <v/>
      </c>
      <c r="BH330" s="6" t="str">
        <f>IF($W330=BH$4,MAX(BH$1:BH329)+1,"")</f>
        <v/>
      </c>
      <c r="BI330" s="6" t="str">
        <f>IF($W330=BI$4,MAX(BI$1:BI329)+1,"")</f>
        <v/>
      </c>
      <c r="BJ330" s="6" t="str">
        <f>IF($W330=BJ$4,MAX(BJ$1:BJ329)+1,"")</f>
        <v/>
      </c>
      <c r="BK330" s="6" t="str">
        <f>IF($W330=BK$4,MAX(BK$1:BK329)+1,"")</f>
        <v/>
      </c>
      <c r="BL330" s="6" t="str">
        <f>IF($W330=BL$4,MAX(BL$1:BL329)+1,"")</f>
        <v/>
      </c>
      <c r="BM330" s="6" t="str">
        <f>IF($W330=BM$4,MAX(BM$1:BM329)+1,"")</f>
        <v/>
      </c>
      <c r="BN330" s="6" t="str">
        <f>IF($W330=BN$4,MAX(BN$1:BN329)+1,"")</f>
        <v/>
      </c>
      <c r="BO330" s="6" t="str">
        <f>IF($W330=BO$4,MAX(BO$1:BO329)+1,"")</f>
        <v/>
      </c>
      <c r="BP330" s="6" t="str">
        <f>IF($W330=BP$4,MAX(BP$1:BP329)+1,"")</f>
        <v/>
      </c>
      <c r="BQ330" s="6" t="str">
        <f>IF($W330=BQ$4,MAX(BQ$1:BQ329)+1,"")</f>
        <v/>
      </c>
      <c r="BR330" s="6" t="str">
        <f>IF($W330=BR$4,MAX(BR$1:BR329)+1,"")</f>
        <v/>
      </c>
      <c r="BS330" s="6" t="str">
        <f>IF($W330=BS$4,MAX(BS$1:BS329)+1,"")</f>
        <v/>
      </c>
      <c r="BT330" s="6" t="str">
        <f>IF($W330=BT$4,MAX(BT$1:BT329)+1,"")</f>
        <v/>
      </c>
      <c r="BU330" s="6" t="str">
        <f>IF($W330=BU$4,MAX(BU$1:BU329)+1,"")</f>
        <v/>
      </c>
      <c r="BV330" s="6" t="str">
        <f>IF($W330=BV$4,MAX(BV$1:BV329)+1,"")</f>
        <v/>
      </c>
      <c r="BW330" s="6" t="str">
        <f>IF($W330=BW$4,MAX(BW$1:BW329)+1,"")</f>
        <v/>
      </c>
      <c r="BX330" s="6" t="str">
        <f>IF($W330=BX$4,MAX(BX$1:BX329)+1,"")</f>
        <v/>
      </c>
      <c r="BY330" s="6" t="str">
        <f>IF($W330=BY$4,MAX(BY$1:BY329)+1,"")</f>
        <v/>
      </c>
      <c r="BZ330" s="6" t="str">
        <f>IF($W330=BZ$4,MAX(BZ$1:BZ329)+1,"")</f>
        <v/>
      </c>
      <c r="CA330" s="6" t="str">
        <f>IF($W330=CA$4,MAX(CA$1:CA329)+1,"")</f>
        <v/>
      </c>
      <c r="CB330" s="6" t="str">
        <f>IF($W330=CB$4,MAX(CB$1:CB329)+1,"")</f>
        <v/>
      </c>
      <c r="CC330" s="6" t="str">
        <f>IF($W330=CC$4,MAX(CC$1:CC329)+1,"")</f>
        <v/>
      </c>
      <c r="CD330" s="6" t="str">
        <f>IF($W330=CD$4,MAX(CD$1:CD329)+1,"")</f>
        <v/>
      </c>
      <c r="CE330" s="6" t="str">
        <f>IF($W330=CE$4,MAX(CE$1:CE329)+1,"")</f>
        <v/>
      </c>
      <c r="CF330" s="6" t="str">
        <f>IF($W330=CF$4,MAX(CF$1:CF329)+1,"")</f>
        <v/>
      </c>
      <c r="CG330" s="6" t="str">
        <f>IF($W330=CG$4,MAX(CG$1:CG329)+1,"")</f>
        <v/>
      </c>
      <c r="CH330" s="6" t="str">
        <f>IF($W330=CH$4,MAX(CH$1:CH329)+1,"")</f>
        <v/>
      </c>
      <c r="CI330" s="6" t="str">
        <f>IF($W330=CI$4,MAX(CI$1:CI329)+1,"")</f>
        <v/>
      </c>
      <c r="CJ330" s="6" t="str">
        <f>IF($W330=CJ$4,MAX(CJ$1:CJ329)+1,"")</f>
        <v/>
      </c>
      <c r="CK330" s="6" t="str">
        <f>IF($W330=CK$4,MAX(CK$1:CK329)+1,"")</f>
        <v/>
      </c>
      <c r="CL330" s="6" t="str">
        <f>IF($W330=CL$4,MAX(CL$1:CL329)+1,"")</f>
        <v/>
      </c>
      <c r="CM330" s="6" t="str">
        <f>IF($W330=CM$4,MAX(CM$1:CM329)+1,"")</f>
        <v/>
      </c>
      <c r="CN330" s="6" t="str">
        <f>IF($W330=CN$4,MAX(CN$1:CN329)+1,"")</f>
        <v/>
      </c>
      <c r="CO330" s="6" t="str">
        <f>IF($W330=CO$4,MAX(CO$1:CO329)+1,"")</f>
        <v/>
      </c>
      <c r="CP330" s="6" t="str">
        <f>IF($W330=CP$4,MAX(CP$1:CP329)+1,"")</f>
        <v/>
      </c>
      <c r="CQ330" s="6" t="str">
        <f>IF($W330=CQ$4,MAX(CQ$1:CQ329)+1,"")</f>
        <v/>
      </c>
      <c r="CR330" s="6" t="str">
        <f>IF($W330=CR$4,MAX(CR$1:CR329)+1,"")</f>
        <v/>
      </c>
      <c r="CS330" s="6" t="str">
        <f>IF($W330=CS$4,MAX(CS$1:CS329)+1,"")</f>
        <v/>
      </c>
      <c r="CT330" s="5">
        <f t="shared" si="80"/>
        <v>23</v>
      </c>
      <c r="CU330" s="6" t="str">
        <f t="shared" si="81"/>
        <v>1700401444556</v>
      </c>
      <c r="CV330" s="5" t="str">
        <f t="shared" si="82"/>
        <v>เด็กหญิง</v>
      </c>
      <c r="CW330" s="5" t="str" cm="1">
        <f t="array" ref="CW330">RIGHT(F330,MIN(LEN(SUBSTITUTE(F330,รายชื่อนักเรียนแยกห้อง!$AD$5:$AD$8,""))))</f>
        <v xml:space="preserve">ภรภัทร  </v>
      </c>
      <c r="CX330" s="6" t="str">
        <f t="shared" si="83"/>
        <v/>
      </c>
      <c r="CY330" s="6">
        <f t="shared" si="84"/>
        <v>0</v>
      </c>
      <c r="CZ330" s="5" t="str">
        <f t="shared" si="85"/>
        <v>มัธยมศึกษาปีที่ 2/4-</v>
      </c>
      <c r="DA330" s="5" t="str">
        <f t="shared" si="86"/>
        <v>มัธยมศึกษาปีที่ 2/4-0</v>
      </c>
      <c r="DC330" s="6" t="str">
        <f>IF(DB330="วิทย์-คณิต (เตรียมวิศวะ)",MAX($DC$1:DC329)+1,"")</f>
        <v/>
      </c>
      <c r="DD330" s="6" t="str">
        <f>IF(DB330="วิทย์-คณิต (วิทยาศาสตร์สุขภาพ)",MAX($DD$1:DD329)+1,"")</f>
        <v/>
      </c>
      <c r="DE330" s="6" t="str">
        <f>IF(DB330="ศิลป์การจัดการธุรกิจการค้าสมัยใหม่",MAX($DE$1:DE329)+1,"")</f>
        <v/>
      </c>
      <c r="DF330" s="6" t="str">
        <f>IF(DB330="ศิลป์ภาษาจีนเพื่อธุรกิจ 4.0",MAX($DF$1:DF329)+1,"")</f>
        <v/>
      </c>
      <c r="DG330" s="6" t="str">
        <f>IF(DB330="ศิลป์ภาษาอังกฤษเพื่อการสื่อสารธุรกิจ",MAX($DG$1:DG329)+1,"")</f>
        <v/>
      </c>
      <c r="DH330" s="6" t="str">
        <f>IF(DB330="นวัตกรรมการจัดการเกษตร",MAX($DH$1:DH329)+1,"")</f>
        <v/>
      </c>
      <c r="DI330" s="5">
        <f t="shared" si="87"/>
        <v>0</v>
      </c>
      <c r="DJ330" s="5" t="str">
        <f t="shared" si="88"/>
        <v>มัธยมศึกษาปีที่ 2/4-23</v>
      </c>
      <c r="DK330" s="5" t="str">
        <f t="shared" si="89"/>
        <v>-0</v>
      </c>
      <c r="DL330" s="5" t="str">
        <f t="shared" si="90"/>
        <v>มัธยมศึกษาปีที่ 2</v>
      </c>
    </row>
    <row r="331" spans="1:116">
      <c r="A331" s="5" t="str">
        <f t="shared" si="76"/>
        <v>มัธยมศึกษาปีที่ 2/4-24</v>
      </c>
      <c r="B331" s="5" t="str">
        <f t="shared" si="77"/>
        <v>ช68210-24</v>
      </c>
      <c r="C331" s="5" t="str">
        <f t="shared" si="78"/>
        <v>-0</v>
      </c>
      <c r="D331" s="8">
        <v>24</v>
      </c>
      <c r="E331" s="9" t="s">
        <v>883</v>
      </c>
      <c r="F331" s="3" t="s">
        <v>884</v>
      </c>
      <c r="G331" s="3" t="s">
        <v>885</v>
      </c>
      <c r="H331" s="11">
        <v>1</v>
      </c>
      <c r="I331" s="11">
        <v>7</v>
      </c>
      <c r="J331" s="11">
        <v>0</v>
      </c>
      <c r="K331" s="11">
        <v>9</v>
      </c>
      <c r="L331" s="11">
        <v>9</v>
      </c>
      <c r="M331" s="11">
        <v>0</v>
      </c>
      <c r="N331" s="11">
        <v>1</v>
      </c>
      <c r="O331" s="11">
        <v>9</v>
      </c>
      <c r="P331" s="11">
        <v>1</v>
      </c>
      <c r="Q331" s="11">
        <v>9</v>
      </c>
      <c r="R331" s="11">
        <v>7</v>
      </c>
      <c r="S331" s="11">
        <v>9</v>
      </c>
      <c r="T331" s="11">
        <v>9</v>
      </c>
      <c r="U331" s="11" t="s">
        <v>582</v>
      </c>
      <c r="W331" s="6" t="str">
        <f>IF(X331="","",IF(X331=รายชื่อชมรม!$B$13,รายชื่อชมรม!$A$13,IF(X331=รายชื่อชมรม!$B$14,รายชื่อชมรม!$A$14,IF(X331=รายชื่อชมรม!$B$15,รายชื่อชมรม!$A$15,IF(X331=รายชื่อชมรม!$B$16,รายชื่อชมรม!$A$16,IF(X331=รายชื่อชมรม!$B$17,รายชื่อชมรม!$A$17,IF(X331=รายชื่อชมรม!$B$18,รายชื่อชมรม!$A$18,IF(X331=รายชื่อชมรม!$B$19,รายชื่อชมรม!$A$19,IF(X331=รายชื่อชมรม!$B$20,รายชื่อชมรม!$A$20,IF(X331=รายชื่อชมรม!$B$21,รายชื่อชมรม!$A$21,IF(X331=รายชื่อชมรม!$B$22,รายชื่อชมรม!$A$22,"-")))))))))))</f>
        <v>ช68210</v>
      </c>
      <c r="X331" s="6" t="s">
        <v>2323</v>
      </c>
      <c r="Y331" s="6" t="str">
        <f>IF(W331=0,"",IF(W331="-","",IF(W331="","",VLOOKUP(W331,รายชื่อชมรม!$A$3:$F$83,3,FALSE))))</f>
        <v>นางสาวจันทนา  เกิดจันทร์ตรง</v>
      </c>
      <c r="Z331" s="6" t="str">
        <f>IF(Y331=$Z$4,MAX(Z$1:$Z330)+1,"")</f>
        <v/>
      </c>
      <c r="AA331" s="6" t="str">
        <f>IF($Y331=AA$4,MAX(AA$1:AA330)+1,"")</f>
        <v/>
      </c>
      <c r="AB331" s="6" t="str">
        <f>IF($Y331=AB$4,MAX(AB$1:AB330)+1,"")</f>
        <v/>
      </c>
      <c r="AC331" s="6" t="str">
        <f>IF($Y331=AC$4,MAX(AC$1:AC330)+1,"")</f>
        <v/>
      </c>
      <c r="AD331" s="6" t="str">
        <f>IF($Y331=AD$4,MAX(AD$1:AD330)+1,"")</f>
        <v/>
      </c>
      <c r="AE331" s="6" t="str">
        <f>IF($Y331=AE$4,MAX(AE$1:AE330)+1,"")</f>
        <v/>
      </c>
      <c r="AF331" s="6" t="str">
        <f>IF($Y331=AF$4,MAX(AF$1:AF330)+1,"")</f>
        <v/>
      </c>
      <c r="AG331" s="6" t="str">
        <f>IF($Y331=AG$4,MAX(AG$1:AG330)+1,"")</f>
        <v/>
      </c>
      <c r="AH331" s="6">
        <f>IF($Y331=AH$4,MAX(AH$1:AH330)+1,"")</f>
        <v>63</v>
      </c>
      <c r="AI331" s="5">
        <f t="shared" si="79"/>
        <v>63</v>
      </c>
      <c r="AK331" s="6" t="str">
        <f>IF($W331=AK$4,MAX(AK$1:AK330)+1,"")</f>
        <v/>
      </c>
      <c r="AL331" s="6" t="str">
        <f>IF($W331=AL$4,MAX(AL$1:AL330)+1,"")</f>
        <v/>
      </c>
      <c r="AM331" s="6" t="str">
        <f>IF($W331=AM$4,MAX(AM$1:AM330)+1,"")</f>
        <v/>
      </c>
      <c r="AN331" s="6" t="str">
        <f>IF($W331=AN$4,MAX(AN$1:AN330)+1,"")</f>
        <v/>
      </c>
      <c r="AO331" s="6" t="str">
        <f>IF($W331=AO$4,MAX(AO$1:AO330)+1,"")</f>
        <v/>
      </c>
      <c r="AP331" s="6" t="str">
        <f>IF($W331=AP$4,MAX(AP$1:AP330)+1,"")</f>
        <v/>
      </c>
      <c r="AQ331" s="6" t="str">
        <f>IF($W331=AQ$4,MAX(AQ$1:AQ330)+1,"")</f>
        <v/>
      </c>
      <c r="AR331" s="6" t="str">
        <f>IF($W331=AR$4,MAX(AR$1:AR330)+1,"")</f>
        <v/>
      </c>
      <c r="AS331" s="6" t="str">
        <f>IF($W331=AS$4,MAX(AS$1:AS330)+1,"")</f>
        <v/>
      </c>
      <c r="AT331" s="6" t="str">
        <f>IF($W331=AT$4,MAX(AT$1:AT330)+1,"")</f>
        <v/>
      </c>
      <c r="AU331" s="6" t="str">
        <f>IF($W331=AU$4,MAX(AU$1:AU330)+1,"")</f>
        <v/>
      </c>
      <c r="AV331" s="6" t="str">
        <f>IF($W331=AV$4,MAX(AV$1:AV330)+1,"")</f>
        <v/>
      </c>
      <c r="AW331" s="6" t="str">
        <f>IF($W331=AW$4,MAX(AW$1:AW330)+1,"")</f>
        <v/>
      </c>
      <c r="AX331" s="6" t="str">
        <f>IF($W331=AX$4,MAX(AX$1:AX330)+1,"")</f>
        <v/>
      </c>
      <c r="AY331" s="6" t="str">
        <f>IF($W331=AY$4,MAX(AY$1:AY330)+1,"")</f>
        <v/>
      </c>
      <c r="AZ331" s="6" t="str">
        <f>IF($W331=AZ$4,MAX(AZ$1:AZ330)+1,"")</f>
        <v/>
      </c>
      <c r="BA331" s="6" t="str">
        <f>IF($W331=BA$4,MAX(BA$1:BA330)+1,"")</f>
        <v/>
      </c>
      <c r="BB331" s="6" t="str">
        <f>IF($W331=BB$4,MAX(BB$1:BB330)+1,"")</f>
        <v/>
      </c>
      <c r="BC331" s="6" t="str">
        <f>IF($W331=BC$4,MAX(BC$1:BC330)+1,"")</f>
        <v/>
      </c>
      <c r="BD331" s="6">
        <f>IF($W331=BD$4,MAX(BD$1:BD330)+1,"")</f>
        <v>24</v>
      </c>
      <c r="BE331" s="6" t="str">
        <f>IF($W331=BE$4,MAX(BE$1:BE330)+1,"")</f>
        <v/>
      </c>
      <c r="BF331" s="6" t="str">
        <f>IF($W331=BF$4,MAX(BF$1:BF330)+1,"")</f>
        <v/>
      </c>
      <c r="BG331" s="6" t="str">
        <f>IF($W331=BG$4,MAX(BG$1:BG330)+1,"")</f>
        <v/>
      </c>
      <c r="BH331" s="6" t="str">
        <f>IF($W331=BH$4,MAX(BH$1:BH330)+1,"")</f>
        <v/>
      </c>
      <c r="BI331" s="6" t="str">
        <f>IF($W331=BI$4,MAX(BI$1:BI330)+1,"")</f>
        <v/>
      </c>
      <c r="BJ331" s="6" t="str">
        <f>IF($W331=BJ$4,MAX(BJ$1:BJ330)+1,"")</f>
        <v/>
      </c>
      <c r="BK331" s="6" t="str">
        <f>IF($W331=BK$4,MAX(BK$1:BK330)+1,"")</f>
        <v/>
      </c>
      <c r="BL331" s="6" t="str">
        <f>IF($W331=BL$4,MAX(BL$1:BL330)+1,"")</f>
        <v/>
      </c>
      <c r="BM331" s="6" t="str">
        <f>IF($W331=BM$4,MAX(BM$1:BM330)+1,"")</f>
        <v/>
      </c>
      <c r="BN331" s="6" t="str">
        <f>IF($W331=BN$4,MAX(BN$1:BN330)+1,"")</f>
        <v/>
      </c>
      <c r="BO331" s="6" t="str">
        <f>IF($W331=BO$4,MAX(BO$1:BO330)+1,"")</f>
        <v/>
      </c>
      <c r="BP331" s="6" t="str">
        <f>IF($W331=BP$4,MAX(BP$1:BP330)+1,"")</f>
        <v/>
      </c>
      <c r="BQ331" s="6" t="str">
        <f>IF($W331=BQ$4,MAX(BQ$1:BQ330)+1,"")</f>
        <v/>
      </c>
      <c r="BR331" s="6" t="str">
        <f>IF($W331=BR$4,MAX(BR$1:BR330)+1,"")</f>
        <v/>
      </c>
      <c r="BS331" s="6" t="str">
        <f>IF($W331=BS$4,MAX(BS$1:BS330)+1,"")</f>
        <v/>
      </c>
      <c r="BT331" s="6" t="str">
        <f>IF($W331=BT$4,MAX(BT$1:BT330)+1,"")</f>
        <v/>
      </c>
      <c r="BU331" s="6" t="str">
        <f>IF($W331=BU$4,MAX(BU$1:BU330)+1,"")</f>
        <v/>
      </c>
      <c r="BV331" s="6" t="str">
        <f>IF($W331=BV$4,MAX(BV$1:BV330)+1,"")</f>
        <v/>
      </c>
      <c r="BW331" s="6" t="str">
        <f>IF($W331=BW$4,MAX(BW$1:BW330)+1,"")</f>
        <v/>
      </c>
      <c r="BX331" s="6" t="str">
        <f>IF($W331=BX$4,MAX(BX$1:BX330)+1,"")</f>
        <v/>
      </c>
      <c r="BY331" s="6" t="str">
        <f>IF($W331=BY$4,MAX(BY$1:BY330)+1,"")</f>
        <v/>
      </c>
      <c r="BZ331" s="6" t="str">
        <f>IF($W331=BZ$4,MAX(BZ$1:BZ330)+1,"")</f>
        <v/>
      </c>
      <c r="CA331" s="6" t="str">
        <f>IF($W331=CA$4,MAX(CA$1:CA330)+1,"")</f>
        <v/>
      </c>
      <c r="CB331" s="6" t="str">
        <f>IF($W331=CB$4,MAX(CB$1:CB330)+1,"")</f>
        <v/>
      </c>
      <c r="CC331" s="6" t="str">
        <f>IF($W331=CC$4,MAX(CC$1:CC330)+1,"")</f>
        <v/>
      </c>
      <c r="CD331" s="6" t="str">
        <f>IF($W331=CD$4,MAX(CD$1:CD330)+1,"")</f>
        <v/>
      </c>
      <c r="CE331" s="6" t="str">
        <f>IF($W331=CE$4,MAX(CE$1:CE330)+1,"")</f>
        <v/>
      </c>
      <c r="CF331" s="6" t="str">
        <f>IF($W331=CF$4,MAX(CF$1:CF330)+1,"")</f>
        <v/>
      </c>
      <c r="CG331" s="6" t="str">
        <f>IF($W331=CG$4,MAX(CG$1:CG330)+1,"")</f>
        <v/>
      </c>
      <c r="CH331" s="6" t="str">
        <f>IF($W331=CH$4,MAX(CH$1:CH330)+1,"")</f>
        <v/>
      </c>
      <c r="CI331" s="6" t="str">
        <f>IF($W331=CI$4,MAX(CI$1:CI330)+1,"")</f>
        <v/>
      </c>
      <c r="CJ331" s="6" t="str">
        <f>IF($W331=CJ$4,MAX(CJ$1:CJ330)+1,"")</f>
        <v/>
      </c>
      <c r="CK331" s="6" t="str">
        <f>IF($W331=CK$4,MAX(CK$1:CK330)+1,"")</f>
        <v/>
      </c>
      <c r="CL331" s="6" t="str">
        <f>IF($W331=CL$4,MAX(CL$1:CL330)+1,"")</f>
        <v/>
      </c>
      <c r="CM331" s="6" t="str">
        <f>IF($W331=CM$4,MAX(CM$1:CM330)+1,"")</f>
        <v/>
      </c>
      <c r="CN331" s="6" t="str">
        <f>IF($W331=CN$4,MAX(CN$1:CN330)+1,"")</f>
        <v/>
      </c>
      <c r="CO331" s="6" t="str">
        <f>IF($W331=CO$4,MAX(CO$1:CO330)+1,"")</f>
        <v/>
      </c>
      <c r="CP331" s="6" t="str">
        <f>IF($W331=CP$4,MAX(CP$1:CP330)+1,"")</f>
        <v/>
      </c>
      <c r="CQ331" s="6" t="str">
        <f>IF($W331=CQ$4,MAX(CQ$1:CQ330)+1,"")</f>
        <v/>
      </c>
      <c r="CR331" s="6" t="str">
        <f>IF($W331=CR$4,MAX(CR$1:CR330)+1,"")</f>
        <v/>
      </c>
      <c r="CS331" s="6" t="str">
        <f>IF($W331=CS$4,MAX(CS$1:CS330)+1,"")</f>
        <v/>
      </c>
      <c r="CT331" s="5">
        <f t="shared" si="80"/>
        <v>24</v>
      </c>
      <c r="CU331" s="6" t="str">
        <f t="shared" si="81"/>
        <v>1709901919799</v>
      </c>
      <c r="CV331" s="5" t="str">
        <f t="shared" si="82"/>
        <v>เด็กหญิง</v>
      </c>
      <c r="CW331" s="5" t="str" cm="1">
        <f t="array" ref="CW331">RIGHT(F331,MIN(LEN(SUBSTITUTE(F331,รายชื่อนักเรียนแยกห้อง!$AD$5:$AD$8,""))))</f>
        <v>พนัชกร</v>
      </c>
      <c r="CX331" s="6" t="str">
        <f t="shared" si="83"/>
        <v/>
      </c>
      <c r="CY331" s="6">
        <f t="shared" si="84"/>
        <v>0</v>
      </c>
      <c r="CZ331" s="5" t="str">
        <f t="shared" si="85"/>
        <v>มัธยมศึกษาปีที่ 2/4-</v>
      </c>
      <c r="DA331" s="5" t="str">
        <f t="shared" si="86"/>
        <v>มัธยมศึกษาปีที่ 2/4-0</v>
      </c>
      <c r="DC331" s="6" t="str">
        <f>IF(DB331="วิทย์-คณิต (เตรียมวิศวะ)",MAX($DC$1:DC330)+1,"")</f>
        <v/>
      </c>
      <c r="DD331" s="6" t="str">
        <f>IF(DB331="วิทย์-คณิต (วิทยาศาสตร์สุขภาพ)",MAX($DD$1:DD330)+1,"")</f>
        <v/>
      </c>
      <c r="DE331" s="6" t="str">
        <f>IF(DB331="ศิลป์การจัดการธุรกิจการค้าสมัยใหม่",MAX($DE$1:DE330)+1,"")</f>
        <v/>
      </c>
      <c r="DF331" s="6" t="str">
        <f>IF(DB331="ศิลป์ภาษาจีนเพื่อธุรกิจ 4.0",MAX($DF$1:DF330)+1,"")</f>
        <v/>
      </c>
      <c r="DG331" s="6" t="str">
        <f>IF(DB331="ศิลป์ภาษาอังกฤษเพื่อการสื่อสารธุรกิจ",MAX($DG$1:DG330)+1,"")</f>
        <v/>
      </c>
      <c r="DH331" s="6" t="str">
        <f>IF(DB331="นวัตกรรมการจัดการเกษตร",MAX($DH$1:DH330)+1,"")</f>
        <v/>
      </c>
      <c r="DI331" s="5">
        <f t="shared" si="87"/>
        <v>0</v>
      </c>
      <c r="DJ331" s="5" t="str">
        <f t="shared" si="88"/>
        <v>มัธยมศึกษาปีที่ 2/4-24</v>
      </c>
      <c r="DK331" s="5" t="str">
        <f t="shared" si="89"/>
        <v>-0</v>
      </c>
      <c r="DL331" s="5" t="str">
        <f t="shared" si="90"/>
        <v>มัธยมศึกษาปีที่ 2</v>
      </c>
    </row>
    <row r="332" spans="1:116">
      <c r="A332" s="5" t="str">
        <f t="shared" si="76"/>
        <v>มัธยมศึกษาปีที่ 2/4-25</v>
      </c>
      <c r="B332" s="5" t="str">
        <f t="shared" si="77"/>
        <v>ช68210-25</v>
      </c>
      <c r="C332" s="5" t="str">
        <f t="shared" si="78"/>
        <v>-0</v>
      </c>
      <c r="D332" s="8">
        <v>25</v>
      </c>
      <c r="E332" s="9" t="s">
        <v>886</v>
      </c>
      <c r="F332" s="3" t="s">
        <v>887</v>
      </c>
      <c r="G332" s="3" t="s">
        <v>888</v>
      </c>
      <c r="H332" s="11">
        <v>1</v>
      </c>
      <c r="I332" s="11">
        <v>7</v>
      </c>
      <c r="J332" s="11">
        <v>0</v>
      </c>
      <c r="K332" s="11">
        <v>9</v>
      </c>
      <c r="L332" s="11">
        <v>9</v>
      </c>
      <c r="M332" s="11">
        <v>0</v>
      </c>
      <c r="N332" s="11">
        <v>1</v>
      </c>
      <c r="O332" s="11">
        <v>9</v>
      </c>
      <c r="P332" s="11">
        <v>1</v>
      </c>
      <c r="Q332" s="11">
        <v>5</v>
      </c>
      <c r="R332" s="11">
        <v>7</v>
      </c>
      <c r="S332" s="11">
        <v>6</v>
      </c>
      <c r="T332" s="11">
        <v>9</v>
      </c>
      <c r="U332" s="11" t="s">
        <v>582</v>
      </c>
      <c r="W332" s="6" t="str">
        <f>IF(X332="","",IF(X332=รายชื่อชมรม!$B$13,รายชื่อชมรม!$A$13,IF(X332=รายชื่อชมรม!$B$14,รายชื่อชมรม!$A$14,IF(X332=รายชื่อชมรม!$B$15,รายชื่อชมรม!$A$15,IF(X332=รายชื่อชมรม!$B$16,รายชื่อชมรม!$A$16,IF(X332=รายชื่อชมรม!$B$17,รายชื่อชมรม!$A$17,IF(X332=รายชื่อชมรม!$B$18,รายชื่อชมรม!$A$18,IF(X332=รายชื่อชมรม!$B$19,รายชื่อชมรม!$A$19,IF(X332=รายชื่อชมรม!$B$20,รายชื่อชมรม!$A$20,IF(X332=รายชื่อชมรม!$B$21,รายชื่อชมรม!$A$21,IF(X332=รายชื่อชมรม!$B$22,รายชื่อชมรม!$A$22,"-")))))))))))</f>
        <v>ช68210</v>
      </c>
      <c r="X332" s="6" t="s">
        <v>2323</v>
      </c>
      <c r="Y332" s="6" t="str">
        <f>IF(W332=0,"",IF(W332="-","",IF(W332="","",VLOOKUP(W332,รายชื่อชมรม!$A$3:$F$83,3,FALSE))))</f>
        <v>นางสาวจันทนา  เกิดจันทร์ตรง</v>
      </c>
      <c r="Z332" s="6" t="str">
        <f>IF(Y332=$Z$4,MAX(Z$1:$Z331)+1,"")</f>
        <v/>
      </c>
      <c r="AA332" s="6" t="str">
        <f>IF($Y332=AA$4,MAX(AA$1:AA331)+1,"")</f>
        <v/>
      </c>
      <c r="AB332" s="6" t="str">
        <f>IF($Y332=AB$4,MAX(AB$1:AB331)+1,"")</f>
        <v/>
      </c>
      <c r="AC332" s="6" t="str">
        <f>IF($Y332=AC$4,MAX(AC$1:AC331)+1,"")</f>
        <v/>
      </c>
      <c r="AD332" s="6" t="str">
        <f>IF($Y332=AD$4,MAX(AD$1:AD331)+1,"")</f>
        <v/>
      </c>
      <c r="AE332" s="6" t="str">
        <f>IF($Y332=AE$4,MAX(AE$1:AE331)+1,"")</f>
        <v/>
      </c>
      <c r="AF332" s="6" t="str">
        <f>IF($Y332=AF$4,MAX(AF$1:AF331)+1,"")</f>
        <v/>
      </c>
      <c r="AG332" s="6" t="str">
        <f>IF($Y332=AG$4,MAX(AG$1:AG331)+1,"")</f>
        <v/>
      </c>
      <c r="AH332" s="6">
        <f>IF($Y332=AH$4,MAX(AH$1:AH331)+1,"")</f>
        <v>64</v>
      </c>
      <c r="AI332" s="5">
        <f t="shared" si="79"/>
        <v>64</v>
      </c>
      <c r="AK332" s="6" t="str">
        <f>IF($W332=AK$4,MAX(AK$1:AK331)+1,"")</f>
        <v/>
      </c>
      <c r="AL332" s="6" t="str">
        <f>IF($W332=AL$4,MAX(AL$1:AL331)+1,"")</f>
        <v/>
      </c>
      <c r="AM332" s="6" t="str">
        <f>IF($W332=AM$4,MAX(AM$1:AM331)+1,"")</f>
        <v/>
      </c>
      <c r="AN332" s="6" t="str">
        <f>IF($W332=AN$4,MAX(AN$1:AN331)+1,"")</f>
        <v/>
      </c>
      <c r="AO332" s="6" t="str">
        <f>IF($W332=AO$4,MAX(AO$1:AO331)+1,"")</f>
        <v/>
      </c>
      <c r="AP332" s="6" t="str">
        <f>IF($W332=AP$4,MAX(AP$1:AP331)+1,"")</f>
        <v/>
      </c>
      <c r="AQ332" s="6" t="str">
        <f>IF($W332=AQ$4,MAX(AQ$1:AQ331)+1,"")</f>
        <v/>
      </c>
      <c r="AR332" s="6" t="str">
        <f>IF($W332=AR$4,MAX(AR$1:AR331)+1,"")</f>
        <v/>
      </c>
      <c r="AS332" s="6" t="str">
        <f>IF($W332=AS$4,MAX(AS$1:AS331)+1,"")</f>
        <v/>
      </c>
      <c r="AT332" s="6" t="str">
        <f>IF($W332=AT$4,MAX(AT$1:AT331)+1,"")</f>
        <v/>
      </c>
      <c r="AU332" s="6" t="str">
        <f>IF($W332=AU$4,MAX(AU$1:AU331)+1,"")</f>
        <v/>
      </c>
      <c r="AV332" s="6" t="str">
        <f>IF($W332=AV$4,MAX(AV$1:AV331)+1,"")</f>
        <v/>
      </c>
      <c r="AW332" s="6" t="str">
        <f>IF($W332=AW$4,MAX(AW$1:AW331)+1,"")</f>
        <v/>
      </c>
      <c r="AX332" s="6" t="str">
        <f>IF($W332=AX$4,MAX(AX$1:AX331)+1,"")</f>
        <v/>
      </c>
      <c r="AY332" s="6" t="str">
        <f>IF($W332=AY$4,MAX(AY$1:AY331)+1,"")</f>
        <v/>
      </c>
      <c r="AZ332" s="6" t="str">
        <f>IF($W332=AZ$4,MAX(AZ$1:AZ331)+1,"")</f>
        <v/>
      </c>
      <c r="BA332" s="6" t="str">
        <f>IF($W332=BA$4,MAX(BA$1:BA331)+1,"")</f>
        <v/>
      </c>
      <c r="BB332" s="6" t="str">
        <f>IF($W332=BB$4,MAX(BB$1:BB331)+1,"")</f>
        <v/>
      </c>
      <c r="BC332" s="6" t="str">
        <f>IF($W332=BC$4,MAX(BC$1:BC331)+1,"")</f>
        <v/>
      </c>
      <c r="BD332" s="6">
        <f>IF($W332=BD$4,MAX(BD$1:BD331)+1,"")</f>
        <v>25</v>
      </c>
      <c r="BE332" s="6" t="str">
        <f>IF($W332=BE$4,MAX(BE$1:BE331)+1,"")</f>
        <v/>
      </c>
      <c r="BF332" s="6" t="str">
        <f>IF($W332=BF$4,MAX(BF$1:BF331)+1,"")</f>
        <v/>
      </c>
      <c r="BG332" s="6" t="str">
        <f>IF($W332=BG$4,MAX(BG$1:BG331)+1,"")</f>
        <v/>
      </c>
      <c r="BH332" s="6" t="str">
        <f>IF($W332=BH$4,MAX(BH$1:BH331)+1,"")</f>
        <v/>
      </c>
      <c r="BI332" s="6" t="str">
        <f>IF($W332=BI$4,MAX(BI$1:BI331)+1,"")</f>
        <v/>
      </c>
      <c r="BJ332" s="6" t="str">
        <f>IF($W332=BJ$4,MAX(BJ$1:BJ331)+1,"")</f>
        <v/>
      </c>
      <c r="BK332" s="6" t="str">
        <f>IF($W332=BK$4,MAX(BK$1:BK331)+1,"")</f>
        <v/>
      </c>
      <c r="BL332" s="6" t="str">
        <f>IF($W332=BL$4,MAX(BL$1:BL331)+1,"")</f>
        <v/>
      </c>
      <c r="BM332" s="6" t="str">
        <f>IF($W332=BM$4,MAX(BM$1:BM331)+1,"")</f>
        <v/>
      </c>
      <c r="BN332" s="6" t="str">
        <f>IF($W332=BN$4,MAX(BN$1:BN331)+1,"")</f>
        <v/>
      </c>
      <c r="BO332" s="6" t="str">
        <f>IF($W332=BO$4,MAX(BO$1:BO331)+1,"")</f>
        <v/>
      </c>
      <c r="BP332" s="6" t="str">
        <f>IF($W332=BP$4,MAX(BP$1:BP331)+1,"")</f>
        <v/>
      </c>
      <c r="BQ332" s="6" t="str">
        <f>IF($W332=BQ$4,MAX(BQ$1:BQ331)+1,"")</f>
        <v/>
      </c>
      <c r="BR332" s="6" t="str">
        <f>IF($W332=BR$4,MAX(BR$1:BR331)+1,"")</f>
        <v/>
      </c>
      <c r="BS332" s="6" t="str">
        <f>IF($W332=BS$4,MAX(BS$1:BS331)+1,"")</f>
        <v/>
      </c>
      <c r="BT332" s="6" t="str">
        <f>IF($W332=BT$4,MAX(BT$1:BT331)+1,"")</f>
        <v/>
      </c>
      <c r="BU332" s="6" t="str">
        <f>IF($W332=BU$4,MAX(BU$1:BU331)+1,"")</f>
        <v/>
      </c>
      <c r="BV332" s="6" t="str">
        <f>IF($W332=BV$4,MAX(BV$1:BV331)+1,"")</f>
        <v/>
      </c>
      <c r="BW332" s="6" t="str">
        <f>IF($W332=BW$4,MAX(BW$1:BW331)+1,"")</f>
        <v/>
      </c>
      <c r="BX332" s="6" t="str">
        <f>IF($W332=BX$4,MAX(BX$1:BX331)+1,"")</f>
        <v/>
      </c>
      <c r="BY332" s="6" t="str">
        <f>IF($W332=BY$4,MAX(BY$1:BY331)+1,"")</f>
        <v/>
      </c>
      <c r="BZ332" s="6" t="str">
        <f>IF($W332=BZ$4,MAX(BZ$1:BZ331)+1,"")</f>
        <v/>
      </c>
      <c r="CA332" s="6" t="str">
        <f>IF($W332=CA$4,MAX(CA$1:CA331)+1,"")</f>
        <v/>
      </c>
      <c r="CB332" s="6" t="str">
        <f>IF($W332=CB$4,MAX(CB$1:CB331)+1,"")</f>
        <v/>
      </c>
      <c r="CC332" s="6" t="str">
        <f>IF($W332=CC$4,MAX(CC$1:CC331)+1,"")</f>
        <v/>
      </c>
      <c r="CD332" s="6" t="str">
        <f>IF($W332=CD$4,MAX(CD$1:CD331)+1,"")</f>
        <v/>
      </c>
      <c r="CE332" s="6" t="str">
        <f>IF($W332=CE$4,MAX(CE$1:CE331)+1,"")</f>
        <v/>
      </c>
      <c r="CF332" s="6" t="str">
        <f>IF($W332=CF$4,MAX(CF$1:CF331)+1,"")</f>
        <v/>
      </c>
      <c r="CG332" s="6" t="str">
        <f>IF($W332=CG$4,MAX(CG$1:CG331)+1,"")</f>
        <v/>
      </c>
      <c r="CH332" s="6" t="str">
        <f>IF($W332=CH$4,MAX(CH$1:CH331)+1,"")</f>
        <v/>
      </c>
      <c r="CI332" s="6" t="str">
        <f>IF($W332=CI$4,MAX(CI$1:CI331)+1,"")</f>
        <v/>
      </c>
      <c r="CJ332" s="6" t="str">
        <f>IF($W332=CJ$4,MAX(CJ$1:CJ331)+1,"")</f>
        <v/>
      </c>
      <c r="CK332" s="6" t="str">
        <f>IF($W332=CK$4,MAX(CK$1:CK331)+1,"")</f>
        <v/>
      </c>
      <c r="CL332" s="6" t="str">
        <f>IF($W332=CL$4,MAX(CL$1:CL331)+1,"")</f>
        <v/>
      </c>
      <c r="CM332" s="6" t="str">
        <f>IF($W332=CM$4,MAX(CM$1:CM331)+1,"")</f>
        <v/>
      </c>
      <c r="CN332" s="6" t="str">
        <f>IF($W332=CN$4,MAX(CN$1:CN331)+1,"")</f>
        <v/>
      </c>
      <c r="CO332" s="6" t="str">
        <f>IF($W332=CO$4,MAX(CO$1:CO331)+1,"")</f>
        <v/>
      </c>
      <c r="CP332" s="6" t="str">
        <f>IF($W332=CP$4,MAX(CP$1:CP331)+1,"")</f>
        <v/>
      </c>
      <c r="CQ332" s="6" t="str">
        <f>IF($W332=CQ$4,MAX(CQ$1:CQ331)+1,"")</f>
        <v/>
      </c>
      <c r="CR332" s="6" t="str">
        <f>IF($W332=CR$4,MAX(CR$1:CR331)+1,"")</f>
        <v/>
      </c>
      <c r="CS332" s="6" t="str">
        <f>IF($W332=CS$4,MAX(CS$1:CS331)+1,"")</f>
        <v/>
      </c>
      <c r="CT332" s="5">
        <f t="shared" si="80"/>
        <v>25</v>
      </c>
      <c r="CU332" s="6" t="str">
        <f t="shared" si="81"/>
        <v>1709901915769</v>
      </c>
      <c r="CV332" s="5" t="str">
        <f t="shared" si="82"/>
        <v>เด็กหญิง</v>
      </c>
      <c r="CW332" s="5" t="str" cm="1">
        <f t="array" ref="CW332">RIGHT(F332,MIN(LEN(SUBSTITUTE(F332,รายชื่อนักเรียนแยกห้อง!$AD$5:$AD$8,""))))</f>
        <v>พศวีร์</v>
      </c>
      <c r="CX332" s="6" t="str">
        <f t="shared" si="83"/>
        <v/>
      </c>
      <c r="CY332" s="6">
        <f t="shared" si="84"/>
        <v>0</v>
      </c>
      <c r="CZ332" s="5" t="str">
        <f t="shared" si="85"/>
        <v>มัธยมศึกษาปีที่ 2/4-</v>
      </c>
      <c r="DA332" s="5" t="str">
        <f t="shared" si="86"/>
        <v>มัธยมศึกษาปีที่ 2/4-0</v>
      </c>
      <c r="DC332" s="6" t="str">
        <f>IF(DB332="วิทย์-คณิต (เตรียมวิศวะ)",MAX($DC$1:DC331)+1,"")</f>
        <v/>
      </c>
      <c r="DD332" s="6" t="str">
        <f>IF(DB332="วิทย์-คณิต (วิทยาศาสตร์สุขภาพ)",MAX($DD$1:DD331)+1,"")</f>
        <v/>
      </c>
      <c r="DE332" s="6" t="str">
        <f>IF(DB332="ศิลป์การจัดการธุรกิจการค้าสมัยใหม่",MAX($DE$1:DE331)+1,"")</f>
        <v/>
      </c>
      <c r="DF332" s="6" t="str">
        <f>IF(DB332="ศิลป์ภาษาจีนเพื่อธุรกิจ 4.0",MAX($DF$1:DF331)+1,"")</f>
        <v/>
      </c>
      <c r="DG332" s="6" t="str">
        <f>IF(DB332="ศิลป์ภาษาอังกฤษเพื่อการสื่อสารธุรกิจ",MAX($DG$1:DG331)+1,"")</f>
        <v/>
      </c>
      <c r="DH332" s="6" t="str">
        <f>IF(DB332="นวัตกรรมการจัดการเกษตร",MAX($DH$1:DH331)+1,"")</f>
        <v/>
      </c>
      <c r="DI332" s="5">
        <f t="shared" si="87"/>
        <v>0</v>
      </c>
      <c r="DJ332" s="5" t="str">
        <f t="shared" si="88"/>
        <v>มัธยมศึกษาปีที่ 2/4-25</v>
      </c>
      <c r="DK332" s="5" t="str">
        <f t="shared" si="89"/>
        <v>-0</v>
      </c>
      <c r="DL332" s="5" t="str">
        <f t="shared" si="90"/>
        <v>มัธยมศึกษาปีที่ 2</v>
      </c>
    </row>
    <row r="333" spans="1:116">
      <c r="A333" s="5" t="str">
        <f t="shared" si="76"/>
        <v>มัธยมศึกษาปีที่ 2/4-26</v>
      </c>
      <c r="B333" s="5" t="str">
        <f t="shared" si="77"/>
        <v>ช68210-26</v>
      </c>
      <c r="C333" s="5" t="str">
        <f t="shared" si="78"/>
        <v>-0</v>
      </c>
      <c r="D333" s="8">
        <v>26</v>
      </c>
      <c r="E333" s="9" t="s">
        <v>889</v>
      </c>
      <c r="F333" s="3" t="s">
        <v>890</v>
      </c>
      <c r="G333" s="3" t="s">
        <v>2073</v>
      </c>
      <c r="H333" s="11">
        <v>1</v>
      </c>
      <c r="I333" s="11">
        <v>7</v>
      </c>
      <c r="J333" s="11">
        <v>0</v>
      </c>
      <c r="K333" s="11">
        <v>9</v>
      </c>
      <c r="L333" s="11">
        <v>9</v>
      </c>
      <c r="M333" s="11">
        <v>0</v>
      </c>
      <c r="N333" s="11">
        <v>1</v>
      </c>
      <c r="O333" s="11">
        <v>8</v>
      </c>
      <c r="P333" s="11">
        <v>8</v>
      </c>
      <c r="Q333" s="11">
        <v>6</v>
      </c>
      <c r="R333" s="11">
        <v>9</v>
      </c>
      <c r="S333" s="11">
        <v>2</v>
      </c>
      <c r="T333" s="11">
        <v>1</v>
      </c>
      <c r="U333" s="11" t="s">
        <v>582</v>
      </c>
      <c r="W333" s="6" t="str">
        <f>IF(X333="","",IF(X333=รายชื่อชมรม!$B$13,รายชื่อชมรม!$A$13,IF(X333=รายชื่อชมรม!$B$14,รายชื่อชมรม!$A$14,IF(X333=รายชื่อชมรม!$B$15,รายชื่อชมรม!$A$15,IF(X333=รายชื่อชมรม!$B$16,รายชื่อชมรม!$A$16,IF(X333=รายชื่อชมรม!$B$17,รายชื่อชมรม!$A$17,IF(X333=รายชื่อชมรม!$B$18,รายชื่อชมรม!$A$18,IF(X333=รายชื่อชมรม!$B$19,รายชื่อชมรม!$A$19,IF(X333=รายชื่อชมรม!$B$20,รายชื่อชมรม!$A$20,IF(X333=รายชื่อชมรม!$B$21,รายชื่อชมรม!$A$21,IF(X333=รายชื่อชมรม!$B$22,รายชื่อชมรม!$A$22,"-")))))))))))</f>
        <v>ช68210</v>
      </c>
      <c r="X333" s="6" t="s">
        <v>2323</v>
      </c>
      <c r="Y333" s="6" t="str">
        <f>IF(W333=0,"",IF(W333="-","",IF(W333="","",VLOOKUP(W333,รายชื่อชมรม!$A$3:$F$83,3,FALSE))))</f>
        <v>นางสาวจันทนา  เกิดจันทร์ตรง</v>
      </c>
      <c r="Z333" s="6" t="str">
        <f>IF(Y333=$Z$4,MAX(Z$1:$Z332)+1,"")</f>
        <v/>
      </c>
      <c r="AA333" s="6" t="str">
        <f>IF($Y333=AA$4,MAX(AA$1:AA332)+1,"")</f>
        <v/>
      </c>
      <c r="AB333" s="6" t="str">
        <f>IF($Y333=AB$4,MAX(AB$1:AB332)+1,"")</f>
        <v/>
      </c>
      <c r="AC333" s="6" t="str">
        <f>IF($Y333=AC$4,MAX(AC$1:AC332)+1,"")</f>
        <v/>
      </c>
      <c r="AD333" s="6" t="str">
        <f>IF($Y333=AD$4,MAX(AD$1:AD332)+1,"")</f>
        <v/>
      </c>
      <c r="AE333" s="6" t="str">
        <f>IF($Y333=AE$4,MAX(AE$1:AE332)+1,"")</f>
        <v/>
      </c>
      <c r="AF333" s="6" t="str">
        <f>IF($Y333=AF$4,MAX(AF$1:AF332)+1,"")</f>
        <v/>
      </c>
      <c r="AG333" s="6" t="str">
        <f>IF($Y333=AG$4,MAX(AG$1:AG332)+1,"")</f>
        <v/>
      </c>
      <c r="AH333" s="6">
        <f>IF($Y333=AH$4,MAX(AH$1:AH332)+1,"")</f>
        <v>65</v>
      </c>
      <c r="AI333" s="5">
        <f t="shared" si="79"/>
        <v>65</v>
      </c>
      <c r="AK333" s="6" t="str">
        <f>IF($W333=AK$4,MAX(AK$1:AK332)+1,"")</f>
        <v/>
      </c>
      <c r="AL333" s="6" t="str">
        <f>IF($W333=AL$4,MAX(AL$1:AL332)+1,"")</f>
        <v/>
      </c>
      <c r="AM333" s="6" t="str">
        <f>IF($W333=AM$4,MAX(AM$1:AM332)+1,"")</f>
        <v/>
      </c>
      <c r="AN333" s="6" t="str">
        <f>IF($W333=AN$4,MAX(AN$1:AN332)+1,"")</f>
        <v/>
      </c>
      <c r="AO333" s="6" t="str">
        <f>IF($W333=AO$4,MAX(AO$1:AO332)+1,"")</f>
        <v/>
      </c>
      <c r="AP333" s="6" t="str">
        <f>IF($W333=AP$4,MAX(AP$1:AP332)+1,"")</f>
        <v/>
      </c>
      <c r="AQ333" s="6" t="str">
        <f>IF($W333=AQ$4,MAX(AQ$1:AQ332)+1,"")</f>
        <v/>
      </c>
      <c r="AR333" s="6" t="str">
        <f>IF($W333=AR$4,MAX(AR$1:AR332)+1,"")</f>
        <v/>
      </c>
      <c r="AS333" s="6" t="str">
        <f>IF($W333=AS$4,MAX(AS$1:AS332)+1,"")</f>
        <v/>
      </c>
      <c r="AT333" s="6" t="str">
        <f>IF($W333=AT$4,MAX(AT$1:AT332)+1,"")</f>
        <v/>
      </c>
      <c r="AU333" s="6" t="str">
        <f>IF($W333=AU$4,MAX(AU$1:AU332)+1,"")</f>
        <v/>
      </c>
      <c r="AV333" s="6" t="str">
        <f>IF($W333=AV$4,MAX(AV$1:AV332)+1,"")</f>
        <v/>
      </c>
      <c r="AW333" s="6" t="str">
        <f>IF($W333=AW$4,MAX(AW$1:AW332)+1,"")</f>
        <v/>
      </c>
      <c r="AX333" s="6" t="str">
        <f>IF($W333=AX$4,MAX(AX$1:AX332)+1,"")</f>
        <v/>
      </c>
      <c r="AY333" s="6" t="str">
        <f>IF($W333=AY$4,MAX(AY$1:AY332)+1,"")</f>
        <v/>
      </c>
      <c r="AZ333" s="6" t="str">
        <f>IF($W333=AZ$4,MAX(AZ$1:AZ332)+1,"")</f>
        <v/>
      </c>
      <c r="BA333" s="6" t="str">
        <f>IF($W333=BA$4,MAX(BA$1:BA332)+1,"")</f>
        <v/>
      </c>
      <c r="BB333" s="6" t="str">
        <f>IF($W333=BB$4,MAX(BB$1:BB332)+1,"")</f>
        <v/>
      </c>
      <c r="BC333" s="6" t="str">
        <f>IF($W333=BC$4,MAX(BC$1:BC332)+1,"")</f>
        <v/>
      </c>
      <c r="BD333" s="6">
        <f>IF($W333=BD$4,MAX(BD$1:BD332)+1,"")</f>
        <v>26</v>
      </c>
      <c r="BE333" s="6" t="str">
        <f>IF($W333=BE$4,MAX(BE$1:BE332)+1,"")</f>
        <v/>
      </c>
      <c r="BF333" s="6" t="str">
        <f>IF($W333=BF$4,MAX(BF$1:BF332)+1,"")</f>
        <v/>
      </c>
      <c r="BG333" s="6" t="str">
        <f>IF($W333=BG$4,MAX(BG$1:BG332)+1,"")</f>
        <v/>
      </c>
      <c r="BH333" s="6" t="str">
        <f>IF($W333=BH$4,MAX(BH$1:BH332)+1,"")</f>
        <v/>
      </c>
      <c r="BI333" s="6" t="str">
        <f>IF($W333=BI$4,MAX(BI$1:BI332)+1,"")</f>
        <v/>
      </c>
      <c r="BJ333" s="6" t="str">
        <f>IF($W333=BJ$4,MAX(BJ$1:BJ332)+1,"")</f>
        <v/>
      </c>
      <c r="BK333" s="6" t="str">
        <f>IF($W333=BK$4,MAX(BK$1:BK332)+1,"")</f>
        <v/>
      </c>
      <c r="BL333" s="6" t="str">
        <f>IF($W333=BL$4,MAX(BL$1:BL332)+1,"")</f>
        <v/>
      </c>
      <c r="BM333" s="6" t="str">
        <f>IF($W333=BM$4,MAX(BM$1:BM332)+1,"")</f>
        <v/>
      </c>
      <c r="BN333" s="6" t="str">
        <f>IF($W333=BN$4,MAX(BN$1:BN332)+1,"")</f>
        <v/>
      </c>
      <c r="BO333" s="6" t="str">
        <f>IF($W333=BO$4,MAX(BO$1:BO332)+1,"")</f>
        <v/>
      </c>
      <c r="BP333" s="6" t="str">
        <f>IF($W333=BP$4,MAX(BP$1:BP332)+1,"")</f>
        <v/>
      </c>
      <c r="BQ333" s="6" t="str">
        <f>IF($W333=BQ$4,MAX(BQ$1:BQ332)+1,"")</f>
        <v/>
      </c>
      <c r="BR333" s="6" t="str">
        <f>IF($W333=BR$4,MAX(BR$1:BR332)+1,"")</f>
        <v/>
      </c>
      <c r="BS333" s="6" t="str">
        <f>IF($W333=BS$4,MAX(BS$1:BS332)+1,"")</f>
        <v/>
      </c>
      <c r="BT333" s="6" t="str">
        <f>IF($W333=BT$4,MAX(BT$1:BT332)+1,"")</f>
        <v/>
      </c>
      <c r="BU333" s="6" t="str">
        <f>IF($W333=BU$4,MAX(BU$1:BU332)+1,"")</f>
        <v/>
      </c>
      <c r="BV333" s="6" t="str">
        <f>IF($W333=BV$4,MAX(BV$1:BV332)+1,"")</f>
        <v/>
      </c>
      <c r="BW333" s="6" t="str">
        <f>IF($W333=BW$4,MAX(BW$1:BW332)+1,"")</f>
        <v/>
      </c>
      <c r="BX333" s="6" t="str">
        <f>IF($W333=BX$4,MAX(BX$1:BX332)+1,"")</f>
        <v/>
      </c>
      <c r="BY333" s="6" t="str">
        <f>IF($W333=BY$4,MAX(BY$1:BY332)+1,"")</f>
        <v/>
      </c>
      <c r="BZ333" s="6" t="str">
        <f>IF($W333=BZ$4,MAX(BZ$1:BZ332)+1,"")</f>
        <v/>
      </c>
      <c r="CA333" s="6" t="str">
        <f>IF($W333=CA$4,MAX(CA$1:CA332)+1,"")</f>
        <v/>
      </c>
      <c r="CB333" s="6" t="str">
        <f>IF($W333=CB$4,MAX(CB$1:CB332)+1,"")</f>
        <v/>
      </c>
      <c r="CC333" s="6" t="str">
        <f>IF($W333=CC$4,MAX(CC$1:CC332)+1,"")</f>
        <v/>
      </c>
      <c r="CD333" s="6" t="str">
        <f>IF($W333=CD$4,MAX(CD$1:CD332)+1,"")</f>
        <v/>
      </c>
      <c r="CE333" s="6" t="str">
        <f>IF($W333=CE$4,MAX(CE$1:CE332)+1,"")</f>
        <v/>
      </c>
      <c r="CF333" s="6" t="str">
        <f>IF($W333=CF$4,MAX(CF$1:CF332)+1,"")</f>
        <v/>
      </c>
      <c r="CG333" s="6" t="str">
        <f>IF($W333=CG$4,MAX(CG$1:CG332)+1,"")</f>
        <v/>
      </c>
      <c r="CH333" s="6" t="str">
        <f>IF($W333=CH$4,MAX(CH$1:CH332)+1,"")</f>
        <v/>
      </c>
      <c r="CI333" s="6" t="str">
        <f>IF($W333=CI$4,MAX(CI$1:CI332)+1,"")</f>
        <v/>
      </c>
      <c r="CJ333" s="6" t="str">
        <f>IF($W333=CJ$4,MAX(CJ$1:CJ332)+1,"")</f>
        <v/>
      </c>
      <c r="CK333" s="6" t="str">
        <f>IF($W333=CK$4,MAX(CK$1:CK332)+1,"")</f>
        <v/>
      </c>
      <c r="CL333" s="6" t="str">
        <f>IF($W333=CL$4,MAX(CL$1:CL332)+1,"")</f>
        <v/>
      </c>
      <c r="CM333" s="6" t="str">
        <f>IF($W333=CM$4,MAX(CM$1:CM332)+1,"")</f>
        <v/>
      </c>
      <c r="CN333" s="6" t="str">
        <f>IF($W333=CN$4,MAX(CN$1:CN332)+1,"")</f>
        <v/>
      </c>
      <c r="CO333" s="6" t="str">
        <f>IF($W333=CO$4,MAX(CO$1:CO332)+1,"")</f>
        <v/>
      </c>
      <c r="CP333" s="6" t="str">
        <f>IF($W333=CP$4,MAX(CP$1:CP332)+1,"")</f>
        <v/>
      </c>
      <c r="CQ333" s="6" t="str">
        <f>IF($W333=CQ$4,MAX(CQ$1:CQ332)+1,"")</f>
        <v/>
      </c>
      <c r="CR333" s="6" t="str">
        <f>IF($W333=CR$4,MAX(CR$1:CR332)+1,"")</f>
        <v/>
      </c>
      <c r="CS333" s="6" t="str">
        <f>IF($W333=CS$4,MAX(CS$1:CS332)+1,"")</f>
        <v/>
      </c>
      <c r="CT333" s="5">
        <f t="shared" si="80"/>
        <v>26</v>
      </c>
      <c r="CU333" s="6" t="str">
        <f t="shared" si="81"/>
        <v>1709901886921</v>
      </c>
      <c r="CV333" s="5" t="str">
        <f t="shared" si="82"/>
        <v>เด็กหญิง</v>
      </c>
      <c r="CW333" s="5" t="str" cm="1">
        <f t="array" ref="CW333">RIGHT(F333,MIN(LEN(SUBSTITUTE(F333,รายชื่อนักเรียนแยกห้อง!$AD$5:$AD$8,""))))</f>
        <v>พิรดาภร</v>
      </c>
      <c r="CX333" s="6" t="str">
        <f t="shared" si="83"/>
        <v/>
      </c>
      <c r="CY333" s="6">
        <f t="shared" si="84"/>
        <v>0</v>
      </c>
      <c r="CZ333" s="5" t="str">
        <f t="shared" si="85"/>
        <v>มัธยมศึกษาปีที่ 2/4-</v>
      </c>
      <c r="DA333" s="5" t="str">
        <f t="shared" si="86"/>
        <v>มัธยมศึกษาปีที่ 2/4-0</v>
      </c>
      <c r="DC333" s="6" t="str">
        <f>IF(DB333="วิทย์-คณิต (เตรียมวิศวะ)",MAX($DC$1:DC332)+1,"")</f>
        <v/>
      </c>
      <c r="DD333" s="6" t="str">
        <f>IF(DB333="วิทย์-คณิต (วิทยาศาสตร์สุขภาพ)",MAX($DD$1:DD332)+1,"")</f>
        <v/>
      </c>
      <c r="DE333" s="6" t="str">
        <f>IF(DB333="ศิลป์การจัดการธุรกิจการค้าสมัยใหม่",MAX($DE$1:DE332)+1,"")</f>
        <v/>
      </c>
      <c r="DF333" s="6" t="str">
        <f>IF(DB333="ศิลป์ภาษาจีนเพื่อธุรกิจ 4.0",MAX($DF$1:DF332)+1,"")</f>
        <v/>
      </c>
      <c r="DG333" s="6" t="str">
        <f>IF(DB333="ศิลป์ภาษาอังกฤษเพื่อการสื่อสารธุรกิจ",MAX($DG$1:DG332)+1,"")</f>
        <v/>
      </c>
      <c r="DH333" s="6" t="str">
        <f>IF(DB333="นวัตกรรมการจัดการเกษตร",MAX($DH$1:DH332)+1,"")</f>
        <v/>
      </c>
      <c r="DI333" s="5">
        <f t="shared" si="87"/>
        <v>0</v>
      </c>
      <c r="DJ333" s="5" t="str">
        <f t="shared" si="88"/>
        <v>มัธยมศึกษาปีที่ 2/4-26</v>
      </c>
      <c r="DK333" s="5" t="str">
        <f t="shared" si="89"/>
        <v>-0</v>
      </c>
      <c r="DL333" s="5" t="str">
        <f t="shared" si="90"/>
        <v>มัธยมศึกษาปีที่ 2</v>
      </c>
    </row>
    <row r="334" spans="1:116">
      <c r="A334" s="5" t="str">
        <f t="shared" si="76"/>
        <v>มัธยมศึกษาปีที่ 2/4-27</v>
      </c>
      <c r="B334" s="5" t="str">
        <f t="shared" si="77"/>
        <v>ช68210-27</v>
      </c>
      <c r="C334" s="5" t="str">
        <f t="shared" si="78"/>
        <v>-0</v>
      </c>
      <c r="D334" s="8">
        <v>27</v>
      </c>
      <c r="E334" s="9" t="s">
        <v>891</v>
      </c>
      <c r="F334" s="3" t="s">
        <v>2074</v>
      </c>
      <c r="G334" s="3" t="s">
        <v>892</v>
      </c>
      <c r="H334" s="11">
        <v>1</v>
      </c>
      <c r="I334" s="11">
        <v>7</v>
      </c>
      <c r="J334" s="11">
        <v>0</v>
      </c>
      <c r="K334" s="11">
        <v>9</v>
      </c>
      <c r="L334" s="11">
        <v>9</v>
      </c>
      <c r="M334" s="11">
        <v>0</v>
      </c>
      <c r="N334" s="11">
        <v>1</v>
      </c>
      <c r="O334" s="11">
        <v>9</v>
      </c>
      <c r="P334" s="11">
        <v>1</v>
      </c>
      <c r="Q334" s="11">
        <v>6</v>
      </c>
      <c r="R334" s="11">
        <v>6</v>
      </c>
      <c r="S334" s="11">
        <v>0</v>
      </c>
      <c r="T334" s="11">
        <v>9</v>
      </c>
      <c r="U334" s="11" t="s">
        <v>582</v>
      </c>
      <c r="W334" s="6" t="str">
        <f>IF(X334="","",IF(X334=รายชื่อชมรม!$B$13,รายชื่อชมรม!$A$13,IF(X334=รายชื่อชมรม!$B$14,รายชื่อชมรม!$A$14,IF(X334=รายชื่อชมรม!$B$15,รายชื่อชมรม!$A$15,IF(X334=รายชื่อชมรม!$B$16,รายชื่อชมรม!$A$16,IF(X334=รายชื่อชมรม!$B$17,รายชื่อชมรม!$A$17,IF(X334=รายชื่อชมรม!$B$18,รายชื่อชมรม!$A$18,IF(X334=รายชื่อชมรม!$B$19,รายชื่อชมรม!$A$19,IF(X334=รายชื่อชมรม!$B$20,รายชื่อชมรม!$A$20,IF(X334=รายชื่อชมรม!$B$21,รายชื่อชมรม!$A$21,IF(X334=รายชื่อชมรม!$B$22,รายชื่อชมรม!$A$22,"-")))))))))))</f>
        <v>ช68210</v>
      </c>
      <c r="X334" s="6" t="s">
        <v>2323</v>
      </c>
      <c r="Y334" s="6" t="str">
        <f>IF(W334=0,"",IF(W334="-","",IF(W334="","",VLOOKUP(W334,รายชื่อชมรม!$A$3:$F$83,3,FALSE))))</f>
        <v>นางสาวจันทนา  เกิดจันทร์ตรง</v>
      </c>
      <c r="Z334" s="6" t="str">
        <f>IF(Y334=$Z$4,MAX(Z$1:$Z333)+1,"")</f>
        <v/>
      </c>
      <c r="AA334" s="6" t="str">
        <f>IF($Y334=AA$4,MAX(AA$1:AA333)+1,"")</f>
        <v/>
      </c>
      <c r="AB334" s="6" t="str">
        <f>IF($Y334=AB$4,MAX(AB$1:AB333)+1,"")</f>
        <v/>
      </c>
      <c r="AC334" s="6" t="str">
        <f>IF($Y334=AC$4,MAX(AC$1:AC333)+1,"")</f>
        <v/>
      </c>
      <c r="AD334" s="6" t="str">
        <f>IF($Y334=AD$4,MAX(AD$1:AD333)+1,"")</f>
        <v/>
      </c>
      <c r="AE334" s="6" t="str">
        <f>IF($Y334=AE$4,MAX(AE$1:AE333)+1,"")</f>
        <v/>
      </c>
      <c r="AF334" s="6" t="str">
        <f>IF($Y334=AF$4,MAX(AF$1:AF333)+1,"")</f>
        <v/>
      </c>
      <c r="AG334" s="6" t="str">
        <f>IF($Y334=AG$4,MAX(AG$1:AG333)+1,"")</f>
        <v/>
      </c>
      <c r="AH334" s="6">
        <f>IF($Y334=AH$4,MAX(AH$1:AH333)+1,"")</f>
        <v>66</v>
      </c>
      <c r="AI334" s="5">
        <f t="shared" si="79"/>
        <v>66</v>
      </c>
      <c r="AK334" s="6" t="str">
        <f>IF($W334=AK$4,MAX(AK$1:AK333)+1,"")</f>
        <v/>
      </c>
      <c r="AL334" s="6" t="str">
        <f>IF($W334=AL$4,MAX(AL$1:AL333)+1,"")</f>
        <v/>
      </c>
      <c r="AM334" s="6" t="str">
        <f>IF($W334=AM$4,MAX(AM$1:AM333)+1,"")</f>
        <v/>
      </c>
      <c r="AN334" s="6" t="str">
        <f>IF($W334=AN$4,MAX(AN$1:AN333)+1,"")</f>
        <v/>
      </c>
      <c r="AO334" s="6" t="str">
        <f>IF($W334=AO$4,MAX(AO$1:AO333)+1,"")</f>
        <v/>
      </c>
      <c r="AP334" s="6" t="str">
        <f>IF($W334=AP$4,MAX(AP$1:AP333)+1,"")</f>
        <v/>
      </c>
      <c r="AQ334" s="6" t="str">
        <f>IF($W334=AQ$4,MAX(AQ$1:AQ333)+1,"")</f>
        <v/>
      </c>
      <c r="AR334" s="6" t="str">
        <f>IF($W334=AR$4,MAX(AR$1:AR333)+1,"")</f>
        <v/>
      </c>
      <c r="AS334" s="6" t="str">
        <f>IF($W334=AS$4,MAX(AS$1:AS333)+1,"")</f>
        <v/>
      </c>
      <c r="AT334" s="6" t="str">
        <f>IF($W334=AT$4,MAX(AT$1:AT333)+1,"")</f>
        <v/>
      </c>
      <c r="AU334" s="6" t="str">
        <f>IF($W334=AU$4,MAX(AU$1:AU333)+1,"")</f>
        <v/>
      </c>
      <c r="AV334" s="6" t="str">
        <f>IF($W334=AV$4,MAX(AV$1:AV333)+1,"")</f>
        <v/>
      </c>
      <c r="AW334" s="6" t="str">
        <f>IF($W334=AW$4,MAX(AW$1:AW333)+1,"")</f>
        <v/>
      </c>
      <c r="AX334" s="6" t="str">
        <f>IF($W334=AX$4,MAX(AX$1:AX333)+1,"")</f>
        <v/>
      </c>
      <c r="AY334" s="6" t="str">
        <f>IF($W334=AY$4,MAX(AY$1:AY333)+1,"")</f>
        <v/>
      </c>
      <c r="AZ334" s="6" t="str">
        <f>IF($W334=AZ$4,MAX(AZ$1:AZ333)+1,"")</f>
        <v/>
      </c>
      <c r="BA334" s="6" t="str">
        <f>IF($W334=BA$4,MAX(BA$1:BA333)+1,"")</f>
        <v/>
      </c>
      <c r="BB334" s="6" t="str">
        <f>IF($W334=BB$4,MAX(BB$1:BB333)+1,"")</f>
        <v/>
      </c>
      <c r="BC334" s="6" t="str">
        <f>IF($W334=BC$4,MAX(BC$1:BC333)+1,"")</f>
        <v/>
      </c>
      <c r="BD334" s="6">
        <f>IF($W334=BD$4,MAX(BD$1:BD333)+1,"")</f>
        <v>27</v>
      </c>
      <c r="BE334" s="6" t="str">
        <f>IF($W334=BE$4,MAX(BE$1:BE333)+1,"")</f>
        <v/>
      </c>
      <c r="BF334" s="6" t="str">
        <f>IF($W334=BF$4,MAX(BF$1:BF333)+1,"")</f>
        <v/>
      </c>
      <c r="BG334" s="6" t="str">
        <f>IF($W334=BG$4,MAX(BG$1:BG333)+1,"")</f>
        <v/>
      </c>
      <c r="BH334" s="6" t="str">
        <f>IF($W334=BH$4,MAX(BH$1:BH333)+1,"")</f>
        <v/>
      </c>
      <c r="BI334" s="6" t="str">
        <f>IF($W334=BI$4,MAX(BI$1:BI333)+1,"")</f>
        <v/>
      </c>
      <c r="BJ334" s="6" t="str">
        <f>IF($W334=BJ$4,MAX(BJ$1:BJ333)+1,"")</f>
        <v/>
      </c>
      <c r="BK334" s="6" t="str">
        <f>IF($W334=BK$4,MAX(BK$1:BK333)+1,"")</f>
        <v/>
      </c>
      <c r="BL334" s="6" t="str">
        <f>IF($W334=BL$4,MAX(BL$1:BL333)+1,"")</f>
        <v/>
      </c>
      <c r="BM334" s="6" t="str">
        <f>IF($W334=BM$4,MAX(BM$1:BM333)+1,"")</f>
        <v/>
      </c>
      <c r="BN334" s="6" t="str">
        <f>IF($W334=BN$4,MAX(BN$1:BN333)+1,"")</f>
        <v/>
      </c>
      <c r="BO334" s="6" t="str">
        <f>IF($W334=BO$4,MAX(BO$1:BO333)+1,"")</f>
        <v/>
      </c>
      <c r="BP334" s="6" t="str">
        <f>IF($W334=BP$4,MAX(BP$1:BP333)+1,"")</f>
        <v/>
      </c>
      <c r="BQ334" s="6" t="str">
        <f>IF($W334=BQ$4,MAX(BQ$1:BQ333)+1,"")</f>
        <v/>
      </c>
      <c r="BR334" s="6" t="str">
        <f>IF($W334=BR$4,MAX(BR$1:BR333)+1,"")</f>
        <v/>
      </c>
      <c r="BS334" s="6" t="str">
        <f>IF($W334=BS$4,MAX(BS$1:BS333)+1,"")</f>
        <v/>
      </c>
      <c r="BT334" s="6" t="str">
        <f>IF($W334=BT$4,MAX(BT$1:BT333)+1,"")</f>
        <v/>
      </c>
      <c r="BU334" s="6" t="str">
        <f>IF($W334=BU$4,MAX(BU$1:BU333)+1,"")</f>
        <v/>
      </c>
      <c r="BV334" s="6" t="str">
        <f>IF($W334=BV$4,MAX(BV$1:BV333)+1,"")</f>
        <v/>
      </c>
      <c r="BW334" s="6" t="str">
        <f>IF($W334=BW$4,MAX(BW$1:BW333)+1,"")</f>
        <v/>
      </c>
      <c r="BX334" s="6" t="str">
        <f>IF($W334=BX$4,MAX(BX$1:BX333)+1,"")</f>
        <v/>
      </c>
      <c r="BY334" s="6" t="str">
        <f>IF($W334=BY$4,MAX(BY$1:BY333)+1,"")</f>
        <v/>
      </c>
      <c r="BZ334" s="6" t="str">
        <f>IF($W334=BZ$4,MAX(BZ$1:BZ333)+1,"")</f>
        <v/>
      </c>
      <c r="CA334" s="6" t="str">
        <f>IF($W334=CA$4,MAX(CA$1:CA333)+1,"")</f>
        <v/>
      </c>
      <c r="CB334" s="6" t="str">
        <f>IF($W334=CB$4,MAX(CB$1:CB333)+1,"")</f>
        <v/>
      </c>
      <c r="CC334" s="6" t="str">
        <f>IF($W334=CC$4,MAX(CC$1:CC333)+1,"")</f>
        <v/>
      </c>
      <c r="CD334" s="6" t="str">
        <f>IF($W334=CD$4,MAX(CD$1:CD333)+1,"")</f>
        <v/>
      </c>
      <c r="CE334" s="6" t="str">
        <f>IF($W334=CE$4,MAX(CE$1:CE333)+1,"")</f>
        <v/>
      </c>
      <c r="CF334" s="6" t="str">
        <f>IF($W334=CF$4,MAX(CF$1:CF333)+1,"")</f>
        <v/>
      </c>
      <c r="CG334" s="6" t="str">
        <f>IF($W334=CG$4,MAX(CG$1:CG333)+1,"")</f>
        <v/>
      </c>
      <c r="CH334" s="6" t="str">
        <f>IF($W334=CH$4,MAX(CH$1:CH333)+1,"")</f>
        <v/>
      </c>
      <c r="CI334" s="6" t="str">
        <f>IF($W334=CI$4,MAX(CI$1:CI333)+1,"")</f>
        <v/>
      </c>
      <c r="CJ334" s="6" t="str">
        <f>IF($W334=CJ$4,MAX(CJ$1:CJ333)+1,"")</f>
        <v/>
      </c>
      <c r="CK334" s="6" t="str">
        <f>IF($W334=CK$4,MAX(CK$1:CK333)+1,"")</f>
        <v/>
      </c>
      <c r="CL334" s="6" t="str">
        <f>IF($W334=CL$4,MAX(CL$1:CL333)+1,"")</f>
        <v/>
      </c>
      <c r="CM334" s="6" t="str">
        <f>IF($W334=CM$4,MAX(CM$1:CM333)+1,"")</f>
        <v/>
      </c>
      <c r="CN334" s="6" t="str">
        <f>IF($W334=CN$4,MAX(CN$1:CN333)+1,"")</f>
        <v/>
      </c>
      <c r="CO334" s="6" t="str">
        <f>IF($W334=CO$4,MAX(CO$1:CO333)+1,"")</f>
        <v/>
      </c>
      <c r="CP334" s="6" t="str">
        <f>IF($W334=CP$4,MAX(CP$1:CP333)+1,"")</f>
        <v/>
      </c>
      <c r="CQ334" s="6" t="str">
        <f>IF($W334=CQ$4,MAX(CQ$1:CQ333)+1,"")</f>
        <v/>
      </c>
      <c r="CR334" s="6" t="str">
        <f>IF($W334=CR$4,MAX(CR$1:CR333)+1,"")</f>
        <v/>
      </c>
      <c r="CS334" s="6" t="str">
        <f>IF($W334=CS$4,MAX(CS$1:CS333)+1,"")</f>
        <v/>
      </c>
      <c r="CT334" s="5">
        <f t="shared" si="80"/>
        <v>27</v>
      </c>
      <c r="CU334" s="6" t="str">
        <f t="shared" si="81"/>
        <v>1709901916609</v>
      </c>
      <c r="CV334" s="5" t="str">
        <f t="shared" si="82"/>
        <v>เด็กหญิง</v>
      </c>
      <c r="CW334" s="5" t="str" cm="1">
        <f t="array" ref="CW334">RIGHT(F334,MIN(LEN(SUBSTITUTE(F334,รายชื่อนักเรียนแยกห้อง!$AD$5:$AD$8,""))))</f>
        <v xml:space="preserve">บุญญาภา </v>
      </c>
      <c r="CX334" s="6" t="str">
        <f t="shared" si="83"/>
        <v/>
      </c>
      <c r="CY334" s="6">
        <f t="shared" si="84"/>
        <v>0</v>
      </c>
      <c r="CZ334" s="5" t="str">
        <f t="shared" si="85"/>
        <v>มัธยมศึกษาปีที่ 2/4-</v>
      </c>
      <c r="DA334" s="5" t="str">
        <f t="shared" si="86"/>
        <v>มัธยมศึกษาปีที่ 2/4-0</v>
      </c>
      <c r="DC334" s="6" t="str">
        <f>IF(DB334="วิทย์-คณิต (เตรียมวิศวะ)",MAX($DC$1:DC333)+1,"")</f>
        <v/>
      </c>
      <c r="DD334" s="6" t="str">
        <f>IF(DB334="วิทย์-คณิต (วิทยาศาสตร์สุขภาพ)",MAX($DD$1:DD333)+1,"")</f>
        <v/>
      </c>
      <c r="DE334" s="6" t="str">
        <f>IF(DB334="ศิลป์การจัดการธุรกิจการค้าสมัยใหม่",MAX($DE$1:DE333)+1,"")</f>
        <v/>
      </c>
      <c r="DF334" s="6" t="str">
        <f>IF(DB334="ศิลป์ภาษาจีนเพื่อธุรกิจ 4.0",MAX($DF$1:DF333)+1,"")</f>
        <v/>
      </c>
      <c r="DG334" s="6" t="str">
        <f>IF(DB334="ศิลป์ภาษาอังกฤษเพื่อการสื่อสารธุรกิจ",MAX($DG$1:DG333)+1,"")</f>
        <v/>
      </c>
      <c r="DH334" s="6" t="str">
        <f>IF(DB334="นวัตกรรมการจัดการเกษตร",MAX($DH$1:DH333)+1,"")</f>
        <v/>
      </c>
      <c r="DI334" s="5">
        <f t="shared" si="87"/>
        <v>0</v>
      </c>
      <c r="DJ334" s="5" t="str">
        <f t="shared" si="88"/>
        <v>มัธยมศึกษาปีที่ 2/4-27</v>
      </c>
      <c r="DK334" s="5" t="str">
        <f t="shared" si="89"/>
        <v>-0</v>
      </c>
      <c r="DL334" s="5" t="str">
        <f t="shared" si="90"/>
        <v>มัธยมศึกษาปีที่ 2</v>
      </c>
    </row>
    <row r="335" spans="1:116">
      <c r="A335" s="5" t="str">
        <f t="shared" si="76"/>
        <v>มัธยมศึกษาปีที่ 2/4-28</v>
      </c>
      <c r="B335" s="5" t="str">
        <f t="shared" si="77"/>
        <v>ช68210-28</v>
      </c>
      <c r="C335" s="5" t="str">
        <f t="shared" si="78"/>
        <v>-0</v>
      </c>
      <c r="D335" s="8">
        <v>28</v>
      </c>
      <c r="E335" s="9" t="s">
        <v>893</v>
      </c>
      <c r="F335" s="3" t="s">
        <v>894</v>
      </c>
      <c r="G335" s="3" t="s">
        <v>895</v>
      </c>
      <c r="H335" s="11">
        <v>1</v>
      </c>
      <c r="I335" s="11">
        <v>7</v>
      </c>
      <c r="J335" s="11">
        <v>5</v>
      </c>
      <c r="K335" s="11">
        <v>9</v>
      </c>
      <c r="L335" s="11">
        <v>9</v>
      </c>
      <c r="M335" s="11">
        <v>0</v>
      </c>
      <c r="N335" s="11">
        <v>0</v>
      </c>
      <c r="O335" s="11">
        <v>5</v>
      </c>
      <c r="P335" s="11">
        <v>5</v>
      </c>
      <c r="Q335" s="11">
        <v>3</v>
      </c>
      <c r="R335" s="11">
        <v>9</v>
      </c>
      <c r="S335" s="11">
        <v>6</v>
      </c>
      <c r="T335" s="11">
        <v>1</v>
      </c>
      <c r="U335" s="11" t="s">
        <v>582</v>
      </c>
      <c r="W335" s="6" t="str">
        <f>IF(X335="","",IF(X335=รายชื่อชมรม!$B$13,รายชื่อชมรม!$A$13,IF(X335=รายชื่อชมรม!$B$14,รายชื่อชมรม!$A$14,IF(X335=รายชื่อชมรม!$B$15,รายชื่อชมรม!$A$15,IF(X335=รายชื่อชมรม!$B$16,รายชื่อชมรม!$A$16,IF(X335=รายชื่อชมรม!$B$17,รายชื่อชมรม!$A$17,IF(X335=รายชื่อชมรม!$B$18,รายชื่อชมรม!$A$18,IF(X335=รายชื่อชมรม!$B$19,รายชื่อชมรม!$A$19,IF(X335=รายชื่อชมรม!$B$20,รายชื่อชมรม!$A$20,IF(X335=รายชื่อชมรม!$B$21,รายชื่อชมรม!$A$21,IF(X335=รายชื่อชมรม!$B$22,รายชื่อชมรม!$A$22,"-")))))))))))</f>
        <v>ช68210</v>
      </c>
      <c r="X335" s="6" t="s">
        <v>2323</v>
      </c>
      <c r="Y335" s="6" t="str">
        <f>IF(W335=0,"",IF(W335="-","",IF(W335="","",VLOOKUP(W335,รายชื่อชมรม!$A$3:$F$83,3,FALSE))))</f>
        <v>นางสาวจันทนา  เกิดจันทร์ตรง</v>
      </c>
      <c r="Z335" s="6" t="str">
        <f>IF(Y335=$Z$4,MAX(Z$1:$Z334)+1,"")</f>
        <v/>
      </c>
      <c r="AA335" s="6" t="str">
        <f>IF($Y335=AA$4,MAX(AA$1:AA334)+1,"")</f>
        <v/>
      </c>
      <c r="AB335" s="6" t="str">
        <f>IF($Y335=AB$4,MAX(AB$1:AB334)+1,"")</f>
        <v/>
      </c>
      <c r="AC335" s="6" t="str">
        <f>IF($Y335=AC$4,MAX(AC$1:AC334)+1,"")</f>
        <v/>
      </c>
      <c r="AD335" s="6" t="str">
        <f>IF($Y335=AD$4,MAX(AD$1:AD334)+1,"")</f>
        <v/>
      </c>
      <c r="AE335" s="6" t="str">
        <f>IF($Y335=AE$4,MAX(AE$1:AE334)+1,"")</f>
        <v/>
      </c>
      <c r="AF335" s="6" t="str">
        <f>IF($Y335=AF$4,MAX(AF$1:AF334)+1,"")</f>
        <v/>
      </c>
      <c r="AG335" s="6" t="str">
        <f>IF($Y335=AG$4,MAX(AG$1:AG334)+1,"")</f>
        <v/>
      </c>
      <c r="AH335" s="6">
        <f>IF($Y335=AH$4,MAX(AH$1:AH334)+1,"")</f>
        <v>67</v>
      </c>
      <c r="AI335" s="5">
        <f t="shared" si="79"/>
        <v>67</v>
      </c>
      <c r="AK335" s="6" t="str">
        <f>IF($W335=AK$4,MAX(AK$1:AK334)+1,"")</f>
        <v/>
      </c>
      <c r="AL335" s="6" t="str">
        <f>IF($W335=AL$4,MAX(AL$1:AL334)+1,"")</f>
        <v/>
      </c>
      <c r="AM335" s="6" t="str">
        <f>IF($W335=AM$4,MAX(AM$1:AM334)+1,"")</f>
        <v/>
      </c>
      <c r="AN335" s="6" t="str">
        <f>IF($W335=AN$4,MAX(AN$1:AN334)+1,"")</f>
        <v/>
      </c>
      <c r="AO335" s="6" t="str">
        <f>IF($W335=AO$4,MAX(AO$1:AO334)+1,"")</f>
        <v/>
      </c>
      <c r="AP335" s="6" t="str">
        <f>IF($W335=AP$4,MAX(AP$1:AP334)+1,"")</f>
        <v/>
      </c>
      <c r="AQ335" s="6" t="str">
        <f>IF($W335=AQ$4,MAX(AQ$1:AQ334)+1,"")</f>
        <v/>
      </c>
      <c r="AR335" s="6" t="str">
        <f>IF($W335=AR$4,MAX(AR$1:AR334)+1,"")</f>
        <v/>
      </c>
      <c r="AS335" s="6" t="str">
        <f>IF($W335=AS$4,MAX(AS$1:AS334)+1,"")</f>
        <v/>
      </c>
      <c r="AT335" s="6" t="str">
        <f>IF($W335=AT$4,MAX(AT$1:AT334)+1,"")</f>
        <v/>
      </c>
      <c r="AU335" s="6" t="str">
        <f>IF($W335=AU$4,MAX(AU$1:AU334)+1,"")</f>
        <v/>
      </c>
      <c r="AV335" s="6" t="str">
        <f>IF($W335=AV$4,MAX(AV$1:AV334)+1,"")</f>
        <v/>
      </c>
      <c r="AW335" s="6" t="str">
        <f>IF($W335=AW$4,MAX(AW$1:AW334)+1,"")</f>
        <v/>
      </c>
      <c r="AX335" s="6" t="str">
        <f>IF($W335=AX$4,MAX(AX$1:AX334)+1,"")</f>
        <v/>
      </c>
      <c r="AY335" s="6" t="str">
        <f>IF($W335=AY$4,MAX(AY$1:AY334)+1,"")</f>
        <v/>
      </c>
      <c r="AZ335" s="6" t="str">
        <f>IF($W335=AZ$4,MAX(AZ$1:AZ334)+1,"")</f>
        <v/>
      </c>
      <c r="BA335" s="6" t="str">
        <f>IF($W335=BA$4,MAX(BA$1:BA334)+1,"")</f>
        <v/>
      </c>
      <c r="BB335" s="6" t="str">
        <f>IF($W335=BB$4,MAX(BB$1:BB334)+1,"")</f>
        <v/>
      </c>
      <c r="BC335" s="6" t="str">
        <f>IF($W335=BC$4,MAX(BC$1:BC334)+1,"")</f>
        <v/>
      </c>
      <c r="BD335" s="6">
        <f>IF($W335=BD$4,MAX(BD$1:BD334)+1,"")</f>
        <v>28</v>
      </c>
      <c r="BE335" s="6" t="str">
        <f>IF($W335=BE$4,MAX(BE$1:BE334)+1,"")</f>
        <v/>
      </c>
      <c r="BF335" s="6" t="str">
        <f>IF($W335=BF$4,MAX(BF$1:BF334)+1,"")</f>
        <v/>
      </c>
      <c r="BG335" s="6" t="str">
        <f>IF($W335=BG$4,MAX(BG$1:BG334)+1,"")</f>
        <v/>
      </c>
      <c r="BH335" s="6" t="str">
        <f>IF($W335=BH$4,MAX(BH$1:BH334)+1,"")</f>
        <v/>
      </c>
      <c r="BI335" s="6" t="str">
        <f>IF($W335=BI$4,MAX(BI$1:BI334)+1,"")</f>
        <v/>
      </c>
      <c r="BJ335" s="6" t="str">
        <f>IF($W335=BJ$4,MAX(BJ$1:BJ334)+1,"")</f>
        <v/>
      </c>
      <c r="BK335" s="6" t="str">
        <f>IF($W335=BK$4,MAX(BK$1:BK334)+1,"")</f>
        <v/>
      </c>
      <c r="BL335" s="6" t="str">
        <f>IF($W335=BL$4,MAX(BL$1:BL334)+1,"")</f>
        <v/>
      </c>
      <c r="BM335" s="6" t="str">
        <f>IF($W335=BM$4,MAX(BM$1:BM334)+1,"")</f>
        <v/>
      </c>
      <c r="BN335" s="6" t="str">
        <f>IF($W335=BN$4,MAX(BN$1:BN334)+1,"")</f>
        <v/>
      </c>
      <c r="BO335" s="6" t="str">
        <f>IF($W335=BO$4,MAX(BO$1:BO334)+1,"")</f>
        <v/>
      </c>
      <c r="BP335" s="6" t="str">
        <f>IF($W335=BP$4,MAX(BP$1:BP334)+1,"")</f>
        <v/>
      </c>
      <c r="BQ335" s="6" t="str">
        <f>IF($W335=BQ$4,MAX(BQ$1:BQ334)+1,"")</f>
        <v/>
      </c>
      <c r="BR335" s="6" t="str">
        <f>IF($W335=BR$4,MAX(BR$1:BR334)+1,"")</f>
        <v/>
      </c>
      <c r="BS335" s="6" t="str">
        <f>IF($W335=BS$4,MAX(BS$1:BS334)+1,"")</f>
        <v/>
      </c>
      <c r="BT335" s="6" t="str">
        <f>IF($W335=BT$4,MAX(BT$1:BT334)+1,"")</f>
        <v/>
      </c>
      <c r="BU335" s="6" t="str">
        <f>IF($W335=BU$4,MAX(BU$1:BU334)+1,"")</f>
        <v/>
      </c>
      <c r="BV335" s="6" t="str">
        <f>IF($W335=BV$4,MAX(BV$1:BV334)+1,"")</f>
        <v/>
      </c>
      <c r="BW335" s="6" t="str">
        <f>IF($W335=BW$4,MAX(BW$1:BW334)+1,"")</f>
        <v/>
      </c>
      <c r="BX335" s="6" t="str">
        <f>IF($W335=BX$4,MAX(BX$1:BX334)+1,"")</f>
        <v/>
      </c>
      <c r="BY335" s="6" t="str">
        <f>IF($W335=BY$4,MAX(BY$1:BY334)+1,"")</f>
        <v/>
      </c>
      <c r="BZ335" s="6" t="str">
        <f>IF($W335=BZ$4,MAX(BZ$1:BZ334)+1,"")</f>
        <v/>
      </c>
      <c r="CA335" s="6" t="str">
        <f>IF($W335=CA$4,MAX(CA$1:CA334)+1,"")</f>
        <v/>
      </c>
      <c r="CB335" s="6" t="str">
        <f>IF($W335=CB$4,MAX(CB$1:CB334)+1,"")</f>
        <v/>
      </c>
      <c r="CC335" s="6" t="str">
        <f>IF($W335=CC$4,MAX(CC$1:CC334)+1,"")</f>
        <v/>
      </c>
      <c r="CD335" s="6" t="str">
        <f>IF($W335=CD$4,MAX(CD$1:CD334)+1,"")</f>
        <v/>
      </c>
      <c r="CE335" s="6" t="str">
        <f>IF($W335=CE$4,MAX(CE$1:CE334)+1,"")</f>
        <v/>
      </c>
      <c r="CF335" s="6" t="str">
        <f>IF($W335=CF$4,MAX(CF$1:CF334)+1,"")</f>
        <v/>
      </c>
      <c r="CG335" s="6" t="str">
        <f>IF($W335=CG$4,MAX(CG$1:CG334)+1,"")</f>
        <v/>
      </c>
      <c r="CH335" s="6" t="str">
        <f>IF($W335=CH$4,MAX(CH$1:CH334)+1,"")</f>
        <v/>
      </c>
      <c r="CI335" s="6" t="str">
        <f>IF($W335=CI$4,MAX(CI$1:CI334)+1,"")</f>
        <v/>
      </c>
      <c r="CJ335" s="6" t="str">
        <f>IF($W335=CJ$4,MAX(CJ$1:CJ334)+1,"")</f>
        <v/>
      </c>
      <c r="CK335" s="6" t="str">
        <f>IF($W335=CK$4,MAX(CK$1:CK334)+1,"")</f>
        <v/>
      </c>
      <c r="CL335" s="6" t="str">
        <f>IF($W335=CL$4,MAX(CL$1:CL334)+1,"")</f>
        <v/>
      </c>
      <c r="CM335" s="6" t="str">
        <f>IF($W335=CM$4,MAX(CM$1:CM334)+1,"")</f>
        <v/>
      </c>
      <c r="CN335" s="6" t="str">
        <f>IF($W335=CN$4,MAX(CN$1:CN334)+1,"")</f>
        <v/>
      </c>
      <c r="CO335" s="6" t="str">
        <f>IF($W335=CO$4,MAX(CO$1:CO334)+1,"")</f>
        <v/>
      </c>
      <c r="CP335" s="6" t="str">
        <f>IF($W335=CP$4,MAX(CP$1:CP334)+1,"")</f>
        <v/>
      </c>
      <c r="CQ335" s="6" t="str">
        <f>IF($W335=CQ$4,MAX(CQ$1:CQ334)+1,"")</f>
        <v/>
      </c>
      <c r="CR335" s="6" t="str">
        <f>IF($W335=CR$4,MAX(CR$1:CR334)+1,"")</f>
        <v/>
      </c>
      <c r="CS335" s="6" t="str">
        <f>IF($W335=CS$4,MAX(CS$1:CS334)+1,"")</f>
        <v/>
      </c>
      <c r="CT335" s="5">
        <f t="shared" si="80"/>
        <v>28</v>
      </c>
      <c r="CU335" s="6" t="str">
        <f t="shared" si="81"/>
        <v>1759900553961</v>
      </c>
      <c r="CV335" s="5" t="str">
        <f t="shared" si="82"/>
        <v>เด็กหญิง</v>
      </c>
      <c r="CW335" s="5" t="str" cm="1">
        <f t="array" ref="CW335">RIGHT(F335,MIN(LEN(SUBSTITUTE(F335,รายชื่อนักเรียนแยกห้อง!$AD$5:$AD$8,""))))</f>
        <v>นัชชา</v>
      </c>
      <c r="CX335" s="6" t="str">
        <f t="shared" si="83"/>
        <v/>
      </c>
      <c r="CY335" s="6">
        <f t="shared" si="84"/>
        <v>0</v>
      </c>
      <c r="CZ335" s="5" t="str">
        <f t="shared" si="85"/>
        <v>มัธยมศึกษาปีที่ 2/4-</v>
      </c>
      <c r="DA335" s="5" t="str">
        <f t="shared" si="86"/>
        <v>มัธยมศึกษาปีที่ 2/4-0</v>
      </c>
      <c r="DC335" s="6" t="str">
        <f>IF(DB335="วิทย์-คณิต (เตรียมวิศวะ)",MAX($DC$1:DC334)+1,"")</f>
        <v/>
      </c>
      <c r="DD335" s="6" t="str">
        <f>IF(DB335="วิทย์-คณิต (วิทยาศาสตร์สุขภาพ)",MAX($DD$1:DD334)+1,"")</f>
        <v/>
      </c>
      <c r="DE335" s="6" t="str">
        <f>IF(DB335="ศิลป์การจัดการธุรกิจการค้าสมัยใหม่",MAX($DE$1:DE334)+1,"")</f>
        <v/>
      </c>
      <c r="DF335" s="6" t="str">
        <f>IF(DB335="ศิลป์ภาษาจีนเพื่อธุรกิจ 4.0",MAX($DF$1:DF334)+1,"")</f>
        <v/>
      </c>
      <c r="DG335" s="6" t="str">
        <f>IF(DB335="ศิลป์ภาษาอังกฤษเพื่อการสื่อสารธุรกิจ",MAX($DG$1:DG334)+1,"")</f>
        <v/>
      </c>
      <c r="DH335" s="6" t="str">
        <f>IF(DB335="นวัตกรรมการจัดการเกษตร",MAX($DH$1:DH334)+1,"")</f>
        <v/>
      </c>
      <c r="DI335" s="5">
        <f t="shared" si="87"/>
        <v>0</v>
      </c>
      <c r="DJ335" s="5" t="str">
        <f t="shared" si="88"/>
        <v>มัธยมศึกษาปีที่ 2/4-28</v>
      </c>
      <c r="DK335" s="5" t="str">
        <f t="shared" si="89"/>
        <v>-0</v>
      </c>
      <c r="DL335" s="5" t="str">
        <f t="shared" si="90"/>
        <v>มัธยมศึกษาปีที่ 2</v>
      </c>
    </row>
    <row r="336" spans="1:116">
      <c r="A336" s="5" t="str">
        <f t="shared" si="76"/>
        <v>มัธยมศึกษาปีที่ 2/4-29</v>
      </c>
      <c r="B336" s="5" t="str">
        <f t="shared" si="77"/>
        <v>ช68210-29</v>
      </c>
      <c r="C336" s="5" t="str">
        <f t="shared" si="78"/>
        <v>-0</v>
      </c>
      <c r="D336" s="8">
        <v>29</v>
      </c>
      <c r="E336" s="9" t="s">
        <v>2346</v>
      </c>
      <c r="F336" s="3" t="s">
        <v>2076</v>
      </c>
      <c r="G336" s="3" t="s">
        <v>2077</v>
      </c>
      <c r="H336" s="11">
        <v>1</v>
      </c>
      <c r="I336" s="11">
        <v>7</v>
      </c>
      <c r="J336" s="11">
        <v>0</v>
      </c>
      <c r="K336" s="11">
        <v>9</v>
      </c>
      <c r="L336" s="11">
        <v>9</v>
      </c>
      <c r="M336" s="11">
        <v>0</v>
      </c>
      <c r="N336" s="11">
        <v>1</v>
      </c>
      <c r="O336" s="11">
        <v>8</v>
      </c>
      <c r="P336" s="11">
        <v>7</v>
      </c>
      <c r="Q336" s="11">
        <v>9</v>
      </c>
      <c r="R336" s="11">
        <v>7</v>
      </c>
      <c r="S336" s="11">
        <v>3</v>
      </c>
      <c r="T336" s="11">
        <v>8</v>
      </c>
      <c r="U336" s="11" t="s">
        <v>582</v>
      </c>
      <c r="W336" s="6" t="str">
        <f>IF(X336="","",IF(X336=รายชื่อชมรม!$B$13,รายชื่อชมรม!$A$13,IF(X336=รายชื่อชมรม!$B$14,รายชื่อชมรม!$A$14,IF(X336=รายชื่อชมรม!$B$15,รายชื่อชมรม!$A$15,IF(X336=รายชื่อชมรม!$B$16,รายชื่อชมรม!$A$16,IF(X336=รายชื่อชมรม!$B$17,รายชื่อชมรม!$A$17,IF(X336=รายชื่อชมรม!$B$18,รายชื่อชมรม!$A$18,IF(X336=รายชื่อชมรม!$B$19,รายชื่อชมรม!$A$19,IF(X336=รายชื่อชมรม!$B$20,รายชื่อชมรม!$A$20,IF(X336=รายชื่อชมรม!$B$21,รายชื่อชมรม!$A$21,IF(X336=รายชื่อชมรม!$B$22,รายชื่อชมรม!$A$22,"-")))))))))))</f>
        <v>ช68210</v>
      </c>
      <c r="X336" s="6" t="s">
        <v>2323</v>
      </c>
      <c r="Y336" s="6" t="str">
        <f>IF(W336=0,"",IF(W336="-","",IF(W336="","",VLOOKUP(W336,รายชื่อชมรม!$A$3:$F$83,3,FALSE))))</f>
        <v>นางสาวจันทนา  เกิดจันทร์ตรง</v>
      </c>
      <c r="Z336" s="6" t="str">
        <f>IF(Y336=$Z$4,MAX(Z$1:$Z335)+1,"")</f>
        <v/>
      </c>
      <c r="AA336" s="6" t="str">
        <f>IF($Y336=AA$4,MAX(AA$1:AA335)+1,"")</f>
        <v/>
      </c>
      <c r="AB336" s="6" t="str">
        <f>IF($Y336=AB$4,MAX(AB$1:AB335)+1,"")</f>
        <v/>
      </c>
      <c r="AC336" s="6" t="str">
        <f>IF($Y336=AC$4,MAX(AC$1:AC335)+1,"")</f>
        <v/>
      </c>
      <c r="AD336" s="6" t="str">
        <f>IF($Y336=AD$4,MAX(AD$1:AD335)+1,"")</f>
        <v/>
      </c>
      <c r="AE336" s="6" t="str">
        <f>IF($Y336=AE$4,MAX(AE$1:AE335)+1,"")</f>
        <v/>
      </c>
      <c r="AF336" s="6" t="str">
        <f>IF($Y336=AF$4,MAX(AF$1:AF335)+1,"")</f>
        <v/>
      </c>
      <c r="AG336" s="6" t="str">
        <f>IF($Y336=AG$4,MAX(AG$1:AG335)+1,"")</f>
        <v/>
      </c>
      <c r="AH336" s="6">
        <f>IF($Y336=AH$4,MAX(AH$1:AH335)+1,"")</f>
        <v>68</v>
      </c>
      <c r="AI336" s="5">
        <f t="shared" si="79"/>
        <v>68</v>
      </c>
      <c r="AK336" s="6" t="str">
        <f>IF($W336=AK$4,MAX(AK$1:AK335)+1,"")</f>
        <v/>
      </c>
      <c r="AL336" s="6" t="str">
        <f>IF($W336=AL$4,MAX(AL$1:AL335)+1,"")</f>
        <v/>
      </c>
      <c r="AM336" s="6" t="str">
        <f>IF($W336=AM$4,MAX(AM$1:AM335)+1,"")</f>
        <v/>
      </c>
      <c r="AN336" s="6" t="str">
        <f>IF($W336=AN$4,MAX(AN$1:AN335)+1,"")</f>
        <v/>
      </c>
      <c r="AO336" s="6" t="str">
        <f>IF($W336=AO$4,MAX(AO$1:AO335)+1,"")</f>
        <v/>
      </c>
      <c r="AP336" s="6" t="str">
        <f>IF($W336=AP$4,MAX(AP$1:AP335)+1,"")</f>
        <v/>
      </c>
      <c r="AQ336" s="6" t="str">
        <f>IF($W336=AQ$4,MAX(AQ$1:AQ335)+1,"")</f>
        <v/>
      </c>
      <c r="AR336" s="6" t="str">
        <f>IF($W336=AR$4,MAX(AR$1:AR335)+1,"")</f>
        <v/>
      </c>
      <c r="AS336" s="6" t="str">
        <f>IF($W336=AS$4,MAX(AS$1:AS335)+1,"")</f>
        <v/>
      </c>
      <c r="AT336" s="6" t="str">
        <f>IF($W336=AT$4,MAX(AT$1:AT335)+1,"")</f>
        <v/>
      </c>
      <c r="AU336" s="6" t="str">
        <f>IF($W336=AU$4,MAX(AU$1:AU335)+1,"")</f>
        <v/>
      </c>
      <c r="AV336" s="6" t="str">
        <f>IF($W336=AV$4,MAX(AV$1:AV335)+1,"")</f>
        <v/>
      </c>
      <c r="AW336" s="6" t="str">
        <f>IF($W336=AW$4,MAX(AW$1:AW335)+1,"")</f>
        <v/>
      </c>
      <c r="AX336" s="6" t="str">
        <f>IF($W336=AX$4,MAX(AX$1:AX335)+1,"")</f>
        <v/>
      </c>
      <c r="AY336" s="6" t="str">
        <f>IF($W336=AY$4,MAX(AY$1:AY335)+1,"")</f>
        <v/>
      </c>
      <c r="AZ336" s="6" t="str">
        <f>IF($W336=AZ$4,MAX(AZ$1:AZ335)+1,"")</f>
        <v/>
      </c>
      <c r="BA336" s="6" t="str">
        <f>IF($W336=BA$4,MAX(BA$1:BA335)+1,"")</f>
        <v/>
      </c>
      <c r="BB336" s="6" t="str">
        <f>IF($W336=BB$4,MAX(BB$1:BB335)+1,"")</f>
        <v/>
      </c>
      <c r="BC336" s="6" t="str">
        <f>IF($W336=BC$4,MAX(BC$1:BC335)+1,"")</f>
        <v/>
      </c>
      <c r="BD336" s="6">
        <f>IF($W336=BD$4,MAX(BD$1:BD335)+1,"")</f>
        <v>29</v>
      </c>
      <c r="BE336" s="6" t="str">
        <f>IF($W336=BE$4,MAX(BE$1:BE335)+1,"")</f>
        <v/>
      </c>
      <c r="BF336" s="6" t="str">
        <f>IF($W336=BF$4,MAX(BF$1:BF335)+1,"")</f>
        <v/>
      </c>
      <c r="BG336" s="6" t="str">
        <f>IF($W336=BG$4,MAX(BG$1:BG335)+1,"")</f>
        <v/>
      </c>
      <c r="BH336" s="6" t="str">
        <f>IF($W336=BH$4,MAX(BH$1:BH335)+1,"")</f>
        <v/>
      </c>
      <c r="BI336" s="6" t="str">
        <f>IF($W336=BI$4,MAX(BI$1:BI335)+1,"")</f>
        <v/>
      </c>
      <c r="BJ336" s="6" t="str">
        <f>IF($W336=BJ$4,MAX(BJ$1:BJ335)+1,"")</f>
        <v/>
      </c>
      <c r="BK336" s="6" t="str">
        <f>IF($W336=BK$4,MAX(BK$1:BK335)+1,"")</f>
        <v/>
      </c>
      <c r="BL336" s="6" t="str">
        <f>IF($W336=BL$4,MAX(BL$1:BL335)+1,"")</f>
        <v/>
      </c>
      <c r="BM336" s="6" t="str">
        <f>IF($W336=BM$4,MAX(BM$1:BM335)+1,"")</f>
        <v/>
      </c>
      <c r="BN336" s="6" t="str">
        <f>IF($W336=BN$4,MAX(BN$1:BN335)+1,"")</f>
        <v/>
      </c>
      <c r="BO336" s="6" t="str">
        <f>IF($W336=BO$4,MAX(BO$1:BO335)+1,"")</f>
        <v/>
      </c>
      <c r="BP336" s="6" t="str">
        <f>IF($W336=BP$4,MAX(BP$1:BP335)+1,"")</f>
        <v/>
      </c>
      <c r="BQ336" s="6" t="str">
        <f>IF($W336=BQ$4,MAX(BQ$1:BQ335)+1,"")</f>
        <v/>
      </c>
      <c r="BR336" s="6" t="str">
        <f>IF($W336=BR$4,MAX(BR$1:BR335)+1,"")</f>
        <v/>
      </c>
      <c r="BS336" s="6" t="str">
        <f>IF($W336=BS$4,MAX(BS$1:BS335)+1,"")</f>
        <v/>
      </c>
      <c r="BT336" s="6" t="str">
        <f>IF($W336=BT$4,MAX(BT$1:BT335)+1,"")</f>
        <v/>
      </c>
      <c r="BU336" s="6" t="str">
        <f>IF($W336=BU$4,MAX(BU$1:BU335)+1,"")</f>
        <v/>
      </c>
      <c r="BV336" s="6" t="str">
        <f>IF($W336=BV$4,MAX(BV$1:BV335)+1,"")</f>
        <v/>
      </c>
      <c r="BW336" s="6" t="str">
        <f>IF($W336=BW$4,MAX(BW$1:BW335)+1,"")</f>
        <v/>
      </c>
      <c r="BX336" s="6" t="str">
        <f>IF($W336=BX$4,MAX(BX$1:BX335)+1,"")</f>
        <v/>
      </c>
      <c r="BY336" s="6" t="str">
        <f>IF($W336=BY$4,MAX(BY$1:BY335)+1,"")</f>
        <v/>
      </c>
      <c r="BZ336" s="6" t="str">
        <f>IF($W336=BZ$4,MAX(BZ$1:BZ335)+1,"")</f>
        <v/>
      </c>
      <c r="CA336" s="6" t="str">
        <f>IF($W336=CA$4,MAX(CA$1:CA335)+1,"")</f>
        <v/>
      </c>
      <c r="CB336" s="6" t="str">
        <f>IF($W336=CB$4,MAX(CB$1:CB335)+1,"")</f>
        <v/>
      </c>
      <c r="CC336" s="6" t="str">
        <f>IF($W336=CC$4,MAX(CC$1:CC335)+1,"")</f>
        <v/>
      </c>
      <c r="CD336" s="6" t="str">
        <f>IF($W336=CD$4,MAX(CD$1:CD335)+1,"")</f>
        <v/>
      </c>
      <c r="CE336" s="6" t="str">
        <f>IF($W336=CE$4,MAX(CE$1:CE335)+1,"")</f>
        <v/>
      </c>
      <c r="CF336" s="6" t="str">
        <f>IF($W336=CF$4,MAX(CF$1:CF335)+1,"")</f>
        <v/>
      </c>
      <c r="CG336" s="6" t="str">
        <f>IF($W336=CG$4,MAX(CG$1:CG335)+1,"")</f>
        <v/>
      </c>
      <c r="CH336" s="6" t="str">
        <f>IF($W336=CH$4,MAX(CH$1:CH335)+1,"")</f>
        <v/>
      </c>
      <c r="CI336" s="6" t="str">
        <f>IF($W336=CI$4,MAX(CI$1:CI335)+1,"")</f>
        <v/>
      </c>
      <c r="CJ336" s="6" t="str">
        <f>IF($W336=CJ$4,MAX(CJ$1:CJ335)+1,"")</f>
        <v/>
      </c>
      <c r="CK336" s="6" t="str">
        <f>IF($W336=CK$4,MAX(CK$1:CK335)+1,"")</f>
        <v/>
      </c>
      <c r="CL336" s="6" t="str">
        <f>IF($W336=CL$4,MAX(CL$1:CL335)+1,"")</f>
        <v/>
      </c>
      <c r="CM336" s="6" t="str">
        <f>IF($W336=CM$4,MAX(CM$1:CM335)+1,"")</f>
        <v/>
      </c>
      <c r="CN336" s="6" t="str">
        <f>IF($W336=CN$4,MAX(CN$1:CN335)+1,"")</f>
        <v/>
      </c>
      <c r="CO336" s="6" t="str">
        <f>IF($W336=CO$4,MAX(CO$1:CO335)+1,"")</f>
        <v/>
      </c>
      <c r="CP336" s="6" t="str">
        <f>IF($W336=CP$4,MAX(CP$1:CP335)+1,"")</f>
        <v/>
      </c>
      <c r="CQ336" s="6" t="str">
        <f>IF($W336=CQ$4,MAX(CQ$1:CQ335)+1,"")</f>
        <v/>
      </c>
      <c r="CR336" s="6" t="str">
        <f>IF($W336=CR$4,MAX(CR$1:CR335)+1,"")</f>
        <v/>
      </c>
      <c r="CS336" s="6" t="str">
        <f>IF($W336=CS$4,MAX(CS$1:CS335)+1,"")</f>
        <v/>
      </c>
      <c r="CT336" s="5">
        <f t="shared" si="80"/>
        <v>29</v>
      </c>
      <c r="CU336" s="6" t="str">
        <f t="shared" si="81"/>
        <v>1709901879738</v>
      </c>
      <c r="CV336" s="5" t="str">
        <f t="shared" si="82"/>
        <v>เด็กหญิง</v>
      </c>
      <c r="CW336" s="5" t="str" cm="1">
        <f t="array" ref="CW336">RIGHT(F336,MIN(LEN(SUBSTITUTE(F336,รายชื่อนักเรียนแยกห้อง!$AD$5:$AD$8,""))))</f>
        <v>วรนิษฐา</v>
      </c>
      <c r="CX336" s="6" t="str">
        <f t="shared" si="83"/>
        <v/>
      </c>
      <c r="CY336" s="6">
        <f t="shared" si="84"/>
        <v>0</v>
      </c>
      <c r="CZ336" s="5" t="str">
        <f t="shared" si="85"/>
        <v>มัธยมศึกษาปีที่ 2/4-</v>
      </c>
      <c r="DA336" s="5" t="str">
        <f t="shared" si="86"/>
        <v>มัธยมศึกษาปีที่ 2/4-0</v>
      </c>
      <c r="DC336" s="6" t="str">
        <f>IF(DB336="วิทย์-คณิต (เตรียมวิศวะ)",MAX($DC$1:DC335)+1,"")</f>
        <v/>
      </c>
      <c r="DD336" s="6" t="str">
        <f>IF(DB336="วิทย์-คณิต (วิทยาศาสตร์สุขภาพ)",MAX($DD$1:DD335)+1,"")</f>
        <v/>
      </c>
      <c r="DE336" s="6" t="str">
        <f>IF(DB336="ศิลป์การจัดการธุรกิจการค้าสมัยใหม่",MAX($DE$1:DE335)+1,"")</f>
        <v/>
      </c>
      <c r="DF336" s="6" t="str">
        <f>IF(DB336="ศิลป์ภาษาจีนเพื่อธุรกิจ 4.0",MAX($DF$1:DF335)+1,"")</f>
        <v/>
      </c>
      <c r="DG336" s="6" t="str">
        <f>IF(DB336="ศิลป์ภาษาอังกฤษเพื่อการสื่อสารธุรกิจ",MAX($DG$1:DG335)+1,"")</f>
        <v/>
      </c>
      <c r="DH336" s="6" t="str">
        <f>IF(DB336="นวัตกรรมการจัดการเกษตร",MAX($DH$1:DH335)+1,"")</f>
        <v/>
      </c>
      <c r="DI336" s="5">
        <f t="shared" si="87"/>
        <v>0</v>
      </c>
      <c r="DJ336" s="5" t="str">
        <f t="shared" si="88"/>
        <v>มัธยมศึกษาปีที่ 2/4-29</v>
      </c>
      <c r="DK336" s="5" t="str">
        <f t="shared" si="89"/>
        <v>-0</v>
      </c>
      <c r="DL336" s="5" t="str">
        <f t="shared" si="90"/>
        <v>มัธยมศึกษาปีที่ 2</v>
      </c>
    </row>
    <row r="337" spans="1:116">
      <c r="A337" s="5" t="str">
        <f t="shared" si="76"/>
        <v>มัธยมศึกษาปีที่ 3/1-1</v>
      </c>
      <c r="B337" s="5" t="str">
        <f t="shared" si="77"/>
        <v>ช68303-1</v>
      </c>
      <c r="C337" s="5" t="str">
        <f t="shared" si="78"/>
        <v>-0</v>
      </c>
      <c r="D337" s="8">
        <v>1</v>
      </c>
      <c r="E337" s="9" t="s">
        <v>897</v>
      </c>
      <c r="F337" s="3" t="s">
        <v>898</v>
      </c>
      <c r="G337" s="3" t="s">
        <v>14</v>
      </c>
      <c r="H337" s="11">
        <v>1</v>
      </c>
      <c r="I337" s="11">
        <v>7</v>
      </c>
      <c r="J337" s="11">
        <v>0</v>
      </c>
      <c r="K337" s="11">
        <v>9</v>
      </c>
      <c r="L337" s="11">
        <v>9</v>
      </c>
      <c r="M337" s="11">
        <v>0</v>
      </c>
      <c r="N337" s="11">
        <v>1</v>
      </c>
      <c r="O337" s="11">
        <v>8</v>
      </c>
      <c r="P337" s="11">
        <v>5</v>
      </c>
      <c r="Q337" s="11">
        <v>8</v>
      </c>
      <c r="R337" s="11">
        <v>6</v>
      </c>
      <c r="S337" s="11">
        <v>9</v>
      </c>
      <c r="T337" s="11">
        <v>2</v>
      </c>
      <c r="U337" s="11" t="s">
        <v>583</v>
      </c>
      <c r="W337" s="6" t="str">
        <f>IF(X337="","",IF(X337=รายชื่อชมรม!$B$23,รายชื่อชมรม!$A$23,IF(X337=รายชื่อชมรม!$B$24,รายชื่อชมรม!$A$24,IF(X337=รายชื่อชมรม!$B$25,รายชื่อชมรม!$A$25,IF(X337=รายชื่อชมรม!$B$26,รายชื่อชมรม!$A$26,IF(X337=รายชื่อชมรม!$B$27,รายชื่อชมรม!$A$27,IF(X337=รายชื่อชมรม!$B$28,รายชื่อชมรม!$A$28,IF(X337=รายชื่อชมรม!$B$29,รายชื่อชมรม!$A$29,IF(X337=รายชื่อชมรม!$B$30,รายชื่อชมรม!$A$30,IF(X337=รายชื่อชมรม!$B$31,รายชื่อชมรม!$A$31,IF(X337=รายชื่อชมรม!$B$32,รายชื่อชมรม!$A$32,"-")))))))))))</f>
        <v>ช68303</v>
      </c>
      <c r="X337" s="6" t="s">
        <v>1398</v>
      </c>
      <c r="Y337" s="6" t="str">
        <f>IF(W337=0,"",IF(W337="-","",IF(W337="","",VLOOKUP(W337,รายชื่อชมรม!$A$3:$F$83,3,FALSE))))</f>
        <v>นายณฤริท  วิชรัจจ์</v>
      </c>
      <c r="Z337" s="6" t="str">
        <f>IF(Y337=$Z$4,MAX(Z$1:$Z336)+1,"")</f>
        <v/>
      </c>
      <c r="AA337" s="6" t="str">
        <f>IF($Y337=AA$4,MAX(AA$1:AA336)+1,"")</f>
        <v/>
      </c>
      <c r="AB337" s="6" t="str">
        <f>IF($Y337=AB$4,MAX(AB$1:AB336)+1,"")</f>
        <v/>
      </c>
      <c r="AC337" s="6" t="str">
        <f>IF($Y337=AC$4,MAX(AC$1:AC336)+1,"")</f>
        <v/>
      </c>
      <c r="AD337" s="6" t="str">
        <f>IF($Y337=AD$4,MAX(AD$1:AD336)+1,"")</f>
        <v/>
      </c>
      <c r="AE337" s="6" t="str">
        <f>IF($Y337=AE$4,MAX(AE$1:AE336)+1,"")</f>
        <v/>
      </c>
      <c r="AF337" s="6" t="str">
        <f>IF($Y337=AF$4,MAX(AF$1:AF336)+1,"")</f>
        <v/>
      </c>
      <c r="AG337" s="6" t="str">
        <f>IF($Y337=AG$4,MAX(AG$1:AG336)+1,"")</f>
        <v/>
      </c>
      <c r="AH337" s="6" t="str">
        <f>IF($Y337=AH$4,MAX(AH$1:AH336)+1,"")</f>
        <v/>
      </c>
      <c r="AI337" s="5">
        <f t="shared" si="79"/>
        <v>0</v>
      </c>
      <c r="AK337" s="6" t="str">
        <f>IF($W337=AK$4,MAX(AK$1:AK336)+1,"")</f>
        <v/>
      </c>
      <c r="AL337" s="6" t="str">
        <f>IF($W337=AL$4,MAX(AL$1:AL336)+1,"")</f>
        <v/>
      </c>
      <c r="AM337" s="6" t="str">
        <f>IF($W337=AM$4,MAX(AM$1:AM336)+1,"")</f>
        <v/>
      </c>
      <c r="AN337" s="6" t="str">
        <f>IF($W337=AN$4,MAX(AN$1:AN336)+1,"")</f>
        <v/>
      </c>
      <c r="AO337" s="6" t="str">
        <f>IF($W337=AO$4,MAX(AO$1:AO336)+1,"")</f>
        <v/>
      </c>
      <c r="AP337" s="6" t="str">
        <f>IF($W337=AP$4,MAX(AP$1:AP336)+1,"")</f>
        <v/>
      </c>
      <c r="AQ337" s="6" t="str">
        <f>IF($W337=AQ$4,MAX(AQ$1:AQ336)+1,"")</f>
        <v/>
      </c>
      <c r="AR337" s="6" t="str">
        <f>IF($W337=AR$4,MAX(AR$1:AR336)+1,"")</f>
        <v/>
      </c>
      <c r="AS337" s="6" t="str">
        <f>IF($W337=AS$4,MAX(AS$1:AS336)+1,"")</f>
        <v/>
      </c>
      <c r="AT337" s="6" t="str">
        <f>IF($W337=AT$4,MAX(AT$1:AT336)+1,"")</f>
        <v/>
      </c>
      <c r="AU337" s="6" t="str">
        <f>IF($W337=AU$4,MAX(AU$1:AU336)+1,"")</f>
        <v/>
      </c>
      <c r="AV337" s="6" t="str">
        <f>IF($W337=AV$4,MAX(AV$1:AV336)+1,"")</f>
        <v/>
      </c>
      <c r="AW337" s="6" t="str">
        <f>IF($W337=AW$4,MAX(AW$1:AW336)+1,"")</f>
        <v/>
      </c>
      <c r="AX337" s="6" t="str">
        <f>IF($W337=AX$4,MAX(AX$1:AX336)+1,"")</f>
        <v/>
      </c>
      <c r="AY337" s="6" t="str">
        <f>IF($W337=AY$4,MAX(AY$1:AY336)+1,"")</f>
        <v/>
      </c>
      <c r="AZ337" s="6" t="str">
        <f>IF($W337=AZ$4,MAX(AZ$1:AZ336)+1,"")</f>
        <v/>
      </c>
      <c r="BA337" s="6" t="str">
        <f>IF($W337=BA$4,MAX(BA$1:BA336)+1,"")</f>
        <v/>
      </c>
      <c r="BB337" s="6" t="str">
        <f>IF($W337=BB$4,MAX(BB$1:BB336)+1,"")</f>
        <v/>
      </c>
      <c r="BC337" s="6" t="str">
        <f>IF($W337=BC$4,MAX(BC$1:BC336)+1,"")</f>
        <v/>
      </c>
      <c r="BD337" s="6" t="str">
        <f>IF($W337=BD$4,MAX(BD$1:BD336)+1,"")</f>
        <v/>
      </c>
      <c r="BE337" s="6" t="str">
        <f>IF($W337=BE$4,MAX(BE$1:BE336)+1,"")</f>
        <v/>
      </c>
      <c r="BF337" s="6" t="str">
        <f>IF($W337=BF$4,MAX(BF$1:BF336)+1,"")</f>
        <v/>
      </c>
      <c r="BG337" s="6" t="str">
        <f>IF($W337=BG$4,MAX(BG$1:BG336)+1,"")</f>
        <v/>
      </c>
      <c r="BH337" s="6">
        <f>IF($W337=BH$4,MAX(BH$1:BH336)+1,"")</f>
        <v>1</v>
      </c>
      <c r="BI337" s="6" t="str">
        <f>IF($W337=BI$4,MAX(BI$1:BI336)+1,"")</f>
        <v/>
      </c>
      <c r="BJ337" s="6" t="str">
        <f>IF($W337=BJ$4,MAX(BJ$1:BJ336)+1,"")</f>
        <v/>
      </c>
      <c r="BK337" s="6" t="str">
        <f>IF($W337=BK$4,MAX(BK$1:BK336)+1,"")</f>
        <v/>
      </c>
      <c r="BL337" s="6" t="str">
        <f>IF($W337=BL$4,MAX(BL$1:BL336)+1,"")</f>
        <v/>
      </c>
      <c r="BM337" s="6" t="str">
        <f>IF($W337=BM$4,MAX(BM$1:BM336)+1,"")</f>
        <v/>
      </c>
      <c r="BN337" s="6" t="str">
        <f>IF($W337=BN$4,MAX(BN$1:BN336)+1,"")</f>
        <v/>
      </c>
      <c r="BO337" s="6" t="str">
        <f>IF($W337=BO$4,MAX(BO$1:BO336)+1,"")</f>
        <v/>
      </c>
      <c r="BP337" s="6" t="str">
        <f>IF($W337=BP$4,MAX(BP$1:BP336)+1,"")</f>
        <v/>
      </c>
      <c r="BQ337" s="6" t="str">
        <f>IF($W337=BQ$4,MAX(BQ$1:BQ336)+1,"")</f>
        <v/>
      </c>
      <c r="BR337" s="6" t="str">
        <f>IF($W337=BR$4,MAX(BR$1:BR336)+1,"")</f>
        <v/>
      </c>
      <c r="BS337" s="6" t="str">
        <f>IF($W337=BS$4,MAX(BS$1:BS336)+1,"")</f>
        <v/>
      </c>
      <c r="BT337" s="6" t="str">
        <f>IF($W337=BT$4,MAX(BT$1:BT336)+1,"")</f>
        <v/>
      </c>
      <c r="BU337" s="6" t="str">
        <f>IF($W337=BU$4,MAX(BU$1:BU336)+1,"")</f>
        <v/>
      </c>
      <c r="BV337" s="6" t="str">
        <f>IF($W337=BV$4,MAX(BV$1:BV336)+1,"")</f>
        <v/>
      </c>
      <c r="BW337" s="6" t="str">
        <f>IF($W337=BW$4,MAX(BW$1:BW336)+1,"")</f>
        <v/>
      </c>
      <c r="BX337" s="6" t="str">
        <f>IF($W337=BX$4,MAX(BX$1:BX336)+1,"")</f>
        <v/>
      </c>
      <c r="BY337" s="6" t="str">
        <f>IF($W337=BY$4,MAX(BY$1:BY336)+1,"")</f>
        <v/>
      </c>
      <c r="BZ337" s="6" t="str">
        <f>IF($W337=BZ$4,MAX(BZ$1:BZ336)+1,"")</f>
        <v/>
      </c>
      <c r="CA337" s="6" t="str">
        <f>IF($W337=CA$4,MAX(CA$1:CA336)+1,"")</f>
        <v/>
      </c>
      <c r="CB337" s="6" t="str">
        <f>IF($W337=CB$4,MAX(CB$1:CB336)+1,"")</f>
        <v/>
      </c>
      <c r="CC337" s="6" t="str">
        <f>IF($W337=CC$4,MAX(CC$1:CC336)+1,"")</f>
        <v/>
      </c>
      <c r="CD337" s="6" t="str">
        <f>IF($W337=CD$4,MAX(CD$1:CD336)+1,"")</f>
        <v/>
      </c>
      <c r="CE337" s="6" t="str">
        <f>IF($W337=CE$4,MAX(CE$1:CE336)+1,"")</f>
        <v/>
      </c>
      <c r="CF337" s="6" t="str">
        <f>IF($W337=CF$4,MAX(CF$1:CF336)+1,"")</f>
        <v/>
      </c>
      <c r="CG337" s="6" t="str">
        <f>IF($W337=CG$4,MAX(CG$1:CG336)+1,"")</f>
        <v/>
      </c>
      <c r="CH337" s="6" t="str">
        <f>IF($W337=CH$4,MAX(CH$1:CH336)+1,"")</f>
        <v/>
      </c>
      <c r="CI337" s="6" t="str">
        <f>IF($W337=CI$4,MAX(CI$1:CI336)+1,"")</f>
        <v/>
      </c>
      <c r="CJ337" s="6" t="str">
        <f>IF($W337=CJ$4,MAX(CJ$1:CJ336)+1,"")</f>
        <v/>
      </c>
      <c r="CK337" s="6" t="str">
        <f>IF($W337=CK$4,MAX(CK$1:CK336)+1,"")</f>
        <v/>
      </c>
      <c r="CL337" s="6" t="str">
        <f>IF($W337=CL$4,MAX(CL$1:CL336)+1,"")</f>
        <v/>
      </c>
      <c r="CM337" s="6" t="str">
        <f>IF($W337=CM$4,MAX(CM$1:CM336)+1,"")</f>
        <v/>
      </c>
      <c r="CN337" s="6" t="str">
        <f>IF($W337=CN$4,MAX(CN$1:CN336)+1,"")</f>
        <v/>
      </c>
      <c r="CO337" s="6" t="str">
        <f>IF($W337=CO$4,MAX(CO$1:CO336)+1,"")</f>
        <v/>
      </c>
      <c r="CP337" s="6" t="str">
        <f>IF($W337=CP$4,MAX(CP$1:CP336)+1,"")</f>
        <v/>
      </c>
      <c r="CQ337" s="6" t="str">
        <f>IF($W337=CQ$4,MAX(CQ$1:CQ336)+1,"")</f>
        <v/>
      </c>
      <c r="CR337" s="6" t="str">
        <f>IF($W337=CR$4,MAX(CR$1:CR336)+1,"")</f>
        <v/>
      </c>
      <c r="CS337" s="6" t="str">
        <f>IF($W337=CS$4,MAX(CS$1:CS336)+1,"")</f>
        <v/>
      </c>
      <c r="CT337" s="5">
        <f t="shared" si="80"/>
        <v>1</v>
      </c>
      <c r="CU337" s="6" t="str">
        <f t="shared" si="81"/>
        <v>1709901858692</v>
      </c>
      <c r="CV337" s="5" t="str">
        <f t="shared" si="82"/>
        <v>เด็กชาย</v>
      </c>
      <c r="CW337" s="5" t="str" cm="1">
        <f t="array" ref="CW337">RIGHT(F337,MIN(LEN(SUBSTITUTE(F337,รายชื่อนักเรียนแยกห้อง!$AD$5:$AD$8,""))))</f>
        <v>ธชพล</v>
      </c>
      <c r="CX337" s="6">
        <f t="shared" si="83"/>
        <v>0</v>
      </c>
      <c r="CY337" s="6" t="str">
        <f t="shared" si="84"/>
        <v/>
      </c>
      <c r="CZ337" s="5" t="str">
        <f t="shared" si="85"/>
        <v>มัธยมศึกษาปีที่ 3/1-0</v>
      </c>
      <c r="DA337" s="5" t="str">
        <f t="shared" si="86"/>
        <v>มัธยมศึกษาปีที่ 3/1-</v>
      </c>
      <c r="DC337" s="6" t="str">
        <f>IF(DB337="วิทย์-คณิต (เตรียมวิศวะ)",MAX($DC$1:DC336)+1,"")</f>
        <v/>
      </c>
      <c r="DD337" s="6" t="str">
        <f>IF(DB337="วิทย์-คณิต (วิทยาศาสตร์สุขภาพ)",MAX($DD$1:DD336)+1,"")</f>
        <v/>
      </c>
      <c r="DE337" s="6" t="str">
        <f>IF(DB337="ศิลป์การจัดการธุรกิจการค้าสมัยใหม่",MAX($DE$1:DE336)+1,"")</f>
        <v/>
      </c>
      <c r="DF337" s="6" t="str">
        <f>IF(DB337="ศิลป์ภาษาจีนเพื่อธุรกิจ 4.0",MAX($DF$1:DF336)+1,"")</f>
        <v/>
      </c>
      <c r="DG337" s="6" t="str">
        <f>IF(DB337="ศิลป์ภาษาอังกฤษเพื่อการสื่อสารธุรกิจ",MAX($DG$1:DG336)+1,"")</f>
        <v/>
      </c>
      <c r="DH337" s="6" t="str">
        <f>IF(DB337="นวัตกรรมการจัดการเกษตร",MAX($DH$1:DH336)+1,"")</f>
        <v/>
      </c>
      <c r="DI337" s="5">
        <f t="shared" si="87"/>
        <v>0</v>
      </c>
      <c r="DJ337" s="5" t="str">
        <f t="shared" si="88"/>
        <v>มัธยมศึกษาปีที่ 3/1-1</v>
      </c>
      <c r="DK337" s="5" t="str">
        <f t="shared" si="89"/>
        <v>-0</v>
      </c>
      <c r="DL337" s="5" t="str">
        <f t="shared" si="90"/>
        <v>มัธยมศึกษาปีที่ 3</v>
      </c>
    </row>
    <row r="338" spans="1:116">
      <c r="A338" s="5" t="str">
        <f t="shared" si="76"/>
        <v>มัธยมศึกษาปีที่ 3/1-2</v>
      </c>
      <c r="B338" s="5" t="str">
        <f t="shared" si="77"/>
        <v>ช68305-1</v>
      </c>
      <c r="C338" s="5" t="str">
        <f t="shared" si="78"/>
        <v>-0</v>
      </c>
      <c r="D338" s="8">
        <v>2</v>
      </c>
      <c r="E338" s="9" t="s">
        <v>899</v>
      </c>
      <c r="F338" s="3" t="s">
        <v>900</v>
      </c>
      <c r="G338" s="3" t="s">
        <v>901</v>
      </c>
      <c r="H338" s="11">
        <v>1</v>
      </c>
      <c r="I338" s="11">
        <v>1</v>
      </c>
      <c r="J338" s="11">
        <v>9</v>
      </c>
      <c r="K338" s="11">
        <v>9</v>
      </c>
      <c r="L338" s="11">
        <v>9</v>
      </c>
      <c r="M338" s="11">
        <v>0</v>
      </c>
      <c r="N338" s="11">
        <v>1</v>
      </c>
      <c r="O338" s="11">
        <v>3</v>
      </c>
      <c r="P338" s="11">
        <v>4</v>
      </c>
      <c r="Q338" s="11">
        <v>9</v>
      </c>
      <c r="R338" s="11">
        <v>0</v>
      </c>
      <c r="S338" s="11">
        <v>1</v>
      </c>
      <c r="T338" s="11">
        <v>7</v>
      </c>
      <c r="U338" s="11" t="s">
        <v>583</v>
      </c>
      <c r="W338" s="6" t="str">
        <f>IF(X338="","",IF(X338=รายชื่อชมรม!$B$23,รายชื่อชมรม!$A$23,IF(X338=รายชื่อชมรม!$B$24,รายชื่อชมรม!$A$24,IF(X338=รายชื่อชมรม!$B$25,รายชื่อชมรม!$A$25,IF(X338=รายชื่อชมรม!$B$26,รายชื่อชมรม!$A$26,IF(X338=รายชื่อชมรม!$B$27,รายชื่อชมรม!$A$27,IF(X338=รายชื่อชมรม!$B$28,รายชื่อชมรม!$A$28,IF(X338=รายชื่อชมรม!$B$29,รายชื่อชมรม!$A$29,IF(X338=รายชื่อชมรม!$B$30,รายชื่อชมรม!$A$30,IF(X338=รายชื่อชมรม!$B$31,รายชื่อชมรม!$A$31,IF(X338=รายชื่อชมรม!$B$32,รายชื่อชมรม!$A$32,"-")))))))))))</f>
        <v>ช68305</v>
      </c>
      <c r="X338" s="6" t="s">
        <v>2319</v>
      </c>
      <c r="Y338" s="6" t="str">
        <f>IF(W338=0,"",IF(W338="-","",IF(W338="","",VLOOKUP(W338,รายชื่อชมรม!$A$3:$F$83,3,FALSE))))</f>
        <v>สิบเอกชัยวัฒน์  เรืองไกรศิลป์</v>
      </c>
      <c r="Z338" s="6" t="str">
        <f>IF(Y338=$Z$4,MAX(Z$1:$Z337)+1,"")</f>
        <v/>
      </c>
      <c r="AA338" s="6" t="str">
        <f>IF($Y338=AA$4,MAX(AA$1:AA337)+1,"")</f>
        <v/>
      </c>
      <c r="AB338" s="6" t="str">
        <f>IF($Y338=AB$4,MAX(AB$1:AB337)+1,"")</f>
        <v/>
      </c>
      <c r="AC338" s="6" t="str">
        <f>IF($Y338=AC$4,MAX(AC$1:AC337)+1,"")</f>
        <v/>
      </c>
      <c r="AD338" s="6" t="str">
        <f>IF($Y338=AD$4,MAX(AD$1:AD337)+1,"")</f>
        <v/>
      </c>
      <c r="AE338" s="6" t="str">
        <f>IF($Y338=AE$4,MAX(AE$1:AE337)+1,"")</f>
        <v/>
      </c>
      <c r="AF338" s="6" t="str">
        <f>IF($Y338=AF$4,MAX(AF$1:AF337)+1,"")</f>
        <v/>
      </c>
      <c r="AG338" s="6" t="str">
        <f>IF($Y338=AG$4,MAX(AG$1:AG337)+1,"")</f>
        <v/>
      </c>
      <c r="AH338" s="6" t="str">
        <f>IF($Y338=AH$4,MAX(AH$1:AH337)+1,"")</f>
        <v/>
      </c>
      <c r="AI338" s="5">
        <f t="shared" si="79"/>
        <v>0</v>
      </c>
      <c r="AK338" s="6" t="str">
        <f>IF($W338=AK$4,MAX(AK$1:AK337)+1,"")</f>
        <v/>
      </c>
      <c r="AL338" s="6" t="str">
        <f>IF($W338=AL$4,MAX(AL$1:AL337)+1,"")</f>
        <v/>
      </c>
      <c r="AM338" s="6" t="str">
        <f>IF($W338=AM$4,MAX(AM$1:AM337)+1,"")</f>
        <v/>
      </c>
      <c r="AN338" s="6" t="str">
        <f>IF($W338=AN$4,MAX(AN$1:AN337)+1,"")</f>
        <v/>
      </c>
      <c r="AO338" s="6" t="str">
        <f>IF($W338=AO$4,MAX(AO$1:AO337)+1,"")</f>
        <v/>
      </c>
      <c r="AP338" s="6" t="str">
        <f>IF($W338=AP$4,MAX(AP$1:AP337)+1,"")</f>
        <v/>
      </c>
      <c r="AQ338" s="6" t="str">
        <f>IF($W338=AQ$4,MAX(AQ$1:AQ337)+1,"")</f>
        <v/>
      </c>
      <c r="AR338" s="6" t="str">
        <f>IF($W338=AR$4,MAX(AR$1:AR337)+1,"")</f>
        <v/>
      </c>
      <c r="AS338" s="6" t="str">
        <f>IF($W338=AS$4,MAX(AS$1:AS337)+1,"")</f>
        <v/>
      </c>
      <c r="AT338" s="6" t="str">
        <f>IF($W338=AT$4,MAX(AT$1:AT337)+1,"")</f>
        <v/>
      </c>
      <c r="AU338" s="6" t="str">
        <f>IF($W338=AU$4,MAX(AU$1:AU337)+1,"")</f>
        <v/>
      </c>
      <c r="AV338" s="6" t="str">
        <f>IF($W338=AV$4,MAX(AV$1:AV337)+1,"")</f>
        <v/>
      </c>
      <c r="AW338" s="6" t="str">
        <f>IF($W338=AW$4,MAX(AW$1:AW337)+1,"")</f>
        <v/>
      </c>
      <c r="AX338" s="6" t="str">
        <f>IF($W338=AX$4,MAX(AX$1:AX337)+1,"")</f>
        <v/>
      </c>
      <c r="AY338" s="6" t="str">
        <f>IF($W338=AY$4,MAX(AY$1:AY337)+1,"")</f>
        <v/>
      </c>
      <c r="AZ338" s="6" t="str">
        <f>IF($W338=AZ$4,MAX(AZ$1:AZ337)+1,"")</f>
        <v/>
      </c>
      <c r="BA338" s="6" t="str">
        <f>IF($W338=BA$4,MAX(BA$1:BA337)+1,"")</f>
        <v/>
      </c>
      <c r="BB338" s="6" t="str">
        <f>IF($W338=BB$4,MAX(BB$1:BB337)+1,"")</f>
        <v/>
      </c>
      <c r="BC338" s="6" t="str">
        <f>IF($W338=BC$4,MAX(BC$1:BC337)+1,"")</f>
        <v/>
      </c>
      <c r="BD338" s="6" t="str">
        <f>IF($W338=BD$4,MAX(BD$1:BD337)+1,"")</f>
        <v/>
      </c>
      <c r="BE338" s="6" t="str">
        <f>IF($W338=BE$4,MAX(BE$1:BE337)+1,"")</f>
        <v/>
      </c>
      <c r="BF338" s="6" t="str">
        <f>IF($W338=BF$4,MAX(BF$1:BF337)+1,"")</f>
        <v/>
      </c>
      <c r="BG338" s="6" t="str">
        <f>IF($W338=BG$4,MAX(BG$1:BG337)+1,"")</f>
        <v/>
      </c>
      <c r="BH338" s="6" t="str">
        <f>IF($W338=BH$4,MAX(BH$1:BH337)+1,"")</f>
        <v/>
      </c>
      <c r="BI338" s="6" t="str">
        <f>IF($W338=BI$4,MAX(BI$1:BI337)+1,"")</f>
        <v/>
      </c>
      <c r="BJ338" s="6">
        <f>IF($W338=BJ$4,MAX(BJ$1:BJ337)+1,"")</f>
        <v>1</v>
      </c>
      <c r="BK338" s="6" t="str">
        <f>IF($W338=BK$4,MAX(BK$1:BK337)+1,"")</f>
        <v/>
      </c>
      <c r="BL338" s="6" t="str">
        <f>IF($W338=BL$4,MAX(BL$1:BL337)+1,"")</f>
        <v/>
      </c>
      <c r="BM338" s="6" t="str">
        <f>IF($W338=BM$4,MAX(BM$1:BM337)+1,"")</f>
        <v/>
      </c>
      <c r="BN338" s="6" t="str">
        <f>IF($W338=BN$4,MAX(BN$1:BN337)+1,"")</f>
        <v/>
      </c>
      <c r="BO338" s="6" t="str">
        <f>IF($W338=BO$4,MAX(BO$1:BO337)+1,"")</f>
        <v/>
      </c>
      <c r="BP338" s="6" t="str">
        <f>IF($W338=BP$4,MAX(BP$1:BP337)+1,"")</f>
        <v/>
      </c>
      <c r="BQ338" s="6" t="str">
        <f>IF($W338=BQ$4,MAX(BQ$1:BQ337)+1,"")</f>
        <v/>
      </c>
      <c r="BR338" s="6" t="str">
        <f>IF($W338=BR$4,MAX(BR$1:BR337)+1,"")</f>
        <v/>
      </c>
      <c r="BS338" s="6" t="str">
        <f>IF($W338=BS$4,MAX(BS$1:BS337)+1,"")</f>
        <v/>
      </c>
      <c r="BT338" s="6" t="str">
        <f>IF($W338=BT$4,MAX(BT$1:BT337)+1,"")</f>
        <v/>
      </c>
      <c r="BU338" s="6" t="str">
        <f>IF($W338=BU$4,MAX(BU$1:BU337)+1,"")</f>
        <v/>
      </c>
      <c r="BV338" s="6" t="str">
        <f>IF($W338=BV$4,MAX(BV$1:BV337)+1,"")</f>
        <v/>
      </c>
      <c r="BW338" s="6" t="str">
        <f>IF($W338=BW$4,MAX(BW$1:BW337)+1,"")</f>
        <v/>
      </c>
      <c r="BX338" s="6" t="str">
        <f>IF($W338=BX$4,MAX(BX$1:BX337)+1,"")</f>
        <v/>
      </c>
      <c r="BY338" s="6" t="str">
        <f>IF($W338=BY$4,MAX(BY$1:BY337)+1,"")</f>
        <v/>
      </c>
      <c r="BZ338" s="6" t="str">
        <f>IF($W338=BZ$4,MAX(BZ$1:BZ337)+1,"")</f>
        <v/>
      </c>
      <c r="CA338" s="6" t="str">
        <f>IF($W338=CA$4,MAX(CA$1:CA337)+1,"")</f>
        <v/>
      </c>
      <c r="CB338" s="6" t="str">
        <f>IF($W338=CB$4,MAX(CB$1:CB337)+1,"")</f>
        <v/>
      </c>
      <c r="CC338" s="6" t="str">
        <f>IF($W338=CC$4,MAX(CC$1:CC337)+1,"")</f>
        <v/>
      </c>
      <c r="CD338" s="6" t="str">
        <f>IF($W338=CD$4,MAX(CD$1:CD337)+1,"")</f>
        <v/>
      </c>
      <c r="CE338" s="6" t="str">
        <f>IF($W338=CE$4,MAX(CE$1:CE337)+1,"")</f>
        <v/>
      </c>
      <c r="CF338" s="6" t="str">
        <f>IF($W338=CF$4,MAX(CF$1:CF337)+1,"")</f>
        <v/>
      </c>
      <c r="CG338" s="6" t="str">
        <f>IF($W338=CG$4,MAX(CG$1:CG337)+1,"")</f>
        <v/>
      </c>
      <c r="CH338" s="6" t="str">
        <f>IF($W338=CH$4,MAX(CH$1:CH337)+1,"")</f>
        <v/>
      </c>
      <c r="CI338" s="6" t="str">
        <f>IF($W338=CI$4,MAX(CI$1:CI337)+1,"")</f>
        <v/>
      </c>
      <c r="CJ338" s="6" t="str">
        <f>IF($W338=CJ$4,MAX(CJ$1:CJ337)+1,"")</f>
        <v/>
      </c>
      <c r="CK338" s="6" t="str">
        <f>IF($W338=CK$4,MAX(CK$1:CK337)+1,"")</f>
        <v/>
      </c>
      <c r="CL338" s="6" t="str">
        <f>IF($W338=CL$4,MAX(CL$1:CL337)+1,"")</f>
        <v/>
      </c>
      <c r="CM338" s="6" t="str">
        <f>IF($W338=CM$4,MAX(CM$1:CM337)+1,"")</f>
        <v/>
      </c>
      <c r="CN338" s="6" t="str">
        <f>IF($W338=CN$4,MAX(CN$1:CN337)+1,"")</f>
        <v/>
      </c>
      <c r="CO338" s="6" t="str">
        <f>IF($W338=CO$4,MAX(CO$1:CO337)+1,"")</f>
        <v/>
      </c>
      <c r="CP338" s="6" t="str">
        <f>IF($W338=CP$4,MAX(CP$1:CP337)+1,"")</f>
        <v/>
      </c>
      <c r="CQ338" s="6" t="str">
        <f>IF($W338=CQ$4,MAX(CQ$1:CQ337)+1,"")</f>
        <v/>
      </c>
      <c r="CR338" s="6" t="str">
        <f>IF($W338=CR$4,MAX(CR$1:CR337)+1,"")</f>
        <v/>
      </c>
      <c r="CS338" s="6" t="str">
        <f>IF($W338=CS$4,MAX(CS$1:CS337)+1,"")</f>
        <v/>
      </c>
      <c r="CT338" s="5">
        <f t="shared" si="80"/>
        <v>1</v>
      </c>
      <c r="CU338" s="6" t="str">
        <f t="shared" si="81"/>
        <v>1199901349017</v>
      </c>
      <c r="CV338" s="5" t="str">
        <f t="shared" si="82"/>
        <v>เด็กชาย</v>
      </c>
      <c r="CW338" s="5" t="str" cm="1">
        <f t="array" ref="CW338">RIGHT(F338,MIN(LEN(SUBSTITUTE(F338,รายชื่อนักเรียนแยกห้อง!$AD$5:$AD$8,""))))</f>
        <v>กิตติกร</v>
      </c>
      <c r="CX338" s="6">
        <f t="shared" si="83"/>
        <v>0</v>
      </c>
      <c r="CY338" s="6" t="str">
        <f t="shared" si="84"/>
        <v/>
      </c>
      <c r="CZ338" s="5" t="str">
        <f t="shared" si="85"/>
        <v>มัธยมศึกษาปีที่ 3/1-0</v>
      </c>
      <c r="DA338" s="5" t="str">
        <f t="shared" si="86"/>
        <v>มัธยมศึกษาปีที่ 3/1-</v>
      </c>
      <c r="DC338" s="6" t="str">
        <f>IF(DB338="วิทย์-คณิต (เตรียมวิศวะ)",MAX($DC$1:DC337)+1,"")</f>
        <v/>
      </c>
      <c r="DD338" s="6" t="str">
        <f>IF(DB338="วิทย์-คณิต (วิทยาศาสตร์สุขภาพ)",MAX($DD$1:DD337)+1,"")</f>
        <v/>
      </c>
      <c r="DE338" s="6" t="str">
        <f>IF(DB338="ศิลป์การจัดการธุรกิจการค้าสมัยใหม่",MAX($DE$1:DE337)+1,"")</f>
        <v/>
      </c>
      <c r="DF338" s="6" t="str">
        <f>IF(DB338="ศิลป์ภาษาจีนเพื่อธุรกิจ 4.0",MAX($DF$1:DF337)+1,"")</f>
        <v/>
      </c>
      <c r="DG338" s="6" t="str">
        <f>IF(DB338="ศิลป์ภาษาอังกฤษเพื่อการสื่อสารธุรกิจ",MAX($DG$1:DG337)+1,"")</f>
        <v/>
      </c>
      <c r="DH338" s="6" t="str">
        <f>IF(DB338="นวัตกรรมการจัดการเกษตร",MAX($DH$1:DH337)+1,"")</f>
        <v/>
      </c>
      <c r="DI338" s="5">
        <f t="shared" si="87"/>
        <v>0</v>
      </c>
      <c r="DJ338" s="5" t="str">
        <f t="shared" si="88"/>
        <v>มัธยมศึกษาปีที่ 3/1-2</v>
      </c>
      <c r="DK338" s="5" t="str">
        <f t="shared" si="89"/>
        <v>-0</v>
      </c>
      <c r="DL338" s="5" t="str">
        <f t="shared" si="90"/>
        <v>มัธยมศึกษาปีที่ 3</v>
      </c>
    </row>
    <row r="339" spans="1:116">
      <c r="A339" s="5" t="str">
        <f t="shared" si="76"/>
        <v>มัธยมศึกษาปีที่ 3/1-3</v>
      </c>
      <c r="B339" s="5" t="str">
        <f t="shared" si="77"/>
        <v>ช68305-2</v>
      </c>
      <c r="C339" s="5" t="str">
        <f t="shared" si="78"/>
        <v>-0</v>
      </c>
      <c r="D339" s="8">
        <v>3</v>
      </c>
      <c r="E339" s="9" t="s">
        <v>902</v>
      </c>
      <c r="F339" s="3" t="s">
        <v>903</v>
      </c>
      <c r="G339" s="3" t="s">
        <v>904</v>
      </c>
      <c r="H339" s="11">
        <v>1</v>
      </c>
      <c r="I339" s="11">
        <v>7</v>
      </c>
      <c r="J339" s="11">
        <v>0</v>
      </c>
      <c r="K339" s="11">
        <v>9</v>
      </c>
      <c r="L339" s="11">
        <v>9</v>
      </c>
      <c r="M339" s="11">
        <v>0</v>
      </c>
      <c r="N339" s="11">
        <v>1</v>
      </c>
      <c r="O339" s="11">
        <v>8</v>
      </c>
      <c r="P339" s="11">
        <v>5</v>
      </c>
      <c r="Q339" s="11">
        <v>2</v>
      </c>
      <c r="R339" s="11">
        <v>6</v>
      </c>
      <c r="S339" s="11">
        <v>9</v>
      </c>
      <c r="T339" s="11">
        <v>4</v>
      </c>
      <c r="U339" s="11" t="s">
        <v>583</v>
      </c>
      <c r="W339" s="6" t="str">
        <f>IF(X339="","",IF(X339=รายชื่อชมรม!$B$23,รายชื่อชมรม!$A$23,IF(X339=รายชื่อชมรม!$B$24,รายชื่อชมรม!$A$24,IF(X339=รายชื่อชมรม!$B$25,รายชื่อชมรม!$A$25,IF(X339=รายชื่อชมรม!$B$26,รายชื่อชมรม!$A$26,IF(X339=รายชื่อชมรม!$B$27,รายชื่อชมรม!$A$27,IF(X339=รายชื่อชมรม!$B$28,รายชื่อชมรม!$A$28,IF(X339=รายชื่อชมรม!$B$29,รายชื่อชมรม!$A$29,IF(X339=รายชื่อชมรม!$B$30,รายชื่อชมรม!$A$30,IF(X339=รายชื่อชมรม!$B$31,รายชื่อชมรม!$A$31,IF(X339=รายชื่อชมรม!$B$32,รายชื่อชมรม!$A$32,"-")))))))))))</f>
        <v>ช68305</v>
      </c>
      <c r="X339" s="6" t="s">
        <v>2319</v>
      </c>
      <c r="Y339" s="6" t="str">
        <f>IF(W339=0,"",IF(W339="-","",IF(W339="","",VLOOKUP(W339,รายชื่อชมรม!$A$3:$F$83,3,FALSE))))</f>
        <v>สิบเอกชัยวัฒน์  เรืองไกรศิลป์</v>
      </c>
      <c r="Z339" s="6" t="str">
        <f>IF(Y339=$Z$4,MAX(Z$1:$Z338)+1,"")</f>
        <v/>
      </c>
      <c r="AA339" s="6" t="str">
        <f>IF($Y339=AA$4,MAX(AA$1:AA338)+1,"")</f>
        <v/>
      </c>
      <c r="AB339" s="6" t="str">
        <f>IF($Y339=AB$4,MAX(AB$1:AB338)+1,"")</f>
        <v/>
      </c>
      <c r="AC339" s="6" t="str">
        <f>IF($Y339=AC$4,MAX(AC$1:AC338)+1,"")</f>
        <v/>
      </c>
      <c r="AD339" s="6" t="str">
        <f>IF($Y339=AD$4,MAX(AD$1:AD338)+1,"")</f>
        <v/>
      </c>
      <c r="AE339" s="6" t="str">
        <f>IF($Y339=AE$4,MAX(AE$1:AE338)+1,"")</f>
        <v/>
      </c>
      <c r="AF339" s="6" t="str">
        <f>IF($Y339=AF$4,MAX(AF$1:AF338)+1,"")</f>
        <v/>
      </c>
      <c r="AG339" s="6" t="str">
        <f>IF($Y339=AG$4,MAX(AG$1:AG338)+1,"")</f>
        <v/>
      </c>
      <c r="AH339" s="6" t="str">
        <f>IF($Y339=AH$4,MAX(AH$1:AH338)+1,"")</f>
        <v/>
      </c>
      <c r="AI339" s="5">
        <f t="shared" si="79"/>
        <v>0</v>
      </c>
      <c r="AK339" s="6" t="str">
        <f>IF($W339=AK$4,MAX(AK$1:AK338)+1,"")</f>
        <v/>
      </c>
      <c r="AL339" s="6" t="str">
        <f>IF($W339=AL$4,MAX(AL$1:AL338)+1,"")</f>
        <v/>
      </c>
      <c r="AM339" s="6" t="str">
        <f>IF($W339=AM$4,MAX(AM$1:AM338)+1,"")</f>
        <v/>
      </c>
      <c r="AN339" s="6" t="str">
        <f>IF($W339=AN$4,MAX(AN$1:AN338)+1,"")</f>
        <v/>
      </c>
      <c r="AO339" s="6" t="str">
        <f>IF($W339=AO$4,MAX(AO$1:AO338)+1,"")</f>
        <v/>
      </c>
      <c r="AP339" s="6" t="str">
        <f>IF($W339=AP$4,MAX(AP$1:AP338)+1,"")</f>
        <v/>
      </c>
      <c r="AQ339" s="6" t="str">
        <f>IF($W339=AQ$4,MAX(AQ$1:AQ338)+1,"")</f>
        <v/>
      </c>
      <c r="AR339" s="6" t="str">
        <f>IF($W339=AR$4,MAX(AR$1:AR338)+1,"")</f>
        <v/>
      </c>
      <c r="AS339" s="6" t="str">
        <f>IF($W339=AS$4,MAX(AS$1:AS338)+1,"")</f>
        <v/>
      </c>
      <c r="AT339" s="6" t="str">
        <f>IF($W339=AT$4,MAX(AT$1:AT338)+1,"")</f>
        <v/>
      </c>
      <c r="AU339" s="6" t="str">
        <f>IF($W339=AU$4,MAX(AU$1:AU338)+1,"")</f>
        <v/>
      </c>
      <c r="AV339" s="6" t="str">
        <f>IF($W339=AV$4,MAX(AV$1:AV338)+1,"")</f>
        <v/>
      </c>
      <c r="AW339" s="6" t="str">
        <f>IF($W339=AW$4,MAX(AW$1:AW338)+1,"")</f>
        <v/>
      </c>
      <c r="AX339" s="6" t="str">
        <f>IF($W339=AX$4,MAX(AX$1:AX338)+1,"")</f>
        <v/>
      </c>
      <c r="AY339" s="6" t="str">
        <f>IF($W339=AY$4,MAX(AY$1:AY338)+1,"")</f>
        <v/>
      </c>
      <c r="AZ339" s="6" t="str">
        <f>IF($W339=AZ$4,MAX(AZ$1:AZ338)+1,"")</f>
        <v/>
      </c>
      <c r="BA339" s="6" t="str">
        <f>IF($W339=BA$4,MAX(BA$1:BA338)+1,"")</f>
        <v/>
      </c>
      <c r="BB339" s="6" t="str">
        <f>IF($W339=BB$4,MAX(BB$1:BB338)+1,"")</f>
        <v/>
      </c>
      <c r="BC339" s="6" t="str">
        <f>IF($W339=BC$4,MAX(BC$1:BC338)+1,"")</f>
        <v/>
      </c>
      <c r="BD339" s="6" t="str">
        <f>IF($W339=BD$4,MAX(BD$1:BD338)+1,"")</f>
        <v/>
      </c>
      <c r="BE339" s="6" t="str">
        <f>IF($W339=BE$4,MAX(BE$1:BE338)+1,"")</f>
        <v/>
      </c>
      <c r="BF339" s="6" t="str">
        <f>IF($W339=BF$4,MAX(BF$1:BF338)+1,"")</f>
        <v/>
      </c>
      <c r="BG339" s="6" t="str">
        <f>IF($W339=BG$4,MAX(BG$1:BG338)+1,"")</f>
        <v/>
      </c>
      <c r="BH339" s="6" t="str">
        <f>IF($W339=BH$4,MAX(BH$1:BH338)+1,"")</f>
        <v/>
      </c>
      <c r="BI339" s="6" t="str">
        <f>IF($W339=BI$4,MAX(BI$1:BI338)+1,"")</f>
        <v/>
      </c>
      <c r="BJ339" s="6">
        <f>IF($W339=BJ$4,MAX(BJ$1:BJ338)+1,"")</f>
        <v>2</v>
      </c>
      <c r="BK339" s="6" t="str">
        <f>IF($W339=BK$4,MAX(BK$1:BK338)+1,"")</f>
        <v/>
      </c>
      <c r="BL339" s="6" t="str">
        <f>IF($W339=BL$4,MAX(BL$1:BL338)+1,"")</f>
        <v/>
      </c>
      <c r="BM339" s="6" t="str">
        <f>IF($W339=BM$4,MAX(BM$1:BM338)+1,"")</f>
        <v/>
      </c>
      <c r="BN339" s="6" t="str">
        <f>IF($W339=BN$4,MAX(BN$1:BN338)+1,"")</f>
        <v/>
      </c>
      <c r="BO339" s="6" t="str">
        <f>IF($W339=BO$4,MAX(BO$1:BO338)+1,"")</f>
        <v/>
      </c>
      <c r="BP339" s="6" t="str">
        <f>IF($W339=BP$4,MAX(BP$1:BP338)+1,"")</f>
        <v/>
      </c>
      <c r="BQ339" s="6" t="str">
        <f>IF($W339=BQ$4,MAX(BQ$1:BQ338)+1,"")</f>
        <v/>
      </c>
      <c r="BR339" s="6" t="str">
        <f>IF($W339=BR$4,MAX(BR$1:BR338)+1,"")</f>
        <v/>
      </c>
      <c r="BS339" s="6" t="str">
        <f>IF($W339=BS$4,MAX(BS$1:BS338)+1,"")</f>
        <v/>
      </c>
      <c r="BT339" s="6" t="str">
        <f>IF($W339=BT$4,MAX(BT$1:BT338)+1,"")</f>
        <v/>
      </c>
      <c r="BU339" s="6" t="str">
        <f>IF($W339=BU$4,MAX(BU$1:BU338)+1,"")</f>
        <v/>
      </c>
      <c r="BV339" s="6" t="str">
        <f>IF($W339=BV$4,MAX(BV$1:BV338)+1,"")</f>
        <v/>
      </c>
      <c r="BW339" s="6" t="str">
        <f>IF($W339=BW$4,MAX(BW$1:BW338)+1,"")</f>
        <v/>
      </c>
      <c r="BX339" s="6" t="str">
        <f>IF($W339=BX$4,MAX(BX$1:BX338)+1,"")</f>
        <v/>
      </c>
      <c r="BY339" s="6" t="str">
        <f>IF($W339=BY$4,MAX(BY$1:BY338)+1,"")</f>
        <v/>
      </c>
      <c r="BZ339" s="6" t="str">
        <f>IF($W339=BZ$4,MAX(BZ$1:BZ338)+1,"")</f>
        <v/>
      </c>
      <c r="CA339" s="6" t="str">
        <f>IF($W339=CA$4,MAX(CA$1:CA338)+1,"")</f>
        <v/>
      </c>
      <c r="CB339" s="6" t="str">
        <f>IF($W339=CB$4,MAX(CB$1:CB338)+1,"")</f>
        <v/>
      </c>
      <c r="CC339" s="6" t="str">
        <f>IF($W339=CC$4,MAX(CC$1:CC338)+1,"")</f>
        <v/>
      </c>
      <c r="CD339" s="6" t="str">
        <f>IF($W339=CD$4,MAX(CD$1:CD338)+1,"")</f>
        <v/>
      </c>
      <c r="CE339" s="6" t="str">
        <f>IF($W339=CE$4,MAX(CE$1:CE338)+1,"")</f>
        <v/>
      </c>
      <c r="CF339" s="6" t="str">
        <f>IF($W339=CF$4,MAX(CF$1:CF338)+1,"")</f>
        <v/>
      </c>
      <c r="CG339" s="6" t="str">
        <f>IF($W339=CG$4,MAX(CG$1:CG338)+1,"")</f>
        <v/>
      </c>
      <c r="CH339" s="6" t="str">
        <f>IF($W339=CH$4,MAX(CH$1:CH338)+1,"")</f>
        <v/>
      </c>
      <c r="CI339" s="6" t="str">
        <f>IF($W339=CI$4,MAX(CI$1:CI338)+1,"")</f>
        <v/>
      </c>
      <c r="CJ339" s="6" t="str">
        <f>IF($W339=CJ$4,MAX(CJ$1:CJ338)+1,"")</f>
        <v/>
      </c>
      <c r="CK339" s="6" t="str">
        <f>IF($W339=CK$4,MAX(CK$1:CK338)+1,"")</f>
        <v/>
      </c>
      <c r="CL339" s="6" t="str">
        <f>IF($W339=CL$4,MAX(CL$1:CL338)+1,"")</f>
        <v/>
      </c>
      <c r="CM339" s="6" t="str">
        <f>IF($W339=CM$4,MAX(CM$1:CM338)+1,"")</f>
        <v/>
      </c>
      <c r="CN339" s="6" t="str">
        <f>IF($W339=CN$4,MAX(CN$1:CN338)+1,"")</f>
        <v/>
      </c>
      <c r="CO339" s="6" t="str">
        <f>IF($W339=CO$4,MAX(CO$1:CO338)+1,"")</f>
        <v/>
      </c>
      <c r="CP339" s="6" t="str">
        <f>IF($W339=CP$4,MAX(CP$1:CP338)+1,"")</f>
        <v/>
      </c>
      <c r="CQ339" s="6" t="str">
        <f>IF($W339=CQ$4,MAX(CQ$1:CQ338)+1,"")</f>
        <v/>
      </c>
      <c r="CR339" s="6" t="str">
        <f>IF($W339=CR$4,MAX(CR$1:CR338)+1,"")</f>
        <v/>
      </c>
      <c r="CS339" s="6" t="str">
        <f>IF($W339=CS$4,MAX(CS$1:CS338)+1,"")</f>
        <v/>
      </c>
      <c r="CT339" s="5">
        <f t="shared" si="80"/>
        <v>2</v>
      </c>
      <c r="CU339" s="6" t="str">
        <f t="shared" si="81"/>
        <v>1709901852694</v>
      </c>
      <c r="CV339" s="5" t="str">
        <f t="shared" si="82"/>
        <v>เด็กชาย</v>
      </c>
      <c r="CW339" s="5" t="str" cm="1">
        <f t="array" ref="CW339">RIGHT(F339,MIN(LEN(SUBSTITUTE(F339,รายชื่อนักเรียนแยกห้อง!$AD$5:$AD$8,""))))</f>
        <v>ชานนท์</v>
      </c>
      <c r="CX339" s="6">
        <f t="shared" si="83"/>
        <v>0</v>
      </c>
      <c r="CY339" s="6" t="str">
        <f t="shared" si="84"/>
        <v/>
      </c>
      <c r="CZ339" s="5" t="str">
        <f t="shared" si="85"/>
        <v>มัธยมศึกษาปีที่ 3/1-0</v>
      </c>
      <c r="DA339" s="5" t="str">
        <f t="shared" si="86"/>
        <v>มัธยมศึกษาปีที่ 3/1-</v>
      </c>
      <c r="DC339" s="6" t="str">
        <f>IF(DB339="วิทย์-คณิต (เตรียมวิศวะ)",MAX($DC$1:DC338)+1,"")</f>
        <v/>
      </c>
      <c r="DD339" s="6" t="str">
        <f>IF(DB339="วิทย์-คณิต (วิทยาศาสตร์สุขภาพ)",MAX($DD$1:DD338)+1,"")</f>
        <v/>
      </c>
      <c r="DE339" s="6" t="str">
        <f>IF(DB339="ศิลป์การจัดการธุรกิจการค้าสมัยใหม่",MAX($DE$1:DE338)+1,"")</f>
        <v/>
      </c>
      <c r="DF339" s="6" t="str">
        <f>IF(DB339="ศิลป์ภาษาจีนเพื่อธุรกิจ 4.0",MAX($DF$1:DF338)+1,"")</f>
        <v/>
      </c>
      <c r="DG339" s="6" t="str">
        <f>IF(DB339="ศิลป์ภาษาอังกฤษเพื่อการสื่อสารธุรกิจ",MAX($DG$1:DG338)+1,"")</f>
        <v/>
      </c>
      <c r="DH339" s="6" t="str">
        <f>IF(DB339="นวัตกรรมการจัดการเกษตร",MAX($DH$1:DH338)+1,"")</f>
        <v/>
      </c>
      <c r="DI339" s="5">
        <f t="shared" si="87"/>
        <v>0</v>
      </c>
      <c r="DJ339" s="5" t="str">
        <f t="shared" si="88"/>
        <v>มัธยมศึกษาปีที่ 3/1-3</v>
      </c>
      <c r="DK339" s="5" t="str">
        <f t="shared" si="89"/>
        <v>-0</v>
      </c>
      <c r="DL339" s="5" t="str">
        <f t="shared" si="90"/>
        <v>มัธยมศึกษาปีที่ 3</v>
      </c>
    </row>
    <row r="340" spans="1:116">
      <c r="A340" s="5" t="str">
        <f t="shared" si="76"/>
        <v>มัธยมศึกษาปีที่ 3/1-4</v>
      </c>
      <c r="B340" s="5" t="str">
        <f t="shared" si="77"/>
        <v>ช68305-3</v>
      </c>
      <c r="C340" s="5" t="str">
        <f t="shared" si="78"/>
        <v>-0</v>
      </c>
      <c r="D340" s="8">
        <v>4</v>
      </c>
      <c r="E340" s="9" t="s">
        <v>905</v>
      </c>
      <c r="F340" s="3" t="s">
        <v>2079</v>
      </c>
      <c r="G340" s="3" t="s">
        <v>906</v>
      </c>
      <c r="H340" s="11">
        <v>1</v>
      </c>
      <c r="I340" s="11">
        <v>7</v>
      </c>
      <c r="J340" s="11">
        <v>0</v>
      </c>
      <c r="K340" s="11">
        <v>9</v>
      </c>
      <c r="L340" s="11">
        <v>9</v>
      </c>
      <c r="M340" s="11">
        <v>0</v>
      </c>
      <c r="N340" s="11">
        <v>1</v>
      </c>
      <c r="O340" s="11">
        <v>8</v>
      </c>
      <c r="P340" s="11">
        <v>4</v>
      </c>
      <c r="Q340" s="11">
        <v>6</v>
      </c>
      <c r="R340" s="11">
        <v>3</v>
      </c>
      <c r="S340" s="11">
        <v>8</v>
      </c>
      <c r="T340" s="11">
        <v>4</v>
      </c>
      <c r="U340" s="11" t="s">
        <v>583</v>
      </c>
      <c r="W340" s="6" t="str">
        <f>IF(X340="","",IF(X340=รายชื่อชมรม!$B$23,รายชื่อชมรม!$A$23,IF(X340=รายชื่อชมรม!$B$24,รายชื่อชมรม!$A$24,IF(X340=รายชื่อชมรม!$B$25,รายชื่อชมรม!$A$25,IF(X340=รายชื่อชมรม!$B$26,รายชื่อชมรม!$A$26,IF(X340=รายชื่อชมรม!$B$27,รายชื่อชมรม!$A$27,IF(X340=รายชื่อชมรม!$B$28,รายชื่อชมรม!$A$28,IF(X340=รายชื่อชมรม!$B$29,รายชื่อชมรม!$A$29,IF(X340=รายชื่อชมรม!$B$30,รายชื่อชมรม!$A$30,IF(X340=รายชื่อชมรม!$B$31,รายชื่อชมรม!$A$31,IF(X340=รายชื่อชมรม!$B$32,รายชื่อชมรม!$A$32,"-")))))))))))</f>
        <v>ช68305</v>
      </c>
      <c r="X340" s="6" t="s">
        <v>2319</v>
      </c>
      <c r="Y340" s="6" t="str">
        <f>IF(W340=0,"",IF(W340="-","",IF(W340="","",VLOOKUP(W340,รายชื่อชมรม!$A$3:$F$83,3,FALSE))))</f>
        <v>สิบเอกชัยวัฒน์  เรืองไกรศิลป์</v>
      </c>
      <c r="Z340" s="6" t="str">
        <f>IF(Y340=$Z$4,MAX(Z$1:$Z339)+1,"")</f>
        <v/>
      </c>
      <c r="AA340" s="6" t="str">
        <f>IF($Y340=AA$4,MAX(AA$1:AA339)+1,"")</f>
        <v/>
      </c>
      <c r="AB340" s="6" t="str">
        <f>IF($Y340=AB$4,MAX(AB$1:AB339)+1,"")</f>
        <v/>
      </c>
      <c r="AC340" s="6" t="str">
        <f>IF($Y340=AC$4,MAX(AC$1:AC339)+1,"")</f>
        <v/>
      </c>
      <c r="AD340" s="6" t="str">
        <f>IF($Y340=AD$4,MAX(AD$1:AD339)+1,"")</f>
        <v/>
      </c>
      <c r="AE340" s="6" t="str">
        <f>IF($Y340=AE$4,MAX(AE$1:AE339)+1,"")</f>
        <v/>
      </c>
      <c r="AF340" s="6" t="str">
        <f>IF($Y340=AF$4,MAX(AF$1:AF339)+1,"")</f>
        <v/>
      </c>
      <c r="AG340" s="6" t="str">
        <f>IF($Y340=AG$4,MAX(AG$1:AG339)+1,"")</f>
        <v/>
      </c>
      <c r="AH340" s="6" t="str">
        <f>IF($Y340=AH$4,MAX(AH$1:AH339)+1,"")</f>
        <v/>
      </c>
      <c r="AI340" s="5">
        <f t="shared" si="79"/>
        <v>0</v>
      </c>
      <c r="AK340" s="6" t="str">
        <f>IF($W340=AK$4,MAX(AK$1:AK339)+1,"")</f>
        <v/>
      </c>
      <c r="AL340" s="6" t="str">
        <f>IF($W340=AL$4,MAX(AL$1:AL339)+1,"")</f>
        <v/>
      </c>
      <c r="AM340" s="6" t="str">
        <f>IF($W340=AM$4,MAX(AM$1:AM339)+1,"")</f>
        <v/>
      </c>
      <c r="AN340" s="6" t="str">
        <f>IF($W340=AN$4,MAX(AN$1:AN339)+1,"")</f>
        <v/>
      </c>
      <c r="AO340" s="6" t="str">
        <f>IF($W340=AO$4,MAX(AO$1:AO339)+1,"")</f>
        <v/>
      </c>
      <c r="AP340" s="6" t="str">
        <f>IF($W340=AP$4,MAX(AP$1:AP339)+1,"")</f>
        <v/>
      </c>
      <c r="AQ340" s="6" t="str">
        <f>IF($W340=AQ$4,MAX(AQ$1:AQ339)+1,"")</f>
        <v/>
      </c>
      <c r="AR340" s="6" t="str">
        <f>IF($W340=AR$4,MAX(AR$1:AR339)+1,"")</f>
        <v/>
      </c>
      <c r="AS340" s="6" t="str">
        <f>IF($W340=AS$4,MAX(AS$1:AS339)+1,"")</f>
        <v/>
      </c>
      <c r="AT340" s="6" t="str">
        <f>IF($W340=AT$4,MAX(AT$1:AT339)+1,"")</f>
        <v/>
      </c>
      <c r="AU340" s="6" t="str">
        <f>IF($W340=AU$4,MAX(AU$1:AU339)+1,"")</f>
        <v/>
      </c>
      <c r="AV340" s="6" t="str">
        <f>IF($W340=AV$4,MAX(AV$1:AV339)+1,"")</f>
        <v/>
      </c>
      <c r="AW340" s="6" t="str">
        <f>IF($W340=AW$4,MAX(AW$1:AW339)+1,"")</f>
        <v/>
      </c>
      <c r="AX340" s="6" t="str">
        <f>IF($W340=AX$4,MAX(AX$1:AX339)+1,"")</f>
        <v/>
      </c>
      <c r="AY340" s="6" t="str">
        <f>IF($W340=AY$4,MAX(AY$1:AY339)+1,"")</f>
        <v/>
      </c>
      <c r="AZ340" s="6" t="str">
        <f>IF($W340=AZ$4,MAX(AZ$1:AZ339)+1,"")</f>
        <v/>
      </c>
      <c r="BA340" s="6" t="str">
        <f>IF($W340=BA$4,MAX(BA$1:BA339)+1,"")</f>
        <v/>
      </c>
      <c r="BB340" s="6" t="str">
        <f>IF($W340=BB$4,MAX(BB$1:BB339)+1,"")</f>
        <v/>
      </c>
      <c r="BC340" s="6" t="str">
        <f>IF($W340=BC$4,MAX(BC$1:BC339)+1,"")</f>
        <v/>
      </c>
      <c r="BD340" s="6" t="str">
        <f>IF($W340=BD$4,MAX(BD$1:BD339)+1,"")</f>
        <v/>
      </c>
      <c r="BE340" s="6" t="str">
        <f>IF($W340=BE$4,MAX(BE$1:BE339)+1,"")</f>
        <v/>
      </c>
      <c r="BF340" s="6" t="str">
        <f>IF($W340=BF$4,MAX(BF$1:BF339)+1,"")</f>
        <v/>
      </c>
      <c r="BG340" s="6" t="str">
        <f>IF($W340=BG$4,MAX(BG$1:BG339)+1,"")</f>
        <v/>
      </c>
      <c r="BH340" s="6" t="str">
        <f>IF($W340=BH$4,MAX(BH$1:BH339)+1,"")</f>
        <v/>
      </c>
      <c r="BI340" s="6" t="str">
        <f>IF($W340=BI$4,MAX(BI$1:BI339)+1,"")</f>
        <v/>
      </c>
      <c r="BJ340" s="6">
        <f>IF($W340=BJ$4,MAX(BJ$1:BJ339)+1,"")</f>
        <v>3</v>
      </c>
      <c r="BK340" s="6" t="str">
        <f>IF($W340=BK$4,MAX(BK$1:BK339)+1,"")</f>
        <v/>
      </c>
      <c r="BL340" s="6" t="str">
        <f>IF($W340=BL$4,MAX(BL$1:BL339)+1,"")</f>
        <v/>
      </c>
      <c r="BM340" s="6" t="str">
        <f>IF($W340=BM$4,MAX(BM$1:BM339)+1,"")</f>
        <v/>
      </c>
      <c r="BN340" s="6" t="str">
        <f>IF($W340=BN$4,MAX(BN$1:BN339)+1,"")</f>
        <v/>
      </c>
      <c r="BO340" s="6" t="str">
        <f>IF($W340=BO$4,MAX(BO$1:BO339)+1,"")</f>
        <v/>
      </c>
      <c r="BP340" s="6" t="str">
        <f>IF($W340=BP$4,MAX(BP$1:BP339)+1,"")</f>
        <v/>
      </c>
      <c r="BQ340" s="6" t="str">
        <f>IF($W340=BQ$4,MAX(BQ$1:BQ339)+1,"")</f>
        <v/>
      </c>
      <c r="BR340" s="6" t="str">
        <f>IF($W340=BR$4,MAX(BR$1:BR339)+1,"")</f>
        <v/>
      </c>
      <c r="BS340" s="6" t="str">
        <f>IF($W340=BS$4,MAX(BS$1:BS339)+1,"")</f>
        <v/>
      </c>
      <c r="BT340" s="6" t="str">
        <f>IF($W340=BT$4,MAX(BT$1:BT339)+1,"")</f>
        <v/>
      </c>
      <c r="BU340" s="6" t="str">
        <f>IF($W340=BU$4,MAX(BU$1:BU339)+1,"")</f>
        <v/>
      </c>
      <c r="BV340" s="6" t="str">
        <f>IF($W340=BV$4,MAX(BV$1:BV339)+1,"")</f>
        <v/>
      </c>
      <c r="BW340" s="6" t="str">
        <f>IF($W340=BW$4,MAX(BW$1:BW339)+1,"")</f>
        <v/>
      </c>
      <c r="BX340" s="6" t="str">
        <f>IF($W340=BX$4,MAX(BX$1:BX339)+1,"")</f>
        <v/>
      </c>
      <c r="BY340" s="6" t="str">
        <f>IF($W340=BY$4,MAX(BY$1:BY339)+1,"")</f>
        <v/>
      </c>
      <c r="BZ340" s="6" t="str">
        <f>IF($W340=BZ$4,MAX(BZ$1:BZ339)+1,"")</f>
        <v/>
      </c>
      <c r="CA340" s="6" t="str">
        <f>IF($W340=CA$4,MAX(CA$1:CA339)+1,"")</f>
        <v/>
      </c>
      <c r="CB340" s="6" t="str">
        <f>IF($W340=CB$4,MAX(CB$1:CB339)+1,"")</f>
        <v/>
      </c>
      <c r="CC340" s="6" t="str">
        <f>IF($W340=CC$4,MAX(CC$1:CC339)+1,"")</f>
        <v/>
      </c>
      <c r="CD340" s="6" t="str">
        <f>IF($W340=CD$4,MAX(CD$1:CD339)+1,"")</f>
        <v/>
      </c>
      <c r="CE340" s="6" t="str">
        <f>IF($W340=CE$4,MAX(CE$1:CE339)+1,"")</f>
        <v/>
      </c>
      <c r="CF340" s="6" t="str">
        <f>IF($W340=CF$4,MAX(CF$1:CF339)+1,"")</f>
        <v/>
      </c>
      <c r="CG340" s="6" t="str">
        <f>IF($W340=CG$4,MAX(CG$1:CG339)+1,"")</f>
        <v/>
      </c>
      <c r="CH340" s="6" t="str">
        <f>IF($W340=CH$4,MAX(CH$1:CH339)+1,"")</f>
        <v/>
      </c>
      <c r="CI340" s="6" t="str">
        <f>IF($W340=CI$4,MAX(CI$1:CI339)+1,"")</f>
        <v/>
      </c>
      <c r="CJ340" s="6" t="str">
        <f>IF($W340=CJ$4,MAX(CJ$1:CJ339)+1,"")</f>
        <v/>
      </c>
      <c r="CK340" s="6" t="str">
        <f>IF($W340=CK$4,MAX(CK$1:CK339)+1,"")</f>
        <v/>
      </c>
      <c r="CL340" s="6" t="str">
        <f>IF($W340=CL$4,MAX(CL$1:CL339)+1,"")</f>
        <v/>
      </c>
      <c r="CM340" s="6" t="str">
        <f>IF($W340=CM$4,MAX(CM$1:CM339)+1,"")</f>
        <v/>
      </c>
      <c r="CN340" s="6" t="str">
        <f>IF($W340=CN$4,MAX(CN$1:CN339)+1,"")</f>
        <v/>
      </c>
      <c r="CO340" s="6" t="str">
        <f>IF($W340=CO$4,MAX(CO$1:CO339)+1,"")</f>
        <v/>
      </c>
      <c r="CP340" s="6" t="str">
        <f>IF($W340=CP$4,MAX(CP$1:CP339)+1,"")</f>
        <v/>
      </c>
      <c r="CQ340" s="6" t="str">
        <f>IF($W340=CQ$4,MAX(CQ$1:CQ339)+1,"")</f>
        <v/>
      </c>
      <c r="CR340" s="6" t="str">
        <f>IF($W340=CR$4,MAX(CR$1:CR339)+1,"")</f>
        <v/>
      </c>
      <c r="CS340" s="6" t="str">
        <f>IF($W340=CS$4,MAX(CS$1:CS339)+1,"")</f>
        <v/>
      </c>
      <c r="CT340" s="5">
        <f t="shared" si="80"/>
        <v>3</v>
      </c>
      <c r="CU340" s="6" t="str">
        <f t="shared" si="81"/>
        <v>1709901846384</v>
      </c>
      <c r="CV340" s="5" t="str">
        <f t="shared" si="82"/>
        <v>เด็กชาย</v>
      </c>
      <c r="CW340" s="5" t="str" cm="1">
        <f t="array" ref="CW340">RIGHT(F340,MIN(LEN(SUBSTITUTE(F340,รายชื่อนักเรียนแยกห้อง!$AD$5:$AD$8,""))))</f>
        <v xml:space="preserve">บุณยกร </v>
      </c>
      <c r="CX340" s="6">
        <f t="shared" si="83"/>
        <v>0</v>
      </c>
      <c r="CY340" s="6" t="str">
        <f t="shared" si="84"/>
        <v/>
      </c>
      <c r="CZ340" s="5" t="str">
        <f t="shared" si="85"/>
        <v>มัธยมศึกษาปีที่ 3/1-0</v>
      </c>
      <c r="DA340" s="5" t="str">
        <f t="shared" si="86"/>
        <v>มัธยมศึกษาปีที่ 3/1-</v>
      </c>
      <c r="DC340" s="6" t="str">
        <f>IF(DB340="วิทย์-คณิต (เตรียมวิศวะ)",MAX($DC$1:DC339)+1,"")</f>
        <v/>
      </c>
      <c r="DD340" s="6" t="str">
        <f>IF(DB340="วิทย์-คณิต (วิทยาศาสตร์สุขภาพ)",MAX($DD$1:DD339)+1,"")</f>
        <v/>
      </c>
      <c r="DE340" s="6" t="str">
        <f>IF(DB340="ศิลป์การจัดการธุรกิจการค้าสมัยใหม่",MAX($DE$1:DE339)+1,"")</f>
        <v/>
      </c>
      <c r="DF340" s="6" t="str">
        <f>IF(DB340="ศิลป์ภาษาจีนเพื่อธุรกิจ 4.0",MAX($DF$1:DF339)+1,"")</f>
        <v/>
      </c>
      <c r="DG340" s="6" t="str">
        <f>IF(DB340="ศิลป์ภาษาอังกฤษเพื่อการสื่อสารธุรกิจ",MAX($DG$1:DG339)+1,"")</f>
        <v/>
      </c>
      <c r="DH340" s="6" t="str">
        <f>IF(DB340="นวัตกรรมการจัดการเกษตร",MAX($DH$1:DH339)+1,"")</f>
        <v/>
      </c>
      <c r="DI340" s="5">
        <f t="shared" si="87"/>
        <v>0</v>
      </c>
      <c r="DJ340" s="5" t="str">
        <f t="shared" si="88"/>
        <v>มัธยมศึกษาปีที่ 3/1-4</v>
      </c>
      <c r="DK340" s="5" t="str">
        <f t="shared" si="89"/>
        <v>-0</v>
      </c>
      <c r="DL340" s="5" t="str">
        <f t="shared" si="90"/>
        <v>มัธยมศึกษาปีที่ 3</v>
      </c>
    </row>
    <row r="341" spans="1:116">
      <c r="A341" s="5" t="str">
        <f t="shared" si="76"/>
        <v>มัธยมศึกษาปีที่ 3/1-5</v>
      </c>
      <c r="B341" s="5" t="str">
        <f t="shared" si="77"/>
        <v>ช68305-4</v>
      </c>
      <c r="C341" s="5" t="str">
        <f t="shared" si="78"/>
        <v>-0</v>
      </c>
      <c r="D341" s="8">
        <v>5</v>
      </c>
      <c r="E341" s="9" t="s">
        <v>907</v>
      </c>
      <c r="F341" s="3" t="s">
        <v>2080</v>
      </c>
      <c r="G341" s="3" t="s">
        <v>908</v>
      </c>
      <c r="H341" s="11">
        <v>1</v>
      </c>
      <c r="I341" s="11">
        <v>8</v>
      </c>
      <c r="J341" s="11">
        <v>0</v>
      </c>
      <c r="K341" s="11">
        <v>1</v>
      </c>
      <c r="L341" s="11">
        <v>3</v>
      </c>
      <c r="M341" s="11">
        <v>0</v>
      </c>
      <c r="N341" s="11">
        <v>1</v>
      </c>
      <c r="O341" s="11">
        <v>3</v>
      </c>
      <c r="P341" s="11">
        <v>6</v>
      </c>
      <c r="Q341" s="11">
        <v>1</v>
      </c>
      <c r="R341" s="11">
        <v>2</v>
      </c>
      <c r="S341" s="11">
        <v>7</v>
      </c>
      <c r="T341" s="11">
        <v>6</v>
      </c>
      <c r="U341" s="11" t="s">
        <v>583</v>
      </c>
      <c r="W341" s="6" t="str">
        <f>IF(X341="","",IF(X341=รายชื่อชมรม!$B$23,รายชื่อชมรม!$A$23,IF(X341=รายชื่อชมรม!$B$24,รายชื่อชมรม!$A$24,IF(X341=รายชื่อชมรม!$B$25,รายชื่อชมรม!$A$25,IF(X341=รายชื่อชมรม!$B$26,รายชื่อชมรม!$A$26,IF(X341=รายชื่อชมรม!$B$27,รายชื่อชมรม!$A$27,IF(X341=รายชื่อชมรม!$B$28,รายชื่อชมรม!$A$28,IF(X341=รายชื่อชมรม!$B$29,รายชื่อชมรม!$A$29,IF(X341=รายชื่อชมรม!$B$30,รายชื่อชมรม!$A$30,IF(X341=รายชื่อชมรม!$B$31,รายชื่อชมรม!$A$31,IF(X341=รายชื่อชมรม!$B$32,รายชื่อชมรม!$A$32,"-")))))))))))</f>
        <v>ช68305</v>
      </c>
      <c r="X341" s="6" t="s">
        <v>2319</v>
      </c>
      <c r="Y341" s="6" t="str">
        <f>IF(W341=0,"",IF(W341="-","",IF(W341="","",VLOOKUP(W341,รายชื่อชมรม!$A$3:$F$83,3,FALSE))))</f>
        <v>สิบเอกชัยวัฒน์  เรืองไกรศิลป์</v>
      </c>
      <c r="Z341" s="6" t="str">
        <f>IF(Y341=$Z$4,MAX(Z$1:$Z340)+1,"")</f>
        <v/>
      </c>
      <c r="AA341" s="6" t="str">
        <f>IF($Y341=AA$4,MAX(AA$1:AA340)+1,"")</f>
        <v/>
      </c>
      <c r="AB341" s="6" t="str">
        <f>IF($Y341=AB$4,MAX(AB$1:AB340)+1,"")</f>
        <v/>
      </c>
      <c r="AC341" s="6" t="str">
        <f>IF($Y341=AC$4,MAX(AC$1:AC340)+1,"")</f>
        <v/>
      </c>
      <c r="AD341" s="6" t="str">
        <f>IF($Y341=AD$4,MAX(AD$1:AD340)+1,"")</f>
        <v/>
      </c>
      <c r="AE341" s="6" t="str">
        <f>IF($Y341=AE$4,MAX(AE$1:AE340)+1,"")</f>
        <v/>
      </c>
      <c r="AF341" s="6" t="str">
        <f>IF($Y341=AF$4,MAX(AF$1:AF340)+1,"")</f>
        <v/>
      </c>
      <c r="AG341" s="6" t="str">
        <f>IF($Y341=AG$4,MAX(AG$1:AG340)+1,"")</f>
        <v/>
      </c>
      <c r="AH341" s="6" t="str">
        <f>IF($Y341=AH$4,MAX(AH$1:AH340)+1,"")</f>
        <v/>
      </c>
      <c r="AI341" s="5">
        <f t="shared" si="79"/>
        <v>0</v>
      </c>
      <c r="AK341" s="6" t="str">
        <f>IF($W341=AK$4,MAX(AK$1:AK340)+1,"")</f>
        <v/>
      </c>
      <c r="AL341" s="6" t="str">
        <f>IF($W341=AL$4,MAX(AL$1:AL340)+1,"")</f>
        <v/>
      </c>
      <c r="AM341" s="6" t="str">
        <f>IF($W341=AM$4,MAX(AM$1:AM340)+1,"")</f>
        <v/>
      </c>
      <c r="AN341" s="6" t="str">
        <f>IF($W341=AN$4,MAX(AN$1:AN340)+1,"")</f>
        <v/>
      </c>
      <c r="AO341" s="6" t="str">
        <f>IF($W341=AO$4,MAX(AO$1:AO340)+1,"")</f>
        <v/>
      </c>
      <c r="AP341" s="6" t="str">
        <f>IF($W341=AP$4,MAX(AP$1:AP340)+1,"")</f>
        <v/>
      </c>
      <c r="AQ341" s="6" t="str">
        <f>IF($W341=AQ$4,MAX(AQ$1:AQ340)+1,"")</f>
        <v/>
      </c>
      <c r="AR341" s="6" t="str">
        <f>IF($W341=AR$4,MAX(AR$1:AR340)+1,"")</f>
        <v/>
      </c>
      <c r="AS341" s="6" t="str">
        <f>IF($W341=AS$4,MAX(AS$1:AS340)+1,"")</f>
        <v/>
      </c>
      <c r="AT341" s="6" t="str">
        <f>IF($W341=AT$4,MAX(AT$1:AT340)+1,"")</f>
        <v/>
      </c>
      <c r="AU341" s="6" t="str">
        <f>IF($W341=AU$4,MAX(AU$1:AU340)+1,"")</f>
        <v/>
      </c>
      <c r="AV341" s="6" t="str">
        <f>IF($W341=AV$4,MAX(AV$1:AV340)+1,"")</f>
        <v/>
      </c>
      <c r="AW341" s="6" t="str">
        <f>IF($W341=AW$4,MAX(AW$1:AW340)+1,"")</f>
        <v/>
      </c>
      <c r="AX341" s="6" t="str">
        <f>IF($W341=AX$4,MAX(AX$1:AX340)+1,"")</f>
        <v/>
      </c>
      <c r="AY341" s="6" t="str">
        <f>IF($W341=AY$4,MAX(AY$1:AY340)+1,"")</f>
        <v/>
      </c>
      <c r="AZ341" s="6" t="str">
        <f>IF($W341=AZ$4,MAX(AZ$1:AZ340)+1,"")</f>
        <v/>
      </c>
      <c r="BA341" s="6" t="str">
        <f>IF($W341=BA$4,MAX(BA$1:BA340)+1,"")</f>
        <v/>
      </c>
      <c r="BB341" s="6" t="str">
        <f>IF($W341=BB$4,MAX(BB$1:BB340)+1,"")</f>
        <v/>
      </c>
      <c r="BC341" s="6" t="str">
        <f>IF($W341=BC$4,MAX(BC$1:BC340)+1,"")</f>
        <v/>
      </c>
      <c r="BD341" s="6" t="str">
        <f>IF($W341=BD$4,MAX(BD$1:BD340)+1,"")</f>
        <v/>
      </c>
      <c r="BE341" s="6" t="str">
        <f>IF($W341=BE$4,MAX(BE$1:BE340)+1,"")</f>
        <v/>
      </c>
      <c r="BF341" s="6" t="str">
        <f>IF($W341=BF$4,MAX(BF$1:BF340)+1,"")</f>
        <v/>
      </c>
      <c r="BG341" s="6" t="str">
        <f>IF($W341=BG$4,MAX(BG$1:BG340)+1,"")</f>
        <v/>
      </c>
      <c r="BH341" s="6" t="str">
        <f>IF($W341=BH$4,MAX(BH$1:BH340)+1,"")</f>
        <v/>
      </c>
      <c r="BI341" s="6" t="str">
        <f>IF($W341=BI$4,MAX(BI$1:BI340)+1,"")</f>
        <v/>
      </c>
      <c r="BJ341" s="6">
        <f>IF($W341=BJ$4,MAX(BJ$1:BJ340)+1,"")</f>
        <v>4</v>
      </c>
      <c r="BK341" s="6" t="str">
        <f>IF($W341=BK$4,MAX(BK$1:BK340)+1,"")</f>
        <v/>
      </c>
      <c r="BL341" s="6" t="str">
        <f>IF($W341=BL$4,MAX(BL$1:BL340)+1,"")</f>
        <v/>
      </c>
      <c r="BM341" s="6" t="str">
        <f>IF($W341=BM$4,MAX(BM$1:BM340)+1,"")</f>
        <v/>
      </c>
      <c r="BN341" s="6" t="str">
        <f>IF($W341=BN$4,MAX(BN$1:BN340)+1,"")</f>
        <v/>
      </c>
      <c r="BO341" s="6" t="str">
        <f>IF($W341=BO$4,MAX(BO$1:BO340)+1,"")</f>
        <v/>
      </c>
      <c r="BP341" s="6" t="str">
        <f>IF($W341=BP$4,MAX(BP$1:BP340)+1,"")</f>
        <v/>
      </c>
      <c r="BQ341" s="6" t="str">
        <f>IF($W341=BQ$4,MAX(BQ$1:BQ340)+1,"")</f>
        <v/>
      </c>
      <c r="BR341" s="6" t="str">
        <f>IF($W341=BR$4,MAX(BR$1:BR340)+1,"")</f>
        <v/>
      </c>
      <c r="BS341" s="6" t="str">
        <f>IF($W341=BS$4,MAX(BS$1:BS340)+1,"")</f>
        <v/>
      </c>
      <c r="BT341" s="6" t="str">
        <f>IF($W341=BT$4,MAX(BT$1:BT340)+1,"")</f>
        <v/>
      </c>
      <c r="BU341" s="6" t="str">
        <f>IF($W341=BU$4,MAX(BU$1:BU340)+1,"")</f>
        <v/>
      </c>
      <c r="BV341" s="6" t="str">
        <f>IF($W341=BV$4,MAX(BV$1:BV340)+1,"")</f>
        <v/>
      </c>
      <c r="BW341" s="6" t="str">
        <f>IF($W341=BW$4,MAX(BW$1:BW340)+1,"")</f>
        <v/>
      </c>
      <c r="BX341" s="6" t="str">
        <f>IF($W341=BX$4,MAX(BX$1:BX340)+1,"")</f>
        <v/>
      </c>
      <c r="BY341" s="6" t="str">
        <f>IF($W341=BY$4,MAX(BY$1:BY340)+1,"")</f>
        <v/>
      </c>
      <c r="BZ341" s="6" t="str">
        <f>IF($W341=BZ$4,MAX(BZ$1:BZ340)+1,"")</f>
        <v/>
      </c>
      <c r="CA341" s="6" t="str">
        <f>IF($W341=CA$4,MAX(CA$1:CA340)+1,"")</f>
        <v/>
      </c>
      <c r="CB341" s="6" t="str">
        <f>IF($W341=CB$4,MAX(CB$1:CB340)+1,"")</f>
        <v/>
      </c>
      <c r="CC341" s="6" t="str">
        <f>IF($W341=CC$4,MAX(CC$1:CC340)+1,"")</f>
        <v/>
      </c>
      <c r="CD341" s="6" t="str">
        <f>IF($W341=CD$4,MAX(CD$1:CD340)+1,"")</f>
        <v/>
      </c>
      <c r="CE341" s="6" t="str">
        <f>IF($W341=CE$4,MAX(CE$1:CE340)+1,"")</f>
        <v/>
      </c>
      <c r="CF341" s="6" t="str">
        <f>IF($W341=CF$4,MAX(CF$1:CF340)+1,"")</f>
        <v/>
      </c>
      <c r="CG341" s="6" t="str">
        <f>IF($W341=CG$4,MAX(CG$1:CG340)+1,"")</f>
        <v/>
      </c>
      <c r="CH341" s="6" t="str">
        <f>IF($W341=CH$4,MAX(CH$1:CH340)+1,"")</f>
        <v/>
      </c>
      <c r="CI341" s="6" t="str">
        <f>IF($W341=CI$4,MAX(CI$1:CI340)+1,"")</f>
        <v/>
      </c>
      <c r="CJ341" s="6" t="str">
        <f>IF($W341=CJ$4,MAX(CJ$1:CJ340)+1,"")</f>
        <v/>
      </c>
      <c r="CK341" s="6" t="str">
        <f>IF($W341=CK$4,MAX(CK$1:CK340)+1,"")</f>
        <v/>
      </c>
      <c r="CL341" s="6" t="str">
        <f>IF($W341=CL$4,MAX(CL$1:CL340)+1,"")</f>
        <v/>
      </c>
      <c r="CM341" s="6" t="str">
        <f>IF($W341=CM$4,MAX(CM$1:CM340)+1,"")</f>
        <v/>
      </c>
      <c r="CN341" s="6" t="str">
        <f>IF($W341=CN$4,MAX(CN$1:CN340)+1,"")</f>
        <v/>
      </c>
      <c r="CO341" s="6" t="str">
        <f>IF($W341=CO$4,MAX(CO$1:CO340)+1,"")</f>
        <v/>
      </c>
      <c r="CP341" s="6" t="str">
        <f>IF($W341=CP$4,MAX(CP$1:CP340)+1,"")</f>
        <v/>
      </c>
      <c r="CQ341" s="6" t="str">
        <f>IF($W341=CQ$4,MAX(CQ$1:CQ340)+1,"")</f>
        <v/>
      </c>
      <c r="CR341" s="6" t="str">
        <f>IF($W341=CR$4,MAX(CR$1:CR340)+1,"")</f>
        <v/>
      </c>
      <c r="CS341" s="6" t="str">
        <f>IF($W341=CS$4,MAX(CS$1:CS340)+1,"")</f>
        <v/>
      </c>
      <c r="CT341" s="5">
        <f t="shared" si="80"/>
        <v>4</v>
      </c>
      <c r="CU341" s="6" t="str">
        <f t="shared" si="81"/>
        <v>1801301361276</v>
      </c>
      <c r="CV341" s="5" t="str">
        <f t="shared" si="82"/>
        <v>เด็กชาย</v>
      </c>
      <c r="CW341" s="5" t="str" cm="1">
        <f t="array" ref="CW341">RIGHT(F341,MIN(LEN(SUBSTITUTE(F341,รายชื่อนักเรียนแยกห้อง!$AD$5:$AD$8,""))))</f>
        <v xml:space="preserve">กฤตยชญ์ </v>
      </c>
      <c r="CX341" s="6">
        <f t="shared" si="83"/>
        <v>0</v>
      </c>
      <c r="CY341" s="6" t="str">
        <f t="shared" si="84"/>
        <v/>
      </c>
      <c r="CZ341" s="5" t="str">
        <f t="shared" si="85"/>
        <v>มัธยมศึกษาปีที่ 3/1-0</v>
      </c>
      <c r="DA341" s="5" t="str">
        <f t="shared" si="86"/>
        <v>มัธยมศึกษาปีที่ 3/1-</v>
      </c>
      <c r="DC341" s="6" t="str">
        <f>IF(DB341="วิทย์-คณิต (เตรียมวิศวะ)",MAX($DC$1:DC340)+1,"")</f>
        <v/>
      </c>
      <c r="DD341" s="6" t="str">
        <f>IF(DB341="วิทย์-คณิต (วิทยาศาสตร์สุขภาพ)",MAX($DD$1:DD340)+1,"")</f>
        <v/>
      </c>
      <c r="DE341" s="6" t="str">
        <f>IF(DB341="ศิลป์การจัดการธุรกิจการค้าสมัยใหม่",MAX($DE$1:DE340)+1,"")</f>
        <v/>
      </c>
      <c r="DF341" s="6" t="str">
        <f>IF(DB341="ศิลป์ภาษาจีนเพื่อธุรกิจ 4.0",MAX($DF$1:DF340)+1,"")</f>
        <v/>
      </c>
      <c r="DG341" s="6" t="str">
        <f>IF(DB341="ศิลป์ภาษาอังกฤษเพื่อการสื่อสารธุรกิจ",MAX($DG$1:DG340)+1,"")</f>
        <v/>
      </c>
      <c r="DH341" s="6" t="str">
        <f>IF(DB341="นวัตกรรมการจัดการเกษตร",MAX($DH$1:DH340)+1,"")</f>
        <v/>
      </c>
      <c r="DI341" s="5">
        <f t="shared" si="87"/>
        <v>0</v>
      </c>
      <c r="DJ341" s="5" t="str">
        <f t="shared" si="88"/>
        <v>มัธยมศึกษาปีที่ 3/1-5</v>
      </c>
      <c r="DK341" s="5" t="str">
        <f t="shared" si="89"/>
        <v>-0</v>
      </c>
      <c r="DL341" s="5" t="str">
        <f t="shared" si="90"/>
        <v>มัธยมศึกษาปีที่ 3</v>
      </c>
    </row>
    <row r="342" spans="1:116">
      <c r="A342" s="5" t="str">
        <f t="shared" si="76"/>
        <v>มัธยมศึกษาปีที่ 3/1-6</v>
      </c>
      <c r="B342" s="5" t="str">
        <f t="shared" si="77"/>
        <v>ช68307-1</v>
      </c>
      <c r="C342" s="5" t="str">
        <f t="shared" si="78"/>
        <v>-0</v>
      </c>
      <c r="D342" s="8">
        <v>6</v>
      </c>
      <c r="E342" s="9" t="s">
        <v>909</v>
      </c>
      <c r="F342" s="3" t="s">
        <v>910</v>
      </c>
      <c r="G342" s="3" t="s">
        <v>911</v>
      </c>
      <c r="H342" s="11">
        <v>1</v>
      </c>
      <c r="I342" s="11">
        <v>7</v>
      </c>
      <c r="J342" s="11">
        <v>0</v>
      </c>
      <c r="K342" s="11">
        <v>9</v>
      </c>
      <c r="L342" s="11">
        <v>9</v>
      </c>
      <c r="M342" s="11">
        <v>0</v>
      </c>
      <c r="N342" s="11">
        <v>1</v>
      </c>
      <c r="O342" s="11">
        <v>8</v>
      </c>
      <c r="P342" s="11">
        <v>4</v>
      </c>
      <c r="Q342" s="11">
        <v>9</v>
      </c>
      <c r="R342" s="11">
        <v>2</v>
      </c>
      <c r="S342" s="11">
        <v>7</v>
      </c>
      <c r="T342" s="11">
        <v>8</v>
      </c>
      <c r="U342" s="11" t="s">
        <v>583</v>
      </c>
      <c r="W342" s="6" t="str">
        <f>IF(X342="","",IF(X342=รายชื่อชมรม!$B$23,รายชื่อชมรม!$A$23,IF(X342=รายชื่อชมรม!$B$24,รายชื่อชมรม!$A$24,IF(X342=รายชื่อชมรม!$B$25,รายชื่อชมรม!$A$25,IF(X342=รายชื่อชมรม!$B$26,รายชื่อชมรม!$A$26,IF(X342=รายชื่อชมรม!$B$27,รายชื่อชมรม!$A$27,IF(X342=รายชื่อชมรม!$B$28,รายชื่อชมรม!$A$28,IF(X342=รายชื่อชมรม!$B$29,รายชื่อชมรม!$A$29,IF(X342=รายชื่อชมรม!$B$30,รายชื่อชมรม!$A$30,IF(X342=รายชื่อชมรม!$B$31,รายชื่อชมรม!$A$31,IF(X342=รายชื่อชมรม!$B$32,รายชื่อชมรม!$A$32,"-")))))))))))</f>
        <v>ช68307</v>
      </c>
      <c r="X342" s="6" t="s">
        <v>2308</v>
      </c>
      <c r="Y342" s="6" t="str">
        <f>IF(W342=0,"",IF(W342="-","",IF(W342="","",VLOOKUP(W342,รายชื่อชมรม!$A$3:$F$83,3,FALSE))))</f>
        <v>นายชัยวัฒน์  กตัญญตาพงษ์</v>
      </c>
      <c r="Z342" s="6" t="str">
        <f>IF(Y342=$Z$4,MAX(Z$1:$Z341)+1,"")</f>
        <v/>
      </c>
      <c r="AA342" s="6" t="str">
        <f>IF($Y342=AA$4,MAX(AA$1:AA341)+1,"")</f>
        <v/>
      </c>
      <c r="AB342" s="6" t="str">
        <f>IF($Y342=AB$4,MAX(AB$1:AB341)+1,"")</f>
        <v/>
      </c>
      <c r="AC342" s="6" t="str">
        <f>IF($Y342=AC$4,MAX(AC$1:AC341)+1,"")</f>
        <v/>
      </c>
      <c r="AD342" s="6" t="str">
        <f>IF($Y342=AD$4,MAX(AD$1:AD341)+1,"")</f>
        <v/>
      </c>
      <c r="AE342" s="6" t="str">
        <f>IF($Y342=AE$4,MAX(AE$1:AE341)+1,"")</f>
        <v/>
      </c>
      <c r="AF342" s="6" t="str">
        <f>IF($Y342=AF$4,MAX(AF$1:AF341)+1,"")</f>
        <v/>
      </c>
      <c r="AG342" s="6" t="str">
        <f>IF($Y342=AG$4,MAX(AG$1:AG341)+1,"")</f>
        <v/>
      </c>
      <c r="AH342" s="6" t="str">
        <f>IF($Y342=AH$4,MAX(AH$1:AH341)+1,"")</f>
        <v/>
      </c>
      <c r="AI342" s="5">
        <f t="shared" si="79"/>
        <v>0</v>
      </c>
      <c r="AK342" s="6" t="str">
        <f>IF($W342=AK$4,MAX(AK$1:AK341)+1,"")</f>
        <v/>
      </c>
      <c r="AL342" s="6" t="str">
        <f>IF($W342=AL$4,MAX(AL$1:AL341)+1,"")</f>
        <v/>
      </c>
      <c r="AM342" s="6" t="str">
        <f>IF($W342=AM$4,MAX(AM$1:AM341)+1,"")</f>
        <v/>
      </c>
      <c r="AN342" s="6" t="str">
        <f>IF($W342=AN$4,MAX(AN$1:AN341)+1,"")</f>
        <v/>
      </c>
      <c r="AO342" s="6" t="str">
        <f>IF($W342=AO$4,MAX(AO$1:AO341)+1,"")</f>
        <v/>
      </c>
      <c r="AP342" s="6" t="str">
        <f>IF($W342=AP$4,MAX(AP$1:AP341)+1,"")</f>
        <v/>
      </c>
      <c r="AQ342" s="6" t="str">
        <f>IF($W342=AQ$4,MAX(AQ$1:AQ341)+1,"")</f>
        <v/>
      </c>
      <c r="AR342" s="6" t="str">
        <f>IF($W342=AR$4,MAX(AR$1:AR341)+1,"")</f>
        <v/>
      </c>
      <c r="AS342" s="6" t="str">
        <f>IF($W342=AS$4,MAX(AS$1:AS341)+1,"")</f>
        <v/>
      </c>
      <c r="AT342" s="6" t="str">
        <f>IF($W342=AT$4,MAX(AT$1:AT341)+1,"")</f>
        <v/>
      </c>
      <c r="AU342" s="6" t="str">
        <f>IF($W342=AU$4,MAX(AU$1:AU341)+1,"")</f>
        <v/>
      </c>
      <c r="AV342" s="6" t="str">
        <f>IF($W342=AV$4,MAX(AV$1:AV341)+1,"")</f>
        <v/>
      </c>
      <c r="AW342" s="6" t="str">
        <f>IF($W342=AW$4,MAX(AW$1:AW341)+1,"")</f>
        <v/>
      </c>
      <c r="AX342" s="6" t="str">
        <f>IF($W342=AX$4,MAX(AX$1:AX341)+1,"")</f>
        <v/>
      </c>
      <c r="AY342" s="6" t="str">
        <f>IF($W342=AY$4,MAX(AY$1:AY341)+1,"")</f>
        <v/>
      </c>
      <c r="AZ342" s="6" t="str">
        <f>IF($W342=AZ$4,MAX(AZ$1:AZ341)+1,"")</f>
        <v/>
      </c>
      <c r="BA342" s="6" t="str">
        <f>IF($W342=BA$4,MAX(BA$1:BA341)+1,"")</f>
        <v/>
      </c>
      <c r="BB342" s="6" t="str">
        <f>IF($W342=BB$4,MAX(BB$1:BB341)+1,"")</f>
        <v/>
      </c>
      <c r="BC342" s="6" t="str">
        <f>IF($W342=BC$4,MAX(BC$1:BC341)+1,"")</f>
        <v/>
      </c>
      <c r="BD342" s="6" t="str">
        <f>IF($W342=BD$4,MAX(BD$1:BD341)+1,"")</f>
        <v/>
      </c>
      <c r="BE342" s="6" t="str">
        <f>IF($W342=BE$4,MAX(BE$1:BE341)+1,"")</f>
        <v/>
      </c>
      <c r="BF342" s="6" t="str">
        <f>IF($W342=BF$4,MAX(BF$1:BF341)+1,"")</f>
        <v/>
      </c>
      <c r="BG342" s="6" t="str">
        <f>IF($W342=BG$4,MAX(BG$1:BG341)+1,"")</f>
        <v/>
      </c>
      <c r="BH342" s="6" t="str">
        <f>IF($W342=BH$4,MAX(BH$1:BH341)+1,"")</f>
        <v/>
      </c>
      <c r="BI342" s="6" t="str">
        <f>IF($W342=BI$4,MAX(BI$1:BI341)+1,"")</f>
        <v/>
      </c>
      <c r="BJ342" s="6" t="str">
        <f>IF($W342=BJ$4,MAX(BJ$1:BJ341)+1,"")</f>
        <v/>
      </c>
      <c r="BK342" s="6" t="str">
        <f>IF($W342=BK$4,MAX(BK$1:BK341)+1,"")</f>
        <v/>
      </c>
      <c r="BL342" s="6">
        <f>IF($W342=BL$4,MAX(BL$1:BL341)+1,"")</f>
        <v>1</v>
      </c>
      <c r="BM342" s="6" t="str">
        <f>IF($W342=BM$4,MAX(BM$1:BM341)+1,"")</f>
        <v/>
      </c>
      <c r="BN342" s="6" t="str">
        <f>IF($W342=BN$4,MAX(BN$1:BN341)+1,"")</f>
        <v/>
      </c>
      <c r="BO342" s="6" t="str">
        <f>IF($W342=BO$4,MAX(BO$1:BO341)+1,"")</f>
        <v/>
      </c>
      <c r="BP342" s="6" t="str">
        <f>IF($W342=BP$4,MAX(BP$1:BP341)+1,"")</f>
        <v/>
      </c>
      <c r="BQ342" s="6" t="str">
        <f>IF($W342=BQ$4,MAX(BQ$1:BQ341)+1,"")</f>
        <v/>
      </c>
      <c r="BR342" s="6" t="str">
        <f>IF($W342=BR$4,MAX(BR$1:BR341)+1,"")</f>
        <v/>
      </c>
      <c r="BS342" s="6" t="str">
        <f>IF($W342=BS$4,MAX(BS$1:BS341)+1,"")</f>
        <v/>
      </c>
      <c r="BT342" s="6" t="str">
        <f>IF($W342=BT$4,MAX(BT$1:BT341)+1,"")</f>
        <v/>
      </c>
      <c r="BU342" s="6" t="str">
        <f>IF($W342=BU$4,MAX(BU$1:BU341)+1,"")</f>
        <v/>
      </c>
      <c r="BV342" s="6" t="str">
        <f>IF($W342=BV$4,MAX(BV$1:BV341)+1,"")</f>
        <v/>
      </c>
      <c r="BW342" s="6" t="str">
        <f>IF($W342=BW$4,MAX(BW$1:BW341)+1,"")</f>
        <v/>
      </c>
      <c r="BX342" s="6" t="str">
        <f>IF($W342=BX$4,MAX(BX$1:BX341)+1,"")</f>
        <v/>
      </c>
      <c r="BY342" s="6" t="str">
        <f>IF($W342=BY$4,MAX(BY$1:BY341)+1,"")</f>
        <v/>
      </c>
      <c r="BZ342" s="6" t="str">
        <f>IF($W342=BZ$4,MAX(BZ$1:BZ341)+1,"")</f>
        <v/>
      </c>
      <c r="CA342" s="6" t="str">
        <f>IF($W342=CA$4,MAX(CA$1:CA341)+1,"")</f>
        <v/>
      </c>
      <c r="CB342" s="6" t="str">
        <f>IF($W342=CB$4,MAX(CB$1:CB341)+1,"")</f>
        <v/>
      </c>
      <c r="CC342" s="6" t="str">
        <f>IF($W342=CC$4,MAX(CC$1:CC341)+1,"")</f>
        <v/>
      </c>
      <c r="CD342" s="6" t="str">
        <f>IF($W342=CD$4,MAX(CD$1:CD341)+1,"")</f>
        <v/>
      </c>
      <c r="CE342" s="6" t="str">
        <f>IF($W342=CE$4,MAX(CE$1:CE341)+1,"")</f>
        <v/>
      </c>
      <c r="CF342" s="6" t="str">
        <f>IF($W342=CF$4,MAX(CF$1:CF341)+1,"")</f>
        <v/>
      </c>
      <c r="CG342" s="6" t="str">
        <f>IF($W342=CG$4,MAX(CG$1:CG341)+1,"")</f>
        <v/>
      </c>
      <c r="CH342" s="6" t="str">
        <f>IF($W342=CH$4,MAX(CH$1:CH341)+1,"")</f>
        <v/>
      </c>
      <c r="CI342" s="6" t="str">
        <f>IF($W342=CI$4,MAX(CI$1:CI341)+1,"")</f>
        <v/>
      </c>
      <c r="CJ342" s="6" t="str">
        <f>IF($W342=CJ$4,MAX(CJ$1:CJ341)+1,"")</f>
        <v/>
      </c>
      <c r="CK342" s="6" t="str">
        <f>IF($W342=CK$4,MAX(CK$1:CK341)+1,"")</f>
        <v/>
      </c>
      <c r="CL342" s="6" t="str">
        <f>IF($W342=CL$4,MAX(CL$1:CL341)+1,"")</f>
        <v/>
      </c>
      <c r="CM342" s="6" t="str">
        <f>IF($W342=CM$4,MAX(CM$1:CM341)+1,"")</f>
        <v/>
      </c>
      <c r="CN342" s="6" t="str">
        <f>IF($W342=CN$4,MAX(CN$1:CN341)+1,"")</f>
        <v/>
      </c>
      <c r="CO342" s="6" t="str">
        <f>IF($W342=CO$4,MAX(CO$1:CO341)+1,"")</f>
        <v/>
      </c>
      <c r="CP342" s="6" t="str">
        <f>IF($W342=CP$4,MAX(CP$1:CP341)+1,"")</f>
        <v/>
      </c>
      <c r="CQ342" s="6" t="str">
        <f>IF($W342=CQ$4,MAX(CQ$1:CQ341)+1,"")</f>
        <v/>
      </c>
      <c r="CR342" s="6" t="str">
        <f>IF($W342=CR$4,MAX(CR$1:CR341)+1,"")</f>
        <v/>
      </c>
      <c r="CS342" s="6" t="str">
        <f>IF($W342=CS$4,MAX(CS$1:CS341)+1,"")</f>
        <v/>
      </c>
      <c r="CT342" s="5">
        <f t="shared" si="80"/>
        <v>1</v>
      </c>
      <c r="CU342" s="6" t="str">
        <f t="shared" si="81"/>
        <v>1709901849278</v>
      </c>
      <c r="CV342" s="5" t="str">
        <f t="shared" si="82"/>
        <v>เด็กชาย</v>
      </c>
      <c r="CW342" s="5" t="str" cm="1">
        <f t="array" ref="CW342">RIGHT(F342,MIN(LEN(SUBSTITUTE(F342,รายชื่อนักเรียนแยกห้อง!$AD$5:$AD$8,""))))</f>
        <v>วชิรวิชญ์</v>
      </c>
      <c r="CX342" s="6">
        <f t="shared" si="83"/>
        <v>0</v>
      </c>
      <c r="CY342" s="6" t="str">
        <f t="shared" si="84"/>
        <v/>
      </c>
      <c r="CZ342" s="5" t="str">
        <f t="shared" si="85"/>
        <v>มัธยมศึกษาปีที่ 3/1-0</v>
      </c>
      <c r="DA342" s="5" t="str">
        <f t="shared" si="86"/>
        <v>มัธยมศึกษาปีที่ 3/1-</v>
      </c>
      <c r="DC342" s="6" t="str">
        <f>IF(DB342="วิทย์-คณิต (เตรียมวิศวะ)",MAX($DC$1:DC341)+1,"")</f>
        <v/>
      </c>
      <c r="DD342" s="6" t="str">
        <f>IF(DB342="วิทย์-คณิต (วิทยาศาสตร์สุขภาพ)",MAX($DD$1:DD341)+1,"")</f>
        <v/>
      </c>
      <c r="DE342" s="6" t="str">
        <f>IF(DB342="ศิลป์การจัดการธุรกิจการค้าสมัยใหม่",MAX($DE$1:DE341)+1,"")</f>
        <v/>
      </c>
      <c r="DF342" s="6" t="str">
        <f>IF(DB342="ศิลป์ภาษาจีนเพื่อธุรกิจ 4.0",MAX($DF$1:DF341)+1,"")</f>
        <v/>
      </c>
      <c r="DG342" s="6" t="str">
        <f>IF(DB342="ศิลป์ภาษาอังกฤษเพื่อการสื่อสารธุรกิจ",MAX($DG$1:DG341)+1,"")</f>
        <v/>
      </c>
      <c r="DH342" s="6" t="str">
        <f>IF(DB342="นวัตกรรมการจัดการเกษตร",MAX($DH$1:DH341)+1,"")</f>
        <v/>
      </c>
      <c r="DI342" s="5">
        <f t="shared" si="87"/>
        <v>0</v>
      </c>
      <c r="DJ342" s="5" t="str">
        <f t="shared" si="88"/>
        <v>มัธยมศึกษาปีที่ 3/1-6</v>
      </c>
      <c r="DK342" s="5" t="str">
        <f t="shared" si="89"/>
        <v>-0</v>
      </c>
      <c r="DL342" s="5" t="str">
        <f t="shared" si="90"/>
        <v>มัธยมศึกษาปีที่ 3</v>
      </c>
    </row>
    <row r="343" spans="1:116">
      <c r="A343" s="5" t="str">
        <f t="shared" si="76"/>
        <v>มัธยมศึกษาปีที่ 3/1-7</v>
      </c>
      <c r="B343" s="5" t="str">
        <f t="shared" si="77"/>
        <v>ช68305-5</v>
      </c>
      <c r="C343" s="5" t="str">
        <f t="shared" si="78"/>
        <v>-0</v>
      </c>
      <c r="D343" s="8">
        <v>7</v>
      </c>
      <c r="E343" s="9" t="s">
        <v>912</v>
      </c>
      <c r="F343" s="3" t="s">
        <v>913</v>
      </c>
      <c r="G343" s="3" t="s">
        <v>914</v>
      </c>
      <c r="H343" s="11">
        <v>1</v>
      </c>
      <c r="I343" s="11">
        <v>7</v>
      </c>
      <c r="J343" s="11">
        <v>0</v>
      </c>
      <c r="K343" s="11">
        <v>9</v>
      </c>
      <c r="L343" s="11">
        <v>9</v>
      </c>
      <c r="M343" s="11">
        <v>0</v>
      </c>
      <c r="N343" s="11">
        <v>1</v>
      </c>
      <c r="O343" s="11">
        <v>8</v>
      </c>
      <c r="P343" s="11">
        <v>6</v>
      </c>
      <c r="Q343" s="11">
        <v>6</v>
      </c>
      <c r="R343" s="11">
        <v>0</v>
      </c>
      <c r="S343" s="11">
        <v>7</v>
      </c>
      <c r="T343" s="11">
        <v>5</v>
      </c>
      <c r="U343" s="11" t="s">
        <v>583</v>
      </c>
      <c r="W343" s="6" t="str">
        <f>IF(X343="","",IF(X343=รายชื่อชมรม!$B$23,รายชื่อชมรม!$A$23,IF(X343=รายชื่อชมรม!$B$24,รายชื่อชมรม!$A$24,IF(X343=รายชื่อชมรม!$B$25,รายชื่อชมรม!$A$25,IF(X343=รายชื่อชมรม!$B$26,รายชื่อชมรม!$A$26,IF(X343=รายชื่อชมรม!$B$27,รายชื่อชมรม!$A$27,IF(X343=รายชื่อชมรม!$B$28,รายชื่อชมรม!$A$28,IF(X343=รายชื่อชมรม!$B$29,รายชื่อชมรม!$A$29,IF(X343=รายชื่อชมรม!$B$30,รายชื่อชมรม!$A$30,IF(X343=รายชื่อชมรม!$B$31,รายชื่อชมรม!$A$31,IF(X343=รายชื่อชมรม!$B$32,รายชื่อชมรม!$A$32,"-")))))))))))</f>
        <v>ช68305</v>
      </c>
      <c r="X343" s="6" t="s">
        <v>2319</v>
      </c>
      <c r="Y343" s="6" t="str">
        <f>IF(W343=0,"",IF(W343="-","",IF(W343="","",VLOOKUP(W343,รายชื่อชมรม!$A$3:$F$83,3,FALSE))))</f>
        <v>สิบเอกชัยวัฒน์  เรืองไกรศิลป์</v>
      </c>
      <c r="Z343" s="6" t="str">
        <f>IF(Y343=$Z$4,MAX(Z$1:$Z342)+1,"")</f>
        <v/>
      </c>
      <c r="AA343" s="6" t="str">
        <f>IF($Y343=AA$4,MAX(AA$1:AA342)+1,"")</f>
        <v/>
      </c>
      <c r="AB343" s="6" t="str">
        <f>IF($Y343=AB$4,MAX(AB$1:AB342)+1,"")</f>
        <v/>
      </c>
      <c r="AC343" s="6" t="str">
        <f>IF($Y343=AC$4,MAX(AC$1:AC342)+1,"")</f>
        <v/>
      </c>
      <c r="AD343" s="6" t="str">
        <f>IF($Y343=AD$4,MAX(AD$1:AD342)+1,"")</f>
        <v/>
      </c>
      <c r="AE343" s="6" t="str">
        <f>IF($Y343=AE$4,MAX(AE$1:AE342)+1,"")</f>
        <v/>
      </c>
      <c r="AF343" s="6" t="str">
        <f>IF($Y343=AF$4,MAX(AF$1:AF342)+1,"")</f>
        <v/>
      </c>
      <c r="AG343" s="6" t="str">
        <f>IF($Y343=AG$4,MAX(AG$1:AG342)+1,"")</f>
        <v/>
      </c>
      <c r="AH343" s="6" t="str">
        <f>IF($Y343=AH$4,MAX(AH$1:AH342)+1,"")</f>
        <v/>
      </c>
      <c r="AI343" s="5">
        <f t="shared" si="79"/>
        <v>0</v>
      </c>
      <c r="AK343" s="6" t="str">
        <f>IF($W343=AK$4,MAX(AK$1:AK342)+1,"")</f>
        <v/>
      </c>
      <c r="AL343" s="6" t="str">
        <f>IF($W343=AL$4,MAX(AL$1:AL342)+1,"")</f>
        <v/>
      </c>
      <c r="AM343" s="6" t="str">
        <f>IF($W343=AM$4,MAX(AM$1:AM342)+1,"")</f>
        <v/>
      </c>
      <c r="AN343" s="6" t="str">
        <f>IF($W343=AN$4,MAX(AN$1:AN342)+1,"")</f>
        <v/>
      </c>
      <c r="AO343" s="6" t="str">
        <f>IF($W343=AO$4,MAX(AO$1:AO342)+1,"")</f>
        <v/>
      </c>
      <c r="AP343" s="6" t="str">
        <f>IF($W343=AP$4,MAX(AP$1:AP342)+1,"")</f>
        <v/>
      </c>
      <c r="AQ343" s="6" t="str">
        <f>IF($W343=AQ$4,MAX(AQ$1:AQ342)+1,"")</f>
        <v/>
      </c>
      <c r="AR343" s="6" t="str">
        <f>IF($W343=AR$4,MAX(AR$1:AR342)+1,"")</f>
        <v/>
      </c>
      <c r="AS343" s="6" t="str">
        <f>IF($W343=AS$4,MAX(AS$1:AS342)+1,"")</f>
        <v/>
      </c>
      <c r="AT343" s="6" t="str">
        <f>IF($W343=AT$4,MAX(AT$1:AT342)+1,"")</f>
        <v/>
      </c>
      <c r="AU343" s="6" t="str">
        <f>IF($W343=AU$4,MAX(AU$1:AU342)+1,"")</f>
        <v/>
      </c>
      <c r="AV343" s="6" t="str">
        <f>IF($W343=AV$4,MAX(AV$1:AV342)+1,"")</f>
        <v/>
      </c>
      <c r="AW343" s="6" t="str">
        <f>IF($W343=AW$4,MAX(AW$1:AW342)+1,"")</f>
        <v/>
      </c>
      <c r="AX343" s="6" t="str">
        <f>IF($W343=AX$4,MAX(AX$1:AX342)+1,"")</f>
        <v/>
      </c>
      <c r="AY343" s="6" t="str">
        <f>IF($W343=AY$4,MAX(AY$1:AY342)+1,"")</f>
        <v/>
      </c>
      <c r="AZ343" s="6" t="str">
        <f>IF($W343=AZ$4,MAX(AZ$1:AZ342)+1,"")</f>
        <v/>
      </c>
      <c r="BA343" s="6" t="str">
        <f>IF($W343=BA$4,MAX(BA$1:BA342)+1,"")</f>
        <v/>
      </c>
      <c r="BB343" s="6" t="str">
        <f>IF($W343=BB$4,MAX(BB$1:BB342)+1,"")</f>
        <v/>
      </c>
      <c r="BC343" s="6" t="str">
        <f>IF($W343=BC$4,MAX(BC$1:BC342)+1,"")</f>
        <v/>
      </c>
      <c r="BD343" s="6" t="str">
        <f>IF($W343=BD$4,MAX(BD$1:BD342)+1,"")</f>
        <v/>
      </c>
      <c r="BE343" s="6" t="str">
        <f>IF($W343=BE$4,MAX(BE$1:BE342)+1,"")</f>
        <v/>
      </c>
      <c r="BF343" s="6" t="str">
        <f>IF($W343=BF$4,MAX(BF$1:BF342)+1,"")</f>
        <v/>
      </c>
      <c r="BG343" s="6" t="str">
        <f>IF($W343=BG$4,MAX(BG$1:BG342)+1,"")</f>
        <v/>
      </c>
      <c r="BH343" s="6" t="str">
        <f>IF($W343=BH$4,MAX(BH$1:BH342)+1,"")</f>
        <v/>
      </c>
      <c r="BI343" s="6" t="str">
        <f>IF($W343=BI$4,MAX(BI$1:BI342)+1,"")</f>
        <v/>
      </c>
      <c r="BJ343" s="6">
        <f>IF($W343=BJ$4,MAX(BJ$1:BJ342)+1,"")</f>
        <v>5</v>
      </c>
      <c r="BK343" s="6" t="str">
        <f>IF($W343=BK$4,MAX(BK$1:BK342)+1,"")</f>
        <v/>
      </c>
      <c r="BL343" s="6" t="str">
        <f>IF($W343=BL$4,MAX(BL$1:BL342)+1,"")</f>
        <v/>
      </c>
      <c r="BM343" s="6" t="str">
        <f>IF($W343=BM$4,MAX(BM$1:BM342)+1,"")</f>
        <v/>
      </c>
      <c r="BN343" s="6" t="str">
        <f>IF($W343=BN$4,MAX(BN$1:BN342)+1,"")</f>
        <v/>
      </c>
      <c r="BO343" s="6" t="str">
        <f>IF($W343=BO$4,MAX(BO$1:BO342)+1,"")</f>
        <v/>
      </c>
      <c r="BP343" s="6" t="str">
        <f>IF($W343=BP$4,MAX(BP$1:BP342)+1,"")</f>
        <v/>
      </c>
      <c r="BQ343" s="6" t="str">
        <f>IF($W343=BQ$4,MAX(BQ$1:BQ342)+1,"")</f>
        <v/>
      </c>
      <c r="BR343" s="6" t="str">
        <f>IF($W343=BR$4,MAX(BR$1:BR342)+1,"")</f>
        <v/>
      </c>
      <c r="BS343" s="6" t="str">
        <f>IF($W343=BS$4,MAX(BS$1:BS342)+1,"")</f>
        <v/>
      </c>
      <c r="BT343" s="6" t="str">
        <f>IF($W343=BT$4,MAX(BT$1:BT342)+1,"")</f>
        <v/>
      </c>
      <c r="BU343" s="6" t="str">
        <f>IF($W343=BU$4,MAX(BU$1:BU342)+1,"")</f>
        <v/>
      </c>
      <c r="BV343" s="6" t="str">
        <f>IF($W343=BV$4,MAX(BV$1:BV342)+1,"")</f>
        <v/>
      </c>
      <c r="BW343" s="6" t="str">
        <f>IF($W343=BW$4,MAX(BW$1:BW342)+1,"")</f>
        <v/>
      </c>
      <c r="BX343" s="6" t="str">
        <f>IF($W343=BX$4,MAX(BX$1:BX342)+1,"")</f>
        <v/>
      </c>
      <c r="BY343" s="6" t="str">
        <f>IF($W343=BY$4,MAX(BY$1:BY342)+1,"")</f>
        <v/>
      </c>
      <c r="BZ343" s="6" t="str">
        <f>IF($W343=BZ$4,MAX(BZ$1:BZ342)+1,"")</f>
        <v/>
      </c>
      <c r="CA343" s="6" t="str">
        <f>IF($W343=CA$4,MAX(CA$1:CA342)+1,"")</f>
        <v/>
      </c>
      <c r="CB343" s="6" t="str">
        <f>IF($W343=CB$4,MAX(CB$1:CB342)+1,"")</f>
        <v/>
      </c>
      <c r="CC343" s="6" t="str">
        <f>IF($W343=CC$4,MAX(CC$1:CC342)+1,"")</f>
        <v/>
      </c>
      <c r="CD343" s="6" t="str">
        <f>IF($W343=CD$4,MAX(CD$1:CD342)+1,"")</f>
        <v/>
      </c>
      <c r="CE343" s="6" t="str">
        <f>IF($W343=CE$4,MAX(CE$1:CE342)+1,"")</f>
        <v/>
      </c>
      <c r="CF343" s="6" t="str">
        <f>IF($W343=CF$4,MAX(CF$1:CF342)+1,"")</f>
        <v/>
      </c>
      <c r="CG343" s="6" t="str">
        <f>IF($W343=CG$4,MAX(CG$1:CG342)+1,"")</f>
        <v/>
      </c>
      <c r="CH343" s="6" t="str">
        <f>IF($W343=CH$4,MAX(CH$1:CH342)+1,"")</f>
        <v/>
      </c>
      <c r="CI343" s="6" t="str">
        <f>IF($W343=CI$4,MAX(CI$1:CI342)+1,"")</f>
        <v/>
      </c>
      <c r="CJ343" s="6" t="str">
        <f>IF($W343=CJ$4,MAX(CJ$1:CJ342)+1,"")</f>
        <v/>
      </c>
      <c r="CK343" s="6" t="str">
        <f>IF($W343=CK$4,MAX(CK$1:CK342)+1,"")</f>
        <v/>
      </c>
      <c r="CL343" s="6" t="str">
        <f>IF($W343=CL$4,MAX(CL$1:CL342)+1,"")</f>
        <v/>
      </c>
      <c r="CM343" s="6" t="str">
        <f>IF($W343=CM$4,MAX(CM$1:CM342)+1,"")</f>
        <v/>
      </c>
      <c r="CN343" s="6" t="str">
        <f>IF($W343=CN$4,MAX(CN$1:CN342)+1,"")</f>
        <v/>
      </c>
      <c r="CO343" s="6" t="str">
        <f>IF($W343=CO$4,MAX(CO$1:CO342)+1,"")</f>
        <v/>
      </c>
      <c r="CP343" s="6" t="str">
        <f>IF($W343=CP$4,MAX(CP$1:CP342)+1,"")</f>
        <v/>
      </c>
      <c r="CQ343" s="6" t="str">
        <f>IF($W343=CQ$4,MAX(CQ$1:CQ342)+1,"")</f>
        <v/>
      </c>
      <c r="CR343" s="6" t="str">
        <f>IF($W343=CR$4,MAX(CR$1:CR342)+1,"")</f>
        <v/>
      </c>
      <c r="CS343" s="6" t="str">
        <f>IF($W343=CS$4,MAX(CS$1:CS342)+1,"")</f>
        <v/>
      </c>
      <c r="CT343" s="5">
        <f t="shared" si="80"/>
        <v>5</v>
      </c>
      <c r="CU343" s="6" t="str">
        <f t="shared" si="81"/>
        <v>1709901866075</v>
      </c>
      <c r="CV343" s="5" t="str">
        <f t="shared" si="82"/>
        <v>เด็กชาย</v>
      </c>
      <c r="CW343" s="5" t="str" cm="1">
        <f t="array" ref="CW343">RIGHT(F343,MIN(LEN(SUBSTITUTE(F343,รายชื่อนักเรียนแยกห้อง!$AD$5:$AD$8,""))))</f>
        <v>อนุรุทธ์</v>
      </c>
      <c r="CX343" s="6">
        <f t="shared" si="83"/>
        <v>0</v>
      </c>
      <c r="CY343" s="6" t="str">
        <f t="shared" si="84"/>
        <v/>
      </c>
      <c r="CZ343" s="5" t="str">
        <f t="shared" si="85"/>
        <v>มัธยมศึกษาปีที่ 3/1-0</v>
      </c>
      <c r="DA343" s="5" t="str">
        <f t="shared" si="86"/>
        <v>มัธยมศึกษาปีที่ 3/1-</v>
      </c>
      <c r="DC343" s="6" t="str">
        <f>IF(DB343="วิทย์-คณิต (เตรียมวิศวะ)",MAX($DC$1:DC342)+1,"")</f>
        <v/>
      </c>
      <c r="DD343" s="6" t="str">
        <f>IF(DB343="วิทย์-คณิต (วิทยาศาสตร์สุขภาพ)",MAX($DD$1:DD342)+1,"")</f>
        <v/>
      </c>
      <c r="DE343" s="6" t="str">
        <f>IF(DB343="ศิลป์การจัดการธุรกิจการค้าสมัยใหม่",MAX($DE$1:DE342)+1,"")</f>
        <v/>
      </c>
      <c r="DF343" s="6" t="str">
        <f>IF(DB343="ศิลป์ภาษาจีนเพื่อธุรกิจ 4.0",MAX($DF$1:DF342)+1,"")</f>
        <v/>
      </c>
      <c r="DG343" s="6" t="str">
        <f>IF(DB343="ศิลป์ภาษาอังกฤษเพื่อการสื่อสารธุรกิจ",MAX($DG$1:DG342)+1,"")</f>
        <v/>
      </c>
      <c r="DH343" s="6" t="str">
        <f>IF(DB343="นวัตกรรมการจัดการเกษตร",MAX($DH$1:DH342)+1,"")</f>
        <v/>
      </c>
      <c r="DI343" s="5">
        <f t="shared" si="87"/>
        <v>0</v>
      </c>
      <c r="DJ343" s="5" t="str">
        <f t="shared" si="88"/>
        <v>มัธยมศึกษาปีที่ 3/1-7</v>
      </c>
      <c r="DK343" s="5" t="str">
        <f t="shared" si="89"/>
        <v>-0</v>
      </c>
      <c r="DL343" s="5" t="str">
        <f t="shared" si="90"/>
        <v>มัธยมศึกษาปีที่ 3</v>
      </c>
    </row>
    <row r="344" spans="1:116">
      <c r="A344" s="5" t="str">
        <f t="shared" si="76"/>
        <v>มัธยมศึกษาปีที่ 3/1-8</v>
      </c>
      <c r="B344" s="5" t="str">
        <f t="shared" si="77"/>
        <v>ช68303-2</v>
      </c>
      <c r="C344" s="5" t="str">
        <f t="shared" si="78"/>
        <v>-0</v>
      </c>
      <c r="D344" s="8">
        <v>8</v>
      </c>
      <c r="E344" s="9" t="s">
        <v>915</v>
      </c>
      <c r="F344" s="3" t="s">
        <v>916</v>
      </c>
      <c r="G344" s="3" t="s">
        <v>917</v>
      </c>
      <c r="H344" s="11">
        <v>1</v>
      </c>
      <c r="I344" s="11">
        <v>7</v>
      </c>
      <c r="J344" s="11">
        <v>0</v>
      </c>
      <c r="K344" s="11">
        <v>9</v>
      </c>
      <c r="L344" s="11">
        <v>9</v>
      </c>
      <c r="M344" s="11">
        <v>0</v>
      </c>
      <c r="N344" s="11">
        <v>1</v>
      </c>
      <c r="O344" s="11">
        <v>8</v>
      </c>
      <c r="P344" s="11">
        <v>4</v>
      </c>
      <c r="Q344" s="11">
        <v>3</v>
      </c>
      <c r="R344" s="11">
        <v>3</v>
      </c>
      <c r="S344" s="11">
        <v>8</v>
      </c>
      <c r="T344" s="11">
        <v>5</v>
      </c>
      <c r="U344" s="11" t="s">
        <v>583</v>
      </c>
      <c r="W344" s="6" t="str">
        <f>IF(X344="","",IF(X344=รายชื่อชมรม!$B$23,รายชื่อชมรม!$A$23,IF(X344=รายชื่อชมรม!$B$24,รายชื่อชมรม!$A$24,IF(X344=รายชื่อชมรม!$B$25,รายชื่อชมรม!$A$25,IF(X344=รายชื่อชมรม!$B$26,รายชื่อชมรม!$A$26,IF(X344=รายชื่อชมรม!$B$27,รายชื่อชมรม!$A$27,IF(X344=รายชื่อชมรม!$B$28,รายชื่อชมรม!$A$28,IF(X344=รายชื่อชมรม!$B$29,รายชื่อชมรม!$A$29,IF(X344=รายชื่อชมรม!$B$30,รายชื่อชมรม!$A$30,IF(X344=รายชื่อชมรม!$B$31,รายชื่อชมรม!$A$31,IF(X344=รายชื่อชมรม!$B$32,รายชื่อชมรม!$A$32,"-")))))))))))</f>
        <v>ช68303</v>
      </c>
      <c r="X344" s="6" t="s">
        <v>1398</v>
      </c>
      <c r="Y344" s="6" t="str">
        <f>IF(W344=0,"",IF(W344="-","",IF(W344="","",VLOOKUP(W344,รายชื่อชมรม!$A$3:$F$83,3,FALSE))))</f>
        <v>นายณฤริท  วิชรัจจ์</v>
      </c>
      <c r="Z344" s="6" t="str">
        <f>IF(Y344=$Z$4,MAX(Z$1:$Z343)+1,"")</f>
        <v/>
      </c>
      <c r="AA344" s="6" t="str">
        <f>IF($Y344=AA$4,MAX(AA$1:AA343)+1,"")</f>
        <v/>
      </c>
      <c r="AB344" s="6" t="str">
        <f>IF($Y344=AB$4,MAX(AB$1:AB343)+1,"")</f>
        <v/>
      </c>
      <c r="AC344" s="6" t="str">
        <f>IF($Y344=AC$4,MAX(AC$1:AC343)+1,"")</f>
        <v/>
      </c>
      <c r="AD344" s="6" t="str">
        <f>IF($Y344=AD$4,MAX(AD$1:AD343)+1,"")</f>
        <v/>
      </c>
      <c r="AE344" s="6" t="str">
        <f>IF($Y344=AE$4,MAX(AE$1:AE343)+1,"")</f>
        <v/>
      </c>
      <c r="AF344" s="6" t="str">
        <f>IF($Y344=AF$4,MAX(AF$1:AF343)+1,"")</f>
        <v/>
      </c>
      <c r="AG344" s="6" t="str">
        <f>IF($Y344=AG$4,MAX(AG$1:AG343)+1,"")</f>
        <v/>
      </c>
      <c r="AH344" s="6" t="str">
        <f>IF($Y344=AH$4,MAX(AH$1:AH343)+1,"")</f>
        <v/>
      </c>
      <c r="AI344" s="5">
        <f t="shared" si="79"/>
        <v>0</v>
      </c>
      <c r="AK344" s="6" t="str">
        <f>IF($W344=AK$4,MAX(AK$1:AK343)+1,"")</f>
        <v/>
      </c>
      <c r="AL344" s="6" t="str">
        <f>IF($W344=AL$4,MAX(AL$1:AL343)+1,"")</f>
        <v/>
      </c>
      <c r="AM344" s="6" t="str">
        <f>IF($W344=AM$4,MAX(AM$1:AM343)+1,"")</f>
        <v/>
      </c>
      <c r="AN344" s="6" t="str">
        <f>IF($W344=AN$4,MAX(AN$1:AN343)+1,"")</f>
        <v/>
      </c>
      <c r="AO344" s="6" t="str">
        <f>IF($W344=AO$4,MAX(AO$1:AO343)+1,"")</f>
        <v/>
      </c>
      <c r="AP344" s="6" t="str">
        <f>IF($W344=AP$4,MAX(AP$1:AP343)+1,"")</f>
        <v/>
      </c>
      <c r="AQ344" s="6" t="str">
        <f>IF($W344=AQ$4,MAX(AQ$1:AQ343)+1,"")</f>
        <v/>
      </c>
      <c r="AR344" s="6" t="str">
        <f>IF($W344=AR$4,MAX(AR$1:AR343)+1,"")</f>
        <v/>
      </c>
      <c r="AS344" s="6" t="str">
        <f>IF($W344=AS$4,MAX(AS$1:AS343)+1,"")</f>
        <v/>
      </c>
      <c r="AT344" s="6" t="str">
        <f>IF($W344=AT$4,MAX(AT$1:AT343)+1,"")</f>
        <v/>
      </c>
      <c r="AU344" s="6" t="str">
        <f>IF($W344=AU$4,MAX(AU$1:AU343)+1,"")</f>
        <v/>
      </c>
      <c r="AV344" s="6" t="str">
        <f>IF($W344=AV$4,MAX(AV$1:AV343)+1,"")</f>
        <v/>
      </c>
      <c r="AW344" s="6" t="str">
        <f>IF($W344=AW$4,MAX(AW$1:AW343)+1,"")</f>
        <v/>
      </c>
      <c r="AX344" s="6" t="str">
        <f>IF($W344=AX$4,MAX(AX$1:AX343)+1,"")</f>
        <v/>
      </c>
      <c r="AY344" s="6" t="str">
        <f>IF($W344=AY$4,MAX(AY$1:AY343)+1,"")</f>
        <v/>
      </c>
      <c r="AZ344" s="6" t="str">
        <f>IF($W344=AZ$4,MAX(AZ$1:AZ343)+1,"")</f>
        <v/>
      </c>
      <c r="BA344" s="6" t="str">
        <f>IF($W344=BA$4,MAX(BA$1:BA343)+1,"")</f>
        <v/>
      </c>
      <c r="BB344" s="6" t="str">
        <f>IF($W344=BB$4,MAX(BB$1:BB343)+1,"")</f>
        <v/>
      </c>
      <c r="BC344" s="6" t="str">
        <f>IF($W344=BC$4,MAX(BC$1:BC343)+1,"")</f>
        <v/>
      </c>
      <c r="BD344" s="6" t="str">
        <f>IF($W344=BD$4,MAX(BD$1:BD343)+1,"")</f>
        <v/>
      </c>
      <c r="BE344" s="6" t="str">
        <f>IF($W344=BE$4,MAX(BE$1:BE343)+1,"")</f>
        <v/>
      </c>
      <c r="BF344" s="6" t="str">
        <f>IF($W344=BF$4,MAX(BF$1:BF343)+1,"")</f>
        <v/>
      </c>
      <c r="BG344" s="6" t="str">
        <f>IF($W344=BG$4,MAX(BG$1:BG343)+1,"")</f>
        <v/>
      </c>
      <c r="BH344" s="6">
        <f>IF($W344=BH$4,MAX(BH$1:BH343)+1,"")</f>
        <v>2</v>
      </c>
      <c r="BI344" s="6" t="str">
        <f>IF($W344=BI$4,MAX(BI$1:BI343)+1,"")</f>
        <v/>
      </c>
      <c r="BJ344" s="6" t="str">
        <f>IF($W344=BJ$4,MAX(BJ$1:BJ343)+1,"")</f>
        <v/>
      </c>
      <c r="BK344" s="6" t="str">
        <f>IF($W344=BK$4,MAX(BK$1:BK343)+1,"")</f>
        <v/>
      </c>
      <c r="BL344" s="6" t="str">
        <f>IF($W344=BL$4,MAX(BL$1:BL343)+1,"")</f>
        <v/>
      </c>
      <c r="BM344" s="6" t="str">
        <f>IF($W344=BM$4,MAX(BM$1:BM343)+1,"")</f>
        <v/>
      </c>
      <c r="BN344" s="6" t="str">
        <f>IF($W344=BN$4,MAX(BN$1:BN343)+1,"")</f>
        <v/>
      </c>
      <c r="BO344" s="6" t="str">
        <f>IF($W344=BO$4,MAX(BO$1:BO343)+1,"")</f>
        <v/>
      </c>
      <c r="BP344" s="6" t="str">
        <f>IF($W344=BP$4,MAX(BP$1:BP343)+1,"")</f>
        <v/>
      </c>
      <c r="BQ344" s="6" t="str">
        <f>IF($W344=BQ$4,MAX(BQ$1:BQ343)+1,"")</f>
        <v/>
      </c>
      <c r="BR344" s="6" t="str">
        <f>IF($W344=BR$4,MAX(BR$1:BR343)+1,"")</f>
        <v/>
      </c>
      <c r="BS344" s="6" t="str">
        <f>IF($W344=BS$4,MAX(BS$1:BS343)+1,"")</f>
        <v/>
      </c>
      <c r="BT344" s="6" t="str">
        <f>IF($W344=BT$4,MAX(BT$1:BT343)+1,"")</f>
        <v/>
      </c>
      <c r="BU344" s="6" t="str">
        <f>IF($W344=BU$4,MAX(BU$1:BU343)+1,"")</f>
        <v/>
      </c>
      <c r="BV344" s="6" t="str">
        <f>IF($W344=BV$4,MAX(BV$1:BV343)+1,"")</f>
        <v/>
      </c>
      <c r="BW344" s="6" t="str">
        <f>IF($W344=BW$4,MAX(BW$1:BW343)+1,"")</f>
        <v/>
      </c>
      <c r="BX344" s="6" t="str">
        <f>IF($W344=BX$4,MAX(BX$1:BX343)+1,"")</f>
        <v/>
      </c>
      <c r="BY344" s="6" t="str">
        <f>IF($W344=BY$4,MAX(BY$1:BY343)+1,"")</f>
        <v/>
      </c>
      <c r="BZ344" s="6" t="str">
        <f>IF($W344=BZ$4,MAX(BZ$1:BZ343)+1,"")</f>
        <v/>
      </c>
      <c r="CA344" s="6" t="str">
        <f>IF($W344=CA$4,MAX(CA$1:CA343)+1,"")</f>
        <v/>
      </c>
      <c r="CB344" s="6" t="str">
        <f>IF($W344=CB$4,MAX(CB$1:CB343)+1,"")</f>
        <v/>
      </c>
      <c r="CC344" s="6" t="str">
        <f>IF($W344=CC$4,MAX(CC$1:CC343)+1,"")</f>
        <v/>
      </c>
      <c r="CD344" s="6" t="str">
        <f>IF($W344=CD$4,MAX(CD$1:CD343)+1,"")</f>
        <v/>
      </c>
      <c r="CE344" s="6" t="str">
        <f>IF($W344=CE$4,MAX(CE$1:CE343)+1,"")</f>
        <v/>
      </c>
      <c r="CF344" s="6" t="str">
        <f>IF($W344=CF$4,MAX(CF$1:CF343)+1,"")</f>
        <v/>
      </c>
      <c r="CG344" s="6" t="str">
        <f>IF($W344=CG$4,MAX(CG$1:CG343)+1,"")</f>
        <v/>
      </c>
      <c r="CH344" s="6" t="str">
        <f>IF($W344=CH$4,MAX(CH$1:CH343)+1,"")</f>
        <v/>
      </c>
      <c r="CI344" s="6" t="str">
        <f>IF($W344=CI$4,MAX(CI$1:CI343)+1,"")</f>
        <v/>
      </c>
      <c r="CJ344" s="6" t="str">
        <f>IF($W344=CJ$4,MAX(CJ$1:CJ343)+1,"")</f>
        <v/>
      </c>
      <c r="CK344" s="6" t="str">
        <f>IF($W344=CK$4,MAX(CK$1:CK343)+1,"")</f>
        <v/>
      </c>
      <c r="CL344" s="6" t="str">
        <f>IF($W344=CL$4,MAX(CL$1:CL343)+1,"")</f>
        <v/>
      </c>
      <c r="CM344" s="6" t="str">
        <f>IF($W344=CM$4,MAX(CM$1:CM343)+1,"")</f>
        <v/>
      </c>
      <c r="CN344" s="6" t="str">
        <f>IF($W344=CN$4,MAX(CN$1:CN343)+1,"")</f>
        <v/>
      </c>
      <c r="CO344" s="6" t="str">
        <f>IF($W344=CO$4,MAX(CO$1:CO343)+1,"")</f>
        <v/>
      </c>
      <c r="CP344" s="6" t="str">
        <f>IF($W344=CP$4,MAX(CP$1:CP343)+1,"")</f>
        <v/>
      </c>
      <c r="CQ344" s="6" t="str">
        <f>IF($W344=CQ$4,MAX(CQ$1:CQ343)+1,"")</f>
        <v/>
      </c>
      <c r="CR344" s="6" t="str">
        <f>IF($W344=CR$4,MAX(CR$1:CR343)+1,"")</f>
        <v/>
      </c>
      <c r="CS344" s="6" t="str">
        <f>IF($W344=CS$4,MAX(CS$1:CS343)+1,"")</f>
        <v/>
      </c>
      <c r="CT344" s="5">
        <f t="shared" si="80"/>
        <v>2</v>
      </c>
      <c r="CU344" s="6" t="str">
        <f t="shared" si="81"/>
        <v>1709901843385</v>
      </c>
      <c r="CV344" s="5" t="str">
        <f t="shared" si="82"/>
        <v>เด็กชาย</v>
      </c>
      <c r="CW344" s="5" t="str" cm="1">
        <f t="array" ref="CW344">RIGHT(F344,MIN(LEN(SUBSTITUTE(F344,รายชื่อนักเรียนแยกห้อง!$AD$5:$AD$8,""))))</f>
        <v>คณิศร</v>
      </c>
      <c r="CX344" s="6">
        <f t="shared" si="83"/>
        <v>0</v>
      </c>
      <c r="CY344" s="6" t="str">
        <f t="shared" si="84"/>
        <v/>
      </c>
      <c r="CZ344" s="5" t="str">
        <f t="shared" si="85"/>
        <v>มัธยมศึกษาปีที่ 3/1-0</v>
      </c>
      <c r="DA344" s="5" t="str">
        <f t="shared" si="86"/>
        <v>มัธยมศึกษาปีที่ 3/1-</v>
      </c>
      <c r="DC344" s="6" t="str">
        <f>IF(DB344="วิทย์-คณิต (เตรียมวิศวะ)",MAX($DC$1:DC343)+1,"")</f>
        <v/>
      </c>
      <c r="DD344" s="6" t="str">
        <f>IF(DB344="วิทย์-คณิต (วิทยาศาสตร์สุขภาพ)",MAX($DD$1:DD343)+1,"")</f>
        <v/>
      </c>
      <c r="DE344" s="6" t="str">
        <f>IF(DB344="ศิลป์การจัดการธุรกิจการค้าสมัยใหม่",MAX($DE$1:DE343)+1,"")</f>
        <v/>
      </c>
      <c r="DF344" s="6" t="str">
        <f>IF(DB344="ศิลป์ภาษาจีนเพื่อธุรกิจ 4.0",MAX($DF$1:DF343)+1,"")</f>
        <v/>
      </c>
      <c r="DG344" s="6" t="str">
        <f>IF(DB344="ศิลป์ภาษาอังกฤษเพื่อการสื่อสารธุรกิจ",MAX($DG$1:DG343)+1,"")</f>
        <v/>
      </c>
      <c r="DH344" s="6" t="str">
        <f>IF(DB344="นวัตกรรมการจัดการเกษตร",MAX($DH$1:DH343)+1,"")</f>
        <v/>
      </c>
      <c r="DI344" s="5">
        <f t="shared" si="87"/>
        <v>0</v>
      </c>
      <c r="DJ344" s="5" t="str">
        <f t="shared" si="88"/>
        <v>มัธยมศึกษาปีที่ 3/1-8</v>
      </c>
      <c r="DK344" s="5" t="str">
        <f t="shared" si="89"/>
        <v>-0</v>
      </c>
      <c r="DL344" s="5" t="str">
        <f t="shared" si="90"/>
        <v>มัธยมศึกษาปีที่ 3</v>
      </c>
    </row>
    <row r="345" spans="1:116">
      <c r="A345" s="5" t="str">
        <f t="shared" si="76"/>
        <v>มัธยมศึกษาปีที่ 3/1-9</v>
      </c>
      <c r="B345" s="5" t="str">
        <f t="shared" si="77"/>
        <v>ช68303-3</v>
      </c>
      <c r="C345" s="5" t="str">
        <f t="shared" si="78"/>
        <v>-0</v>
      </c>
      <c r="D345" s="8">
        <v>9</v>
      </c>
      <c r="E345" s="9" t="s">
        <v>918</v>
      </c>
      <c r="F345" s="3" t="s">
        <v>919</v>
      </c>
      <c r="G345" s="3" t="s">
        <v>920</v>
      </c>
      <c r="H345" s="11">
        <v>1</v>
      </c>
      <c r="I345" s="11">
        <v>7</v>
      </c>
      <c r="J345" s="11">
        <v>0</v>
      </c>
      <c r="K345" s="11">
        <v>9</v>
      </c>
      <c r="L345" s="11">
        <v>9</v>
      </c>
      <c r="M345" s="11">
        <v>0</v>
      </c>
      <c r="N345" s="11">
        <v>1</v>
      </c>
      <c r="O345" s="11">
        <v>8</v>
      </c>
      <c r="P345" s="11">
        <v>7</v>
      </c>
      <c r="Q345" s="11">
        <v>5</v>
      </c>
      <c r="R345" s="11">
        <v>6</v>
      </c>
      <c r="S345" s="11">
        <v>6</v>
      </c>
      <c r="T345" s="11">
        <v>0</v>
      </c>
      <c r="U345" s="11" t="s">
        <v>583</v>
      </c>
      <c r="W345" s="6" t="str">
        <f>IF(X345="","",IF(X345=รายชื่อชมรม!$B$23,รายชื่อชมรม!$A$23,IF(X345=รายชื่อชมรม!$B$24,รายชื่อชมรม!$A$24,IF(X345=รายชื่อชมรม!$B$25,รายชื่อชมรม!$A$25,IF(X345=รายชื่อชมรม!$B$26,รายชื่อชมรม!$A$26,IF(X345=รายชื่อชมรม!$B$27,รายชื่อชมรม!$A$27,IF(X345=รายชื่อชมรม!$B$28,รายชื่อชมรม!$A$28,IF(X345=รายชื่อชมรม!$B$29,รายชื่อชมรม!$A$29,IF(X345=รายชื่อชมรม!$B$30,รายชื่อชมรม!$A$30,IF(X345=รายชื่อชมรม!$B$31,รายชื่อชมรม!$A$31,IF(X345=รายชื่อชมรม!$B$32,รายชื่อชมรม!$A$32,"-")))))))))))</f>
        <v>ช68303</v>
      </c>
      <c r="X345" s="6" t="s">
        <v>1398</v>
      </c>
      <c r="Y345" s="6" t="str">
        <f>IF(W345=0,"",IF(W345="-","",IF(W345="","",VLOOKUP(W345,รายชื่อชมรม!$A$3:$F$83,3,FALSE))))</f>
        <v>นายณฤริท  วิชรัจจ์</v>
      </c>
      <c r="Z345" s="6" t="str">
        <f>IF(Y345=$Z$4,MAX(Z$1:$Z344)+1,"")</f>
        <v/>
      </c>
      <c r="AA345" s="6" t="str">
        <f>IF($Y345=AA$4,MAX(AA$1:AA344)+1,"")</f>
        <v/>
      </c>
      <c r="AB345" s="6" t="str">
        <f>IF($Y345=AB$4,MAX(AB$1:AB344)+1,"")</f>
        <v/>
      </c>
      <c r="AC345" s="6" t="str">
        <f>IF($Y345=AC$4,MAX(AC$1:AC344)+1,"")</f>
        <v/>
      </c>
      <c r="AD345" s="6" t="str">
        <f>IF($Y345=AD$4,MAX(AD$1:AD344)+1,"")</f>
        <v/>
      </c>
      <c r="AE345" s="6" t="str">
        <f>IF($Y345=AE$4,MAX(AE$1:AE344)+1,"")</f>
        <v/>
      </c>
      <c r="AF345" s="6" t="str">
        <f>IF($Y345=AF$4,MAX(AF$1:AF344)+1,"")</f>
        <v/>
      </c>
      <c r="AG345" s="6" t="str">
        <f>IF($Y345=AG$4,MAX(AG$1:AG344)+1,"")</f>
        <v/>
      </c>
      <c r="AH345" s="6" t="str">
        <f>IF($Y345=AH$4,MAX(AH$1:AH344)+1,"")</f>
        <v/>
      </c>
      <c r="AI345" s="5">
        <f t="shared" si="79"/>
        <v>0</v>
      </c>
      <c r="AK345" s="6" t="str">
        <f>IF($W345=AK$4,MAX(AK$1:AK344)+1,"")</f>
        <v/>
      </c>
      <c r="AL345" s="6" t="str">
        <f>IF($W345=AL$4,MAX(AL$1:AL344)+1,"")</f>
        <v/>
      </c>
      <c r="AM345" s="6" t="str">
        <f>IF($W345=AM$4,MAX(AM$1:AM344)+1,"")</f>
        <v/>
      </c>
      <c r="AN345" s="6" t="str">
        <f>IF($W345=AN$4,MAX(AN$1:AN344)+1,"")</f>
        <v/>
      </c>
      <c r="AO345" s="6" t="str">
        <f>IF($W345=AO$4,MAX(AO$1:AO344)+1,"")</f>
        <v/>
      </c>
      <c r="AP345" s="6" t="str">
        <f>IF($W345=AP$4,MAX(AP$1:AP344)+1,"")</f>
        <v/>
      </c>
      <c r="AQ345" s="6" t="str">
        <f>IF($W345=AQ$4,MAX(AQ$1:AQ344)+1,"")</f>
        <v/>
      </c>
      <c r="AR345" s="6" t="str">
        <f>IF($W345=AR$4,MAX(AR$1:AR344)+1,"")</f>
        <v/>
      </c>
      <c r="AS345" s="6" t="str">
        <f>IF($W345=AS$4,MAX(AS$1:AS344)+1,"")</f>
        <v/>
      </c>
      <c r="AT345" s="6" t="str">
        <f>IF($W345=AT$4,MAX(AT$1:AT344)+1,"")</f>
        <v/>
      </c>
      <c r="AU345" s="6" t="str">
        <f>IF($W345=AU$4,MAX(AU$1:AU344)+1,"")</f>
        <v/>
      </c>
      <c r="AV345" s="6" t="str">
        <f>IF($W345=AV$4,MAX(AV$1:AV344)+1,"")</f>
        <v/>
      </c>
      <c r="AW345" s="6" t="str">
        <f>IF($W345=AW$4,MAX(AW$1:AW344)+1,"")</f>
        <v/>
      </c>
      <c r="AX345" s="6" t="str">
        <f>IF($W345=AX$4,MAX(AX$1:AX344)+1,"")</f>
        <v/>
      </c>
      <c r="AY345" s="6" t="str">
        <f>IF($W345=AY$4,MAX(AY$1:AY344)+1,"")</f>
        <v/>
      </c>
      <c r="AZ345" s="6" t="str">
        <f>IF($W345=AZ$4,MAX(AZ$1:AZ344)+1,"")</f>
        <v/>
      </c>
      <c r="BA345" s="6" t="str">
        <f>IF($W345=BA$4,MAX(BA$1:BA344)+1,"")</f>
        <v/>
      </c>
      <c r="BB345" s="6" t="str">
        <f>IF($W345=BB$4,MAX(BB$1:BB344)+1,"")</f>
        <v/>
      </c>
      <c r="BC345" s="6" t="str">
        <f>IF($W345=BC$4,MAX(BC$1:BC344)+1,"")</f>
        <v/>
      </c>
      <c r="BD345" s="6" t="str">
        <f>IF($W345=BD$4,MAX(BD$1:BD344)+1,"")</f>
        <v/>
      </c>
      <c r="BE345" s="6" t="str">
        <f>IF($W345=BE$4,MAX(BE$1:BE344)+1,"")</f>
        <v/>
      </c>
      <c r="BF345" s="6" t="str">
        <f>IF($W345=BF$4,MAX(BF$1:BF344)+1,"")</f>
        <v/>
      </c>
      <c r="BG345" s="6" t="str">
        <f>IF($W345=BG$4,MAX(BG$1:BG344)+1,"")</f>
        <v/>
      </c>
      <c r="BH345" s="6">
        <f>IF($W345=BH$4,MAX(BH$1:BH344)+1,"")</f>
        <v>3</v>
      </c>
      <c r="BI345" s="6" t="str">
        <f>IF($W345=BI$4,MAX(BI$1:BI344)+1,"")</f>
        <v/>
      </c>
      <c r="BJ345" s="6" t="str">
        <f>IF($W345=BJ$4,MAX(BJ$1:BJ344)+1,"")</f>
        <v/>
      </c>
      <c r="BK345" s="6" t="str">
        <f>IF($W345=BK$4,MAX(BK$1:BK344)+1,"")</f>
        <v/>
      </c>
      <c r="BL345" s="6" t="str">
        <f>IF($W345=BL$4,MAX(BL$1:BL344)+1,"")</f>
        <v/>
      </c>
      <c r="BM345" s="6" t="str">
        <f>IF($W345=BM$4,MAX(BM$1:BM344)+1,"")</f>
        <v/>
      </c>
      <c r="BN345" s="6" t="str">
        <f>IF($W345=BN$4,MAX(BN$1:BN344)+1,"")</f>
        <v/>
      </c>
      <c r="BO345" s="6" t="str">
        <f>IF($W345=BO$4,MAX(BO$1:BO344)+1,"")</f>
        <v/>
      </c>
      <c r="BP345" s="6" t="str">
        <f>IF($W345=BP$4,MAX(BP$1:BP344)+1,"")</f>
        <v/>
      </c>
      <c r="BQ345" s="6" t="str">
        <f>IF($W345=BQ$4,MAX(BQ$1:BQ344)+1,"")</f>
        <v/>
      </c>
      <c r="BR345" s="6" t="str">
        <f>IF($W345=BR$4,MAX(BR$1:BR344)+1,"")</f>
        <v/>
      </c>
      <c r="BS345" s="6" t="str">
        <f>IF($W345=BS$4,MAX(BS$1:BS344)+1,"")</f>
        <v/>
      </c>
      <c r="BT345" s="6" t="str">
        <f>IF($W345=BT$4,MAX(BT$1:BT344)+1,"")</f>
        <v/>
      </c>
      <c r="BU345" s="6" t="str">
        <f>IF($W345=BU$4,MAX(BU$1:BU344)+1,"")</f>
        <v/>
      </c>
      <c r="BV345" s="6" t="str">
        <f>IF($W345=BV$4,MAX(BV$1:BV344)+1,"")</f>
        <v/>
      </c>
      <c r="BW345" s="6" t="str">
        <f>IF($W345=BW$4,MAX(BW$1:BW344)+1,"")</f>
        <v/>
      </c>
      <c r="BX345" s="6" t="str">
        <f>IF($W345=BX$4,MAX(BX$1:BX344)+1,"")</f>
        <v/>
      </c>
      <c r="BY345" s="6" t="str">
        <f>IF($W345=BY$4,MAX(BY$1:BY344)+1,"")</f>
        <v/>
      </c>
      <c r="BZ345" s="6" t="str">
        <f>IF($W345=BZ$4,MAX(BZ$1:BZ344)+1,"")</f>
        <v/>
      </c>
      <c r="CA345" s="6" t="str">
        <f>IF($W345=CA$4,MAX(CA$1:CA344)+1,"")</f>
        <v/>
      </c>
      <c r="CB345" s="6" t="str">
        <f>IF($W345=CB$4,MAX(CB$1:CB344)+1,"")</f>
        <v/>
      </c>
      <c r="CC345" s="6" t="str">
        <f>IF($W345=CC$4,MAX(CC$1:CC344)+1,"")</f>
        <v/>
      </c>
      <c r="CD345" s="6" t="str">
        <f>IF($W345=CD$4,MAX(CD$1:CD344)+1,"")</f>
        <v/>
      </c>
      <c r="CE345" s="6" t="str">
        <f>IF($W345=CE$4,MAX(CE$1:CE344)+1,"")</f>
        <v/>
      </c>
      <c r="CF345" s="6" t="str">
        <f>IF($W345=CF$4,MAX(CF$1:CF344)+1,"")</f>
        <v/>
      </c>
      <c r="CG345" s="6" t="str">
        <f>IF($W345=CG$4,MAX(CG$1:CG344)+1,"")</f>
        <v/>
      </c>
      <c r="CH345" s="6" t="str">
        <f>IF($W345=CH$4,MAX(CH$1:CH344)+1,"")</f>
        <v/>
      </c>
      <c r="CI345" s="6" t="str">
        <f>IF($W345=CI$4,MAX(CI$1:CI344)+1,"")</f>
        <v/>
      </c>
      <c r="CJ345" s="6" t="str">
        <f>IF($W345=CJ$4,MAX(CJ$1:CJ344)+1,"")</f>
        <v/>
      </c>
      <c r="CK345" s="6" t="str">
        <f>IF($W345=CK$4,MAX(CK$1:CK344)+1,"")</f>
        <v/>
      </c>
      <c r="CL345" s="6" t="str">
        <f>IF($W345=CL$4,MAX(CL$1:CL344)+1,"")</f>
        <v/>
      </c>
      <c r="CM345" s="6" t="str">
        <f>IF($W345=CM$4,MAX(CM$1:CM344)+1,"")</f>
        <v/>
      </c>
      <c r="CN345" s="6" t="str">
        <f>IF($W345=CN$4,MAX(CN$1:CN344)+1,"")</f>
        <v/>
      </c>
      <c r="CO345" s="6" t="str">
        <f>IF($W345=CO$4,MAX(CO$1:CO344)+1,"")</f>
        <v/>
      </c>
      <c r="CP345" s="6" t="str">
        <f>IF($W345=CP$4,MAX(CP$1:CP344)+1,"")</f>
        <v/>
      </c>
      <c r="CQ345" s="6" t="str">
        <f>IF($W345=CQ$4,MAX(CQ$1:CQ344)+1,"")</f>
        <v/>
      </c>
      <c r="CR345" s="6" t="str">
        <f>IF($W345=CR$4,MAX(CR$1:CR344)+1,"")</f>
        <v/>
      </c>
      <c r="CS345" s="6" t="str">
        <f>IF($W345=CS$4,MAX(CS$1:CS344)+1,"")</f>
        <v/>
      </c>
      <c r="CT345" s="5">
        <f t="shared" si="80"/>
        <v>3</v>
      </c>
      <c r="CU345" s="6" t="str">
        <f t="shared" si="81"/>
        <v>1709901875660</v>
      </c>
      <c r="CV345" s="5" t="str">
        <f t="shared" si="82"/>
        <v>เด็กชาย</v>
      </c>
      <c r="CW345" s="5" t="str" cm="1">
        <f t="array" ref="CW345">RIGHT(F345,MIN(LEN(SUBSTITUTE(F345,รายชื่อนักเรียนแยกห้อง!$AD$5:$AD$8,""))))</f>
        <v>พงศกร</v>
      </c>
      <c r="CX345" s="6">
        <f t="shared" si="83"/>
        <v>0</v>
      </c>
      <c r="CY345" s="6" t="str">
        <f t="shared" si="84"/>
        <v/>
      </c>
      <c r="CZ345" s="5" t="str">
        <f t="shared" si="85"/>
        <v>มัธยมศึกษาปีที่ 3/1-0</v>
      </c>
      <c r="DA345" s="5" t="str">
        <f t="shared" si="86"/>
        <v>มัธยมศึกษาปีที่ 3/1-</v>
      </c>
      <c r="DC345" s="6" t="str">
        <f>IF(DB345="วิทย์-คณิต (เตรียมวิศวะ)",MAX($DC$1:DC344)+1,"")</f>
        <v/>
      </c>
      <c r="DD345" s="6" t="str">
        <f>IF(DB345="วิทย์-คณิต (วิทยาศาสตร์สุขภาพ)",MAX($DD$1:DD344)+1,"")</f>
        <v/>
      </c>
      <c r="DE345" s="6" t="str">
        <f>IF(DB345="ศิลป์การจัดการธุรกิจการค้าสมัยใหม่",MAX($DE$1:DE344)+1,"")</f>
        <v/>
      </c>
      <c r="DF345" s="6" t="str">
        <f>IF(DB345="ศิลป์ภาษาจีนเพื่อธุรกิจ 4.0",MAX($DF$1:DF344)+1,"")</f>
        <v/>
      </c>
      <c r="DG345" s="6" t="str">
        <f>IF(DB345="ศิลป์ภาษาอังกฤษเพื่อการสื่อสารธุรกิจ",MAX($DG$1:DG344)+1,"")</f>
        <v/>
      </c>
      <c r="DH345" s="6" t="str">
        <f>IF(DB345="นวัตกรรมการจัดการเกษตร",MAX($DH$1:DH344)+1,"")</f>
        <v/>
      </c>
      <c r="DI345" s="5">
        <f t="shared" si="87"/>
        <v>0</v>
      </c>
      <c r="DJ345" s="5" t="str">
        <f t="shared" si="88"/>
        <v>มัธยมศึกษาปีที่ 3/1-9</v>
      </c>
      <c r="DK345" s="5" t="str">
        <f t="shared" si="89"/>
        <v>-0</v>
      </c>
      <c r="DL345" s="5" t="str">
        <f t="shared" si="90"/>
        <v>มัธยมศึกษาปีที่ 3</v>
      </c>
    </row>
    <row r="346" spans="1:116">
      <c r="A346" s="5" t="str">
        <f t="shared" si="76"/>
        <v>มัธยมศึกษาปีที่ 3/1-10</v>
      </c>
      <c r="B346" s="5" t="str">
        <f t="shared" si="77"/>
        <v>ช68303-4</v>
      </c>
      <c r="C346" s="5" t="str">
        <f t="shared" si="78"/>
        <v>-0</v>
      </c>
      <c r="D346" s="8">
        <v>10</v>
      </c>
      <c r="E346" s="9" t="s">
        <v>921</v>
      </c>
      <c r="F346" s="3" t="s">
        <v>2081</v>
      </c>
      <c r="G346" s="3" t="s">
        <v>922</v>
      </c>
      <c r="H346" s="11">
        <v>1</v>
      </c>
      <c r="I346" s="11">
        <v>7</v>
      </c>
      <c r="J346" s="11">
        <v>0</v>
      </c>
      <c r="K346" s="11">
        <v>9</v>
      </c>
      <c r="L346" s="11">
        <v>9</v>
      </c>
      <c r="M346" s="11">
        <v>0</v>
      </c>
      <c r="N346" s="11">
        <v>1</v>
      </c>
      <c r="O346" s="11">
        <v>8</v>
      </c>
      <c r="P346" s="11">
        <v>4</v>
      </c>
      <c r="Q346" s="11">
        <v>3</v>
      </c>
      <c r="R346" s="11">
        <v>1</v>
      </c>
      <c r="S346" s="11">
        <v>0</v>
      </c>
      <c r="T346" s="11">
        <v>5</v>
      </c>
      <c r="U346" s="11" t="s">
        <v>583</v>
      </c>
      <c r="W346" s="6" t="str">
        <f>IF(X346="","",IF(X346=รายชื่อชมรม!$B$23,รายชื่อชมรม!$A$23,IF(X346=รายชื่อชมรม!$B$24,รายชื่อชมรม!$A$24,IF(X346=รายชื่อชมรม!$B$25,รายชื่อชมรม!$A$25,IF(X346=รายชื่อชมรม!$B$26,รายชื่อชมรม!$A$26,IF(X346=รายชื่อชมรม!$B$27,รายชื่อชมรม!$A$27,IF(X346=รายชื่อชมรม!$B$28,รายชื่อชมรม!$A$28,IF(X346=รายชื่อชมรม!$B$29,รายชื่อชมรม!$A$29,IF(X346=รายชื่อชมรม!$B$30,รายชื่อชมรม!$A$30,IF(X346=รายชื่อชมรม!$B$31,รายชื่อชมรม!$A$31,IF(X346=รายชื่อชมรม!$B$32,รายชื่อชมรม!$A$32,"-")))))))))))</f>
        <v>ช68303</v>
      </c>
      <c r="X346" s="6" t="s">
        <v>1398</v>
      </c>
      <c r="Y346" s="6" t="str">
        <f>IF(W346=0,"",IF(W346="-","",IF(W346="","",VLOOKUP(W346,รายชื่อชมรม!$A$3:$F$83,3,FALSE))))</f>
        <v>นายณฤริท  วิชรัจจ์</v>
      </c>
      <c r="Z346" s="6" t="str">
        <f>IF(Y346=$Z$4,MAX(Z$1:$Z345)+1,"")</f>
        <v/>
      </c>
      <c r="AA346" s="6" t="str">
        <f>IF($Y346=AA$4,MAX(AA$1:AA345)+1,"")</f>
        <v/>
      </c>
      <c r="AB346" s="6" t="str">
        <f>IF($Y346=AB$4,MAX(AB$1:AB345)+1,"")</f>
        <v/>
      </c>
      <c r="AC346" s="6" t="str">
        <f>IF($Y346=AC$4,MAX(AC$1:AC345)+1,"")</f>
        <v/>
      </c>
      <c r="AD346" s="6" t="str">
        <f>IF($Y346=AD$4,MAX(AD$1:AD345)+1,"")</f>
        <v/>
      </c>
      <c r="AE346" s="6" t="str">
        <f>IF($Y346=AE$4,MAX(AE$1:AE345)+1,"")</f>
        <v/>
      </c>
      <c r="AF346" s="6" t="str">
        <f>IF($Y346=AF$4,MAX(AF$1:AF345)+1,"")</f>
        <v/>
      </c>
      <c r="AG346" s="6" t="str">
        <f>IF($Y346=AG$4,MAX(AG$1:AG345)+1,"")</f>
        <v/>
      </c>
      <c r="AH346" s="6" t="str">
        <f>IF($Y346=AH$4,MAX(AH$1:AH345)+1,"")</f>
        <v/>
      </c>
      <c r="AI346" s="5">
        <f t="shared" si="79"/>
        <v>0</v>
      </c>
      <c r="AK346" s="6" t="str">
        <f>IF($W346=AK$4,MAX(AK$1:AK345)+1,"")</f>
        <v/>
      </c>
      <c r="AL346" s="6" t="str">
        <f>IF($W346=AL$4,MAX(AL$1:AL345)+1,"")</f>
        <v/>
      </c>
      <c r="AM346" s="6" t="str">
        <f>IF($W346=AM$4,MAX(AM$1:AM345)+1,"")</f>
        <v/>
      </c>
      <c r="AN346" s="6" t="str">
        <f>IF($W346=AN$4,MAX(AN$1:AN345)+1,"")</f>
        <v/>
      </c>
      <c r="AO346" s="6" t="str">
        <f>IF($W346=AO$4,MAX(AO$1:AO345)+1,"")</f>
        <v/>
      </c>
      <c r="AP346" s="6" t="str">
        <f>IF($W346=AP$4,MAX(AP$1:AP345)+1,"")</f>
        <v/>
      </c>
      <c r="AQ346" s="6" t="str">
        <f>IF($W346=AQ$4,MAX(AQ$1:AQ345)+1,"")</f>
        <v/>
      </c>
      <c r="AR346" s="6" t="str">
        <f>IF($W346=AR$4,MAX(AR$1:AR345)+1,"")</f>
        <v/>
      </c>
      <c r="AS346" s="6" t="str">
        <f>IF($W346=AS$4,MAX(AS$1:AS345)+1,"")</f>
        <v/>
      </c>
      <c r="AT346" s="6" t="str">
        <f>IF($W346=AT$4,MAX(AT$1:AT345)+1,"")</f>
        <v/>
      </c>
      <c r="AU346" s="6" t="str">
        <f>IF($W346=AU$4,MAX(AU$1:AU345)+1,"")</f>
        <v/>
      </c>
      <c r="AV346" s="6" t="str">
        <f>IF($W346=AV$4,MAX(AV$1:AV345)+1,"")</f>
        <v/>
      </c>
      <c r="AW346" s="6" t="str">
        <f>IF($W346=AW$4,MAX(AW$1:AW345)+1,"")</f>
        <v/>
      </c>
      <c r="AX346" s="6" t="str">
        <f>IF($W346=AX$4,MAX(AX$1:AX345)+1,"")</f>
        <v/>
      </c>
      <c r="AY346" s="6" t="str">
        <f>IF($W346=AY$4,MAX(AY$1:AY345)+1,"")</f>
        <v/>
      </c>
      <c r="AZ346" s="6" t="str">
        <f>IF($W346=AZ$4,MAX(AZ$1:AZ345)+1,"")</f>
        <v/>
      </c>
      <c r="BA346" s="6" t="str">
        <f>IF($W346=BA$4,MAX(BA$1:BA345)+1,"")</f>
        <v/>
      </c>
      <c r="BB346" s="6" t="str">
        <f>IF($W346=BB$4,MAX(BB$1:BB345)+1,"")</f>
        <v/>
      </c>
      <c r="BC346" s="6" t="str">
        <f>IF($W346=BC$4,MAX(BC$1:BC345)+1,"")</f>
        <v/>
      </c>
      <c r="BD346" s="6" t="str">
        <f>IF($W346=BD$4,MAX(BD$1:BD345)+1,"")</f>
        <v/>
      </c>
      <c r="BE346" s="6" t="str">
        <f>IF($W346=BE$4,MAX(BE$1:BE345)+1,"")</f>
        <v/>
      </c>
      <c r="BF346" s="6" t="str">
        <f>IF($W346=BF$4,MAX(BF$1:BF345)+1,"")</f>
        <v/>
      </c>
      <c r="BG346" s="6" t="str">
        <f>IF($W346=BG$4,MAX(BG$1:BG345)+1,"")</f>
        <v/>
      </c>
      <c r="BH346" s="6">
        <f>IF($W346=BH$4,MAX(BH$1:BH345)+1,"")</f>
        <v>4</v>
      </c>
      <c r="BI346" s="6" t="str">
        <f>IF($W346=BI$4,MAX(BI$1:BI345)+1,"")</f>
        <v/>
      </c>
      <c r="BJ346" s="6" t="str">
        <f>IF($W346=BJ$4,MAX(BJ$1:BJ345)+1,"")</f>
        <v/>
      </c>
      <c r="BK346" s="6" t="str">
        <f>IF($W346=BK$4,MAX(BK$1:BK345)+1,"")</f>
        <v/>
      </c>
      <c r="BL346" s="6" t="str">
        <f>IF($W346=BL$4,MAX(BL$1:BL345)+1,"")</f>
        <v/>
      </c>
      <c r="BM346" s="6" t="str">
        <f>IF($W346=BM$4,MAX(BM$1:BM345)+1,"")</f>
        <v/>
      </c>
      <c r="BN346" s="6" t="str">
        <f>IF($W346=BN$4,MAX(BN$1:BN345)+1,"")</f>
        <v/>
      </c>
      <c r="BO346" s="6" t="str">
        <f>IF($W346=BO$4,MAX(BO$1:BO345)+1,"")</f>
        <v/>
      </c>
      <c r="BP346" s="6" t="str">
        <f>IF($W346=BP$4,MAX(BP$1:BP345)+1,"")</f>
        <v/>
      </c>
      <c r="BQ346" s="6" t="str">
        <f>IF($W346=BQ$4,MAX(BQ$1:BQ345)+1,"")</f>
        <v/>
      </c>
      <c r="BR346" s="6" t="str">
        <f>IF($W346=BR$4,MAX(BR$1:BR345)+1,"")</f>
        <v/>
      </c>
      <c r="BS346" s="6" t="str">
        <f>IF($W346=BS$4,MAX(BS$1:BS345)+1,"")</f>
        <v/>
      </c>
      <c r="BT346" s="6" t="str">
        <f>IF($W346=BT$4,MAX(BT$1:BT345)+1,"")</f>
        <v/>
      </c>
      <c r="BU346" s="6" t="str">
        <f>IF($W346=BU$4,MAX(BU$1:BU345)+1,"")</f>
        <v/>
      </c>
      <c r="BV346" s="6" t="str">
        <f>IF($W346=BV$4,MAX(BV$1:BV345)+1,"")</f>
        <v/>
      </c>
      <c r="BW346" s="6" t="str">
        <f>IF($W346=BW$4,MAX(BW$1:BW345)+1,"")</f>
        <v/>
      </c>
      <c r="BX346" s="6" t="str">
        <f>IF($W346=BX$4,MAX(BX$1:BX345)+1,"")</f>
        <v/>
      </c>
      <c r="BY346" s="6" t="str">
        <f>IF($W346=BY$4,MAX(BY$1:BY345)+1,"")</f>
        <v/>
      </c>
      <c r="BZ346" s="6" t="str">
        <f>IF($W346=BZ$4,MAX(BZ$1:BZ345)+1,"")</f>
        <v/>
      </c>
      <c r="CA346" s="6" t="str">
        <f>IF($W346=CA$4,MAX(CA$1:CA345)+1,"")</f>
        <v/>
      </c>
      <c r="CB346" s="6" t="str">
        <f>IF($W346=CB$4,MAX(CB$1:CB345)+1,"")</f>
        <v/>
      </c>
      <c r="CC346" s="6" t="str">
        <f>IF($W346=CC$4,MAX(CC$1:CC345)+1,"")</f>
        <v/>
      </c>
      <c r="CD346" s="6" t="str">
        <f>IF($W346=CD$4,MAX(CD$1:CD345)+1,"")</f>
        <v/>
      </c>
      <c r="CE346" s="6" t="str">
        <f>IF($W346=CE$4,MAX(CE$1:CE345)+1,"")</f>
        <v/>
      </c>
      <c r="CF346" s="6" t="str">
        <f>IF($W346=CF$4,MAX(CF$1:CF345)+1,"")</f>
        <v/>
      </c>
      <c r="CG346" s="6" t="str">
        <f>IF($W346=CG$4,MAX(CG$1:CG345)+1,"")</f>
        <v/>
      </c>
      <c r="CH346" s="6" t="str">
        <f>IF($W346=CH$4,MAX(CH$1:CH345)+1,"")</f>
        <v/>
      </c>
      <c r="CI346" s="6" t="str">
        <f>IF($W346=CI$4,MAX(CI$1:CI345)+1,"")</f>
        <v/>
      </c>
      <c r="CJ346" s="6" t="str">
        <f>IF($W346=CJ$4,MAX(CJ$1:CJ345)+1,"")</f>
        <v/>
      </c>
      <c r="CK346" s="6" t="str">
        <f>IF($W346=CK$4,MAX(CK$1:CK345)+1,"")</f>
        <v/>
      </c>
      <c r="CL346" s="6" t="str">
        <f>IF($W346=CL$4,MAX(CL$1:CL345)+1,"")</f>
        <v/>
      </c>
      <c r="CM346" s="6" t="str">
        <f>IF($W346=CM$4,MAX(CM$1:CM345)+1,"")</f>
        <v/>
      </c>
      <c r="CN346" s="6" t="str">
        <f>IF($W346=CN$4,MAX(CN$1:CN345)+1,"")</f>
        <v/>
      </c>
      <c r="CO346" s="6" t="str">
        <f>IF($W346=CO$4,MAX(CO$1:CO345)+1,"")</f>
        <v/>
      </c>
      <c r="CP346" s="6" t="str">
        <f>IF($W346=CP$4,MAX(CP$1:CP345)+1,"")</f>
        <v/>
      </c>
      <c r="CQ346" s="6" t="str">
        <f>IF($W346=CQ$4,MAX(CQ$1:CQ345)+1,"")</f>
        <v/>
      </c>
      <c r="CR346" s="6" t="str">
        <f>IF($W346=CR$4,MAX(CR$1:CR345)+1,"")</f>
        <v/>
      </c>
      <c r="CS346" s="6" t="str">
        <f>IF($W346=CS$4,MAX(CS$1:CS345)+1,"")</f>
        <v/>
      </c>
      <c r="CT346" s="5">
        <f t="shared" si="80"/>
        <v>4</v>
      </c>
      <c r="CU346" s="6" t="str">
        <f t="shared" si="81"/>
        <v>1709901843105</v>
      </c>
      <c r="CV346" s="5" t="str">
        <f t="shared" si="82"/>
        <v>เด็กชาย</v>
      </c>
      <c r="CW346" s="5" t="str" cm="1">
        <f t="array" ref="CW346">RIGHT(F346,MIN(LEN(SUBSTITUTE(F346,รายชื่อนักเรียนแยกห้อง!$AD$5:$AD$8,""))))</f>
        <v xml:space="preserve">ณัฐพัชร์ </v>
      </c>
      <c r="CX346" s="6">
        <f t="shared" si="83"/>
        <v>0</v>
      </c>
      <c r="CY346" s="6" t="str">
        <f t="shared" si="84"/>
        <v/>
      </c>
      <c r="CZ346" s="5" t="str">
        <f t="shared" si="85"/>
        <v>มัธยมศึกษาปีที่ 3/1-0</v>
      </c>
      <c r="DA346" s="5" t="str">
        <f t="shared" si="86"/>
        <v>มัธยมศึกษาปีที่ 3/1-</v>
      </c>
      <c r="DC346" s="6" t="str">
        <f>IF(DB346="วิทย์-คณิต (เตรียมวิศวะ)",MAX($DC$1:DC345)+1,"")</f>
        <v/>
      </c>
      <c r="DD346" s="6" t="str">
        <f>IF(DB346="วิทย์-คณิต (วิทยาศาสตร์สุขภาพ)",MAX($DD$1:DD345)+1,"")</f>
        <v/>
      </c>
      <c r="DE346" s="6" t="str">
        <f>IF(DB346="ศิลป์การจัดการธุรกิจการค้าสมัยใหม่",MAX($DE$1:DE345)+1,"")</f>
        <v/>
      </c>
      <c r="DF346" s="6" t="str">
        <f>IF(DB346="ศิลป์ภาษาจีนเพื่อธุรกิจ 4.0",MAX($DF$1:DF345)+1,"")</f>
        <v/>
      </c>
      <c r="DG346" s="6" t="str">
        <f>IF(DB346="ศิลป์ภาษาอังกฤษเพื่อการสื่อสารธุรกิจ",MAX($DG$1:DG345)+1,"")</f>
        <v/>
      </c>
      <c r="DH346" s="6" t="str">
        <f>IF(DB346="นวัตกรรมการจัดการเกษตร",MAX($DH$1:DH345)+1,"")</f>
        <v/>
      </c>
      <c r="DI346" s="5">
        <f t="shared" si="87"/>
        <v>0</v>
      </c>
      <c r="DJ346" s="5" t="str">
        <f t="shared" si="88"/>
        <v>มัธยมศึกษาปีที่ 3/1-10</v>
      </c>
      <c r="DK346" s="5" t="str">
        <f t="shared" si="89"/>
        <v>-0</v>
      </c>
      <c r="DL346" s="5" t="str">
        <f t="shared" si="90"/>
        <v>มัธยมศึกษาปีที่ 3</v>
      </c>
    </row>
    <row r="347" spans="1:116">
      <c r="A347" s="5" t="str">
        <f t="shared" si="76"/>
        <v>มัธยมศึกษาปีที่ 3/1-11</v>
      </c>
      <c r="B347" s="5" t="str">
        <f t="shared" si="77"/>
        <v>ช68303-5</v>
      </c>
      <c r="C347" s="5" t="str">
        <f t="shared" si="78"/>
        <v>-0</v>
      </c>
      <c r="D347" s="8">
        <v>11</v>
      </c>
      <c r="E347" s="9" t="s">
        <v>923</v>
      </c>
      <c r="F347" s="3" t="s">
        <v>924</v>
      </c>
      <c r="G347" s="3" t="s">
        <v>925</v>
      </c>
      <c r="H347" s="11">
        <v>1</v>
      </c>
      <c r="I347" s="11">
        <v>7</v>
      </c>
      <c r="J347" s="11">
        <v>0</v>
      </c>
      <c r="K347" s="11">
        <v>9</v>
      </c>
      <c r="L347" s="11">
        <v>9</v>
      </c>
      <c r="M347" s="11">
        <v>0</v>
      </c>
      <c r="N347" s="11">
        <v>1</v>
      </c>
      <c r="O347" s="11">
        <v>8</v>
      </c>
      <c r="P347" s="11">
        <v>5</v>
      </c>
      <c r="Q347" s="11">
        <v>3</v>
      </c>
      <c r="R347" s="11">
        <v>8</v>
      </c>
      <c r="S347" s="11">
        <v>7</v>
      </c>
      <c r="T347" s="11">
        <v>9</v>
      </c>
      <c r="U347" s="11" t="s">
        <v>583</v>
      </c>
      <c r="W347" s="6" t="str">
        <f>IF(X347="","",IF(X347=รายชื่อชมรม!$B$23,รายชื่อชมรม!$A$23,IF(X347=รายชื่อชมรม!$B$24,รายชื่อชมรม!$A$24,IF(X347=รายชื่อชมรม!$B$25,รายชื่อชมรม!$A$25,IF(X347=รายชื่อชมรม!$B$26,รายชื่อชมรม!$A$26,IF(X347=รายชื่อชมรม!$B$27,รายชื่อชมรม!$A$27,IF(X347=รายชื่อชมรม!$B$28,รายชื่อชมรม!$A$28,IF(X347=รายชื่อชมรม!$B$29,รายชื่อชมรม!$A$29,IF(X347=รายชื่อชมรม!$B$30,รายชื่อชมรม!$A$30,IF(X347=รายชื่อชมรม!$B$31,รายชื่อชมรม!$A$31,IF(X347=รายชื่อชมรม!$B$32,รายชื่อชมรม!$A$32,"-")))))))))))</f>
        <v>ช68303</v>
      </c>
      <c r="X347" s="6" t="s">
        <v>1398</v>
      </c>
      <c r="Y347" s="6" t="str">
        <f>IF(W347=0,"",IF(W347="-","",IF(W347="","",VLOOKUP(W347,รายชื่อชมรม!$A$3:$F$83,3,FALSE))))</f>
        <v>นายณฤริท  วิชรัจจ์</v>
      </c>
      <c r="Z347" s="6" t="str">
        <f>IF(Y347=$Z$4,MAX(Z$1:$Z346)+1,"")</f>
        <v/>
      </c>
      <c r="AA347" s="6" t="str">
        <f>IF($Y347=AA$4,MAX(AA$1:AA346)+1,"")</f>
        <v/>
      </c>
      <c r="AB347" s="6" t="str">
        <f>IF($Y347=AB$4,MAX(AB$1:AB346)+1,"")</f>
        <v/>
      </c>
      <c r="AC347" s="6" t="str">
        <f>IF($Y347=AC$4,MAX(AC$1:AC346)+1,"")</f>
        <v/>
      </c>
      <c r="AD347" s="6" t="str">
        <f>IF($Y347=AD$4,MAX(AD$1:AD346)+1,"")</f>
        <v/>
      </c>
      <c r="AE347" s="6" t="str">
        <f>IF($Y347=AE$4,MAX(AE$1:AE346)+1,"")</f>
        <v/>
      </c>
      <c r="AF347" s="6" t="str">
        <f>IF($Y347=AF$4,MAX(AF$1:AF346)+1,"")</f>
        <v/>
      </c>
      <c r="AG347" s="6" t="str">
        <f>IF($Y347=AG$4,MAX(AG$1:AG346)+1,"")</f>
        <v/>
      </c>
      <c r="AH347" s="6" t="str">
        <f>IF($Y347=AH$4,MAX(AH$1:AH346)+1,"")</f>
        <v/>
      </c>
      <c r="AI347" s="5">
        <f t="shared" si="79"/>
        <v>0</v>
      </c>
      <c r="AK347" s="6" t="str">
        <f>IF($W347=AK$4,MAX(AK$1:AK346)+1,"")</f>
        <v/>
      </c>
      <c r="AL347" s="6" t="str">
        <f>IF($W347=AL$4,MAX(AL$1:AL346)+1,"")</f>
        <v/>
      </c>
      <c r="AM347" s="6" t="str">
        <f>IF($W347=AM$4,MAX(AM$1:AM346)+1,"")</f>
        <v/>
      </c>
      <c r="AN347" s="6" t="str">
        <f>IF($W347=AN$4,MAX(AN$1:AN346)+1,"")</f>
        <v/>
      </c>
      <c r="AO347" s="6" t="str">
        <f>IF($W347=AO$4,MAX(AO$1:AO346)+1,"")</f>
        <v/>
      </c>
      <c r="AP347" s="6" t="str">
        <f>IF($W347=AP$4,MAX(AP$1:AP346)+1,"")</f>
        <v/>
      </c>
      <c r="AQ347" s="6" t="str">
        <f>IF($W347=AQ$4,MAX(AQ$1:AQ346)+1,"")</f>
        <v/>
      </c>
      <c r="AR347" s="6" t="str">
        <f>IF($W347=AR$4,MAX(AR$1:AR346)+1,"")</f>
        <v/>
      </c>
      <c r="AS347" s="6" t="str">
        <f>IF($W347=AS$4,MAX(AS$1:AS346)+1,"")</f>
        <v/>
      </c>
      <c r="AT347" s="6" t="str">
        <f>IF($W347=AT$4,MAX(AT$1:AT346)+1,"")</f>
        <v/>
      </c>
      <c r="AU347" s="6" t="str">
        <f>IF($W347=AU$4,MAX(AU$1:AU346)+1,"")</f>
        <v/>
      </c>
      <c r="AV347" s="6" t="str">
        <f>IF($W347=AV$4,MAX(AV$1:AV346)+1,"")</f>
        <v/>
      </c>
      <c r="AW347" s="6" t="str">
        <f>IF($W347=AW$4,MAX(AW$1:AW346)+1,"")</f>
        <v/>
      </c>
      <c r="AX347" s="6" t="str">
        <f>IF($W347=AX$4,MAX(AX$1:AX346)+1,"")</f>
        <v/>
      </c>
      <c r="AY347" s="6" t="str">
        <f>IF($W347=AY$4,MAX(AY$1:AY346)+1,"")</f>
        <v/>
      </c>
      <c r="AZ347" s="6" t="str">
        <f>IF($W347=AZ$4,MAX(AZ$1:AZ346)+1,"")</f>
        <v/>
      </c>
      <c r="BA347" s="6" t="str">
        <f>IF($W347=BA$4,MAX(BA$1:BA346)+1,"")</f>
        <v/>
      </c>
      <c r="BB347" s="6" t="str">
        <f>IF($W347=BB$4,MAX(BB$1:BB346)+1,"")</f>
        <v/>
      </c>
      <c r="BC347" s="6" t="str">
        <f>IF($W347=BC$4,MAX(BC$1:BC346)+1,"")</f>
        <v/>
      </c>
      <c r="BD347" s="6" t="str">
        <f>IF($W347=BD$4,MAX(BD$1:BD346)+1,"")</f>
        <v/>
      </c>
      <c r="BE347" s="6" t="str">
        <f>IF($W347=BE$4,MAX(BE$1:BE346)+1,"")</f>
        <v/>
      </c>
      <c r="BF347" s="6" t="str">
        <f>IF($W347=BF$4,MAX(BF$1:BF346)+1,"")</f>
        <v/>
      </c>
      <c r="BG347" s="6" t="str">
        <f>IF($W347=BG$4,MAX(BG$1:BG346)+1,"")</f>
        <v/>
      </c>
      <c r="BH347" s="6">
        <f>IF($W347=BH$4,MAX(BH$1:BH346)+1,"")</f>
        <v>5</v>
      </c>
      <c r="BI347" s="6" t="str">
        <f>IF($W347=BI$4,MAX(BI$1:BI346)+1,"")</f>
        <v/>
      </c>
      <c r="BJ347" s="6" t="str">
        <f>IF($W347=BJ$4,MAX(BJ$1:BJ346)+1,"")</f>
        <v/>
      </c>
      <c r="BK347" s="6" t="str">
        <f>IF($W347=BK$4,MAX(BK$1:BK346)+1,"")</f>
        <v/>
      </c>
      <c r="BL347" s="6" t="str">
        <f>IF($W347=BL$4,MAX(BL$1:BL346)+1,"")</f>
        <v/>
      </c>
      <c r="BM347" s="6" t="str">
        <f>IF($W347=BM$4,MAX(BM$1:BM346)+1,"")</f>
        <v/>
      </c>
      <c r="BN347" s="6" t="str">
        <f>IF($W347=BN$4,MAX(BN$1:BN346)+1,"")</f>
        <v/>
      </c>
      <c r="BO347" s="6" t="str">
        <f>IF($W347=BO$4,MAX(BO$1:BO346)+1,"")</f>
        <v/>
      </c>
      <c r="BP347" s="6" t="str">
        <f>IF($W347=BP$4,MAX(BP$1:BP346)+1,"")</f>
        <v/>
      </c>
      <c r="BQ347" s="6" t="str">
        <f>IF($W347=BQ$4,MAX(BQ$1:BQ346)+1,"")</f>
        <v/>
      </c>
      <c r="BR347" s="6" t="str">
        <f>IF($W347=BR$4,MAX(BR$1:BR346)+1,"")</f>
        <v/>
      </c>
      <c r="BS347" s="6" t="str">
        <f>IF($W347=BS$4,MAX(BS$1:BS346)+1,"")</f>
        <v/>
      </c>
      <c r="BT347" s="6" t="str">
        <f>IF($W347=BT$4,MAX(BT$1:BT346)+1,"")</f>
        <v/>
      </c>
      <c r="BU347" s="6" t="str">
        <f>IF($W347=BU$4,MAX(BU$1:BU346)+1,"")</f>
        <v/>
      </c>
      <c r="BV347" s="6" t="str">
        <f>IF($W347=BV$4,MAX(BV$1:BV346)+1,"")</f>
        <v/>
      </c>
      <c r="BW347" s="6" t="str">
        <f>IF($W347=BW$4,MAX(BW$1:BW346)+1,"")</f>
        <v/>
      </c>
      <c r="BX347" s="6" t="str">
        <f>IF($W347=BX$4,MAX(BX$1:BX346)+1,"")</f>
        <v/>
      </c>
      <c r="BY347" s="6" t="str">
        <f>IF($W347=BY$4,MAX(BY$1:BY346)+1,"")</f>
        <v/>
      </c>
      <c r="BZ347" s="6" t="str">
        <f>IF($W347=BZ$4,MAX(BZ$1:BZ346)+1,"")</f>
        <v/>
      </c>
      <c r="CA347" s="6" t="str">
        <f>IF($W347=CA$4,MAX(CA$1:CA346)+1,"")</f>
        <v/>
      </c>
      <c r="CB347" s="6" t="str">
        <f>IF($W347=CB$4,MAX(CB$1:CB346)+1,"")</f>
        <v/>
      </c>
      <c r="CC347" s="6" t="str">
        <f>IF($W347=CC$4,MAX(CC$1:CC346)+1,"")</f>
        <v/>
      </c>
      <c r="CD347" s="6" t="str">
        <f>IF($W347=CD$4,MAX(CD$1:CD346)+1,"")</f>
        <v/>
      </c>
      <c r="CE347" s="6" t="str">
        <f>IF($W347=CE$4,MAX(CE$1:CE346)+1,"")</f>
        <v/>
      </c>
      <c r="CF347" s="6" t="str">
        <f>IF($W347=CF$4,MAX(CF$1:CF346)+1,"")</f>
        <v/>
      </c>
      <c r="CG347" s="6" t="str">
        <f>IF($W347=CG$4,MAX(CG$1:CG346)+1,"")</f>
        <v/>
      </c>
      <c r="CH347" s="6" t="str">
        <f>IF($W347=CH$4,MAX(CH$1:CH346)+1,"")</f>
        <v/>
      </c>
      <c r="CI347" s="6" t="str">
        <f>IF($W347=CI$4,MAX(CI$1:CI346)+1,"")</f>
        <v/>
      </c>
      <c r="CJ347" s="6" t="str">
        <f>IF($W347=CJ$4,MAX(CJ$1:CJ346)+1,"")</f>
        <v/>
      </c>
      <c r="CK347" s="6" t="str">
        <f>IF($W347=CK$4,MAX(CK$1:CK346)+1,"")</f>
        <v/>
      </c>
      <c r="CL347" s="6" t="str">
        <f>IF($W347=CL$4,MAX(CL$1:CL346)+1,"")</f>
        <v/>
      </c>
      <c r="CM347" s="6" t="str">
        <f>IF($W347=CM$4,MAX(CM$1:CM346)+1,"")</f>
        <v/>
      </c>
      <c r="CN347" s="6" t="str">
        <f>IF($W347=CN$4,MAX(CN$1:CN346)+1,"")</f>
        <v/>
      </c>
      <c r="CO347" s="6" t="str">
        <f>IF($W347=CO$4,MAX(CO$1:CO346)+1,"")</f>
        <v/>
      </c>
      <c r="CP347" s="6" t="str">
        <f>IF($W347=CP$4,MAX(CP$1:CP346)+1,"")</f>
        <v/>
      </c>
      <c r="CQ347" s="6" t="str">
        <f>IF($W347=CQ$4,MAX(CQ$1:CQ346)+1,"")</f>
        <v/>
      </c>
      <c r="CR347" s="6" t="str">
        <f>IF($W347=CR$4,MAX(CR$1:CR346)+1,"")</f>
        <v/>
      </c>
      <c r="CS347" s="6" t="str">
        <f>IF($W347=CS$4,MAX(CS$1:CS346)+1,"")</f>
        <v/>
      </c>
      <c r="CT347" s="5">
        <f t="shared" si="80"/>
        <v>5</v>
      </c>
      <c r="CU347" s="6" t="str">
        <f t="shared" si="81"/>
        <v>1709901853879</v>
      </c>
      <c r="CV347" s="5" t="str">
        <f t="shared" si="82"/>
        <v>เด็กชาย</v>
      </c>
      <c r="CW347" s="5" t="str" cm="1">
        <f t="array" ref="CW347">RIGHT(F347,MIN(LEN(SUBSTITUTE(F347,รายชื่อนักเรียนแยกห้อง!$AD$5:$AD$8,""))))</f>
        <v>คมกริช</v>
      </c>
      <c r="CX347" s="6">
        <f t="shared" si="83"/>
        <v>0</v>
      </c>
      <c r="CY347" s="6" t="str">
        <f t="shared" si="84"/>
        <v/>
      </c>
      <c r="CZ347" s="5" t="str">
        <f t="shared" si="85"/>
        <v>มัธยมศึกษาปีที่ 3/1-0</v>
      </c>
      <c r="DA347" s="5" t="str">
        <f t="shared" si="86"/>
        <v>มัธยมศึกษาปีที่ 3/1-</v>
      </c>
      <c r="DC347" s="6" t="str">
        <f>IF(DB347="วิทย์-คณิต (เตรียมวิศวะ)",MAX($DC$1:DC346)+1,"")</f>
        <v/>
      </c>
      <c r="DD347" s="6" t="str">
        <f>IF(DB347="วิทย์-คณิต (วิทยาศาสตร์สุขภาพ)",MAX($DD$1:DD346)+1,"")</f>
        <v/>
      </c>
      <c r="DE347" s="6" t="str">
        <f>IF(DB347="ศิลป์การจัดการธุรกิจการค้าสมัยใหม่",MAX($DE$1:DE346)+1,"")</f>
        <v/>
      </c>
      <c r="DF347" s="6" t="str">
        <f>IF(DB347="ศิลป์ภาษาจีนเพื่อธุรกิจ 4.0",MAX($DF$1:DF346)+1,"")</f>
        <v/>
      </c>
      <c r="DG347" s="6" t="str">
        <f>IF(DB347="ศิลป์ภาษาอังกฤษเพื่อการสื่อสารธุรกิจ",MAX($DG$1:DG346)+1,"")</f>
        <v/>
      </c>
      <c r="DH347" s="6" t="str">
        <f>IF(DB347="นวัตกรรมการจัดการเกษตร",MAX($DH$1:DH346)+1,"")</f>
        <v/>
      </c>
      <c r="DI347" s="5">
        <f t="shared" si="87"/>
        <v>0</v>
      </c>
      <c r="DJ347" s="5" t="str">
        <f t="shared" si="88"/>
        <v>มัธยมศึกษาปีที่ 3/1-11</v>
      </c>
      <c r="DK347" s="5" t="str">
        <f t="shared" si="89"/>
        <v>-0</v>
      </c>
      <c r="DL347" s="5" t="str">
        <f t="shared" si="90"/>
        <v>มัธยมศึกษาปีที่ 3</v>
      </c>
    </row>
    <row r="348" spans="1:116">
      <c r="A348" s="5" t="str">
        <f t="shared" si="76"/>
        <v>มัธยมศึกษาปีที่ 3/1-12</v>
      </c>
      <c r="B348" s="5" t="str">
        <f t="shared" si="77"/>
        <v>ช68305-6</v>
      </c>
      <c r="C348" s="5" t="str">
        <f t="shared" si="78"/>
        <v>-0</v>
      </c>
      <c r="D348" s="8">
        <v>12</v>
      </c>
      <c r="E348" s="9" t="s">
        <v>926</v>
      </c>
      <c r="F348" s="3" t="s">
        <v>927</v>
      </c>
      <c r="G348" s="3" t="s">
        <v>676</v>
      </c>
      <c r="H348" s="11">
        <v>1</v>
      </c>
      <c r="I348" s="11">
        <v>7</v>
      </c>
      <c r="J348" s="11">
        <v>0</v>
      </c>
      <c r="K348" s="11">
        <v>9</v>
      </c>
      <c r="L348" s="11">
        <v>9</v>
      </c>
      <c r="M348" s="11">
        <v>0</v>
      </c>
      <c r="N348" s="11">
        <v>1</v>
      </c>
      <c r="O348" s="11">
        <v>8</v>
      </c>
      <c r="P348" s="11">
        <v>7</v>
      </c>
      <c r="Q348" s="11">
        <v>3</v>
      </c>
      <c r="R348" s="11">
        <v>6</v>
      </c>
      <c r="S348" s="11">
        <v>6</v>
      </c>
      <c r="T348" s="11">
        <v>7</v>
      </c>
      <c r="U348" s="11" t="s">
        <v>583</v>
      </c>
      <c r="W348" s="6" t="str">
        <f>IF(X348="","",IF(X348=รายชื่อชมรม!$B$23,รายชื่อชมรม!$A$23,IF(X348=รายชื่อชมรม!$B$24,รายชื่อชมรม!$A$24,IF(X348=รายชื่อชมรม!$B$25,รายชื่อชมรม!$A$25,IF(X348=รายชื่อชมรม!$B$26,รายชื่อชมรม!$A$26,IF(X348=รายชื่อชมรม!$B$27,รายชื่อชมรม!$A$27,IF(X348=รายชื่อชมรม!$B$28,รายชื่อชมรม!$A$28,IF(X348=รายชื่อชมรม!$B$29,รายชื่อชมรม!$A$29,IF(X348=รายชื่อชมรม!$B$30,รายชื่อชมรม!$A$30,IF(X348=รายชื่อชมรม!$B$31,รายชื่อชมรม!$A$31,IF(X348=รายชื่อชมรม!$B$32,รายชื่อชมรม!$A$32,"-")))))))))))</f>
        <v>ช68305</v>
      </c>
      <c r="X348" s="6" t="s">
        <v>2319</v>
      </c>
      <c r="Y348" s="6" t="str">
        <f>IF(W348=0,"",IF(W348="-","",IF(W348="","",VLOOKUP(W348,รายชื่อชมรม!$A$3:$F$83,3,FALSE))))</f>
        <v>สิบเอกชัยวัฒน์  เรืองไกรศิลป์</v>
      </c>
      <c r="Z348" s="6" t="str">
        <f>IF(Y348=$Z$4,MAX(Z$1:$Z347)+1,"")</f>
        <v/>
      </c>
      <c r="AA348" s="6" t="str">
        <f>IF($Y348=AA$4,MAX(AA$1:AA347)+1,"")</f>
        <v/>
      </c>
      <c r="AB348" s="6" t="str">
        <f>IF($Y348=AB$4,MAX(AB$1:AB347)+1,"")</f>
        <v/>
      </c>
      <c r="AC348" s="6" t="str">
        <f>IF($Y348=AC$4,MAX(AC$1:AC347)+1,"")</f>
        <v/>
      </c>
      <c r="AD348" s="6" t="str">
        <f>IF($Y348=AD$4,MAX(AD$1:AD347)+1,"")</f>
        <v/>
      </c>
      <c r="AE348" s="6" t="str">
        <f>IF($Y348=AE$4,MAX(AE$1:AE347)+1,"")</f>
        <v/>
      </c>
      <c r="AF348" s="6" t="str">
        <f>IF($Y348=AF$4,MAX(AF$1:AF347)+1,"")</f>
        <v/>
      </c>
      <c r="AG348" s="6" t="str">
        <f>IF($Y348=AG$4,MAX(AG$1:AG347)+1,"")</f>
        <v/>
      </c>
      <c r="AH348" s="6" t="str">
        <f>IF($Y348=AH$4,MAX(AH$1:AH347)+1,"")</f>
        <v/>
      </c>
      <c r="AI348" s="5">
        <f t="shared" si="79"/>
        <v>0</v>
      </c>
      <c r="AK348" s="6" t="str">
        <f>IF($W348=AK$4,MAX(AK$1:AK347)+1,"")</f>
        <v/>
      </c>
      <c r="AL348" s="6" t="str">
        <f>IF($W348=AL$4,MAX(AL$1:AL347)+1,"")</f>
        <v/>
      </c>
      <c r="AM348" s="6" t="str">
        <f>IF($W348=AM$4,MAX(AM$1:AM347)+1,"")</f>
        <v/>
      </c>
      <c r="AN348" s="6" t="str">
        <f>IF($W348=AN$4,MAX(AN$1:AN347)+1,"")</f>
        <v/>
      </c>
      <c r="AO348" s="6" t="str">
        <f>IF($W348=AO$4,MAX(AO$1:AO347)+1,"")</f>
        <v/>
      </c>
      <c r="AP348" s="6" t="str">
        <f>IF($W348=AP$4,MAX(AP$1:AP347)+1,"")</f>
        <v/>
      </c>
      <c r="AQ348" s="6" t="str">
        <f>IF($W348=AQ$4,MAX(AQ$1:AQ347)+1,"")</f>
        <v/>
      </c>
      <c r="AR348" s="6" t="str">
        <f>IF($W348=AR$4,MAX(AR$1:AR347)+1,"")</f>
        <v/>
      </c>
      <c r="AS348" s="6" t="str">
        <f>IF($W348=AS$4,MAX(AS$1:AS347)+1,"")</f>
        <v/>
      </c>
      <c r="AT348" s="6" t="str">
        <f>IF($W348=AT$4,MAX(AT$1:AT347)+1,"")</f>
        <v/>
      </c>
      <c r="AU348" s="6" t="str">
        <f>IF($W348=AU$4,MAX(AU$1:AU347)+1,"")</f>
        <v/>
      </c>
      <c r="AV348" s="6" t="str">
        <f>IF($W348=AV$4,MAX(AV$1:AV347)+1,"")</f>
        <v/>
      </c>
      <c r="AW348" s="6" t="str">
        <f>IF($W348=AW$4,MAX(AW$1:AW347)+1,"")</f>
        <v/>
      </c>
      <c r="AX348" s="6" t="str">
        <f>IF($W348=AX$4,MAX(AX$1:AX347)+1,"")</f>
        <v/>
      </c>
      <c r="AY348" s="6" t="str">
        <f>IF($W348=AY$4,MAX(AY$1:AY347)+1,"")</f>
        <v/>
      </c>
      <c r="AZ348" s="6" t="str">
        <f>IF($W348=AZ$4,MAX(AZ$1:AZ347)+1,"")</f>
        <v/>
      </c>
      <c r="BA348" s="6" t="str">
        <f>IF($W348=BA$4,MAX(BA$1:BA347)+1,"")</f>
        <v/>
      </c>
      <c r="BB348" s="6" t="str">
        <f>IF($W348=BB$4,MAX(BB$1:BB347)+1,"")</f>
        <v/>
      </c>
      <c r="BC348" s="6" t="str">
        <f>IF($W348=BC$4,MAX(BC$1:BC347)+1,"")</f>
        <v/>
      </c>
      <c r="BD348" s="6" t="str">
        <f>IF($W348=BD$4,MAX(BD$1:BD347)+1,"")</f>
        <v/>
      </c>
      <c r="BE348" s="6" t="str">
        <f>IF($W348=BE$4,MAX(BE$1:BE347)+1,"")</f>
        <v/>
      </c>
      <c r="BF348" s="6" t="str">
        <f>IF($W348=BF$4,MAX(BF$1:BF347)+1,"")</f>
        <v/>
      </c>
      <c r="BG348" s="6" t="str">
        <f>IF($W348=BG$4,MAX(BG$1:BG347)+1,"")</f>
        <v/>
      </c>
      <c r="BH348" s="6" t="str">
        <f>IF($W348=BH$4,MAX(BH$1:BH347)+1,"")</f>
        <v/>
      </c>
      <c r="BI348" s="6" t="str">
        <f>IF($W348=BI$4,MAX(BI$1:BI347)+1,"")</f>
        <v/>
      </c>
      <c r="BJ348" s="6">
        <f>IF($W348=BJ$4,MAX(BJ$1:BJ347)+1,"")</f>
        <v>6</v>
      </c>
      <c r="BK348" s="6" t="str">
        <f>IF($W348=BK$4,MAX(BK$1:BK347)+1,"")</f>
        <v/>
      </c>
      <c r="BL348" s="6" t="str">
        <f>IF($W348=BL$4,MAX(BL$1:BL347)+1,"")</f>
        <v/>
      </c>
      <c r="BM348" s="6" t="str">
        <f>IF($W348=BM$4,MAX(BM$1:BM347)+1,"")</f>
        <v/>
      </c>
      <c r="BN348" s="6" t="str">
        <f>IF($W348=BN$4,MAX(BN$1:BN347)+1,"")</f>
        <v/>
      </c>
      <c r="BO348" s="6" t="str">
        <f>IF($W348=BO$4,MAX(BO$1:BO347)+1,"")</f>
        <v/>
      </c>
      <c r="BP348" s="6" t="str">
        <f>IF($W348=BP$4,MAX(BP$1:BP347)+1,"")</f>
        <v/>
      </c>
      <c r="BQ348" s="6" t="str">
        <f>IF($W348=BQ$4,MAX(BQ$1:BQ347)+1,"")</f>
        <v/>
      </c>
      <c r="BR348" s="6" t="str">
        <f>IF($W348=BR$4,MAX(BR$1:BR347)+1,"")</f>
        <v/>
      </c>
      <c r="BS348" s="6" t="str">
        <f>IF($W348=BS$4,MAX(BS$1:BS347)+1,"")</f>
        <v/>
      </c>
      <c r="BT348" s="6" t="str">
        <f>IF($W348=BT$4,MAX(BT$1:BT347)+1,"")</f>
        <v/>
      </c>
      <c r="BU348" s="6" t="str">
        <f>IF($W348=BU$4,MAX(BU$1:BU347)+1,"")</f>
        <v/>
      </c>
      <c r="BV348" s="6" t="str">
        <f>IF($W348=BV$4,MAX(BV$1:BV347)+1,"")</f>
        <v/>
      </c>
      <c r="BW348" s="6" t="str">
        <f>IF($W348=BW$4,MAX(BW$1:BW347)+1,"")</f>
        <v/>
      </c>
      <c r="BX348" s="6" t="str">
        <f>IF($W348=BX$4,MAX(BX$1:BX347)+1,"")</f>
        <v/>
      </c>
      <c r="BY348" s="6" t="str">
        <f>IF($W348=BY$4,MAX(BY$1:BY347)+1,"")</f>
        <v/>
      </c>
      <c r="BZ348" s="6" t="str">
        <f>IF($W348=BZ$4,MAX(BZ$1:BZ347)+1,"")</f>
        <v/>
      </c>
      <c r="CA348" s="6" t="str">
        <f>IF($W348=CA$4,MAX(CA$1:CA347)+1,"")</f>
        <v/>
      </c>
      <c r="CB348" s="6" t="str">
        <f>IF($W348=CB$4,MAX(CB$1:CB347)+1,"")</f>
        <v/>
      </c>
      <c r="CC348" s="6" t="str">
        <f>IF($W348=CC$4,MAX(CC$1:CC347)+1,"")</f>
        <v/>
      </c>
      <c r="CD348" s="6" t="str">
        <f>IF($W348=CD$4,MAX(CD$1:CD347)+1,"")</f>
        <v/>
      </c>
      <c r="CE348" s="6" t="str">
        <f>IF($W348=CE$4,MAX(CE$1:CE347)+1,"")</f>
        <v/>
      </c>
      <c r="CF348" s="6" t="str">
        <f>IF($W348=CF$4,MAX(CF$1:CF347)+1,"")</f>
        <v/>
      </c>
      <c r="CG348" s="6" t="str">
        <f>IF($W348=CG$4,MAX(CG$1:CG347)+1,"")</f>
        <v/>
      </c>
      <c r="CH348" s="6" t="str">
        <f>IF($W348=CH$4,MAX(CH$1:CH347)+1,"")</f>
        <v/>
      </c>
      <c r="CI348" s="6" t="str">
        <f>IF($W348=CI$4,MAX(CI$1:CI347)+1,"")</f>
        <v/>
      </c>
      <c r="CJ348" s="6" t="str">
        <f>IF($W348=CJ$4,MAX(CJ$1:CJ347)+1,"")</f>
        <v/>
      </c>
      <c r="CK348" s="6" t="str">
        <f>IF($W348=CK$4,MAX(CK$1:CK347)+1,"")</f>
        <v/>
      </c>
      <c r="CL348" s="6" t="str">
        <f>IF($W348=CL$4,MAX(CL$1:CL347)+1,"")</f>
        <v/>
      </c>
      <c r="CM348" s="6" t="str">
        <f>IF($W348=CM$4,MAX(CM$1:CM347)+1,"")</f>
        <v/>
      </c>
      <c r="CN348" s="6" t="str">
        <f>IF($W348=CN$4,MAX(CN$1:CN347)+1,"")</f>
        <v/>
      </c>
      <c r="CO348" s="6" t="str">
        <f>IF($W348=CO$4,MAX(CO$1:CO347)+1,"")</f>
        <v/>
      </c>
      <c r="CP348" s="6" t="str">
        <f>IF($W348=CP$4,MAX(CP$1:CP347)+1,"")</f>
        <v/>
      </c>
      <c r="CQ348" s="6" t="str">
        <f>IF($W348=CQ$4,MAX(CQ$1:CQ347)+1,"")</f>
        <v/>
      </c>
      <c r="CR348" s="6" t="str">
        <f>IF($W348=CR$4,MAX(CR$1:CR347)+1,"")</f>
        <v/>
      </c>
      <c r="CS348" s="6" t="str">
        <f>IF($W348=CS$4,MAX(CS$1:CS347)+1,"")</f>
        <v/>
      </c>
      <c r="CT348" s="5">
        <f t="shared" si="80"/>
        <v>6</v>
      </c>
      <c r="CU348" s="6" t="str">
        <f t="shared" si="81"/>
        <v>1709901873667</v>
      </c>
      <c r="CV348" s="5" t="str">
        <f t="shared" si="82"/>
        <v>เด็กชาย</v>
      </c>
      <c r="CW348" s="5" t="str" cm="1">
        <f t="array" ref="CW348">RIGHT(F348,MIN(LEN(SUBSTITUTE(F348,รายชื่อนักเรียนแยกห้อง!$AD$5:$AD$8,""))))</f>
        <v>ธนวินท์</v>
      </c>
      <c r="CX348" s="6">
        <f t="shared" si="83"/>
        <v>0</v>
      </c>
      <c r="CY348" s="6" t="str">
        <f t="shared" si="84"/>
        <v/>
      </c>
      <c r="CZ348" s="5" t="str">
        <f t="shared" si="85"/>
        <v>มัธยมศึกษาปีที่ 3/1-0</v>
      </c>
      <c r="DA348" s="5" t="str">
        <f t="shared" si="86"/>
        <v>มัธยมศึกษาปีที่ 3/1-</v>
      </c>
      <c r="DC348" s="6" t="str">
        <f>IF(DB348="วิทย์-คณิต (เตรียมวิศวะ)",MAX($DC$1:DC347)+1,"")</f>
        <v/>
      </c>
      <c r="DD348" s="6" t="str">
        <f>IF(DB348="วิทย์-คณิต (วิทยาศาสตร์สุขภาพ)",MAX($DD$1:DD347)+1,"")</f>
        <v/>
      </c>
      <c r="DE348" s="6" t="str">
        <f>IF(DB348="ศิลป์การจัดการธุรกิจการค้าสมัยใหม่",MAX($DE$1:DE347)+1,"")</f>
        <v/>
      </c>
      <c r="DF348" s="6" t="str">
        <f>IF(DB348="ศิลป์ภาษาจีนเพื่อธุรกิจ 4.0",MAX($DF$1:DF347)+1,"")</f>
        <v/>
      </c>
      <c r="DG348" s="6" t="str">
        <f>IF(DB348="ศิลป์ภาษาอังกฤษเพื่อการสื่อสารธุรกิจ",MAX($DG$1:DG347)+1,"")</f>
        <v/>
      </c>
      <c r="DH348" s="6" t="str">
        <f>IF(DB348="นวัตกรรมการจัดการเกษตร",MAX($DH$1:DH347)+1,"")</f>
        <v/>
      </c>
      <c r="DI348" s="5">
        <f t="shared" si="87"/>
        <v>0</v>
      </c>
      <c r="DJ348" s="5" t="str">
        <f t="shared" si="88"/>
        <v>มัธยมศึกษาปีที่ 3/1-12</v>
      </c>
      <c r="DK348" s="5" t="str">
        <f t="shared" si="89"/>
        <v>-0</v>
      </c>
      <c r="DL348" s="5" t="str">
        <f t="shared" si="90"/>
        <v>มัธยมศึกษาปีที่ 3</v>
      </c>
    </row>
    <row r="349" spans="1:116">
      <c r="A349" s="5" t="str">
        <f t="shared" si="76"/>
        <v>มัธยมศึกษาปีที่ 3/1-13</v>
      </c>
      <c r="B349" s="5" t="str">
        <f t="shared" si="77"/>
        <v>ช68305-7</v>
      </c>
      <c r="C349" s="5" t="str">
        <f t="shared" si="78"/>
        <v>-0</v>
      </c>
      <c r="D349" s="8">
        <v>13</v>
      </c>
      <c r="E349" s="9" t="s">
        <v>928</v>
      </c>
      <c r="F349" s="3" t="s">
        <v>2082</v>
      </c>
      <c r="G349" s="3" t="s">
        <v>929</v>
      </c>
      <c r="H349" s="11">
        <v>1</v>
      </c>
      <c r="I349" s="11">
        <v>7</v>
      </c>
      <c r="J349" s="11">
        <v>0</v>
      </c>
      <c r="K349" s="11">
        <v>9</v>
      </c>
      <c r="L349" s="11">
        <v>9</v>
      </c>
      <c r="M349" s="11">
        <v>0</v>
      </c>
      <c r="N349" s="11">
        <v>1</v>
      </c>
      <c r="O349" s="11">
        <v>8</v>
      </c>
      <c r="P349" s="11">
        <v>3</v>
      </c>
      <c r="Q349" s="11">
        <v>4</v>
      </c>
      <c r="R349" s="11">
        <v>4</v>
      </c>
      <c r="S349" s="11">
        <v>5</v>
      </c>
      <c r="T349" s="11">
        <v>9</v>
      </c>
      <c r="U349" s="11" t="s">
        <v>583</v>
      </c>
      <c r="W349" s="6" t="str">
        <f>IF(X349="","",IF(X349=รายชื่อชมรม!$B$23,รายชื่อชมรม!$A$23,IF(X349=รายชื่อชมรม!$B$24,รายชื่อชมรม!$A$24,IF(X349=รายชื่อชมรม!$B$25,รายชื่อชมรม!$A$25,IF(X349=รายชื่อชมรม!$B$26,รายชื่อชมรม!$A$26,IF(X349=รายชื่อชมรม!$B$27,รายชื่อชมรม!$A$27,IF(X349=รายชื่อชมรม!$B$28,รายชื่อชมรม!$A$28,IF(X349=รายชื่อชมรม!$B$29,รายชื่อชมรม!$A$29,IF(X349=รายชื่อชมรม!$B$30,รายชื่อชมรม!$A$30,IF(X349=รายชื่อชมรม!$B$31,รายชื่อชมรม!$A$31,IF(X349=รายชื่อชมรม!$B$32,รายชื่อชมรม!$A$32,"-")))))))))))</f>
        <v>ช68305</v>
      </c>
      <c r="X349" s="6" t="s">
        <v>2319</v>
      </c>
      <c r="Y349" s="6" t="str">
        <f>IF(W349=0,"",IF(W349="-","",IF(W349="","",VLOOKUP(W349,รายชื่อชมรม!$A$3:$F$83,3,FALSE))))</f>
        <v>สิบเอกชัยวัฒน์  เรืองไกรศิลป์</v>
      </c>
      <c r="Z349" s="6" t="str">
        <f>IF(Y349=$Z$4,MAX(Z$1:$Z348)+1,"")</f>
        <v/>
      </c>
      <c r="AA349" s="6" t="str">
        <f>IF($Y349=AA$4,MAX(AA$1:AA348)+1,"")</f>
        <v/>
      </c>
      <c r="AB349" s="6" t="str">
        <f>IF($Y349=AB$4,MAX(AB$1:AB348)+1,"")</f>
        <v/>
      </c>
      <c r="AC349" s="6" t="str">
        <f>IF($Y349=AC$4,MAX(AC$1:AC348)+1,"")</f>
        <v/>
      </c>
      <c r="AD349" s="6" t="str">
        <f>IF($Y349=AD$4,MAX(AD$1:AD348)+1,"")</f>
        <v/>
      </c>
      <c r="AE349" s="6" t="str">
        <f>IF($Y349=AE$4,MAX(AE$1:AE348)+1,"")</f>
        <v/>
      </c>
      <c r="AF349" s="6" t="str">
        <f>IF($Y349=AF$4,MAX(AF$1:AF348)+1,"")</f>
        <v/>
      </c>
      <c r="AG349" s="6" t="str">
        <f>IF($Y349=AG$4,MAX(AG$1:AG348)+1,"")</f>
        <v/>
      </c>
      <c r="AH349" s="6" t="str">
        <f>IF($Y349=AH$4,MAX(AH$1:AH348)+1,"")</f>
        <v/>
      </c>
      <c r="AI349" s="5">
        <f t="shared" si="79"/>
        <v>0</v>
      </c>
      <c r="AK349" s="6" t="str">
        <f>IF($W349=AK$4,MAX(AK$1:AK348)+1,"")</f>
        <v/>
      </c>
      <c r="AL349" s="6" t="str">
        <f>IF($W349=AL$4,MAX(AL$1:AL348)+1,"")</f>
        <v/>
      </c>
      <c r="AM349" s="6" t="str">
        <f>IF($W349=AM$4,MAX(AM$1:AM348)+1,"")</f>
        <v/>
      </c>
      <c r="AN349" s="6" t="str">
        <f>IF($W349=AN$4,MAX(AN$1:AN348)+1,"")</f>
        <v/>
      </c>
      <c r="AO349" s="6" t="str">
        <f>IF($W349=AO$4,MAX(AO$1:AO348)+1,"")</f>
        <v/>
      </c>
      <c r="AP349" s="6" t="str">
        <f>IF($W349=AP$4,MAX(AP$1:AP348)+1,"")</f>
        <v/>
      </c>
      <c r="AQ349" s="6" t="str">
        <f>IF($W349=AQ$4,MAX(AQ$1:AQ348)+1,"")</f>
        <v/>
      </c>
      <c r="AR349" s="6" t="str">
        <f>IF($W349=AR$4,MAX(AR$1:AR348)+1,"")</f>
        <v/>
      </c>
      <c r="AS349" s="6" t="str">
        <f>IF($W349=AS$4,MAX(AS$1:AS348)+1,"")</f>
        <v/>
      </c>
      <c r="AT349" s="6" t="str">
        <f>IF($W349=AT$4,MAX(AT$1:AT348)+1,"")</f>
        <v/>
      </c>
      <c r="AU349" s="6" t="str">
        <f>IF($W349=AU$4,MAX(AU$1:AU348)+1,"")</f>
        <v/>
      </c>
      <c r="AV349" s="6" t="str">
        <f>IF($W349=AV$4,MAX(AV$1:AV348)+1,"")</f>
        <v/>
      </c>
      <c r="AW349" s="6" t="str">
        <f>IF($W349=AW$4,MAX(AW$1:AW348)+1,"")</f>
        <v/>
      </c>
      <c r="AX349" s="6" t="str">
        <f>IF($W349=AX$4,MAX(AX$1:AX348)+1,"")</f>
        <v/>
      </c>
      <c r="AY349" s="6" t="str">
        <f>IF($W349=AY$4,MAX(AY$1:AY348)+1,"")</f>
        <v/>
      </c>
      <c r="AZ349" s="6" t="str">
        <f>IF($W349=AZ$4,MAX(AZ$1:AZ348)+1,"")</f>
        <v/>
      </c>
      <c r="BA349" s="6" t="str">
        <f>IF($W349=BA$4,MAX(BA$1:BA348)+1,"")</f>
        <v/>
      </c>
      <c r="BB349" s="6" t="str">
        <f>IF($W349=BB$4,MAX(BB$1:BB348)+1,"")</f>
        <v/>
      </c>
      <c r="BC349" s="6" t="str">
        <f>IF($W349=BC$4,MAX(BC$1:BC348)+1,"")</f>
        <v/>
      </c>
      <c r="BD349" s="6" t="str">
        <f>IF($W349=BD$4,MAX(BD$1:BD348)+1,"")</f>
        <v/>
      </c>
      <c r="BE349" s="6" t="str">
        <f>IF($W349=BE$4,MAX(BE$1:BE348)+1,"")</f>
        <v/>
      </c>
      <c r="BF349" s="6" t="str">
        <f>IF($W349=BF$4,MAX(BF$1:BF348)+1,"")</f>
        <v/>
      </c>
      <c r="BG349" s="6" t="str">
        <f>IF($W349=BG$4,MAX(BG$1:BG348)+1,"")</f>
        <v/>
      </c>
      <c r="BH349" s="6" t="str">
        <f>IF($W349=BH$4,MAX(BH$1:BH348)+1,"")</f>
        <v/>
      </c>
      <c r="BI349" s="6" t="str">
        <f>IF($W349=BI$4,MAX(BI$1:BI348)+1,"")</f>
        <v/>
      </c>
      <c r="BJ349" s="6">
        <f>IF($W349=BJ$4,MAX(BJ$1:BJ348)+1,"")</f>
        <v>7</v>
      </c>
      <c r="BK349" s="6" t="str">
        <f>IF($W349=BK$4,MAX(BK$1:BK348)+1,"")</f>
        <v/>
      </c>
      <c r="BL349" s="6" t="str">
        <f>IF($W349=BL$4,MAX(BL$1:BL348)+1,"")</f>
        <v/>
      </c>
      <c r="BM349" s="6" t="str">
        <f>IF($W349=BM$4,MAX(BM$1:BM348)+1,"")</f>
        <v/>
      </c>
      <c r="BN349" s="6" t="str">
        <f>IF($W349=BN$4,MAX(BN$1:BN348)+1,"")</f>
        <v/>
      </c>
      <c r="BO349" s="6" t="str">
        <f>IF($W349=BO$4,MAX(BO$1:BO348)+1,"")</f>
        <v/>
      </c>
      <c r="BP349" s="6" t="str">
        <f>IF($W349=BP$4,MAX(BP$1:BP348)+1,"")</f>
        <v/>
      </c>
      <c r="BQ349" s="6" t="str">
        <f>IF($W349=BQ$4,MAX(BQ$1:BQ348)+1,"")</f>
        <v/>
      </c>
      <c r="BR349" s="6" t="str">
        <f>IF($W349=BR$4,MAX(BR$1:BR348)+1,"")</f>
        <v/>
      </c>
      <c r="BS349" s="6" t="str">
        <f>IF($W349=BS$4,MAX(BS$1:BS348)+1,"")</f>
        <v/>
      </c>
      <c r="BT349" s="6" t="str">
        <f>IF($W349=BT$4,MAX(BT$1:BT348)+1,"")</f>
        <v/>
      </c>
      <c r="BU349" s="6" t="str">
        <f>IF($W349=BU$4,MAX(BU$1:BU348)+1,"")</f>
        <v/>
      </c>
      <c r="BV349" s="6" t="str">
        <f>IF($W349=BV$4,MAX(BV$1:BV348)+1,"")</f>
        <v/>
      </c>
      <c r="BW349" s="6" t="str">
        <f>IF($W349=BW$4,MAX(BW$1:BW348)+1,"")</f>
        <v/>
      </c>
      <c r="BX349" s="6" t="str">
        <f>IF($W349=BX$4,MAX(BX$1:BX348)+1,"")</f>
        <v/>
      </c>
      <c r="BY349" s="6" t="str">
        <f>IF($W349=BY$4,MAX(BY$1:BY348)+1,"")</f>
        <v/>
      </c>
      <c r="BZ349" s="6" t="str">
        <f>IF($W349=BZ$4,MAX(BZ$1:BZ348)+1,"")</f>
        <v/>
      </c>
      <c r="CA349" s="6" t="str">
        <f>IF($W349=CA$4,MAX(CA$1:CA348)+1,"")</f>
        <v/>
      </c>
      <c r="CB349" s="6" t="str">
        <f>IF($W349=CB$4,MAX(CB$1:CB348)+1,"")</f>
        <v/>
      </c>
      <c r="CC349" s="6" t="str">
        <f>IF($W349=CC$4,MAX(CC$1:CC348)+1,"")</f>
        <v/>
      </c>
      <c r="CD349" s="6" t="str">
        <f>IF($W349=CD$4,MAX(CD$1:CD348)+1,"")</f>
        <v/>
      </c>
      <c r="CE349" s="6" t="str">
        <f>IF($W349=CE$4,MAX(CE$1:CE348)+1,"")</f>
        <v/>
      </c>
      <c r="CF349" s="6" t="str">
        <f>IF($W349=CF$4,MAX(CF$1:CF348)+1,"")</f>
        <v/>
      </c>
      <c r="CG349" s="6" t="str">
        <f>IF($W349=CG$4,MAX(CG$1:CG348)+1,"")</f>
        <v/>
      </c>
      <c r="CH349" s="6" t="str">
        <f>IF($W349=CH$4,MAX(CH$1:CH348)+1,"")</f>
        <v/>
      </c>
      <c r="CI349" s="6" t="str">
        <f>IF($W349=CI$4,MAX(CI$1:CI348)+1,"")</f>
        <v/>
      </c>
      <c r="CJ349" s="6" t="str">
        <f>IF($W349=CJ$4,MAX(CJ$1:CJ348)+1,"")</f>
        <v/>
      </c>
      <c r="CK349" s="6" t="str">
        <f>IF($W349=CK$4,MAX(CK$1:CK348)+1,"")</f>
        <v/>
      </c>
      <c r="CL349" s="6" t="str">
        <f>IF($W349=CL$4,MAX(CL$1:CL348)+1,"")</f>
        <v/>
      </c>
      <c r="CM349" s="6" t="str">
        <f>IF($W349=CM$4,MAX(CM$1:CM348)+1,"")</f>
        <v/>
      </c>
      <c r="CN349" s="6" t="str">
        <f>IF($W349=CN$4,MAX(CN$1:CN348)+1,"")</f>
        <v/>
      </c>
      <c r="CO349" s="6" t="str">
        <f>IF($W349=CO$4,MAX(CO$1:CO348)+1,"")</f>
        <v/>
      </c>
      <c r="CP349" s="6" t="str">
        <f>IF($W349=CP$4,MAX(CP$1:CP348)+1,"")</f>
        <v/>
      </c>
      <c r="CQ349" s="6" t="str">
        <f>IF($W349=CQ$4,MAX(CQ$1:CQ348)+1,"")</f>
        <v/>
      </c>
      <c r="CR349" s="6" t="str">
        <f>IF($W349=CR$4,MAX(CR$1:CR348)+1,"")</f>
        <v/>
      </c>
      <c r="CS349" s="6" t="str">
        <f>IF($W349=CS$4,MAX(CS$1:CS348)+1,"")</f>
        <v/>
      </c>
      <c r="CT349" s="5">
        <f t="shared" si="80"/>
        <v>7</v>
      </c>
      <c r="CU349" s="6" t="str">
        <f t="shared" si="81"/>
        <v>1709901834459</v>
      </c>
      <c r="CV349" s="5" t="str">
        <f t="shared" si="82"/>
        <v>เด็กชาย</v>
      </c>
      <c r="CW349" s="5" t="str" cm="1">
        <f t="array" ref="CW349">RIGHT(F349,MIN(LEN(SUBSTITUTE(F349,รายชื่อนักเรียนแยกห้อง!$AD$5:$AD$8,""))))</f>
        <v xml:space="preserve">ไร​วิน​ทร์​ </v>
      </c>
      <c r="CX349" s="6">
        <f t="shared" si="83"/>
        <v>0</v>
      </c>
      <c r="CY349" s="6" t="str">
        <f t="shared" si="84"/>
        <v/>
      </c>
      <c r="CZ349" s="5" t="str">
        <f t="shared" si="85"/>
        <v>มัธยมศึกษาปีที่ 3/1-0</v>
      </c>
      <c r="DA349" s="5" t="str">
        <f t="shared" si="86"/>
        <v>มัธยมศึกษาปีที่ 3/1-</v>
      </c>
      <c r="DC349" s="6" t="str">
        <f>IF(DB349="วิทย์-คณิต (เตรียมวิศวะ)",MAX($DC$1:DC348)+1,"")</f>
        <v/>
      </c>
      <c r="DD349" s="6" t="str">
        <f>IF(DB349="วิทย์-คณิต (วิทยาศาสตร์สุขภาพ)",MAX($DD$1:DD348)+1,"")</f>
        <v/>
      </c>
      <c r="DE349" s="6" t="str">
        <f>IF(DB349="ศิลป์การจัดการธุรกิจการค้าสมัยใหม่",MAX($DE$1:DE348)+1,"")</f>
        <v/>
      </c>
      <c r="DF349" s="6" t="str">
        <f>IF(DB349="ศิลป์ภาษาจีนเพื่อธุรกิจ 4.0",MAX($DF$1:DF348)+1,"")</f>
        <v/>
      </c>
      <c r="DG349" s="6" t="str">
        <f>IF(DB349="ศิลป์ภาษาอังกฤษเพื่อการสื่อสารธุรกิจ",MAX($DG$1:DG348)+1,"")</f>
        <v/>
      </c>
      <c r="DH349" s="6" t="str">
        <f>IF(DB349="นวัตกรรมการจัดการเกษตร",MAX($DH$1:DH348)+1,"")</f>
        <v/>
      </c>
      <c r="DI349" s="5">
        <f t="shared" si="87"/>
        <v>0</v>
      </c>
      <c r="DJ349" s="5" t="str">
        <f t="shared" si="88"/>
        <v>มัธยมศึกษาปีที่ 3/1-13</v>
      </c>
      <c r="DK349" s="5" t="str">
        <f t="shared" si="89"/>
        <v>-0</v>
      </c>
      <c r="DL349" s="5" t="str">
        <f t="shared" si="90"/>
        <v>มัธยมศึกษาปีที่ 3</v>
      </c>
    </row>
    <row r="350" spans="1:116">
      <c r="A350" s="5" t="str">
        <f t="shared" si="76"/>
        <v>มัธยมศึกษาปีที่ 3/1-14</v>
      </c>
      <c r="B350" s="5" t="str">
        <f t="shared" si="77"/>
        <v>ช68305-8</v>
      </c>
      <c r="C350" s="5" t="str">
        <f t="shared" si="78"/>
        <v>-0</v>
      </c>
      <c r="D350" s="8">
        <v>14</v>
      </c>
      <c r="E350" s="9" t="s">
        <v>930</v>
      </c>
      <c r="F350" s="3" t="s">
        <v>2083</v>
      </c>
      <c r="G350" s="3" t="s">
        <v>931</v>
      </c>
      <c r="H350" s="11">
        <v>1</v>
      </c>
      <c r="I350" s="11">
        <v>7</v>
      </c>
      <c r="J350" s="11">
        <v>0</v>
      </c>
      <c r="K350" s="11">
        <v>9</v>
      </c>
      <c r="L350" s="11">
        <v>9</v>
      </c>
      <c r="M350" s="11">
        <v>0</v>
      </c>
      <c r="N350" s="11">
        <v>1</v>
      </c>
      <c r="O350" s="11">
        <v>8</v>
      </c>
      <c r="P350" s="11">
        <v>5</v>
      </c>
      <c r="Q350" s="11">
        <v>1</v>
      </c>
      <c r="R350" s="11">
        <v>2</v>
      </c>
      <c r="S350" s="11">
        <v>9</v>
      </c>
      <c r="T350" s="11">
        <v>9</v>
      </c>
      <c r="U350" s="11" t="s">
        <v>583</v>
      </c>
      <c r="W350" s="6" t="str">
        <f>IF(X350="","",IF(X350=รายชื่อชมรม!$B$23,รายชื่อชมรม!$A$23,IF(X350=รายชื่อชมรม!$B$24,รายชื่อชมรม!$A$24,IF(X350=รายชื่อชมรม!$B$25,รายชื่อชมรม!$A$25,IF(X350=รายชื่อชมรม!$B$26,รายชื่อชมรม!$A$26,IF(X350=รายชื่อชมรม!$B$27,รายชื่อชมรม!$A$27,IF(X350=รายชื่อชมรม!$B$28,รายชื่อชมรม!$A$28,IF(X350=รายชื่อชมรม!$B$29,รายชื่อชมรม!$A$29,IF(X350=รายชื่อชมรม!$B$30,รายชื่อชมรม!$A$30,IF(X350=รายชื่อชมรม!$B$31,รายชื่อชมรม!$A$31,IF(X350=รายชื่อชมรม!$B$32,รายชื่อชมรม!$A$32,"-")))))))))))</f>
        <v>ช68305</v>
      </c>
      <c r="X350" s="6" t="s">
        <v>2319</v>
      </c>
      <c r="Y350" s="6" t="str">
        <f>IF(W350=0,"",IF(W350="-","",IF(W350="","",VLOOKUP(W350,รายชื่อชมรม!$A$3:$F$83,3,FALSE))))</f>
        <v>สิบเอกชัยวัฒน์  เรืองไกรศิลป์</v>
      </c>
      <c r="Z350" s="6" t="str">
        <f>IF(Y350=$Z$4,MAX(Z$1:$Z349)+1,"")</f>
        <v/>
      </c>
      <c r="AA350" s="6" t="str">
        <f>IF($Y350=AA$4,MAX(AA$1:AA349)+1,"")</f>
        <v/>
      </c>
      <c r="AB350" s="6" t="str">
        <f>IF($Y350=AB$4,MAX(AB$1:AB349)+1,"")</f>
        <v/>
      </c>
      <c r="AC350" s="6" t="str">
        <f>IF($Y350=AC$4,MAX(AC$1:AC349)+1,"")</f>
        <v/>
      </c>
      <c r="AD350" s="6" t="str">
        <f>IF($Y350=AD$4,MAX(AD$1:AD349)+1,"")</f>
        <v/>
      </c>
      <c r="AE350" s="6" t="str">
        <f>IF($Y350=AE$4,MAX(AE$1:AE349)+1,"")</f>
        <v/>
      </c>
      <c r="AF350" s="6" t="str">
        <f>IF($Y350=AF$4,MAX(AF$1:AF349)+1,"")</f>
        <v/>
      </c>
      <c r="AG350" s="6" t="str">
        <f>IF($Y350=AG$4,MAX(AG$1:AG349)+1,"")</f>
        <v/>
      </c>
      <c r="AH350" s="6" t="str">
        <f>IF($Y350=AH$4,MAX(AH$1:AH349)+1,"")</f>
        <v/>
      </c>
      <c r="AI350" s="5">
        <f t="shared" si="79"/>
        <v>0</v>
      </c>
      <c r="AK350" s="6" t="str">
        <f>IF($W350=AK$4,MAX(AK$1:AK349)+1,"")</f>
        <v/>
      </c>
      <c r="AL350" s="6" t="str">
        <f>IF($W350=AL$4,MAX(AL$1:AL349)+1,"")</f>
        <v/>
      </c>
      <c r="AM350" s="6" t="str">
        <f>IF($W350=AM$4,MAX(AM$1:AM349)+1,"")</f>
        <v/>
      </c>
      <c r="AN350" s="6" t="str">
        <f>IF($W350=AN$4,MAX(AN$1:AN349)+1,"")</f>
        <v/>
      </c>
      <c r="AO350" s="6" t="str">
        <f>IF($W350=AO$4,MAX(AO$1:AO349)+1,"")</f>
        <v/>
      </c>
      <c r="AP350" s="6" t="str">
        <f>IF($W350=AP$4,MAX(AP$1:AP349)+1,"")</f>
        <v/>
      </c>
      <c r="AQ350" s="6" t="str">
        <f>IF($W350=AQ$4,MAX(AQ$1:AQ349)+1,"")</f>
        <v/>
      </c>
      <c r="AR350" s="6" t="str">
        <f>IF($W350=AR$4,MAX(AR$1:AR349)+1,"")</f>
        <v/>
      </c>
      <c r="AS350" s="6" t="str">
        <f>IF($W350=AS$4,MAX(AS$1:AS349)+1,"")</f>
        <v/>
      </c>
      <c r="AT350" s="6" t="str">
        <f>IF($W350=AT$4,MAX(AT$1:AT349)+1,"")</f>
        <v/>
      </c>
      <c r="AU350" s="6" t="str">
        <f>IF($W350=AU$4,MAX(AU$1:AU349)+1,"")</f>
        <v/>
      </c>
      <c r="AV350" s="6" t="str">
        <f>IF($W350=AV$4,MAX(AV$1:AV349)+1,"")</f>
        <v/>
      </c>
      <c r="AW350" s="6" t="str">
        <f>IF($W350=AW$4,MAX(AW$1:AW349)+1,"")</f>
        <v/>
      </c>
      <c r="AX350" s="6" t="str">
        <f>IF($W350=AX$4,MAX(AX$1:AX349)+1,"")</f>
        <v/>
      </c>
      <c r="AY350" s="6" t="str">
        <f>IF($W350=AY$4,MAX(AY$1:AY349)+1,"")</f>
        <v/>
      </c>
      <c r="AZ350" s="6" t="str">
        <f>IF($W350=AZ$4,MAX(AZ$1:AZ349)+1,"")</f>
        <v/>
      </c>
      <c r="BA350" s="6" t="str">
        <f>IF($W350=BA$4,MAX(BA$1:BA349)+1,"")</f>
        <v/>
      </c>
      <c r="BB350" s="6" t="str">
        <f>IF($W350=BB$4,MAX(BB$1:BB349)+1,"")</f>
        <v/>
      </c>
      <c r="BC350" s="6" t="str">
        <f>IF($W350=BC$4,MAX(BC$1:BC349)+1,"")</f>
        <v/>
      </c>
      <c r="BD350" s="6" t="str">
        <f>IF($W350=BD$4,MAX(BD$1:BD349)+1,"")</f>
        <v/>
      </c>
      <c r="BE350" s="6" t="str">
        <f>IF($W350=BE$4,MAX(BE$1:BE349)+1,"")</f>
        <v/>
      </c>
      <c r="BF350" s="6" t="str">
        <f>IF($W350=BF$4,MAX(BF$1:BF349)+1,"")</f>
        <v/>
      </c>
      <c r="BG350" s="6" t="str">
        <f>IF($W350=BG$4,MAX(BG$1:BG349)+1,"")</f>
        <v/>
      </c>
      <c r="BH350" s="6" t="str">
        <f>IF($W350=BH$4,MAX(BH$1:BH349)+1,"")</f>
        <v/>
      </c>
      <c r="BI350" s="6" t="str">
        <f>IF($W350=BI$4,MAX(BI$1:BI349)+1,"")</f>
        <v/>
      </c>
      <c r="BJ350" s="6">
        <f>IF($W350=BJ$4,MAX(BJ$1:BJ349)+1,"")</f>
        <v>8</v>
      </c>
      <c r="BK350" s="6" t="str">
        <f>IF($W350=BK$4,MAX(BK$1:BK349)+1,"")</f>
        <v/>
      </c>
      <c r="BL350" s="6" t="str">
        <f>IF($W350=BL$4,MAX(BL$1:BL349)+1,"")</f>
        <v/>
      </c>
      <c r="BM350" s="6" t="str">
        <f>IF($W350=BM$4,MAX(BM$1:BM349)+1,"")</f>
        <v/>
      </c>
      <c r="BN350" s="6" t="str">
        <f>IF($W350=BN$4,MAX(BN$1:BN349)+1,"")</f>
        <v/>
      </c>
      <c r="BO350" s="6" t="str">
        <f>IF($W350=BO$4,MAX(BO$1:BO349)+1,"")</f>
        <v/>
      </c>
      <c r="BP350" s="6" t="str">
        <f>IF($W350=BP$4,MAX(BP$1:BP349)+1,"")</f>
        <v/>
      </c>
      <c r="BQ350" s="6" t="str">
        <f>IF($W350=BQ$4,MAX(BQ$1:BQ349)+1,"")</f>
        <v/>
      </c>
      <c r="BR350" s="6" t="str">
        <f>IF($W350=BR$4,MAX(BR$1:BR349)+1,"")</f>
        <v/>
      </c>
      <c r="BS350" s="6" t="str">
        <f>IF($W350=BS$4,MAX(BS$1:BS349)+1,"")</f>
        <v/>
      </c>
      <c r="BT350" s="6" t="str">
        <f>IF($W350=BT$4,MAX(BT$1:BT349)+1,"")</f>
        <v/>
      </c>
      <c r="BU350" s="6" t="str">
        <f>IF($W350=BU$4,MAX(BU$1:BU349)+1,"")</f>
        <v/>
      </c>
      <c r="BV350" s="6" t="str">
        <f>IF($W350=BV$4,MAX(BV$1:BV349)+1,"")</f>
        <v/>
      </c>
      <c r="BW350" s="6" t="str">
        <f>IF($W350=BW$4,MAX(BW$1:BW349)+1,"")</f>
        <v/>
      </c>
      <c r="BX350" s="6" t="str">
        <f>IF($W350=BX$4,MAX(BX$1:BX349)+1,"")</f>
        <v/>
      </c>
      <c r="BY350" s="6" t="str">
        <f>IF($W350=BY$4,MAX(BY$1:BY349)+1,"")</f>
        <v/>
      </c>
      <c r="BZ350" s="6" t="str">
        <f>IF($W350=BZ$4,MAX(BZ$1:BZ349)+1,"")</f>
        <v/>
      </c>
      <c r="CA350" s="6" t="str">
        <f>IF($W350=CA$4,MAX(CA$1:CA349)+1,"")</f>
        <v/>
      </c>
      <c r="CB350" s="6" t="str">
        <f>IF($W350=CB$4,MAX(CB$1:CB349)+1,"")</f>
        <v/>
      </c>
      <c r="CC350" s="6" t="str">
        <f>IF($W350=CC$4,MAX(CC$1:CC349)+1,"")</f>
        <v/>
      </c>
      <c r="CD350" s="6" t="str">
        <f>IF($W350=CD$4,MAX(CD$1:CD349)+1,"")</f>
        <v/>
      </c>
      <c r="CE350" s="6" t="str">
        <f>IF($W350=CE$4,MAX(CE$1:CE349)+1,"")</f>
        <v/>
      </c>
      <c r="CF350" s="6" t="str">
        <f>IF($W350=CF$4,MAX(CF$1:CF349)+1,"")</f>
        <v/>
      </c>
      <c r="CG350" s="6" t="str">
        <f>IF($W350=CG$4,MAX(CG$1:CG349)+1,"")</f>
        <v/>
      </c>
      <c r="CH350" s="6" t="str">
        <f>IF($W350=CH$4,MAX(CH$1:CH349)+1,"")</f>
        <v/>
      </c>
      <c r="CI350" s="6" t="str">
        <f>IF($W350=CI$4,MAX(CI$1:CI349)+1,"")</f>
        <v/>
      </c>
      <c r="CJ350" s="6" t="str">
        <f>IF($W350=CJ$4,MAX(CJ$1:CJ349)+1,"")</f>
        <v/>
      </c>
      <c r="CK350" s="6" t="str">
        <f>IF($W350=CK$4,MAX(CK$1:CK349)+1,"")</f>
        <v/>
      </c>
      <c r="CL350" s="6" t="str">
        <f>IF($W350=CL$4,MAX(CL$1:CL349)+1,"")</f>
        <v/>
      </c>
      <c r="CM350" s="6" t="str">
        <f>IF($W350=CM$4,MAX(CM$1:CM349)+1,"")</f>
        <v/>
      </c>
      <c r="CN350" s="6" t="str">
        <f>IF($W350=CN$4,MAX(CN$1:CN349)+1,"")</f>
        <v/>
      </c>
      <c r="CO350" s="6" t="str">
        <f>IF($W350=CO$4,MAX(CO$1:CO349)+1,"")</f>
        <v/>
      </c>
      <c r="CP350" s="6" t="str">
        <f>IF($W350=CP$4,MAX(CP$1:CP349)+1,"")</f>
        <v/>
      </c>
      <c r="CQ350" s="6" t="str">
        <f>IF($W350=CQ$4,MAX(CQ$1:CQ349)+1,"")</f>
        <v/>
      </c>
      <c r="CR350" s="6" t="str">
        <f>IF($W350=CR$4,MAX(CR$1:CR349)+1,"")</f>
        <v/>
      </c>
      <c r="CS350" s="6" t="str">
        <f>IF($W350=CS$4,MAX(CS$1:CS349)+1,"")</f>
        <v/>
      </c>
      <c r="CT350" s="5">
        <f t="shared" si="80"/>
        <v>8</v>
      </c>
      <c r="CU350" s="6" t="str">
        <f t="shared" si="81"/>
        <v>1709901851299</v>
      </c>
      <c r="CV350" s="5" t="str">
        <f t="shared" si="82"/>
        <v>เด็กชาย</v>
      </c>
      <c r="CW350" s="5" t="str" cm="1">
        <f t="array" ref="CW350">RIGHT(F350,MIN(LEN(SUBSTITUTE(F350,รายชื่อนักเรียนแยกห้อง!$AD$5:$AD$8,""))))</f>
        <v xml:space="preserve">ฐิติวุฒิ </v>
      </c>
      <c r="CX350" s="6">
        <f t="shared" si="83"/>
        <v>0</v>
      </c>
      <c r="CY350" s="6" t="str">
        <f t="shared" si="84"/>
        <v/>
      </c>
      <c r="CZ350" s="5" t="str">
        <f t="shared" si="85"/>
        <v>มัธยมศึกษาปีที่ 3/1-0</v>
      </c>
      <c r="DA350" s="5" t="str">
        <f t="shared" si="86"/>
        <v>มัธยมศึกษาปีที่ 3/1-</v>
      </c>
      <c r="DC350" s="6" t="str">
        <f>IF(DB350="วิทย์-คณิต (เตรียมวิศวะ)",MAX($DC$1:DC349)+1,"")</f>
        <v/>
      </c>
      <c r="DD350" s="6" t="str">
        <f>IF(DB350="วิทย์-คณิต (วิทยาศาสตร์สุขภาพ)",MAX($DD$1:DD349)+1,"")</f>
        <v/>
      </c>
      <c r="DE350" s="6" t="str">
        <f>IF(DB350="ศิลป์การจัดการธุรกิจการค้าสมัยใหม่",MAX($DE$1:DE349)+1,"")</f>
        <v/>
      </c>
      <c r="DF350" s="6" t="str">
        <f>IF(DB350="ศิลป์ภาษาจีนเพื่อธุรกิจ 4.0",MAX($DF$1:DF349)+1,"")</f>
        <v/>
      </c>
      <c r="DG350" s="6" t="str">
        <f>IF(DB350="ศิลป์ภาษาอังกฤษเพื่อการสื่อสารธุรกิจ",MAX($DG$1:DG349)+1,"")</f>
        <v/>
      </c>
      <c r="DH350" s="6" t="str">
        <f>IF(DB350="นวัตกรรมการจัดการเกษตร",MAX($DH$1:DH349)+1,"")</f>
        <v/>
      </c>
      <c r="DI350" s="5">
        <f t="shared" si="87"/>
        <v>0</v>
      </c>
      <c r="DJ350" s="5" t="str">
        <f t="shared" si="88"/>
        <v>มัธยมศึกษาปีที่ 3/1-14</v>
      </c>
      <c r="DK350" s="5" t="str">
        <f t="shared" si="89"/>
        <v>-0</v>
      </c>
      <c r="DL350" s="5" t="str">
        <f t="shared" si="90"/>
        <v>มัธยมศึกษาปีที่ 3</v>
      </c>
    </row>
    <row r="351" spans="1:116">
      <c r="A351" s="5" t="str">
        <f t="shared" si="76"/>
        <v>มัธยมศึกษาปีที่ 3/1-15</v>
      </c>
      <c r="B351" s="5" t="str">
        <f t="shared" si="77"/>
        <v>ช68303-6</v>
      </c>
      <c r="C351" s="5" t="str">
        <f t="shared" si="78"/>
        <v>-0</v>
      </c>
      <c r="D351" s="8">
        <v>15</v>
      </c>
      <c r="E351" s="9" t="s">
        <v>932</v>
      </c>
      <c r="F351" s="3" t="s">
        <v>933</v>
      </c>
      <c r="G351" s="3" t="s">
        <v>934</v>
      </c>
      <c r="H351" s="11">
        <v>1</v>
      </c>
      <c r="I351" s="11">
        <v>7</v>
      </c>
      <c r="J351" s="11">
        <v>0</v>
      </c>
      <c r="K351" s="11">
        <v>9</v>
      </c>
      <c r="L351" s="11">
        <v>9</v>
      </c>
      <c r="M351" s="11">
        <v>0</v>
      </c>
      <c r="N351" s="11">
        <v>1</v>
      </c>
      <c r="O351" s="11">
        <v>8</v>
      </c>
      <c r="P351" s="11">
        <v>0</v>
      </c>
      <c r="Q351" s="11">
        <v>8</v>
      </c>
      <c r="R351" s="11">
        <v>8</v>
      </c>
      <c r="S351" s="11">
        <v>8</v>
      </c>
      <c r="T351" s="11">
        <v>1</v>
      </c>
      <c r="U351" s="11" t="s">
        <v>583</v>
      </c>
      <c r="W351" s="6" t="str">
        <f>IF(X351="","",IF(X351=รายชื่อชมรม!$B$23,รายชื่อชมรม!$A$23,IF(X351=รายชื่อชมรม!$B$24,รายชื่อชมรม!$A$24,IF(X351=รายชื่อชมรม!$B$25,รายชื่อชมรม!$A$25,IF(X351=รายชื่อชมรม!$B$26,รายชื่อชมรม!$A$26,IF(X351=รายชื่อชมรม!$B$27,รายชื่อชมรม!$A$27,IF(X351=รายชื่อชมรม!$B$28,รายชื่อชมรม!$A$28,IF(X351=รายชื่อชมรม!$B$29,รายชื่อชมรม!$A$29,IF(X351=รายชื่อชมรม!$B$30,รายชื่อชมรม!$A$30,IF(X351=รายชื่อชมรม!$B$31,รายชื่อชมรม!$A$31,IF(X351=รายชื่อชมรม!$B$32,รายชื่อชมรม!$A$32,"-")))))))))))</f>
        <v>ช68303</v>
      </c>
      <c r="X351" s="6" t="s">
        <v>1398</v>
      </c>
      <c r="Y351" s="6" t="str">
        <f>IF(W351=0,"",IF(W351="-","",IF(W351="","",VLOOKUP(W351,รายชื่อชมรม!$A$3:$F$83,3,FALSE))))</f>
        <v>นายณฤริท  วิชรัจจ์</v>
      </c>
      <c r="Z351" s="6" t="str">
        <f>IF(Y351=$Z$4,MAX(Z$1:$Z350)+1,"")</f>
        <v/>
      </c>
      <c r="AA351" s="6" t="str">
        <f>IF($Y351=AA$4,MAX(AA$1:AA350)+1,"")</f>
        <v/>
      </c>
      <c r="AB351" s="6" t="str">
        <f>IF($Y351=AB$4,MAX(AB$1:AB350)+1,"")</f>
        <v/>
      </c>
      <c r="AC351" s="6" t="str">
        <f>IF($Y351=AC$4,MAX(AC$1:AC350)+1,"")</f>
        <v/>
      </c>
      <c r="AD351" s="6" t="str">
        <f>IF($Y351=AD$4,MAX(AD$1:AD350)+1,"")</f>
        <v/>
      </c>
      <c r="AE351" s="6" t="str">
        <f>IF($Y351=AE$4,MAX(AE$1:AE350)+1,"")</f>
        <v/>
      </c>
      <c r="AF351" s="6" t="str">
        <f>IF($Y351=AF$4,MAX(AF$1:AF350)+1,"")</f>
        <v/>
      </c>
      <c r="AG351" s="6" t="str">
        <f>IF($Y351=AG$4,MAX(AG$1:AG350)+1,"")</f>
        <v/>
      </c>
      <c r="AH351" s="6" t="str">
        <f>IF($Y351=AH$4,MAX(AH$1:AH350)+1,"")</f>
        <v/>
      </c>
      <c r="AI351" s="5">
        <f t="shared" si="79"/>
        <v>0</v>
      </c>
      <c r="AK351" s="6" t="str">
        <f>IF($W351=AK$4,MAX(AK$1:AK350)+1,"")</f>
        <v/>
      </c>
      <c r="AL351" s="6" t="str">
        <f>IF($W351=AL$4,MAX(AL$1:AL350)+1,"")</f>
        <v/>
      </c>
      <c r="AM351" s="6" t="str">
        <f>IF($W351=AM$4,MAX(AM$1:AM350)+1,"")</f>
        <v/>
      </c>
      <c r="AN351" s="6" t="str">
        <f>IF($W351=AN$4,MAX(AN$1:AN350)+1,"")</f>
        <v/>
      </c>
      <c r="AO351" s="6" t="str">
        <f>IF($W351=AO$4,MAX(AO$1:AO350)+1,"")</f>
        <v/>
      </c>
      <c r="AP351" s="6" t="str">
        <f>IF($W351=AP$4,MAX(AP$1:AP350)+1,"")</f>
        <v/>
      </c>
      <c r="AQ351" s="6" t="str">
        <f>IF($W351=AQ$4,MAX(AQ$1:AQ350)+1,"")</f>
        <v/>
      </c>
      <c r="AR351" s="6" t="str">
        <f>IF($W351=AR$4,MAX(AR$1:AR350)+1,"")</f>
        <v/>
      </c>
      <c r="AS351" s="6" t="str">
        <f>IF($W351=AS$4,MAX(AS$1:AS350)+1,"")</f>
        <v/>
      </c>
      <c r="AT351" s="6" t="str">
        <f>IF($W351=AT$4,MAX(AT$1:AT350)+1,"")</f>
        <v/>
      </c>
      <c r="AU351" s="6" t="str">
        <f>IF($W351=AU$4,MAX(AU$1:AU350)+1,"")</f>
        <v/>
      </c>
      <c r="AV351" s="6" t="str">
        <f>IF($W351=AV$4,MAX(AV$1:AV350)+1,"")</f>
        <v/>
      </c>
      <c r="AW351" s="6" t="str">
        <f>IF($W351=AW$4,MAX(AW$1:AW350)+1,"")</f>
        <v/>
      </c>
      <c r="AX351" s="6" t="str">
        <f>IF($W351=AX$4,MAX(AX$1:AX350)+1,"")</f>
        <v/>
      </c>
      <c r="AY351" s="6" t="str">
        <f>IF($W351=AY$4,MAX(AY$1:AY350)+1,"")</f>
        <v/>
      </c>
      <c r="AZ351" s="6" t="str">
        <f>IF($W351=AZ$4,MAX(AZ$1:AZ350)+1,"")</f>
        <v/>
      </c>
      <c r="BA351" s="6" t="str">
        <f>IF($W351=BA$4,MAX(BA$1:BA350)+1,"")</f>
        <v/>
      </c>
      <c r="BB351" s="6" t="str">
        <f>IF($W351=BB$4,MAX(BB$1:BB350)+1,"")</f>
        <v/>
      </c>
      <c r="BC351" s="6" t="str">
        <f>IF($W351=BC$4,MAX(BC$1:BC350)+1,"")</f>
        <v/>
      </c>
      <c r="BD351" s="6" t="str">
        <f>IF($W351=BD$4,MAX(BD$1:BD350)+1,"")</f>
        <v/>
      </c>
      <c r="BE351" s="6" t="str">
        <f>IF($W351=BE$4,MAX(BE$1:BE350)+1,"")</f>
        <v/>
      </c>
      <c r="BF351" s="6" t="str">
        <f>IF($W351=BF$4,MAX(BF$1:BF350)+1,"")</f>
        <v/>
      </c>
      <c r="BG351" s="6" t="str">
        <f>IF($W351=BG$4,MAX(BG$1:BG350)+1,"")</f>
        <v/>
      </c>
      <c r="BH351" s="6">
        <f>IF($W351=BH$4,MAX(BH$1:BH350)+1,"")</f>
        <v>6</v>
      </c>
      <c r="BI351" s="6" t="str">
        <f>IF($W351=BI$4,MAX(BI$1:BI350)+1,"")</f>
        <v/>
      </c>
      <c r="BJ351" s="6" t="str">
        <f>IF($W351=BJ$4,MAX(BJ$1:BJ350)+1,"")</f>
        <v/>
      </c>
      <c r="BK351" s="6" t="str">
        <f>IF($W351=BK$4,MAX(BK$1:BK350)+1,"")</f>
        <v/>
      </c>
      <c r="BL351" s="6" t="str">
        <f>IF($W351=BL$4,MAX(BL$1:BL350)+1,"")</f>
        <v/>
      </c>
      <c r="BM351" s="6" t="str">
        <f>IF($W351=BM$4,MAX(BM$1:BM350)+1,"")</f>
        <v/>
      </c>
      <c r="BN351" s="6" t="str">
        <f>IF($W351=BN$4,MAX(BN$1:BN350)+1,"")</f>
        <v/>
      </c>
      <c r="BO351" s="6" t="str">
        <f>IF($W351=BO$4,MAX(BO$1:BO350)+1,"")</f>
        <v/>
      </c>
      <c r="BP351" s="6" t="str">
        <f>IF($W351=BP$4,MAX(BP$1:BP350)+1,"")</f>
        <v/>
      </c>
      <c r="BQ351" s="6" t="str">
        <f>IF($W351=BQ$4,MAX(BQ$1:BQ350)+1,"")</f>
        <v/>
      </c>
      <c r="BR351" s="6" t="str">
        <f>IF($W351=BR$4,MAX(BR$1:BR350)+1,"")</f>
        <v/>
      </c>
      <c r="BS351" s="6" t="str">
        <f>IF($W351=BS$4,MAX(BS$1:BS350)+1,"")</f>
        <v/>
      </c>
      <c r="BT351" s="6" t="str">
        <f>IF($W351=BT$4,MAX(BT$1:BT350)+1,"")</f>
        <v/>
      </c>
      <c r="BU351" s="6" t="str">
        <f>IF($W351=BU$4,MAX(BU$1:BU350)+1,"")</f>
        <v/>
      </c>
      <c r="BV351" s="6" t="str">
        <f>IF($W351=BV$4,MAX(BV$1:BV350)+1,"")</f>
        <v/>
      </c>
      <c r="BW351" s="6" t="str">
        <f>IF($W351=BW$4,MAX(BW$1:BW350)+1,"")</f>
        <v/>
      </c>
      <c r="BX351" s="6" t="str">
        <f>IF($W351=BX$4,MAX(BX$1:BX350)+1,"")</f>
        <v/>
      </c>
      <c r="BY351" s="6" t="str">
        <f>IF($W351=BY$4,MAX(BY$1:BY350)+1,"")</f>
        <v/>
      </c>
      <c r="BZ351" s="6" t="str">
        <f>IF($W351=BZ$4,MAX(BZ$1:BZ350)+1,"")</f>
        <v/>
      </c>
      <c r="CA351" s="6" t="str">
        <f>IF($W351=CA$4,MAX(CA$1:CA350)+1,"")</f>
        <v/>
      </c>
      <c r="CB351" s="6" t="str">
        <f>IF($W351=CB$4,MAX(CB$1:CB350)+1,"")</f>
        <v/>
      </c>
      <c r="CC351" s="6" t="str">
        <f>IF($W351=CC$4,MAX(CC$1:CC350)+1,"")</f>
        <v/>
      </c>
      <c r="CD351" s="6" t="str">
        <f>IF($W351=CD$4,MAX(CD$1:CD350)+1,"")</f>
        <v/>
      </c>
      <c r="CE351" s="6" t="str">
        <f>IF($W351=CE$4,MAX(CE$1:CE350)+1,"")</f>
        <v/>
      </c>
      <c r="CF351" s="6" t="str">
        <f>IF($W351=CF$4,MAX(CF$1:CF350)+1,"")</f>
        <v/>
      </c>
      <c r="CG351" s="6" t="str">
        <f>IF($W351=CG$4,MAX(CG$1:CG350)+1,"")</f>
        <v/>
      </c>
      <c r="CH351" s="6" t="str">
        <f>IF($W351=CH$4,MAX(CH$1:CH350)+1,"")</f>
        <v/>
      </c>
      <c r="CI351" s="6" t="str">
        <f>IF($W351=CI$4,MAX(CI$1:CI350)+1,"")</f>
        <v/>
      </c>
      <c r="CJ351" s="6" t="str">
        <f>IF($W351=CJ$4,MAX(CJ$1:CJ350)+1,"")</f>
        <v/>
      </c>
      <c r="CK351" s="6" t="str">
        <f>IF($W351=CK$4,MAX(CK$1:CK350)+1,"")</f>
        <v/>
      </c>
      <c r="CL351" s="6" t="str">
        <f>IF($W351=CL$4,MAX(CL$1:CL350)+1,"")</f>
        <v/>
      </c>
      <c r="CM351" s="6" t="str">
        <f>IF($W351=CM$4,MAX(CM$1:CM350)+1,"")</f>
        <v/>
      </c>
      <c r="CN351" s="6" t="str">
        <f>IF($W351=CN$4,MAX(CN$1:CN350)+1,"")</f>
        <v/>
      </c>
      <c r="CO351" s="6" t="str">
        <f>IF($W351=CO$4,MAX(CO$1:CO350)+1,"")</f>
        <v/>
      </c>
      <c r="CP351" s="6" t="str">
        <f>IF($W351=CP$4,MAX(CP$1:CP350)+1,"")</f>
        <v/>
      </c>
      <c r="CQ351" s="6" t="str">
        <f>IF($W351=CQ$4,MAX(CQ$1:CQ350)+1,"")</f>
        <v/>
      </c>
      <c r="CR351" s="6" t="str">
        <f>IF($W351=CR$4,MAX(CR$1:CR350)+1,"")</f>
        <v/>
      </c>
      <c r="CS351" s="6" t="str">
        <f>IF($W351=CS$4,MAX(CS$1:CS350)+1,"")</f>
        <v/>
      </c>
      <c r="CT351" s="5">
        <f t="shared" si="80"/>
        <v>6</v>
      </c>
      <c r="CU351" s="6" t="str">
        <f t="shared" si="81"/>
        <v>1709901808881</v>
      </c>
      <c r="CV351" s="5" t="str">
        <f t="shared" si="82"/>
        <v>เด็กหญิง</v>
      </c>
      <c r="CW351" s="5" t="str" cm="1">
        <f t="array" ref="CW351">RIGHT(F351,MIN(LEN(SUBSTITUTE(F351,รายชื่อนักเรียนแยกห้อง!$AD$5:$AD$8,""))))</f>
        <v>นินณพัฒน์</v>
      </c>
      <c r="CX351" s="6" t="str">
        <f t="shared" si="83"/>
        <v/>
      </c>
      <c r="CY351" s="6">
        <f t="shared" si="84"/>
        <v>0</v>
      </c>
      <c r="CZ351" s="5" t="str">
        <f t="shared" si="85"/>
        <v>มัธยมศึกษาปีที่ 3/1-</v>
      </c>
      <c r="DA351" s="5" t="str">
        <f t="shared" si="86"/>
        <v>มัธยมศึกษาปีที่ 3/1-0</v>
      </c>
      <c r="DC351" s="6" t="str">
        <f>IF(DB351="วิทย์-คณิต (เตรียมวิศวะ)",MAX($DC$1:DC350)+1,"")</f>
        <v/>
      </c>
      <c r="DD351" s="6" t="str">
        <f>IF(DB351="วิทย์-คณิต (วิทยาศาสตร์สุขภาพ)",MAX($DD$1:DD350)+1,"")</f>
        <v/>
      </c>
      <c r="DE351" s="6" t="str">
        <f>IF(DB351="ศิลป์การจัดการธุรกิจการค้าสมัยใหม่",MAX($DE$1:DE350)+1,"")</f>
        <v/>
      </c>
      <c r="DF351" s="6" t="str">
        <f>IF(DB351="ศิลป์ภาษาจีนเพื่อธุรกิจ 4.0",MAX($DF$1:DF350)+1,"")</f>
        <v/>
      </c>
      <c r="DG351" s="6" t="str">
        <f>IF(DB351="ศิลป์ภาษาอังกฤษเพื่อการสื่อสารธุรกิจ",MAX($DG$1:DG350)+1,"")</f>
        <v/>
      </c>
      <c r="DH351" s="6" t="str">
        <f>IF(DB351="นวัตกรรมการจัดการเกษตร",MAX($DH$1:DH350)+1,"")</f>
        <v/>
      </c>
      <c r="DI351" s="5">
        <f t="shared" si="87"/>
        <v>0</v>
      </c>
      <c r="DJ351" s="5" t="str">
        <f t="shared" si="88"/>
        <v>มัธยมศึกษาปีที่ 3/1-15</v>
      </c>
      <c r="DK351" s="5" t="str">
        <f t="shared" si="89"/>
        <v>-0</v>
      </c>
      <c r="DL351" s="5" t="str">
        <f t="shared" si="90"/>
        <v>มัธยมศึกษาปีที่ 3</v>
      </c>
    </row>
    <row r="352" spans="1:116">
      <c r="A352" s="5" t="str">
        <f t="shared" si="76"/>
        <v>มัธยมศึกษาปีที่ 3/1-16</v>
      </c>
      <c r="B352" s="5" t="str">
        <f t="shared" si="77"/>
        <v>ช68304-1</v>
      </c>
      <c r="C352" s="5" t="str">
        <f t="shared" si="78"/>
        <v>-0</v>
      </c>
      <c r="D352" s="8">
        <v>16</v>
      </c>
      <c r="E352" s="9" t="s">
        <v>935</v>
      </c>
      <c r="F352" s="3" t="s">
        <v>936</v>
      </c>
      <c r="G352" s="3" t="s">
        <v>937</v>
      </c>
      <c r="H352" s="11">
        <v>1</v>
      </c>
      <c r="I352" s="11">
        <v>7</v>
      </c>
      <c r="J352" s="11">
        <v>0</v>
      </c>
      <c r="K352" s="11">
        <v>9</v>
      </c>
      <c r="L352" s="11">
        <v>9</v>
      </c>
      <c r="M352" s="11">
        <v>0</v>
      </c>
      <c r="N352" s="11">
        <v>1</v>
      </c>
      <c r="O352" s="11">
        <v>8</v>
      </c>
      <c r="P352" s="11">
        <v>7</v>
      </c>
      <c r="Q352" s="11">
        <v>6</v>
      </c>
      <c r="R352" s="11">
        <v>9</v>
      </c>
      <c r="S352" s="11">
        <v>8</v>
      </c>
      <c r="T352" s="11">
        <v>4</v>
      </c>
      <c r="U352" s="11" t="s">
        <v>583</v>
      </c>
      <c r="W352" s="6" t="str">
        <f>IF(X352="","",IF(X352=รายชื่อชมรม!$B$23,รายชื่อชมรม!$A$23,IF(X352=รายชื่อชมรม!$B$24,รายชื่อชมรม!$A$24,IF(X352=รายชื่อชมรม!$B$25,รายชื่อชมรม!$A$25,IF(X352=รายชื่อชมรม!$B$26,รายชื่อชมรม!$A$26,IF(X352=รายชื่อชมรม!$B$27,รายชื่อชมรม!$A$27,IF(X352=รายชื่อชมรม!$B$28,รายชื่อชมรม!$A$28,IF(X352=รายชื่อชมรม!$B$29,รายชื่อชมรม!$A$29,IF(X352=รายชื่อชมรม!$B$30,รายชื่อชมรม!$A$30,IF(X352=รายชื่อชมรม!$B$31,รายชื่อชมรม!$A$31,IF(X352=รายชื่อชมรม!$B$32,รายชื่อชมรม!$A$32,"-")))))))))))</f>
        <v>ช68304</v>
      </c>
      <c r="X352" s="6" t="s">
        <v>2311</v>
      </c>
      <c r="Y352" s="6" t="str">
        <f>IF(W352=0,"",IF(W352="-","",IF(W352="","",VLOOKUP(W352,รายชื่อชมรม!$A$3:$F$83,3,FALSE))))</f>
        <v>นายวสันต์  แสงรัตนกูล</v>
      </c>
      <c r="Z352" s="6" t="str">
        <f>IF(Y352=$Z$4,MAX(Z$1:$Z351)+1,"")</f>
        <v/>
      </c>
      <c r="AA352" s="6" t="str">
        <f>IF($Y352=AA$4,MAX(AA$1:AA351)+1,"")</f>
        <v/>
      </c>
      <c r="AB352" s="6" t="str">
        <f>IF($Y352=AB$4,MAX(AB$1:AB351)+1,"")</f>
        <v/>
      </c>
      <c r="AC352" s="6" t="str">
        <f>IF($Y352=AC$4,MAX(AC$1:AC351)+1,"")</f>
        <v/>
      </c>
      <c r="AD352" s="6" t="str">
        <f>IF($Y352=AD$4,MAX(AD$1:AD351)+1,"")</f>
        <v/>
      </c>
      <c r="AE352" s="6" t="str">
        <f>IF($Y352=AE$4,MAX(AE$1:AE351)+1,"")</f>
        <v/>
      </c>
      <c r="AF352" s="6" t="str">
        <f>IF($Y352=AF$4,MAX(AF$1:AF351)+1,"")</f>
        <v/>
      </c>
      <c r="AG352" s="6" t="str">
        <f>IF($Y352=AG$4,MAX(AG$1:AG351)+1,"")</f>
        <v/>
      </c>
      <c r="AH352" s="6" t="str">
        <f>IF($Y352=AH$4,MAX(AH$1:AH351)+1,"")</f>
        <v/>
      </c>
      <c r="AI352" s="5">
        <f t="shared" si="79"/>
        <v>0</v>
      </c>
      <c r="AK352" s="6" t="str">
        <f>IF($W352=AK$4,MAX(AK$1:AK351)+1,"")</f>
        <v/>
      </c>
      <c r="AL352" s="6" t="str">
        <f>IF($W352=AL$4,MAX(AL$1:AL351)+1,"")</f>
        <v/>
      </c>
      <c r="AM352" s="6" t="str">
        <f>IF($W352=AM$4,MAX(AM$1:AM351)+1,"")</f>
        <v/>
      </c>
      <c r="AN352" s="6" t="str">
        <f>IF($W352=AN$4,MAX(AN$1:AN351)+1,"")</f>
        <v/>
      </c>
      <c r="AO352" s="6" t="str">
        <f>IF($W352=AO$4,MAX(AO$1:AO351)+1,"")</f>
        <v/>
      </c>
      <c r="AP352" s="6" t="str">
        <f>IF($W352=AP$4,MAX(AP$1:AP351)+1,"")</f>
        <v/>
      </c>
      <c r="AQ352" s="6" t="str">
        <f>IF($W352=AQ$4,MAX(AQ$1:AQ351)+1,"")</f>
        <v/>
      </c>
      <c r="AR352" s="6" t="str">
        <f>IF($W352=AR$4,MAX(AR$1:AR351)+1,"")</f>
        <v/>
      </c>
      <c r="AS352" s="6" t="str">
        <f>IF($W352=AS$4,MAX(AS$1:AS351)+1,"")</f>
        <v/>
      </c>
      <c r="AT352" s="6" t="str">
        <f>IF($W352=AT$4,MAX(AT$1:AT351)+1,"")</f>
        <v/>
      </c>
      <c r="AU352" s="6" t="str">
        <f>IF($W352=AU$4,MAX(AU$1:AU351)+1,"")</f>
        <v/>
      </c>
      <c r="AV352" s="6" t="str">
        <f>IF($W352=AV$4,MAX(AV$1:AV351)+1,"")</f>
        <v/>
      </c>
      <c r="AW352" s="6" t="str">
        <f>IF($W352=AW$4,MAX(AW$1:AW351)+1,"")</f>
        <v/>
      </c>
      <c r="AX352" s="6" t="str">
        <f>IF($W352=AX$4,MAX(AX$1:AX351)+1,"")</f>
        <v/>
      </c>
      <c r="AY352" s="6" t="str">
        <f>IF($W352=AY$4,MAX(AY$1:AY351)+1,"")</f>
        <v/>
      </c>
      <c r="AZ352" s="6" t="str">
        <f>IF($W352=AZ$4,MAX(AZ$1:AZ351)+1,"")</f>
        <v/>
      </c>
      <c r="BA352" s="6" t="str">
        <f>IF($W352=BA$4,MAX(BA$1:BA351)+1,"")</f>
        <v/>
      </c>
      <c r="BB352" s="6" t="str">
        <f>IF($W352=BB$4,MAX(BB$1:BB351)+1,"")</f>
        <v/>
      </c>
      <c r="BC352" s="6" t="str">
        <f>IF($W352=BC$4,MAX(BC$1:BC351)+1,"")</f>
        <v/>
      </c>
      <c r="BD352" s="6" t="str">
        <f>IF($W352=BD$4,MAX(BD$1:BD351)+1,"")</f>
        <v/>
      </c>
      <c r="BE352" s="6" t="str">
        <f>IF($W352=BE$4,MAX(BE$1:BE351)+1,"")</f>
        <v/>
      </c>
      <c r="BF352" s="6" t="str">
        <f>IF($W352=BF$4,MAX(BF$1:BF351)+1,"")</f>
        <v/>
      </c>
      <c r="BG352" s="6" t="str">
        <f>IF($W352=BG$4,MAX(BG$1:BG351)+1,"")</f>
        <v/>
      </c>
      <c r="BH352" s="6" t="str">
        <f>IF($W352=BH$4,MAX(BH$1:BH351)+1,"")</f>
        <v/>
      </c>
      <c r="BI352" s="6">
        <f>IF($W352=BI$4,MAX(BI$1:BI351)+1,"")</f>
        <v>1</v>
      </c>
      <c r="BJ352" s="6" t="str">
        <f>IF($W352=BJ$4,MAX(BJ$1:BJ351)+1,"")</f>
        <v/>
      </c>
      <c r="BK352" s="6" t="str">
        <f>IF($W352=BK$4,MAX(BK$1:BK351)+1,"")</f>
        <v/>
      </c>
      <c r="BL352" s="6" t="str">
        <f>IF($W352=BL$4,MAX(BL$1:BL351)+1,"")</f>
        <v/>
      </c>
      <c r="BM352" s="6" t="str">
        <f>IF($W352=BM$4,MAX(BM$1:BM351)+1,"")</f>
        <v/>
      </c>
      <c r="BN352" s="6" t="str">
        <f>IF($W352=BN$4,MAX(BN$1:BN351)+1,"")</f>
        <v/>
      </c>
      <c r="BO352" s="6" t="str">
        <f>IF($W352=BO$4,MAX(BO$1:BO351)+1,"")</f>
        <v/>
      </c>
      <c r="BP352" s="6" t="str">
        <f>IF($W352=BP$4,MAX(BP$1:BP351)+1,"")</f>
        <v/>
      </c>
      <c r="BQ352" s="6" t="str">
        <f>IF($W352=BQ$4,MAX(BQ$1:BQ351)+1,"")</f>
        <v/>
      </c>
      <c r="BR352" s="6" t="str">
        <f>IF($W352=BR$4,MAX(BR$1:BR351)+1,"")</f>
        <v/>
      </c>
      <c r="BS352" s="6" t="str">
        <f>IF($W352=BS$4,MAX(BS$1:BS351)+1,"")</f>
        <v/>
      </c>
      <c r="BT352" s="6" t="str">
        <f>IF($W352=BT$4,MAX(BT$1:BT351)+1,"")</f>
        <v/>
      </c>
      <c r="BU352" s="6" t="str">
        <f>IF($W352=BU$4,MAX(BU$1:BU351)+1,"")</f>
        <v/>
      </c>
      <c r="BV352" s="6" t="str">
        <f>IF($W352=BV$4,MAX(BV$1:BV351)+1,"")</f>
        <v/>
      </c>
      <c r="BW352" s="6" t="str">
        <f>IF($W352=BW$4,MAX(BW$1:BW351)+1,"")</f>
        <v/>
      </c>
      <c r="BX352" s="6" t="str">
        <f>IF($W352=BX$4,MAX(BX$1:BX351)+1,"")</f>
        <v/>
      </c>
      <c r="BY352" s="6" t="str">
        <f>IF($W352=BY$4,MAX(BY$1:BY351)+1,"")</f>
        <v/>
      </c>
      <c r="BZ352" s="6" t="str">
        <f>IF($W352=BZ$4,MAX(BZ$1:BZ351)+1,"")</f>
        <v/>
      </c>
      <c r="CA352" s="6" t="str">
        <f>IF($W352=CA$4,MAX(CA$1:CA351)+1,"")</f>
        <v/>
      </c>
      <c r="CB352" s="6" t="str">
        <f>IF($W352=CB$4,MAX(CB$1:CB351)+1,"")</f>
        <v/>
      </c>
      <c r="CC352" s="6" t="str">
        <f>IF($W352=CC$4,MAX(CC$1:CC351)+1,"")</f>
        <v/>
      </c>
      <c r="CD352" s="6" t="str">
        <f>IF($W352=CD$4,MAX(CD$1:CD351)+1,"")</f>
        <v/>
      </c>
      <c r="CE352" s="6" t="str">
        <f>IF($W352=CE$4,MAX(CE$1:CE351)+1,"")</f>
        <v/>
      </c>
      <c r="CF352" s="6" t="str">
        <f>IF($W352=CF$4,MAX(CF$1:CF351)+1,"")</f>
        <v/>
      </c>
      <c r="CG352" s="6" t="str">
        <f>IF($W352=CG$4,MAX(CG$1:CG351)+1,"")</f>
        <v/>
      </c>
      <c r="CH352" s="6" t="str">
        <f>IF($W352=CH$4,MAX(CH$1:CH351)+1,"")</f>
        <v/>
      </c>
      <c r="CI352" s="6" t="str">
        <f>IF($W352=CI$4,MAX(CI$1:CI351)+1,"")</f>
        <v/>
      </c>
      <c r="CJ352" s="6" t="str">
        <f>IF($W352=CJ$4,MAX(CJ$1:CJ351)+1,"")</f>
        <v/>
      </c>
      <c r="CK352" s="6" t="str">
        <f>IF($W352=CK$4,MAX(CK$1:CK351)+1,"")</f>
        <v/>
      </c>
      <c r="CL352" s="6" t="str">
        <f>IF($W352=CL$4,MAX(CL$1:CL351)+1,"")</f>
        <v/>
      </c>
      <c r="CM352" s="6" t="str">
        <f>IF($W352=CM$4,MAX(CM$1:CM351)+1,"")</f>
        <v/>
      </c>
      <c r="CN352" s="6" t="str">
        <f>IF($W352=CN$4,MAX(CN$1:CN351)+1,"")</f>
        <v/>
      </c>
      <c r="CO352" s="6" t="str">
        <f>IF($W352=CO$4,MAX(CO$1:CO351)+1,"")</f>
        <v/>
      </c>
      <c r="CP352" s="6" t="str">
        <f>IF($W352=CP$4,MAX(CP$1:CP351)+1,"")</f>
        <v/>
      </c>
      <c r="CQ352" s="6" t="str">
        <f>IF($W352=CQ$4,MAX(CQ$1:CQ351)+1,"")</f>
        <v/>
      </c>
      <c r="CR352" s="6" t="str">
        <f>IF($W352=CR$4,MAX(CR$1:CR351)+1,"")</f>
        <v/>
      </c>
      <c r="CS352" s="6" t="str">
        <f>IF($W352=CS$4,MAX(CS$1:CS351)+1,"")</f>
        <v/>
      </c>
      <c r="CT352" s="5">
        <f t="shared" si="80"/>
        <v>1</v>
      </c>
      <c r="CU352" s="6" t="str">
        <f t="shared" si="81"/>
        <v>1709901876984</v>
      </c>
      <c r="CV352" s="5" t="str">
        <f t="shared" si="82"/>
        <v>เด็กหญิง</v>
      </c>
      <c r="CW352" s="5" t="str" cm="1">
        <f t="array" ref="CW352">RIGHT(F352,MIN(LEN(SUBSTITUTE(F352,รายชื่อนักเรียนแยกห้อง!$AD$5:$AD$8,""))))</f>
        <v>อัญชิสา</v>
      </c>
      <c r="CX352" s="6" t="str">
        <f t="shared" si="83"/>
        <v/>
      </c>
      <c r="CY352" s="6">
        <f t="shared" si="84"/>
        <v>0</v>
      </c>
      <c r="CZ352" s="5" t="str">
        <f t="shared" si="85"/>
        <v>มัธยมศึกษาปีที่ 3/1-</v>
      </c>
      <c r="DA352" s="5" t="str">
        <f t="shared" si="86"/>
        <v>มัธยมศึกษาปีที่ 3/1-0</v>
      </c>
      <c r="DC352" s="6" t="str">
        <f>IF(DB352="วิทย์-คณิต (เตรียมวิศวะ)",MAX($DC$1:DC351)+1,"")</f>
        <v/>
      </c>
      <c r="DD352" s="6" t="str">
        <f>IF(DB352="วิทย์-คณิต (วิทยาศาสตร์สุขภาพ)",MAX($DD$1:DD351)+1,"")</f>
        <v/>
      </c>
      <c r="DE352" s="6" t="str">
        <f>IF(DB352="ศิลป์การจัดการธุรกิจการค้าสมัยใหม่",MAX($DE$1:DE351)+1,"")</f>
        <v/>
      </c>
      <c r="DF352" s="6" t="str">
        <f>IF(DB352="ศิลป์ภาษาจีนเพื่อธุรกิจ 4.0",MAX($DF$1:DF351)+1,"")</f>
        <v/>
      </c>
      <c r="DG352" s="6" t="str">
        <f>IF(DB352="ศิลป์ภาษาอังกฤษเพื่อการสื่อสารธุรกิจ",MAX($DG$1:DG351)+1,"")</f>
        <v/>
      </c>
      <c r="DH352" s="6" t="str">
        <f>IF(DB352="นวัตกรรมการจัดการเกษตร",MAX($DH$1:DH351)+1,"")</f>
        <v/>
      </c>
      <c r="DI352" s="5">
        <f t="shared" si="87"/>
        <v>0</v>
      </c>
      <c r="DJ352" s="5" t="str">
        <f t="shared" si="88"/>
        <v>มัธยมศึกษาปีที่ 3/1-16</v>
      </c>
      <c r="DK352" s="5" t="str">
        <f t="shared" si="89"/>
        <v>-0</v>
      </c>
      <c r="DL352" s="5" t="str">
        <f t="shared" si="90"/>
        <v>มัธยมศึกษาปีที่ 3</v>
      </c>
    </row>
    <row r="353" spans="1:116">
      <c r="A353" s="5" t="str">
        <f t="shared" si="76"/>
        <v>มัธยมศึกษาปีที่ 3/1-17</v>
      </c>
      <c r="B353" s="5" t="str">
        <f t="shared" si="77"/>
        <v>ช68304-2</v>
      </c>
      <c r="C353" s="5" t="str">
        <f t="shared" si="78"/>
        <v>-0</v>
      </c>
      <c r="D353" s="8">
        <v>17</v>
      </c>
      <c r="E353" s="9" t="s">
        <v>938</v>
      </c>
      <c r="F353" s="3" t="s">
        <v>939</v>
      </c>
      <c r="G353" s="3" t="s">
        <v>940</v>
      </c>
      <c r="H353" s="11">
        <v>1</v>
      </c>
      <c r="I353" s="11">
        <v>7</v>
      </c>
      <c r="J353" s="11">
        <v>0</v>
      </c>
      <c r="K353" s="11">
        <v>9</v>
      </c>
      <c r="L353" s="11">
        <v>9</v>
      </c>
      <c r="M353" s="11">
        <v>0</v>
      </c>
      <c r="N353" s="11">
        <v>1</v>
      </c>
      <c r="O353" s="11">
        <v>8</v>
      </c>
      <c r="P353" s="11">
        <v>4</v>
      </c>
      <c r="Q353" s="11">
        <v>4</v>
      </c>
      <c r="R353" s="11">
        <v>5</v>
      </c>
      <c r="S353" s="11">
        <v>0</v>
      </c>
      <c r="T353" s="11">
        <v>1</v>
      </c>
      <c r="U353" s="11" t="s">
        <v>583</v>
      </c>
      <c r="W353" s="6" t="str">
        <f>IF(X353="","",IF(X353=รายชื่อชมรม!$B$23,รายชื่อชมรม!$A$23,IF(X353=รายชื่อชมรม!$B$24,รายชื่อชมรม!$A$24,IF(X353=รายชื่อชมรม!$B$25,รายชื่อชมรม!$A$25,IF(X353=รายชื่อชมรม!$B$26,รายชื่อชมรม!$A$26,IF(X353=รายชื่อชมรม!$B$27,รายชื่อชมรม!$A$27,IF(X353=รายชื่อชมรม!$B$28,รายชื่อชมรม!$A$28,IF(X353=รายชื่อชมรม!$B$29,รายชื่อชมรม!$A$29,IF(X353=รายชื่อชมรม!$B$30,รายชื่อชมรม!$A$30,IF(X353=รายชื่อชมรม!$B$31,รายชื่อชมรม!$A$31,IF(X353=รายชื่อชมรม!$B$32,รายชื่อชมรม!$A$32,"-")))))))))))</f>
        <v>ช68304</v>
      </c>
      <c r="X353" s="6" t="s">
        <v>2311</v>
      </c>
      <c r="Y353" s="6" t="str">
        <f>IF(W353=0,"",IF(W353="-","",IF(W353="","",VLOOKUP(W353,รายชื่อชมรม!$A$3:$F$83,3,FALSE))))</f>
        <v>นายวสันต์  แสงรัตนกูล</v>
      </c>
      <c r="Z353" s="6" t="str">
        <f>IF(Y353=$Z$4,MAX(Z$1:$Z352)+1,"")</f>
        <v/>
      </c>
      <c r="AA353" s="6" t="str">
        <f>IF($Y353=AA$4,MAX(AA$1:AA352)+1,"")</f>
        <v/>
      </c>
      <c r="AB353" s="6" t="str">
        <f>IF($Y353=AB$4,MAX(AB$1:AB352)+1,"")</f>
        <v/>
      </c>
      <c r="AC353" s="6" t="str">
        <f>IF($Y353=AC$4,MAX(AC$1:AC352)+1,"")</f>
        <v/>
      </c>
      <c r="AD353" s="6" t="str">
        <f>IF($Y353=AD$4,MAX(AD$1:AD352)+1,"")</f>
        <v/>
      </c>
      <c r="AE353" s="6" t="str">
        <f>IF($Y353=AE$4,MAX(AE$1:AE352)+1,"")</f>
        <v/>
      </c>
      <c r="AF353" s="6" t="str">
        <f>IF($Y353=AF$4,MAX(AF$1:AF352)+1,"")</f>
        <v/>
      </c>
      <c r="AG353" s="6" t="str">
        <f>IF($Y353=AG$4,MAX(AG$1:AG352)+1,"")</f>
        <v/>
      </c>
      <c r="AH353" s="6" t="str">
        <f>IF($Y353=AH$4,MAX(AH$1:AH352)+1,"")</f>
        <v/>
      </c>
      <c r="AI353" s="5">
        <f t="shared" si="79"/>
        <v>0</v>
      </c>
      <c r="AK353" s="6" t="str">
        <f>IF($W353=AK$4,MAX(AK$1:AK352)+1,"")</f>
        <v/>
      </c>
      <c r="AL353" s="6" t="str">
        <f>IF($W353=AL$4,MAX(AL$1:AL352)+1,"")</f>
        <v/>
      </c>
      <c r="AM353" s="6" t="str">
        <f>IF($W353=AM$4,MAX(AM$1:AM352)+1,"")</f>
        <v/>
      </c>
      <c r="AN353" s="6" t="str">
        <f>IF($W353=AN$4,MAX(AN$1:AN352)+1,"")</f>
        <v/>
      </c>
      <c r="AO353" s="6" t="str">
        <f>IF($W353=AO$4,MAX(AO$1:AO352)+1,"")</f>
        <v/>
      </c>
      <c r="AP353" s="6" t="str">
        <f>IF($W353=AP$4,MAX(AP$1:AP352)+1,"")</f>
        <v/>
      </c>
      <c r="AQ353" s="6" t="str">
        <f>IF($W353=AQ$4,MAX(AQ$1:AQ352)+1,"")</f>
        <v/>
      </c>
      <c r="AR353" s="6" t="str">
        <f>IF($W353=AR$4,MAX(AR$1:AR352)+1,"")</f>
        <v/>
      </c>
      <c r="AS353" s="6" t="str">
        <f>IF($W353=AS$4,MAX(AS$1:AS352)+1,"")</f>
        <v/>
      </c>
      <c r="AT353" s="6" t="str">
        <f>IF($W353=AT$4,MAX(AT$1:AT352)+1,"")</f>
        <v/>
      </c>
      <c r="AU353" s="6" t="str">
        <f>IF($W353=AU$4,MAX(AU$1:AU352)+1,"")</f>
        <v/>
      </c>
      <c r="AV353" s="6" t="str">
        <f>IF($W353=AV$4,MAX(AV$1:AV352)+1,"")</f>
        <v/>
      </c>
      <c r="AW353" s="6" t="str">
        <f>IF($W353=AW$4,MAX(AW$1:AW352)+1,"")</f>
        <v/>
      </c>
      <c r="AX353" s="6" t="str">
        <f>IF($W353=AX$4,MAX(AX$1:AX352)+1,"")</f>
        <v/>
      </c>
      <c r="AY353" s="6" t="str">
        <f>IF($W353=AY$4,MAX(AY$1:AY352)+1,"")</f>
        <v/>
      </c>
      <c r="AZ353" s="6" t="str">
        <f>IF($W353=AZ$4,MAX(AZ$1:AZ352)+1,"")</f>
        <v/>
      </c>
      <c r="BA353" s="6" t="str">
        <f>IF($W353=BA$4,MAX(BA$1:BA352)+1,"")</f>
        <v/>
      </c>
      <c r="BB353" s="6" t="str">
        <f>IF($W353=BB$4,MAX(BB$1:BB352)+1,"")</f>
        <v/>
      </c>
      <c r="BC353" s="6" t="str">
        <f>IF($W353=BC$4,MAX(BC$1:BC352)+1,"")</f>
        <v/>
      </c>
      <c r="BD353" s="6" t="str">
        <f>IF($W353=BD$4,MAX(BD$1:BD352)+1,"")</f>
        <v/>
      </c>
      <c r="BE353" s="6" t="str">
        <f>IF($W353=BE$4,MAX(BE$1:BE352)+1,"")</f>
        <v/>
      </c>
      <c r="BF353" s="6" t="str">
        <f>IF($W353=BF$4,MAX(BF$1:BF352)+1,"")</f>
        <v/>
      </c>
      <c r="BG353" s="6" t="str">
        <f>IF($W353=BG$4,MAX(BG$1:BG352)+1,"")</f>
        <v/>
      </c>
      <c r="BH353" s="6" t="str">
        <f>IF($W353=BH$4,MAX(BH$1:BH352)+1,"")</f>
        <v/>
      </c>
      <c r="BI353" s="6">
        <f>IF($W353=BI$4,MAX(BI$1:BI352)+1,"")</f>
        <v>2</v>
      </c>
      <c r="BJ353" s="6" t="str">
        <f>IF($W353=BJ$4,MAX(BJ$1:BJ352)+1,"")</f>
        <v/>
      </c>
      <c r="BK353" s="6" t="str">
        <f>IF($W353=BK$4,MAX(BK$1:BK352)+1,"")</f>
        <v/>
      </c>
      <c r="BL353" s="6" t="str">
        <f>IF($W353=BL$4,MAX(BL$1:BL352)+1,"")</f>
        <v/>
      </c>
      <c r="BM353" s="6" t="str">
        <f>IF($W353=BM$4,MAX(BM$1:BM352)+1,"")</f>
        <v/>
      </c>
      <c r="BN353" s="6" t="str">
        <f>IF($W353=BN$4,MAX(BN$1:BN352)+1,"")</f>
        <v/>
      </c>
      <c r="BO353" s="6" t="str">
        <f>IF($W353=BO$4,MAX(BO$1:BO352)+1,"")</f>
        <v/>
      </c>
      <c r="BP353" s="6" t="str">
        <f>IF($W353=BP$4,MAX(BP$1:BP352)+1,"")</f>
        <v/>
      </c>
      <c r="BQ353" s="6" t="str">
        <f>IF($W353=BQ$4,MAX(BQ$1:BQ352)+1,"")</f>
        <v/>
      </c>
      <c r="BR353" s="6" t="str">
        <f>IF($W353=BR$4,MAX(BR$1:BR352)+1,"")</f>
        <v/>
      </c>
      <c r="BS353" s="6" t="str">
        <f>IF($W353=BS$4,MAX(BS$1:BS352)+1,"")</f>
        <v/>
      </c>
      <c r="BT353" s="6" t="str">
        <f>IF($W353=BT$4,MAX(BT$1:BT352)+1,"")</f>
        <v/>
      </c>
      <c r="BU353" s="6" t="str">
        <f>IF($W353=BU$4,MAX(BU$1:BU352)+1,"")</f>
        <v/>
      </c>
      <c r="BV353" s="6" t="str">
        <f>IF($W353=BV$4,MAX(BV$1:BV352)+1,"")</f>
        <v/>
      </c>
      <c r="BW353" s="6" t="str">
        <f>IF($W353=BW$4,MAX(BW$1:BW352)+1,"")</f>
        <v/>
      </c>
      <c r="BX353" s="6" t="str">
        <f>IF($W353=BX$4,MAX(BX$1:BX352)+1,"")</f>
        <v/>
      </c>
      <c r="BY353" s="6" t="str">
        <f>IF($W353=BY$4,MAX(BY$1:BY352)+1,"")</f>
        <v/>
      </c>
      <c r="BZ353" s="6" t="str">
        <f>IF($W353=BZ$4,MAX(BZ$1:BZ352)+1,"")</f>
        <v/>
      </c>
      <c r="CA353" s="6" t="str">
        <f>IF($W353=CA$4,MAX(CA$1:CA352)+1,"")</f>
        <v/>
      </c>
      <c r="CB353" s="6" t="str">
        <f>IF($W353=CB$4,MAX(CB$1:CB352)+1,"")</f>
        <v/>
      </c>
      <c r="CC353" s="6" t="str">
        <f>IF($W353=CC$4,MAX(CC$1:CC352)+1,"")</f>
        <v/>
      </c>
      <c r="CD353" s="6" t="str">
        <f>IF($W353=CD$4,MAX(CD$1:CD352)+1,"")</f>
        <v/>
      </c>
      <c r="CE353" s="6" t="str">
        <f>IF($W353=CE$4,MAX(CE$1:CE352)+1,"")</f>
        <v/>
      </c>
      <c r="CF353" s="6" t="str">
        <f>IF($W353=CF$4,MAX(CF$1:CF352)+1,"")</f>
        <v/>
      </c>
      <c r="CG353" s="6" t="str">
        <f>IF($W353=CG$4,MAX(CG$1:CG352)+1,"")</f>
        <v/>
      </c>
      <c r="CH353" s="6" t="str">
        <f>IF($W353=CH$4,MAX(CH$1:CH352)+1,"")</f>
        <v/>
      </c>
      <c r="CI353" s="6" t="str">
        <f>IF($W353=CI$4,MAX(CI$1:CI352)+1,"")</f>
        <v/>
      </c>
      <c r="CJ353" s="6" t="str">
        <f>IF($W353=CJ$4,MAX(CJ$1:CJ352)+1,"")</f>
        <v/>
      </c>
      <c r="CK353" s="6" t="str">
        <f>IF($W353=CK$4,MAX(CK$1:CK352)+1,"")</f>
        <v/>
      </c>
      <c r="CL353" s="6" t="str">
        <f>IF($W353=CL$4,MAX(CL$1:CL352)+1,"")</f>
        <v/>
      </c>
      <c r="CM353" s="6" t="str">
        <f>IF($W353=CM$4,MAX(CM$1:CM352)+1,"")</f>
        <v/>
      </c>
      <c r="CN353" s="6" t="str">
        <f>IF($W353=CN$4,MAX(CN$1:CN352)+1,"")</f>
        <v/>
      </c>
      <c r="CO353" s="6" t="str">
        <f>IF($W353=CO$4,MAX(CO$1:CO352)+1,"")</f>
        <v/>
      </c>
      <c r="CP353" s="6" t="str">
        <f>IF($W353=CP$4,MAX(CP$1:CP352)+1,"")</f>
        <v/>
      </c>
      <c r="CQ353" s="6" t="str">
        <f>IF($W353=CQ$4,MAX(CQ$1:CQ352)+1,"")</f>
        <v/>
      </c>
      <c r="CR353" s="6" t="str">
        <f>IF($W353=CR$4,MAX(CR$1:CR352)+1,"")</f>
        <v/>
      </c>
      <c r="CS353" s="6" t="str">
        <f>IF($W353=CS$4,MAX(CS$1:CS352)+1,"")</f>
        <v/>
      </c>
      <c r="CT353" s="5">
        <f t="shared" si="80"/>
        <v>2</v>
      </c>
      <c r="CU353" s="6" t="str">
        <f t="shared" si="81"/>
        <v>1709901844501</v>
      </c>
      <c r="CV353" s="5" t="str">
        <f t="shared" si="82"/>
        <v>เด็กหญิง</v>
      </c>
      <c r="CW353" s="5" t="str" cm="1">
        <f t="array" ref="CW353">RIGHT(F353,MIN(LEN(SUBSTITUTE(F353,รายชื่อนักเรียนแยกห้อง!$AD$5:$AD$8,""))))</f>
        <v>วรกานต์</v>
      </c>
      <c r="CX353" s="6" t="str">
        <f t="shared" si="83"/>
        <v/>
      </c>
      <c r="CY353" s="6">
        <f t="shared" si="84"/>
        <v>0</v>
      </c>
      <c r="CZ353" s="5" t="str">
        <f t="shared" si="85"/>
        <v>มัธยมศึกษาปีที่ 3/1-</v>
      </c>
      <c r="DA353" s="5" t="str">
        <f t="shared" si="86"/>
        <v>มัธยมศึกษาปีที่ 3/1-0</v>
      </c>
      <c r="DC353" s="6" t="str">
        <f>IF(DB353="วิทย์-คณิต (เตรียมวิศวะ)",MAX($DC$1:DC352)+1,"")</f>
        <v/>
      </c>
      <c r="DD353" s="6" t="str">
        <f>IF(DB353="วิทย์-คณิต (วิทยาศาสตร์สุขภาพ)",MAX($DD$1:DD352)+1,"")</f>
        <v/>
      </c>
      <c r="DE353" s="6" t="str">
        <f>IF(DB353="ศิลป์การจัดการธุรกิจการค้าสมัยใหม่",MAX($DE$1:DE352)+1,"")</f>
        <v/>
      </c>
      <c r="DF353" s="6" t="str">
        <f>IF(DB353="ศิลป์ภาษาจีนเพื่อธุรกิจ 4.0",MAX($DF$1:DF352)+1,"")</f>
        <v/>
      </c>
      <c r="DG353" s="6" t="str">
        <f>IF(DB353="ศิลป์ภาษาอังกฤษเพื่อการสื่อสารธุรกิจ",MAX($DG$1:DG352)+1,"")</f>
        <v/>
      </c>
      <c r="DH353" s="6" t="str">
        <f>IF(DB353="นวัตกรรมการจัดการเกษตร",MAX($DH$1:DH352)+1,"")</f>
        <v/>
      </c>
      <c r="DI353" s="5">
        <f t="shared" si="87"/>
        <v>0</v>
      </c>
      <c r="DJ353" s="5" t="str">
        <f t="shared" si="88"/>
        <v>มัธยมศึกษาปีที่ 3/1-17</v>
      </c>
      <c r="DK353" s="5" t="str">
        <f t="shared" si="89"/>
        <v>-0</v>
      </c>
      <c r="DL353" s="5" t="str">
        <f t="shared" si="90"/>
        <v>มัธยมศึกษาปีที่ 3</v>
      </c>
    </row>
    <row r="354" spans="1:116">
      <c r="A354" s="5" t="str">
        <f t="shared" si="76"/>
        <v>มัธยมศึกษาปีที่ 3/1-18</v>
      </c>
      <c r="B354" s="5" t="str">
        <f t="shared" si="77"/>
        <v>ช68304-3</v>
      </c>
      <c r="C354" s="5" t="str">
        <f t="shared" si="78"/>
        <v>-0</v>
      </c>
      <c r="D354" s="8">
        <v>18</v>
      </c>
      <c r="E354" s="9" t="s">
        <v>941</v>
      </c>
      <c r="F354" s="3" t="s">
        <v>942</v>
      </c>
      <c r="G354" s="3" t="s">
        <v>943</v>
      </c>
      <c r="H354" s="11">
        <v>1</v>
      </c>
      <c r="I354" s="11">
        <v>7</v>
      </c>
      <c r="J354" s="11">
        <v>0</v>
      </c>
      <c r="K354" s="11">
        <v>9</v>
      </c>
      <c r="L354" s="11">
        <v>9</v>
      </c>
      <c r="M354" s="11">
        <v>0</v>
      </c>
      <c r="N354" s="11">
        <v>1</v>
      </c>
      <c r="O354" s="11">
        <v>8</v>
      </c>
      <c r="P354" s="11">
        <v>7</v>
      </c>
      <c r="Q354" s="11">
        <v>0</v>
      </c>
      <c r="R354" s="11">
        <v>3</v>
      </c>
      <c r="S354" s="11">
        <v>6</v>
      </c>
      <c r="T354" s="11">
        <v>6</v>
      </c>
      <c r="U354" s="11" t="s">
        <v>583</v>
      </c>
      <c r="W354" s="6" t="str">
        <f>IF(X354="","",IF(X354=รายชื่อชมรม!$B$23,รายชื่อชมรม!$A$23,IF(X354=รายชื่อชมรม!$B$24,รายชื่อชมรม!$A$24,IF(X354=รายชื่อชมรม!$B$25,รายชื่อชมรม!$A$25,IF(X354=รายชื่อชมรม!$B$26,รายชื่อชมรม!$A$26,IF(X354=รายชื่อชมรม!$B$27,รายชื่อชมรม!$A$27,IF(X354=รายชื่อชมรม!$B$28,รายชื่อชมรม!$A$28,IF(X354=รายชื่อชมรม!$B$29,รายชื่อชมรม!$A$29,IF(X354=รายชื่อชมรม!$B$30,รายชื่อชมรม!$A$30,IF(X354=รายชื่อชมรม!$B$31,รายชื่อชมรม!$A$31,IF(X354=รายชื่อชมรม!$B$32,รายชื่อชมรม!$A$32,"-")))))))))))</f>
        <v>ช68304</v>
      </c>
      <c r="X354" s="6" t="s">
        <v>2311</v>
      </c>
      <c r="Y354" s="6" t="str">
        <f>IF(W354=0,"",IF(W354="-","",IF(W354="","",VLOOKUP(W354,รายชื่อชมรม!$A$3:$F$83,3,FALSE))))</f>
        <v>นายวสันต์  แสงรัตนกูล</v>
      </c>
      <c r="Z354" s="6" t="str">
        <f>IF(Y354=$Z$4,MAX(Z$1:$Z353)+1,"")</f>
        <v/>
      </c>
      <c r="AA354" s="6" t="str">
        <f>IF($Y354=AA$4,MAX(AA$1:AA353)+1,"")</f>
        <v/>
      </c>
      <c r="AB354" s="6" t="str">
        <f>IF($Y354=AB$4,MAX(AB$1:AB353)+1,"")</f>
        <v/>
      </c>
      <c r="AC354" s="6" t="str">
        <f>IF($Y354=AC$4,MAX(AC$1:AC353)+1,"")</f>
        <v/>
      </c>
      <c r="AD354" s="6" t="str">
        <f>IF($Y354=AD$4,MAX(AD$1:AD353)+1,"")</f>
        <v/>
      </c>
      <c r="AE354" s="6" t="str">
        <f>IF($Y354=AE$4,MAX(AE$1:AE353)+1,"")</f>
        <v/>
      </c>
      <c r="AF354" s="6" t="str">
        <f>IF($Y354=AF$4,MAX(AF$1:AF353)+1,"")</f>
        <v/>
      </c>
      <c r="AG354" s="6" t="str">
        <f>IF($Y354=AG$4,MAX(AG$1:AG353)+1,"")</f>
        <v/>
      </c>
      <c r="AH354" s="6" t="str">
        <f>IF($Y354=AH$4,MAX(AH$1:AH353)+1,"")</f>
        <v/>
      </c>
      <c r="AI354" s="5">
        <f t="shared" si="79"/>
        <v>0</v>
      </c>
      <c r="AK354" s="6" t="str">
        <f>IF($W354=AK$4,MAX(AK$1:AK353)+1,"")</f>
        <v/>
      </c>
      <c r="AL354" s="6" t="str">
        <f>IF($W354=AL$4,MAX(AL$1:AL353)+1,"")</f>
        <v/>
      </c>
      <c r="AM354" s="6" t="str">
        <f>IF($W354=AM$4,MAX(AM$1:AM353)+1,"")</f>
        <v/>
      </c>
      <c r="AN354" s="6" t="str">
        <f>IF($W354=AN$4,MAX(AN$1:AN353)+1,"")</f>
        <v/>
      </c>
      <c r="AO354" s="6" t="str">
        <f>IF($W354=AO$4,MAX(AO$1:AO353)+1,"")</f>
        <v/>
      </c>
      <c r="AP354" s="6" t="str">
        <f>IF($W354=AP$4,MAX(AP$1:AP353)+1,"")</f>
        <v/>
      </c>
      <c r="AQ354" s="6" t="str">
        <f>IF($W354=AQ$4,MAX(AQ$1:AQ353)+1,"")</f>
        <v/>
      </c>
      <c r="AR354" s="6" t="str">
        <f>IF($W354=AR$4,MAX(AR$1:AR353)+1,"")</f>
        <v/>
      </c>
      <c r="AS354" s="6" t="str">
        <f>IF($W354=AS$4,MAX(AS$1:AS353)+1,"")</f>
        <v/>
      </c>
      <c r="AT354" s="6" t="str">
        <f>IF($W354=AT$4,MAX(AT$1:AT353)+1,"")</f>
        <v/>
      </c>
      <c r="AU354" s="6" t="str">
        <f>IF($W354=AU$4,MAX(AU$1:AU353)+1,"")</f>
        <v/>
      </c>
      <c r="AV354" s="6" t="str">
        <f>IF($W354=AV$4,MAX(AV$1:AV353)+1,"")</f>
        <v/>
      </c>
      <c r="AW354" s="6" t="str">
        <f>IF($W354=AW$4,MAX(AW$1:AW353)+1,"")</f>
        <v/>
      </c>
      <c r="AX354" s="6" t="str">
        <f>IF($W354=AX$4,MAX(AX$1:AX353)+1,"")</f>
        <v/>
      </c>
      <c r="AY354" s="6" t="str">
        <f>IF($W354=AY$4,MAX(AY$1:AY353)+1,"")</f>
        <v/>
      </c>
      <c r="AZ354" s="6" t="str">
        <f>IF($W354=AZ$4,MAX(AZ$1:AZ353)+1,"")</f>
        <v/>
      </c>
      <c r="BA354" s="6" t="str">
        <f>IF($W354=BA$4,MAX(BA$1:BA353)+1,"")</f>
        <v/>
      </c>
      <c r="BB354" s="6" t="str">
        <f>IF($W354=BB$4,MAX(BB$1:BB353)+1,"")</f>
        <v/>
      </c>
      <c r="BC354" s="6" t="str">
        <f>IF($W354=BC$4,MAX(BC$1:BC353)+1,"")</f>
        <v/>
      </c>
      <c r="BD354" s="6" t="str">
        <f>IF($W354=BD$4,MAX(BD$1:BD353)+1,"")</f>
        <v/>
      </c>
      <c r="BE354" s="6" t="str">
        <f>IF($W354=BE$4,MAX(BE$1:BE353)+1,"")</f>
        <v/>
      </c>
      <c r="BF354" s="6" t="str">
        <f>IF($W354=BF$4,MAX(BF$1:BF353)+1,"")</f>
        <v/>
      </c>
      <c r="BG354" s="6" t="str">
        <f>IF($W354=BG$4,MAX(BG$1:BG353)+1,"")</f>
        <v/>
      </c>
      <c r="BH354" s="6" t="str">
        <f>IF($W354=BH$4,MAX(BH$1:BH353)+1,"")</f>
        <v/>
      </c>
      <c r="BI354" s="6">
        <f>IF($W354=BI$4,MAX(BI$1:BI353)+1,"")</f>
        <v>3</v>
      </c>
      <c r="BJ354" s="6" t="str">
        <f>IF($W354=BJ$4,MAX(BJ$1:BJ353)+1,"")</f>
        <v/>
      </c>
      <c r="BK354" s="6" t="str">
        <f>IF($W354=BK$4,MAX(BK$1:BK353)+1,"")</f>
        <v/>
      </c>
      <c r="BL354" s="6" t="str">
        <f>IF($W354=BL$4,MAX(BL$1:BL353)+1,"")</f>
        <v/>
      </c>
      <c r="BM354" s="6" t="str">
        <f>IF($W354=BM$4,MAX(BM$1:BM353)+1,"")</f>
        <v/>
      </c>
      <c r="BN354" s="6" t="str">
        <f>IF($W354=BN$4,MAX(BN$1:BN353)+1,"")</f>
        <v/>
      </c>
      <c r="BO354" s="6" t="str">
        <f>IF($W354=BO$4,MAX(BO$1:BO353)+1,"")</f>
        <v/>
      </c>
      <c r="BP354" s="6" t="str">
        <f>IF($W354=BP$4,MAX(BP$1:BP353)+1,"")</f>
        <v/>
      </c>
      <c r="BQ354" s="6" t="str">
        <f>IF($W354=BQ$4,MAX(BQ$1:BQ353)+1,"")</f>
        <v/>
      </c>
      <c r="BR354" s="6" t="str">
        <f>IF($W354=BR$4,MAX(BR$1:BR353)+1,"")</f>
        <v/>
      </c>
      <c r="BS354" s="6" t="str">
        <f>IF($W354=BS$4,MAX(BS$1:BS353)+1,"")</f>
        <v/>
      </c>
      <c r="BT354" s="6" t="str">
        <f>IF($W354=BT$4,MAX(BT$1:BT353)+1,"")</f>
        <v/>
      </c>
      <c r="BU354" s="6" t="str">
        <f>IF($W354=BU$4,MAX(BU$1:BU353)+1,"")</f>
        <v/>
      </c>
      <c r="BV354" s="6" t="str">
        <f>IF($W354=BV$4,MAX(BV$1:BV353)+1,"")</f>
        <v/>
      </c>
      <c r="BW354" s="6" t="str">
        <f>IF($W354=BW$4,MAX(BW$1:BW353)+1,"")</f>
        <v/>
      </c>
      <c r="BX354" s="6" t="str">
        <f>IF($W354=BX$4,MAX(BX$1:BX353)+1,"")</f>
        <v/>
      </c>
      <c r="BY354" s="6" t="str">
        <f>IF($W354=BY$4,MAX(BY$1:BY353)+1,"")</f>
        <v/>
      </c>
      <c r="BZ354" s="6" t="str">
        <f>IF($W354=BZ$4,MAX(BZ$1:BZ353)+1,"")</f>
        <v/>
      </c>
      <c r="CA354" s="6" t="str">
        <f>IF($W354=CA$4,MAX(CA$1:CA353)+1,"")</f>
        <v/>
      </c>
      <c r="CB354" s="6" t="str">
        <f>IF($W354=CB$4,MAX(CB$1:CB353)+1,"")</f>
        <v/>
      </c>
      <c r="CC354" s="6" t="str">
        <f>IF($W354=CC$4,MAX(CC$1:CC353)+1,"")</f>
        <v/>
      </c>
      <c r="CD354" s="6" t="str">
        <f>IF($W354=CD$4,MAX(CD$1:CD353)+1,"")</f>
        <v/>
      </c>
      <c r="CE354" s="6" t="str">
        <f>IF($W354=CE$4,MAX(CE$1:CE353)+1,"")</f>
        <v/>
      </c>
      <c r="CF354" s="6" t="str">
        <f>IF($W354=CF$4,MAX(CF$1:CF353)+1,"")</f>
        <v/>
      </c>
      <c r="CG354" s="6" t="str">
        <f>IF($W354=CG$4,MAX(CG$1:CG353)+1,"")</f>
        <v/>
      </c>
      <c r="CH354" s="6" t="str">
        <f>IF($W354=CH$4,MAX(CH$1:CH353)+1,"")</f>
        <v/>
      </c>
      <c r="CI354" s="6" t="str">
        <f>IF($W354=CI$4,MAX(CI$1:CI353)+1,"")</f>
        <v/>
      </c>
      <c r="CJ354" s="6" t="str">
        <f>IF($W354=CJ$4,MAX(CJ$1:CJ353)+1,"")</f>
        <v/>
      </c>
      <c r="CK354" s="6" t="str">
        <f>IF($W354=CK$4,MAX(CK$1:CK353)+1,"")</f>
        <v/>
      </c>
      <c r="CL354" s="6" t="str">
        <f>IF($W354=CL$4,MAX(CL$1:CL353)+1,"")</f>
        <v/>
      </c>
      <c r="CM354" s="6" t="str">
        <f>IF($W354=CM$4,MAX(CM$1:CM353)+1,"")</f>
        <v/>
      </c>
      <c r="CN354" s="6" t="str">
        <f>IF($W354=CN$4,MAX(CN$1:CN353)+1,"")</f>
        <v/>
      </c>
      <c r="CO354" s="6" t="str">
        <f>IF($W354=CO$4,MAX(CO$1:CO353)+1,"")</f>
        <v/>
      </c>
      <c r="CP354" s="6" t="str">
        <f>IF($W354=CP$4,MAX(CP$1:CP353)+1,"")</f>
        <v/>
      </c>
      <c r="CQ354" s="6" t="str">
        <f>IF($W354=CQ$4,MAX(CQ$1:CQ353)+1,"")</f>
        <v/>
      </c>
      <c r="CR354" s="6" t="str">
        <f>IF($W354=CR$4,MAX(CR$1:CR353)+1,"")</f>
        <v/>
      </c>
      <c r="CS354" s="6" t="str">
        <f>IF($W354=CS$4,MAX(CS$1:CS353)+1,"")</f>
        <v/>
      </c>
      <c r="CT354" s="5">
        <f t="shared" si="80"/>
        <v>3</v>
      </c>
      <c r="CU354" s="6" t="str">
        <f t="shared" si="81"/>
        <v>1709901870366</v>
      </c>
      <c r="CV354" s="5" t="str">
        <f t="shared" si="82"/>
        <v>เด็กหญิง</v>
      </c>
      <c r="CW354" s="5" t="str" cm="1">
        <f t="array" ref="CW354">RIGHT(F354,MIN(LEN(SUBSTITUTE(F354,รายชื่อนักเรียนแยกห้อง!$AD$5:$AD$8,""))))</f>
        <v>อสมาพร</v>
      </c>
      <c r="CX354" s="6" t="str">
        <f t="shared" si="83"/>
        <v/>
      </c>
      <c r="CY354" s="6">
        <f t="shared" si="84"/>
        <v>0</v>
      </c>
      <c r="CZ354" s="5" t="str">
        <f t="shared" si="85"/>
        <v>มัธยมศึกษาปีที่ 3/1-</v>
      </c>
      <c r="DA354" s="5" t="str">
        <f t="shared" si="86"/>
        <v>มัธยมศึกษาปีที่ 3/1-0</v>
      </c>
      <c r="DC354" s="6" t="str">
        <f>IF(DB354="วิทย์-คณิต (เตรียมวิศวะ)",MAX($DC$1:DC353)+1,"")</f>
        <v/>
      </c>
      <c r="DD354" s="6" t="str">
        <f>IF(DB354="วิทย์-คณิต (วิทยาศาสตร์สุขภาพ)",MAX($DD$1:DD353)+1,"")</f>
        <v/>
      </c>
      <c r="DE354" s="6" t="str">
        <f>IF(DB354="ศิลป์การจัดการธุรกิจการค้าสมัยใหม่",MAX($DE$1:DE353)+1,"")</f>
        <v/>
      </c>
      <c r="DF354" s="6" t="str">
        <f>IF(DB354="ศิลป์ภาษาจีนเพื่อธุรกิจ 4.0",MAX($DF$1:DF353)+1,"")</f>
        <v/>
      </c>
      <c r="DG354" s="6" t="str">
        <f>IF(DB354="ศิลป์ภาษาอังกฤษเพื่อการสื่อสารธุรกิจ",MAX($DG$1:DG353)+1,"")</f>
        <v/>
      </c>
      <c r="DH354" s="6" t="str">
        <f>IF(DB354="นวัตกรรมการจัดการเกษตร",MAX($DH$1:DH353)+1,"")</f>
        <v/>
      </c>
      <c r="DI354" s="5">
        <f t="shared" si="87"/>
        <v>0</v>
      </c>
      <c r="DJ354" s="5" t="str">
        <f t="shared" si="88"/>
        <v>มัธยมศึกษาปีที่ 3/1-18</v>
      </c>
      <c r="DK354" s="5" t="str">
        <f t="shared" si="89"/>
        <v>-0</v>
      </c>
      <c r="DL354" s="5" t="str">
        <f t="shared" si="90"/>
        <v>มัธยมศึกษาปีที่ 3</v>
      </c>
    </row>
    <row r="355" spans="1:116">
      <c r="A355" s="5" t="str">
        <f t="shared" si="76"/>
        <v>มัธยมศึกษาปีที่ 3/1-19</v>
      </c>
      <c r="B355" s="5" t="str">
        <f t="shared" si="77"/>
        <v>ช68302-1</v>
      </c>
      <c r="C355" s="5" t="str">
        <f t="shared" si="78"/>
        <v>-0</v>
      </c>
      <c r="D355" s="8">
        <v>19</v>
      </c>
      <c r="E355" s="9" t="s">
        <v>944</v>
      </c>
      <c r="F355" s="3" t="s">
        <v>945</v>
      </c>
      <c r="G355" s="3" t="s">
        <v>16</v>
      </c>
      <c r="H355" s="11">
        <v>1</v>
      </c>
      <c r="I355" s="11">
        <v>9</v>
      </c>
      <c r="J355" s="11">
        <v>1</v>
      </c>
      <c r="K355" s="11">
        <v>9</v>
      </c>
      <c r="L355" s="11">
        <v>9</v>
      </c>
      <c r="M355" s="11">
        <v>0</v>
      </c>
      <c r="N355" s="11">
        <v>0</v>
      </c>
      <c r="O355" s="11">
        <v>5</v>
      </c>
      <c r="P355" s="11">
        <v>8</v>
      </c>
      <c r="Q355" s="11">
        <v>2</v>
      </c>
      <c r="R355" s="11">
        <v>6</v>
      </c>
      <c r="S355" s="11">
        <v>5</v>
      </c>
      <c r="T355" s="11">
        <v>9</v>
      </c>
      <c r="U355" s="11" t="s">
        <v>583</v>
      </c>
      <c r="W355" s="6" t="str">
        <f>IF(X355="","",IF(X355=รายชื่อชมรม!$B$23,รายชื่อชมรม!$A$23,IF(X355=รายชื่อชมรม!$B$24,รายชื่อชมรม!$A$24,IF(X355=รายชื่อชมรม!$B$25,รายชื่อชมรม!$A$25,IF(X355=รายชื่อชมรม!$B$26,รายชื่อชมรม!$A$26,IF(X355=รายชื่อชมรม!$B$27,รายชื่อชมรม!$A$27,IF(X355=รายชื่อชมรม!$B$28,รายชื่อชมรม!$A$28,IF(X355=รายชื่อชมรม!$B$29,รายชื่อชมรม!$A$29,IF(X355=รายชื่อชมรม!$B$30,รายชื่อชมรม!$A$30,IF(X355=รายชื่อชมรม!$B$31,รายชื่อชมรม!$A$31,IF(X355=รายชื่อชมรม!$B$32,รายชื่อชมรม!$A$32,"-")))))))))))</f>
        <v>ช68302</v>
      </c>
      <c r="X355" s="6" t="s">
        <v>2326</v>
      </c>
      <c r="Y355" s="6" t="str">
        <f>IF(W355=0,"",IF(W355="-","",IF(W355="","",VLOOKUP(W355,รายชื่อชมรม!$A$3:$F$83,3,FALSE))))</f>
        <v>นางสาวศิลป์ศุภา  คุสินธุ์</v>
      </c>
      <c r="Z355" s="6" t="str">
        <f>IF(Y355=$Z$4,MAX(Z$1:$Z354)+1,"")</f>
        <v/>
      </c>
      <c r="AA355" s="6" t="str">
        <f>IF($Y355=AA$4,MAX(AA$1:AA354)+1,"")</f>
        <v/>
      </c>
      <c r="AB355" s="6" t="str">
        <f>IF($Y355=AB$4,MAX(AB$1:AB354)+1,"")</f>
        <v/>
      </c>
      <c r="AC355" s="6" t="str">
        <f>IF($Y355=AC$4,MAX(AC$1:AC354)+1,"")</f>
        <v/>
      </c>
      <c r="AD355" s="6" t="str">
        <f>IF($Y355=AD$4,MAX(AD$1:AD354)+1,"")</f>
        <v/>
      </c>
      <c r="AE355" s="6" t="str">
        <f>IF($Y355=AE$4,MAX(AE$1:AE354)+1,"")</f>
        <v/>
      </c>
      <c r="AF355" s="6" t="str">
        <f>IF($Y355=AF$4,MAX(AF$1:AF354)+1,"")</f>
        <v/>
      </c>
      <c r="AG355" s="6" t="str">
        <f>IF($Y355=AG$4,MAX(AG$1:AG354)+1,"")</f>
        <v/>
      </c>
      <c r="AH355" s="6" t="str">
        <f>IF($Y355=AH$4,MAX(AH$1:AH354)+1,"")</f>
        <v/>
      </c>
      <c r="AI355" s="5">
        <f t="shared" si="79"/>
        <v>0</v>
      </c>
      <c r="AK355" s="6" t="str">
        <f>IF($W355=AK$4,MAX(AK$1:AK354)+1,"")</f>
        <v/>
      </c>
      <c r="AL355" s="6" t="str">
        <f>IF($W355=AL$4,MAX(AL$1:AL354)+1,"")</f>
        <v/>
      </c>
      <c r="AM355" s="6" t="str">
        <f>IF($W355=AM$4,MAX(AM$1:AM354)+1,"")</f>
        <v/>
      </c>
      <c r="AN355" s="6" t="str">
        <f>IF($W355=AN$4,MAX(AN$1:AN354)+1,"")</f>
        <v/>
      </c>
      <c r="AO355" s="6" t="str">
        <f>IF($W355=AO$4,MAX(AO$1:AO354)+1,"")</f>
        <v/>
      </c>
      <c r="AP355" s="6" t="str">
        <f>IF($W355=AP$4,MAX(AP$1:AP354)+1,"")</f>
        <v/>
      </c>
      <c r="AQ355" s="6" t="str">
        <f>IF($W355=AQ$4,MAX(AQ$1:AQ354)+1,"")</f>
        <v/>
      </c>
      <c r="AR355" s="6" t="str">
        <f>IF($W355=AR$4,MAX(AR$1:AR354)+1,"")</f>
        <v/>
      </c>
      <c r="AS355" s="6" t="str">
        <f>IF($W355=AS$4,MAX(AS$1:AS354)+1,"")</f>
        <v/>
      </c>
      <c r="AT355" s="6" t="str">
        <f>IF($W355=AT$4,MAX(AT$1:AT354)+1,"")</f>
        <v/>
      </c>
      <c r="AU355" s="6" t="str">
        <f>IF($W355=AU$4,MAX(AU$1:AU354)+1,"")</f>
        <v/>
      </c>
      <c r="AV355" s="6" t="str">
        <f>IF($W355=AV$4,MAX(AV$1:AV354)+1,"")</f>
        <v/>
      </c>
      <c r="AW355" s="6" t="str">
        <f>IF($W355=AW$4,MAX(AW$1:AW354)+1,"")</f>
        <v/>
      </c>
      <c r="AX355" s="6" t="str">
        <f>IF($W355=AX$4,MAX(AX$1:AX354)+1,"")</f>
        <v/>
      </c>
      <c r="AY355" s="6" t="str">
        <f>IF($W355=AY$4,MAX(AY$1:AY354)+1,"")</f>
        <v/>
      </c>
      <c r="AZ355" s="6" t="str">
        <f>IF($W355=AZ$4,MAX(AZ$1:AZ354)+1,"")</f>
        <v/>
      </c>
      <c r="BA355" s="6" t="str">
        <f>IF($W355=BA$4,MAX(BA$1:BA354)+1,"")</f>
        <v/>
      </c>
      <c r="BB355" s="6" t="str">
        <f>IF($W355=BB$4,MAX(BB$1:BB354)+1,"")</f>
        <v/>
      </c>
      <c r="BC355" s="6" t="str">
        <f>IF($W355=BC$4,MAX(BC$1:BC354)+1,"")</f>
        <v/>
      </c>
      <c r="BD355" s="6" t="str">
        <f>IF($W355=BD$4,MAX(BD$1:BD354)+1,"")</f>
        <v/>
      </c>
      <c r="BE355" s="6" t="str">
        <f>IF($W355=BE$4,MAX(BE$1:BE354)+1,"")</f>
        <v/>
      </c>
      <c r="BF355" s="6" t="str">
        <f>IF($W355=BF$4,MAX(BF$1:BF354)+1,"")</f>
        <v/>
      </c>
      <c r="BG355" s="6">
        <f>IF($W355=BG$4,MAX(BG$1:BG354)+1,"")</f>
        <v>1</v>
      </c>
      <c r="BH355" s="6" t="str">
        <f>IF($W355=BH$4,MAX(BH$1:BH354)+1,"")</f>
        <v/>
      </c>
      <c r="BI355" s="6" t="str">
        <f>IF($W355=BI$4,MAX(BI$1:BI354)+1,"")</f>
        <v/>
      </c>
      <c r="BJ355" s="6" t="str">
        <f>IF($W355=BJ$4,MAX(BJ$1:BJ354)+1,"")</f>
        <v/>
      </c>
      <c r="BK355" s="6" t="str">
        <f>IF($W355=BK$4,MAX(BK$1:BK354)+1,"")</f>
        <v/>
      </c>
      <c r="BL355" s="6" t="str">
        <f>IF($W355=BL$4,MAX(BL$1:BL354)+1,"")</f>
        <v/>
      </c>
      <c r="BM355" s="6" t="str">
        <f>IF($W355=BM$4,MAX(BM$1:BM354)+1,"")</f>
        <v/>
      </c>
      <c r="BN355" s="6" t="str">
        <f>IF($W355=BN$4,MAX(BN$1:BN354)+1,"")</f>
        <v/>
      </c>
      <c r="BO355" s="6" t="str">
        <f>IF($W355=BO$4,MAX(BO$1:BO354)+1,"")</f>
        <v/>
      </c>
      <c r="BP355" s="6" t="str">
        <f>IF($W355=BP$4,MAX(BP$1:BP354)+1,"")</f>
        <v/>
      </c>
      <c r="BQ355" s="6" t="str">
        <f>IF($W355=BQ$4,MAX(BQ$1:BQ354)+1,"")</f>
        <v/>
      </c>
      <c r="BR355" s="6" t="str">
        <f>IF($W355=BR$4,MAX(BR$1:BR354)+1,"")</f>
        <v/>
      </c>
      <c r="BS355" s="6" t="str">
        <f>IF($W355=BS$4,MAX(BS$1:BS354)+1,"")</f>
        <v/>
      </c>
      <c r="BT355" s="6" t="str">
        <f>IF($W355=BT$4,MAX(BT$1:BT354)+1,"")</f>
        <v/>
      </c>
      <c r="BU355" s="6" t="str">
        <f>IF($W355=BU$4,MAX(BU$1:BU354)+1,"")</f>
        <v/>
      </c>
      <c r="BV355" s="6" t="str">
        <f>IF($W355=BV$4,MAX(BV$1:BV354)+1,"")</f>
        <v/>
      </c>
      <c r="BW355" s="6" t="str">
        <f>IF($W355=BW$4,MAX(BW$1:BW354)+1,"")</f>
        <v/>
      </c>
      <c r="BX355" s="6" t="str">
        <f>IF($W355=BX$4,MAX(BX$1:BX354)+1,"")</f>
        <v/>
      </c>
      <c r="BY355" s="6" t="str">
        <f>IF($W355=BY$4,MAX(BY$1:BY354)+1,"")</f>
        <v/>
      </c>
      <c r="BZ355" s="6" t="str">
        <f>IF($W355=BZ$4,MAX(BZ$1:BZ354)+1,"")</f>
        <v/>
      </c>
      <c r="CA355" s="6" t="str">
        <f>IF($W355=CA$4,MAX(CA$1:CA354)+1,"")</f>
        <v/>
      </c>
      <c r="CB355" s="6" t="str">
        <f>IF($W355=CB$4,MAX(CB$1:CB354)+1,"")</f>
        <v/>
      </c>
      <c r="CC355" s="6" t="str">
        <f>IF($W355=CC$4,MAX(CC$1:CC354)+1,"")</f>
        <v/>
      </c>
      <c r="CD355" s="6" t="str">
        <f>IF($W355=CD$4,MAX(CD$1:CD354)+1,"")</f>
        <v/>
      </c>
      <c r="CE355" s="6" t="str">
        <f>IF($W355=CE$4,MAX(CE$1:CE354)+1,"")</f>
        <v/>
      </c>
      <c r="CF355" s="6" t="str">
        <f>IF($W355=CF$4,MAX(CF$1:CF354)+1,"")</f>
        <v/>
      </c>
      <c r="CG355" s="6" t="str">
        <f>IF($W355=CG$4,MAX(CG$1:CG354)+1,"")</f>
        <v/>
      </c>
      <c r="CH355" s="6" t="str">
        <f>IF($W355=CH$4,MAX(CH$1:CH354)+1,"")</f>
        <v/>
      </c>
      <c r="CI355" s="6" t="str">
        <f>IF($W355=CI$4,MAX(CI$1:CI354)+1,"")</f>
        <v/>
      </c>
      <c r="CJ355" s="6" t="str">
        <f>IF($W355=CJ$4,MAX(CJ$1:CJ354)+1,"")</f>
        <v/>
      </c>
      <c r="CK355" s="6" t="str">
        <f>IF($W355=CK$4,MAX(CK$1:CK354)+1,"")</f>
        <v/>
      </c>
      <c r="CL355" s="6" t="str">
        <f>IF($W355=CL$4,MAX(CL$1:CL354)+1,"")</f>
        <v/>
      </c>
      <c r="CM355" s="6" t="str">
        <f>IF($W355=CM$4,MAX(CM$1:CM354)+1,"")</f>
        <v/>
      </c>
      <c r="CN355" s="6" t="str">
        <f>IF($W355=CN$4,MAX(CN$1:CN354)+1,"")</f>
        <v/>
      </c>
      <c r="CO355" s="6" t="str">
        <f>IF($W355=CO$4,MAX(CO$1:CO354)+1,"")</f>
        <v/>
      </c>
      <c r="CP355" s="6" t="str">
        <f>IF($W355=CP$4,MAX(CP$1:CP354)+1,"")</f>
        <v/>
      </c>
      <c r="CQ355" s="6" t="str">
        <f>IF($W355=CQ$4,MAX(CQ$1:CQ354)+1,"")</f>
        <v/>
      </c>
      <c r="CR355" s="6" t="str">
        <f>IF($W355=CR$4,MAX(CR$1:CR354)+1,"")</f>
        <v/>
      </c>
      <c r="CS355" s="6" t="str">
        <f>IF($W355=CS$4,MAX(CS$1:CS354)+1,"")</f>
        <v/>
      </c>
      <c r="CT355" s="5">
        <f t="shared" si="80"/>
        <v>1</v>
      </c>
      <c r="CU355" s="6" t="str">
        <f t="shared" si="81"/>
        <v>1919900582659</v>
      </c>
      <c r="CV355" s="5" t="str">
        <f t="shared" si="82"/>
        <v>เด็กหญิง</v>
      </c>
      <c r="CW355" s="5" t="str" cm="1">
        <f t="array" ref="CW355">RIGHT(F355,MIN(LEN(SUBSTITUTE(F355,รายชื่อนักเรียนแยกห้อง!$AD$5:$AD$8,""))))</f>
        <v>ภิชญาดา</v>
      </c>
      <c r="CX355" s="6" t="str">
        <f t="shared" si="83"/>
        <v/>
      </c>
      <c r="CY355" s="6">
        <f t="shared" si="84"/>
        <v>0</v>
      </c>
      <c r="CZ355" s="5" t="str">
        <f t="shared" si="85"/>
        <v>มัธยมศึกษาปีที่ 3/1-</v>
      </c>
      <c r="DA355" s="5" t="str">
        <f t="shared" si="86"/>
        <v>มัธยมศึกษาปีที่ 3/1-0</v>
      </c>
      <c r="DC355" s="6" t="str">
        <f>IF(DB355="วิทย์-คณิต (เตรียมวิศวะ)",MAX($DC$1:DC354)+1,"")</f>
        <v/>
      </c>
      <c r="DD355" s="6" t="str">
        <f>IF(DB355="วิทย์-คณิต (วิทยาศาสตร์สุขภาพ)",MAX($DD$1:DD354)+1,"")</f>
        <v/>
      </c>
      <c r="DE355" s="6" t="str">
        <f>IF(DB355="ศิลป์การจัดการธุรกิจการค้าสมัยใหม่",MAX($DE$1:DE354)+1,"")</f>
        <v/>
      </c>
      <c r="DF355" s="6" t="str">
        <f>IF(DB355="ศิลป์ภาษาจีนเพื่อธุรกิจ 4.0",MAX($DF$1:DF354)+1,"")</f>
        <v/>
      </c>
      <c r="DG355" s="6" t="str">
        <f>IF(DB355="ศิลป์ภาษาอังกฤษเพื่อการสื่อสารธุรกิจ",MAX($DG$1:DG354)+1,"")</f>
        <v/>
      </c>
      <c r="DH355" s="6" t="str">
        <f>IF(DB355="นวัตกรรมการจัดการเกษตร",MAX($DH$1:DH354)+1,"")</f>
        <v/>
      </c>
      <c r="DI355" s="5">
        <f t="shared" si="87"/>
        <v>0</v>
      </c>
      <c r="DJ355" s="5" t="str">
        <f t="shared" si="88"/>
        <v>มัธยมศึกษาปีที่ 3/1-19</v>
      </c>
      <c r="DK355" s="5" t="str">
        <f t="shared" si="89"/>
        <v>-0</v>
      </c>
      <c r="DL355" s="5" t="str">
        <f t="shared" si="90"/>
        <v>มัธยมศึกษาปีที่ 3</v>
      </c>
    </row>
    <row r="356" spans="1:116">
      <c r="A356" s="5" t="str">
        <f t="shared" si="76"/>
        <v>มัธยมศึกษาปีที่ 3/1-20</v>
      </c>
      <c r="B356" s="5" t="str">
        <f t="shared" si="77"/>
        <v>ช68301-1</v>
      </c>
      <c r="C356" s="5" t="str">
        <f t="shared" si="78"/>
        <v>-0</v>
      </c>
      <c r="D356" s="8">
        <v>20</v>
      </c>
      <c r="E356" s="9" t="s">
        <v>946</v>
      </c>
      <c r="F356" s="3" t="s">
        <v>947</v>
      </c>
      <c r="G356" s="3" t="s">
        <v>948</v>
      </c>
      <c r="H356" s="11">
        <v>1</v>
      </c>
      <c r="I356" s="11">
        <v>1</v>
      </c>
      <c r="J356" s="11">
        <v>3</v>
      </c>
      <c r="K356" s="11">
        <v>9</v>
      </c>
      <c r="L356" s="11">
        <v>8</v>
      </c>
      <c r="M356" s="11">
        <v>0</v>
      </c>
      <c r="N356" s="11">
        <v>0</v>
      </c>
      <c r="O356" s="11">
        <v>1</v>
      </c>
      <c r="P356" s="11">
        <v>7</v>
      </c>
      <c r="Q356" s="11">
        <v>9</v>
      </c>
      <c r="R356" s="11">
        <v>9</v>
      </c>
      <c r="S356" s="11">
        <v>5</v>
      </c>
      <c r="T356" s="11">
        <v>7</v>
      </c>
      <c r="U356" s="11" t="s">
        <v>583</v>
      </c>
      <c r="W356" s="6" t="str">
        <f>IF(X356="","",IF(X356=รายชื่อชมรม!$B$23,รายชื่อชมรม!$A$23,IF(X356=รายชื่อชมรม!$B$24,รายชื่อชมรม!$A$24,IF(X356=รายชื่อชมรม!$B$25,รายชื่อชมรม!$A$25,IF(X356=รายชื่อชมรม!$B$26,รายชื่อชมรม!$A$26,IF(X356=รายชื่อชมรม!$B$27,รายชื่อชมรม!$A$27,IF(X356=รายชื่อชมรม!$B$28,รายชื่อชมรม!$A$28,IF(X356=รายชื่อชมรม!$B$29,รายชื่อชมรม!$A$29,IF(X356=รายชื่อชมรม!$B$30,รายชื่อชมรม!$A$30,IF(X356=รายชื่อชมรม!$B$31,รายชื่อชมรม!$A$31,IF(X356=รายชื่อชมรม!$B$32,รายชื่อชมรม!$A$32,"-")))))))))))</f>
        <v>ช68301</v>
      </c>
      <c r="X356" s="6" t="s">
        <v>2305</v>
      </c>
      <c r="Y356" s="6" t="str">
        <f>IF(W356=0,"",IF(W356="-","",IF(W356="","",VLOOKUP(W356,รายชื่อชมรม!$A$3:$F$83,3,FALSE))))</f>
        <v>นางโสจาริน  อินทรเรือง</v>
      </c>
      <c r="Z356" s="6" t="str">
        <f>IF(Y356=$Z$4,MAX(Z$1:$Z355)+1,"")</f>
        <v/>
      </c>
      <c r="AA356" s="6" t="str">
        <f>IF($Y356=AA$4,MAX(AA$1:AA355)+1,"")</f>
        <v/>
      </c>
      <c r="AB356" s="6" t="str">
        <f>IF($Y356=AB$4,MAX(AB$1:AB355)+1,"")</f>
        <v/>
      </c>
      <c r="AC356" s="6" t="str">
        <f>IF($Y356=AC$4,MAX(AC$1:AC355)+1,"")</f>
        <v/>
      </c>
      <c r="AD356" s="6" t="str">
        <f>IF($Y356=AD$4,MAX(AD$1:AD355)+1,"")</f>
        <v/>
      </c>
      <c r="AE356" s="6" t="str">
        <f>IF($Y356=AE$4,MAX(AE$1:AE355)+1,"")</f>
        <v/>
      </c>
      <c r="AF356" s="6" t="str">
        <f>IF($Y356=AF$4,MAX(AF$1:AF355)+1,"")</f>
        <v/>
      </c>
      <c r="AG356" s="6" t="str">
        <f>IF($Y356=AG$4,MAX(AG$1:AG355)+1,"")</f>
        <v/>
      </c>
      <c r="AH356" s="6" t="str">
        <f>IF($Y356=AH$4,MAX(AH$1:AH355)+1,"")</f>
        <v/>
      </c>
      <c r="AI356" s="5">
        <f t="shared" si="79"/>
        <v>0</v>
      </c>
      <c r="AK356" s="6" t="str">
        <f>IF($W356=AK$4,MAX(AK$1:AK355)+1,"")</f>
        <v/>
      </c>
      <c r="AL356" s="6" t="str">
        <f>IF($W356=AL$4,MAX(AL$1:AL355)+1,"")</f>
        <v/>
      </c>
      <c r="AM356" s="6" t="str">
        <f>IF($W356=AM$4,MAX(AM$1:AM355)+1,"")</f>
        <v/>
      </c>
      <c r="AN356" s="6" t="str">
        <f>IF($W356=AN$4,MAX(AN$1:AN355)+1,"")</f>
        <v/>
      </c>
      <c r="AO356" s="6" t="str">
        <f>IF($W356=AO$4,MAX(AO$1:AO355)+1,"")</f>
        <v/>
      </c>
      <c r="AP356" s="6" t="str">
        <f>IF($W356=AP$4,MAX(AP$1:AP355)+1,"")</f>
        <v/>
      </c>
      <c r="AQ356" s="6" t="str">
        <f>IF($W356=AQ$4,MAX(AQ$1:AQ355)+1,"")</f>
        <v/>
      </c>
      <c r="AR356" s="6" t="str">
        <f>IF($W356=AR$4,MAX(AR$1:AR355)+1,"")</f>
        <v/>
      </c>
      <c r="AS356" s="6" t="str">
        <f>IF($W356=AS$4,MAX(AS$1:AS355)+1,"")</f>
        <v/>
      </c>
      <c r="AT356" s="6" t="str">
        <f>IF($W356=AT$4,MAX(AT$1:AT355)+1,"")</f>
        <v/>
      </c>
      <c r="AU356" s="6" t="str">
        <f>IF($W356=AU$4,MAX(AU$1:AU355)+1,"")</f>
        <v/>
      </c>
      <c r="AV356" s="6" t="str">
        <f>IF($W356=AV$4,MAX(AV$1:AV355)+1,"")</f>
        <v/>
      </c>
      <c r="AW356" s="6" t="str">
        <f>IF($W356=AW$4,MAX(AW$1:AW355)+1,"")</f>
        <v/>
      </c>
      <c r="AX356" s="6" t="str">
        <f>IF($W356=AX$4,MAX(AX$1:AX355)+1,"")</f>
        <v/>
      </c>
      <c r="AY356" s="6" t="str">
        <f>IF($W356=AY$4,MAX(AY$1:AY355)+1,"")</f>
        <v/>
      </c>
      <c r="AZ356" s="6" t="str">
        <f>IF($W356=AZ$4,MAX(AZ$1:AZ355)+1,"")</f>
        <v/>
      </c>
      <c r="BA356" s="6" t="str">
        <f>IF($W356=BA$4,MAX(BA$1:BA355)+1,"")</f>
        <v/>
      </c>
      <c r="BB356" s="6" t="str">
        <f>IF($W356=BB$4,MAX(BB$1:BB355)+1,"")</f>
        <v/>
      </c>
      <c r="BC356" s="6" t="str">
        <f>IF($W356=BC$4,MAX(BC$1:BC355)+1,"")</f>
        <v/>
      </c>
      <c r="BD356" s="6" t="str">
        <f>IF($W356=BD$4,MAX(BD$1:BD355)+1,"")</f>
        <v/>
      </c>
      <c r="BE356" s="6" t="str">
        <f>IF($W356=BE$4,MAX(BE$1:BE355)+1,"")</f>
        <v/>
      </c>
      <c r="BF356" s="6">
        <f>IF($W356=BF$4,MAX(BF$1:BF355)+1,"")</f>
        <v>1</v>
      </c>
      <c r="BG356" s="6" t="str">
        <f>IF($W356=BG$4,MAX(BG$1:BG355)+1,"")</f>
        <v/>
      </c>
      <c r="BH356" s="6" t="str">
        <f>IF($W356=BH$4,MAX(BH$1:BH355)+1,"")</f>
        <v/>
      </c>
      <c r="BI356" s="6" t="str">
        <f>IF($W356=BI$4,MAX(BI$1:BI355)+1,"")</f>
        <v/>
      </c>
      <c r="BJ356" s="6" t="str">
        <f>IF($W356=BJ$4,MAX(BJ$1:BJ355)+1,"")</f>
        <v/>
      </c>
      <c r="BK356" s="6" t="str">
        <f>IF($W356=BK$4,MAX(BK$1:BK355)+1,"")</f>
        <v/>
      </c>
      <c r="BL356" s="6" t="str">
        <f>IF($W356=BL$4,MAX(BL$1:BL355)+1,"")</f>
        <v/>
      </c>
      <c r="BM356" s="6" t="str">
        <f>IF($W356=BM$4,MAX(BM$1:BM355)+1,"")</f>
        <v/>
      </c>
      <c r="BN356" s="6" t="str">
        <f>IF($W356=BN$4,MAX(BN$1:BN355)+1,"")</f>
        <v/>
      </c>
      <c r="BO356" s="6" t="str">
        <f>IF($W356=BO$4,MAX(BO$1:BO355)+1,"")</f>
        <v/>
      </c>
      <c r="BP356" s="6" t="str">
        <f>IF($W356=BP$4,MAX(BP$1:BP355)+1,"")</f>
        <v/>
      </c>
      <c r="BQ356" s="6" t="str">
        <f>IF($W356=BQ$4,MAX(BQ$1:BQ355)+1,"")</f>
        <v/>
      </c>
      <c r="BR356" s="6" t="str">
        <f>IF($W356=BR$4,MAX(BR$1:BR355)+1,"")</f>
        <v/>
      </c>
      <c r="BS356" s="6" t="str">
        <f>IF($W356=BS$4,MAX(BS$1:BS355)+1,"")</f>
        <v/>
      </c>
      <c r="BT356" s="6" t="str">
        <f>IF($W356=BT$4,MAX(BT$1:BT355)+1,"")</f>
        <v/>
      </c>
      <c r="BU356" s="6" t="str">
        <f>IF($W356=BU$4,MAX(BU$1:BU355)+1,"")</f>
        <v/>
      </c>
      <c r="BV356" s="6" t="str">
        <f>IF($W356=BV$4,MAX(BV$1:BV355)+1,"")</f>
        <v/>
      </c>
      <c r="BW356" s="6" t="str">
        <f>IF($W356=BW$4,MAX(BW$1:BW355)+1,"")</f>
        <v/>
      </c>
      <c r="BX356" s="6" t="str">
        <f>IF($W356=BX$4,MAX(BX$1:BX355)+1,"")</f>
        <v/>
      </c>
      <c r="BY356" s="6" t="str">
        <f>IF($W356=BY$4,MAX(BY$1:BY355)+1,"")</f>
        <v/>
      </c>
      <c r="BZ356" s="6" t="str">
        <f>IF($W356=BZ$4,MAX(BZ$1:BZ355)+1,"")</f>
        <v/>
      </c>
      <c r="CA356" s="6" t="str">
        <f>IF($W356=CA$4,MAX(CA$1:CA355)+1,"")</f>
        <v/>
      </c>
      <c r="CB356" s="6" t="str">
        <f>IF($W356=CB$4,MAX(CB$1:CB355)+1,"")</f>
        <v/>
      </c>
      <c r="CC356" s="6" t="str">
        <f>IF($W356=CC$4,MAX(CC$1:CC355)+1,"")</f>
        <v/>
      </c>
      <c r="CD356" s="6" t="str">
        <f>IF($W356=CD$4,MAX(CD$1:CD355)+1,"")</f>
        <v/>
      </c>
      <c r="CE356" s="6" t="str">
        <f>IF($W356=CE$4,MAX(CE$1:CE355)+1,"")</f>
        <v/>
      </c>
      <c r="CF356" s="6" t="str">
        <f>IF($W356=CF$4,MAX(CF$1:CF355)+1,"")</f>
        <v/>
      </c>
      <c r="CG356" s="6" t="str">
        <f>IF($W356=CG$4,MAX(CG$1:CG355)+1,"")</f>
        <v/>
      </c>
      <c r="CH356" s="6" t="str">
        <f>IF($W356=CH$4,MAX(CH$1:CH355)+1,"")</f>
        <v/>
      </c>
      <c r="CI356" s="6" t="str">
        <f>IF($W356=CI$4,MAX(CI$1:CI355)+1,"")</f>
        <v/>
      </c>
      <c r="CJ356" s="6" t="str">
        <f>IF($W356=CJ$4,MAX(CJ$1:CJ355)+1,"")</f>
        <v/>
      </c>
      <c r="CK356" s="6" t="str">
        <f>IF($W356=CK$4,MAX(CK$1:CK355)+1,"")</f>
        <v/>
      </c>
      <c r="CL356" s="6" t="str">
        <f>IF($W356=CL$4,MAX(CL$1:CL355)+1,"")</f>
        <v/>
      </c>
      <c r="CM356" s="6" t="str">
        <f>IF($W356=CM$4,MAX(CM$1:CM355)+1,"")</f>
        <v/>
      </c>
      <c r="CN356" s="6" t="str">
        <f>IF($W356=CN$4,MAX(CN$1:CN355)+1,"")</f>
        <v/>
      </c>
      <c r="CO356" s="6" t="str">
        <f>IF($W356=CO$4,MAX(CO$1:CO355)+1,"")</f>
        <v/>
      </c>
      <c r="CP356" s="6" t="str">
        <f>IF($W356=CP$4,MAX(CP$1:CP355)+1,"")</f>
        <v/>
      </c>
      <c r="CQ356" s="6" t="str">
        <f>IF($W356=CQ$4,MAX(CQ$1:CQ355)+1,"")</f>
        <v/>
      </c>
      <c r="CR356" s="6" t="str">
        <f>IF($W356=CR$4,MAX(CR$1:CR355)+1,"")</f>
        <v/>
      </c>
      <c r="CS356" s="6" t="str">
        <f>IF($W356=CS$4,MAX(CS$1:CS355)+1,"")</f>
        <v/>
      </c>
      <c r="CT356" s="5">
        <f t="shared" si="80"/>
        <v>1</v>
      </c>
      <c r="CU356" s="6" t="str">
        <f t="shared" si="81"/>
        <v>1139800179957</v>
      </c>
      <c r="CV356" s="5" t="str">
        <f t="shared" si="82"/>
        <v>เด็กหญิง</v>
      </c>
      <c r="CW356" s="5" t="str" cm="1">
        <f t="array" ref="CW356">RIGHT(F356,MIN(LEN(SUBSTITUTE(F356,รายชื่อนักเรียนแยกห้อง!$AD$5:$AD$8,""))))</f>
        <v>จิรฐา</v>
      </c>
      <c r="CX356" s="6" t="str">
        <f t="shared" si="83"/>
        <v/>
      </c>
      <c r="CY356" s="6">
        <f t="shared" si="84"/>
        <v>0</v>
      </c>
      <c r="CZ356" s="5" t="str">
        <f t="shared" si="85"/>
        <v>มัธยมศึกษาปีที่ 3/1-</v>
      </c>
      <c r="DA356" s="5" t="str">
        <f t="shared" si="86"/>
        <v>มัธยมศึกษาปีที่ 3/1-0</v>
      </c>
      <c r="DC356" s="6" t="str">
        <f>IF(DB356="วิทย์-คณิต (เตรียมวิศวะ)",MAX($DC$1:DC355)+1,"")</f>
        <v/>
      </c>
      <c r="DD356" s="6" t="str">
        <f>IF(DB356="วิทย์-คณิต (วิทยาศาสตร์สุขภาพ)",MAX($DD$1:DD355)+1,"")</f>
        <v/>
      </c>
      <c r="DE356" s="6" t="str">
        <f>IF(DB356="ศิลป์การจัดการธุรกิจการค้าสมัยใหม่",MAX($DE$1:DE355)+1,"")</f>
        <v/>
      </c>
      <c r="DF356" s="6" t="str">
        <f>IF(DB356="ศิลป์ภาษาจีนเพื่อธุรกิจ 4.0",MAX($DF$1:DF355)+1,"")</f>
        <v/>
      </c>
      <c r="DG356" s="6" t="str">
        <f>IF(DB356="ศิลป์ภาษาอังกฤษเพื่อการสื่อสารธุรกิจ",MAX($DG$1:DG355)+1,"")</f>
        <v/>
      </c>
      <c r="DH356" s="6" t="str">
        <f>IF(DB356="นวัตกรรมการจัดการเกษตร",MAX($DH$1:DH355)+1,"")</f>
        <v/>
      </c>
      <c r="DI356" s="5">
        <f t="shared" si="87"/>
        <v>0</v>
      </c>
      <c r="DJ356" s="5" t="str">
        <f t="shared" si="88"/>
        <v>มัธยมศึกษาปีที่ 3/1-20</v>
      </c>
      <c r="DK356" s="5" t="str">
        <f t="shared" si="89"/>
        <v>-0</v>
      </c>
      <c r="DL356" s="5" t="str">
        <f t="shared" si="90"/>
        <v>มัธยมศึกษาปีที่ 3</v>
      </c>
    </row>
    <row r="357" spans="1:116">
      <c r="A357" s="5" t="str">
        <f t="shared" si="76"/>
        <v>มัธยมศึกษาปีที่ 3/1-21</v>
      </c>
      <c r="B357" s="5" t="str">
        <f t="shared" si="77"/>
        <v>ช68304-4</v>
      </c>
      <c r="C357" s="5" t="str">
        <f t="shared" si="78"/>
        <v>-0</v>
      </c>
      <c r="D357" s="8">
        <v>21</v>
      </c>
      <c r="E357" s="9" t="s">
        <v>949</v>
      </c>
      <c r="F357" s="3" t="s">
        <v>950</v>
      </c>
      <c r="G357" s="3" t="s">
        <v>951</v>
      </c>
      <c r="H357" s="11">
        <v>1</v>
      </c>
      <c r="I357" s="11">
        <v>7</v>
      </c>
      <c r="J357" s="11">
        <v>0</v>
      </c>
      <c r="K357" s="11">
        <v>9</v>
      </c>
      <c r="L357" s="11">
        <v>9</v>
      </c>
      <c r="M357" s="11">
        <v>0</v>
      </c>
      <c r="N357" s="11">
        <v>1</v>
      </c>
      <c r="O357" s="11">
        <v>8</v>
      </c>
      <c r="P357" s="11">
        <v>7</v>
      </c>
      <c r="Q357" s="11">
        <v>6</v>
      </c>
      <c r="R357" s="11">
        <v>5</v>
      </c>
      <c r="S357" s="11">
        <v>8</v>
      </c>
      <c r="T357" s="11">
        <v>5</v>
      </c>
      <c r="U357" s="11" t="s">
        <v>583</v>
      </c>
      <c r="W357" s="6" t="str">
        <f>IF(X357="","",IF(X357=รายชื่อชมรม!$B$23,รายชื่อชมรม!$A$23,IF(X357=รายชื่อชมรม!$B$24,รายชื่อชมรม!$A$24,IF(X357=รายชื่อชมรม!$B$25,รายชื่อชมรม!$A$25,IF(X357=รายชื่อชมรม!$B$26,รายชื่อชมรม!$A$26,IF(X357=รายชื่อชมรม!$B$27,รายชื่อชมรม!$A$27,IF(X357=รายชื่อชมรม!$B$28,รายชื่อชมรม!$A$28,IF(X357=รายชื่อชมรม!$B$29,รายชื่อชมรม!$A$29,IF(X357=รายชื่อชมรม!$B$30,รายชื่อชมรม!$A$30,IF(X357=รายชื่อชมรม!$B$31,รายชื่อชมรม!$A$31,IF(X357=รายชื่อชมรม!$B$32,รายชื่อชมรม!$A$32,"-")))))))))))</f>
        <v>ช68304</v>
      </c>
      <c r="X357" s="6" t="s">
        <v>2311</v>
      </c>
      <c r="Y357" s="6" t="str">
        <f>IF(W357=0,"",IF(W357="-","",IF(W357="","",VLOOKUP(W357,รายชื่อชมรม!$A$3:$F$83,3,FALSE))))</f>
        <v>นายวสันต์  แสงรัตนกูล</v>
      </c>
      <c r="Z357" s="6" t="str">
        <f>IF(Y357=$Z$4,MAX(Z$1:$Z356)+1,"")</f>
        <v/>
      </c>
      <c r="AA357" s="6" t="str">
        <f>IF($Y357=AA$4,MAX(AA$1:AA356)+1,"")</f>
        <v/>
      </c>
      <c r="AB357" s="6" t="str">
        <f>IF($Y357=AB$4,MAX(AB$1:AB356)+1,"")</f>
        <v/>
      </c>
      <c r="AC357" s="6" t="str">
        <f>IF($Y357=AC$4,MAX(AC$1:AC356)+1,"")</f>
        <v/>
      </c>
      <c r="AD357" s="6" t="str">
        <f>IF($Y357=AD$4,MAX(AD$1:AD356)+1,"")</f>
        <v/>
      </c>
      <c r="AE357" s="6" t="str">
        <f>IF($Y357=AE$4,MAX(AE$1:AE356)+1,"")</f>
        <v/>
      </c>
      <c r="AF357" s="6" t="str">
        <f>IF($Y357=AF$4,MAX(AF$1:AF356)+1,"")</f>
        <v/>
      </c>
      <c r="AG357" s="6" t="str">
        <f>IF($Y357=AG$4,MAX(AG$1:AG356)+1,"")</f>
        <v/>
      </c>
      <c r="AH357" s="6" t="str">
        <f>IF($Y357=AH$4,MAX(AH$1:AH356)+1,"")</f>
        <v/>
      </c>
      <c r="AI357" s="5">
        <f t="shared" si="79"/>
        <v>0</v>
      </c>
      <c r="AK357" s="6" t="str">
        <f>IF($W357=AK$4,MAX(AK$1:AK356)+1,"")</f>
        <v/>
      </c>
      <c r="AL357" s="6" t="str">
        <f>IF($W357=AL$4,MAX(AL$1:AL356)+1,"")</f>
        <v/>
      </c>
      <c r="AM357" s="6" t="str">
        <f>IF($W357=AM$4,MAX(AM$1:AM356)+1,"")</f>
        <v/>
      </c>
      <c r="AN357" s="6" t="str">
        <f>IF($W357=AN$4,MAX(AN$1:AN356)+1,"")</f>
        <v/>
      </c>
      <c r="AO357" s="6" t="str">
        <f>IF($W357=AO$4,MAX(AO$1:AO356)+1,"")</f>
        <v/>
      </c>
      <c r="AP357" s="6" t="str">
        <f>IF($W357=AP$4,MAX(AP$1:AP356)+1,"")</f>
        <v/>
      </c>
      <c r="AQ357" s="6" t="str">
        <f>IF($W357=AQ$4,MAX(AQ$1:AQ356)+1,"")</f>
        <v/>
      </c>
      <c r="AR357" s="6" t="str">
        <f>IF($W357=AR$4,MAX(AR$1:AR356)+1,"")</f>
        <v/>
      </c>
      <c r="AS357" s="6" t="str">
        <f>IF($W357=AS$4,MAX(AS$1:AS356)+1,"")</f>
        <v/>
      </c>
      <c r="AT357" s="6" t="str">
        <f>IF($W357=AT$4,MAX(AT$1:AT356)+1,"")</f>
        <v/>
      </c>
      <c r="AU357" s="6" t="str">
        <f>IF($W357=AU$4,MAX(AU$1:AU356)+1,"")</f>
        <v/>
      </c>
      <c r="AV357" s="6" t="str">
        <f>IF($W357=AV$4,MAX(AV$1:AV356)+1,"")</f>
        <v/>
      </c>
      <c r="AW357" s="6" t="str">
        <f>IF($W357=AW$4,MAX(AW$1:AW356)+1,"")</f>
        <v/>
      </c>
      <c r="AX357" s="6" t="str">
        <f>IF($W357=AX$4,MAX(AX$1:AX356)+1,"")</f>
        <v/>
      </c>
      <c r="AY357" s="6" t="str">
        <f>IF($W357=AY$4,MAX(AY$1:AY356)+1,"")</f>
        <v/>
      </c>
      <c r="AZ357" s="6" t="str">
        <f>IF($W357=AZ$4,MAX(AZ$1:AZ356)+1,"")</f>
        <v/>
      </c>
      <c r="BA357" s="6" t="str">
        <f>IF($W357=BA$4,MAX(BA$1:BA356)+1,"")</f>
        <v/>
      </c>
      <c r="BB357" s="6" t="str">
        <f>IF($W357=BB$4,MAX(BB$1:BB356)+1,"")</f>
        <v/>
      </c>
      <c r="BC357" s="6" t="str">
        <f>IF($W357=BC$4,MAX(BC$1:BC356)+1,"")</f>
        <v/>
      </c>
      <c r="BD357" s="6" t="str">
        <f>IF($W357=BD$4,MAX(BD$1:BD356)+1,"")</f>
        <v/>
      </c>
      <c r="BE357" s="6" t="str">
        <f>IF($W357=BE$4,MAX(BE$1:BE356)+1,"")</f>
        <v/>
      </c>
      <c r="BF357" s="6" t="str">
        <f>IF($W357=BF$4,MAX(BF$1:BF356)+1,"")</f>
        <v/>
      </c>
      <c r="BG357" s="6" t="str">
        <f>IF($W357=BG$4,MAX(BG$1:BG356)+1,"")</f>
        <v/>
      </c>
      <c r="BH357" s="6" t="str">
        <f>IF($W357=BH$4,MAX(BH$1:BH356)+1,"")</f>
        <v/>
      </c>
      <c r="BI357" s="6">
        <f>IF($W357=BI$4,MAX(BI$1:BI356)+1,"")</f>
        <v>4</v>
      </c>
      <c r="BJ357" s="6" t="str">
        <f>IF($W357=BJ$4,MAX(BJ$1:BJ356)+1,"")</f>
        <v/>
      </c>
      <c r="BK357" s="6" t="str">
        <f>IF($W357=BK$4,MAX(BK$1:BK356)+1,"")</f>
        <v/>
      </c>
      <c r="BL357" s="6" t="str">
        <f>IF($W357=BL$4,MAX(BL$1:BL356)+1,"")</f>
        <v/>
      </c>
      <c r="BM357" s="6" t="str">
        <f>IF($W357=BM$4,MAX(BM$1:BM356)+1,"")</f>
        <v/>
      </c>
      <c r="BN357" s="6" t="str">
        <f>IF($W357=BN$4,MAX(BN$1:BN356)+1,"")</f>
        <v/>
      </c>
      <c r="BO357" s="6" t="str">
        <f>IF($W357=BO$4,MAX(BO$1:BO356)+1,"")</f>
        <v/>
      </c>
      <c r="BP357" s="6" t="str">
        <f>IF($W357=BP$4,MAX(BP$1:BP356)+1,"")</f>
        <v/>
      </c>
      <c r="BQ357" s="6" t="str">
        <f>IF($W357=BQ$4,MAX(BQ$1:BQ356)+1,"")</f>
        <v/>
      </c>
      <c r="BR357" s="6" t="str">
        <f>IF($W357=BR$4,MAX(BR$1:BR356)+1,"")</f>
        <v/>
      </c>
      <c r="BS357" s="6" t="str">
        <f>IF($W357=BS$4,MAX(BS$1:BS356)+1,"")</f>
        <v/>
      </c>
      <c r="BT357" s="6" t="str">
        <f>IF($W357=BT$4,MAX(BT$1:BT356)+1,"")</f>
        <v/>
      </c>
      <c r="BU357" s="6" t="str">
        <f>IF($W357=BU$4,MAX(BU$1:BU356)+1,"")</f>
        <v/>
      </c>
      <c r="BV357" s="6" t="str">
        <f>IF($W357=BV$4,MAX(BV$1:BV356)+1,"")</f>
        <v/>
      </c>
      <c r="BW357" s="6" t="str">
        <f>IF($W357=BW$4,MAX(BW$1:BW356)+1,"")</f>
        <v/>
      </c>
      <c r="BX357" s="6" t="str">
        <f>IF($W357=BX$4,MAX(BX$1:BX356)+1,"")</f>
        <v/>
      </c>
      <c r="BY357" s="6" t="str">
        <f>IF($W357=BY$4,MAX(BY$1:BY356)+1,"")</f>
        <v/>
      </c>
      <c r="BZ357" s="6" t="str">
        <f>IF($W357=BZ$4,MAX(BZ$1:BZ356)+1,"")</f>
        <v/>
      </c>
      <c r="CA357" s="6" t="str">
        <f>IF($W357=CA$4,MAX(CA$1:CA356)+1,"")</f>
        <v/>
      </c>
      <c r="CB357" s="6" t="str">
        <f>IF($W357=CB$4,MAX(CB$1:CB356)+1,"")</f>
        <v/>
      </c>
      <c r="CC357" s="6" t="str">
        <f>IF($W357=CC$4,MAX(CC$1:CC356)+1,"")</f>
        <v/>
      </c>
      <c r="CD357" s="6" t="str">
        <f>IF($W357=CD$4,MAX(CD$1:CD356)+1,"")</f>
        <v/>
      </c>
      <c r="CE357" s="6" t="str">
        <f>IF($W357=CE$4,MAX(CE$1:CE356)+1,"")</f>
        <v/>
      </c>
      <c r="CF357" s="6" t="str">
        <f>IF($W357=CF$4,MAX(CF$1:CF356)+1,"")</f>
        <v/>
      </c>
      <c r="CG357" s="6" t="str">
        <f>IF($W357=CG$4,MAX(CG$1:CG356)+1,"")</f>
        <v/>
      </c>
      <c r="CH357" s="6" t="str">
        <f>IF($W357=CH$4,MAX(CH$1:CH356)+1,"")</f>
        <v/>
      </c>
      <c r="CI357" s="6" t="str">
        <f>IF($W357=CI$4,MAX(CI$1:CI356)+1,"")</f>
        <v/>
      </c>
      <c r="CJ357" s="6" t="str">
        <f>IF($W357=CJ$4,MAX(CJ$1:CJ356)+1,"")</f>
        <v/>
      </c>
      <c r="CK357" s="6" t="str">
        <f>IF($W357=CK$4,MAX(CK$1:CK356)+1,"")</f>
        <v/>
      </c>
      <c r="CL357" s="6" t="str">
        <f>IF($W357=CL$4,MAX(CL$1:CL356)+1,"")</f>
        <v/>
      </c>
      <c r="CM357" s="6" t="str">
        <f>IF($W357=CM$4,MAX(CM$1:CM356)+1,"")</f>
        <v/>
      </c>
      <c r="CN357" s="6" t="str">
        <f>IF($W357=CN$4,MAX(CN$1:CN356)+1,"")</f>
        <v/>
      </c>
      <c r="CO357" s="6" t="str">
        <f>IF($W357=CO$4,MAX(CO$1:CO356)+1,"")</f>
        <v/>
      </c>
      <c r="CP357" s="6" t="str">
        <f>IF($W357=CP$4,MAX(CP$1:CP356)+1,"")</f>
        <v/>
      </c>
      <c r="CQ357" s="6" t="str">
        <f>IF($W357=CQ$4,MAX(CQ$1:CQ356)+1,"")</f>
        <v/>
      </c>
      <c r="CR357" s="6" t="str">
        <f>IF($W357=CR$4,MAX(CR$1:CR356)+1,"")</f>
        <v/>
      </c>
      <c r="CS357" s="6" t="str">
        <f>IF($W357=CS$4,MAX(CS$1:CS356)+1,"")</f>
        <v/>
      </c>
      <c r="CT357" s="5">
        <f t="shared" si="80"/>
        <v>4</v>
      </c>
      <c r="CU357" s="6" t="str">
        <f t="shared" si="81"/>
        <v>1709901876585</v>
      </c>
      <c r="CV357" s="5" t="str">
        <f t="shared" si="82"/>
        <v>เด็กหญิง</v>
      </c>
      <c r="CW357" s="5" t="str" cm="1">
        <f t="array" ref="CW357">RIGHT(F357,MIN(LEN(SUBSTITUTE(F357,รายชื่อนักเรียนแยกห้อง!$AD$5:$AD$8,""))))</f>
        <v>ปิยฉัตร</v>
      </c>
      <c r="CX357" s="6" t="str">
        <f t="shared" si="83"/>
        <v/>
      </c>
      <c r="CY357" s="6">
        <f t="shared" si="84"/>
        <v>0</v>
      </c>
      <c r="CZ357" s="5" t="str">
        <f t="shared" si="85"/>
        <v>มัธยมศึกษาปีที่ 3/1-</v>
      </c>
      <c r="DA357" s="5" t="str">
        <f t="shared" si="86"/>
        <v>มัธยมศึกษาปีที่ 3/1-0</v>
      </c>
      <c r="DC357" s="6" t="str">
        <f>IF(DB357="วิทย์-คณิต (เตรียมวิศวะ)",MAX($DC$1:DC356)+1,"")</f>
        <v/>
      </c>
      <c r="DD357" s="6" t="str">
        <f>IF(DB357="วิทย์-คณิต (วิทยาศาสตร์สุขภาพ)",MAX($DD$1:DD356)+1,"")</f>
        <v/>
      </c>
      <c r="DE357" s="6" t="str">
        <f>IF(DB357="ศิลป์การจัดการธุรกิจการค้าสมัยใหม่",MAX($DE$1:DE356)+1,"")</f>
        <v/>
      </c>
      <c r="DF357" s="6" t="str">
        <f>IF(DB357="ศิลป์ภาษาจีนเพื่อธุรกิจ 4.0",MAX($DF$1:DF356)+1,"")</f>
        <v/>
      </c>
      <c r="DG357" s="6" t="str">
        <f>IF(DB357="ศิลป์ภาษาอังกฤษเพื่อการสื่อสารธุรกิจ",MAX($DG$1:DG356)+1,"")</f>
        <v/>
      </c>
      <c r="DH357" s="6" t="str">
        <f>IF(DB357="นวัตกรรมการจัดการเกษตร",MAX($DH$1:DH356)+1,"")</f>
        <v/>
      </c>
      <c r="DI357" s="5">
        <f t="shared" si="87"/>
        <v>0</v>
      </c>
      <c r="DJ357" s="5" t="str">
        <f t="shared" si="88"/>
        <v>มัธยมศึกษาปีที่ 3/1-21</v>
      </c>
      <c r="DK357" s="5" t="str">
        <f t="shared" si="89"/>
        <v>-0</v>
      </c>
      <c r="DL357" s="5" t="str">
        <f t="shared" si="90"/>
        <v>มัธยมศึกษาปีที่ 3</v>
      </c>
    </row>
    <row r="358" spans="1:116">
      <c r="A358" s="5" t="str">
        <f t="shared" si="76"/>
        <v>มัธยมศึกษาปีที่ 3/1-22</v>
      </c>
      <c r="B358" s="5" t="str">
        <f t="shared" si="77"/>
        <v>ช68302-2</v>
      </c>
      <c r="C358" s="5" t="str">
        <f t="shared" si="78"/>
        <v>-0</v>
      </c>
      <c r="D358" s="8">
        <v>22</v>
      </c>
      <c r="E358" s="9" t="s">
        <v>952</v>
      </c>
      <c r="F358" s="3" t="s">
        <v>953</v>
      </c>
      <c r="G358" s="3" t="s">
        <v>400</v>
      </c>
      <c r="H358" s="11">
        <v>1</v>
      </c>
      <c r="I358" s="11">
        <v>7</v>
      </c>
      <c r="J358" s="11">
        <v>0</v>
      </c>
      <c r="K358" s="11">
        <v>9</v>
      </c>
      <c r="L358" s="11">
        <v>9</v>
      </c>
      <c r="M358" s="11">
        <v>0</v>
      </c>
      <c r="N358" s="11">
        <v>1</v>
      </c>
      <c r="O358" s="11">
        <v>8</v>
      </c>
      <c r="P358" s="11">
        <v>4</v>
      </c>
      <c r="Q358" s="11">
        <v>3</v>
      </c>
      <c r="R358" s="11">
        <v>9</v>
      </c>
      <c r="S358" s="11">
        <v>1</v>
      </c>
      <c r="T358" s="11">
        <v>1</v>
      </c>
      <c r="U358" s="11" t="s">
        <v>583</v>
      </c>
      <c r="W358" s="6" t="str">
        <f>IF(X358="","",IF(X358=รายชื่อชมรม!$B$23,รายชื่อชมรม!$A$23,IF(X358=รายชื่อชมรม!$B$24,รายชื่อชมรม!$A$24,IF(X358=รายชื่อชมรม!$B$25,รายชื่อชมรม!$A$25,IF(X358=รายชื่อชมรม!$B$26,รายชื่อชมรม!$A$26,IF(X358=รายชื่อชมรม!$B$27,รายชื่อชมรม!$A$27,IF(X358=รายชื่อชมรม!$B$28,รายชื่อชมรม!$A$28,IF(X358=รายชื่อชมรม!$B$29,รายชื่อชมรม!$A$29,IF(X358=รายชื่อชมรม!$B$30,รายชื่อชมรม!$A$30,IF(X358=รายชื่อชมรม!$B$31,รายชื่อชมรม!$A$31,IF(X358=รายชื่อชมรม!$B$32,รายชื่อชมรม!$A$32,"-")))))))))))</f>
        <v>ช68302</v>
      </c>
      <c r="X358" s="6" t="s">
        <v>2326</v>
      </c>
      <c r="Y358" s="6" t="str">
        <f>IF(W358=0,"",IF(W358="-","",IF(W358="","",VLOOKUP(W358,รายชื่อชมรม!$A$3:$F$83,3,FALSE))))</f>
        <v>นางสาวศิลป์ศุภา  คุสินธุ์</v>
      </c>
      <c r="Z358" s="6" t="str">
        <f>IF(Y358=$Z$4,MAX(Z$1:$Z357)+1,"")</f>
        <v/>
      </c>
      <c r="AA358" s="6" t="str">
        <f>IF($Y358=AA$4,MAX(AA$1:AA357)+1,"")</f>
        <v/>
      </c>
      <c r="AB358" s="6" t="str">
        <f>IF($Y358=AB$4,MAX(AB$1:AB357)+1,"")</f>
        <v/>
      </c>
      <c r="AC358" s="6" t="str">
        <f>IF($Y358=AC$4,MAX(AC$1:AC357)+1,"")</f>
        <v/>
      </c>
      <c r="AD358" s="6" t="str">
        <f>IF($Y358=AD$4,MAX(AD$1:AD357)+1,"")</f>
        <v/>
      </c>
      <c r="AE358" s="6" t="str">
        <f>IF($Y358=AE$4,MAX(AE$1:AE357)+1,"")</f>
        <v/>
      </c>
      <c r="AF358" s="6" t="str">
        <f>IF($Y358=AF$4,MAX(AF$1:AF357)+1,"")</f>
        <v/>
      </c>
      <c r="AG358" s="6" t="str">
        <f>IF($Y358=AG$4,MAX(AG$1:AG357)+1,"")</f>
        <v/>
      </c>
      <c r="AH358" s="6" t="str">
        <f>IF($Y358=AH$4,MAX(AH$1:AH357)+1,"")</f>
        <v/>
      </c>
      <c r="AI358" s="5">
        <f t="shared" si="79"/>
        <v>0</v>
      </c>
      <c r="AK358" s="6" t="str">
        <f>IF($W358=AK$4,MAX(AK$1:AK357)+1,"")</f>
        <v/>
      </c>
      <c r="AL358" s="6" t="str">
        <f>IF($W358=AL$4,MAX(AL$1:AL357)+1,"")</f>
        <v/>
      </c>
      <c r="AM358" s="6" t="str">
        <f>IF($W358=AM$4,MAX(AM$1:AM357)+1,"")</f>
        <v/>
      </c>
      <c r="AN358" s="6" t="str">
        <f>IF($W358=AN$4,MAX(AN$1:AN357)+1,"")</f>
        <v/>
      </c>
      <c r="AO358" s="6" t="str">
        <f>IF($W358=AO$4,MAX(AO$1:AO357)+1,"")</f>
        <v/>
      </c>
      <c r="AP358" s="6" t="str">
        <f>IF($W358=AP$4,MAX(AP$1:AP357)+1,"")</f>
        <v/>
      </c>
      <c r="AQ358" s="6" t="str">
        <f>IF($W358=AQ$4,MAX(AQ$1:AQ357)+1,"")</f>
        <v/>
      </c>
      <c r="AR358" s="6" t="str">
        <f>IF($W358=AR$4,MAX(AR$1:AR357)+1,"")</f>
        <v/>
      </c>
      <c r="AS358" s="6" t="str">
        <f>IF($W358=AS$4,MAX(AS$1:AS357)+1,"")</f>
        <v/>
      </c>
      <c r="AT358" s="6" t="str">
        <f>IF($W358=AT$4,MAX(AT$1:AT357)+1,"")</f>
        <v/>
      </c>
      <c r="AU358" s="6" t="str">
        <f>IF($W358=AU$4,MAX(AU$1:AU357)+1,"")</f>
        <v/>
      </c>
      <c r="AV358" s="6" t="str">
        <f>IF($W358=AV$4,MAX(AV$1:AV357)+1,"")</f>
        <v/>
      </c>
      <c r="AW358" s="6" t="str">
        <f>IF($W358=AW$4,MAX(AW$1:AW357)+1,"")</f>
        <v/>
      </c>
      <c r="AX358" s="6" t="str">
        <f>IF($W358=AX$4,MAX(AX$1:AX357)+1,"")</f>
        <v/>
      </c>
      <c r="AY358" s="6" t="str">
        <f>IF($W358=AY$4,MAX(AY$1:AY357)+1,"")</f>
        <v/>
      </c>
      <c r="AZ358" s="6" t="str">
        <f>IF($W358=AZ$4,MAX(AZ$1:AZ357)+1,"")</f>
        <v/>
      </c>
      <c r="BA358" s="6" t="str">
        <f>IF($W358=BA$4,MAX(BA$1:BA357)+1,"")</f>
        <v/>
      </c>
      <c r="BB358" s="6" t="str">
        <f>IF($W358=BB$4,MAX(BB$1:BB357)+1,"")</f>
        <v/>
      </c>
      <c r="BC358" s="6" t="str">
        <f>IF($W358=BC$4,MAX(BC$1:BC357)+1,"")</f>
        <v/>
      </c>
      <c r="BD358" s="6" t="str">
        <f>IF($W358=BD$4,MAX(BD$1:BD357)+1,"")</f>
        <v/>
      </c>
      <c r="BE358" s="6" t="str">
        <f>IF($W358=BE$4,MAX(BE$1:BE357)+1,"")</f>
        <v/>
      </c>
      <c r="BF358" s="6" t="str">
        <f>IF($W358=BF$4,MAX(BF$1:BF357)+1,"")</f>
        <v/>
      </c>
      <c r="BG358" s="6">
        <f>IF($W358=BG$4,MAX(BG$1:BG357)+1,"")</f>
        <v>2</v>
      </c>
      <c r="BH358" s="6" t="str">
        <f>IF($W358=BH$4,MAX(BH$1:BH357)+1,"")</f>
        <v/>
      </c>
      <c r="BI358" s="6" t="str">
        <f>IF($W358=BI$4,MAX(BI$1:BI357)+1,"")</f>
        <v/>
      </c>
      <c r="BJ358" s="6" t="str">
        <f>IF($W358=BJ$4,MAX(BJ$1:BJ357)+1,"")</f>
        <v/>
      </c>
      <c r="BK358" s="6" t="str">
        <f>IF($W358=BK$4,MAX(BK$1:BK357)+1,"")</f>
        <v/>
      </c>
      <c r="BL358" s="6" t="str">
        <f>IF($W358=BL$4,MAX(BL$1:BL357)+1,"")</f>
        <v/>
      </c>
      <c r="BM358" s="6" t="str">
        <f>IF($W358=BM$4,MAX(BM$1:BM357)+1,"")</f>
        <v/>
      </c>
      <c r="BN358" s="6" t="str">
        <f>IF($W358=BN$4,MAX(BN$1:BN357)+1,"")</f>
        <v/>
      </c>
      <c r="BO358" s="6" t="str">
        <f>IF($W358=BO$4,MAX(BO$1:BO357)+1,"")</f>
        <v/>
      </c>
      <c r="BP358" s="6" t="str">
        <f>IF($W358=BP$4,MAX(BP$1:BP357)+1,"")</f>
        <v/>
      </c>
      <c r="BQ358" s="6" t="str">
        <f>IF($W358=BQ$4,MAX(BQ$1:BQ357)+1,"")</f>
        <v/>
      </c>
      <c r="BR358" s="6" t="str">
        <f>IF($W358=BR$4,MAX(BR$1:BR357)+1,"")</f>
        <v/>
      </c>
      <c r="BS358" s="6" t="str">
        <f>IF($W358=BS$4,MAX(BS$1:BS357)+1,"")</f>
        <v/>
      </c>
      <c r="BT358" s="6" t="str">
        <f>IF($W358=BT$4,MAX(BT$1:BT357)+1,"")</f>
        <v/>
      </c>
      <c r="BU358" s="6" t="str">
        <f>IF($W358=BU$4,MAX(BU$1:BU357)+1,"")</f>
        <v/>
      </c>
      <c r="BV358" s="6" t="str">
        <f>IF($W358=BV$4,MAX(BV$1:BV357)+1,"")</f>
        <v/>
      </c>
      <c r="BW358" s="6" t="str">
        <f>IF($W358=BW$4,MAX(BW$1:BW357)+1,"")</f>
        <v/>
      </c>
      <c r="BX358" s="6" t="str">
        <f>IF($W358=BX$4,MAX(BX$1:BX357)+1,"")</f>
        <v/>
      </c>
      <c r="BY358" s="6" t="str">
        <f>IF($W358=BY$4,MAX(BY$1:BY357)+1,"")</f>
        <v/>
      </c>
      <c r="BZ358" s="6" t="str">
        <f>IF($W358=BZ$4,MAX(BZ$1:BZ357)+1,"")</f>
        <v/>
      </c>
      <c r="CA358" s="6" t="str">
        <f>IF($W358=CA$4,MAX(CA$1:CA357)+1,"")</f>
        <v/>
      </c>
      <c r="CB358" s="6" t="str">
        <f>IF($W358=CB$4,MAX(CB$1:CB357)+1,"")</f>
        <v/>
      </c>
      <c r="CC358" s="6" t="str">
        <f>IF($W358=CC$4,MAX(CC$1:CC357)+1,"")</f>
        <v/>
      </c>
      <c r="CD358" s="6" t="str">
        <f>IF($W358=CD$4,MAX(CD$1:CD357)+1,"")</f>
        <v/>
      </c>
      <c r="CE358" s="6" t="str">
        <f>IF($W358=CE$4,MAX(CE$1:CE357)+1,"")</f>
        <v/>
      </c>
      <c r="CF358" s="6" t="str">
        <f>IF($W358=CF$4,MAX(CF$1:CF357)+1,"")</f>
        <v/>
      </c>
      <c r="CG358" s="6" t="str">
        <f>IF($W358=CG$4,MAX(CG$1:CG357)+1,"")</f>
        <v/>
      </c>
      <c r="CH358" s="6" t="str">
        <f>IF($W358=CH$4,MAX(CH$1:CH357)+1,"")</f>
        <v/>
      </c>
      <c r="CI358" s="6" t="str">
        <f>IF($W358=CI$4,MAX(CI$1:CI357)+1,"")</f>
        <v/>
      </c>
      <c r="CJ358" s="6" t="str">
        <f>IF($W358=CJ$4,MAX(CJ$1:CJ357)+1,"")</f>
        <v/>
      </c>
      <c r="CK358" s="6" t="str">
        <f>IF($W358=CK$4,MAX(CK$1:CK357)+1,"")</f>
        <v/>
      </c>
      <c r="CL358" s="6" t="str">
        <f>IF($W358=CL$4,MAX(CL$1:CL357)+1,"")</f>
        <v/>
      </c>
      <c r="CM358" s="6" t="str">
        <f>IF($W358=CM$4,MAX(CM$1:CM357)+1,"")</f>
        <v/>
      </c>
      <c r="CN358" s="6" t="str">
        <f>IF($W358=CN$4,MAX(CN$1:CN357)+1,"")</f>
        <v/>
      </c>
      <c r="CO358" s="6" t="str">
        <f>IF($W358=CO$4,MAX(CO$1:CO357)+1,"")</f>
        <v/>
      </c>
      <c r="CP358" s="6" t="str">
        <f>IF($W358=CP$4,MAX(CP$1:CP357)+1,"")</f>
        <v/>
      </c>
      <c r="CQ358" s="6" t="str">
        <f>IF($W358=CQ$4,MAX(CQ$1:CQ357)+1,"")</f>
        <v/>
      </c>
      <c r="CR358" s="6" t="str">
        <f>IF($W358=CR$4,MAX(CR$1:CR357)+1,"")</f>
        <v/>
      </c>
      <c r="CS358" s="6" t="str">
        <f>IF($W358=CS$4,MAX(CS$1:CS357)+1,"")</f>
        <v/>
      </c>
      <c r="CT358" s="5">
        <f t="shared" si="80"/>
        <v>2</v>
      </c>
      <c r="CU358" s="6" t="str">
        <f t="shared" si="81"/>
        <v>1709901843911</v>
      </c>
      <c r="CV358" s="5" t="str">
        <f t="shared" si="82"/>
        <v>เด็กหญิง</v>
      </c>
      <c r="CW358" s="5" t="str" cm="1">
        <f t="array" ref="CW358">RIGHT(F358,MIN(LEN(SUBSTITUTE(F358,รายชื่อนักเรียนแยกห้อง!$AD$5:$AD$8,""))))</f>
        <v>นัทธมน</v>
      </c>
      <c r="CX358" s="6" t="str">
        <f t="shared" si="83"/>
        <v/>
      </c>
      <c r="CY358" s="6">
        <f t="shared" si="84"/>
        <v>0</v>
      </c>
      <c r="CZ358" s="5" t="str">
        <f t="shared" si="85"/>
        <v>มัธยมศึกษาปีที่ 3/1-</v>
      </c>
      <c r="DA358" s="5" t="str">
        <f t="shared" si="86"/>
        <v>มัธยมศึกษาปีที่ 3/1-0</v>
      </c>
      <c r="DC358" s="6" t="str">
        <f>IF(DB358="วิทย์-คณิต (เตรียมวิศวะ)",MAX($DC$1:DC357)+1,"")</f>
        <v/>
      </c>
      <c r="DD358" s="6" t="str">
        <f>IF(DB358="วิทย์-คณิต (วิทยาศาสตร์สุขภาพ)",MAX($DD$1:DD357)+1,"")</f>
        <v/>
      </c>
      <c r="DE358" s="6" t="str">
        <f>IF(DB358="ศิลป์การจัดการธุรกิจการค้าสมัยใหม่",MAX($DE$1:DE357)+1,"")</f>
        <v/>
      </c>
      <c r="DF358" s="6" t="str">
        <f>IF(DB358="ศิลป์ภาษาจีนเพื่อธุรกิจ 4.0",MAX($DF$1:DF357)+1,"")</f>
        <v/>
      </c>
      <c r="DG358" s="6" t="str">
        <f>IF(DB358="ศิลป์ภาษาอังกฤษเพื่อการสื่อสารธุรกิจ",MAX($DG$1:DG357)+1,"")</f>
        <v/>
      </c>
      <c r="DH358" s="6" t="str">
        <f>IF(DB358="นวัตกรรมการจัดการเกษตร",MAX($DH$1:DH357)+1,"")</f>
        <v/>
      </c>
      <c r="DI358" s="5">
        <f t="shared" si="87"/>
        <v>0</v>
      </c>
      <c r="DJ358" s="5" t="str">
        <f t="shared" si="88"/>
        <v>มัธยมศึกษาปีที่ 3/1-22</v>
      </c>
      <c r="DK358" s="5" t="str">
        <f t="shared" si="89"/>
        <v>-0</v>
      </c>
      <c r="DL358" s="5" t="str">
        <f t="shared" si="90"/>
        <v>มัธยมศึกษาปีที่ 3</v>
      </c>
    </row>
    <row r="359" spans="1:116">
      <c r="A359" s="5" t="str">
        <f t="shared" si="76"/>
        <v>มัธยมศึกษาปีที่ 3/1-23</v>
      </c>
      <c r="B359" s="5" t="str">
        <f t="shared" si="77"/>
        <v>ช68301-2</v>
      </c>
      <c r="C359" s="5" t="str">
        <f t="shared" si="78"/>
        <v>-0</v>
      </c>
      <c r="D359" s="8">
        <v>23</v>
      </c>
      <c r="E359" s="9" t="s">
        <v>954</v>
      </c>
      <c r="F359" s="3" t="s">
        <v>955</v>
      </c>
      <c r="G359" s="3" t="s">
        <v>956</v>
      </c>
      <c r="H359" s="11">
        <v>1</v>
      </c>
      <c r="I359" s="11">
        <v>7</v>
      </c>
      <c r="J359" s="11">
        <v>0</v>
      </c>
      <c r="K359" s="11">
        <v>9</v>
      </c>
      <c r="L359" s="11">
        <v>9</v>
      </c>
      <c r="M359" s="11">
        <v>0</v>
      </c>
      <c r="N359" s="11">
        <v>1</v>
      </c>
      <c r="O359" s="11">
        <v>8</v>
      </c>
      <c r="P359" s="11">
        <v>6</v>
      </c>
      <c r="Q359" s="11">
        <v>2</v>
      </c>
      <c r="R359" s="11">
        <v>5</v>
      </c>
      <c r="S359" s="11">
        <v>3</v>
      </c>
      <c r="T359" s="11">
        <v>3</v>
      </c>
      <c r="U359" s="11" t="s">
        <v>583</v>
      </c>
      <c r="W359" s="6" t="str">
        <f>IF(X359="","",IF(X359=รายชื่อชมรม!$B$23,รายชื่อชมรม!$A$23,IF(X359=รายชื่อชมรม!$B$24,รายชื่อชมรม!$A$24,IF(X359=รายชื่อชมรม!$B$25,รายชื่อชมรม!$A$25,IF(X359=รายชื่อชมรม!$B$26,รายชื่อชมรม!$A$26,IF(X359=รายชื่อชมรม!$B$27,รายชื่อชมรม!$A$27,IF(X359=รายชื่อชมรม!$B$28,รายชื่อชมรม!$A$28,IF(X359=รายชื่อชมรม!$B$29,รายชื่อชมรม!$A$29,IF(X359=รายชื่อชมรม!$B$30,รายชื่อชมรม!$A$30,IF(X359=รายชื่อชมรม!$B$31,รายชื่อชมรม!$A$31,IF(X359=รายชื่อชมรม!$B$32,รายชื่อชมรม!$A$32,"-")))))))))))</f>
        <v>ช68301</v>
      </c>
      <c r="X359" s="6" t="s">
        <v>2305</v>
      </c>
      <c r="Y359" s="6" t="str">
        <f>IF(W359=0,"",IF(W359="-","",IF(W359="","",VLOOKUP(W359,รายชื่อชมรม!$A$3:$F$83,3,FALSE))))</f>
        <v>นางโสจาริน  อินทรเรือง</v>
      </c>
      <c r="Z359" s="6" t="str">
        <f>IF(Y359=$Z$4,MAX(Z$1:$Z358)+1,"")</f>
        <v/>
      </c>
      <c r="AA359" s="6" t="str">
        <f>IF($Y359=AA$4,MAX(AA$1:AA358)+1,"")</f>
        <v/>
      </c>
      <c r="AB359" s="6" t="str">
        <f>IF($Y359=AB$4,MAX(AB$1:AB358)+1,"")</f>
        <v/>
      </c>
      <c r="AC359" s="6" t="str">
        <f>IF($Y359=AC$4,MAX(AC$1:AC358)+1,"")</f>
        <v/>
      </c>
      <c r="AD359" s="6" t="str">
        <f>IF($Y359=AD$4,MAX(AD$1:AD358)+1,"")</f>
        <v/>
      </c>
      <c r="AE359" s="6" t="str">
        <f>IF($Y359=AE$4,MAX(AE$1:AE358)+1,"")</f>
        <v/>
      </c>
      <c r="AF359" s="6" t="str">
        <f>IF($Y359=AF$4,MAX(AF$1:AF358)+1,"")</f>
        <v/>
      </c>
      <c r="AG359" s="6" t="str">
        <f>IF($Y359=AG$4,MAX(AG$1:AG358)+1,"")</f>
        <v/>
      </c>
      <c r="AH359" s="6" t="str">
        <f>IF($Y359=AH$4,MAX(AH$1:AH358)+1,"")</f>
        <v/>
      </c>
      <c r="AI359" s="5">
        <f t="shared" si="79"/>
        <v>0</v>
      </c>
      <c r="AK359" s="6" t="str">
        <f>IF($W359=AK$4,MAX(AK$1:AK358)+1,"")</f>
        <v/>
      </c>
      <c r="AL359" s="6" t="str">
        <f>IF($W359=AL$4,MAX(AL$1:AL358)+1,"")</f>
        <v/>
      </c>
      <c r="AM359" s="6" t="str">
        <f>IF($W359=AM$4,MAX(AM$1:AM358)+1,"")</f>
        <v/>
      </c>
      <c r="AN359" s="6" t="str">
        <f>IF($W359=AN$4,MAX(AN$1:AN358)+1,"")</f>
        <v/>
      </c>
      <c r="AO359" s="6" t="str">
        <f>IF($W359=AO$4,MAX(AO$1:AO358)+1,"")</f>
        <v/>
      </c>
      <c r="AP359" s="6" t="str">
        <f>IF($W359=AP$4,MAX(AP$1:AP358)+1,"")</f>
        <v/>
      </c>
      <c r="AQ359" s="6" t="str">
        <f>IF($W359=AQ$4,MAX(AQ$1:AQ358)+1,"")</f>
        <v/>
      </c>
      <c r="AR359" s="6" t="str">
        <f>IF($W359=AR$4,MAX(AR$1:AR358)+1,"")</f>
        <v/>
      </c>
      <c r="AS359" s="6" t="str">
        <f>IF($W359=AS$4,MAX(AS$1:AS358)+1,"")</f>
        <v/>
      </c>
      <c r="AT359" s="6" t="str">
        <f>IF($W359=AT$4,MAX(AT$1:AT358)+1,"")</f>
        <v/>
      </c>
      <c r="AU359" s="6" t="str">
        <f>IF($W359=AU$4,MAX(AU$1:AU358)+1,"")</f>
        <v/>
      </c>
      <c r="AV359" s="6" t="str">
        <f>IF($W359=AV$4,MAX(AV$1:AV358)+1,"")</f>
        <v/>
      </c>
      <c r="AW359" s="6" t="str">
        <f>IF($W359=AW$4,MAX(AW$1:AW358)+1,"")</f>
        <v/>
      </c>
      <c r="AX359" s="6" t="str">
        <f>IF($W359=AX$4,MAX(AX$1:AX358)+1,"")</f>
        <v/>
      </c>
      <c r="AY359" s="6" t="str">
        <f>IF($W359=AY$4,MAX(AY$1:AY358)+1,"")</f>
        <v/>
      </c>
      <c r="AZ359" s="6" t="str">
        <f>IF($W359=AZ$4,MAX(AZ$1:AZ358)+1,"")</f>
        <v/>
      </c>
      <c r="BA359" s="6" t="str">
        <f>IF($W359=BA$4,MAX(BA$1:BA358)+1,"")</f>
        <v/>
      </c>
      <c r="BB359" s="6" t="str">
        <f>IF($W359=BB$4,MAX(BB$1:BB358)+1,"")</f>
        <v/>
      </c>
      <c r="BC359" s="6" t="str">
        <f>IF($W359=BC$4,MAX(BC$1:BC358)+1,"")</f>
        <v/>
      </c>
      <c r="BD359" s="6" t="str">
        <f>IF($W359=BD$4,MAX(BD$1:BD358)+1,"")</f>
        <v/>
      </c>
      <c r="BE359" s="6" t="str">
        <f>IF($W359=BE$4,MAX(BE$1:BE358)+1,"")</f>
        <v/>
      </c>
      <c r="BF359" s="6">
        <f>IF($W359=BF$4,MAX(BF$1:BF358)+1,"")</f>
        <v>2</v>
      </c>
      <c r="BG359" s="6" t="str">
        <f>IF($W359=BG$4,MAX(BG$1:BG358)+1,"")</f>
        <v/>
      </c>
      <c r="BH359" s="6" t="str">
        <f>IF($W359=BH$4,MAX(BH$1:BH358)+1,"")</f>
        <v/>
      </c>
      <c r="BI359" s="6" t="str">
        <f>IF($W359=BI$4,MAX(BI$1:BI358)+1,"")</f>
        <v/>
      </c>
      <c r="BJ359" s="6" t="str">
        <f>IF($W359=BJ$4,MAX(BJ$1:BJ358)+1,"")</f>
        <v/>
      </c>
      <c r="BK359" s="6" t="str">
        <f>IF($W359=BK$4,MAX(BK$1:BK358)+1,"")</f>
        <v/>
      </c>
      <c r="BL359" s="6" t="str">
        <f>IF($W359=BL$4,MAX(BL$1:BL358)+1,"")</f>
        <v/>
      </c>
      <c r="BM359" s="6" t="str">
        <f>IF($W359=BM$4,MAX(BM$1:BM358)+1,"")</f>
        <v/>
      </c>
      <c r="BN359" s="6" t="str">
        <f>IF($W359=BN$4,MAX(BN$1:BN358)+1,"")</f>
        <v/>
      </c>
      <c r="BO359" s="6" t="str">
        <f>IF($W359=BO$4,MAX(BO$1:BO358)+1,"")</f>
        <v/>
      </c>
      <c r="BP359" s="6" t="str">
        <f>IF($W359=BP$4,MAX(BP$1:BP358)+1,"")</f>
        <v/>
      </c>
      <c r="BQ359" s="6" t="str">
        <f>IF($W359=BQ$4,MAX(BQ$1:BQ358)+1,"")</f>
        <v/>
      </c>
      <c r="BR359" s="6" t="str">
        <f>IF($W359=BR$4,MAX(BR$1:BR358)+1,"")</f>
        <v/>
      </c>
      <c r="BS359" s="6" t="str">
        <f>IF($W359=BS$4,MAX(BS$1:BS358)+1,"")</f>
        <v/>
      </c>
      <c r="BT359" s="6" t="str">
        <f>IF($W359=BT$4,MAX(BT$1:BT358)+1,"")</f>
        <v/>
      </c>
      <c r="BU359" s="6" t="str">
        <f>IF($W359=BU$4,MAX(BU$1:BU358)+1,"")</f>
        <v/>
      </c>
      <c r="BV359" s="6" t="str">
        <f>IF($W359=BV$4,MAX(BV$1:BV358)+1,"")</f>
        <v/>
      </c>
      <c r="BW359" s="6" t="str">
        <f>IF($W359=BW$4,MAX(BW$1:BW358)+1,"")</f>
        <v/>
      </c>
      <c r="BX359" s="6" t="str">
        <f>IF($W359=BX$4,MAX(BX$1:BX358)+1,"")</f>
        <v/>
      </c>
      <c r="BY359" s="6" t="str">
        <f>IF($W359=BY$4,MAX(BY$1:BY358)+1,"")</f>
        <v/>
      </c>
      <c r="BZ359" s="6" t="str">
        <f>IF($W359=BZ$4,MAX(BZ$1:BZ358)+1,"")</f>
        <v/>
      </c>
      <c r="CA359" s="6" t="str">
        <f>IF($W359=CA$4,MAX(CA$1:CA358)+1,"")</f>
        <v/>
      </c>
      <c r="CB359" s="6" t="str">
        <f>IF($W359=CB$4,MAX(CB$1:CB358)+1,"")</f>
        <v/>
      </c>
      <c r="CC359" s="6" t="str">
        <f>IF($W359=CC$4,MAX(CC$1:CC358)+1,"")</f>
        <v/>
      </c>
      <c r="CD359" s="6" t="str">
        <f>IF($W359=CD$4,MAX(CD$1:CD358)+1,"")</f>
        <v/>
      </c>
      <c r="CE359" s="6" t="str">
        <f>IF($W359=CE$4,MAX(CE$1:CE358)+1,"")</f>
        <v/>
      </c>
      <c r="CF359" s="6" t="str">
        <f>IF($W359=CF$4,MAX(CF$1:CF358)+1,"")</f>
        <v/>
      </c>
      <c r="CG359" s="6" t="str">
        <f>IF($W359=CG$4,MAX(CG$1:CG358)+1,"")</f>
        <v/>
      </c>
      <c r="CH359" s="6" t="str">
        <f>IF($W359=CH$4,MAX(CH$1:CH358)+1,"")</f>
        <v/>
      </c>
      <c r="CI359" s="6" t="str">
        <f>IF($W359=CI$4,MAX(CI$1:CI358)+1,"")</f>
        <v/>
      </c>
      <c r="CJ359" s="6" t="str">
        <f>IF($W359=CJ$4,MAX(CJ$1:CJ358)+1,"")</f>
        <v/>
      </c>
      <c r="CK359" s="6" t="str">
        <f>IF($W359=CK$4,MAX(CK$1:CK358)+1,"")</f>
        <v/>
      </c>
      <c r="CL359" s="6" t="str">
        <f>IF($W359=CL$4,MAX(CL$1:CL358)+1,"")</f>
        <v/>
      </c>
      <c r="CM359" s="6" t="str">
        <f>IF($W359=CM$4,MAX(CM$1:CM358)+1,"")</f>
        <v/>
      </c>
      <c r="CN359" s="6" t="str">
        <f>IF($W359=CN$4,MAX(CN$1:CN358)+1,"")</f>
        <v/>
      </c>
      <c r="CO359" s="6" t="str">
        <f>IF($W359=CO$4,MAX(CO$1:CO358)+1,"")</f>
        <v/>
      </c>
      <c r="CP359" s="6" t="str">
        <f>IF($W359=CP$4,MAX(CP$1:CP358)+1,"")</f>
        <v/>
      </c>
      <c r="CQ359" s="6" t="str">
        <f>IF($W359=CQ$4,MAX(CQ$1:CQ358)+1,"")</f>
        <v/>
      </c>
      <c r="CR359" s="6" t="str">
        <f>IF($W359=CR$4,MAX(CR$1:CR358)+1,"")</f>
        <v/>
      </c>
      <c r="CS359" s="6" t="str">
        <f>IF($W359=CS$4,MAX(CS$1:CS358)+1,"")</f>
        <v/>
      </c>
      <c r="CT359" s="5">
        <f t="shared" si="80"/>
        <v>2</v>
      </c>
      <c r="CU359" s="6" t="str">
        <f t="shared" si="81"/>
        <v>1709901862533</v>
      </c>
      <c r="CV359" s="5" t="str">
        <f t="shared" si="82"/>
        <v>เด็กหญิง</v>
      </c>
      <c r="CW359" s="5" t="str" cm="1">
        <f t="array" ref="CW359">RIGHT(F359,MIN(LEN(SUBSTITUTE(F359,รายชื่อนักเรียนแยกห้อง!$AD$5:$AD$8,""))))</f>
        <v>นวพร</v>
      </c>
      <c r="CX359" s="6" t="str">
        <f t="shared" si="83"/>
        <v/>
      </c>
      <c r="CY359" s="6">
        <f t="shared" si="84"/>
        <v>0</v>
      </c>
      <c r="CZ359" s="5" t="str">
        <f t="shared" si="85"/>
        <v>มัธยมศึกษาปีที่ 3/1-</v>
      </c>
      <c r="DA359" s="5" t="str">
        <f t="shared" si="86"/>
        <v>มัธยมศึกษาปีที่ 3/1-0</v>
      </c>
      <c r="DC359" s="6" t="str">
        <f>IF(DB359="วิทย์-คณิต (เตรียมวิศวะ)",MAX($DC$1:DC358)+1,"")</f>
        <v/>
      </c>
      <c r="DD359" s="6" t="str">
        <f>IF(DB359="วิทย์-คณิต (วิทยาศาสตร์สุขภาพ)",MAX($DD$1:DD358)+1,"")</f>
        <v/>
      </c>
      <c r="DE359" s="6" t="str">
        <f>IF(DB359="ศิลป์การจัดการธุรกิจการค้าสมัยใหม่",MAX($DE$1:DE358)+1,"")</f>
        <v/>
      </c>
      <c r="DF359" s="6" t="str">
        <f>IF(DB359="ศิลป์ภาษาจีนเพื่อธุรกิจ 4.0",MAX($DF$1:DF358)+1,"")</f>
        <v/>
      </c>
      <c r="DG359" s="6" t="str">
        <f>IF(DB359="ศิลป์ภาษาอังกฤษเพื่อการสื่อสารธุรกิจ",MAX($DG$1:DG358)+1,"")</f>
        <v/>
      </c>
      <c r="DH359" s="6" t="str">
        <f>IF(DB359="นวัตกรรมการจัดการเกษตร",MAX($DH$1:DH358)+1,"")</f>
        <v/>
      </c>
      <c r="DI359" s="5">
        <f t="shared" si="87"/>
        <v>0</v>
      </c>
      <c r="DJ359" s="5" t="str">
        <f t="shared" si="88"/>
        <v>มัธยมศึกษาปีที่ 3/1-23</v>
      </c>
      <c r="DK359" s="5" t="str">
        <f t="shared" si="89"/>
        <v>-0</v>
      </c>
      <c r="DL359" s="5" t="str">
        <f t="shared" si="90"/>
        <v>มัธยมศึกษาปีที่ 3</v>
      </c>
    </row>
    <row r="360" spans="1:116">
      <c r="A360" s="5" t="str">
        <f t="shared" si="76"/>
        <v>มัธยมศึกษาปีที่ 3/1-24</v>
      </c>
      <c r="B360" s="5" t="str">
        <f t="shared" si="77"/>
        <v>ช68302-3</v>
      </c>
      <c r="C360" s="5" t="str">
        <f t="shared" si="78"/>
        <v>-0</v>
      </c>
      <c r="D360" s="8">
        <v>24</v>
      </c>
      <c r="E360" s="9" t="s">
        <v>957</v>
      </c>
      <c r="F360" s="3" t="s">
        <v>958</v>
      </c>
      <c r="G360" s="3" t="s">
        <v>959</v>
      </c>
      <c r="H360" s="11">
        <v>1</v>
      </c>
      <c r="I360" s="11">
        <v>7</v>
      </c>
      <c r="J360" s="11">
        <v>5</v>
      </c>
      <c r="K360" s="11">
        <v>9</v>
      </c>
      <c r="L360" s="11">
        <v>7</v>
      </c>
      <c r="M360" s="11">
        <v>0</v>
      </c>
      <c r="N360" s="11">
        <v>0</v>
      </c>
      <c r="O360" s="11">
        <v>0</v>
      </c>
      <c r="P360" s="11">
        <v>2</v>
      </c>
      <c r="Q360" s="11">
        <v>0</v>
      </c>
      <c r="R360" s="11">
        <v>5</v>
      </c>
      <c r="S360" s="11">
        <v>0</v>
      </c>
      <c r="T360" s="11">
        <v>1</v>
      </c>
      <c r="U360" s="11" t="s">
        <v>583</v>
      </c>
      <c r="W360" s="6" t="str">
        <f>IF(X360="","",IF(X360=รายชื่อชมรม!$B$23,รายชื่อชมรม!$A$23,IF(X360=รายชื่อชมรม!$B$24,รายชื่อชมรม!$A$24,IF(X360=รายชื่อชมรม!$B$25,รายชื่อชมรม!$A$25,IF(X360=รายชื่อชมรม!$B$26,รายชื่อชมรม!$A$26,IF(X360=รายชื่อชมรม!$B$27,รายชื่อชมรม!$A$27,IF(X360=รายชื่อชมรม!$B$28,รายชื่อชมรม!$A$28,IF(X360=รายชื่อชมรม!$B$29,รายชื่อชมรม!$A$29,IF(X360=รายชื่อชมรม!$B$30,รายชื่อชมรม!$A$30,IF(X360=รายชื่อชมรม!$B$31,รายชื่อชมรม!$A$31,IF(X360=รายชื่อชมรม!$B$32,รายชื่อชมรม!$A$32,"-")))))))))))</f>
        <v>ช68302</v>
      </c>
      <c r="X360" s="6" t="s">
        <v>2326</v>
      </c>
      <c r="Y360" s="6" t="str">
        <f>IF(W360=0,"",IF(W360="-","",IF(W360="","",VLOOKUP(W360,รายชื่อชมรม!$A$3:$F$83,3,FALSE))))</f>
        <v>นางสาวศิลป์ศุภา  คุสินธุ์</v>
      </c>
      <c r="Z360" s="6" t="str">
        <f>IF(Y360=$Z$4,MAX(Z$1:$Z359)+1,"")</f>
        <v/>
      </c>
      <c r="AA360" s="6" t="str">
        <f>IF($Y360=AA$4,MAX(AA$1:AA359)+1,"")</f>
        <v/>
      </c>
      <c r="AB360" s="6" t="str">
        <f>IF($Y360=AB$4,MAX(AB$1:AB359)+1,"")</f>
        <v/>
      </c>
      <c r="AC360" s="6" t="str">
        <f>IF($Y360=AC$4,MAX(AC$1:AC359)+1,"")</f>
        <v/>
      </c>
      <c r="AD360" s="6" t="str">
        <f>IF($Y360=AD$4,MAX(AD$1:AD359)+1,"")</f>
        <v/>
      </c>
      <c r="AE360" s="6" t="str">
        <f>IF($Y360=AE$4,MAX(AE$1:AE359)+1,"")</f>
        <v/>
      </c>
      <c r="AF360" s="6" t="str">
        <f>IF($Y360=AF$4,MAX(AF$1:AF359)+1,"")</f>
        <v/>
      </c>
      <c r="AG360" s="6" t="str">
        <f>IF($Y360=AG$4,MAX(AG$1:AG359)+1,"")</f>
        <v/>
      </c>
      <c r="AH360" s="6" t="str">
        <f>IF($Y360=AH$4,MAX(AH$1:AH359)+1,"")</f>
        <v/>
      </c>
      <c r="AI360" s="5">
        <f t="shared" si="79"/>
        <v>0</v>
      </c>
      <c r="AK360" s="6" t="str">
        <f>IF($W360=AK$4,MAX(AK$1:AK359)+1,"")</f>
        <v/>
      </c>
      <c r="AL360" s="6" t="str">
        <f>IF($W360=AL$4,MAX(AL$1:AL359)+1,"")</f>
        <v/>
      </c>
      <c r="AM360" s="6" t="str">
        <f>IF($W360=AM$4,MAX(AM$1:AM359)+1,"")</f>
        <v/>
      </c>
      <c r="AN360" s="6" t="str">
        <f>IF($W360=AN$4,MAX(AN$1:AN359)+1,"")</f>
        <v/>
      </c>
      <c r="AO360" s="6" t="str">
        <f>IF($W360=AO$4,MAX(AO$1:AO359)+1,"")</f>
        <v/>
      </c>
      <c r="AP360" s="6" t="str">
        <f>IF($W360=AP$4,MAX(AP$1:AP359)+1,"")</f>
        <v/>
      </c>
      <c r="AQ360" s="6" t="str">
        <f>IF($W360=AQ$4,MAX(AQ$1:AQ359)+1,"")</f>
        <v/>
      </c>
      <c r="AR360" s="6" t="str">
        <f>IF($W360=AR$4,MAX(AR$1:AR359)+1,"")</f>
        <v/>
      </c>
      <c r="AS360" s="6" t="str">
        <f>IF($W360=AS$4,MAX(AS$1:AS359)+1,"")</f>
        <v/>
      </c>
      <c r="AT360" s="6" t="str">
        <f>IF($W360=AT$4,MAX(AT$1:AT359)+1,"")</f>
        <v/>
      </c>
      <c r="AU360" s="6" t="str">
        <f>IF($W360=AU$4,MAX(AU$1:AU359)+1,"")</f>
        <v/>
      </c>
      <c r="AV360" s="6" t="str">
        <f>IF($W360=AV$4,MAX(AV$1:AV359)+1,"")</f>
        <v/>
      </c>
      <c r="AW360" s="6" t="str">
        <f>IF($W360=AW$4,MAX(AW$1:AW359)+1,"")</f>
        <v/>
      </c>
      <c r="AX360" s="6" t="str">
        <f>IF($W360=AX$4,MAX(AX$1:AX359)+1,"")</f>
        <v/>
      </c>
      <c r="AY360" s="6" t="str">
        <f>IF($W360=AY$4,MAX(AY$1:AY359)+1,"")</f>
        <v/>
      </c>
      <c r="AZ360" s="6" t="str">
        <f>IF($W360=AZ$4,MAX(AZ$1:AZ359)+1,"")</f>
        <v/>
      </c>
      <c r="BA360" s="6" t="str">
        <f>IF($W360=BA$4,MAX(BA$1:BA359)+1,"")</f>
        <v/>
      </c>
      <c r="BB360" s="6" t="str">
        <f>IF($W360=BB$4,MAX(BB$1:BB359)+1,"")</f>
        <v/>
      </c>
      <c r="BC360" s="6" t="str">
        <f>IF($W360=BC$4,MAX(BC$1:BC359)+1,"")</f>
        <v/>
      </c>
      <c r="BD360" s="6" t="str">
        <f>IF($W360=BD$4,MAX(BD$1:BD359)+1,"")</f>
        <v/>
      </c>
      <c r="BE360" s="6" t="str">
        <f>IF($W360=BE$4,MAX(BE$1:BE359)+1,"")</f>
        <v/>
      </c>
      <c r="BF360" s="6" t="str">
        <f>IF($W360=BF$4,MAX(BF$1:BF359)+1,"")</f>
        <v/>
      </c>
      <c r="BG360" s="6">
        <f>IF($W360=BG$4,MAX(BG$1:BG359)+1,"")</f>
        <v>3</v>
      </c>
      <c r="BH360" s="6" t="str">
        <f>IF($W360=BH$4,MAX(BH$1:BH359)+1,"")</f>
        <v/>
      </c>
      <c r="BI360" s="6" t="str">
        <f>IF($W360=BI$4,MAX(BI$1:BI359)+1,"")</f>
        <v/>
      </c>
      <c r="BJ360" s="6" t="str">
        <f>IF($W360=BJ$4,MAX(BJ$1:BJ359)+1,"")</f>
        <v/>
      </c>
      <c r="BK360" s="6" t="str">
        <f>IF($W360=BK$4,MAX(BK$1:BK359)+1,"")</f>
        <v/>
      </c>
      <c r="BL360" s="6" t="str">
        <f>IF($W360=BL$4,MAX(BL$1:BL359)+1,"")</f>
        <v/>
      </c>
      <c r="BM360" s="6" t="str">
        <f>IF($W360=BM$4,MAX(BM$1:BM359)+1,"")</f>
        <v/>
      </c>
      <c r="BN360" s="6" t="str">
        <f>IF($W360=BN$4,MAX(BN$1:BN359)+1,"")</f>
        <v/>
      </c>
      <c r="BO360" s="6" t="str">
        <f>IF($W360=BO$4,MAX(BO$1:BO359)+1,"")</f>
        <v/>
      </c>
      <c r="BP360" s="6" t="str">
        <f>IF($W360=BP$4,MAX(BP$1:BP359)+1,"")</f>
        <v/>
      </c>
      <c r="BQ360" s="6" t="str">
        <f>IF($W360=BQ$4,MAX(BQ$1:BQ359)+1,"")</f>
        <v/>
      </c>
      <c r="BR360" s="6" t="str">
        <f>IF($W360=BR$4,MAX(BR$1:BR359)+1,"")</f>
        <v/>
      </c>
      <c r="BS360" s="6" t="str">
        <f>IF($W360=BS$4,MAX(BS$1:BS359)+1,"")</f>
        <v/>
      </c>
      <c r="BT360" s="6" t="str">
        <f>IF($W360=BT$4,MAX(BT$1:BT359)+1,"")</f>
        <v/>
      </c>
      <c r="BU360" s="6" t="str">
        <f>IF($W360=BU$4,MAX(BU$1:BU359)+1,"")</f>
        <v/>
      </c>
      <c r="BV360" s="6" t="str">
        <f>IF($W360=BV$4,MAX(BV$1:BV359)+1,"")</f>
        <v/>
      </c>
      <c r="BW360" s="6" t="str">
        <f>IF($W360=BW$4,MAX(BW$1:BW359)+1,"")</f>
        <v/>
      </c>
      <c r="BX360" s="6" t="str">
        <f>IF($W360=BX$4,MAX(BX$1:BX359)+1,"")</f>
        <v/>
      </c>
      <c r="BY360" s="6" t="str">
        <f>IF($W360=BY$4,MAX(BY$1:BY359)+1,"")</f>
        <v/>
      </c>
      <c r="BZ360" s="6" t="str">
        <f>IF($W360=BZ$4,MAX(BZ$1:BZ359)+1,"")</f>
        <v/>
      </c>
      <c r="CA360" s="6" t="str">
        <f>IF($W360=CA$4,MAX(CA$1:CA359)+1,"")</f>
        <v/>
      </c>
      <c r="CB360" s="6" t="str">
        <f>IF($W360=CB$4,MAX(CB$1:CB359)+1,"")</f>
        <v/>
      </c>
      <c r="CC360" s="6" t="str">
        <f>IF($W360=CC$4,MAX(CC$1:CC359)+1,"")</f>
        <v/>
      </c>
      <c r="CD360" s="6" t="str">
        <f>IF($W360=CD$4,MAX(CD$1:CD359)+1,"")</f>
        <v/>
      </c>
      <c r="CE360" s="6" t="str">
        <f>IF($W360=CE$4,MAX(CE$1:CE359)+1,"")</f>
        <v/>
      </c>
      <c r="CF360" s="6" t="str">
        <f>IF($W360=CF$4,MAX(CF$1:CF359)+1,"")</f>
        <v/>
      </c>
      <c r="CG360" s="6" t="str">
        <f>IF($W360=CG$4,MAX(CG$1:CG359)+1,"")</f>
        <v/>
      </c>
      <c r="CH360" s="6" t="str">
        <f>IF($W360=CH$4,MAX(CH$1:CH359)+1,"")</f>
        <v/>
      </c>
      <c r="CI360" s="6" t="str">
        <f>IF($W360=CI$4,MAX(CI$1:CI359)+1,"")</f>
        <v/>
      </c>
      <c r="CJ360" s="6" t="str">
        <f>IF($W360=CJ$4,MAX(CJ$1:CJ359)+1,"")</f>
        <v/>
      </c>
      <c r="CK360" s="6" t="str">
        <f>IF($W360=CK$4,MAX(CK$1:CK359)+1,"")</f>
        <v/>
      </c>
      <c r="CL360" s="6" t="str">
        <f>IF($W360=CL$4,MAX(CL$1:CL359)+1,"")</f>
        <v/>
      </c>
      <c r="CM360" s="6" t="str">
        <f>IF($W360=CM$4,MAX(CM$1:CM359)+1,"")</f>
        <v/>
      </c>
      <c r="CN360" s="6" t="str">
        <f>IF($W360=CN$4,MAX(CN$1:CN359)+1,"")</f>
        <v/>
      </c>
      <c r="CO360" s="6" t="str">
        <f>IF($W360=CO$4,MAX(CO$1:CO359)+1,"")</f>
        <v/>
      </c>
      <c r="CP360" s="6" t="str">
        <f>IF($W360=CP$4,MAX(CP$1:CP359)+1,"")</f>
        <v/>
      </c>
      <c r="CQ360" s="6" t="str">
        <f>IF($W360=CQ$4,MAX(CQ$1:CQ359)+1,"")</f>
        <v/>
      </c>
      <c r="CR360" s="6" t="str">
        <f>IF($W360=CR$4,MAX(CR$1:CR359)+1,"")</f>
        <v/>
      </c>
      <c r="CS360" s="6" t="str">
        <f>IF($W360=CS$4,MAX(CS$1:CS359)+1,"")</f>
        <v/>
      </c>
      <c r="CT360" s="5">
        <f t="shared" si="80"/>
        <v>3</v>
      </c>
      <c r="CU360" s="6" t="str">
        <f t="shared" si="81"/>
        <v>1759700020501</v>
      </c>
      <c r="CV360" s="5" t="str">
        <f t="shared" si="82"/>
        <v>เด็กหญิง</v>
      </c>
      <c r="CW360" s="5" t="str" cm="1">
        <f t="array" ref="CW360">RIGHT(F360,MIN(LEN(SUBSTITUTE(F360,รายชื่อนักเรียนแยกห้อง!$AD$5:$AD$8,""))))</f>
        <v>พรนับพรรณ</v>
      </c>
      <c r="CX360" s="6" t="str">
        <f t="shared" si="83"/>
        <v/>
      </c>
      <c r="CY360" s="6">
        <f t="shared" si="84"/>
        <v>0</v>
      </c>
      <c r="CZ360" s="5" t="str">
        <f t="shared" si="85"/>
        <v>มัธยมศึกษาปีที่ 3/1-</v>
      </c>
      <c r="DA360" s="5" t="str">
        <f t="shared" si="86"/>
        <v>มัธยมศึกษาปีที่ 3/1-0</v>
      </c>
      <c r="DC360" s="6" t="str">
        <f>IF(DB360="วิทย์-คณิต (เตรียมวิศวะ)",MAX($DC$1:DC359)+1,"")</f>
        <v/>
      </c>
      <c r="DD360" s="6" t="str">
        <f>IF(DB360="วิทย์-คณิต (วิทยาศาสตร์สุขภาพ)",MAX($DD$1:DD359)+1,"")</f>
        <v/>
      </c>
      <c r="DE360" s="6" t="str">
        <f>IF(DB360="ศิลป์การจัดการธุรกิจการค้าสมัยใหม่",MAX($DE$1:DE359)+1,"")</f>
        <v/>
      </c>
      <c r="DF360" s="6" t="str">
        <f>IF(DB360="ศิลป์ภาษาจีนเพื่อธุรกิจ 4.0",MAX($DF$1:DF359)+1,"")</f>
        <v/>
      </c>
      <c r="DG360" s="6" t="str">
        <f>IF(DB360="ศิลป์ภาษาอังกฤษเพื่อการสื่อสารธุรกิจ",MAX($DG$1:DG359)+1,"")</f>
        <v/>
      </c>
      <c r="DH360" s="6" t="str">
        <f>IF(DB360="นวัตกรรมการจัดการเกษตร",MAX($DH$1:DH359)+1,"")</f>
        <v/>
      </c>
      <c r="DI360" s="5">
        <f t="shared" si="87"/>
        <v>0</v>
      </c>
      <c r="DJ360" s="5" t="str">
        <f t="shared" si="88"/>
        <v>มัธยมศึกษาปีที่ 3/1-24</v>
      </c>
      <c r="DK360" s="5" t="str">
        <f t="shared" si="89"/>
        <v>-0</v>
      </c>
      <c r="DL360" s="5" t="str">
        <f t="shared" si="90"/>
        <v>มัธยมศึกษาปีที่ 3</v>
      </c>
    </row>
    <row r="361" spans="1:116">
      <c r="A361" s="5" t="str">
        <f t="shared" si="76"/>
        <v>มัธยมศึกษาปีที่ 3/1-25</v>
      </c>
      <c r="B361" s="5" t="str">
        <f t="shared" si="77"/>
        <v>ช68301-3</v>
      </c>
      <c r="C361" s="5" t="str">
        <f t="shared" si="78"/>
        <v>-0</v>
      </c>
      <c r="D361" s="8">
        <v>25</v>
      </c>
      <c r="E361" s="9" t="s">
        <v>960</v>
      </c>
      <c r="F361" s="3" t="s">
        <v>961</v>
      </c>
      <c r="G361" s="3" t="s">
        <v>962</v>
      </c>
      <c r="H361" s="11">
        <v>1</v>
      </c>
      <c r="I361" s="11">
        <v>7</v>
      </c>
      <c r="J361" s="11">
        <v>0</v>
      </c>
      <c r="K361" s="11">
        <v>9</v>
      </c>
      <c r="L361" s="11">
        <v>9</v>
      </c>
      <c r="M361" s="11">
        <v>0</v>
      </c>
      <c r="N361" s="11">
        <v>1</v>
      </c>
      <c r="O361" s="11">
        <v>8</v>
      </c>
      <c r="P361" s="11">
        <v>7</v>
      </c>
      <c r="Q361" s="11">
        <v>6</v>
      </c>
      <c r="R361" s="11">
        <v>9</v>
      </c>
      <c r="S361" s="11">
        <v>4</v>
      </c>
      <c r="T361" s="11">
        <v>1</v>
      </c>
      <c r="U361" s="11" t="s">
        <v>583</v>
      </c>
      <c r="W361" s="6" t="str">
        <f>IF(X361="","",IF(X361=รายชื่อชมรม!$B$23,รายชื่อชมรม!$A$23,IF(X361=รายชื่อชมรม!$B$24,รายชื่อชมรม!$A$24,IF(X361=รายชื่อชมรม!$B$25,รายชื่อชมรม!$A$25,IF(X361=รายชื่อชมรม!$B$26,รายชื่อชมรม!$A$26,IF(X361=รายชื่อชมรม!$B$27,รายชื่อชมรม!$A$27,IF(X361=รายชื่อชมรม!$B$28,รายชื่อชมรม!$A$28,IF(X361=รายชื่อชมรม!$B$29,รายชื่อชมรม!$A$29,IF(X361=รายชื่อชมรม!$B$30,รายชื่อชมรม!$A$30,IF(X361=รายชื่อชมรม!$B$31,รายชื่อชมรม!$A$31,IF(X361=รายชื่อชมรม!$B$32,รายชื่อชมรม!$A$32,"-")))))))))))</f>
        <v>ช68301</v>
      </c>
      <c r="X361" s="6" t="s">
        <v>2305</v>
      </c>
      <c r="Y361" s="6" t="str">
        <f>IF(W361=0,"",IF(W361="-","",IF(W361="","",VLOOKUP(W361,รายชื่อชมรม!$A$3:$F$83,3,FALSE))))</f>
        <v>นางโสจาริน  อินทรเรือง</v>
      </c>
      <c r="Z361" s="6" t="str">
        <f>IF(Y361=$Z$4,MAX(Z$1:$Z360)+1,"")</f>
        <v/>
      </c>
      <c r="AA361" s="6" t="str">
        <f>IF($Y361=AA$4,MAX(AA$1:AA360)+1,"")</f>
        <v/>
      </c>
      <c r="AB361" s="6" t="str">
        <f>IF($Y361=AB$4,MAX(AB$1:AB360)+1,"")</f>
        <v/>
      </c>
      <c r="AC361" s="6" t="str">
        <f>IF($Y361=AC$4,MAX(AC$1:AC360)+1,"")</f>
        <v/>
      </c>
      <c r="AD361" s="6" t="str">
        <f>IF($Y361=AD$4,MAX(AD$1:AD360)+1,"")</f>
        <v/>
      </c>
      <c r="AE361" s="6" t="str">
        <f>IF($Y361=AE$4,MAX(AE$1:AE360)+1,"")</f>
        <v/>
      </c>
      <c r="AF361" s="6" t="str">
        <f>IF($Y361=AF$4,MAX(AF$1:AF360)+1,"")</f>
        <v/>
      </c>
      <c r="AG361" s="6" t="str">
        <f>IF($Y361=AG$4,MAX(AG$1:AG360)+1,"")</f>
        <v/>
      </c>
      <c r="AH361" s="6" t="str">
        <f>IF($Y361=AH$4,MAX(AH$1:AH360)+1,"")</f>
        <v/>
      </c>
      <c r="AI361" s="5">
        <f t="shared" si="79"/>
        <v>0</v>
      </c>
      <c r="AK361" s="6" t="str">
        <f>IF($W361=AK$4,MAX(AK$1:AK360)+1,"")</f>
        <v/>
      </c>
      <c r="AL361" s="6" t="str">
        <f>IF($W361=AL$4,MAX(AL$1:AL360)+1,"")</f>
        <v/>
      </c>
      <c r="AM361" s="6" t="str">
        <f>IF($W361=AM$4,MAX(AM$1:AM360)+1,"")</f>
        <v/>
      </c>
      <c r="AN361" s="6" t="str">
        <f>IF($W361=AN$4,MAX(AN$1:AN360)+1,"")</f>
        <v/>
      </c>
      <c r="AO361" s="6" t="str">
        <f>IF($W361=AO$4,MAX(AO$1:AO360)+1,"")</f>
        <v/>
      </c>
      <c r="AP361" s="6" t="str">
        <f>IF($W361=AP$4,MAX(AP$1:AP360)+1,"")</f>
        <v/>
      </c>
      <c r="AQ361" s="6" t="str">
        <f>IF($W361=AQ$4,MAX(AQ$1:AQ360)+1,"")</f>
        <v/>
      </c>
      <c r="AR361" s="6" t="str">
        <f>IF($W361=AR$4,MAX(AR$1:AR360)+1,"")</f>
        <v/>
      </c>
      <c r="AS361" s="6" t="str">
        <f>IF($W361=AS$4,MAX(AS$1:AS360)+1,"")</f>
        <v/>
      </c>
      <c r="AT361" s="6" t="str">
        <f>IF($W361=AT$4,MAX(AT$1:AT360)+1,"")</f>
        <v/>
      </c>
      <c r="AU361" s="6" t="str">
        <f>IF($W361=AU$4,MAX(AU$1:AU360)+1,"")</f>
        <v/>
      </c>
      <c r="AV361" s="6" t="str">
        <f>IF($W361=AV$4,MAX(AV$1:AV360)+1,"")</f>
        <v/>
      </c>
      <c r="AW361" s="6" t="str">
        <f>IF($W361=AW$4,MAX(AW$1:AW360)+1,"")</f>
        <v/>
      </c>
      <c r="AX361" s="6" t="str">
        <f>IF($W361=AX$4,MAX(AX$1:AX360)+1,"")</f>
        <v/>
      </c>
      <c r="AY361" s="6" t="str">
        <f>IF($W361=AY$4,MAX(AY$1:AY360)+1,"")</f>
        <v/>
      </c>
      <c r="AZ361" s="6" t="str">
        <f>IF($W361=AZ$4,MAX(AZ$1:AZ360)+1,"")</f>
        <v/>
      </c>
      <c r="BA361" s="6" t="str">
        <f>IF($W361=BA$4,MAX(BA$1:BA360)+1,"")</f>
        <v/>
      </c>
      <c r="BB361" s="6" t="str">
        <f>IF($W361=BB$4,MAX(BB$1:BB360)+1,"")</f>
        <v/>
      </c>
      <c r="BC361" s="6" t="str">
        <f>IF($W361=BC$4,MAX(BC$1:BC360)+1,"")</f>
        <v/>
      </c>
      <c r="BD361" s="6" t="str">
        <f>IF($W361=BD$4,MAX(BD$1:BD360)+1,"")</f>
        <v/>
      </c>
      <c r="BE361" s="6" t="str">
        <f>IF($W361=BE$4,MAX(BE$1:BE360)+1,"")</f>
        <v/>
      </c>
      <c r="BF361" s="6">
        <f>IF($W361=BF$4,MAX(BF$1:BF360)+1,"")</f>
        <v>3</v>
      </c>
      <c r="BG361" s="6" t="str">
        <f>IF($W361=BG$4,MAX(BG$1:BG360)+1,"")</f>
        <v/>
      </c>
      <c r="BH361" s="6" t="str">
        <f>IF($W361=BH$4,MAX(BH$1:BH360)+1,"")</f>
        <v/>
      </c>
      <c r="BI361" s="6" t="str">
        <f>IF($W361=BI$4,MAX(BI$1:BI360)+1,"")</f>
        <v/>
      </c>
      <c r="BJ361" s="6" t="str">
        <f>IF($W361=BJ$4,MAX(BJ$1:BJ360)+1,"")</f>
        <v/>
      </c>
      <c r="BK361" s="6" t="str">
        <f>IF($W361=BK$4,MAX(BK$1:BK360)+1,"")</f>
        <v/>
      </c>
      <c r="BL361" s="6" t="str">
        <f>IF($W361=BL$4,MAX(BL$1:BL360)+1,"")</f>
        <v/>
      </c>
      <c r="BM361" s="6" t="str">
        <f>IF($W361=BM$4,MAX(BM$1:BM360)+1,"")</f>
        <v/>
      </c>
      <c r="BN361" s="6" t="str">
        <f>IF($W361=BN$4,MAX(BN$1:BN360)+1,"")</f>
        <v/>
      </c>
      <c r="BO361" s="6" t="str">
        <f>IF($W361=BO$4,MAX(BO$1:BO360)+1,"")</f>
        <v/>
      </c>
      <c r="BP361" s="6" t="str">
        <f>IF($W361=BP$4,MAX(BP$1:BP360)+1,"")</f>
        <v/>
      </c>
      <c r="BQ361" s="6" t="str">
        <f>IF($W361=BQ$4,MAX(BQ$1:BQ360)+1,"")</f>
        <v/>
      </c>
      <c r="BR361" s="6" t="str">
        <f>IF($W361=BR$4,MAX(BR$1:BR360)+1,"")</f>
        <v/>
      </c>
      <c r="BS361" s="6" t="str">
        <f>IF($W361=BS$4,MAX(BS$1:BS360)+1,"")</f>
        <v/>
      </c>
      <c r="BT361" s="6" t="str">
        <f>IF($W361=BT$4,MAX(BT$1:BT360)+1,"")</f>
        <v/>
      </c>
      <c r="BU361" s="6" t="str">
        <f>IF($W361=BU$4,MAX(BU$1:BU360)+1,"")</f>
        <v/>
      </c>
      <c r="BV361" s="6" t="str">
        <f>IF($W361=BV$4,MAX(BV$1:BV360)+1,"")</f>
        <v/>
      </c>
      <c r="BW361" s="6" t="str">
        <f>IF($W361=BW$4,MAX(BW$1:BW360)+1,"")</f>
        <v/>
      </c>
      <c r="BX361" s="6" t="str">
        <f>IF($W361=BX$4,MAX(BX$1:BX360)+1,"")</f>
        <v/>
      </c>
      <c r="BY361" s="6" t="str">
        <f>IF($W361=BY$4,MAX(BY$1:BY360)+1,"")</f>
        <v/>
      </c>
      <c r="BZ361" s="6" t="str">
        <f>IF($W361=BZ$4,MAX(BZ$1:BZ360)+1,"")</f>
        <v/>
      </c>
      <c r="CA361" s="6" t="str">
        <f>IF($W361=CA$4,MAX(CA$1:CA360)+1,"")</f>
        <v/>
      </c>
      <c r="CB361" s="6" t="str">
        <f>IF($W361=CB$4,MAX(CB$1:CB360)+1,"")</f>
        <v/>
      </c>
      <c r="CC361" s="6" t="str">
        <f>IF($W361=CC$4,MAX(CC$1:CC360)+1,"")</f>
        <v/>
      </c>
      <c r="CD361" s="6" t="str">
        <f>IF($W361=CD$4,MAX(CD$1:CD360)+1,"")</f>
        <v/>
      </c>
      <c r="CE361" s="6" t="str">
        <f>IF($W361=CE$4,MAX(CE$1:CE360)+1,"")</f>
        <v/>
      </c>
      <c r="CF361" s="6" t="str">
        <f>IF($W361=CF$4,MAX(CF$1:CF360)+1,"")</f>
        <v/>
      </c>
      <c r="CG361" s="6" t="str">
        <f>IF($W361=CG$4,MAX(CG$1:CG360)+1,"")</f>
        <v/>
      </c>
      <c r="CH361" s="6" t="str">
        <f>IF($W361=CH$4,MAX(CH$1:CH360)+1,"")</f>
        <v/>
      </c>
      <c r="CI361" s="6" t="str">
        <f>IF($W361=CI$4,MAX(CI$1:CI360)+1,"")</f>
        <v/>
      </c>
      <c r="CJ361" s="6" t="str">
        <f>IF($W361=CJ$4,MAX(CJ$1:CJ360)+1,"")</f>
        <v/>
      </c>
      <c r="CK361" s="6" t="str">
        <f>IF($W361=CK$4,MAX(CK$1:CK360)+1,"")</f>
        <v/>
      </c>
      <c r="CL361" s="6" t="str">
        <f>IF($W361=CL$4,MAX(CL$1:CL360)+1,"")</f>
        <v/>
      </c>
      <c r="CM361" s="6" t="str">
        <f>IF($W361=CM$4,MAX(CM$1:CM360)+1,"")</f>
        <v/>
      </c>
      <c r="CN361" s="6" t="str">
        <f>IF($W361=CN$4,MAX(CN$1:CN360)+1,"")</f>
        <v/>
      </c>
      <c r="CO361" s="6" t="str">
        <f>IF($W361=CO$4,MAX(CO$1:CO360)+1,"")</f>
        <v/>
      </c>
      <c r="CP361" s="6" t="str">
        <f>IF($W361=CP$4,MAX(CP$1:CP360)+1,"")</f>
        <v/>
      </c>
      <c r="CQ361" s="6" t="str">
        <f>IF($W361=CQ$4,MAX(CQ$1:CQ360)+1,"")</f>
        <v/>
      </c>
      <c r="CR361" s="6" t="str">
        <f>IF($W361=CR$4,MAX(CR$1:CR360)+1,"")</f>
        <v/>
      </c>
      <c r="CS361" s="6" t="str">
        <f>IF($W361=CS$4,MAX(CS$1:CS360)+1,"")</f>
        <v/>
      </c>
      <c r="CT361" s="5">
        <f t="shared" si="80"/>
        <v>3</v>
      </c>
      <c r="CU361" s="6" t="str">
        <f t="shared" si="81"/>
        <v>1709901876941</v>
      </c>
      <c r="CV361" s="5" t="str">
        <f t="shared" si="82"/>
        <v>เด็กหญิง</v>
      </c>
      <c r="CW361" s="5" t="str" cm="1">
        <f t="array" ref="CW361">RIGHT(F361,MIN(LEN(SUBSTITUTE(F361,รายชื่อนักเรียนแยกห้อง!$AD$5:$AD$8,""))))</f>
        <v>ปัณณิกา</v>
      </c>
      <c r="CX361" s="6" t="str">
        <f t="shared" si="83"/>
        <v/>
      </c>
      <c r="CY361" s="6">
        <f t="shared" si="84"/>
        <v>0</v>
      </c>
      <c r="CZ361" s="5" t="str">
        <f t="shared" si="85"/>
        <v>มัธยมศึกษาปีที่ 3/1-</v>
      </c>
      <c r="DA361" s="5" t="str">
        <f t="shared" si="86"/>
        <v>มัธยมศึกษาปีที่ 3/1-0</v>
      </c>
      <c r="DC361" s="6" t="str">
        <f>IF(DB361="วิทย์-คณิต (เตรียมวิศวะ)",MAX($DC$1:DC360)+1,"")</f>
        <v/>
      </c>
      <c r="DD361" s="6" t="str">
        <f>IF(DB361="วิทย์-คณิต (วิทยาศาสตร์สุขภาพ)",MAX($DD$1:DD360)+1,"")</f>
        <v/>
      </c>
      <c r="DE361" s="6" t="str">
        <f>IF(DB361="ศิลป์การจัดการธุรกิจการค้าสมัยใหม่",MAX($DE$1:DE360)+1,"")</f>
        <v/>
      </c>
      <c r="DF361" s="6" t="str">
        <f>IF(DB361="ศิลป์ภาษาจีนเพื่อธุรกิจ 4.0",MAX($DF$1:DF360)+1,"")</f>
        <v/>
      </c>
      <c r="DG361" s="6" t="str">
        <f>IF(DB361="ศิลป์ภาษาอังกฤษเพื่อการสื่อสารธุรกิจ",MAX($DG$1:DG360)+1,"")</f>
        <v/>
      </c>
      <c r="DH361" s="6" t="str">
        <f>IF(DB361="นวัตกรรมการจัดการเกษตร",MAX($DH$1:DH360)+1,"")</f>
        <v/>
      </c>
      <c r="DI361" s="5">
        <f t="shared" si="87"/>
        <v>0</v>
      </c>
      <c r="DJ361" s="5" t="str">
        <f t="shared" si="88"/>
        <v>มัธยมศึกษาปีที่ 3/1-25</v>
      </c>
      <c r="DK361" s="5" t="str">
        <f t="shared" si="89"/>
        <v>-0</v>
      </c>
      <c r="DL361" s="5" t="str">
        <f t="shared" si="90"/>
        <v>มัธยมศึกษาปีที่ 3</v>
      </c>
    </row>
    <row r="362" spans="1:116">
      <c r="A362" s="5" t="str">
        <f t="shared" si="76"/>
        <v>มัธยมศึกษาปีที่ 3/1-26</v>
      </c>
      <c r="B362" s="5" t="str">
        <f t="shared" si="77"/>
        <v>ช68304-5</v>
      </c>
      <c r="C362" s="5" t="str">
        <f t="shared" si="78"/>
        <v>-0</v>
      </c>
      <c r="D362" s="8">
        <v>26</v>
      </c>
      <c r="E362" s="9" t="s">
        <v>963</v>
      </c>
      <c r="F362" s="3" t="s">
        <v>964</v>
      </c>
      <c r="G362" s="3" t="s">
        <v>965</v>
      </c>
      <c r="H362" s="11">
        <v>1</v>
      </c>
      <c r="I362" s="11">
        <v>7</v>
      </c>
      <c r="J362" s="11">
        <v>0</v>
      </c>
      <c r="K362" s="11">
        <v>9</v>
      </c>
      <c r="L362" s="11">
        <v>9</v>
      </c>
      <c r="M362" s="11">
        <v>0</v>
      </c>
      <c r="N362" s="11">
        <v>1</v>
      </c>
      <c r="O362" s="11">
        <v>8</v>
      </c>
      <c r="P362" s="11">
        <v>7</v>
      </c>
      <c r="Q362" s="11">
        <v>3</v>
      </c>
      <c r="R362" s="11">
        <v>2</v>
      </c>
      <c r="S362" s="11">
        <v>9</v>
      </c>
      <c r="T362" s="11">
        <v>2</v>
      </c>
      <c r="U362" s="11" t="s">
        <v>583</v>
      </c>
      <c r="W362" s="6" t="str">
        <f>IF(X362="","",IF(X362=รายชื่อชมรม!$B$23,รายชื่อชมรม!$A$23,IF(X362=รายชื่อชมรม!$B$24,รายชื่อชมรม!$A$24,IF(X362=รายชื่อชมรม!$B$25,รายชื่อชมรม!$A$25,IF(X362=รายชื่อชมรม!$B$26,รายชื่อชมรม!$A$26,IF(X362=รายชื่อชมรม!$B$27,รายชื่อชมรม!$A$27,IF(X362=รายชื่อชมรม!$B$28,รายชื่อชมรม!$A$28,IF(X362=รายชื่อชมรม!$B$29,รายชื่อชมรม!$A$29,IF(X362=รายชื่อชมรม!$B$30,รายชื่อชมรม!$A$30,IF(X362=รายชื่อชมรม!$B$31,รายชื่อชมรม!$A$31,IF(X362=รายชื่อชมรม!$B$32,รายชื่อชมรม!$A$32,"-")))))))))))</f>
        <v>ช68304</v>
      </c>
      <c r="X362" s="6" t="s">
        <v>2311</v>
      </c>
      <c r="Y362" s="6" t="str">
        <f>IF(W362=0,"",IF(W362="-","",IF(W362="","",VLOOKUP(W362,รายชื่อชมรม!$A$3:$F$83,3,FALSE))))</f>
        <v>นายวสันต์  แสงรัตนกูล</v>
      </c>
      <c r="Z362" s="6" t="str">
        <f>IF(Y362=$Z$4,MAX(Z$1:$Z361)+1,"")</f>
        <v/>
      </c>
      <c r="AA362" s="6" t="str">
        <f>IF($Y362=AA$4,MAX(AA$1:AA361)+1,"")</f>
        <v/>
      </c>
      <c r="AB362" s="6" t="str">
        <f>IF($Y362=AB$4,MAX(AB$1:AB361)+1,"")</f>
        <v/>
      </c>
      <c r="AC362" s="6" t="str">
        <f>IF($Y362=AC$4,MAX(AC$1:AC361)+1,"")</f>
        <v/>
      </c>
      <c r="AD362" s="6" t="str">
        <f>IF($Y362=AD$4,MAX(AD$1:AD361)+1,"")</f>
        <v/>
      </c>
      <c r="AE362" s="6" t="str">
        <f>IF($Y362=AE$4,MAX(AE$1:AE361)+1,"")</f>
        <v/>
      </c>
      <c r="AF362" s="6" t="str">
        <f>IF($Y362=AF$4,MAX(AF$1:AF361)+1,"")</f>
        <v/>
      </c>
      <c r="AG362" s="6" t="str">
        <f>IF($Y362=AG$4,MAX(AG$1:AG361)+1,"")</f>
        <v/>
      </c>
      <c r="AH362" s="6" t="str">
        <f>IF($Y362=AH$4,MAX(AH$1:AH361)+1,"")</f>
        <v/>
      </c>
      <c r="AI362" s="5">
        <f t="shared" si="79"/>
        <v>0</v>
      </c>
      <c r="AK362" s="6" t="str">
        <f>IF($W362=AK$4,MAX(AK$1:AK361)+1,"")</f>
        <v/>
      </c>
      <c r="AL362" s="6" t="str">
        <f>IF($W362=AL$4,MAX(AL$1:AL361)+1,"")</f>
        <v/>
      </c>
      <c r="AM362" s="6" t="str">
        <f>IF($W362=AM$4,MAX(AM$1:AM361)+1,"")</f>
        <v/>
      </c>
      <c r="AN362" s="6" t="str">
        <f>IF($W362=AN$4,MAX(AN$1:AN361)+1,"")</f>
        <v/>
      </c>
      <c r="AO362" s="6" t="str">
        <f>IF($W362=AO$4,MAX(AO$1:AO361)+1,"")</f>
        <v/>
      </c>
      <c r="AP362" s="6" t="str">
        <f>IF($W362=AP$4,MAX(AP$1:AP361)+1,"")</f>
        <v/>
      </c>
      <c r="AQ362" s="6" t="str">
        <f>IF($W362=AQ$4,MAX(AQ$1:AQ361)+1,"")</f>
        <v/>
      </c>
      <c r="AR362" s="6" t="str">
        <f>IF($W362=AR$4,MAX(AR$1:AR361)+1,"")</f>
        <v/>
      </c>
      <c r="AS362" s="6" t="str">
        <f>IF($W362=AS$4,MAX(AS$1:AS361)+1,"")</f>
        <v/>
      </c>
      <c r="AT362" s="6" t="str">
        <f>IF($W362=AT$4,MAX(AT$1:AT361)+1,"")</f>
        <v/>
      </c>
      <c r="AU362" s="6" t="str">
        <f>IF($W362=AU$4,MAX(AU$1:AU361)+1,"")</f>
        <v/>
      </c>
      <c r="AV362" s="6" t="str">
        <f>IF($W362=AV$4,MAX(AV$1:AV361)+1,"")</f>
        <v/>
      </c>
      <c r="AW362" s="6" t="str">
        <f>IF($W362=AW$4,MAX(AW$1:AW361)+1,"")</f>
        <v/>
      </c>
      <c r="AX362" s="6" t="str">
        <f>IF($W362=AX$4,MAX(AX$1:AX361)+1,"")</f>
        <v/>
      </c>
      <c r="AY362" s="6" t="str">
        <f>IF($W362=AY$4,MAX(AY$1:AY361)+1,"")</f>
        <v/>
      </c>
      <c r="AZ362" s="6" t="str">
        <f>IF($W362=AZ$4,MAX(AZ$1:AZ361)+1,"")</f>
        <v/>
      </c>
      <c r="BA362" s="6" t="str">
        <f>IF($W362=BA$4,MAX(BA$1:BA361)+1,"")</f>
        <v/>
      </c>
      <c r="BB362" s="6" t="str">
        <f>IF($W362=BB$4,MAX(BB$1:BB361)+1,"")</f>
        <v/>
      </c>
      <c r="BC362" s="6" t="str">
        <f>IF($W362=BC$4,MAX(BC$1:BC361)+1,"")</f>
        <v/>
      </c>
      <c r="BD362" s="6" t="str">
        <f>IF($W362=BD$4,MAX(BD$1:BD361)+1,"")</f>
        <v/>
      </c>
      <c r="BE362" s="6" t="str">
        <f>IF($W362=BE$4,MAX(BE$1:BE361)+1,"")</f>
        <v/>
      </c>
      <c r="BF362" s="6" t="str">
        <f>IF($W362=BF$4,MAX(BF$1:BF361)+1,"")</f>
        <v/>
      </c>
      <c r="BG362" s="6" t="str">
        <f>IF($W362=BG$4,MAX(BG$1:BG361)+1,"")</f>
        <v/>
      </c>
      <c r="BH362" s="6" t="str">
        <f>IF($W362=BH$4,MAX(BH$1:BH361)+1,"")</f>
        <v/>
      </c>
      <c r="BI362" s="6">
        <f>IF($W362=BI$4,MAX(BI$1:BI361)+1,"")</f>
        <v>5</v>
      </c>
      <c r="BJ362" s="6" t="str">
        <f>IF($W362=BJ$4,MAX(BJ$1:BJ361)+1,"")</f>
        <v/>
      </c>
      <c r="BK362" s="6" t="str">
        <f>IF($W362=BK$4,MAX(BK$1:BK361)+1,"")</f>
        <v/>
      </c>
      <c r="BL362" s="6" t="str">
        <f>IF($W362=BL$4,MAX(BL$1:BL361)+1,"")</f>
        <v/>
      </c>
      <c r="BM362" s="6" t="str">
        <f>IF($W362=BM$4,MAX(BM$1:BM361)+1,"")</f>
        <v/>
      </c>
      <c r="BN362" s="6" t="str">
        <f>IF($W362=BN$4,MAX(BN$1:BN361)+1,"")</f>
        <v/>
      </c>
      <c r="BO362" s="6" t="str">
        <f>IF($W362=BO$4,MAX(BO$1:BO361)+1,"")</f>
        <v/>
      </c>
      <c r="BP362" s="6" t="str">
        <f>IF($W362=BP$4,MAX(BP$1:BP361)+1,"")</f>
        <v/>
      </c>
      <c r="BQ362" s="6" t="str">
        <f>IF($W362=BQ$4,MAX(BQ$1:BQ361)+1,"")</f>
        <v/>
      </c>
      <c r="BR362" s="6" t="str">
        <f>IF($W362=BR$4,MAX(BR$1:BR361)+1,"")</f>
        <v/>
      </c>
      <c r="BS362" s="6" t="str">
        <f>IF($W362=BS$4,MAX(BS$1:BS361)+1,"")</f>
        <v/>
      </c>
      <c r="BT362" s="6" t="str">
        <f>IF($W362=BT$4,MAX(BT$1:BT361)+1,"")</f>
        <v/>
      </c>
      <c r="BU362" s="6" t="str">
        <f>IF($W362=BU$4,MAX(BU$1:BU361)+1,"")</f>
        <v/>
      </c>
      <c r="BV362" s="6" t="str">
        <f>IF($W362=BV$4,MAX(BV$1:BV361)+1,"")</f>
        <v/>
      </c>
      <c r="BW362" s="6" t="str">
        <f>IF($W362=BW$4,MAX(BW$1:BW361)+1,"")</f>
        <v/>
      </c>
      <c r="BX362" s="6" t="str">
        <f>IF($W362=BX$4,MAX(BX$1:BX361)+1,"")</f>
        <v/>
      </c>
      <c r="BY362" s="6" t="str">
        <f>IF($W362=BY$4,MAX(BY$1:BY361)+1,"")</f>
        <v/>
      </c>
      <c r="BZ362" s="6" t="str">
        <f>IF($W362=BZ$4,MAX(BZ$1:BZ361)+1,"")</f>
        <v/>
      </c>
      <c r="CA362" s="6" t="str">
        <f>IF($W362=CA$4,MAX(CA$1:CA361)+1,"")</f>
        <v/>
      </c>
      <c r="CB362" s="6" t="str">
        <f>IF($W362=CB$4,MAX(CB$1:CB361)+1,"")</f>
        <v/>
      </c>
      <c r="CC362" s="6" t="str">
        <f>IF($W362=CC$4,MAX(CC$1:CC361)+1,"")</f>
        <v/>
      </c>
      <c r="CD362" s="6" t="str">
        <f>IF($W362=CD$4,MAX(CD$1:CD361)+1,"")</f>
        <v/>
      </c>
      <c r="CE362" s="6" t="str">
        <f>IF($W362=CE$4,MAX(CE$1:CE361)+1,"")</f>
        <v/>
      </c>
      <c r="CF362" s="6" t="str">
        <f>IF($W362=CF$4,MAX(CF$1:CF361)+1,"")</f>
        <v/>
      </c>
      <c r="CG362" s="6" t="str">
        <f>IF($W362=CG$4,MAX(CG$1:CG361)+1,"")</f>
        <v/>
      </c>
      <c r="CH362" s="6" t="str">
        <f>IF($W362=CH$4,MAX(CH$1:CH361)+1,"")</f>
        <v/>
      </c>
      <c r="CI362" s="6" t="str">
        <f>IF($W362=CI$4,MAX(CI$1:CI361)+1,"")</f>
        <v/>
      </c>
      <c r="CJ362" s="6" t="str">
        <f>IF($W362=CJ$4,MAX(CJ$1:CJ361)+1,"")</f>
        <v/>
      </c>
      <c r="CK362" s="6" t="str">
        <f>IF($W362=CK$4,MAX(CK$1:CK361)+1,"")</f>
        <v/>
      </c>
      <c r="CL362" s="6" t="str">
        <f>IF($W362=CL$4,MAX(CL$1:CL361)+1,"")</f>
        <v/>
      </c>
      <c r="CM362" s="6" t="str">
        <f>IF($W362=CM$4,MAX(CM$1:CM361)+1,"")</f>
        <v/>
      </c>
      <c r="CN362" s="6" t="str">
        <f>IF($W362=CN$4,MAX(CN$1:CN361)+1,"")</f>
        <v/>
      </c>
      <c r="CO362" s="6" t="str">
        <f>IF($W362=CO$4,MAX(CO$1:CO361)+1,"")</f>
        <v/>
      </c>
      <c r="CP362" s="6" t="str">
        <f>IF($W362=CP$4,MAX(CP$1:CP361)+1,"")</f>
        <v/>
      </c>
      <c r="CQ362" s="6" t="str">
        <f>IF($W362=CQ$4,MAX(CQ$1:CQ361)+1,"")</f>
        <v/>
      </c>
      <c r="CR362" s="6" t="str">
        <f>IF($W362=CR$4,MAX(CR$1:CR361)+1,"")</f>
        <v/>
      </c>
      <c r="CS362" s="6" t="str">
        <f>IF($W362=CS$4,MAX(CS$1:CS361)+1,"")</f>
        <v/>
      </c>
      <c r="CT362" s="5">
        <f t="shared" si="80"/>
        <v>5</v>
      </c>
      <c r="CU362" s="6" t="str">
        <f t="shared" si="81"/>
        <v>1709901873292</v>
      </c>
      <c r="CV362" s="5" t="str">
        <f t="shared" si="82"/>
        <v>เด็กหญิง</v>
      </c>
      <c r="CW362" s="5" t="str" cm="1">
        <f t="array" ref="CW362">RIGHT(F362,MIN(LEN(SUBSTITUTE(F362,รายชื่อนักเรียนแยกห้อง!$AD$5:$AD$8,""))))</f>
        <v>วธิดา</v>
      </c>
      <c r="CX362" s="6" t="str">
        <f t="shared" si="83"/>
        <v/>
      </c>
      <c r="CY362" s="6">
        <f t="shared" si="84"/>
        <v>0</v>
      </c>
      <c r="CZ362" s="5" t="str">
        <f t="shared" si="85"/>
        <v>มัธยมศึกษาปีที่ 3/1-</v>
      </c>
      <c r="DA362" s="5" t="str">
        <f t="shared" si="86"/>
        <v>มัธยมศึกษาปีที่ 3/1-0</v>
      </c>
      <c r="DC362" s="6" t="str">
        <f>IF(DB362="วิทย์-คณิต (เตรียมวิศวะ)",MAX($DC$1:DC361)+1,"")</f>
        <v/>
      </c>
      <c r="DD362" s="6" t="str">
        <f>IF(DB362="วิทย์-คณิต (วิทยาศาสตร์สุขภาพ)",MAX($DD$1:DD361)+1,"")</f>
        <v/>
      </c>
      <c r="DE362" s="6" t="str">
        <f>IF(DB362="ศิลป์การจัดการธุรกิจการค้าสมัยใหม่",MAX($DE$1:DE361)+1,"")</f>
        <v/>
      </c>
      <c r="DF362" s="6" t="str">
        <f>IF(DB362="ศิลป์ภาษาจีนเพื่อธุรกิจ 4.0",MAX($DF$1:DF361)+1,"")</f>
        <v/>
      </c>
      <c r="DG362" s="6" t="str">
        <f>IF(DB362="ศิลป์ภาษาอังกฤษเพื่อการสื่อสารธุรกิจ",MAX($DG$1:DG361)+1,"")</f>
        <v/>
      </c>
      <c r="DH362" s="6" t="str">
        <f>IF(DB362="นวัตกรรมการจัดการเกษตร",MAX($DH$1:DH361)+1,"")</f>
        <v/>
      </c>
      <c r="DI362" s="5">
        <f t="shared" si="87"/>
        <v>0</v>
      </c>
      <c r="DJ362" s="5" t="str">
        <f t="shared" si="88"/>
        <v>มัธยมศึกษาปีที่ 3/1-26</v>
      </c>
      <c r="DK362" s="5" t="str">
        <f t="shared" si="89"/>
        <v>-0</v>
      </c>
      <c r="DL362" s="5" t="str">
        <f t="shared" si="90"/>
        <v>มัธยมศึกษาปีที่ 3</v>
      </c>
    </row>
    <row r="363" spans="1:116">
      <c r="A363" s="5" t="str">
        <f t="shared" si="76"/>
        <v>มัธยมศึกษาปีที่ 3/1-27</v>
      </c>
      <c r="B363" s="5" t="str">
        <f t="shared" si="77"/>
        <v>ช68303-7</v>
      </c>
      <c r="C363" s="5" t="str">
        <f t="shared" si="78"/>
        <v>-0</v>
      </c>
      <c r="D363" s="8">
        <v>27</v>
      </c>
      <c r="E363" s="9" t="s">
        <v>966</v>
      </c>
      <c r="F363" s="3" t="s">
        <v>2084</v>
      </c>
      <c r="G363" s="3" t="s">
        <v>967</v>
      </c>
      <c r="H363" s="11">
        <v>1</v>
      </c>
      <c r="I363" s="11">
        <v>7</v>
      </c>
      <c r="J363" s="11">
        <v>0</v>
      </c>
      <c r="K363" s="11">
        <v>9</v>
      </c>
      <c r="L363" s="11">
        <v>9</v>
      </c>
      <c r="M363" s="11">
        <v>0</v>
      </c>
      <c r="N363" s="11">
        <v>1</v>
      </c>
      <c r="O363" s="11">
        <v>8</v>
      </c>
      <c r="P363" s="11">
        <v>5</v>
      </c>
      <c r="Q363" s="11">
        <v>2</v>
      </c>
      <c r="R363" s="11">
        <v>1</v>
      </c>
      <c r="S363" s="11">
        <v>6</v>
      </c>
      <c r="T363" s="11">
        <v>3</v>
      </c>
      <c r="U363" s="11" t="s">
        <v>583</v>
      </c>
      <c r="W363" s="6" t="str">
        <f>IF(X363="","",IF(X363=รายชื่อชมรม!$B$23,รายชื่อชมรม!$A$23,IF(X363=รายชื่อชมรม!$B$24,รายชื่อชมรม!$A$24,IF(X363=รายชื่อชมรม!$B$25,รายชื่อชมรม!$A$25,IF(X363=รายชื่อชมรม!$B$26,รายชื่อชมรม!$A$26,IF(X363=รายชื่อชมรม!$B$27,รายชื่อชมรม!$A$27,IF(X363=รายชื่อชมรม!$B$28,รายชื่อชมรม!$A$28,IF(X363=รายชื่อชมรม!$B$29,รายชื่อชมรม!$A$29,IF(X363=รายชื่อชมรม!$B$30,รายชื่อชมรม!$A$30,IF(X363=รายชื่อชมรม!$B$31,รายชื่อชมรม!$A$31,IF(X363=รายชื่อชมรม!$B$32,รายชื่อชมรม!$A$32,"-")))))))))))</f>
        <v>ช68303</v>
      </c>
      <c r="X363" s="6" t="s">
        <v>1398</v>
      </c>
      <c r="Y363" s="6" t="str">
        <f>IF(W363=0,"",IF(W363="-","",IF(W363="","",VLOOKUP(W363,รายชื่อชมรม!$A$3:$F$83,3,FALSE))))</f>
        <v>นายณฤริท  วิชรัจจ์</v>
      </c>
      <c r="Z363" s="6" t="str">
        <f>IF(Y363=$Z$4,MAX(Z$1:$Z362)+1,"")</f>
        <v/>
      </c>
      <c r="AA363" s="6" t="str">
        <f>IF($Y363=AA$4,MAX(AA$1:AA362)+1,"")</f>
        <v/>
      </c>
      <c r="AB363" s="6" t="str">
        <f>IF($Y363=AB$4,MAX(AB$1:AB362)+1,"")</f>
        <v/>
      </c>
      <c r="AC363" s="6" t="str">
        <f>IF($Y363=AC$4,MAX(AC$1:AC362)+1,"")</f>
        <v/>
      </c>
      <c r="AD363" s="6" t="str">
        <f>IF($Y363=AD$4,MAX(AD$1:AD362)+1,"")</f>
        <v/>
      </c>
      <c r="AE363" s="6" t="str">
        <f>IF($Y363=AE$4,MAX(AE$1:AE362)+1,"")</f>
        <v/>
      </c>
      <c r="AF363" s="6" t="str">
        <f>IF($Y363=AF$4,MAX(AF$1:AF362)+1,"")</f>
        <v/>
      </c>
      <c r="AG363" s="6" t="str">
        <f>IF($Y363=AG$4,MAX(AG$1:AG362)+1,"")</f>
        <v/>
      </c>
      <c r="AH363" s="6" t="str">
        <f>IF($Y363=AH$4,MAX(AH$1:AH362)+1,"")</f>
        <v/>
      </c>
      <c r="AI363" s="5">
        <f t="shared" si="79"/>
        <v>0</v>
      </c>
      <c r="AK363" s="6" t="str">
        <f>IF($W363=AK$4,MAX(AK$1:AK362)+1,"")</f>
        <v/>
      </c>
      <c r="AL363" s="6" t="str">
        <f>IF($W363=AL$4,MAX(AL$1:AL362)+1,"")</f>
        <v/>
      </c>
      <c r="AM363" s="6" t="str">
        <f>IF($W363=AM$4,MAX(AM$1:AM362)+1,"")</f>
        <v/>
      </c>
      <c r="AN363" s="6" t="str">
        <f>IF($W363=AN$4,MAX(AN$1:AN362)+1,"")</f>
        <v/>
      </c>
      <c r="AO363" s="6" t="str">
        <f>IF($W363=AO$4,MAX(AO$1:AO362)+1,"")</f>
        <v/>
      </c>
      <c r="AP363" s="6" t="str">
        <f>IF($W363=AP$4,MAX(AP$1:AP362)+1,"")</f>
        <v/>
      </c>
      <c r="AQ363" s="6" t="str">
        <f>IF($W363=AQ$4,MAX(AQ$1:AQ362)+1,"")</f>
        <v/>
      </c>
      <c r="AR363" s="6" t="str">
        <f>IF($W363=AR$4,MAX(AR$1:AR362)+1,"")</f>
        <v/>
      </c>
      <c r="AS363" s="6" t="str">
        <f>IF($W363=AS$4,MAX(AS$1:AS362)+1,"")</f>
        <v/>
      </c>
      <c r="AT363" s="6" t="str">
        <f>IF($W363=AT$4,MAX(AT$1:AT362)+1,"")</f>
        <v/>
      </c>
      <c r="AU363" s="6" t="str">
        <f>IF($W363=AU$4,MAX(AU$1:AU362)+1,"")</f>
        <v/>
      </c>
      <c r="AV363" s="6" t="str">
        <f>IF($W363=AV$4,MAX(AV$1:AV362)+1,"")</f>
        <v/>
      </c>
      <c r="AW363" s="6" t="str">
        <f>IF($W363=AW$4,MAX(AW$1:AW362)+1,"")</f>
        <v/>
      </c>
      <c r="AX363" s="6" t="str">
        <f>IF($W363=AX$4,MAX(AX$1:AX362)+1,"")</f>
        <v/>
      </c>
      <c r="AY363" s="6" t="str">
        <f>IF($W363=AY$4,MAX(AY$1:AY362)+1,"")</f>
        <v/>
      </c>
      <c r="AZ363" s="6" t="str">
        <f>IF($W363=AZ$4,MAX(AZ$1:AZ362)+1,"")</f>
        <v/>
      </c>
      <c r="BA363" s="6" t="str">
        <f>IF($W363=BA$4,MAX(BA$1:BA362)+1,"")</f>
        <v/>
      </c>
      <c r="BB363" s="6" t="str">
        <f>IF($W363=BB$4,MAX(BB$1:BB362)+1,"")</f>
        <v/>
      </c>
      <c r="BC363" s="6" t="str">
        <f>IF($W363=BC$4,MAX(BC$1:BC362)+1,"")</f>
        <v/>
      </c>
      <c r="BD363" s="6" t="str">
        <f>IF($W363=BD$4,MAX(BD$1:BD362)+1,"")</f>
        <v/>
      </c>
      <c r="BE363" s="6" t="str">
        <f>IF($W363=BE$4,MAX(BE$1:BE362)+1,"")</f>
        <v/>
      </c>
      <c r="BF363" s="6" t="str">
        <f>IF($W363=BF$4,MAX(BF$1:BF362)+1,"")</f>
        <v/>
      </c>
      <c r="BG363" s="6" t="str">
        <f>IF($W363=BG$4,MAX(BG$1:BG362)+1,"")</f>
        <v/>
      </c>
      <c r="BH363" s="6">
        <f>IF($W363=BH$4,MAX(BH$1:BH362)+1,"")</f>
        <v>7</v>
      </c>
      <c r="BI363" s="6" t="str">
        <f>IF($W363=BI$4,MAX(BI$1:BI362)+1,"")</f>
        <v/>
      </c>
      <c r="BJ363" s="6" t="str">
        <f>IF($W363=BJ$4,MAX(BJ$1:BJ362)+1,"")</f>
        <v/>
      </c>
      <c r="BK363" s="6" t="str">
        <f>IF($W363=BK$4,MAX(BK$1:BK362)+1,"")</f>
        <v/>
      </c>
      <c r="BL363" s="6" t="str">
        <f>IF($W363=BL$4,MAX(BL$1:BL362)+1,"")</f>
        <v/>
      </c>
      <c r="BM363" s="6" t="str">
        <f>IF($W363=BM$4,MAX(BM$1:BM362)+1,"")</f>
        <v/>
      </c>
      <c r="BN363" s="6" t="str">
        <f>IF($W363=BN$4,MAX(BN$1:BN362)+1,"")</f>
        <v/>
      </c>
      <c r="BO363" s="6" t="str">
        <f>IF($W363=BO$4,MAX(BO$1:BO362)+1,"")</f>
        <v/>
      </c>
      <c r="BP363" s="6" t="str">
        <f>IF($W363=BP$4,MAX(BP$1:BP362)+1,"")</f>
        <v/>
      </c>
      <c r="BQ363" s="6" t="str">
        <f>IF($W363=BQ$4,MAX(BQ$1:BQ362)+1,"")</f>
        <v/>
      </c>
      <c r="BR363" s="6" t="str">
        <f>IF($W363=BR$4,MAX(BR$1:BR362)+1,"")</f>
        <v/>
      </c>
      <c r="BS363" s="6" t="str">
        <f>IF($W363=BS$4,MAX(BS$1:BS362)+1,"")</f>
        <v/>
      </c>
      <c r="BT363" s="6" t="str">
        <f>IF($W363=BT$4,MAX(BT$1:BT362)+1,"")</f>
        <v/>
      </c>
      <c r="BU363" s="6" t="str">
        <f>IF($W363=BU$4,MAX(BU$1:BU362)+1,"")</f>
        <v/>
      </c>
      <c r="BV363" s="6" t="str">
        <f>IF($W363=BV$4,MAX(BV$1:BV362)+1,"")</f>
        <v/>
      </c>
      <c r="BW363" s="6" t="str">
        <f>IF($W363=BW$4,MAX(BW$1:BW362)+1,"")</f>
        <v/>
      </c>
      <c r="BX363" s="6" t="str">
        <f>IF($W363=BX$4,MAX(BX$1:BX362)+1,"")</f>
        <v/>
      </c>
      <c r="BY363" s="6" t="str">
        <f>IF($W363=BY$4,MAX(BY$1:BY362)+1,"")</f>
        <v/>
      </c>
      <c r="BZ363" s="6" t="str">
        <f>IF($W363=BZ$4,MAX(BZ$1:BZ362)+1,"")</f>
        <v/>
      </c>
      <c r="CA363" s="6" t="str">
        <f>IF($W363=CA$4,MAX(CA$1:CA362)+1,"")</f>
        <v/>
      </c>
      <c r="CB363" s="6" t="str">
        <f>IF($W363=CB$4,MAX(CB$1:CB362)+1,"")</f>
        <v/>
      </c>
      <c r="CC363" s="6" t="str">
        <f>IF($W363=CC$4,MAX(CC$1:CC362)+1,"")</f>
        <v/>
      </c>
      <c r="CD363" s="6" t="str">
        <f>IF($W363=CD$4,MAX(CD$1:CD362)+1,"")</f>
        <v/>
      </c>
      <c r="CE363" s="6" t="str">
        <f>IF($W363=CE$4,MAX(CE$1:CE362)+1,"")</f>
        <v/>
      </c>
      <c r="CF363" s="6" t="str">
        <f>IF($W363=CF$4,MAX(CF$1:CF362)+1,"")</f>
        <v/>
      </c>
      <c r="CG363" s="6" t="str">
        <f>IF($W363=CG$4,MAX(CG$1:CG362)+1,"")</f>
        <v/>
      </c>
      <c r="CH363" s="6" t="str">
        <f>IF($W363=CH$4,MAX(CH$1:CH362)+1,"")</f>
        <v/>
      </c>
      <c r="CI363" s="6" t="str">
        <f>IF($W363=CI$4,MAX(CI$1:CI362)+1,"")</f>
        <v/>
      </c>
      <c r="CJ363" s="6" t="str">
        <f>IF($W363=CJ$4,MAX(CJ$1:CJ362)+1,"")</f>
        <v/>
      </c>
      <c r="CK363" s="6" t="str">
        <f>IF($W363=CK$4,MAX(CK$1:CK362)+1,"")</f>
        <v/>
      </c>
      <c r="CL363" s="6" t="str">
        <f>IF($W363=CL$4,MAX(CL$1:CL362)+1,"")</f>
        <v/>
      </c>
      <c r="CM363" s="6" t="str">
        <f>IF($W363=CM$4,MAX(CM$1:CM362)+1,"")</f>
        <v/>
      </c>
      <c r="CN363" s="6" t="str">
        <f>IF($W363=CN$4,MAX(CN$1:CN362)+1,"")</f>
        <v/>
      </c>
      <c r="CO363" s="6" t="str">
        <f>IF($W363=CO$4,MAX(CO$1:CO362)+1,"")</f>
        <v/>
      </c>
      <c r="CP363" s="6" t="str">
        <f>IF($W363=CP$4,MAX(CP$1:CP362)+1,"")</f>
        <v/>
      </c>
      <c r="CQ363" s="6" t="str">
        <f>IF($W363=CQ$4,MAX(CQ$1:CQ362)+1,"")</f>
        <v/>
      </c>
      <c r="CR363" s="6" t="str">
        <f>IF($W363=CR$4,MAX(CR$1:CR362)+1,"")</f>
        <v/>
      </c>
      <c r="CS363" s="6" t="str">
        <f>IF($W363=CS$4,MAX(CS$1:CS362)+1,"")</f>
        <v/>
      </c>
      <c r="CT363" s="5">
        <f t="shared" si="80"/>
        <v>7</v>
      </c>
      <c r="CU363" s="6" t="str">
        <f t="shared" si="81"/>
        <v>1709901852163</v>
      </c>
      <c r="CV363" s="5" t="str">
        <f t="shared" si="82"/>
        <v>เด็กหญิง</v>
      </c>
      <c r="CW363" s="5" t="str" cm="1">
        <f t="array" ref="CW363">RIGHT(F363,MIN(LEN(SUBSTITUTE(F363,รายชื่อนักเรียนแยกห้อง!$AD$5:$AD$8,""))))</f>
        <v xml:space="preserve">อิสรียา </v>
      </c>
      <c r="CX363" s="6" t="str">
        <f t="shared" si="83"/>
        <v/>
      </c>
      <c r="CY363" s="6">
        <f t="shared" si="84"/>
        <v>0</v>
      </c>
      <c r="CZ363" s="5" t="str">
        <f t="shared" si="85"/>
        <v>มัธยมศึกษาปีที่ 3/1-</v>
      </c>
      <c r="DA363" s="5" t="str">
        <f t="shared" si="86"/>
        <v>มัธยมศึกษาปีที่ 3/1-0</v>
      </c>
      <c r="DC363" s="6" t="str">
        <f>IF(DB363="วิทย์-คณิต (เตรียมวิศวะ)",MAX($DC$1:DC362)+1,"")</f>
        <v/>
      </c>
      <c r="DD363" s="6" t="str">
        <f>IF(DB363="วิทย์-คณิต (วิทยาศาสตร์สุขภาพ)",MAX($DD$1:DD362)+1,"")</f>
        <v/>
      </c>
      <c r="DE363" s="6" t="str">
        <f>IF(DB363="ศิลป์การจัดการธุรกิจการค้าสมัยใหม่",MAX($DE$1:DE362)+1,"")</f>
        <v/>
      </c>
      <c r="DF363" s="6" t="str">
        <f>IF(DB363="ศิลป์ภาษาจีนเพื่อธุรกิจ 4.0",MAX($DF$1:DF362)+1,"")</f>
        <v/>
      </c>
      <c r="DG363" s="6" t="str">
        <f>IF(DB363="ศิลป์ภาษาอังกฤษเพื่อการสื่อสารธุรกิจ",MAX($DG$1:DG362)+1,"")</f>
        <v/>
      </c>
      <c r="DH363" s="6" t="str">
        <f>IF(DB363="นวัตกรรมการจัดการเกษตร",MAX($DH$1:DH362)+1,"")</f>
        <v/>
      </c>
      <c r="DI363" s="5">
        <f t="shared" si="87"/>
        <v>0</v>
      </c>
      <c r="DJ363" s="5" t="str">
        <f t="shared" si="88"/>
        <v>มัธยมศึกษาปีที่ 3/1-27</v>
      </c>
      <c r="DK363" s="5" t="str">
        <f t="shared" si="89"/>
        <v>-0</v>
      </c>
      <c r="DL363" s="5" t="str">
        <f t="shared" si="90"/>
        <v>มัธยมศึกษาปีที่ 3</v>
      </c>
    </row>
    <row r="364" spans="1:116">
      <c r="A364" s="5" t="str">
        <f t="shared" si="76"/>
        <v>มัธยมศึกษาปีที่ 3/1-28</v>
      </c>
      <c r="B364" s="5" t="str">
        <f t="shared" si="77"/>
        <v>ช68301-4</v>
      </c>
      <c r="C364" s="5" t="str">
        <f t="shared" si="78"/>
        <v>-0</v>
      </c>
      <c r="D364" s="8">
        <v>28</v>
      </c>
      <c r="E364" s="9" t="s">
        <v>968</v>
      </c>
      <c r="F364" s="3" t="s">
        <v>969</v>
      </c>
      <c r="G364" s="3" t="s">
        <v>970</v>
      </c>
      <c r="H364" s="11">
        <v>1</v>
      </c>
      <c r="I364" s="11">
        <v>7</v>
      </c>
      <c r="J364" s="11">
        <v>0</v>
      </c>
      <c r="K364" s="11">
        <v>9</v>
      </c>
      <c r="L364" s="11">
        <v>9</v>
      </c>
      <c r="M364" s="11">
        <v>0</v>
      </c>
      <c r="N364" s="11">
        <v>1</v>
      </c>
      <c r="O364" s="11">
        <v>8</v>
      </c>
      <c r="P364" s="11">
        <v>4</v>
      </c>
      <c r="Q364" s="11">
        <v>2</v>
      </c>
      <c r="R364" s="11">
        <v>4</v>
      </c>
      <c r="S364" s="11">
        <v>2</v>
      </c>
      <c r="T364" s="11">
        <v>7</v>
      </c>
      <c r="U364" s="11" t="s">
        <v>583</v>
      </c>
      <c r="W364" s="6" t="str">
        <f>IF(X364="","",IF(X364=รายชื่อชมรม!$B$23,รายชื่อชมรม!$A$23,IF(X364=รายชื่อชมรม!$B$24,รายชื่อชมรม!$A$24,IF(X364=รายชื่อชมรม!$B$25,รายชื่อชมรม!$A$25,IF(X364=รายชื่อชมรม!$B$26,รายชื่อชมรม!$A$26,IF(X364=รายชื่อชมรม!$B$27,รายชื่อชมรม!$A$27,IF(X364=รายชื่อชมรม!$B$28,รายชื่อชมรม!$A$28,IF(X364=รายชื่อชมรม!$B$29,รายชื่อชมรม!$A$29,IF(X364=รายชื่อชมรม!$B$30,รายชื่อชมรม!$A$30,IF(X364=รายชื่อชมรม!$B$31,รายชื่อชมรม!$A$31,IF(X364=รายชื่อชมรม!$B$32,รายชื่อชมรม!$A$32,"-")))))))))))</f>
        <v>ช68301</v>
      </c>
      <c r="X364" s="6" t="s">
        <v>2305</v>
      </c>
      <c r="Y364" s="6" t="str">
        <f>IF(W364=0,"",IF(W364="-","",IF(W364="","",VLOOKUP(W364,รายชื่อชมรม!$A$3:$F$83,3,FALSE))))</f>
        <v>นางโสจาริน  อินทรเรือง</v>
      </c>
      <c r="Z364" s="6" t="str">
        <f>IF(Y364=$Z$4,MAX(Z$1:$Z363)+1,"")</f>
        <v/>
      </c>
      <c r="AA364" s="6" t="str">
        <f>IF($Y364=AA$4,MAX(AA$1:AA363)+1,"")</f>
        <v/>
      </c>
      <c r="AB364" s="6" t="str">
        <f>IF($Y364=AB$4,MAX(AB$1:AB363)+1,"")</f>
        <v/>
      </c>
      <c r="AC364" s="6" t="str">
        <f>IF($Y364=AC$4,MAX(AC$1:AC363)+1,"")</f>
        <v/>
      </c>
      <c r="AD364" s="6" t="str">
        <f>IF($Y364=AD$4,MAX(AD$1:AD363)+1,"")</f>
        <v/>
      </c>
      <c r="AE364" s="6" t="str">
        <f>IF($Y364=AE$4,MAX(AE$1:AE363)+1,"")</f>
        <v/>
      </c>
      <c r="AF364" s="6" t="str">
        <f>IF($Y364=AF$4,MAX(AF$1:AF363)+1,"")</f>
        <v/>
      </c>
      <c r="AG364" s="6" t="str">
        <f>IF($Y364=AG$4,MAX(AG$1:AG363)+1,"")</f>
        <v/>
      </c>
      <c r="AH364" s="6" t="str">
        <f>IF($Y364=AH$4,MAX(AH$1:AH363)+1,"")</f>
        <v/>
      </c>
      <c r="AI364" s="5">
        <f t="shared" si="79"/>
        <v>0</v>
      </c>
      <c r="AK364" s="6" t="str">
        <f>IF($W364=AK$4,MAX(AK$1:AK363)+1,"")</f>
        <v/>
      </c>
      <c r="AL364" s="6" t="str">
        <f>IF($W364=AL$4,MAX(AL$1:AL363)+1,"")</f>
        <v/>
      </c>
      <c r="AM364" s="6" t="str">
        <f>IF($W364=AM$4,MAX(AM$1:AM363)+1,"")</f>
        <v/>
      </c>
      <c r="AN364" s="6" t="str">
        <f>IF($W364=AN$4,MAX(AN$1:AN363)+1,"")</f>
        <v/>
      </c>
      <c r="AO364" s="6" t="str">
        <f>IF($W364=AO$4,MAX(AO$1:AO363)+1,"")</f>
        <v/>
      </c>
      <c r="AP364" s="6" t="str">
        <f>IF($W364=AP$4,MAX(AP$1:AP363)+1,"")</f>
        <v/>
      </c>
      <c r="AQ364" s="6" t="str">
        <f>IF($W364=AQ$4,MAX(AQ$1:AQ363)+1,"")</f>
        <v/>
      </c>
      <c r="AR364" s="6" t="str">
        <f>IF($W364=AR$4,MAX(AR$1:AR363)+1,"")</f>
        <v/>
      </c>
      <c r="AS364" s="6" t="str">
        <f>IF($W364=AS$4,MAX(AS$1:AS363)+1,"")</f>
        <v/>
      </c>
      <c r="AT364" s="6" t="str">
        <f>IF($W364=AT$4,MAX(AT$1:AT363)+1,"")</f>
        <v/>
      </c>
      <c r="AU364" s="6" t="str">
        <f>IF($W364=AU$4,MAX(AU$1:AU363)+1,"")</f>
        <v/>
      </c>
      <c r="AV364" s="6" t="str">
        <f>IF($W364=AV$4,MAX(AV$1:AV363)+1,"")</f>
        <v/>
      </c>
      <c r="AW364" s="6" t="str">
        <f>IF($W364=AW$4,MAX(AW$1:AW363)+1,"")</f>
        <v/>
      </c>
      <c r="AX364" s="6" t="str">
        <f>IF($W364=AX$4,MAX(AX$1:AX363)+1,"")</f>
        <v/>
      </c>
      <c r="AY364" s="6" t="str">
        <f>IF($W364=AY$4,MAX(AY$1:AY363)+1,"")</f>
        <v/>
      </c>
      <c r="AZ364" s="6" t="str">
        <f>IF($W364=AZ$4,MAX(AZ$1:AZ363)+1,"")</f>
        <v/>
      </c>
      <c r="BA364" s="6" t="str">
        <f>IF($W364=BA$4,MAX(BA$1:BA363)+1,"")</f>
        <v/>
      </c>
      <c r="BB364" s="6" t="str">
        <f>IF($W364=BB$4,MAX(BB$1:BB363)+1,"")</f>
        <v/>
      </c>
      <c r="BC364" s="6" t="str">
        <f>IF($W364=BC$4,MAX(BC$1:BC363)+1,"")</f>
        <v/>
      </c>
      <c r="BD364" s="6" t="str">
        <f>IF($W364=BD$4,MAX(BD$1:BD363)+1,"")</f>
        <v/>
      </c>
      <c r="BE364" s="6" t="str">
        <f>IF($W364=BE$4,MAX(BE$1:BE363)+1,"")</f>
        <v/>
      </c>
      <c r="BF364" s="6">
        <f>IF($W364=BF$4,MAX(BF$1:BF363)+1,"")</f>
        <v>4</v>
      </c>
      <c r="BG364" s="6" t="str">
        <f>IF($W364=BG$4,MAX(BG$1:BG363)+1,"")</f>
        <v/>
      </c>
      <c r="BH364" s="6" t="str">
        <f>IF($W364=BH$4,MAX(BH$1:BH363)+1,"")</f>
        <v/>
      </c>
      <c r="BI364" s="6" t="str">
        <f>IF($W364=BI$4,MAX(BI$1:BI363)+1,"")</f>
        <v/>
      </c>
      <c r="BJ364" s="6" t="str">
        <f>IF($W364=BJ$4,MAX(BJ$1:BJ363)+1,"")</f>
        <v/>
      </c>
      <c r="BK364" s="6" t="str">
        <f>IF($W364=BK$4,MAX(BK$1:BK363)+1,"")</f>
        <v/>
      </c>
      <c r="BL364" s="6" t="str">
        <f>IF($W364=BL$4,MAX(BL$1:BL363)+1,"")</f>
        <v/>
      </c>
      <c r="BM364" s="6" t="str">
        <f>IF($W364=BM$4,MAX(BM$1:BM363)+1,"")</f>
        <v/>
      </c>
      <c r="BN364" s="6" t="str">
        <f>IF($W364=BN$4,MAX(BN$1:BN363)+1,"")</f>
        <v/>
      </c>
      <c r="BO364" s="6" t="str">
        <f>IF($W364=BO$4,MAX(BO$1:BO363)+1,"")</f>
        <v/>
      </c>
      <c r="BP364" s="6" t="str">
        <f>IF($W364=BP$4,MAX(BP$1:BP363)+1,"")</f>
        <v/>
      </c>
      <c r="BQ364" s="6" t="str">
        <f>IF($W364=BQ$4,MAX(BQ$1:BQ363)+1,"")</f>
        <v/>
      </c>
      <c r="BR364" s="6" t="str">
        <f>IF($W364=BR$4,MAX(BR$1:BR363)+1,"")</f>
        <v/>
      </c>
      <c r="BS364" s="6" t="str">
        <f>IF($W364=BS$4,MAX(BS$1:BS363)+1,"")</f>
        <v/>
      </c>
      <c r="BT364" s="6" t="str">
        <f>IF($W364=BT$4,MAX(BT$1:BT363)+1,"")</f>
        <v/>
      </c>
      <c r="BU364" s="6" t="str">
        <f>IF($W364=BU$4,MAX(BU$1:BU363)+1,"")</f>
        <v/>
      </c>
      <c r="BV364" s="6" t="str">
        <f>IF($W364=BV$4,MAX(BV$1:BV363)+1,"")</f>
        <v/>
      </c>
      <c r="BW364" s="6" t="str">
        <f>IF($W364=BW$4,MAX(BW$1:BW363)+1,"")</f>
        <v/>
      </c>
      <c r="BX364" s="6" t="str">
        <f>IF($W364=BX$4,MAX(BX$1:BX363)+1,"")</f>
        <v/>
      </c>
      <c r="BY364" s="6" t="str">
        <f>IF($W364=BY$4,MAX(BY$1:BY363)+1,"")</f>
        <v/>
      </c>
      <c r="BZ364" s="6" t="str">
        <f>IF($W364=BZ$4,MAX(BZ$1:BZ363)+1,"")</f>
        <v/>
      </c>
      <c r="CA364" s="6" t="str">
        <f>IF($W364=CA$4,MAX(CA$1:CA363)+1,"")</f>
        <v/>
      </c>
      <c r="CB364" s="6" t="str">
        <f>IF($W364=CB$4,MAX(CB$1:CB363)+1,"")</f>
        <v/>
      </c>
      <c r="CC364" s="6" t="str">
        <f>IF($W364=CC$4,MAX(CC$1:CC363)+1,"")</f>
        <v/>
      </c>
      <c r="CD364" s="6" t="str">
        <f>IF($W364=CD$4,MAX(CD$1:CD363)+1,"")</f>
        <v/>
      </c>
      <c r="CE364" s="6" t="str">
        <f>IF($W364=CE$4,MAX(CE$1:CE363)+1,"")</f>
        <v/>
      </c>
      <c r="CF364" s="6" t="str">
        <f>IF($W364=CF$4,MAX(CF$1:CF363)+1,"")</f>
        <v/>
      </c>
      <c r="CG364" s="6" t="str">
        <f>IF($W364=CG$4,MAX(CG$1:CG363)+1,"")</f>
        <v/>
      </c>
      <c r="CH364" s="6" t="str">
        <f>IF($W364=CH$4,MAX(CH$1:CH363)+1,"")</f>
        <v/>
      </c>
      <c r="CI364" s="6" t="str">
        <f>IF($W364=CI$4,MAX(CI$1:CI363)+1,"")</f>
        <v/>
      </c>
      <c r="CJ364" s="6" t="str">
        <f>IF($W364=CJ$4,MAX(CJ$1:CJ363)+1,"")</f>
        <v/>
      </c>
      <c r="CK364" s="6" t="str">
        <f>IF($W364=CK$4,MAX(CK$1:CK363)+1,"")</f>
        <v/>
      </c>
      <c r="CL364" s="6" t="str">
        <f>IF($W364=CL$4,MAX(CL$1:CL363)+1,"")</f>
        <v/>
      </c>
      <c r="CM364" s="6" t="str">
        <f>IF($W364=CM$4,MAX(CM$1:CM363)+1,"")</f>
        <v/>
      </c>
      <c r="CN364" s="6" t="str">
        <f>IF($W364=CN$4,MAX(CN$1:CN363)+1,"")</f>
        <v/>
      </c>
      <c r="CO364" s="6" t="str">
        <f>IF($W364=CO$4,MAX(CO$1:CO363)+1,"")</f>
        <v/>
      </c>
      <c r="CP364" s="6" t="str">
        <f>IF($W364=CP$4,MAX(CP$1:CP363)+1,"")</f>
        <v/>
      </c>
      <c r="CQ364" s="6" t="str">
        <f>IF($W364=CQ$4,MAX(CQ$1:CQ363)+1,"")</f>
        <v/>
      </c>
      <c r="CR364" s="6" t="str">
        <f>IF($W364=CR$4,MAX(CR$1:CR363)+1,"")</f>
        <v/>
      </c>
      <c r="CS364" s="6" t="str">
        <f>IF($W364=CS$4,MAX(CS$1:CS363)+1,"")</f>
        <v/>
      </c>
      <c r="CT364" s="5">
        <f t="shared" si="80"/>
        <v>4</v>
      </c>
      <c r="CU364" s="6" t="str">
        <f t="shared" si="81"/>
        <v>1709901842427</v>
      </c>
      <c r="CV364" s="5" t="str">
        <f t="shared" si="82"/>
        <v>เด็กหญิง</v>
      </c>
      <c r="CW364" s="5" t="str" cm="1">
        <f t="array" ref="CW364">RIGHT(F364,MIN(LEN(SUBSTITUTE(F364,รายชื่อนักเรียนแยกห้อง!$AD$5:$AD$8,""))))</f>
        <v>ฉัตรอารีย์</v>
      </c>
      <c r="CX364" s="6" t="str">
        <f t="shared" si="83"/>
        <v/>
      </c>
      <c r="CY364" s="6">
        <f t="shared" si="84"/>
        <v>0</v>
      </c>
      <c r="CZ364" s="5" t="str">
        <f t="shared" si="85"/>
        <v>มัธยมศึกษาปีที่ 3/1-</v>
      </c>
      <c r="DA364" s="5" t="str">
        <f t="shared" si="86"/>
        <v>มัธยมศึกษาปีที่ 3/1-0</v>
      </c>
      <c r="DC364" s="6" t="str">
        <f>IF(DB364="วิทย์-คณิต (เตรียมวิศวะ)",MAX($DC$1:DC363)+1,"")</f>
        <v/>
      </c>
      <c r="DD364" s="6" t="str">
        <f>IF(DB364="วิทย์-คณิต (วิทยาศาสตร์สุขภาพ)",MAX($DD$1:DD363)+1,"")</f>
        <v/>
      </c>
      <c r="DE364" s="6" t="str">
        <f>IF(DB364="ศิลป์การจัดการธุรกิจการค้าสมัยใหม่",MAX($DE$1:DE363)+1,"")</f>
        <v/>
      </c>
      <c r="DF364" s="6" t="str">
        <f>IF(DB364="ศิลป์ภาษาจีนเพื่อธุรกิจ 4.0",MAX($DF$1:DF363)+1,"")</f>
        <v/>
      </c>
      <c r="DG364" s="6" t="str">
        <f>IF(DB364="ศิลป์ภาษาอังกฤษเพื่อการสื่อสารธุรกิจ",MAX($DG$1:DG363)+1,"")</f>
        <v/>
      </c>
      <c r="DH364" s="6" t="str">
        <f>IF(DB364="นวัตกรรมการจัดการเกษตร",MAX($DH$1:DH363)+1,"")</f>
        <v/>
      </c>
      <c r="DI364" s="5">
        <f t="shared" si="87"/>
        <v>0</v>
      </c>
      <c r="DJ364" s="5" t="str">
        <f t="shared" si="88"/>
        <v>มัธยมศึกษาปีที่ 3/1-28</v>
      </c>
      <c r="DK364" s="5" t="str">
        <f t="shared" si="89"/>
        <v>-0</v>
      </c>
      <c r="DL364" s="5" t="str">
        <f t="shared" si="90"/>
        <v>มัธยมศึกษาปีที่ 3</v>
      </c>
    </row>
    <row r="365" spans="1:116">
      <c r="A365" s="5" t="str">
        <f t="shared" si="76"/>
        <v>มัธยมศึกษาปีที่ 3/1-29</v>
      </c>
      <c r="B365" s="5" t="str">
        <f t="shared" si="77"/>
        <v>ช68304-6</v>
      </c>
      <c r="C365" s="5" t="str">
        <f t="shared" si="78"/>
        <v>-0</v>
      </c>
      <c r="D365" s="8">
        <v>29</v>
      </c>
      <c r="E365" s="9" t="s">
        <v>971</v>
      </c>
      <c r="F365" s="3" t="s">
        <v>972</v>
      </c>
      <c r="G365" s="3" t="s">
        <v>973</v>
      </c>
      <c r="H365" s="11">
        <v>1</v>
      </c>
      <c r="I365" s="11">
        <v>7</v>
      </c>
      <c r="J365" s="11">
        <v>0</v>
      </c>
      <c r="K365" s="11">
        <v>9</v>
      </c>
      <c r="L365" s="11">
        <v>9</v>
      </c>
      <c r="M365" s="11">
        <v>0</v>
      </c>
      <c r="N365" s="11">
        <v>1</v>
      </c>
      <c r="O365" s="11">
        <v>8</v>
      </c>
      <c r="P365" s="11">
        <v>6</v>
      </c>
      <c r="Q365" s="11">
        <v>7</v>
      </c>
      <c r="R365" s="11">
        <v>2</v>
      </c>
      <c r="S365" s="11">
        <v>0</v>
      </c>
      <c r="T365" s="11">
        <v>9</v>
      </c>
      <c r="U365" s="11" t="s">
        <v>583</v>
      </c>
      <c r="W365" s="6" t="str">
        <f>IF(X365="","",IF(X365=รายชื่อชมรม!$B$23,รายชื่อชมรม!$A$23,IF(X365=รายชื่อชมรม!$B$24,รายชื่อชมรม!$A$24,IF(X365=รายชื่อชมรม!$B$25,รายชื่อชมรม!$A$25,IF(X365=รายชื่อชมรม!$B$26,รายชื่อชมรม!$A$26,IF(X365=รายชื่อชมรม!$B$27,รายชื่อชมรม!$A$27,IF(X365=รายชื่อชมรม!$B$28,รายชื่อชมรม!$A$28,IF(X365=รายชื่อชมรม!$B$29,รายชื่อชมรม!$A$29,IF(X365=รายชื่อชมรม!$B$30,รายชื่อชมรม!$A$30,IF(X365=รายชื่อชมรม!$B$31,รายชื่อชมรม!$A$31,IF(X365=รายชื่อชมรม!$B$32,รายชื่อชมรม!$A$32,"-")))))))))))</f>
        <v>ช68304</v>
      </c>
      <c r="X365" s="6" t="s">
        <v>2311</v>
      </c>
      <c r="Y365" s="6" t="str">
        <f>IF(W365=0,"",IF(W365="-","",IF(W365="","",VLOOKUP(W365,รายชื่อชมรม!$A$3:$F$83,3,FALSE))))</f>
        <v>นายวสันต์  แสงรัตนกูล</v>
      </c>
      <c r="Z365" s="6" t="str">
        <f>IF(Y365=$Z$4,MAX(Z$1:$Z364)+1,"")</f>
        <v/>
      </c>
      <c r="AA365" s="6" t="str">
        <f>IF($Y365=AA$4,MAX(AA$1:AA364)+1,"")</f>
        <v/>
      </c>
      <c r="AB365" s="6" t="str">
        <f>IF($Y365=AB$4,MAX(AB$1:AB364)+1,"")</f>
        <v/>
      </c>
      <c r="AC365" s="6" t="str">
        <f>IF($Y365=AC$4,MAX(AC$1:AC364)+1,"")</f>
        <v/>
      </c>
      <c r="AD365" s="6" t="str">
        <f>IF($Y365=AD$4,MAX(AD$1:AD364)+1,"")</f>
        <v/>
      </c>
      <c r="AE365" s="6" t="str">
        <f>IF($Y365=AE$4,MAX(AE$1:AE364)+1,"")</f>
        <v/>
      </c>
      <c r="AF365" s="6" t="str">
        <f>IF($Y365=AF$4,MAX(AF$1:AF364)+1,"")</f>
        <v/>
      </c>
      <c r="AG365" s="6" t="str">
        <f>IF($Y365=AG$4,MAX(AG$1:AG364)+1,"")</f>
        <v/>
      </c>
      <c r="AH365" s="6" t="str">
        <f>IF($Y365=AH$4,MAX(AH$1:AH364)+1,"")</f>
        <v/>
      </c>
      <c r="AI365" s="5">
        <f t="shared" si="79"/>
        <v>0</v>
      </c>
      <c r="AK365" s="6" t="str">
        <f>IF($W365=AK$4,MAX(AK$1:AK364)+1,"")</f>
        <v/>
      </c>
      <c r="AL365" s="6" t="str">
        <f>IF($W365=AL$4,MAX(AL$1:AL364)+1,"")</f>
        <v/>
      </c>
      <c r="AM365" s="6" t="str">
        <f>IF($W365=AM$4,MAX(AM$1:AM364)+1,"")</f>
        <v/>
      </c>
      <c r="AN365" s="6" t="str">
        <f>IF($W365=AN$4,MAX(AN$1:AN364)+1,"")</f>
        <v/>
      </c>
      <c r="AO365" s="6" t="str">
        <f>IF($W365=AO$4,MAX(AO$1:AO364)+1,"")</f>
        <v/>
      </c>
      <c r="AP365" s="6" t="str">
        <f>IF($W365=AP$4,MAX(AP$1:AP364)+1,"")</f>
        <v/>
      </c>
      <c r="AQ365" s="6" t="str">
        <f>IF($W365=AQ$4,MAX(AQ$1:AQ364)+1,"")</f>
        <v/>
      </c>
      <c r="AR365" s="6" t="str">
        <f>IF($W365=AR$4,MAX(AR$1:AR364)+1,"")</f>
        <v/>
      </c>
      <c r="AS365" s="6" t="str">
        <f>IF($W365=AS$4,MAX(AS$1:AS364)+1,"")</f>
        <v/>
      </c>
      <c r="AT365" s="6" t="str">
        <f>IF($W365=AT$4,MAX(AT$1:AT364)+1,"")</f>
        <v/>
      </c>
      <c r="AU365" s="6" t="str">
        <f>IF($W365=AU$4,MAX(AU$1:AU364)+1,"")</f>
        <v/>
      </c>
      <c r="AV365" s="6" t="str">
        <f>IF($W365=AV$4,MAX(AV$1:AV364)+1,"")</f>
        <v/>
      </c>
      <c r="AW365" s="6" t="str">
        <f>IF($W365=AW$4,MAX(AW$1:AW364)+1,"")</f>
        <v/>
      </c>
      <c r="AX365" s="6" t="str">
        <f>IF($W365=AX$4,MAX(AX$1:AX364)+1,"")</f>
        <v/>
      </c>
      <c r="AY365" s="6" t="str">
        <f>IF($W365=AY$4,MAX(AY$1:AY364)+1,"")</f>
        <v/>
      </c>
      <c r="AZ365" s="6" t="str">
        <f>IF($W365=AZ$4,MAX(AZ$1:AZ364)+1,"")</f>
        <v/>
      </c>
      <c r="BA365" s="6" t="str">
        <f>IF($W365=BA$4,MAX(BA$1:BA364)+1,"")</f>
        <v/>
      </c>
      <c r="BB365" s="6" t="str">
        <f>IF($W365=BB$4,MAX(BB$1:BB364)+1,"")</f>
        <v/>
      </c>
      <c r="BC365" s="6" t="str">
        <f>IF($W365=BC$4,MAX(BC$1:BC364)+1,"")</f>
        <v/>
      </c>
      <c r="BD365" s="6" t="str">
        <f>IF($W365=BD$4,MAX(BD$1:BD364)+1,"")</f>
        <v/>
      </c>
      <c r="BE365" s="6" t="str">
        <f>IF($W365=BE$4,MAX(BE$1:BE364)+1,"")</f>
        <v/>
      </c>
      <c r="BF365" s="6" t="str">
        <f>IF($W365=BF$4,MAX(BF$1:BF364)+1,"")</f>
        <v/>
      </c>
      <c r="BG365" s="6" t="str">
        <f>IF($W365=BG$4,MAX(BG$1:BG364)+1,"")</f>
        <v/>
      </c>
      <c r="BH365" s="6" t="str">
        <f>IF($W365=BH$4,MAX(BH$1:BH364)+1,"")</f>
        <v/>
      </c>
      <c r="BI365" s="6">
        <f>IF($W365=BI$4,MAX(BI$1:BI364)+1,"")</f>
        <v>6</v>
      </c>
      <c r="BJ365" s="6" t="str">
        <f>IF($W365=BJ$4,MAX(BJ$1:BJ364)+1,"")</f>
        <v/>
      </c>
      <c r="BK365" s="6" t="str">
        <f>IF($W365=BK$4,MAX(BK$1:BK364)+1,"")</f>
        <v/>
      </c>
      <c r="BL365" s="6" t="str">
        <f>IF($W365=BL$4,MAX(BL$1:BL364)+1,"")</f>
        <v/>
      </c>
      <c r="BM365" s="6" t="str">
        <f>IF($W365=BM$4,MAX(BM$1:BM364)+1,"")</f>
        <v/>
      </c>
      <c r="BN365" s="6" t="str">
        <f>IF($W365=BN$4,MAX(BN$1:BN364)+1,"")</f>
        <v/>
      </c>
      <c r="BO365" s="6" t="str">
        <f>IF($W365=BO$4,MAX(BO$1:BO364)+1,"")</f>
        <v/>
      </c>
      <c r="BP365" s="6" t="str">
        <f>IF($W365=BP$4,MAX(BP$1:BP364)+1,"")</f>
        <v/>
      </c>
      <c r="BQ365" s="6" t="str">
        <f>IF($W365=BQ$4,MAX(BQ$1:BQ364)+1,"")</f>
        <v/>
      </c>
      <c r="BR365" s="6" t="str">
        <f>IF($W365=BR$4,MAX(BR$1:BR364)+1,"")</f>
        <v/>
      </c>
      <c r="BS365" s="6" t="str">
        <f>IF($W365=BS$4,MAX(BS$1:BS364)+1,"")</f>
        <v/>
      </c>
      <c r="BT365" s="6" t="str">
        <f>IF($W365=BT$4,MAX(BT$1:BT364)+1,"")</f>
        <v/>
      </c>
      <c r="BU365" s="6" t="str">
        <f>IF($W365=BU$4,MAX(BU$1:BU364)+1,"")</f>
        <v/>
      </c>
      <c r="BV365" s="6" t="str">
        <f>IF($W365=BV$4,MAX(BV$1:BV364)+1,"")</f>
        <v/>
      </c>
      <c r="BW365" s="6" t="str">
        <f>IF($W365=BW$4,MAX(BW$1:BW364)+1,"")</f>
        <v/>
      </c>
      <c r="BX365" s="6" t="str">
        <f>IF($W365=BX$4,MAX(BX$1:BX364)+1,"")</f>
        <v/>
      </c>
      <c r="BY365" s="6" t="str">
        <f>IF($W365=BY$4,MAX(BY$1:BY364)+1,"")</f>
        <v/>
      </c>
      <c r="BZ365" s="6" t="str">
        <f>IF($W365=BZ$4,MAX(BZ$1:BZ364)+1,"")</f>
        <v/>
      </c>
      <c r="CA365" s="6" t="str">
        <f>IF($W365=CA$4,MAX(CA$1:CA364)+1,"")</f>
        <v/>
      </c>
      <c r="CB365" s="6" t="str">
        <f>IF($W365=CB$4,MAX(CB$1:CB364)+1,"")</f>
        <v/>
      </c>
      <c r="CC365" s="6" t="str">
        <f>IF($W365=CC$4,MAX(CC$1:CC364)+1,"")</f>
        <v/>
      </c>
      <c r="CD365" s="6" t="str">
        <f>IF($W365=CD$4,MAX(CD$1:CD364)+1,"")</f>
        <v/>
      </c>
      <c r="CE365" s="6" t="str">
        <f>IF($W365=CE$4,MAX(CE$1:CE364)+1,"")</f>
        <v/>
      </c>
      <c r="CF365" s="6" t="str">
        <f>IF($W365=CF$4,MAX(CF$1:CF364)+1,"")</f>
        <v/>
      </c>
      <c r="CG365" s="6" t="str">
        <f>IF($W365=CG$4,MAX(CG$1:CG364)+1,"")</f>
        <v/>
      </c>
      <c r="CH365" s="6" t="str">
        <f>IF($W365=CH$4,MAX(CH$1:CH364)+1,"")</f>
        <v/>
      </c>
      <c r="CI365" s="6" t="str">
        <f>IF($W365=CI$4,MAX(CI$1:CI364)+1,"")</f>
        <v/>
      </c>
      <c r="CJ365" s="6" t="str">
        <f>IF($W365=CJ$4,MAX(CJ$1:CJ364)+1,"")</f>
        <v/>
      </c>
      <c r="CK365" s="6" t="str">
        <f>IF($W365=CK$4,MAX(CK$1:CK364)+1,"")</f>
        <v/>
      </c>
      <c r="CL365" s="6" t="str">
        <f>IF($W365=CL$4,MAX(CL$1:CL364)+1,"")</f>
        <v/>
      </c>
      <c r="CM365" s="6" t="str">
        <f>IF($W365=CM$4,MAX(CM$1:CM364)+1,"")</f>
        <v/>
      </c>
      <c r="CN365" s="6" t="str">
        <f>IF($W365=CN$4,MAX(CN$1:CN364)+1,"")</f>
        <v/>
      </c>
      <c r="CO365" s="6" t="str">
        <f>IF($W365=CO$4,MAX(CO$1:CO364)+1,"")</f>
        <v/>
      </c>
      <c r="CP365" s="6" t="str">
        <f>IF($W365=CP$4,MAX(CP$1:CP364)+1,"")</f>
        <v/>
      </c>
      <c r="CQ365" s="6" t="str">
        <f>IF($W365=CQ$4,MAX(CQ$1:CQ364)+1,"")</f>
        <v/>
      </c>
      <c r="CR365" s="6" t="str">
        <f>IF($W365=CR$4,MAX(CR$1:CR364)+1,"")</f>
        <v/>
      </c>
      <c r="CS365" s="6" t="str">
        <f>IF($W365=CS$4,MAX(CS$1:CS364)+1,"")</f>
        <v/>
      </c>
      <c r="CT365" s="5">
        <f t="shared" si="80"/>
        <v>6</v>
      </c>
      <c r="CU365" s="6" t="str">
        <f t="shared" si="81"/>
        <v>1709901867209</v>
      </c>
      <c r="CV365" s="5" t="str">
        <f t="shared" si="82"/>
        <v>เด็กหญิง</v>
      </c>
      <c r="CW365" s="5" t="str" cm="1">
        <f t="array" ref="CW365">RIGHT(F365,MIN(LEN(SUBSTITUTE(F365,รายชื่อนักเรียนแยกห้อง!$AD$5:$AD$8,""))))</f>
        <v>พีชญา</v>
      </c>
      <c r="CX365" s="6" t="str">
        <f t="shared" si="83"/>
        <v/>
      </c>
      <c r="CY365" s="6">
        <f t="shared" si="84"/>
        <v>0</v>
      </c>
      <c r="CZ365" s="5" t="str">
        <f t="shared" si="85"/>
        <v>มัธยมศึกษาปีที่ 3/1-</v>
      </c>
      <c r="DA365" s="5" t="str">
        <f t="shared" si="86"/>
        <v>มัธยมศึกษาปีที่ 3/1-0</v>
      </c>
      <c r="DC365" s="6" t="str">
        <f>IF(DB365="วิทย์-คณิต (เตรียมวิศวะ)",MAX($DC$1:DC364)+1,"")</f>
        <v/>
      </c>
      <c r="DD365" s="6" t="str">
        <f>IF(DB365="วิทย์-คณิต (วิทยาศาสตร์สุขภาพ)",MAX($DD$1:DD364)+1,"")</f>
        <v/>
      </c>
      <c r="DE365" s="6" t="str">
        <f>IF(DB365="ศิลป์การจัดการธุรกิจการค้าสมัยใหม่",MAX($DE$1:DE364)+1,"")</f>
        <v/>
      </c>
      <c r="DF365" s="6" t="str">
        <f>IF(DB365="ศิลป์ภาษาจีนเพื่อธุรกิจ 4.0",MAX($DF$1:DF364)+1,"")</f>
        <v/>
      </c>
      <c r="DG365" s="6" t="str">
        <f>IF(DB365="ศิลป์ภาษาอังกฤษเพื่อการสื่อสารธุรกิจ",MAX($DG$1:DG364)+1,"")</f>
        <v/>
      </c>
      <c r="DH365" s="6" t="str">
        <f>IF(DB365="นวัตกรรมการจัดการเกษตร",MAX($DH$1:DH364)+1,"")</f>
        <v/>
      </c>
      <c r="DI365" s="5">
        <f t="shared" si="87"/>
        <v>0</v>
      </c>
      <c r="DJ365" s="5" t="str">
        <f t="shared" si="88"/>
        <v>มัธยมศึกษาปีที่ 3/1-29</v>
      </c>
      <c r="DK365" s="5" t="str">
        <f t="shared" si="89"/>
        <v>-0</v>
      </c>
      <c r="DL365" s="5" t="str">
        <f t="shared" si="90"/>
        <v>มัธยมศึกษาปีที่ 3</v>
      </c>
    </row>
    <row r="366" spans="1:116">
      <c r="A366" s="5" t="str">
        <f t="shared" si="76"/>
        <v>มัธยมศึกษาปีที่ 3/1-30</v>
      </c>
      <c r="B366" s="5" t="str">
        <f t="shared" si="77"/>
        <v>ช68304-7</v>
      </c>
      <c r="C366" s="5" t="str">
        <f t="shared" si="78"/>
        <v>-0</v>
      </c>
      <c r="D366" s="8">
        <v>30</v>
      </c>
      <c r="E366" s="9" t="s">
        <v>974</v>
      </c>
      <c r="F366" s="3" t="s">
        <v>975</v>
      </c>
      <c r="G366" s="3" t="s">
        <v>976</v>
      </c>
      <c r="H366" s="11">
        <v>1</v>
      </c>
      <c r="I366" s="11">
        <v>7</v>
      </c>
      <c r="J366" s="11">
        <v>0</v>
      </c>
      <c r="K366" s="11">
        <v>9</v>
      </c>
      <c r="L366" s="11">
        <v>9</v>
      </c>
      <c r="M366" s="11">
        <v>0</v>
      </c>
      <c r="N366" s="11">
        <v>1</v>
      </c>
      <c r="O366" s="11">
        <v>8</v>
      </c>
      <c r="P366" s="11">
        <v>6</v>
      </c>
      <c r="Q366" s="11">
        <v>5</v>
      </c>
      <c r="R366" s="11">
        <v>3</v>
      </c>
      <c r="S366" s="11">
        <v>2</v>
      </c>
      <c r="T366" s="11">
        <v>0</v>
      </c>
      <c r="U366" s="11" t="s">
        <v>583</v>
      </c>
      <c r="W366" s="6" t="str">
        <f>IF(X366="","",IF(X366=รายชื่อชมรม!$B$23,รายชื่อชมรม!$A$23,IF(X366=รายชื่อชมรม!$B$24,รายชื่อชมรม!$A$24,IF(X366=รายชื่อชมรม!$B$25,รายชื่อชมรม!$A$25,IF(X366=รายชื่อชมรม!$B$26,รายชื่อชมรม!$A$26,IF(X366=รายชื่อชมรม!$B$27,รายชื่อชมรม!$A$27,IF(X366=รายชื่อชมรม!$B$28,รายชื่อชมรม!$A$28,IF(X366=รายชื่อชมรม!$B$29,รายชื่อชมรม!$A$29,IF(X366=รายชื่อชมรม!$B$30,รายชื่อชมรม!$A$30,IF(X366=รายชื่อชมรม!$B$31,รายชื่อชมรม!$A$31,IF(X366=รายชื่อชมรม!$B$32,รายชื่อชมรม!$A$32,"-")))))))))))</f>
        <v>ช68304</v>
      </c>
      <c r="X366" s="6" t="s">
        <v>2311</v>
      </c>
      <c r="Y366" s="6" t="str">
        <f>IF(W366=0,"",IF(W366="-","",IF(W366="","",VLOOKUP(W366,รายชื่อชมรม!$A$3:$F$83,3,FALSE))))</f>
        <v>นายวสันต์  แสงรัตนกูล</v>
      </c>
      <c r="Z366" s="6" t="str">
        <f>IF(Y366=$Z$4,MAX(Z$1:$Z365)+1,"")</f>
        <v/>
      </c>
      <c r="AA366" s="6" t="str">
        <f>IF($Y366=AA$4,MAX(AA$1:AA365)+1,"")</f>
        <v/>
      </c>
      <c r="AB366" s="6" t="str">
        <f>IF($Y366=AB$4,MAX(AB$1:AB365)+1,"")</f>
        <v/>
      </c>
      <c r="AC366" s="6" t="str">
        <f>IF($Y366=AC$4,MAX(AC$1:AC365)+1,"")</f>
        <v/>
      </c>
      <c r="AD366" s="6" t="str">
        <f>IF($Y366=AD$4,MAX(AD$1:AD365)+1,"")</f>
        <v/>
      </c>
      <c r="AE366" s="6" t="str">
        <f>IF($Y366=AE$4,MAX(AE$1:AE365)+1,"")</f>
        <v/>
      </c>
      <c r="AF366" s="6" t="str">
        <f>IF($Y366=AF$4,MAX(AF$1:AF365)+1,"")</f>
        <v/>
      </c>
      <c r="AG366" s="6" t="str">
        <f>IF($Y366=AG$4,MAX(AG$1:AG365)+1,"")</f>
        <v/>
      </c>
      <c r="AH366" s="6" t="str">
        <f>IF($Y366=AH$4,MAX(AH$1:AH365)+1,"")</f>
        <v/>
      </c>
      <c r="AI366" s="5">
        <f t="shared" si="79"/>
        <v>0</v>
      </c>
      <c r="AK366" s="6" t="str">
        <f>IF($W366=AK$4,MAX(AK$1:AK365)+1,"")</f>
        <v/>
      </c>
      <c r="AL366" s="6" t="str">
        <f>IF($W366=AL$4,MAX(AL$1:AL365)+1,"")</f>
        <v/>
      </c>
      <c r="AM366" s="6" t="str">
        <f>IF($W366=AM$4,MAX(AM$1:AM365)+1,"")</f>
        <v/>
      </c>
      <c r="AN366" s="6" t="str">
        <f>IF($W366=AN$4,MAX(AN$1:AN365)+1,"")</f>
        <v/>
      </c>
      <c r="AO366" s="6" t="str">
        <f>IF($W366=AO$4,MAX(AO$1:AO365)+1,"")</f>
        <v/>
      </c>
      <c r="AP366" s="6" t="str">
        <f>IF($W366=AP$4,MAX(AP$1:AP365)+1,"")</f>
        <v/>
      </c>
      <c r="AQ366" s="6" t="str">
        <f>IF($W366=AQ$4,MAX(AQ$1:AQ365)+1,"")</f>
        <v/>
      </c>
      <c r="AR366" s="6" t="str">
        <f>IF($W366=AR$4,MAX(AR$1:AR365)+1,"")</f>
        <v/>
      </c>
      <c r="AS366" s="6" t="str">
        <f>IF($W366=AS$4,MAX(AS$1:AS365)+1,"")</f>
        <v/>
      </c>
      <c r="AT366" s="6" t="str">
        <f>IF($W366=AT$4,MAX(AT$1:AT365)+1,"")</f>
        <v/>
      </c>
      <c r="AU366" s="6" t="str">
        <f>IF($W366=AU$4,MAX(AU$1:AU365)+1,"")</f>
        <v/>
      </c>
      <c r="AV366" s="6" t="str">
        <f>IF($W366=AV$4,MAX(AV$1:AV365)+1,"")</f>
        <v/>
      </c>
      <c r="AW366" s="6" t="str">
        <f>IF($W366=AW$4,MAX(AW$1:AW365)+1,"")</f>
        <v/>
      </c>
      <c r="AX366" s="6" t="str">
        <f>IF($W366=AX$4,MAX(AX$1:AX365)+1,"")</f>
        <v/>
      </c>
      <c r="AY366" s="6" t="str">
        <f>IF($W366=AY$4,MAX(AY$1:AY365)+1,"")</f>
        <v/>
      </c>
      <c r="AZ366" s="6" t="str">
        <f>IF($W366=AZ$4,MAX(AZ$1:AZ365)+1,"")</f>
        <v/>
      </c>
      <c r="BA366" s="6" t="str">
        <f>IF($W366=BA$4,MAX(BA$1:BA365)+1,"")</f>
        <v/>
      </c>
      <c r="BB366" s="6" t="str">
        <f>IF($W366=BB$4,MAX(BB$1:BB365)+1,"")</f>
        <v/>
      </c>
      <c r="BC366" s="6" t="str">
        <f>IF($W366=BC$4,MAX(BC$1:BC365)+1,"")</f>
        <v/>
      </c>
      <c r="BD366" s="6" t="str">
        <f>IF($W366=BD$4,MAX(BD$1:BD365)+1,"")</f>
        <v/>
      </c>
      <c r="BE366" s="6" t="str">
        <f>IF($W366=BE$4,MAX(BE$1:BE365)+1,"")</f>
        <v/>
      </c>
      <c r="BF366" s="6" t="str">
        <f>IF($W366=BF$4,MAX(BF$1:BF365)+1,"")</f>
        <v/>
      </c>
      <c r="BG366" s="6" t="str">
        <f>IF($W366=BG$4,MAX(BG$1:BG365)+1,"")</f>
        <v/>
      </c>
      <c r="BH366" s="6" t="str">
        <f>IF($W366=BH$4,MAX(BH$1:BH365)+1,"")</f>
        <v/>
      </c>
      <c r="BI366" s="6">
        <f>IF($W366=BI$4,MAX(BI$1:BI365)+1,"")</f>
        <v>7</v>
      </c>
      <c r="BJ366" s="6" t="str">
        <f>IF($W366=BJ$4,MAX(BJ$1:BJ365)+1,"")</f>
        <v/>
      </c>
      <c r="BK366" s="6" t="str">
        <f>IF($W366=BK$4,MAX(BK$1:BK365)+1,"")</f>
        <v/>
      </c>
      <c r="BL366" s="6" t="str">
        <f>IF($W366=BL$4,MAX(BL$1:BL365)+1,"")</f>
        <v/>
      </c>
      <c r="BM366" s="6" t="str">
        <f>IF($W366=BM$4,MAX(BM$1:BM365)+1,"")</f>
        <v/>
      </c>
      <c r="BN366" s="6" t="str">
        <f>IF($W366=BN$4,MAX(BN$1:BN365)+1,"")</f>
        <v/>
      </c>
      <c r="BO366" s="6" t="str">
        <f>IF($W366=BO$4,MAX(BO$1:BO365)+1,"")</f>
        <v/>
      </c>
      <c r="BP366" s="6" t="str">
        <f>IF($W366=BP$4,MAX(BP$1:BP365)+1,"")</f>
        <v/>
      </c>
      <c r="BQ366" s="6" t="str">
        <f>IF($W366=BQ$4,MAX(BQ$1:BQ365)+1,"")</f>
        <v/>
      </c>
      <c r="BR366" s="6" t="str">
        <f>IF($W366=BR$4,MAX(BR$1:BR365)+1,"")</f>
        <v/>
      </c>
      <c r="BS366" s="6" t="str">
        <f>IF($W366=BS$4,MAX(BS$1:BS365)+1,"")</f>
        <v/>
      </c>
      <c r="BT366" s="6" t="str">
        <f>IF($W366=BT$4,MAX(BT$1:BT365)+1,"")</f>
        <v/>
      </c>
      <c r="BU366" s="6" t="str">
        <f>IF($W366=BU$4,MAX(BU$1:BU365)+1,"")</f>
        <v/>
      </c>
      <c r="BV366" s="6" t="str">
        <f>IF($W366=BV$4,MAX(BV$1:BV365)+1,"")</f>
        <v/>
      </c>
      <c r="BW366" s="6" t="str">
        <f>IF($W366=BW$4,MAX(BW$1:BW365)+1,"")</f>
        <v/>
      </c>
      <c r="BX366" s="6" t="str">
        <f>IF($W366=BX$4,MAX(BX$1:BX365)+1,"")</f>
        <v/>
      </c>
      <c r="BY366" s="6" t="str">
        <f>IF($W366=BY$4,MAX(BY$1:BY365)+1,"")</f>
        <v/>
      </c>
      <c r="BZ366" s="6" t="str">
        <f>IF($W366=BZ$4,MAX(BZ$1:BZ365)+1,"")</f>
        <v/>
      </c>
      <c r="CA366" s="6" t="str">
        <f>IF($W366=CA$4,MAX(CA$1:CA365)+1,"")</f>
        <v/>
      </c>
      <c r="CB366" s="6" t="str">
        <f>IF($W366=CB$4,MAX(CB$1:CB365)+1,"")</f>
        <v/>
      </c>
      <c r="CC366" s="6" t="str">
        <f>IF($W366=CC$4,MAX(CC$1:CC365)+1,"")</f>
        <v/>
      </c>
      <c r="CD366" s="6" t="str">
        <f>IF($W366=CD$4,MAX(CD$1:CD365)+1,"")</f>
        <v/>
      </c>
      <c r="CE366" s="6" t="str">
        <f>IF($W366=CE$4,MAX(CE$1:CE365)+1,"")</f>
        <v/>
      </c>
      <c r="CF366" s="6" t="str">
        <f>IF($W366=CF$4,MAX(CF$1:CF365)+1,"")</f>
        <v/>
      </c>
      <c r="CG366" s="6" t="str">
        <f>IF($W366=CG$4,MAX(CG$1:CG365)+1,"")</f>
        <v/>
      </c>
      <c r="CH366" s="6" t="str">
        <f>IF($W366=CH$4,MAX(CH$1:CH365)+1,"")</f>
        <v/>
      </c>
      <c r="CI366" s="6" t="str">
        <f>IF($W366=CI$4,MAX(CI$1:CI365)+1,"")</f>
        <v/>
      </c>
      <c r="CJ366" s="6" t="str">
        <f>IF($W366=CJ$4,MAX(CJ$1:CJ365)+1,"")</f>
        <v/>
      </c>
      <c r="CK366" s="6" t="str">
        <f>IF($W366=CK$4,MAX(CK$1:CK365)+1,"")</f>
        <v/>
      </c>
      <c r="CL366" s="6" t="str">
        <f>IF($W366=CL$4,MAX(CL$1:CL365)+1,"")</f>
        <v/>
      </c>
      <c r="CM366" s="6" t="str">
        <f>IF($W366=CM$4,MAX(CM$1:CM365)+1,"")</f>
        <v/>
      </c>
      <c r="CN366" s="6" t="str">
        <f>IF($W366=CN$4,MAX(CN$1:CN365)+1,"")</f>
        <v/>
      </c>
      <c r="CO366" s="6" t="str">
        <f>IF($W366=CO$4,MAX(CO$1:CO365)+1,"")</f>
        <v/>
      </c>
      <c r="CP366" s="6" t="str">
        <f>IF($W366=CP$4,MAX(CP$1:CP365)+1,"")</f>
        <v/>
      </c>
      <c r="CQ366" s="6" t="str">
        <f>IF($W366=CQ$4,MAX(CQ$1:CQ365)+1,"")</f>
        <v/>
      </c>
      <c r="CR366" s="6" t="str">
        <f>IF($W366=CR$4,MAX(CR$1:CR365)+1,"")</f>
        <v/>
      </c>
      <c r="CS366" s="6" t="str">
        <f>IF($W366=CS$4,MAX(CS$1:CS365)+1,"")</f>
        <v/>
      </c>
      <c r="CT366" s="5">
        <f t="shared" si="80"/>
        <v>7</v>
      </c>
      <c r="CU366" s="6" t="str">
        <f t="shared" si="81"/>
        <v>1709901865320</v>
      </c>
      <c r="CV366" s="5" t="str">
        <f t="shared" si="82"/>
        <v>เด็กหญิง</v>
      </c>
      <c r="CW366" s="5" t="str" cm="1">
        <f t="array" ref="CW366">RIGHT(F366,MIN(LEN(SUBSTITUTE(F366,รายชื่อนักเรียนแยกห้อง!$AD$5:$AD$8,""))))</f>
        <v>รุจิรา</v>
      </c>
      <c r="CX366" s="6" t="str">
        <f t="shared" si="83"/>
        <v/>
      </c>
      <c r="CY366" s="6">
        <f t="shared" si="84"/>
        <v>0</v>
      </c>
      <c r="CZ366" s="5" t="str">
        <f t="shared" si="85"/>
        <v>มัธยมศึกษาปีที่ 3/1-</v>
      </c>
      <c r="DA366" s="5" t="str">
        <f t="shared" si="86"/>
        <v>มัธยมศึกษาปีที่ 3/1-0</v>
      </c>
      <c r="DC366" s="6" t="str">
        <f>IF(DB366="วิทย์-คณิต (เตรียมวิศวะ)",MAX($DC$1:DC365)+1,"")</f>
        <v/>
      </c>
      <c r="DD366" s="6" t="str">
        <f>IF(DB366="วิทย์-คณิต (วิทยาศาสตร์สุขภาพ)",MAX($DD$1:DD365)+1,"")</f>
        <v/>
      </c>
      <c r="DE366" s="6" t="str">
        <f>IF(DB366="ศิลป์การจัดการธุรกิจการค้าสมัยใหม่",MAX($DE$1:DE365)+1,"")</f>
        <v/>
      </c>
      <c r="DF366" s="6" t="str">
        <f>IF(DB366="ศิลป์ภาษาจีนเพื่อธุรกิจ 4.0",MAX($DF$1:DF365)+1,"")</f>
        <v/>
      </c>
      <c r="DG366" s="6" t="str">
        <f>IF(DB366="ศิลป์ภาษาอังกฤษเพื่อการสื่อสารธุรกิจ",MAX($DG$1:DG365)+1,"")</f>
        <v/>
      </c>
      <c r="DH366" s="6" t="str">
        <f>IF(DB366="นวัตกรรมการจัดการเกษตร",MAX($DH$1:DH365)+1,"")</f>
        <v/>
      </c>
      <c r="DI366" s="5">
        <f t="shared" si="87"/>
        <v>0</v>
      </c>
      <c r="DJ366" s="5" t="str">
        <f t="shared" si="88"/>
        <v>มัธยมศึกษาปีที่ 3/1-30</v>
      </c>
      <c r="DK366" s="5" t="str">
        <f t="shared" si="89"/>
        <v>-0</v>
      </c>
      <c r="DL366" s="5" t="str">
        <f t="shared" si="90"/>
        <v>มัธยมศึกษาปีที่ 3</v>
      </c>
    </row>
    <row r="367" spans="1:116">
      <c r="A367" s="5" t="str">
        <f t="shared" si="76"/>
        <v>มัธยมศึกษาปีที่ 3/1-31</v>
      </c>
      <c r="B367" s="5" t="str">
        <f t="shared" si="77"/>
        <v>ช68302-4</v>
      </c>
      <c r="C367" s="5" t="str">
        <f t="shared" si="78"/>
        <v>-0</v>
      </c>
      <c r="D367" s="8">
        <v>31</v>
      </c>
      <c r="E367" s="9" t="s">
        <v>977</v>
      </c>
      <c r="F367" s="3" t="s">
        <v>978</v>
      </c>
      <c r="G367" s="3" t="s">
        <v>979</v>
      </c>
      <c r="H367" s="11">
        <v>1</v>
      </c>
      <c r="I367" s="11">
        <v>7</v>
      </c>
      <c r="J367" s="11">
        <v>0</v>
      </c>
      <c r="K367" s="11">
        <v>9</v>
      </c>
      <c r="L367" s="11">
        <v>9</v>
      </c>
      <c r="M367" s="11">
        <v>0</v>
      </c>
      <c r="N367" s="11">
        <v>1</v>
      </c>
      <c r="O367" s="11">
        <v>8</v>
      </c>
      <c r="P367" s="11">
        <v>4</v>
      </c>
      <c r="Q367" s="11">
        <v>1</v>
      </c>
      <c r="R367" s="11">
        <v>9</v>
      </c>
      <c r="S367" s="11">
        <v>3</v>
      </c>
      <c r="T367" s="11">
        <v>5</v>
      </c>
      <c r="U367" s="11" t="s">
        <v>583</v>
      </c>
      <c r="W367" s="6" t="str">
        <f>IF(X367="","",IF(X367=รายชื่อชมรม!$B$23,รายชื่อชมรม!$A$23,IF(X367=รายชื่อชมรม!$B$24,รายชื่อชมรม!$A$24,IF(X367=รายชื่อชมรม!$B$25,รายชื่อชมรม!$A$25,IF(X367=รายชื่อชมรม!$B$26,รายชื่อชมรม!$A$26,IF(X367=รายชื่อชมรม!$B$27,รายชื่อชมรม!$A$27,IF(X367=รายชื่อชมรม!$B$28,รายชื่อชมรม!$A$28,IF(X367=รายชื่อชมรม!$B$29,รายชื่อชมรม!$A$29,IF(X367=รายชื่อชมรม!$B$30,รายชื่อชมรม!$A$30,IF(X367=รายชื่อชมรม!$B$31,รายชื่อชมรม!$A$31,IF(X367=รายชื่อชมรม!$B$32,รายชื่อชมรม!$A$32,"-")))))))))))</f>
        <v>ช68302</v>
      </c>
      <c r="X367" s="6" t="s">
        <v>2326</v>
      </c>
      <c r="Y367" s="6" t="str">
        <f>IF(W367=0,"",IF(W367="-","",IF(W367="","",VLOOKUP(W367,รายชื่อชมรม!$A$3:$F$83,3,FALSE))))</f>
        <v>นางสาวศิลป์ศุภา  คุสินธุ์</v>
      </c>
      <c r="Z367" s="6" t="str">
        <f>IF(Y367=$Z$4,MAX(Z$1:$Z366)+1,"")</f>
        <v/>
      </c>
      <c r="AA367" s="6" t="str">
        <f>IF($Y367=AA$4,MAX(AA$1:AA366)+1,"")</f>
        <v/>
      </c>
      <c r="AB367" s="6" t="str">
        <f>IF($Y367=AB$4,MAX(AB$1:AB366)+1,"")</f>
        <v/>
      </c>
      <c r="AC367" s="6" t="str">
        <f>IF($Y367=AC$4,MAX(AC$1:AC366)+1,"")</f>
        <v/>
      </c>
      <c r="AD367" s="6" t="str">
        <f>IF($Y367=AD$4,MAX(AD$1:AD366)+1,"")</f>
        <v/>
      </c>
      <c r="AE367" s="6" t="str">
        <f>IF($Y367=AE$4,MAX(AE$1:AE366)+1,"")</f>
        <v/>
      </c>
      <c r="AF367" s="6" t="str">
        <f>IF($Y367=AF$4,MAX(AF$1:AF366)+1,"")</f>
        <v/>
      </c>
      <c r="AG367" s="6" t="str">
        <f>IF($Y367=AG$4,MAX(AG$1:AG366)+1,"")</f>
        <v/>
      </c>
      <c r="AH367" s="6" t="str">
        <f>IF($Y367=AH$4,MAX(AH$1:AH366)+1,"")</f>
        <v/>
      </c>
      <c r="AI367" s="5">
        <f t="shared" si="79"/>
        <v>0</v>
      </c>
      <c r="AK367" s="6" t="str">
        <f>IF($W367=AK$4,MAX(AK$1:AK366)+1,"")</f>
        <v/>
      </c>
      <c r="AL367" s="6" t="str">
        <f>IF($W367=AL$4,MAX(AL$1:AL366)+1,"")</f>
        <v/>
      </c>
      <c r="AM367" s="6" t="str">
        <f>IF($W367=AM$4,MAX(AM$1:AM366)+1,"")</f>
        <v/>
      </c>
      <c r="AN367" s="6" t="str">
        <f>IF($W367=AN$4,MAX(AN$1:AN366)+1,"")</f>
        <v/>
      </c>
      <c r="AO367" s="6" t="str">
        <f>IF($W367=AO$4,MAX(AO$1:AO366)+1,"")</f>
        <v/>
      </c>
      <c r="AP367" s="6" t="str">
        <f>IF($W367=AP$4,MAX(AP$1:AP366)+1,"")</f>
        <v/>
      </c>
      <c r="AQ367" s="6" t="str">
        <f>IF($W367=AQ$4,MAX(AQ$1:AQ366)+1,"")</f>
        <v/>
      </c>
      <c r="AR367" s="6" t="str">
        <f>IF($W367=AR$4,MAX(AR$1:AR366)+1,"")</f>
        <v/>
      </c>
      <c r="AS367" s="6" t="str">
        <f>IF($W367=AS$4,MAX(AS$1:AS366)+1,"")</f>
        <v/>
      </c>
      <c r="AT367" s="6" t="str">
        <f>IF($W367=AT$4,MAX(AT$1:AT366)+1,"")</f>
        <v/>
      </c>
      <c r="AU367" s="6" t="str">
        <f>IF($W367=AU$4,MAX(AU$1:AU366)+1,"")</f>
        <v/>
      </c>
      <c r="AV367" s="6" t="str">
        <f>IF($W367=AV$4,MAX(AV$1:AV366)+1,"")</f>
        <v/>
      </c>
      <c r="AW367" s="6" t="str">
        <f>IF($W367=AW$4,MAX(AW$1:AW366)+1,"")</f>
        <v/>
      </c>
      <c r="AX367" s="6" t="str">
        <f>IF($W367=AX$4,MAX(AX$1:AX366)+1,"")</f>
        <v/>
      </c>
      <c r="AY367" s="6" t="str">
        <f>IF($W367=AY$4,MAX(AY$1:AY366)+1,"")</f>
        <v/>
      </c>
      <c r="AZ367" s="6" t="str">
        <f>IF($W367=AZ$4,MAX(AZ$1:AZ366)+1,"")</f>
        <v/>
      </c>
      <c r="BA367" s="6" t="str">
        <f>IF($W367=BA$4,MAX(BA$1:BA366)+1,"")</f>
        <v/>
      </c>
      <c r="BB367" s="6" t="str">
        <f>IF($W367=BB$4,MAX(BB$1:BB366)+1,"")</f>
        <v/>
      </c>
      <c r="BC367" s="6" t="str">
        <f>IF($W367=BC$4,MAX(BC$1:BC366)+1,"")</f>
        <v/>
      </c>
      <c r="BD367" s="6" t="str">
        <f>IF($W367=BD$4,MAX(BD$1:BD366)+1,"")</f>
        <v/>
      </c>
      <c r="BE367" s="6" t="str">
        <f>IF($W367=BE$4,MAX(BE$1:BE366)+1,"")</f>
        <v/>
      </c>
      <c r="BF367" s="6" t="str">
        <f>IF($W367=BF$4,MAX(BF$1:BF366)+1,"")</f>
        <v/>
      </c>
      <c r="BG367" s="6">
        <f>IF($W367=BG$4,MAX(BG$1:BG366)+1,"")</f>
        <v>4</v>
      </c>
      <c r="BH367" s="6" t="str">
        <f>IF($W367=BH$4,MAX(BH$1:BH366)+1,"")</f>
        <v/>
      </c>
      <c r="BI367" s="6" t="str">
        <f>IF($W367=BI$4,MAX(BI$1:BI366)+1,"")</f>
        <v/>
      </c>
      <c r="BJ367" s="6" t="str">
        <f>IF($W367=BJ$4,MAX(BJ$1:BJ366)+1,"")</f>
        <v/>
      </c>
      <c r="BK367" s="6" t="str">
        <f>IF($W367=BK$4,MAX(BK$1:BK366)+1,"")</f>
        <v/>
      </c>
      <c r="BL367" s="6" t="str">
        <f>IF($W367=BL$4,MAX(BL$1:BL366)+1,"")</f>
        <v/>
      </c>
      <c r="BM367" s="6" t="str">
        <f>IF($W367=BM$4,MAX(BM$1:BM366)+1,"")</f>
        <v/>
      </c>
      <c r="BN367" s="6" t="str">
        <f>IF($W367=BN$4,MAX(BN$1:BN366)+1,"")</f>
        <v/>
      </c>
      <c r="BO367" s="6" t="str">
        <f>IF($W367=BO$4,MAX(BO$1:BO366)+1,"")</f>
        <v/>
      </c>
      <c r="BP367" s="6" t="str">
        <f>IF($W367=BP$4,MAX(BP$1:BP366)+1,"")</f>
        <v/>
      </c>
      <c r="BQ367" s="6" t="str">
        <f>IF($W367=BQ$4,MAX(BQ$1:BQ366)+1,"")</f>
        <v/>
      </c>
      <c r="BR367" s="6" t="str">
        <f>IF($W367=BR$4,MAX(BR$1:BR366)+1,"")</f>
        <v/>
      </c>
      <c r="BS367" s="6" t="str">
        <f>IF($W367=BS$4,MAX(BS$1:BS366)+1,"")</f>
        <v/>
      </c>
      <c r="BT367" s="6" t="str">
        <f>IF($W367=BT$4,MAX(BT$1:BT366)+1,"")</f>
        <v/>
      </c>
      <c r="BU367" s="6" t="str">
        <f>IF($W367=BU$4,MAX(BU$1:BU366)+1,"")</f>
        <v/>
      </c>
      <c r="BV367" s="6" t="str">
        <f>IF($W367=BV$4,MAX(BV$1:BV366)+1,"")</f>
        <v/>
      </c>
      <c r="BW367" s="6" t="str">
        <f>IF($W367=BW$4,MAX(BW$1:BW366)+1,"")</f>
        <v/>
      </c>
      <c r="BX367" s="6" t="str">
        <f>IF($W367=BX$4,MAX(BX$1:BX366)+1,"")</f>
        <v/>
      </c>
      <c r="BY367" s="6" t="str">
        <f>IF($W367=BY$4,MAX(BY$1:BY366)+1,"")</f>
        <v/>
      </c>
      <c r="BZ367" s="6" t="str">
        <f>IF($W367=BZ$4,MAX(BZ$1:BZ366)+1,"")</f>
        <v/>
      </c>
      <c r="CA367" s="6" t="str">
        <f>IF($W367=CA$4,MAX(CA$1:CA366)+1,"")</f>
        <v/>
      </c>
      <c r="CB367" s="6" t="str">
        <f>IF($W367=CB$4,MAX(CB$1:CB366)+1,"")</f>
        <v/>
      </c>
      <c r="CC367" s="6" t="str">
        <f>IF($W367=CC$4,MAX(CC$1:CC366)+1,"")</f>
        <v/>
      </c>
      <c r="CD367" s="6" t="str">
        <f>IF($W367=CD$4,MAX(CD$1:CD366)+1,"")</f>
        <v/>
      </c>
      <c r="CE367" s="6" t="str">
        <f>IF($W367=CE$4,MAX(CE$1:CE366)+1,"")</f>
        <v/>
      </c>
      <c r="CF367" s="6" t="str">
        <f>IF($W367=CF$4,MAX(CF$1:CF366)+1,"")</f>
        <v/>
      </c>
      <c r="CG367" s="6" t="str">
        <f>IF($W367=CG$4,MAX(CG$1:CG366)+1,"")</f>
        <v/>
      </c>
      <c r="CH367" s="6" t="str">
        <f>IF($W367=CH$4,MAX(CH$1:CH366)+1,"")</f>
        <v/>
      </c>
      <c r="CI367" s="6" t="str">
        <f>IF($W367=CI$4,MAX(CI$1:CI366)+1,"")</f>
        <v/>
      </c>
      <c r="CJ367" s="6" t="str">
        <f>IF($W367=CJ$4,MAX(CJ$1:CJ366)+1,"")</f>
        <v/>
      </c>
      <c r="CK367" s="6" t="str">
        <f>IF($W367=CK$4,MAX(CK$1:CK366)+1,"")</f>
        <v/>
      </c>
      <c r="CL367" s="6" t="str">
        <f>IF($W367=CL$4,MAX(CL$1:CL366)+1,"")</f>
        <v/>
      </c>
      <c r="CM367" s="6" t="str">
        <f>IF($W367=CM$4,MAX(CM$1:CM366)+1,"")</f>
        <v/>
      </c>
      <c r="CN367" s="6" t="str">
        <f>IF($W367=CN$4,MAX(CN$1:CN366)+1,"")</f>
        <v/>
      </c>
      <c r="CO367" s="6" t="str">
        <f>IF($W367=CO$4,MAX(CO$1:CO366)+1,"")</f>
        <v/>
      </c>
      <c r="CP367" s="6" t="str">
        <f>IF($W367=CP$4,MAX(CP$1:CP366)+1,"")</f>
        <v/>
      </c>
      <c r="CQ367" s="6" t="str">
        <f>IF($W367=CQ$4,MAX(CQ$1:CQ366)+1,"")</f>
        <v/>
      </c>
      <c r="CR367" s="6" t="str">
        <f>IF($W367=CR$4,MAX(CR$1:CR366)+1,"")</f>
        <v/>
      </c>
      <c r="CS367" s="6" t="str">
        <f>IF($W367=CS$4,MAX(CS$1:CS366)+1,"")</f>
        <v/>
      </c>
      <c r="CT367" s="5">
        <f t="shared" si="80"/>
        <v>4</v>
      </c>
      <c r="CU367" s="6" t="str">
        <f t="shared" si="81"/>
        <v>1709901841935</v>
      </c>
      <c r="CV367" s="5" t="str">
        <f t="shared" si="82"/>
        <v>เด็กหญิง</v>
      </c>
      <c r="CW367" s="5" t="str" cm="1">
        <f t="array" ref="CW367">RIGHT(F367,MIN(LEN(SUBSTITUTE(F367,รายชื่อนักเรียนแยกห้อง!$AD$5:$AD$8,""))))</f>
        <v>ณเธอ</v>
      </c>
      <c r="CX367" s="6" t="str">
        <f t="shared" si="83"/>
        <v/>
      </c>
      <c r="CY367" s="6">
        <f t="shared" si="84"/>
        <v>0</v>
      </c>
      <c r="CZ367" s="5" t="str">
        <f t="shared" si="85"/>
        <v>มัธยมศึกษาปีที่ 3/1-</v>
      </c>
      <c r="DA367" s="5" t="str">
        <f t="shared" si="86"/>
        <v>มัธยมศึกษาปีที่ 3/1-0</v>
      </c>
      <c r="DC367" s="6" t="str">
        <f>IF(DB367="วิทย์-คณิต (เตรียมวิศวะ)",MAX($DC$1:DC366)+1,"")</f>
        <v/>
      </c>
      <c r="DD367" s="6" t="str">
        <f>IF(DB367="วิทย์-คณิต (วิทยาศาสตร์สุขภาพ)",MAX($DD$1:DD366)+1,"")</f>
        <v/>
      </c>
      <c r="DE367" s="6" t="str">
        <f>IF(DB367="ศิลป์การจัดการธุรกิจการค้าสมัยใหม่",MAX($DE$1:DE366)+1,"")</f>
        <v/>
      </c>
      <c r="DF367" s="6" t="str">
        <f>IF(DB367="ศิลป์ภาษาจีนเพื่อธุรกิจ 4.0",MAX($DF$1:DF366)+1,"")</f>
        <v/>
      </c>
      <c r="DG367" s="6" t="str">
        <f>IF(DB367="ศิลป์ภาษาอังกฤษเพื่อการสื่อสารธุรกิจ",MAX($DG$1:DG366)+1,"")</f>
        <v/>
      </c>
      <c r="DH367" s="6" t="str">
        <f>IF(DB367="นวัตกรรมการจัดการเกษตร",MAX($DH$1:DH366)+1,"")</f>
        <v/>
      </c>
      <c r="DI367" s="5">
        <f t="shared" si="87"/>
        <v>0</v>
      </c>
      <c r="DJ367" s="5" t="str">
        <f t="shared" si="88"/>
        <v>มัธยมศึกษาปีที่ 3/1-31</v>
      </c>
      <c r="DK367" s="5" t="str">
        <f t="shared" si="89"/>
        <v>-0</v>
      </c>
      <c r="DL367" s="5" t="str">
        <f t="shared" si="90"/>
        <v>มัธยมศึกษาปีที่ 3</v>
      </c>
    </row>
    <row r="368" spans="1:116">
      <c r="A368" s="5" t="str">
        <f t="shared" ref="A368:A431" si="91">U368&amp;"-"&amp;D368</f>
        <v>มัธยมศึกษาปีที่ 3/1-32</v>
      </c>
      <c r="B368" s="5" t="str">
        <f t="shared" si="77"/>
        <v>ช68302-5</v>
      </c>
      <c r="C368" s="5" t="str">
        <f t="shared" si="78"/>
        <v>-0</v>
      </c>
      <c r="D368" s="8">
        <v>32</v>
      </c>
      <c r="E368" s="9" t="s">
        <v>980</v>
      </c>
      <c r="F368" s="3" t="s">
        <v>981</v>
      </c>
      <c r="G368" s="3" t="s">
        <v>982</v>
      </c>
      <c r="H368" s="11">
        <v>1</v>
      </c>
      <c r="I368" s="11">
        <v>7</v>
      </c>
      <c r="J368" s="11">
        <v>0</v>
      </c>
      <c r="K368" s="11">
        <v>9</v>
      </c>
      <c r="L368" s="11">
        <v>9</v>
      </c>
      <c r="M368" s="11">
        <v>0</v>
      </c>
      <c r="N368" s="11">
        <v>1</v>
      </c>
      <c r="O368" s="11">
        <v>8</v>
      </c>
      <c r="P368" s="11">
        <v>3</v>
      </c>
      <c r="Q368" s="11">
        <v>7</v>
      </c>
      <c r="R368" s="11">
        <v>0</v>
      </c>
      <c r="S368" s="11">
        <v>3</v>
      </c>
      <c r="T368" s="11">
        <v>2</v>
      </c>
      <c r="U368" s="11" t="s">
        <v>583</v>
      </c>
      <c r="W368" s="6" t="str">
        <f>IF(X368="","",IF(X368=รายชื่อชมรม!$B$23,รายชื่อชมรม!$A$23,IF(X368=รายชื่อชมรม!$B$24,รายชื่อชมรม!$A$24,IF(X368=รายชื่อชมรม!$B$25,รายชื่อชมรม!$A$25,IF(X368=รายชื่อชมรม!$B$26,รายชื่อชมรม!$A$26,IF(X368=รายชื่อชมรม!$B$27,รายชื่อชมรม!$A$27,IF(X368=รายชื่อชมรม!$B$28,รายชื่อชมรม!$A$28,IF(X368=รายชื่อชมรม!$B$29,รายชื่อชมรม!$A$29,IF(X368=รายชื่อชมรม!$B$30,รายชื่อชมรม!$A$30,IF(X368=รายชื่อชมรม!$B$31,รายชื่อชมรม!$A$31,IF(X368=รายชื่อชมรม!$B$32,รายชื่อชมรม!$A$32,"-")))))))))))</f>
        <v>ช68302</v>
      </c>
      <c r="X368" s="6" t="s">
        <v>2326</v>
      </c>
      <c r="Y368" s="6" t="str">
        <f>IF(W368=0,"",IF(W368="-","",IF(W368="","",VLOOKUP(W368,รายชื่อชมรม!$A$3:$F$83,3,FALSE))))</f>
        <v>นางสาวศิลป์ศุภา  คุสินธุ์</v>
      </c>
      <c r="Z368" s="6" t="str">
        <f>IF(Y368=$Z$4,MAX(Z$1:$Z367)+1,"")</f>
        <v/>
      </c>
      <c r="AA368" s="6" t="str">
        <f>IF($Y368=AA$4,MAX(AA$1:AA367)+1,"")</f>
        <v/>
      </c>
      <c r="AB368" s="6" t="str">
        <f>IF($Y368=AB$4,MAX(AB$1:AB367)+1,"")</f>
        <v/>
      </c>
      <c r="AC368" s="6" t="str">
        <f>IF($Y368=AC$4,MAX(AC$1:AC367)+1,"")</f>
        <v/>
      </c>
      <c r="AD368" s="6" t="str">
        <f>IF($Y368=AD$4,MAX(AD$1:AD367)+1,"")</f>
        <v/>
      </c>
      <c r="AE368" s="6" t="str">
        <f>IF($Y368=AE$4,MAX(AE$1:AE367)+1,"")</f>
        <v/>
      </c>
      <c r="AF368" s="6" t="str">
        <f>IF($Y368=AF$4,MAX(AF$1:AF367)+1,"")</f>
        <v/>
      </c>
      <c r="AG368" s="6" t="str">
        <f>IF($Y368=AG$4,MAX(AG$1:AG367)+1,"")</f>
        <v/>
      </c>
      <c r="AH368" s="6" t="str">
        <f>IF($Y368=AH$4,MAX(AH$1:AH367)+1,"")</f>
        <v/>
      </c>
      <c r="AI368" s="5">
        <f t="shared" si="79"/>
        <v>0</v>
      </c>
      <c r="AK368" s="6" t="str">
        <f>IF($W368=AK$4,MAX(AK$1:AK367)+1,"")</f>
        <v/>
      </c>
      <c r="AL368" s="6" t="str">
        <f>IF($W368=AL$4,MAX(AL$1:AL367)+1,"")</f>
        <v/>
      </c>
      <c r="AM368" s="6" t="str">
        <f>IF($W368=AM$4,MAX(AM$1:AM367)+1,"")</f>
        <v/>
      </c>
      <c r="AN368" s="6" t="str">
        <f>IF($W368=AN$4,MAX(AN$1:AN367)+1,"")</f>
        <v/>
      </c>
      <c r="AO368" s="6" t="str">
        <f>IF($W368=AO$4,MAX(AO$1:AO367)+1,"")</f>
        <v/>
      </c>
      <c r="AP368" s="6" t="str">
        <f>IF($W368=AP$4,MAX(AP$1:AP367)+1,"")</f>
        <v/>
      </c>
      <c r="AQ368" s="6" t="str">
        <f>IF($W368=AQ$4,MAX(AQ$1:AQ367)+1,"")</f>
        <v/>
      </c>
      <c r="AR368" s="6" t="str">
        <f>IF($W368=AR$4,MAX(AR$1:AR367)+1,"")</f>
        <v/>
      </c>
      <c r="AS368" s="6" t="str">
        <f>IF($W368=AS$4,MAX(AS$1:AS367)+1,"")</f>
        <v/>
      </c>
      <c r="AT368" s="6" t="str">
        <f>IF($W368=AT$4,MAX(AT$1:AT367)+1,"")</f>
        <v/>
      </c>
      <c r="AU368" s="6" t="str">
        <f>IF($W368=AU$4,MAX(AU$1:AU367)+1,"")</f>
        <v/>
      </c>
      <c r="AV368" s="6" t="str">
        <f>IF($W368=AV$4,MAX(AV$1:AV367)+1,"")</f>
        <v/>
      </c>
      <c r="AW368" s="6" t="str">
        <f>IF($W368=AW$4,MAX(AW$1:AW367)+1,"")</f>
        <v/>
      </c>
      <c r="AX368" s="6" t="str">
        <f>IF($W368=AX$4,MAX(AX$1:AX367)+1,"")</f>
        <v/>
      </c>
      <c r="AY368" s="6" t="str">
        <f>IF($W368=AY$4,MAX(AY$1:AY367)+1,"")</f>
        <v/>
      </c>
      <c r="AZ368" s="6" t="str">
        <f>IF($W368=AZ$4,MAX(AZ$1:AZ367)+1,"")</f>
        <v/>
      </c>
      <c r="BA368" s="6" t="str">
        <f>IF($W368=BA$4,MAX(BA$1:BA367)+1,"")</f>
        <v/>
      </c>
      <c r="BB368" s="6" t="str">
        <f>IF($W368=BB$4,MAX(BB$1:BB367)+1,"")</f>
        <v/>
      </c>
      <c r="BC368" s="6" t="str">
        <f>IF($W368=BC$4,MAX(BC$1:BC367)+1,"")</f>
        <v/>
      </c>
      <c r="BD368" s="6" t="str">
        <f>IF($W368=BD$4,MAX(BD$1:BD367)+1,"")</f>
        <v/>
      </c>
      <c r="BE368" s="6" t="str">
        <f>IF($W368=BE$4,MAX(BE$1:BE367)+1,"")</f>
        <v/>
      </c>
      <c r="BF368" s="6" t="str">
        <f>IF($W368=BF$4,MAX(BF$1:BF367)+1,"")</f>
        <v/>
      </c>
      <c r="BG368" s="6">
        <f>IF($W368=BG$4,MAX(BG$1:BG367)+1,"")</f>
        <v>5</v>
      </c>
      <c r="BH368" s="6" t="str">
        <f>IF($W368=BH$4,MAX(BH$1:BH367)+1,"")</f>
        <v/>
      </c>
      <c r="BI368" s="6" t="str">
        <f>IF($W368=BI$4,MAX(BI$1:BI367)+1,"")</f>
        <v/>
      </c>
      <c r="BJ368" s="6" t="str">
        <f>IF($W368=BJ$4,MAX(BJ$1:BJ367)+1,"")</f>
        <v/>
      </c>
      <c r="BK368" s="6" t="str">
        <f>IF($W368=BK$4,MAX(BK$1:BK367)+1,"")</f>
        <v/>
      </c>
      <c r="BL368" s="6" t="str">
        <f>IF($W368=BL$4,MAX(BL$1:BL367)+1,"")</f>
        <v/>
      </c>
      <c r="BM368" s="6" t="str">
        <f>IF($W368=BM$4,MAX(BM$1:BM367)+1,"")</f>
        <v/>
      </c>
      <c r="BN368" s="6" t="str">
        <f>IF($W368=BN$4,MAX(BN$1:BN367)+1,"")</f>
        <v/>
      </c>
      <c r="BO368" s="6" t="str">
        <f>IF($W368=BO$4,MAX(BO$1:BO367)+1,"")</f>
        <v/>
      </c>
      <c r="BP368" s="6" t="str">
        <f>IF($W368=BP$4,MAX(BP$1:BP367)+1,"")</f>
        <v/>
      </c>
      <c r="BQ368" s="6" t="str">
        <f>IF($W368=BQ$4,MAX(BQ$1:BQ367)+1,"")</f>
        <v/>
      </c>
      <c r="BR368" s="6" t="str">
        <f>IF($W368=BR$4,MAX(BR$1:BR367)+1,"")</f>
        <v/>
      </c>
      <c r="BS368" s="6" t="str">
        <f>IF($W368=BS$4,MAX(BS$1:BS367)+1,"")</f>
        <v/>
      </c>
      <c r="BT368" s="6" t="str">
        <f>IF($W368=BT$4,MAX(BT$1:BT367)+1,"")</f>
        <v/>
      </c>
      <c r="BU368" s="6" t="str">
        <f>IF($W368=BU$4,MAX(BU$1:BU367)+1,"")</f>
        <v/>
      </c>
      <c r="BV368" s="6" t="str">
        <f>IF($W368=BV$4,MAX(BV$1:BV367)+1,"")</f>
        <v/>
      </c>
      <c r="BW368" s="6" t="str">
        <f>IF($W368=BW$4,MAX(BW$1:BW367)+1,"")</f>
        <v/>
      </c>
      <c r="BX368" s="6" t="str">
        <f>IF($W368=BX$4,MAX(BX$1:BX367)+1,"")</f>
        <v/>
      </c>
      <c r="BY368" s="6" t="str">
        <f>IF($W368=BY$4,MAX(BY$1:BY367)+1,"")</f>
        <v/>
      </c>
      <c r="BZ368" s="6" t="str">
        <f>IF($W368=BZ$4,MAX(BZ$1:BZ367)+1,"")</f>
        <v/>
      </c>
      <c r="CA368" s="6" t="str">
        <f>IF($W368=CA$4,MAX(CA$1:CA367)+1,"")</f>
        <v/>
      </c>
      <c r="CB368" s="6" t="str">
        <f>IF($W368=CB$4,MAX(CB$1:CB367)+1,"")</f>
        <v/>
      </c>
      <c r="CC368" s="6" t="str">
        <f>IF($W368=CC$4,MAX(CC$1:CC367)+1,"")</f>
        <v/>
      </c>
      <c r="CD368" s="6" t="str">
        <f>IF($W368=CD$4,MAX(CD$1:CD367)+1,"")</f>
        <v/>
      </c>
      <c r="CE368" s="6" t="str">
        <f>IF($W368=CE$4,MAX(CE$1:CE367)+1,"")</f>
        <v/>
      </c>
      <c r="CF368" s="6" t="str">
        <f>IF($W368=CF$4,MAX(CF$1:CF367)+1,"")</f>
        <v/>
      </c>
      <c r="CG368" s="6" t="str">
        <f>IF($W368=CG$4,MAX(CG$1:CG367)+1,"")</f>
        <v/>
      </c>
      <c r="CH368" s="6" t="str">
        <f>IF($W368=CH$4,MAX(CH$1:CH367)+1,"")</f>
        <v/>
      </c>
      <c r="CI368" s="6" t="str">
        <f>IF($W368=CI$4,MAX(CI$1:CI367)+1,"")</f>
        <v/>
      </c>
      <c r="CJ368" s="6" t="str">
        <f>IF($W368=CJ$4,MAX(CJ$1:CJ367)+1,"")</f>
        <v/>
      </c>
      <c r="CK368" s="6" t="str">
        <f>IF($W368=CK$4,MAX(CK$1:CK367)+1,"")</f>
        <v/>
      </c>
      <c r="CL368" s="6" t="str">
        <f>IF($W368=CL$4,MAX(CL$1:CL367)+1,"")</f>
        <v/>
      </c>
      <c r="CM368" s="6" t="str">
        <f>IF($W368=CM$4,MAX(CM$1:CM367)+1,"")</f>
        <v/>
      </c>
      <c r="CN368" s="6" t="str">
        <f>IF($W368=CN$4,MAX(CN$1:CN367)+1,"")</f>
        <v/>
      </c>
      <c r="CO368" s="6" t="str">
        <f>IF($W368=CO$4,MAX(CO$1:CO367)+1,"")</f>
        <v/>
      </c>
      <c r="CP368" s="6" t="str">
        <f>IF($W368=CP$4,MAX(CP$1:CP367)+1,"")</f>
        <v/>
      </c>
      <c r="CQ368" s="6" t="str">
        <f>IF($W368=CQ$4,MAX(CQ$1:CQ367)+1,"")</f>
        <v/>
      </c>
      <c r="CR368" s="6" t="str">
        <f>IF($W368=CR$4,MAX(CR$1:CR367)+1,"")</f>
        <v/>
      </c>
      <c r="CS368" s="6" t="str">
        <f>IF($W368=CS$4,MAX(CS$1:CS367)+1,"")</f>
        <v/>
      </c>
      <c r="CT368" s="5">
        <f t="shared" si="80"/>
        <v>5</v>
      </c>
      <c r="CU368" s="6" t="str">
        <f t="shared" si="81"/>
        <v>1709901837032</v>
      </c>
      <c r="CV368" s="5" t="str">
        <f t="shared" si="82"/>
        <v>เด็กหญิง</v>
      </c>
      <c r="CW368" s="5" t="str" cm="1">
        <f t="array" ref="CW368">RIGHT(F368,MIN(LEN(SUBSTITUTE(F368,รายชื่อนักเรียนแยกห้อง!$AD$5:$AD$8,""))))</f>
        <v>ญาตาวี</v>
      </c>
      <c r="CX368" s="6" t="str">
        <f t="shared" si="83"/>
        <v/>
      </c>
      <c r="CY368" s="6">
        <f t="shared" si="84"/>
        <v>0</v>
      </c>
      <c r="CZ368" s="5" t="str">
        <f t="shared" si="85"/>
        <v>มัธยมศึกษาปีที่ 3/1-</v>
      </c>
      <c r="DA368" s="5" t="str">
        <f t="shared" si="86"/>
        <v>มัธยมศึกษาปีที่ 3/1-0</v>
      </c>
      <c r="DC368" s="6" t="str">
        <f>IF(DB368="วิทย์-คณิต (เตรียมวิศวะ)",MAX($DC$1:DC367)+1,"")</f>
        <v/>
      </c>
      <c r="DD368" s="6" t="str">
        <f>IF(DB368="วิทย์-คณิต (วิทยาศาสตร์สุขภาพ)",MAX($DD$1:DD367)+1,"")</f>
        <v/>
      </c>
      <c r="DE368" s="6" t="str">
        <f>IF(DB368="ศิลป์การจัดการธุรกิจการค้าสมัยใหม่",MAX($DE$1:DE367)+1,"")</f>
        <v/>
      </c>
      <c r="DF368" s="6" t="str">
        <f>IF(DB368="ศิลป์ภาษาจีนเพื่อธุรกิจ 4.0",MAX($DF$1:DF367)+1,"")</f>
        <v/>
      </c>
      <c r="DG368" s="6" t="str">
        <f>IF(DB368="ศิลป์ภาษาอังกฤษเพื่อการสื่อสารธุรกิจ",MAX($DG$1:DG367)+1,"")</f>
        <v/>
      </c>
      <c r="DH368" s="6" t="str">
        <f>IF(DB368="นวัตกรรมการจัดการเกษตร",MAX($DH$1:DH367)+1,"")</f>
        <v/>
      </c>
      <c r="DI368" s="5">
        <f t="shared" si="87"/>
        <v>0</v>
      </c>
      <c r="DJ368" s="5" t="str">
        <f t="shared" si="88"/>
        <v>มัธยมศึกษาปีที่ 3/1-32</v>
      </c>
      <c r="DK368" s="5" t="str">
        <f t="shared" si="89"/>
        <v>-0</v>
      </c>
      <c r="DL368" s="5" t="str">
        <f t="shared" si="90"/>
        <v>มัธยมศึกษาปีที่ 3</v>
      </c>
    </row>
    <row r="369" spans="1:116">
      <c r="A369" s="5" t="str">
        <f t="shared" si="91"/>
        <v>มัธยมศึกษาปีที่ 3/1-33</v>
      </c>
      <c r="B369" s="5" t="str">
        <f t="shared" si="77"/>
        <v>ช68303-8</v>
      </c>
      <c r="C369" s="5" t="str">
        <f t="shared" si="78"/>
        <v>-0</v>
      </c>
      <c r="D369" s="8">
        <v>33</v>
      </c>
      <c r="E369" s="9" t="s">
        <v>983</v>
      </c>
      <c r="F369" s="3" t="s">
        <v>984</v>
      </c>
      <c r="G369" s="3" t="s">
        <v>985</v>
      </c>
      <c r="H369" s="11">
        <v>1</v>
      </c>
      <c r="I369" s="11">
        <v>7</v>
      </c>
      <c r="J369" s="11">
        <v>0</v>
      </c>
      <c r="K369" s="11">
        <v>9</v>
      </c>
      <c r="L369" s="11">
        <v>9</v>
      </c>
      <c r="M369" s="11">
        <v>0</v>
      </c>
      <c r="N369" s="11">
        <v>1</v>
      </c>
      <c r="O369" s="11">
        <v>8</v>
      </c>
      <c r="P369" s="11">
        <v>7</v>
      </c>
      <c r="Q369" s="11">
        <v>7</v>
      </c>
      <c r="R369" s="11">
        <v>6</v>
      </c>
      <c r="S369" s="11">
        <v>2</v>
      </c>
      <c r="T369" s="11">
        <v>0</v>
      </c>
      <c r="U369" s="11" t="s">
        <v>583</v>
      </c>
      <c r="W369" s="6" t="str">
        <f>IF(X369="","",IF(X369=รายชื่อชมรม!$B$23,รายชื่อชมรม!$A$23,IF(X369=รายชื่อชมรม!$B$24,รายชื่อชมรม!$A$24,IF(X369=รายชื่อชมรม!$B$25,รายชื่อชมรม!$A$25,IF(X369=รายชื่อชมรม!$B$26,รายชื่อชมรม!$A$26,IF(X369=รายชื่อชมรม!$B$27,รายชื่อชมรม!$A$27,IF(X369=รายชื่อชมรม!$B$28,รายชื่อชมรม!$A$28,IF(X369=รายชื่อชมรม!$B$29,รายชื่อชมรม!$A$29,IF(X369=รายชื่อชมรม!$B$30,รายชื่อชมรม!$A$30,IF(X369=รายชื่อชมรม!$B$31,รายชื่อชมรม!$A$31,IF(X369=รายชื่อชมรม!$B$32,รายชื่อชมรม!$A$32,"-")))))))))))</f>
        <v>ช68303</v>
      </c>
      <c r="X369" s="6" t="s">
        <v>1398</v>
      </c>
      <c r="Y369" s="6" t="str">
        <f>IF(W369=0,"",IF(W369="-","",IF(W369="","",VLOOKUP(W369,รายชื่อชมรม!$A$3:$F$83,3,FALSE))))</f>
        <v>นายณฤริท  วิชรัจจ์</v>
      </c>
      <c r="Z369" s="6" t="str">
        <f>IF(Y369=$Z$4,MAX(Z$1:$Z368)+1,"")</f>
        <v/>
      </c>
      <c r="AA369" s="6" t="str">
        <f>IF($Y369=AA$4,MAX(AA$1:AA368)+1,"")</f>
        <v/>
      </c>
      <c r="AB369" s="6" t="str">
        <f>IF($Y369=AB$4,MAX(AB$1:AB368)+1,"")</f>
        <v/>
      </c>
      <c r="AC369" s="6" t="str">
        <f>IF($Y369=AC$4,MAX(AC$1:AC368)+1,"")</f>
        <v/>
      </c>
      <c r="AD369" s="6" t="str">
        <f>IF($Y369=AD$4,MAX(AD$1:AD368)+1,"")</f>
        <v/>
      </c>
      <c r="AE369" s="6" t="str">
        <f>IF($Y369=AE$4,MAX(AE$1:AE368)+1,"")</f>
        <v/>
      </c>
      <c r="AF369" s="6" t="str">
        <f>IF($Y369=AF$4,MAX(AF$1:AF368)+1,"")</f>
        <v/>
      </c>
      <c r="AG369" s="6" t="str">
        <f>IF($Y369=AG$4,MAX(AG$1:AG368)+1,"")</f>
        <v/>
      </c>
      <c r="AH369" s="6" t="str">
        <f>IF($Y369=AH$4,MAX(AH$1:AH368)+1,"")</f>
        <v/>
      </c>
      <c r="AI369" s="5">
        <f t="shared" si="79"/>
        <v>0</v>
      </c>
      <c r="AK369" s="6" t="str">
        <f>IF($W369=AK$4,MAX(AK$1:AK368)+1,"")</f>
        <v/>
      </c>
      <c r="AL369" s="6" t="str">
        <f>IF($W369=AL$4,MAX(AL$1:AL368)+1,"")</f>
        <v/>
      </c>
      <c r="AM369" s="6" t="str">
        <f>IF($W369=AM$4,MAX(AM$1:AM368)+1,"")</f>
        <v/>
      </c>
      <c r="AN369" s="6" t="str">
        <f>IF($W369=AN$4,MAX(AN$1:AN368)+1,"")</f>
        <v/>
      </c>
      <c r="AO369" s="6" t="str">
        <f>IF($W369=AO$4,MAX(AO$1:AO368)+1,"")</f>
        <v/>
      </c>
      <c r="AP369" s="6" t="str">
        <f>IF($W369=AP$4,MAX(AP$1:AP368)+1,"")</f>
        <v/>
      </c>
      <c r="AQ369" s="6" t="str">
        <f>IF($W369=AQ$4,MAX(AQ$1:AQ368)+1,"")</f>
        <v/>
      </c>
      <c r="AR369" s="6" t="str">
        <f>IF($W369=AR$4,MAX(AR$1:AR368)+1,"")</f>
        <v/>
      </c>
      <c r="AS369" s="6" t="str">
        <f>IF($W369=AS$4,MAX(AS$1:AS368)+1,"")</f>
        <v/>
      </c>
      <c r="AT369" s="6" t="str">
        <f>IF($W369=AT$4,MAX(AT$1:AT368)+1,"")</f>
        <v/>
      </c>
      <c r="AU369" s="6" t="str">
        <f>IF($W369=AU$4,MAX(AU$1:AU368)+1,"")</f>
        <v/>
      </c>
      <c r="AV369" s="6" t="str">
        <f>IF($W369=AV$4,MAX(AV$1:AV368)+1,"")</f>
        <v/>
      </c>
      <c r="AW369" s="6" t="str">
        <f>IF($W369=AW$4,MAX(AW$1:AW368)+1,"")</f>
        <v/>
      </c>
      <c r="AX369" s="6" t="str">
        <f>IF($W369=AX$4,MAX(AX$1:AX368)+1,"")</f>
        <v/>
      </c>
      <c r="AY369" s="6" t="str">
        <f>IF($W369=AY$4,MAX(AY$1:AY368)+1,"")</f>
        <v/>
      </c>
      <c r="AZ369" s="6" t="str">
        <f>IF($W369=AZ$4,MAX(AZ$1:AZ368)+1,"")</f>
        <v/>
      </c>
      <c r="BA369" s="6" t="str">
        <f>IF($W369=BA$4,MAX(BA$1:BA368)+1,"")</f>
        <v/>
      </c>
      <c r="BB369" s="6" t="str">
        <f>IF($W369=BB$4,MAX(BB$1:BB368)+1,"")</f>
        <v/>
      </c>
      <c r="BC369" s="6" t="str">
        <f>IF($W369=BC$4,MAX(BC$1:BC368)+1,"")</f>
        <v/>
      </c>
      <c r="BD369" s="6" t="str">
        <f>IF($W369=BD$4,MAX(BD$1:BD368)+1,"")</f>
        <v/>
      </c>
      <c r="BE369" s="6" t="str">
        <f>IF($W369=BE$4,MAX(BE$1:BE368)+1,"")</f>
        <v/>
      </c>
      <c r="BF369" s="6" t="str">
        <f>IF($W369=BF$4,MAX(BF$1:BF368)+1,"")</f>
        <v/>
      </c>
      <c r="BG369" s="6" t="str">
        <f>IF($W369=BG$4,MAX(BG$1:BG368)+1,"")</f>
        <v/>
      </c>
      <c r="BH369" s="6">
        <f>IF($W369=BH$4,MAX(BH$1:BH368)+1,"")</f>
        <v>8</v>
      </c>
      <c r="BI369" s="6" t="str">
        <f>IF($W369=BI$4,MAX(BI$1:BI368)+1,"")</f>
        <v/>
      </c>
      <c r="BJ369" s="6" t="str">
        <f>IF($W369=BJ$4,MAX(BJ$1:BJ368)+1,"")</f>
        <v/>
      </c>
      <c r="BK369" s="6" t="str">
        <f>IF($W369=BK$4,MAX(BK$1:BK368)+1,"")</f>
        <v/>
      </c>
      <c r="BL369" s="6" t="str">
        <f>IF($W369=BL$4,MAX(BL$1:BL368)+1,"")</f>
        <v/>
      </c>
      <c r="BM369" s="6" t="str">
        <f>IF($W369=BM$4,MAX(BM$1:BM368)+1,"")</f>
        <v/>
      </c>
      <c r="BN369" s="6" t="str">
        <f>IF($W369=BN$4,MAX(BN$1:BN368)+1,"")</f>
        <v/>
      </c>
      <c r="BO369" s="6" t="str">
        <f>IF($W369=BO$4,MAX(BO$1:BO368)+1,"")</f>
        <v/>
      </c>
      <c r="BP369" s="6" t="str">
        <f>IF($W369=BP$4,MAX(BP$1:BP368)+1,"")</f>
        <v/>
      </c>
      <c r="BQ369" s="6" t="str">
        <f>IF($W369=BQ$4,MAX(BQ$1:BQ368)+1,"")</f>
        <v/>
      </c>
      <c r="BR369" s="6" t="str">
        <f>IF($W369=BR$4,MAX(BR$1:BR368)+1,"")</f>
        <v/>
      </c>
      <c r="BS369" s="6" t="str">
        <f>IF($W369=BS$4,MAX(BS$1:BS368)+1,"")</f>
        <v/>
      </c>
      <c r="BT369" s="6" t="str">
        <f>IF($W369=BT$4,MAX(BT$1:BT368)+1,"")</f>
        <v/>
      </c>
      <c r="BU369" s="6" t="str">
        <f>IF($W369=BU$4,MAX(BU$1:BU368)+1,"")</f>
        <v/>
      </c>
      <c r="BV369" s="6" t="str">
        <f>IF($W369=BV$4,MAX(BV$1:BV368)+1,"")</f>
        <v/>
      </c>
      <c r="BW369" s="6" t="str">
        <f>IF($W369=BW$4,MAX(BW$1:BW368)+1,"")</f>
        <v/>
      </c>
      <c r="BX369" s="6" t="str">
        <f>IF($W369=BX$4,MAX(BX$1:BX368)+1,"")</f>
        <v/>
      </c>
      <c r="BY369" s="6" t="str">
        <f>IF($W369=BY$4,MAX(BY$1:BY368)+1,"")</f>
        <v/>
      </c>
      <c r="BZ369" s="6" t="str">
        <f>IF($W369=BZ$4,MAX(BZ$1:BZ368)+1,"")</f>
        <v/>
      </c>
      <c r="CA369" s="6" t="str">
        <f>IF($W369=CA$4,MAX(CA$1:CA368)+1,"")</f>
        <v/>
      </c>
      <c r="CB369" s="6" t="str">
        <f>IF($W369=CB$4,MAX(CB$1:CB368)+1,"")</f>
        <v/>
      </c>
      <c r="CC369" s="6" t="str">
        <f>IF($W369=CC$4,MAX(CC$1:CC368)+1,"")</f>
        <v/>
      </c>
      <c r="CD369" s="6" t="str">
        <f>IF($W369=CD$4,MAX(CD$1:CD368)+1,"")</f>
        <v/>
      </c>
      <c r="CE369" s="6" t="str">
        <f>IF($W369=CE$4,MAX(CE$1:CE368)+1,"")</f>
        <v/>
      </c>
      <c r="CF369" s="6" t="str">
        <f>IF($W369=CF$4,MAX(CF$1:CF368)+1,"")</f>
        <v/>
      </c>
      <c r="CG369" s="6" t="str">
        <f>IF($W369=CG$4,MAX(CG$1:CG368)+1,"")</f>
        <v/>
      </c>
      <c r="CH369" s="6" t="str">
        <f>IF($W369=CH$4,MAX(CH$1:CH368)+1,"")</f>
        <v/>
      </c>
      <c r="CI369" s="6" t="str">
        <f>IF($W369=CI$4,MAX(CI$1:CI368)+1,"")</f>
        <v/>
      </c>
      <c r="CJ369" s="6" t="str">
        <f>IF($W369=CJ$4,MAX(CJ$1:CJ368)+1,"")</f>
        <v/>
      </c>
      <c r="CK369" s="6" t="str">
        <f>IF($W369=CK$4,MAX(CK$1:CK368)+1,"")</f>
        <v/>
      </c>
      <c r="CL369" s="6" t="str">
        <f>IF($W369=CL$4,MAX(CL$1:CL368)+1,"")</f>
        <v/>
      </c>
      <c r="CM369" s="6" t="str">
        <f>IF($W369=CM$4,MAX(CM$1:CM368)+1,"")</f>
        <v/>
      </c>
      <c r="CN369" s="6" t="str">
        <f>IF($W369=CN$4,MAX(CN$1:CN368)+1,"")</f>
        <v/>
      </c>
      <c r="CO369" s="6" t="str">
        <f>IF($W369=CO$4,MAX(CO$1:CO368)+1,"")</f>
        <v/>
      </c>
      <c r="CP369" s="6" t="str">
        <f>IF($W369=CP$4,MAX(CP$1:CP368)+1,"")</f>
        <v/>
      </c>
      <c r="CQ369" s="6" t="str">
        <f>IF($W369=CQ$4,MAX(CQ$1:CQ368)+1,"")</f>
        <v/>
      </c>
      <c r="CR369" s="6" t="str">
        <f>IF($W369=CR$4,MAX(CR$1:CR368)+1,"")</f>
        <v/>
      </c>
      <c r="CS369" s="6" t="str">
        <f>IF($W369=CS$4,MAX(CS$1:CS368)+1,"")</f>
        <v/>
      </c>
      <c r="CT369" s="5">
        <f t="shared" si="80"/>
        <v>8</v>
      </c>
      <c r="CU369" s="6" t="str">
        <f t="shared" si="81"/>
        <v>1709901877620</v>
      </c>
      <c r="CV369" s="5" t="str">
        <f t="shared" si="82"/>
        <v>เด็กหญิง</v>
      </c>
      <c r="CW369" s="5" t="str" cm="1">
        <f t="array" ref="CW369">RIGHT(F369,MIN(LEN(SUBSTITUTE(F369,รายชื่อนักเรียนแยกห้อง!$AD$5:$AD$8,""))))</f>
        <v>ปุณยนุช</v>
      </c>
      <c r="CX369" s="6" t="str">
        <f t="shared" si="83"/>
        <v/>
      </c>
      <c r="CY369" s="6">
        <f t="shared" si="84"/>
        <v>0</v>
      </c>
      <c r="CZ369" s="5" t="str">
        <f t="shared" si="85"/>
        <v>มัธยมศึกษาปีที่ 3/1-</v>
      </c>
      <c r="DA369" s="5" t="str">
        <f t="shared" si="86"/>
        <v>มัธยมศึกษาปีที่ 3/1-0</v>
      </c>
      <c r="DC369" s="6" t="str">
        <f>IF(DB369="วิทย์-คณิต (เตรียมวิศวะ)",MAX($DC$1:DC368)+1,"")</f>
        <v/>
      </c>
      <c r="DD369" s="6" t="str">
        <f>IF(DB369="วิทย์-คณิต (วิทยาศาสตร์สุขภาพ)",MAX($DD$1:DD368)+1,"")</f>
        <v/>
      </c>
      <c r="DE369" s="6" t="str">
        <f>IF(DB369="ศิลป์การจัดการธุรกิจการค้าสมัยใหม่",MAX($DE$1:DE368)+1,"")</f>
        <v/>
      </c>
      <c r="DF369" s="6" t="str">
        <f>IF(DB369="ศิลป์ภาษาจีนเพื่อธุรกิจ 4.0",MAX($DF$1:DF368)+1,"")</f>
        <v/>
      </c>
      <c r="DG369" s="6" t="str">
        <f>IF(DB369="ศิลป์ภาษาอังกฤษเพื่อการสื่อสารธุรกิจ",MAX($DG$1:DG368)+1,"")</f>
        <v/>
      </c>
      <c r="DH369" s="6" t="str">
        <f>IF(DB369="นวัตกรรมการจัดการเกษตร",MAX($DH$1:DH368)+1,"")</f>
        <v/>
      </c>
      <c r="DI369" s="5">
        <f t="shared" si="87"/>
        <v>0</v>
      </c>
      <c r="DJ369" s="5" t="str">
        <f t="shared" si="88"/>
        <v>มัธยมศึกษาปีที่ 3/1-33</v>
      </c>
      <c r="DK369" s="5" t="str">
        <f t="shared" si="89"/>
        <v>-0</v>
      </c>
      <c r="DL369" s="5" t="str">
        <f t="shared" si="90"/>
        <v>มัธยมศึกษาปีที่ 3</v>
      </c>
    </row>
    <row r="370" spans="1:116">
      <c r="A370" s="5" t="str">
        <f t="shared" si="91"/>
        <v>มัธยมศึกษาปีที่ 3/1-34</v>
      </c>
      <c r="B370" s="5" t="str">
        <f t="shared" si="77"/>
        <v>ช68301-5</v>
      </c>
      <c r="C370" s="5" t="str">
        <f t="shared" si="78"/>
        <v>-0</v>
      </c>
      <c r="D370" s="8">
        <v>34</v>
      </c>
      <c r="E370" s="9" t="s">
        <v>986</v>
      </c>
      <c r="F370" s="3" t="s">
        <v>2085</v>
      </c>
      <c r="G370" s="3" t="s">
        <v>987</v>
      </c>
      <c r="H370" s="11">
        <v>1</v>
      </c>
      <c r="I370" s="11">
        <v>7</v>
      </c>
      <c r="J370" s="11">
        <v>0</v>
      </c>
      <c r="K370" s="11">
        <v>9</v>
      </c>
      <c r="L370" s="11">
        <v>9</v>
      </c>
      <c r="M370" s="11">
        <v>0</v>
      </c>
      <c r="N370" s="11">
        <v>1</v>
      </c>
      <c r="O370" s="11">
        <v>8</v>
      </c>
      <c r="P370" s="11">
        <v>6</v>
      </c>
      <c r="Q370" s="11">
        <v>1</v>
      </c>
      <c r="R370" s="11">
        <v>7</v>
      </c>
      <c r="S370" s="11">
        <v>4</v>
      </c>
      <c r="T370" s="11">
        <v>0</v>
      </c>
      <c r="U370" s="11" t="s">
        <v>583</v>
      </c>
      <c r="W370" s="6" t="str">
        <f>IF(X370="","",IF(X370=รายชื่อชมรม!$B$23,รายชื่อชมรม!$A$23,IF(X370=รายชื่อชมรม!$B$24,รายชื่อชมรม!$A$24,IF(X370=รายชื่อชมรม!$B$25,รายชื่อชมรม!$A$25,IF(X370=รายชื่อชมรม!$B$26,รายชื่อชมรม!$A$26,IF(X370=รายชื่อชมรม!$B$27,รายชื่อชมรม!$A$27,IF(X370=รายชื่อชมรม!$B$28,รายชื่อชมรม!$A$28,IF(X370=รายชื่อชมรม!$B$29,รายชื่อชมรม!$A$29,IF(X370=รายชื่อชมรม!$B$30,รายชื่อชมรม!$A$30,IF(X370=รายชื่อชมรม!$B$31,รายชื่อชมรม!$A$31,IF(X370=รายชื่อชมรม!$B$32,รายชื่อชมรม!$A$32,"-")))))))))))</f>
        <v>ช68301</v>
      </c>
      <c r="X370" s="6" t="s">
        <v>2305</v>
      </c>
      <c r="Y370" s="6" t="str">
        <f>IF(W370=0,"",IF(W370="-","",IF(W370="","",VLOOKUP(W370,รายชื่อชมรม!$A$3:$F$83,3,FALSE))))</f>
        <v>นางโสจาริน  อินทรเรือง</v>
      </c>
      <c r="Z370" s="6" t="str">
        <f>IF(Y370=$Z$4,MAX(Z$1:$Z369)+1,"")</f>
        <v/>
      </c>
      <c r="AA370" s="6" t="str">
        <f>IF($Y370=AA$4,MAX(AA$1:AA369)+1,"")</f>
        <v/>
      </c>
      <c r="AB370" s="6" t="str">
        <f>IF($Y370=AB$4,MAX(AB$1:AB369)+1,"")</f>
        <v/>
      </c>
      <c r="AC370" s="6" t="str">
        <f>IF($Y370=AC$4,MAX(AC$1:AC369)+1,"")</f>
        <v/>
      </c>
      <c r="AD370" s="6" t="str">
        <f>IF($Y370=AD$4,MAX(AD$1:AD369)+1,"")</f>
        <v/>
      </c>
      <c r="AE370" s="6" t="str">
        <f>IF($Y370=AE$4,MAX(AE$1:AE369)+1,"")</f>
        <v/>
      </c>
      <c r="AF370" s="6" t="str">
        <f>IF($Y370=AF$4,MAX(AF$1:AF369)+1,"")</f>
        <v/>
      </c>
      <c r="AG370" s="6" t="str">
        <f>IF($Y370=AG$4,MAX(AG$1:AG369)+1,"")</f>
        <v/>
      </c>
      <c r="AH370" s="6" t="str">
        <f>IF($Y370=AH$4,MAX(AH$1:AH369)+1,"")</f>
        <v/>
      </c>
      <c r="AI370" s="5">
        <f t="shared" si="79"/>
        <v>0</v>
      </c>
      <c r="AK370" s="6" t="str">
        <f>IF($W370=AK$4,MAX(AK$1:AK369)+1,"")</f>
        <v/>
      </c>
      <c r="AL370" s="6" t="str">
        <f>IF($W370=AL$4,MAX(AL$1:AL369)+1,"")</f>
        <v/>
      </c>
      <c r="AM370" s="6" t="str">
        <f>IF($W370=AM$4,MAX(AM$1:AM369)+1,"")</f>
        <v/>
      </c>
      <c r="AN370" s="6" t="str">
        <f>IF($W370=AN$4,MAX(AN$1:AN369)+1,"")</f>
        <v/>
      </c>
      <c r="AO370" s="6" t="str">
        <f>IF($W370=AO$4,MAX(AO$1:AO369)+1,"")</f>
        <v/>
      </c>
      <c r="AP370" s="6" t="str">
        <f>IF($W370=AP$4,MAX(AP$1:AP369)+1,"")</f>
        <v/>
      </c>
      <c r="AQ370" s="6" t="str">
        <f>IF($W370=AQ$4,MAX(AQ$1:AQ369)+1,"")</f>
        <v/>
      </c>
      <c r="AR370" s="6" t="str">
        <f>IF($W370=AR$4,MAX(AR$1:AR369)+1,"")</f>
        <v/>
      </c>
      <c r="AS370" s="6" t="str">
        <f>IF($W370=AS$4,MAX(AS$1:AS369)+1,"")</f>
        <v/>
      </c>
      <c r="AT370" s="6" t="str">
        <f>IF($W370=AT$4,MAX(AT$1:AT369)+1,"")</f>
        <v/>
      </c>
      <c r="AU370" s="6" t="str">
        <f>IF($W370=AU$4,MAX(AU$1:AU369)+1,"")</f>
        <v/>
      </c>
      <c r="AV370" s="6" t="str">
        <f>IF($W370=AV$4,MAX(AV$1:AV369)+1,"")</f>
        <v/>
      </c>
      <c r="AW370" s="6" t="str">
        <f>IF($W370=AW$4,MAX(AW$1:AW369)+1,"")</f>
        <v/>
      </c>
      <c r="AX370" s="6" t="str">
        <f>IF($W370=AX$4,MAX(AX$1:AX369)+1,"")</f>
        <v/>
      </c>
      <c r="AY370" s="6" t="str">
        <f>IF($W370=AY$4,MAX(AY$1:AY369)+1,"")</f>
        <v/>
      </c>
      <c r="AZ370" s="6" t="str">
        <f>IF($W370=AZ$4,MAX(AZ$1:AZ369)+1,"")</f>
        <v/>
      </c>
      <c r="BA370" s="6" t="str">
        <f>IF($W370=BA$4,MAX(BA$1:BA369)+1,"")</f>
        <v/>
      </c>
      <c r="BB370" s="6" t="str">
        <f>IF($W370=BB$4,MAX(BB$1:BB369)+1,"")</f>
        <v/>
      </c>
      <c r="BC370" s="6" t="str">
        <f>IF($W370=BC$4,MAX(BC$1:BC369)+1,"")</f>
        <v/>
      </c>
      <c r="BD370" s="6" t="str">
        <f>IF($W370=BD$4,MAX(BD$1:BD369)+1,"")</f>
        <v/>
      </c>
      <c r="BE370" s="6" t="str">
        <f>IF($W370=BE$4,MAX(BE$1:BE369)+1,"")</f>
        <v/>
      </c>
      <c r="BF370" s="6">
        <f>IF($W370=BF$4,MAX(BF$1:BF369)+1,"")</f>
        <v>5</v>
      </c>
      <c r="BG370" s="6" t="str">
        <f>IF($W370=BG$4,MAX(BG$1:BG369)+1,"")</f>
        <v/>
      </c>
      <c r="BH370" s="6" t="str">
        <f>IF($W370=BH$4,MAX(BH$1:BH369)+1,"")</f>
        <v/>
      </c>
      <c r="BI370" s="6" t="str">
        <f>IF($W370=BI$4,MAX(BI$1:BI369)+1,"")</f>
        <v/>
      </c>
      <c r="BJ370" s="6" t="str">
        <f>IF($W370=BJ$4,MAX(BJ$1:BJ369)+1,"")</f>
        <v/>
      </c>
      <c r="BK370" s="6" t="str">
        <f>IF($W370=BK$4,MAX(BK$1:BK369)+1,"")</f>
        <v/>
      </c>
      <c r="BL370" s="6" t="str">
        <f>IF($W370=BL$4,MAX(BL$1:BL369)+1,"")</f>
        <v/>
      </c>
      <c r="BM370" s="6" t="str">
        <f>IF($W370=BM$4,MAX(BM$1:BM369)+1,"")</f>
        <v/>
      </c>
      <c r="BN370" s="6" t="str">
        <f>IF($W370=BN$4,MAX(BN$1:BN369)+1,"")</f>
        <v/>
      </c>
      <c r="BO370" s="6" t="str">
        <f>IF($W370=BO$4,MAX(BO$1:BO369)+1,"")</f>
        <v/>
      </c>
      <c r="BP370" s="6" t="str">
        <f>IF($W370=BP$4,MAX(BP$1:BP369)+1,"")</f>
        <v/>
      </c>
      <c r="BQ370" s="6" t="str">
        <f>IF($W370=BQ$4,MAX(BQ$1:BQ369)+1,"")</f>
        <v/>
      </c>
      <c r="BR370" s="6" t="str">
        <f>IF($W370=BR$4,MAX(BR$1:BR369)+1,"")</f>
        <v/>
      </c>
      <c r="BS370" s="6" t="str">
        <f>IF($W370=BS$4,MAX(BS$1:BS369)+1,"")</f>
        <v/>
      </c>
      <c r="BT370" s="6" t="str">
        <f>IF($W370=BT$4,MAX(BT$1:BT369)+1,"")</f>
        <v/>
      </c>
      <c r="BU370" s="6" t="str">
        <f>IF($W370=BU$4,MAX(BU$1:BU369)+1,"")</f>
        <v/>
      </c>
      <c r="BV370" s="6" t="str">
        <f>IF($W370=BV$4,MAX(BV$1:BV369)+1,"")</f>
        <v/>
      </c>
      <c r="BW370" s="6" t="str">
        <f>IF($W370=BW$4,MAX(BW$1:BW369)+1,"")</f>
        <v/>
      </c>
      <c r="BX370" s="6" t="str">
        <f>IF($W370=BX$4,MAX(BX$1:BX369)+1,"")</f>
        <v/>
      </c>
      <c r="BY370" s="6" t="str">
        <f>IF($W370=BY$4,MAX(BY$1:BY369)+1,"")</f>
        <v/>
      </c>
      <c r="BZ370" s="6" t="str">
        <f>IF($W370=BZ$4,MAX(BZ$1:BZ369)+1,"")</f>
        <v/>
      </c>
      <c r="CA370" s="6" t="str">
        <f>IF($W370=CA$4,MAX(CA$1:CA369)+1,"")</f>
        <v/>
      </c>
      <c r="CB370" s="6" t="str">
        <f>IF($W370=CB$4,MAX(CB$1:CB369)+1,"")</f>
        <v/>
      </c>
      <c r="CC370" s="6" t="str">
        <f>IF($W370=CC$4,MAX(CC$1:CC369)+1,"")</f>
        <v/>
      </c>
      <c r="CD370" s="6" t="str">
        <f>IF($W370=CD$4,MAX(CD$1:CD369)+1,"")</f>
        <v/>
      </c>
      <c r="CE370" s="6" t="str">
        <f>IF($W370=CE$4,MAX(CE$1:CE369)+1,"")</f>
        <v/>
      </c>
      <c r="CF370" s="6" t="str">
        <f>IF($W370=CF$4,MAX(CF$1:CF369)+1,"")</f>
        <v/>
      </c>
      <c r="CG370" s="6" t="str">
        <f>IF($W370=CG$4,MAX(CG$1:CG369)+1,"")</f>
        <v/>
      </c>
      <c r="CH370" s="6" t="str">
        <f>IF($W370=CH$4,MAX(CH$1:CH369)+1,"")</f>
        <v/>
      </c>
      <c r="CI370" s="6" t="str">
        <f>IF($W370=CI$4,MAX(CI$1:CI369)+1,"")</f>
        <v/>
      </c>
      <c r="CJ370" s="6" t="str">
        <f>IF($W370=CJ$4,MAX(CJ$1:CJ369)+1,"")</f>
        <v/>
      </c>
      <c r="CK370" s="6" t="str">
        <f>IF($W370=CK$4,MAX(CK$1:CK369)+1,"")</f>
        <v/>
      </c>
      <c r="CL370" s="6" t="str">
        <f>IF($W370=CL$4,MAX(CL$1:CL369)+1,"")</f>
        <v/>
      </c>
      <c r="CM370" s="6" t="str">
        <f>IF($W370=CM$4,MAX(CM$1:CM369)+1,"")</f>
        <v/>
      </c>
      <c r="CN370" s="6" t="str">
        <f>IF($W370=CN$4,MAX(CN$1:CN369)+1,"")</f>
        <v/>
      </c>
      <c r="CO370" s="6" t="str">
        <f>IF($W370=CO$4,MAX(CO$1:CO369)+1,"")</f>
        <v/>
      </c>
      <c r="CP370" s="6" t="str">
        <f>IF($W370=CP$4,MAX(CP$1:CP369)+1,"")</f>
        <v/>
      </c>
      <c r="CQ370" s="6" t="str">
        <f>IF($W370=CQ$4,MAX(CQ$1:CQ369)+1,"")</f>
        <v/>
      </c>
      <c r="CR370" s="6" t="str">
        <f>IF($W370=CR$4,MAX(CR$1:CR369)+1,"")</f>
        <v/>
      </c>
      <c r="CS370" s="6" t="str">
        <f>IF($W370=CS$4,MAX(CS$1:CS369)+1,"")</f>
        <v/>
      </c>
      <c r="CT370" s="5">
        <f t="shared" si="80"/>
        <v>5</v>
      </c>
      <c r="CU370" s="6" t="str">
        <f t="shared" si="81"/>
        <v>1709901861740</v>
      </c>
      <c r="CV370" s="5" t="str">
        <f t="shared" si="82"/>
        <v>เด็กหญิง</v>
      </c>
      <c r="CW370" s="5" t="str" cm="1">
        <f t="array" ref="CW370">RIGHT(F370,MIN(LEN(SUBSTITUTE(F370,รายชื่อนักเรียนแยกห้อง!$AD$5:$AD$8,""))))</f>
        <v xml:space="preserve">สุภาพร  </v>
      </c>
      <c r="CX370" s="6" t="str">
        <f t="shared" si="83"/>
        <v/>
      </c>
      <c r="CY370" s="6">
        <f t="shared" si="84"/>
        <v>0</v>
      </c>
      <c r="CZ370" s="5" t="str">
        <f t="shared" si="85"/>
        <v>มัธยมศึกษาปีที่ 3/1-</v>
      </c>
      <c r="DA370" s="5" t="str">
        <f t="shared" si="86"/>
        <v>มัธยมศึกษาปีที่ 3/1-0</v>
      </c>
      <c r="DC370" s="6" t="str">
        <f>IF(DB370="วิทย์-คณิต (เตรียมวิศวะ)",MAX($DC$1:DC369)+1,"")</f>
        <v/>
      </c>
      <c r="DD370" s="6" t="str">
        <f>IF(DB370="วิทย์-คณิต (วิทยาศาสตร์สุขภาพ)",MAX($DD$1:DD369)+1,"")</f>
        <v/>
      </c>
      <c r="DE370" s="6" t="str">
        <f>IF(DB370="ศิลป์การจัดการธุรกิจการค้าสมัยใหม่",MAX($DE$1:DE369)+1,"")</f>
        <v/>
      </c>
      <c r="DF370" s="6" t="str">
        <f>IF(DB370="ศิลป์ภาษาจีนเพื่อธุรกิจ 4.0",MAX($DF$1:DF369)+1,"")</f>
        <v/>
      </c>
      <c r="DG370" s="6" t="str">
        <f>IF(DB370="ศิลป์ภาษาอังกฤษเพื่อการสื่อสารธุรกิจ",MAX($DG$1:DG369)+1,"")</f>
        <v/>
      </c>
      <c r="DH370" s="6" t="str">
        <f>IF(DB370="นวัตกรรมการจัดการเกษตร",MAX($DH$1:DH369)+1,"")</f>
        <v/>
      </c>
      <c r="DI370" s="5">
        <f t="shared" si="87"/>
        <v>0</v>
      </c>
      <c r="DJ370" s="5" t="str">
        <f t="shared" si="88"/>
        <v>มัธยมศึกษาปีที่ 3/1-34</v>
      </c>
      <c r="DK370" s="5" t="str">
        <f t="shared" si="89"/>
        <v>-0</v>
      </c>
      <c r="DL370" s="5" t="str">
        <f t="shared" si="90"/>
        <v>มัธยมศึกษาปีที่ 3</v>
      </c>
    </row>
    <row r="371" spans="1:116">
      <c r="A371" s="5" t="str">
        <f t="shared" si="91"/>
        <v>มัธยมศึกษาปีที่ 3/1-35</v>
      </c>
      <c r="B371" s="5" t="str">
        <f t="shared" si="77"/>
        <v>ช68304-8</v>
      </c>
      <c r="C371" s="5" t="str">
        <f t="shared" si="78"/>
        <v>-0</v>
      </c>
      <c r="D371" s="8">
        <v>35</v>
      </c>
      <c r="E371" s="9" t="s">
        <v>988</v>
      </c>
      <c r="F371" s="3" t="s">
        <v>989</v>
      </c>
      <c r="G371" s="3" t="s">
        <v>990</v>
      </c>
      <c r="H371" s="11">
        <v>1</v>
      </c>
      <c r="I371" s="11">
        <v>7</v>
      </c>
      <c r="J371" s="11">
        <v>0</v>
      </c>
      <c r="K371" s="11">
        <v>9</v>
      </c>
      <c r="L371" s="11">
        <v>9</v>
      </c>
      <c r="M371" s="11">
        <v>0</v>
      </c>
      <c r="N371" s="11">
        <v>1</v>
      </c>
      <c r="O371" s="11">
        <v>8</v>
      </c>
      <c r="P371" s="11">
        <v>3</v>
      </c>
      <c r="Q371" s="11">
        <v>4</v>
      </c>
      <c r="R371" s="11">
        <v>3</v>
      </c>
      <c r="S371" s="11">
        <v>6</v>
      </c>
      <c r="T371" s="11">
        <v>0</v>
      </c>
      <c r="U371" s="11" t="s">
        <v>583</v>
      </c>
      <c r="W371" s="6" t="str">
        <f>IF(X371="","",IF(X371=รายชื่อชมรม!$B$23,รายชื่อชมรม!$A$23,IF(X371=รายชื่อชมรม!$B$24,รายชื่อชมรม!$A$24,IF(X371=รายชื่อชมรม!$B$25,รายชื่อชมรม!$A$25,IF(X371=รายชื่อชมรม!$B$26,รายชื่อชมรม!$A$26,IF(X371=รายชื่อชมรม!$B$27,รายชื่อชมรม!$A$27,IF(X371=รายชื่อชมรม!$B$28,รายชื่อชมรม!$A$28,IF(X371=รายชื่อชมรม!$B$29,รายชื่อชมรม!$A$29,IF(X371=รายชื่อชมรม!$B$30,รายชื่อชมรม!$A$30,IF(X371=รายชื่อชมรม!$B$31,รายชื่อชมรม!$A$31,IF(X371=รายชื่อชมรม!$B$32,รายชื่อชมรม!$A$32,"-")))))))))))</f>
        <v>ช68304</v>
      </c>
      <c r="X371" s="6" t="s">
        <v>2311</v>
      </c>
      <c r="Y371" s="6" t="str">
        <f>IF(W371=0,"",IF(W371="-","",IF(W371="","",VLOOKUP(W371,รายชื่อชมรม!$A$3:$F$83,3,FALSE))))</f>
        <v>นายวสันต์  แสงรัตนกูล</v>
      </c>
      <c r="Z371" s="6" t="str">
        <f>IF(Y371=$Z$4,MAX(Z$1:$Z370)+1,"")</f>
        <v/>
      </c>
      <c r="AA371" s="6" t="str">
        <f>IF($Y371=AA$4,MAX(AA$1:AA370)+1,"")</f>
        <v/>
      </c>
      <c r="AB371" s="6" t="str">
        <f>IF($Y371=AB$4,MAX(AB$1:AB370)+1,"")</f>
        <v/>
      </c>
      <c r="AC371" s="6" t="str">
        <f>IF($Y371=AC$4,MAX(AC$1:AC370)+1,"")</f>
        <v/>
      </c>
      <c r="AD371" s="6" t="str">
        <f>IF($Y371=AD$4,MAX(AD$1:AD370)+1,"")</f>
        <v/>
      </c>
      <c r="AE371" s="6" t="str">
        <f>IF($Y371=AE$4,MAX(AE$1:AE370)+1,"")</f>
        <v/>
      </c>
      <c r="AF371" s="6" t="str">
        <f>IF($Y371=AF$4,MAX(AF$1:AF370)+1,"")</f>
        <v/>
      </c>
      <c r="AG371" s="6" t="str">
        <f>IF($Y371=AG$4,MAX(AG$1:AG370)+1,"")</f>
        <v/>
      </c>
      <c r="AH371" s="6" t="str">
        <f>IF($Y371=AH$4,MAX(AH$1:AH370)+1,"")</f>
        <v/>
      </c>
      <c r="AI371" s="5">
        <f t="shared" si="79"/>
        <v>0</v>
      </c>
      <c r="AK371" s="6" t="str">
        <f>IF($W371=AK$4,MAX(AK$1:AK370)+1,"")</f>
        <v/>
      </c>
      <c r="AL371" s="6" t="str">
        <f>IF($W371=AL$4,MAX(AL$1:AL370)+1,"")</f>
        <v/>
      </c>
      <c r="AM371" s="6" t="str">
        <f>IF($W371=AM$4,MAX(AM$1:AM370)+1,"")</f>
        <v/>
      </c>
      <c r="AN371" s="6" t="str">
        <f>IF($W371=AN$4,MAX(AN$1:AN370)+1,"")</f>
        <v/>
      </c>
      <c r="AO371" s="6" t="str">
        <f>IF($W371=AO$4,MAX(AO$1:AO370)+1,"")</f>
        <v/>
      </c>
      <c r="AP371" s="6" t="str">
        <f>IF($W371=AP$4,MAX(AP$1:AP370)+1,"")</f>
        <v/>
      </c>
      <c r="AQ371" s="6" t="str">
        <f>IF($W371=AQ$4,MAX(AQ$1:AQ370)+1,"")</f>
        <v/>
      </c>
      <c r="AR371" s="6" t="str">
        <f>IF($W371=AR$4,MAX(AR$1:AR370)+1,"")</f>
        <v/>
      </c>
      <c r="AS371" s="6" t="str">
        <f>IF($W371=AS$4,MAX(AS$1:AS370)+1,"")</f>
        <v/>
      </c>
      <c r="AT371" s="6" t="str">
        <f>IF($W371=AT$4,MAX(AT$1:AT370)+1,"")</f>
        <v/>
      </c>
      <c r="AU371" s="6" t="str">
        <f>IF($W371=AU$4,MAX(AU$1:AU370)+1,"")</f>
        <v/>
      </c>
      <c r="AV371" s="6" t="str">
        <f>IF($W371=AV$4,MAX(AV$1:AV370)+1,"")</f>
        <v/>
      </c>
      <c r="AW371" s="6" t="str">
        <f>IF($W371=AW$4,MAX(AW$1:AW370)+1,"")</f>
        <v/>
      </c>
      <c r="AX371" s="6" t="str">
        <f>IF($W371=AX$4,MAX(AX$1:AX370)+1,"")</f>
        <v/>
      </c>
      <c r="AY371" s="6" t="str">
        <f>IF($W371=AY$4,MAX(AY$1:AY370)+1,"")</f>
        <v/>
      </c>
      <c r="AZ371" s="6" t="str">
        <f>IF($W371=AZ$4,MAX(AZ$1:AZ370)+1,"")</f>
        <v/>
      </c>
      <c r="BA371" s="6" t="str">
        <f>IF($W371=BA$4,MAX(BA$1:BA370)+1,"")</f>
        <v/>
      </c>
      <c r="BB371" s="6" t="str">
        <f>IF($W371=BB$4,MAX(BB$1:BB370)+1,"")</f>
        <v/>
      </c>
      <c r="BC371" s="6" t="str">
        <f>IF($W371=BC$4,MAX(BC$1:BC370)+1,"")</f>
        <v/>
      </c>
      <c r="BD371" s="6" t="str">
        <f>IF($W371=BD$4,MAX(BD$1:BD370)+1,"")</f>
        <v/>
      </c>
      <c r="BE371" s="6" t="str">
        <f>IF($W371=BE$4,MAX(BE$1:BE370)+1,"")</f>
        <v/>
      </c>
      <c r="BF371" s="6" t="str">
        <f>IF($W371=BF$4,MAX(BF$1:BF370)+1,"")</f>
        <v/>
      </c>
      <c r="BG371" s="6" t="str">
        <f>IF($W371=BG$4,MAX(BG$1:BG370)+1,"")</f>
        <v/>
      </c>
      <c r="BH371" s="6" t="str">
        <f>IF($W371=BH$4,MAX(BH$1:BH370)+1,"")</f>
        <v/>
      </c>
      <c r="BI371" s="6">
        <f>IF($W371=BI$4,MAX(BI$1:BI370)+1,"")</f>
        <v>8</v>
      </c>
      <c r="BJ371" s="6" t="str">
        <f>IF($W371=BJ$4,MAX(BJ$1:BJ370)+1,"")</f>
        <v/>
      </c>
      <c r="BK371" s="6" t="str">
        <f>IF($W371=BK$4,MAX(BK$1:BK370)+1,"")</f>
        <v/>
      </c>
      <c r="BL371" s="6" t="str">
        <f>IF($W371=BL$4,MAX(BL$1:BL370)+1,"")</f>
        <v/>
      </c>
      <c r="BM371" s="6" t="str">
        <f>IF($W371=BM$4,MAX(BM$1:BM370)+1,"")</f>
        <v/>
      </c>
      <c r="BN371" s="6" t="str">
        <f>IF($W371=BN$4,MAX(BN$1:BN370)+1,"")</f>
        <v/>
      </c>
      <c r="BO371" s="6" t="str">
        <f>IF($W371=BO$4,MAX(BO$1:BO370)+1,"")</f>
        <v/>
      </c>
      <c r="BP371" s="6" t="str">
        <f>IF($W371=BP$4,MAX(BP$1:BP370)+1,"")</f>
        <v/>
      </c>
      <c r="BQ371" s="6" t="str">
        <f>IF($W371=BQ$4,MAX(BQ$1:BQ370)+1,"")</f>
        <v/>
      </c>
      <c r="BR371" s="6" t="str">
        <f>IF($W371=BR$4,MAX(BR$1:BR370)+1,"")</f>
        <v/>
      </c>
      <c r="BS371" s="6" t="str">
        <f>IF($W371=BS$4,MAX(BS$1:BS370)+1,"")</f>
        <v/>
      </c>
      <c r="BT371" s="6" t="str">
        <f>IF($W371=BT$4,MAX(BT$1:BT370)+1,"")</f>
        <v/>
      </c>
      <c r="BU371" s="6" t="str">
        <f>IF($W371=BU$4,MAX(BU$1:BU370)+1,"")</f>
        <v/>
      </c>
      <c r="BV371" s="6" t="str">
        <f>IF($W371=BV$4,MAX(BV$1:BV370)+1,"")</f>
        <v/>
      </c>
      <c r="BW371" s="6" t="str">
        <f>IF($W371=BW$4,MAX(BW$1:BW370)+1,"")</f>
        <v/>
      </c>
      <c r="BX371" s="6" t="str">
        <f>IF($W371=BX$4,MAX(BX$1:BX370)+1,"")</f>
        <v/>
      </c>
      <c r="BY371" s="6" t="str">
        <f>IF($W371=BY$4,MAX(BY$1:BY370)+1,"")</f>
        <v/>
      </c>
      <c r="BZ371" s="6" t="str">
        <f>IF($W371=BZ$4,MAX(BZ$1:BZ370)+1,"")</f>
        <v/>
      </c>
      <c r="CA371" s="6" t="str">
        <f>IF($W371=CA$4,MAX(CA$1:CA370)+1,"")</f>
        <v/>
      </c>
      <c r="CB371" s="6" t="str">
        <f>IF($W371=CB$4,MAX(CB$1:CB370)+1,"")</f>
        <v/>
      </c>
      <c r="CC371" s="6" t="str">
        <f>IF($W371=CC$4,MAX(CC$1:CC370)+1,"")</f>
        <v/>
      </c>
      <c r="CD371" s="6" t="str">
        <f>IF($W371=CD$4,MAX(CD$1:CD370)+1,"")</f>
        <v/>
      </c>
      <c r="CE371" s="6" t="str">
        <f>IF($W371=CE$4,MAX(CE$1:CE370)+1,"")</f>
        <v/>
      </c>
      <c r="CF371" s="6" t="str">
        <f>IF($W371=CF$4,MAX(CF$1:CF370)+1,"")</f>
        <v/>
      </c>
      <c r="CG371" s="6" t="str">
        <f>IF($W371=CG$4,MAX(CG$1:CG370)+1,"")</f>
        <v/>
      </c>
      <c r="CH371" s="6" t="str">
        <f>IF($W371=CH$4,MAX(CH$1:CH370)+1,"")</f>
        <v/>
      </c>
      <c r="CI371" s="6" t="str">
        <f>IF($W371=CI$4,MAX(CI$1:CI370)+1,"")</f>
        <v/>
      </c>
      <c r="CJ371" s="6" t="str">
        <f>IF($W371=CJ$4,MAX(CJ$1:CJ370)+1,"")</f>
        <v/>
      </c>
      <c r="CK371" s="6" t="str">
        <f>IF($W371=CK$4,MAX(CK$1:CK370)+1,"")</f>
        <v/>
      </c>
      <c r="CL371" s="6" t="str">
        <f>IF($W371=CL$4,MAX(CL$1:CL370)+1,"")</f>
        <v/>
      </c>
      <c r="CM371" s="6" t="str">
        <f>IF($W371=CM$4,MAX(CM$1:CM370)+1,"")</f>
        <v/>
      </c>
      <c r="CN371" s="6" t="str">
        <f>IF($W371=CN$4,MAX(CN$1:CN370)+1,"")</f>
        <v/>
      </c>
      <c r="CO371" s="6" t="str">
        <f>IF($W371=CO$4,MAX(CO$1:CO370)+1,"")</f>
        <v/>
      </c>
      <c r="CP371" s="6" t="str">
        <f>IF($W371=CP$4,MAX(CP$1:CP370)+1,"")</f>
        <v/>
      </c>
      <c r="CQ371" s="6" t="str">
        <f>IF($W371=CQ$4,MAX(CQ$1:CQ370)+1,"")</f>
        <v/>
      </c>
      <c r="CR371" s="6" t="str">
        <f>IF($W371=CR$4,MAX(CR$1:CR370)+1,"")</f>
        <v/>
      </c>
      <c r="CS371" s="6" t="str">
        <f>IF($W371=CS$4,MAX(CS$1:CS370)+1,"")</f>
        <v/>
      </c>
      <c r="CT371" s="5">
        <f t="shared" si="80"/>
        <v>8</v>
      </c>
      <c r="CU371" s="6" t="str">
        <f t="shared" si="81"/>
        <v>1709901834360</v>
      </c>
      <c r="CV371" s="5" t="str">
        <f t="shared" si="82"/>
        <v>เด็กหญิง</v>
      </c>
      <c r="CW371" s="5" t="str" cm="1">
        <f t="array" ref="CW371">RIGHT(F371,MIN(LEN(SUBSTITUTE(F371,รายชื่อนักเรียนแยกห้อง!$AD$5:$AD$8,""))))</f>
        <v>กนกวรรณ</v>
      </c>
      <c r="CX371" s="6" t="str">
        <f t="shared" si="83"/>
        <v/>
      </c>
      <c r="CY371" s="6">
        <f t="shared" si="84"/>
        <v>0</v>
      </c>
      <c r="CZ371" s="5" t="str">
        <f t="shared" si="85"/>
        <v>มัธยมศึกษาปีที่ 3/1-</v>
      </c>
      <c r="DA371" s="5" t="str">
        <f t="shared" si="86"/>
        <v>มัธยมศึกษาปีที่ 3/1-0</v>
      </c>
      <c r="DC371" s="6" t="str">
        <f>IF(DB371="วิทย์-คณิต (เตรียมวิศวะ)",MAX($DC$1:DC370)+1,"")</f>
        <v/>
      </c>
      <c r="DD371" s="6" t="str">
        <f>IF(DB371="วิทย์-คณิต (วิทยาศาสตร์สุขภาพ)",MAX($DD$1:DD370)+1,"")</f>
        <v/>
      </c>
      <c r="DE371" s="6" t="str">
        <f>IF(DB371="ศิลป์การจัดการธุรกิจการค้าสมัยใหม่",MAX($DE$1:DE370)+1,"")</f>
        <v/>
      </c>
      <c r="DF371" s="6" t="str">
        <f>IF(DB371="ศิลป์ภาษาจีนเพื่อธุรกิจ 4.0",MAX($DF$1:DF370)+1,"")</f>
        <v/>
      </c>
      <c r="DG371" s="6" t="str">
        <f>IF(DB371="ศิลป์ภาษาอังกฤษเพื่อการสื่อสารธุรกิจ",MAX($DG$1:DG370)+1,"")</f>
        <v/>
      </c>
      <c r="DH371" s="6" t="str">
        <f>IF(DB371="นวัตกรรมการจัดการเกษตร",MAX($DH$1:DH370)+1,"")</f>
        <v/>
      </c>
      <c r="DI371" s="5">
        <f t="shared" si="87"/>
        <v>0</v>
      </c>
      <c r="DJ371" s="5" t="str">
        <f t="shared" si="88"/>
        <v>มัธยมศึกษาปีที่ 3/1-35</v>
      </c>
      <c r="DK371" s="5" t="str">
        <f t="shared" si="89"/>
        <v>-0</v>
      </c>
      <c r="DL371" s="5" t="str">
        <f t="shared" si="90"/>
        <v>มัธยมศึกษาปีที่ 3</v>
      </c>
    </row>
    <row r="372" spans="1:116">
      <c r="A372" s="5" t="str">
        <f t="shared" si="91"/>
        <v>มัธยมศึกษาปีที่ 3/1-36</v>
      </c>
      <c r="B372" s="5" t="str">
        <f t="shared" si="77"/>
        <v>-0</v>
      </c>
      <c r="C372" s="5" t="str">
        <f t="shared" si="78"/>
        <v>-0</v>
      </c>
      <c r="D372" s="8">
        <v>36</v>
      </c>
      <c r="E372" s="9" t="s">
        <v>2568</v>
      </c>
      <c r="F372" s="3" t="s">
        <v>2569</v>
      </c>
      <c r="G372" s="3" t="s">
        <v>2570</v>
      </c>
      <c r="H372" s="11">
        <v>1</v>
      </c>
      <c r="I372" s="11">
        <v>7</v>
      </c>
      <c r="J372" s="11">
        <v>0</v>
      </c>
      <c r="K372" s="11">
        <v>9</v>
      </c>
      <c r="L372" s="11">
        <v>9</v>
      </c>
      <c r="M372" s="11">
        <v>0</v>
      </c>
      <c r="N372" s="11">
        <v>1</v>
      </c>
      <c r="O372" s="11">
        <v>8</v>
      </c>
      <c r="P372" s="11">
        <v>0</v>
      </c>
      <c r="Q372" s="11">
        <v>3</v>
      </c>
      <c r="R372" s="11">
        <v>7</v>
      </c>
      <c r="S372" s="11">
        <v>5</v>
      </c>
      <c r="T372" s="11">
        <v>8</v>
      </c>
      <c r="U372" s="11" t="s">
        <v>583</v>
      </c>
      <c r="W372" s="6" t="str">
        <f>IF(X372="","",IF(X372=รายชื่อชมรม!$B$23,รายชื่อชมรม!$A$23,IF(X372=รายชื่อชมรม!$B$24,รายชื่อชมรม!$A$24,IF(X372=รายชื่อชมรม!$B$25,รายชื่อชมรม!$A$25,IF(X372=รายชื่อชมรม!$B$26,รายชื่อชมรม!$A$26,IF(X372=รายชื่อชมรม!$B$27,รายชื่อชมรม!$A$27,IF(X372=รายชื่อชมรม!$B$28,รายชื่อชมรม!$A$28,IF(X372=รายชื่อชมรม!$B$29,รายชื่อชมรม!$A$29,IF(X372=รายชื่อชมรม!$B$30,รายชื่อชมรม!$A$30,IF(X372=รายชื่อชมรม!$B$31,รายชื่อชมรม!$A$31,IF(X372=รายชื่อชมรม!$B$32,รายชื่อชมรม!$A$32,"-")))))))))))</f>
        <v/>
      </c>
      <c r="Y372" s="6" t="str">
        <f>IF(W372=0,"",IF(W372="-","",IF(W372="","",VLOOKUP(W372,รายชื่อชมรม!$A$3:$F$83,3,FALSE))))</f>
        <v/>
      </c>
      <c r="Z372" s="6" t="str">
        <f>IF(Y372=$Z$4,MAX(Z$1:$Z371)+1,"")</f>
        <v/>
      </c>
      <c r="AA372" s="6" t="str">
        <f>IF($Y372=AA$4,MAX(AA$1:AA371)+1,"")</f>
        <v/>
      </c>
      <c r="AB372" s="6" t="str">
        <f>IF($Y372=AB$4,MAX(AB$1:AB371)+1,"")</f>
        <v/>
      </c>
      <c r="AC372" s="6" t="str">
        <f>IF($Y372=AC$4,MAX(AC$1:AC371)+1,"")</f>
        <v/>
      </c>
      <c r="AD372" s="6" t="str">
        <f>IF($Y372=AD$4,MAX(AD$1:AD371)+1,"")</f>
        <v/>
      </c>
      <c r="AE372" s="6" t="str">
        <f>IF($Y372=AE$4,MAX(AE$1:AE371)+1,"")</f>
        <v/>
      </c>
      <c r="AF372" s="6" t="str">
        <f>IF($Y372=AF$4,MAX(AF$1:AF371)+1,"")</f>
        <v/>
      </c>
      <c r="AG372" s="6" t="str">
        <f>IF($Y372=AG$4,MAX(AG$1:AG371)+1,"")</f>
        <v/>
      </c>
      <c r="AH372" s="6" t="str">
        <f>IF($Y372=AH$4,MAX(AH$1:AH371)+1,"")</f>
        <v/>
      </c>
      <c r="AI372" s="5">
        <f t="shared" si="79"/>
        <v>0</v>
      </c>
      <c r="AK372" s="6" t="str">
        <f>IF($W372=AK$4,MAX(AK$1:AK371)+1,"")</f>
        <v/>
      </c>
      <c r="AL372" s="6" t="str">
        <f>IF($W372=AL$4,MAX(AL$1:AL371)+1,"")</f>
        <v/>
      </c>
      <c r="AM372" s="6" t="str">
        <f>IF($W372=AM$4,MAX(AM$1:AM371)+1,"")</f>
        <v/>
      </c>
      <c r="AN372" s="6" t="str">
        <f>IF($W372=AN$4,MAX(AN$1:AN371)+1,"")</f>
        <v/>
      </c>
      <c r="AO372" s="6" t="str">
        <f>IF($W372=AO$4,MAX(AO$1:AO371)+1,"")</f>
        <v/>
      </c>
      <c r="AP372" s="6" t="str">
        <f>IF($W372=AP$4,MAX(AP$1:AP371)+1,"")</f>
        <v/>
      </c>
      <c r="AQ372" s="6" t="str">
        <f>IF($W372=AQ$4,MAX(AQ$1:AQ371)+1,"")</f>
        <v/>
      </c>
      <c r="AR372" s="6" t="str">
        <f>IF($W372=AR$4,MAX(AR$1:AR371)+1,"")</f>
        <v/>
      </c>
      <c r="AS372" s="6" t="str">
        <f>IF($W372=AS$4,MAX(AS$1:AS371)+1,"")</f>
        <v/>
      </c>
      <c r="AT372" s="6" t="str">
        <f>IF($W372=AT$4,MAX(AT$1:AT371)+1,"")</f>
        <v/>
      </c>
      <c r="AU372" s="6" t="str">
        <f>IF($W372=AU$4,MAX(AU$1:AU371)+1,"")</f>
        <v/>
      </c>
      <c r="AV372" s="6" t="str">
        <f>IF($W372=AV$4,MAX(AV$1:AV371)+1,"")</f>
        <v/>
      </c>
      <c r="AW372" s="6" t="str">
        <f>IF($W372=AW$4,MAX(AW$1:AW371)+1,"")</f>
        <v/>
      </c>
      <c r="AX372" s="6" t="str">
        <f>IF($W372=AX$4,MAX(AX$1:AX371)+1,"")</f>
        <v/>
      </c>
      <c r="AY372" s="6" t="str">
        <f>IF($W372=AY$4,MAX(AY$1:AY371)+1,"")</f>
        <v/>
      </c>
      <c r="AZ372" s="6" t="str">
        <f>IF($W372=AZ$4,MAX(AZ$1:AZ371)+1,"")</f>
        <v/>
      </c>
      <c r="BA372" s="6" t="str">
        <f>IF($W372=BA$4,MAX(BA$1:BA371)+1,"")</f>
        <v/>
      </c>
      <c r="BB372" s="6" t="str">
        <f>IF($W372=BB$4,MAX(BB$1:BB371)+1,"")</f>
        <v/>
      </c>
      <c r="BC372" s="6" t="str">
        <f>IF($W372=BC$4,MAX(BC$1:BC371)+1,"")</f>
        <v/>
      </c>
      <c r="BD372" s="6" t="str">
        <f>IF($W372=BD$4,MAX(BD$1:BD371)+1,"")</f>
        <v/>
      </c>
      <c r="BE372" s="6" t="str">
        <f>IF($W372=BE$4,MAX(BE$1:BE371)+1,"")</f>
        <v/>
      </c>
      <c r="BF372" s="6" t="str">
        <f>IF($W372=BF$4,MAX(BF$1:BF371)+1,"")</f>
        <v/>
      </c>
      <c r="BG372" s="6" t="str">
        <f>IF($W372=BG$4,MAX(BG$1:BG371)+1,"")</f>
        <v/>
      </c>
      <c r="BH372" s="6" t="str">
        <f>IF($W372=BH$4,MAX(BH$1:BH371)+1,"")</f>
        <v/>
      </c>
      <c r="BI372" s="6" t="str">
        <f>IF($W372=BI$4,MAX(BI$1:BI371)+1,"")</f>
        <v/>
      </c>
      <c r="BJ372" s="6" t="str">
        <f>IF($W372=BJ$4,MAX(BJ$1:BJ371)+1,"")</f>
        <v/>
      </c>
      <c r="BK372" s="6" t="str">
        <f>IF($W372=BK$4,MAX(BK$1:BK371)+1,"")</f>
        <v/>
      </c>
      <c r="BL372" s="6" t="str">
        <f>IF($W372=BL$4,MAX(BL$1:BL371)+1,"")</f>
        <v/>
      </c>
      <c r="BM372" s="6" t="str">
        <f>IF($W372=BM$4,MAX(BM$1:BM371)+1,"")</f>
        <v/>
      </c>
      <c r="BN372" s="6" t="str">
        <f>IF($W372=BN$4,MAX(BN$1:BN371)+1,"")</f>
        <v/>
      </c>
      <c r="BO372" s="6" t="str">
        <f>IF($W372=BO$4,MAX(BO$1:BO371)+1,"")</f>
        <v/>
      </c>
      <c r="BP372" s="6" t="str">
        <f>IF($W372=BP$4,MAX(BP$1:BP371)+1,"")</f>
        <v/>
      </c>
      <c r="BQ372" s="6" t="str">
        <f>IF($W372=BQ$4,MAX(BQ$1:BQ371)+1,"")</f>
        <v/>
      </c>
      <c r="BR372" s="6" t="str">
        <f>IF($W372=BR$4,MAX(BR$1:BR371)+1,"")</f>
        <v/>
      </c>
      <c r="BS372" s="6" t="str">
        <f>IF($W372=BS$4,MAX(BS$1:BS371)+1,"")</f>
        <v/>
      </c>
      <c r="BT372" s="6" t="str">
        <f>IF($W372=BT$4,MAX(BT$1:BT371)+1,"")</f>
        <v/>
      </c>
      <c r="BU372" s="6" t="str">
        <f>IF($W372=BU$4,MAX(BU$1:BU371)+1,"")</f>
        <v/>
      </c>
      <c r="BV372" s="6" t="str">
        <f>IF($W372=BV$4,MAX(BV$1:BV371)+1,"")</f>
        <v/>
      </c>
      <c r="BW372" s="6" t="str">
        <f>IF($W372=BW$4,MAX(BW$1:BW371)+1,"")</f>
        <v/>
      </c>
      <c r="BX372" s="6" t="str">
        <f>IF($W372=BX$4,MAX(BX$1:BX371)+1,"")</f>
        <v/>
      </c>
      <c r="BY372" s="6" t="str">
        <f>IF($W372=BY$4,MAX(BY$1:BY371)+1,"")</f>
        <v/>
      </c>
      <c r="BZ372" s="6" t="str">
        <f>IF($W372=BZ$4,MAX(BZ$1:BZ371)+1,"")</f>
        <v/>
      </c>
      <c r="CA372" s="6" t="str">
        <f>IF($W372=CA$4,MAX(CA$1:CA371)+1,"")</f>
        <v/>
      </c>
      <c r="CB372" s="6" t="str">
        <f>IF($W372=CB$4,MAX(CB$1:CB371)+1,"")</f>
        <v/>
      </c>
      <c r="CC372" s="6" t="str">
        <f>IF($W372=CC$4,MAX(CC$1:CC371)+1,"")</f>
        <v/>
      </c>
      <c r="CD372" s="6" t="str">
        <f>IF($W372=CD$4,MAX(CD$1:CD371)+1,"")</f>
        <v/>
      </c>
      <c r="CE372" s="6" t="str">
        <f>IF($W372=CE$4,MAX(CE$1:CE371)+1,"")</f>
        <v/>
      </c>
      <c r="CF372" s="6" t="str">
        <f>IF($W372=CF$4,MAX(CF$1:CF371)+1,"")</f>
        <v/>
      </c>
      <c r="CG372" s="6" t="str">
        <f>IF($W372=CG$4,MAX(CG$1:CG371)+1,"")</f>
        <v/>
      </c>
      <c r="CH372" s="6" t="str">
        <f>IF($W372=CH$4,MAX(CH$1:CH371)+1,"")</f>
        <v/>
      </c>
      <c r="CI372" s="6" t="str">
        <f>IF($W372=CI$4,MAX(CI$1:CI371)+1,"")</f>
        <v/>
      </c>
      <c r="CJ372" s="6" t="str">
        <f>IF($W372=CJ$4,MAX(CJ$1:CJ371)+1,"")</f>
        <v/>
      </c>
      <c r="CK372" s="6" t="str">
        <f>IF($W372=CK$4,MAX(CK$1:CK371)+1,"")</f>
        <v/>
      </c>
      <c r="CL372" s="6" t="str">
        <f>IF($W372=CL$4,MAX(CL$1:CL371)+1,"")</f>
        <v/>
      </c>
      <c r="CM372" s="6" t="str">
        <f>IF($W372=CM$4,MAX(CM$1:CM371)+1,"")</f>
        <v/>
      </c>
      <c r="CN372" s="6" t="str">
        <f>IF($W372=CN$4,MAX(CN$1:CN371)+1,"")</f>
        <v/>
      </c>
      <c r="CO372" s="6" t="str">
        <f>IF($W372=CO$4,MAX(CO$1:CO371)+1,"")</f>
        <v/>
      </c>
      <c r="CP372" s="6" t="str">
        <f>IF($W372=CP$4,MAX(CP$1:CP371)+1,"")</f>
        <v/>
      </c>
      <c r="CQ372" s="6" t="str">
        <f>IF($W372=CQ$4,MAX(CQ$1:CQ371)+1,"")</f>
        <v/>
      </c>
      <c r="CR372" s="6" t="str">
        <f>IF($W372=CR$4,MAX(CR$1:CR371)+1,"")</f>
        <v/>
      </c>
      <c r="CS372" s="6" t="str">
        <f>IF($W372=CS$4,MAX(CS$1:CS371)+1,"")</f>
        <v/>
      </c>
      <c r="CT372" s="5">
        <f t="shared" si="80"/>
        <v>0</v>
      </c>
      <c r="CU372" s="6" t="str">
        <f t="shared" si="81"/>
        <v>1709901803758</v>
      </c>
      <c r="CV372" s="5" t="str">
        <f t="shared" si="82"/>
        <v>เด็กหญิง</v>
      </c>
      <c r="CW372" s="5" t="str" cm="1">
        <f t="array" ref="CW372">RIGHT(F372,MIN(LEN(SUBSTITUTE(F372,รายชื่อนักเรียนแยกห้อง!$AD$5:$AD$8,""))))</f>
        <v>นวรัตน์</v>
      </c>
      <c r="CX372" s="6" t="str">
        <f t="shared" si="83"/>
        <v/>
      </c>
      <c r="CY372" s="6">
        <f t="shared" si="84"/>
        <v>0</v>
      </c>
      <c r="CZ372" s="5" t="str">
        <f t="shared" si="85"/>
        <v>มัธยมศึกษาปีที่ 3/1-</v>
      </c>
      <c r="DA372" s="5" t="str">
        <f t="shared" si="86"/>
        <v>มัธยมศึกษาปีที่ 3/1-0</v>
      </c>
      <c r="DC372" s="6" t="str">
        <f>IF(DB372="วิทย์-คณิต (เตรียมวิศวะ)",MAX($DC$1:DC371)+1,"")</f>
        <v/>
      </c>
      <c r="DD372" s="6" t="str">
        <f>IF(DB372="วิทย์-คณิต (วิทยาศาสตร์สุขภาพ)",MAX($DD$1:DD371)+1,"")</f>
        <v/>
      </c>
      <c r="DE372" s="6" t="str">
        <f>IF(DB372="ศิลป์การจัดการธุรกิจการค้าสมัยใหม่",MAX($DE$1:DE371)+1,"")</f>
        <v/>
      </c>
      <c r="DF372" s="6" t="str">
        <f>IF(DB372="ศิลป์ภาษาจีนเพื่อธุรกิจ 4.0",MAX($DF$1:DF371)+1,"")</f>
        <v/>
      </c>
      <c r="DG372" s="6" t="str">
        <f>IF(DB372="ศิลป์ภาษาอังกฤษเพื่อการสื่อสารธุรกิจ",MAX($DG$1:DG371)+1,"")</f>
        <v/>
      </c>
      <c r="DH372" s="6" t="str">
        <f>IF(DB372="นวัตกรรมการจัดการเกษตร",MAX($DH$1:DH371)+1,"")</f>
        <v/>
      </c>
      <c r="DI372" s="5">
        <f t="shared" si="87"/>
        <v>0</v>
      </c>
      <c r="DJ372" s="5" t="str">
        <f t="shared" si="88"/>
        <v>มัธยมศึกษาปีที่ 3/1-36</v>
      </c>
      <c r="DK372" s="5" t="str">
        <f t="shared" si="89"/>
        <v>-0</v>
      </c>
      <c r="DL372" s="5" t="str">
        <f t="shared" si="90"/>
        <v>มัธยมศึกษาปีที่ 3</v>
      </c>
    </row>
    <row r="373" spans="1:116">
      <c r="A373" s="5" t="str">
        <f t="shared" si="91"/>
        <v>-</v>
      </c>
      <c r="B373" s="5" t="str">
        <f t="shared" si="77"/>
        <v>-0</v>
      </c>
      <c r="C373" s="5" t="str">
        <f t="shared" si="78"/>
        <v>-0</v>
      </c>
      <c r="D373" s="8"/>
      <c r="E373" s="9"/>
      <c r="F373" s="3"/>
      <c r="G373" s="3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W373" s="6" t="str">
        <f>IF(X373="","",IF(X373=รายชื่อชมรม!$B$23,รายชื่อชมรม!$A$23,IF(X373=รายชื่อชมรม!$B$24,รายชื่อชมรม!$A$24,IF(X373=รายชื่อชมรม!$B$25,รายชื่อชมรม!$A$25,IF(X373=รายชื่อชมรม!$B$26,รายชื่อชมรม!$A$26,IF(X373=รายชื่อชมรม!$B$27,รายชื่อชมรม!$A$27,IF(X373=รายชื่อชมรม!$B$28,รายชื่อชมรม!$A$28,IF(X373=รายชื่อชมรม!$B$29,รายชื่อชมรม!$A$29,IF(X373=รายชื่อชมรม!$B$30,รายชื่อชมรม!$A$30,IF(X373=รายชื่อชมรม!$B$31,รายชื่อชมรม!$A$31,IF(X373=รายชื่อชมรม!$B$32,รายชื่อชมรม!$A$32,"-")))))))))))</f>
        <v/>
      </c>
      <c r="Y373" s="6" t="str">
        <f>IF(W373=0,"",IF(W373="-","",IF(W373="","",VLOOKUP(W373,รายชื่อชมรม!$A$3:$F$83,3,FALSE))))</f>
        <v/>
      </c>
      <c r="Z373" s="6" t="str">
        <f>IF(Y373=$Z$4,MAX(Z$1:$Z372)+1,"")</f>
        <v/>
      </c>
      <c r="AA373" s="6" t="str">
        <f>IF($Y373=AA$4,MAX(AA$1:AA372)+1,"")</f>
        <v/>
      </c>
      <c r="AB373" s="6" t="str">
        <f>IF($Y373=AB$4,MAX(AB$1:AB372)+1,"")</f>
        <v/>
      </c>
      <c r="AC373" s="6" t="str">
        <f>IF($Y373=AC$4,MAX(AC$1:AC372)+1,"")</f>
        <v/>
      </c>
      <c r="AD373" s="6" t="str">
        <f>IF($Y373=AD$4,MAX(AD$1:AD372)+1,"")</f>
        <v/>
      </c>
      <c r="AE373" s="6" t="str">
        <f>IF($Y373=AE$4,MAX(AE$1:AE372)+1,"")</f>
        <v/>
      </c>
      <c r="AF373" s="6" t="str">
        <f>IF($Y373=AF$4,MAX(AF$1:AF372)+1,"")</f>
        <v/>
      </c>
      <c r="AG373" s="6" t="str">
        <f>IF($Y373=AG$4,MAX(AG$1:AG372)+1,"")</f>
        <v/>
      </c>
      <c r="AH373" s="6" t="str">
        <f>IF($Y373=AH$4,MAX(AH$1:AH372)+1,"")</f>
        <v/>
      </c>
      <c r="AI373" s="5">
        <f t="shared" si="79"/>
        <v>0</v>
      </c>
      <c r="AK373" s="6" t="str">
        <f>IF($W373=AK$4,MAX(AK$1:AK372)+1,"")</f>
        <v/>
      </c>
      <c r="AL373" s="6" t="str">
        <f>IF($W373=AL$4,MAX(AL$1:AL372)+1,"")</f>
        <v/>
      </c>
      <c r="AM373" s="6" t="str">
        <f>IF($W373=AM$4,MAX(AM$1:AM372)+1,"")</f>
        <v/>
      </c>
      <c r="AN373" s="6" t="str">
        <f>IF($W373=AN$4,MAX(AN$1:AN372)+1,"")</f>
        <v/>
      </c>
      <c r="AO373" s="6" t="str">
        <f>IF($W373=AO$4,MAX(AO$1:AO372)+1,"")</f>
        <v/>
      </c>
      <c r="AP373" s="6" t="str">
        <f>IF($W373=AP$4,MAX(AP$1:AP372)+1,"")</f>
        <v/>
      </c>
      <c r="AQ373" s="6" t="str">
        <f>IF($W373=AQ$4,MAX(AQ$1:AQ372)+1,"")</f>
        <v/>
      </c>
      <c r="AR373" s="6" t="str">
        <f>IF($W373=AR$4,MAX(AR$1:AR372)+1,"")</f>
        <v/>
      </c>
      <c r="AS373" s="6" t="str">
        <f>IF($W373=AS$4,MAX(AS$1:AS372)+1,"")</f>
        <v/>
      </c>
      <c r="AT373" s="6" t="str">
        <f>IF($W373=AT$4,MAX(AT$1:AT372)+1,"")</f>
        <v/>
      </c>
      <c r="AU373" s="6" t="str">
        <f>IF($W373=AU$4,MAX(AU$1:AU372)+1,"")</f>
        <v/>
      </c>
      <c r="AV373" s="6" t="str">
        <f>IF($W373=AV$4,MAX(AV$1:AV372)+1,"")</f>
        <v/>
      </c>
      <c r="AW373" s="6" t="str">
        <f>IF($W373=AW$4,MAX(AW$1:AW372)+1,"")</f>
        <v/>
      </c>
      <c r="AX373" s="6" t="str">
        <f>IF($W373=AX$4,MAX(AX$1:AX372)+1,"")</f>
        <v/>
      </c>
      <c r="AY373" s="6" t="str">
        <f>IF($W373=AY$4,MAX(AY$1:AY372)+1,"")</f>
        <v/>
      </c>
      <c r="AZ373" s="6" t="str">
        <f>IF($W373=AZ$4,MAX(AZ$1:AZ372)+1,"")</f>
        <v/>
      </c>
      <c r="BA373" s="6" t="str">
        <f>IF($W373=BA$4,MAX(BA$1:BA372)+1,"")</f>
        <v/>
      </c>
      <c r="BB373" s="6" t="str">
        <f>IF($W373=BB$4,MAX(BB$1:BB372)+1,"")</f>
        <v/>
      </c>
      <c r="BC373" s="6" t="str">
        <f>IF($W373=BC$4,MAX(BC$1:BC372)+1,"")</f>
        <v/>
      </c>
      <c r="BD373" s="6" t="str">
        <f>IF($W373=BD$4,MAX(BD$1:BD372)+1,"")</f>
        <v/>
      </c>
      <c r="BE373" s="6" t="str">
        <f>IF($W373=BE$4,MAX(BE$1:BE372)+1,"")</f>
        <v/>
      </c>
      <c r="BF373" s="6" t="str">
        <f>IF($W373=BF$4,MAX(BF$1:BF372)+1,"")</f>
        <v/>
      </c>
      <c r="BG373" s="6" t="str">
        <f>IF($W373=BG$4,MAX(BG$1:BG372)+1,"")</f>
        <v/>
      </c>
      <c r="BH373" s="6" t="str">
        <f>IF($W373=BH$4,MAX(BH$1:BH372)+1,"")</f>
        <v/>
      </c>
      <c r="BI373" s="6" t="str">
        <f>IF($W373=BI$4,MAX(BI$1:BI372)+1,"")</f>
        <v/>
      </c>
      <c r="BJ373" s="6" t="str">
        <f>IF($W373=BJ$4,MAX(BJ$1:BJ372)+1,"")</f>
        <v/>
      </c>
      <c r="BK373" s="6" t="str">
        <f>IF($W373=BK$4,MAX(BK$1:BK372)+1,"")</f>
        <v/>
      </c>
      <c r="BL373" s="6" t="str">
        <f>IF($W373=BL$4,MAX(BL$1:BL372)+1,"")</f>
        <v/>
      </c>
      <c r="BM373" s="6" t="str">
        <f>IF($W373=BM$4,MAX(BM$1:BM372)+1,"")</f>
        <v/>
      </c>
      <c r="BN373" s="6" t="str">
        <f>IF($W373=BN$4,MAX(BN$1:BN372)+1,"")</f>
        <v/>
      </c>
      <c r="BO373" s="6" t="str">
        <f>IF($W373=BO$4,MAX(BO$1:BO372)+1,"")</f>
        <v/>
      </c>
      <c r="BP373" s="6" t="str">
        <f>IF($W373=BP$4,MAX(BP$1:BP372)+1,"")</f>
        <v/>
      </c>
      <c r="BQ373" s="6" t="str">
        <f>IF($W373=BQ$4,MAX(BQ$1:BQ372)+1,"")</f>
        <v/>
      </c>
      <c r="BR373" s="6" t="str">
        <f>IF($W373=BR$4,MAX(BR$1:BR372)+1,"")</f>
        <v/>
      </c>
      <c r="BS373" s="6" t="str">
        <f>IF($W373=BS$4,MAX(BS$1:BS372)+1,"")</f>
        <v/>
      </c>
      <c r="BT373" s="6" t="str">
        <f>IF($W373=BT$4,MAX(BT$1:BT372)+1,"")</f>
        <v/>
      </c>
      <c r="BU373" s="6" t="str">
        <f>IF($W373=BU$4,MAX(BU$1:BU372)+1,"")</f>
        <v/>
      </c>
      <c r="BV373" s="6" t="str">
        <f>IF($W373=BV$4,MAX(BV$1:BV372)+1,"")</f>
        <v/>
      </c>
      <c r="BW373" s="6" t="str">
        <f>IF($W373=BW$4,MAX(BW$1:BW372)+1,"")</f>
        <v/>
      </c>
      <c r="BX373" s="6" t="str">
        <f>IF($W373=BX$4,MAX(BX$1:BX372)+1,"")</f>
        <v/>
      </c>
      <c r="BY373" s="6" t="str">
        <f>IF($W373=BY$4,MAX(BY$1:BY372)+1,"")</f>
        <v/>
      </c>
      <c r="BZ373" s="6" t="str">
        <f>IF($W373=BZ$4,MAX(BZ$1:BZ372)+1,"")</f>
        <v/>
      </c>
      <c r="CA373" s="6" t="str">
        <f>IF($W373=CA$4,MAX(CA$1:CA372)+1,"")</f>
        <v/>
      </c>
      <c r="CB373" s="6" t="str">
        <f>IF($W373=CB$4,MAX(CB$1:CB372)+1,"")</f>
        <v/>
      </c>
      <c r="CC373" s="6" t="str">
        <f>IF($W373=CC$4,MAX(CC$1:CC372)+1,"")</f>
        <v/>
      </c>
      <c r="CD373" s="6" t="str">
        <f>IF($W373=CD$4,MAX(CD$1:CD372)+1,"")</f>
        <v/>
      </c>
      <c r="CE373" s="6" t="str">
        <f>IF($W373=CE$4,MAX(CE$1:CE372)+1,"")</f>
        <v/>
      </c>
      <c r="CF373" s="6" t="str">
        <f>IF($W373=CF$4,MAX(CF$1:CF372)+1,"")</f>
        <v/>
      </c>
      <c r="CG373" s="6" t="str">
        <f>IF($W373=CG$4,MAX(CG$1:CG372)+1,"")</f>
        <v/>
      </c>
      <c r="CH373" s="6" t="str">
        <f>IF($W373=CH$4,MAX(CH$1:CH372)+1,"")</f>
        <v/>
      </c>
      <c r="CI373" s="6" t="str">
        <f>IF($W373=CI$4,MAX(CI$1:CI372)+1,"")</f>
        <v/>
      </c>
      <c r="CJ373" s="6" t="str">
        <f>IF($W373=CJ$4,MAX(CJ$1:CJ372)+1,"")</f>
        <v/>
      </c>
      <c r="CK373" s="6" t="str">
        <f>IF($W373=CK$4,MAX(CK$1:CK372)+1,"")</f>
        <v/>
      </c>
      <c r="CL373" s="6" t="str">
        <f>IF($W373=CL$4,MAX(CL$1:CL372)+1,"")</f>
        <v/>
      </c>
      <c r="CM373" s="6" t="str">
        <f>IF($W373=CM$4,MAX(CM$1:CM372)+1,"")</f>
        <v/>
      </c>
      <c r="CN373" s="6" t="str">
        <f>IF($W373=CN$4,MAX(CN$1:CN372)+1,"")</f>
        <v/>
      </c>
      <c r="CO373" s="6" t="str">
        <f>IF($W373=CO$4,MAX(CO$1:CO372)+1,"")</f>
        <v/>
      </c>
      <c r="CP373" s="6" t="str">
        <f>IF($W373=CP$4,MAX(CP$1:CP372)+1,"")</f>
        <v/>
      </c>
      <c r="CQ373" s="6" t="str">
        <f>IF($W373=CQ$4,MAX(CQ$1:CQ372)+1,"")</f>
        <v/>
      </c>
      <c r="CR373" s="6" t="str">
        <f>IF($W373=CR$4,MAX(CR$1:CR372)+1,"")</f>
        <v/>
      </c>
      <c r="CS373" s="6" t="str">
        <f>IF($W373=CS$4,MAX(CS$1:CS372)+1,"")</f>
        <v/>
      </c>
      <c r="CT373" s="5">
        <f t="shared" si="80"/>
        <v>0</v>
      </c>
      <c r="CU373" s="6" t="str">
        <f t="shared" si="81"/>
        <v/>
      </c>
      <c r="CV373" s="5" t="str">
        <f t="shared" si="82"/>
        <v/>
      </c>
      <c r="CW373" s="5" t="str" cm="1">
        <f t="array" ref="CW373">RIGHT(F373,MIN(LEN(SUBSTITUTE(F373,รายชื่อนักเรียนแยกห้อง!$AD$5:$AD$8,""))))</f>
        <v/>
      </c>
      <c r="CX373" s="6" t="str">
        <f t="shared" si="83"/>
        <v/>
      </c>
      <c r="CY373" s="6" t="str">
        <f t="shared" si="84"/>
        <v/>
      </c>
      <c r="CZ373" s="5" t="str">
        <f t="shared" si="85"/>
        <v>-</v>
      </c>
      <c r="DA373" s="5" t="str">
        <f t="shared" si="86"/>
        <v>-</v>
      </c>
      <c r="DC373" s="6" t="str">
        <f>IF(DB373="วิทย์-คณิต (เตรียมวิศวะ)",MAX($DC$1:DC372)+1,"")</f>
        <v/>
      </c>
      <c r="DD373" s="6" t="str">
        <f>IF(DB373="วิทย์-คณิต (วิทยาศาสตร์สุขภาพ)",MAX($DD$1:DD372)+1,"")</f>
        <v/>
      </c>
      <c r="DE373" s="6" t="str">
        <f>IF(DB373="ศิลป์การจัดการธุรกิจการค้าสมัยใหม่",MAX($DE$1:DE372)+1,"")</f>
        <v/>
      </c>
      <c r="DF373" s="6" t="str">
        <f>IF(DB373="ศิลป์ภาษาจีนเพื่อธุรกิจ 4.0",MAX($DF$1:DF372)+1,"")</f>
        <v/>
      </c>
      <c r="DG373" s="6" t="str">
        <f>IF(DB373="ศิลป์ภาษาอังกฤษเพื่อการสื่อสารธุรกิจ",MAX($DG$1:DG372)+1,"")</f>
        <v/>
      </c>
      <c r="DH373" s="6" t="str">
        <f>IF(DB373="นวัตกรรมการจัดการเกษตร",MAX($DH$1:DH372)+1,"")</f>
        <v/>
      </c>
      <c r="DI373" s="5">
        <f t="shared" si="87"/>
        <v>0</v>
      </c>
      <c r="DJ373" s="5" t="str">
        <f t="shared" si="88"/>
        <v>-</v>
      </c>
      <c r="DK373" s="5" t="str">
        <f t="shared" si="89"/>
        <v>-0</v>
      </c>
      <c r="DL373" s="5" t="str">
        <f t="shared" si="90"/>
        <v/>
      </c>
    </row>
    <row r="374" spans="1:116">
      <c r="A374" s="5" t="str">
        <f t="shared" si="91"/>
        <v>มัธยมศึกษาปีที่ 3/2-1</v>
      </c>
      <c r="B374" s="5" t="str">
        <f t="shared" si="77"/>
        <v>ช68309-1</v>
      </c>
      <c r="C374" s="5" t="str">
        <f t="shared" si="78"/>
        <v>-0</v>
      </c>
      <c r="D374" s="8">
        <v>1</v>
      </c>
      <c r="E374" s="9" t="s">
        <v>991</v>
      </c>
      <c r="F374" s="3" t="s">
        <v>992</v>
      </c>
      <c r="G374" s="3" t="s">
        <v>2086</v>
      </c>
      <c r="H374" s="11">
        <v>1</v>
      </c>
      <c r="I374" s="11">
        <v>8</v>
      </c>
      <c r="J374" s="11">
        <v>6</v>
      </c>
      <c r="K374" s="11">
        <v>0</v>
      </c>
      <c r="L374" s="11">
        <v>4</v>
      </c>
      <c r="M374" s="11">
        <v>0</v>
      </c>
      <c r="N374" s="11">
        <v>1</v>
      </c>
      <c r="O374" s="11">
        <v>3</v>
      </c>
      <c r="P374" s="11">
        <v>3</v>
      </c>
      <c r="Q374" s="11">
        <v>8</v>
      </c>
      <c r="R374" s="11">
        <v>8</v>
      </c>
      <c r="S374" s="11">
        <v>7</v>
      </c>
      <c r="T374" s="11">
        <v>9</v>
      </c>
      <c r="U374" s="11" t="s">
        <v>584</v>
      </c>
      <c r="W374" s="6" t="str">
        <f>IF(X374="","",IF(X374=รายชื่อชมรม!$B$23,รายชื่อชมรม!$A$23,IF(X374=รายชื่อชมรม!$B$24,รายชื่อชมรม!$A$24,IF(X374=รายชื่อชมรม!$B$25,รายชื่อชมรม!$A$25,IF(X374=รายชื่อชมรม!$B$26,รายชื่อชมรม!$A$26,IF(X374=รายชื่อชมรม!$B$27,รายชื่อชมรม!$A$27,IF(X374=รายชื่อชมรม!$B$28,รายชื่อชมรม!$A$28,IF(X374=รายชื่อชมรม!$B$29,รายชื่อชมรม!$A$29,IF(X374=รายชื่อชมรม!$B$30,รายชื่อชมรม!$A$30,IF(X374=รายชื่อชมรม!$B$31,รายชื่อชมรม!$A$31,IF(X374=รายชื่อชมรม!$B$32,รายชื่อชมรม!$A$32,"-")))))))))))</f>
        <v>ช68309</v>
      </c>
      <c r="X374" s="6" t="s">
        <v>1410</v>
      </c>
      <c r="Y374" s="6" t="str">
        <f>IF(W374=0,"",IF(W374="-","",IF(W374="","",VLOOKUP(W374,รายชื่อชมรม!$A$3:$F$83,3,FALSE))))</f>
        <v>นางสาวจันทนา  เกิดจันทร์ตรง</v>
      </c>
      <c r="Z374" s="6" t="str">
        <f>IF(Y374=$Z$4,MAX(Z$1:$Z373)+1,"")</f>
        <v/>
      </c>
      <c r="AA374" s="6" t="str">
        <f>IF($Y374=AA$4,MAX(AA$1:AA373)+1,"")</f>
        <v/>
      </c>
      <c r="AB374" s="6" t="str">
        <f>IF($Y374=AB$4,MAX(AB$1:AB373)+1,"")</f>
        <v/>
      </c>
      <c r="AC374" s="6" t="str">
        <f>IF($Y374=AC$4,MAX(AC$1:AC373)+1,"")</f>
        <v/>
      </c>
      <c r="AD374" s="6" t="str">
        <f>IF($Y374=AD$4,MAX(AD$1:AD373)+1,"")</f>
        <v/>
      </c>
      <c r="AE374" s="6" t="str">
        <f>IF($Y374=AE$4,MAX(AE$1:AE373)+1,"")</f>
        <v/>
      </c>
      <c r="AF374" s="6" t="str">
        <f>IF($Y374=AF$4,MAX(AF$1:AF373)+1,"")</f>
        <v/>
      </c>
      <c r="AG374" s="6" t="str">
        <f>IF($Y374=AG$4,MAX(AG$1:AG373)+1,"")</f>
        <v/>
      </c>
      <c r="AH374" s="6">
        <f>IF($Y374=AH$4,MAX(AH$1:AH373)+1,"")</f>
        <v>69</v>
      </c>
      <c r="AI374" s="5">
        <f t="shared" si="79"/>
        <v>69</v>
      </c>
      <c r="AK374" s="6" t="str">
        <f>IF($W374=AK$4,MAX(AK$1:AK373)+1,"")</f>
        <v/>
      </c>
      <c r="AL374" s="6" t="str">
        <f>IF($W374=AL$4,MAX(AL$1:AL373)+1,"")</f>
        <v/>
      </c>
      <c r="AM374" s="6" t="str">
        <f>IF($W374=AM$4,MAX(AM$1:AM373)+1,"")</f>
        <v/>
      </c>
      <c r="AN374" s="6" t="str">
        <f>IF($W374=AN$4,MAX(AN$1:AN373)+1,"")</f>
        <v/>
      </c>
      <c r="AO374" s="6" t="str">
        <f>IF($W374=AO$4,MAX(AO$1:AO373)+1,"")</f>
        <v/>
      </c>
      <c r="AP374" s="6" t="str">
        <f>IF($W374=AP$4,MAX(AP$1:AP373)+1,"")</f>
        <v/>
      </c>
      <c r="AQ374" s="6" t="str">
        <f>IF($W374=AQ$4,MAX(AQ$1:AQ373)+1,"")</f>
        <v/>
      </c>
      <c r="AR374" s="6" t="str">
        <f>IF($W374=AR$4,MAX(AR$1:AR373)+1,"")</f>
        <v/>
      </c>
      <c r="AS374" s="6" t="str">
        <f>IF($W374=AS$4,MAX(AS$1:AS373)+1,"")</f>
        <v/>
      </c>
      <c r="AT374" s="6" t="str">
        <f>IF($W374=AT$4,MAX(AT$1:AT373)+1,"")</f>
        <v/>
      </c>
      <c r="AU374" s="6" t="str">
        <f>IF($W374=AU$4,MAX(AU$1:AU373)+1,"")</f>
        <v/>
      </c>
      <c r="AV374" s="6" t="str">
        <f>IF($W374=AV$4,MAX(AV$1:AV373)+1,"")</f>
        <v/>
      </c>
      <c r="AW374" s="6" t="str">
        <f>IF($W374=AW$4,MAX(AW$1:AW373)+1,"")</f>
        <v/>
      </c>
      <c r="AX374" s="6" t="str">
        <f>IF($W374=AX$4,MAX(AX$1:AX373)+1,"")</f>
        <v/>
      </c>
      <c r="AY374" s="6" t="str">
        <f>IF($W374=AY$4,MAX(AY$1:AY373)+1,"")</f>
        <v/>
      </c>
      <c r="AZ374" s="6" t="str">
        <f>IF($W374=AZ$4,MAX(AZ$1:AZ373)+1,"")</f>
        <v/>
      </c>
      <c r="BA374" s="6" t="str">
        <f>IF($W374=BA$4,MAX(BA$1:BA373)+1,"")</f>
        <v/>
      </c>
      <c r="BB374" s="6" t="str">
        <f>IF($W374=BB$4,MAX(BB$1:BB373)+1,"")</f>
        <v/>
      </c>
      <c r="BC374" s="6" t="str">
        <f>IF($W374=BC$4,MAX(BC$1:BC373)+1,"")</f>
        <v/>
      </c>
      <c r="BD374" s="6" t="str">
        <f>IF($W374=BD$4,MAX(BD$1:BD373)+1,"")</f>
        <v/>
      </c>
      <c r="BE374" s="6" t="str">
        <f>IF($W374=BE$4,MAX(BE$1:BE373)+1,"")</f>
        <v/>
      </c>
      <c r="BF374" s="6" t="str">
        <f>IF($W374=BF$4,MAX(BF$1:BF373)+1,"")</f>
        <v/>
      </c>
      <c r="BG374" s="6" t="str">
        <f>IF($W374=BG$4,MAX(BG$1:BG373)+1,"")</f>
        <v/>
      </c>
      <c r="BH374" s="6" t="str">
        <f>IF($W374=BH$4,MAX(BH$1:BH373)+1,"")</f>
        <v/>
      </c>
      <c r="BI374" s="6" t="str">
        <f>IF($W374=BI$4,MAX(BI$1:BI373)+1,"")</f>
        <v/>
      </c>
      <c r="BJ374" s="6" t="str">
        <f>IF($W374=BJ$4,MAX(BJ$1:BJ373)+1,"")</f>
        <v/>
      </c>
      <c r="BK374" s="6" t="str">
        <f>IF($W374=BK$4,MAX(BK$1:BK373)+1,"")</f>
        <v/>
      </c>
      <c r="BL374" s="6" t="str">
        <f>IF($W374=BL$4,MAX(BL$1:BL373)+1,"")</f>
        <v/>
      </c>
      <c r="BM374" s="6" t="str">
        <f>IF($W374=BM$4,MAX(BM$1:BM373)+1,"")</f>
        <v/>
      </c>
      <c r="BN374" s="6">
        <f>IF($W374=BN$4,MAX(BN$1:BN373)+1,"")</f>
        <v>1</v>
      </c>
      <c r="BO374" s="6" t="str">
        <f>IF($W374=BO$4,MAX(BO$1:BO373)+1,"")</f>
        <v/>
      </c>
      <c r="BP374" s="6" t="str">
        <f>IF($W374=BP$4,MAX(BP$1:BP373)+1,"")</f>
        <v/>
      </c>
      <c r="BQ374" s="6" t="str">
        <f>IF($W374=BQ$4,MAX(BQ$1:BQ373)+1,"")</f>
        <v/>
      </c>
      <c r="BR374" s="6" t="str">
        <f>IF($W374=BR$4,MAX(BR$1:BR373)+1,"")</f>
        <v/>
      </c>
      <c r="BS374" s="6" t="str">
        <f>IF($W374=BS$4,MAX(BS$1:BS373)+1,"")</f>
        <v/>
      </c>
      <c r="BT374" s="6" t="str">
        <f>IF($W374=BT$4,MAX(BT$1:BT373)+1,"")</f>
        <v/>
      </c>
      <c r="BU374" s="6" t="str">
        <f>IF($W374=BU$4,MAX(BU$1:BU373)+1,"")</f>
        <v/>
      </c>
      <c r="BV374" s="6" t="str">
        <f>IF($W374=BV$4,MAX(BV$1:BV373)+1,"")</f>
        <v/>
      </c>
      <c r="BW374" s="6" t="str">
        <f>IF($W374=BW$4,MAX(BW$1:BW373)+1,"")</f>
        <v/>
      </c>
      <c r="BX374" s="6" t="str">
        <f>IF($W374=BX$4,MAX(BX$1:BX373)+1,"")</f>
        <v/>
      </c>
      <c r="BY374" s="6" t="str">
        <f>IF($W374=BY$4,MAX(BY$1:BY373)+1,"")</f>
        <v/>
      </c>
      <c r="BZ374" s="6" t="str">
        <f>IF($W374=BZ$4,MAX(BZ$1:BZ373)+1,"")</f>
        <v/>
      </c>
      <c r="CA374" s="6" t="str">
        <f>IF($W374=CA$4,MAX(CA$1:CA373)+1,"")</f>
        <v/>
      </c>
      <c r="CB374" s="6" t="str">
        <f>IF($W374=CB$4,MAX(CB$1:CB373)+1,"")</f>
        <v/>
      </c>
      <c r="CC374" s="6" t="str">
        <f>IF($W374=CC$4,MAX(CC$1:CC373)+1,"")</f>
        <v/>
      </c>
      <c r="CD374" s="6" t="str">
        <f>IF($W374=CD$4,MAX(CD$1:CD373)+1,"")</f>
        <v/>
      </c>
      <c r="CE374" s="6" t="str">
        <f>IF($W374=CE$4,MAX(CE$1:CE373)+1,"")</f>
        <v/>
      </c>
      <c r="CF374" s="6" t="str">
        <f>IF($W374=CF$4,MAX(CF$1:CF373)+1,"")</f>
        <v/>
      </c>
      <c r="CG374" s="6" t="str">
        <f>IF($W374=CG$4,MAX(CG$1:CG373)+1,"")</f>
        <v/>
      </c>
      <c r="CH374" s="6" t="str">
        <f>IF($W374=CH$4,MAX(CH$1:CH373)+1,"")</f>
        <v/>
      </c>
      <c r="CI374" s="6" t="str">
        <f>IF($W374=CI$4,MAX(CI$1:CI373)+1,"")</f>
        <v/>
      </c>
      <c r="CJ374" s="6" t="str">
        <f>IF($W374=CJ$4,MAX(CJ$1:CJ373)+1,"")</f>
        <v/>
      </c>
      <c r="CK374" s="6" t="str">
        <f>IF($W374=CK$4,MAX(CK$1:CK373)+1,"")</f>
        <v/>
      </c>
      <c r="CL374" s="6" t="str">
        <f>IF($W374=CL$4,MAX(CL$1:CL373)+1,"")</f>
        <v/>
      </c>
      <c r="CM374" s="6" t="str">
        <f>IF($W374=CM$4,MAX(CM$1:CM373)+1,"")</f>
        <v/>
      </c>
      <c r="CN374" s="6" t="str">
        <f>IF($W374=CN$4,MAX(CN$1:CN373)+1,"")</f>
        <v/>
      </c>
      <c r="CO374" s="6" t="str">
        <f>IF($W374=CO$4,MAX(CO$1:CO373)+1,"")</f>
        <v/>
      </c>
      <c r="CP374" s="6" t="str">
        <f>IF($W374=CP$4,MAX(CP$1:CP373)+1,"")</f>
        <v/>
      </c>
      <c r="CQ374" s="6" t="str">
        <f>IF($W374=CQ$4,MAX(CQ$1:CQ373)+1,"")</f>
        <v/>
      </c>
      <c r="CR374" s="6" t="str">
        <f>IF($W374=CR$4,MAX(CR$1:CR373)+1,"")</f>
        <v/>
      </c>
      <c r="CS374" s="6" t="str">
        <f>IF($W374=CS$4,MAX(CS$1:CS373)+1,"")</f>
        <v/>
      </c>
      <c r="CT374" s="5">
        <f t="shared" si="80"/>
        <v>1</v>
      </c>
      <c r="CU374" s="6" t="str">
        <f t="shared" si="81"/>
        <v>1860401338879</v>
      </c>
      <c r="CV374" s="5" t="str">
        <f t="shared" si="82"/>
        <v>เด็กชาย</v>
      </c>
      <c r="CW374" s="5" t="str" cm="1">
        <f t="array" ref="CW374">RIGHT(F374,MIN(LEN(SUBSTITUTE(F374,รายชื่อนักเรียนแยกห้อง!$AD$5:$AD$8,""))))</f>
        <v>พัสกร</v>
      </c>
      <c r="CX374" s="6">
        <f t="shared" si="83"/>
        <v>0</v>
      </c>
      <c r="CY374" s="6" t="str">
        <f t="shared" si="84"/>
        <v/>
      </c>
      <c r="CZ374" s="5" t="str">
        <f t="shared" si="85"/>
        <v>มัธยมศึกษาปีที่ 3/2-0</v>
      </c>
      <c r="DA374" s="5" t="str">
        <f t="shared" si="86"/>
        <v>มัธยมศึกษาปีที่ 3/2-</v>
      </c>
      <c r="DC374" s="6" t="str">
        <f>IF(DB374="วิทย์-คณิต (เตรียมวิศวะ)",MAX($DC$1:DC373)+1,"")</f>
        <v/>
      </c>
      <c r="DD374" s="6" t="str">
        <f>IF(DB374="วิทย์-คณิต (วิทยาศาสตร์สุขภาพ)",MAX($DD$1:DD373)+1,"")</f>
        <v/>
      </c>
      <c r="DE374" s="6" t="str">
        <f>IF(DB374="ศิลป์การจัดการธุรกิจการค้าสมัยใหม่",MAX($DE$1:DE373)+1,"")</f>
        <v/>
      </c>
      <c r="DF374" s="6" t="str">
        <f>IF(DB374="ศิลป์ภาษาจีนเพื่อธุรกิจ 4.0",MAX($DF$1:DF373)+1,"")</f>
        <v/>
      </c>
      <c r="DG374" s="6" t="str">
        <f>IF(DB374="ศิลป์ภาษาอังกฤษเพื่อการสื่อสารธุรกิจ",MAX($DG$1:DG373)+1,"")</f>
        <v/>
      </c>
      <c r="DH374" s="6" t="str">
        <f>IF(DB374="นวัตกรรมการจัดการเกษตร",MAX($DH$1:DH373)+1,"")</f>
        <v/>
      </c>
      <c r="DI374" s="5">
        <f t="shared" si="87"/>
        <v>0</v>
      </c>
      <c r="DJ374" s="5" t="str">
        <f t="shared" si="88"/>
        <v>มัธยมศึกษาปีที่ 3/2-1</v>
      </c>
      <c r="DK374" s="5" t="str">
        <f t="shared" si="89"/>
        <v>-0</v>
      </c>
      <c r="DL374" s="5" t="str">
        <f t="shared" si="90"/>
        <v>มัธยมศึกษาปีที่ 3</v>
      </c>
    </row>
    <row r="375" spans="1:116">
      <c r="A375" s="5" t="str">
        <f t="shared" si="91"/>
        <v>มัธยมศึกษาปีที่ 3/2-2</v>
      </c>
      <c r="B375" s="5" t="str">
        <f t="shared" si="77"/>
        <v>ช68309-2</v>
      </c>
      <c r="C375" s="5" t="str">
        <f t="shared" si="78"/>
        <v>-0</v>
      </c>
      <c r="D375" s="8">
        <v>2</v>
      </c>
      <c r="E375" s="9" t="s">
        <v>993</v>
      </c>
      <c r="F375" s="3" t="s">
        <v>994</v>
      </c>
      <c r="G375" s="3" t="s">
        <v>995</v>
      </c>
      <c r="H375" s="11">
        <v>1</v>
      </c>
      <c r="I375" s="11">
        <v>7</v>
      </c>
      <c r="J375" s="11">
        <v>0</v>
      </c>
      <c r="K375" s="11">
        <v>9</v>
      </c>
      <c r="L375" s="11">
        <v>9</v>
      </c>
      <c r="M375" s="11">
        <v>0</v>
      </c>
      <c r="N375" s="11">
        <v>1</v>
      </c>
      <c r="O375" s="11">
        <v>8</v>
      </c>
      <c r="P375" s="11">
        <v>6</v>
      </c>
      <c r="Q375" s="11">
        <v>3</v>
      </c>
      <c r="R375" s="11">
        <v>5</v>
      </c>
      <c r="S375" s="11">
        <v>1</v>
      </c>
      <c r="T375" s="11">
        <v>3</v>
      </c>
      <c r="U375" s="11" t="s">
        <v>584</v>
      </c>
      <c r="W375" s="6" t="str">
        <f>IF(X375="","",IF(X375=รายชื่อชมรม!$B$23,รายชื่อชมรม!$A$23,IF(X375=รายชื่อชมรม!$B$24,รายชื่อชมรม!$A$24,IF(X375=รายชื่อชมรม!$B$25,รายชื่อชมรม!$A$25,IF(X375=รายชื่อชมรม!$B$26,รายชื่อชมรม!$A$26,IF(X375=รายชื่อชมรม!$B$27,รายชื่อชมรม!$A$27,IF(X375=รายชื่อชมรม!$B$28,รายชื่อชมรม!$A$28,IF(X375=รายชื่อชมรม!$B$29,รายชื่อชมรม!$A$29,IF(X375=รายชื่อชมรม!$B$30,รายชื่อชมรม!$A$30,IF(X375=รายชื่อชมรม!$B$31,รายชื่อชมรม!$A$31,IF(X375=รายชื่อชมรม!$B$32,รายชื่อชมรม!$A$32,"-")))))))))))</f>
        <v>ช68309</v>
      </c>
      <c r="X375" s="6" t="s">
        <v>1410</v>
      </c>
      <c r="Y375" s="6" t="str">
        <f>IF(W375=0,"",IF(W375="-","",IF(W375="","",VLOOKUP(W375,รายชื่อชมรม!$A$3:$F$83,3,FALSE))))</f>
        <v>นางสาวจันทนา  เกิดจันทร์ตรง</v>
      </c>
      <c r="Z375" s="6" t="str">
        <f>IF(Y375=$Z$4,MAX(Z$1:$Z374)+1,"")</f>
        <v/>
      </c>
      <c r="AA375" s="6" t="str">
        <f>IF($Y375=AA$4,MAX(AA$1:AA374)+1,"")</f>
        <v/>
      </c>
      <c r="AB375" s="6" t="str">
        <f>IF($Y375=AB$4,MAX(AB$1:AB374)+1,"")</f>
        <v/>
      </c>
      <c r="AC375" s="6" t="str">
        <f>IF($Y375=AC$4,MAX(AC$1:AC374)+1,"")</f>
        <v/>
      </c>
      <c r="AD375" s="6" t="str">
        <f>IF($Y375=AD$4,MAX(AD$1:AD374)+1,"")</f>
        <v/>
      </c>
      <c r="AE375" s="6" t="str">
        <f>IF($Y375=AE$4,MAX(AE$1:AE374)+1,"")</f>
        <v/>
      </c>
      <c r="AF375" s="6" t="str">
        <f>IF($Y375=AF$4,MAX(AF$1:AF374)+1,"")</f>
        <v/>
      </c>
      <c r="AG375" s="6" t="str">
        <f>IF($Y375=AG$4,MAX(AG$1:AG374)+1,"")</f>
        <v/>
      </c>
      <c r="AH375" s="6">
        <f>IF($Y375=AH$4,MAX(AH$1:AH374)+1,"")</f>
        <v>70</v>
      </c>
      <c r="AI375" s="5">
        <f t="shared" si="79"/>
        <v>70</v>
      </c>
      <c r="AK375" s="6" t="str">
        <f>IF($W375=AK$4,MAX(AK$1:AK374)+1,"")</f>
        <v/>
      </c>
      <c r="AL375" s="6" t="str">
        <f>IF($W375=AL$4,MAX(AL$1:AL374)+1,"")</f>
        <v/>
      </c>
      <c r="AM375" s="6" t="str">
        <f>IF($W375=AM$4,MAX(AM$1:AM374)+1,"")</f>
        <v/>
      </c>
      <c r="AN375" s="6" t="str">
        <f>IF($W375=AN$4,MAX(AN$1:AN374)+1,"")</f>
        <v/>
      </c>
      <c r="AO375" s="6" t="str">
        <f>IF($W375=AO$4,MAX(AO$1:AO374)+1,"")</f>
        <v/>
      </c>
      <c r="AP375" s="6" t="str">
        <f>IF($W375=AP$4,MAX(AP$1:AP374)+1,"")</f>
        <v/>
      </c>
      <c r="AQ375" s="6" t="str">
        <f>IF($W375=AQ$4,MAX(AQ$1:AQ374)+1,"")</f>
        <v/>
      </c>
      <c r="AR375" s="6" t="str">
        <f>IF($W375=AR$4,MAX(AR$1:AR374)+1,"")</f>
        <v/>
      </c>
      <c r="AS375" s="6" t="str">
        <f>IF($W375=AS$4,MAX(AS$1:AS374)+1,"")</f>
        <v/>
      </c>
      <c r="AT375" s="6" t="str">
        <f>IF($W375=AT$4,MAX(AT$1:AT374)+1,"")</f>
        <v/>
      </c>
      <c r="AU375" s="6" t="str">
        <f>IF($W375=AU$4,MAX(AU$1:AU374)+1,"")</f>
        <v/>
      </c>
      <c r="AV375" s="6" t="str">
        <f>IF($W375=AV$4,MAX(AV$1:AV374)+1,"")</f>
        <v/>
      </c>
      <c r="AW375" s="6" t="str">
        <f>IF($W375=AW$4,MAX(AW$1:AW374)+1,"")</f>
        <v/>
      </c>
      <c r="AX375" s="6" t="str">
        <f>IF($W375=AX$4,MAX(AX$1:AX374)+1,"")</f>
        <v/>
      </c>
      <c r="AY375" s="6" t="str">
        <f>IF($W375=AY$4,MAX(AY$1:AY374)+1,"")</f>
        <v/>
      </c>
      <c r="AZ375" s="6" t="str">
        <f>IF($W375=AZ$4,MAX(AZ$1:AZ374)+1,"")</f>
        <v/>
      </c>
      <c r="BA375" s="6" t="str">
        <f>IF($W375=BA$4,MAX(BA$1:BA374)+1,"")</f>
        <v/>
      </c>
      <c r="BB375" s="6" t="str">
        <f>IF($W375=BB$4,MAX(BB$1:BB374)+1,"")</f>
        <v/>
      </c>
      <c r="BC375" s="6" t="str">
        <f>IF($W375=BC$4,MAX(BC$1:BC374)+1,"")</f>
        <v/>
      </c>
      <c r="BD375" s="6" t="str">
        <f>IF($W375=BD$4,MAX(BD$1:BD374)+1,"")</f>
        <v/>
      </c>
      <c r="BE375" s="6" t="str">
        <f>IF($W375=BE$4,MAX(BE$1:BE374)+1,"")</f>
        <v/>
      </c>
      <c r="BF375" s="6" t="str">
        <f>IF($W375=BF$4,MAX(BF$1:BF374)+1,"")</f>
        <v/>
      </c>
      <c r="BG375" s="6" t="str">
        <f>IF($W375=BG$4,MAX(BG$1:BG374)+1,"")</f>
        <v/>
      </c>
      <c r="BH375" s="6" t="str">
        <f>IF($W375=BH$4,MAX(BH$1:BH374)+1,"")</f>
        <v/>
      </c>
      <c r="BI375" s="6" t="str">
        <f>IF($W375=BI$4,MAX(BI$1:BI374)+1,"")</f>
        <v/>
      </c>
      <c r="BJ375" s="6" t="str">
        <f>IF($W375=BJ$4,MAX(BJ$1:BJ374)+1,"")</f>
        <v/>
      </c>
      <c r="BK375" s="6" t="str">
        <f>IF($W375=BK$4,MAX(BK$1:BK374)+1,"")</f>
        <v/>
      </c>
      <c r="BL375" s="6" t="str">
        <f>IF($W375=BL$4,MAX(BL$1:BL374)+1,"")</f>
        <v/>
      </c>
      <c r="BM375" s="6" t="str">
        <f>IF($W375=BM$4,MAX(BM$1:BM374)+1,"")</f>
        <v/>
      </c>
      <c r="BN375" s="6">
        <f>IF($W375=BN$4,MAX(BN$1:BN374)+1,"")</f>
        <v>2</v>
      </c>
      <c r="BO375" s="6" t="str">
        <f>IF($W375=BO$4,MAX(BO$1:BO374)+1,"")</f>
        <v/>
      </c>
      <c r="BP375" s="6" t="str">
        <f>IF($W375=BP$4,MAX(BP$1:BP374)+1,"")</f>
        <v/>
      </c>
      <c r="BQ375" s="6" t="str">
        <f>IF($W375=BQ$4,MAX(BQ$1:BQ374)+1,"")</f>
        <v/>
      </c>
      <c r="BR375" s="6" t="str">
        <f>IF($W375=BR$4,MAX(BR$1:BR374)+1,"")</f>
        <v/>
      </c>
      <c r="BS375" s="6" t="str">
        <f>IF($W375=BS$4,MAX(BS$1:BS374)+1,"")</f>
        <v/>
      </c>
      <c r="BT375" s="6" t="str">
        <f>IF($W375=BT$4,MAX(BT$1:BT374)+1,"")</f>
        <v/>
      </c>
      <c r="BU375" s="6" t="str">
        <f>IF($W375=BU$4,MAX(BU$1:BU374)+1,"")</f>
        <v/>
      </c>
      <c r="BV375" s="6" t="str">
        <f>IF($W375=BV$4,MAX(BV$1:BV374)+1,"")</f>
        <v/>
      </c>
      <c r="BW375" s="6" t="str">
        <f>IF($W375=BW$4,MAX(BW$1:BW374)+1,"")</f>
        <v/>
      </c>
      <c r="BX375" s="6" t="str">
        <f>IF($W375=BX$4,MAX(BX$1:BX374)+1,"")</f>
        <v/>
      </c>
      <c r="BY375" s="6" t="str">
        <f>IF($W375=BY$4,MAX(BY$1:BY374)+1,"")</f>
        <v/>
      </c>
      <c r="BZ375" s="6" t="str">
        <f>IF($W375=BZ$4,MAX(BZ$1:BZ374)+1,"")</f>
        <v/>
      </c>
      <c r="CA375" s="6" t="str">
        <f>IF($W375=CA$4,MAX(CA$1:CA374)+1,"")</f>
        <v/>
      </c>
      <c r="CB375" s="6" t="str">
        <f>IF($W375=CB$4,MAX(CB$1:CB374)+1,"")</f>
        <v/>
      </c>
      <c r="CC375" s="6" t="str">
        <f>IF($W375=CC$4,MAX(CC$1:CC374)+1,"")</f>
        <v/>
      </c>
      <c r="CD375" s="6" t="str">
        <f>IF($W375=CD$4,MAX(CD$1:CD374)+1,"")</f>
        <v/>
      </c>
      <c r="CE375" s="6" t="str">
        <f>IF($W375=CE$4,MAX(CE$1:CE374)+1,"")</f>
        <v/>
      </c>
      <c r="CF375" s="6" t="str">
        <f>IF($W375=CF$4,MAX(CF$1:CF374)+1,"")</f>
        <v/>
      </c>
      <c r="CG375" s="6" t="str">
        <f>IF($W375=CG$4,MAX(CG$1:CG374)+1,"")</f>
        <v/>
      </c>
      <c r="CH375" s="6" t="str">
        <f>IF($W375=CH$4,MAX(CH$1:CH374)+1,"")</f>
        <v/>
      </c>
      <c r="CI375" s="6" t="str">
        <f>IF($W375=CI$4,MAX(CI$1:CI374)+1,"")</f>
        <v/>
      </c>
      <c r="CJ375" s="6" t="str">
        <f>IF($W375=CJ$4,MAX(CJ$1:CJ374)+1,"")</f>
        <v/>
      </c>
      <c r="CK375" s="6" t="str">
        <f>IF($W375=CK$4,MAX(CK$1:CK374)+1,"")</f>
        <v/>
      </c>
      <c r="CL375" s="6" t="str">
        <f>IF($W375=CL$4,MAX(CL$1:CL374)+1,"")</f>
        <v/>
      </c>
      <c r="CM375" s="6" t="str">
        <f>IF($W375=CM$4,MAX(CM$1:CM374)+1,"")</f>
        <v/>
      </c>
      <c r="CN375" s="6" t="str">
        <f>IF($W375=CN$4,MAX(CN$1:CN374)+1,"")</f>
        <v/>
      </c>
      <c r="CO375" s="6" t="str">
        <f>IF($W375=CO$4,MAX(CO$1:CO374)+1,"")</f>
        <v/>
      </c>
      <c r="CP375" s="6" t="str">
        <f>IF($W375=CP$4,MAX(CP$1:CP374)+1,"")</f>
        <v/>
      </c>
      <c r="CQ375" s="6" t="str">
        <f>IF($W375=CQ$4,MAX(CQ$1:CQ374)+1,"")</f>
        <v/>
      </c>
      <c r="CR375" s="6" t="str">
        <f>IF($W375=CR$4,MAX(CR$1:CR374)+1,"")</f>
        <v/>
      </c>
      <c r="CS375" s="6" t="str">
        <f>IF($W375=CS$4,MAX(CS$1:CS374)+1,"")</f>
        <v/>
      </c>
      <c r="CT375" s="5">
        <f t="shared" si="80"/>
        <v>2</v>
      </c>
      <c r="CU375" s="6" t="str">
        <f t="shared" si="81"/>
        <v>1709901863513</v>
      </c>
      <c r="CV375" s="5" t="str">
        <f t="shared" si="82"/>
        <v>เด็กชาย</v>
      </c>
      <c r="CW375" s="5" t="str" cm="1">
        <f t="array" ref="CW375">RIGHT(F375,MIN(LEN(SUBSTITUTE(F375,รายชื่อนักเรียนแยกห้อง!$AD$5:$AD$8,""))))</f>
        <v>ภูวนัตถ์</v>
      </c>
      <c r="CX375" s="6">
        <f t="shared" si="83"/>
        <v>0</v>
      </c>
      <c r="CY375" s="6" t="str">
        <f t="shared" si="84"/>
        <v/>
      </c>
      <c r="CZ375" s="5" t="str">
        <f t="shared" si="85"/>
        <v>มัธยมศึกษาปีที่ 3/2-0</v>
      </c>
      <c r="DA375" s="5" t="str">
        <f t="shared" si="86"/>
        <v>มัธยมศึกษาปีที่ 3/2-</v>
      </c>
      <c r="DC375" s="6" t="str">
        <f>IF(DB375="วิทย์-คณิต (เตรียมวิศวะ)",MAX($DC$1:DC374)+1,"")</f>
        <v/>
      </c>
      <c r="DD375" s="6" t="str">
        <f>IF(DB375="วิทย์-คณิต (วิทยาศาสตร์สุขภาพ)",MAX($DD$1:DD374)+1,"")</f>
        <v/>
      </c>
      <c r="DE375" s="6" t="str">
        <f>IF(DB375="ศิลป์การจัดการธุรกิจการค้าสมัยใหม่",MAX($DE$1:DE374)+1,"")</f>
        <v/>
      </c>
      <c r="DF375" s="6" t="str">
        <f>IF(DB375="ศิลป์ภาษาจีนเพื่อธุรกิจ 4.0",MAX($DF$1:DF374)+1,"")</f>
        <v/>
      </c>
      <c r="DG375" s="6" t="str">
        <f>IF(DB375="ศิลป์ภาษาอังกฤษเพื่อการสื่อสารธุรกิจ",MAX($DG$1:DG374)+1,"")</f>
        <v/>
      </c>
      <c r="DH375" s="6" t="str">
        <f>IF(DB375="นวัตกรรมการจัดการเกษตร",MAX($DH$1:DH374)+1,"")</f>
        <v/>
      </c>
      <c r="DI375" s="5">
        <f t="shared" si="87"/>
        <v>0</v>
      </c>
      <c r="DJ375" s="5" t="str">
        <f t="shared" si="88"/>
        <v>มัธยมศึกษาปีที่ 3/2-2</v>
      </c>
      <c r="DK375" s="5" t="str">
        <f t="shared" si="89"/>
        <v>-0</v>
      </c>
      <c r="DL375" s="5" t="str">
        <f t="shared" si="90"/>
        <v>มัธยมศึกษาปีที่ 3</v>
      </c>
    </row>
    <row r="376" spans="1:116">
      <c r="A376" s="5" t="str">
        <f t="shared" si="91"/>
        <v>มัธยมศึกษาปีที่ 3/2-3</v>
      </c>
      <c r="B376" s="5" t="str">
        <f t="shared" si="77"/>
        <v>ช68309-3</v>
      </c>
      <c r="C376" s="5" t="str">
        <f t="shared" si="78"/>
        <v>-0</v>
      </c>
      <c r="D376" s="8">
        <v>3</v>
      </c>
      <c r="E376" s="9" t="s">
        <v>996</v>
      </c>
      <c r="F376" s="3" t="s">
        <v>997</v>
      </c>
      <c r="G376" s="3" t="s">
        <v>998</v>
      </c>
      <c r="H376" s="11">
        <v>1</v>
      </c>
      <c r="I376" s="11">
        <v>7</v>
      </c>
      <c r="J376" s="11">
        <v>5</v>
      </c>
      <c r="K376" s="11">
        <v>9</v>
      </c>
      <c r="L376" s="11">
        <v>9</v>
      </c>
      <c r="M376" s="11">
        <v>0</v>
      </c>
      <c r="N376" s="11">
        <v>0</v>
      </c>
      <c r="O376" s="11">
        <v>5</v>
      </c>
      <c r="P376" s="11">
        <v>2</v>
      </c>
      <c r="Q376" s="11">
        <v>3</v>
      </c>
      <c r="R376" s="11">
        <v>7</v>
      </c>
      <c r="S376" s="11">
        <v>4</v>
      </c>
      <c r="T376" s="11">
        <v>3</v>
      </c>
      <c r="U376" s="11" t="s">
        <v>584</v>
      </c>
      <c r="W376" s="6" t="str">
        <f>IF(X376="","",IF(X376=รายชื่อชมรม!$B$23,รายชื่อชมรม!$A$23,IF(X376=รายชื่อชมรม!$B$24,รายชื่อชมรม!$A$24,IF(X376=รายชื่อชมรม!$B$25,รายชื่อชมรม!$A$25,IF(X376=รายชื่อชมรม!$B$26,รายชื่อชมรม!$A$26,IF(X376=รายชื่อชมรม!$B$27,รายชื่อชมรม!$A$27,IF(X376=รายชื่อชมรม!$B$28,รายชื่อชมรม!$A$28,IF(X376=รายชื่อชมรม!$B$29,รายชื่อชมรม!$A$29,IF(X376=รายชื่อชมรม!$B$30,รายชื่อชมรม!$A$30,IF(X376=รายชื่อชมรม!$B$31,รายชื่อชมรม!$A$31,IF(X376=รายชื่อชมรม!$B$32,รายชื่อชมรม!$A$32,"-")))))))))))</f>
        <v>ช68309</v>
      </c>
      <c r="X376" s="6" t="s">
        <v>1410</v>
      </c>
      <c r="Y376" s="6" t="str">
        <f>IF(W376=0,"",IF(W376="-","",IF(W376="","",VLOOKUP(W376,รายชื่อชมรม!$A$3:$F$83,3,FALSE))))</f>
        <v>นางสาวจันทนา  เกิดจันทร์ตรง</v>
      </c>
      <c r="Z376" s="6" t="str">
        <f>IF(Y376=$Z$4,MAX(Z$1:$Z375)+1,"")</f>
        <v/>
      </c>
      <c r="AA376" s="6" t="str">
        <f>IF($Y376=AA$4,MAX(AA$1:AA375)+1,"")</f>
        <v/>
      </c>
      <c r="AB376" s="6" t="str">
        <f>IF($Y376=AB$4,MAX(AB$1:AB375)+1,"")</f>
        <v/>
      </c>
      <c r="AC376" s="6" t="str">
        <f>IF($Y376=AC$4,MAX(AC$1:AC375)+1,"")</f>
        <v/>
      </c>
      <c r="AD376" s="6" t="str">
        <f>IF($Y376=AD$4,MAX(AD$1:AD375)+1,"")</f>
        <v/>
      </c>
      <c r="AE376" s="6" t="str">
        <f>IF($Y376=AE$4,MAX(AE$1:AE375)+1,"")</f>
        <v/>
      </c>
      <c r="AF376" s="6" t="str">
        <f>IF($Y376=AF$4,MAX(AF$1:AF375)+1,"")</f>
        <v/>
      </c>
      <c r="AG376" s="6" t="str">
        <f>IF($Y376=AG$4,MAX(AG$1:AG375)+1,"")</f>
        <v/>
      </c>
      <c r="AH376" s="6">
        <f>IF($Y376=AH$4,MAX(AH$1:AH375)+1,"")</f>
        <v>71</v>
      </c>
      <c r="AI376" s="5">
        <f t="shared" si="79"/>
        <v>71</v>
      </c>
      <c r="AK376" s="6" t="str">
        <f>IF($W376=AK$4,MAX(AK$1:AK375)+1,"")</f>
        <v/>
      </c>
      <c r="AL376" s="6" t="str">
        <f>IF($W376=AL$4,MAX(AL$1:AL375)+1,"")</f>
        <v/>
      </c>
      <c r="AM376" s="6" t="str">
        <f>IF($W376=AM$4,MAX(AM$1:AM375)+1,"")</f>
        <v/>
      </c>
      <c r="AN376" s="6" t="str">
        <f>IF($W376=AN$4,MAX(AN$1:AN375)+1,"")</f>
        <v/>
      </c>
      <c r="AO376" s="6" t="str">
        <f>IF($W376=AO$4,MAX(AO$1:AO375)+1,"")</f>
        <v/>
      </c>
      <c r="AP376" s="6" t="str">
        <f>IF($W376=AP$4,MAX(AP$1:AP375)+1,"")</f>
        <v/>
      </c>
      <c r="AQ376" s="6" t="str">
        <f>IF($W376=AQ$4,MAX(AQ$1:AQ375)+1,"")</f>
        <v/>
      </c>
      <c r="AR376" s="6" t="str">
        <f>IF($W376=AR$4,MAX(AR$1:AR375)+1,"")</f>
        <v/>
      </c>
      <c r="AS376" s="6" t="str">
        <f>IF($W376=AS$4,MAX(AS$1:AS375)+1,"")</f>
        <v/>
      </c>
      <c r="AT376" s="6" t="str">
        <f>IF($W376=AT$4,MAX(AT$1:AT375)+1,"")</f>
        <v/>
      </c>
      <c r="AU376" s="6" t="str">
        <f>IF($W376=AU$4,MAX(AU$1:AU375)+1,"")</f>
        <v/>
      </c>
      <c r="AV376" s="6" t="str">
        <f>IF($W376=AV$4,MAX(AV$1:AV375)+1,"")</f>
        <v/>
      </c>
      <c r="AW376" s="6" t="str">
        <f>IF($W376=AW$4,MAX(AW$1:AW375)+1,"")</f>
        <v/>
      </c>
      <c r="AX376" s="6" t="str">
        <f>IF($W376=AX$4,MAX(AX$1:AX375)+1,"")</f>
        <v/>
      </c>
      <c r="AY376" s="6" t="str">
        <f>IF($W376=AY$4,MAX(AY$1:AY375)+1,"")</f>
        <v/>
      </c>
      <c r="AZ376" s="6" t="str">
        <f>IF($W376=AZ$4,MAX(AZ$1:AZ375)+1,"")</f>
        <v/>
      </c>
      <c r="BA376" s="6" t="str">
        <f>IF($W376=BA$4,MAX(BA$1:BA375)+1,"")</f>
        <v/>
      </c>
      <c r="BB376" s="6" t="str">
        <f>IF($W376=BB$4,MAX(BB$1:BB375)+1,"")</f>
        <v/>
      </c>
      <c r="BC376" s="6" t="str">
        <f>IF($W376=BC$4,MAX(BC$1:BC375)+1,"")</f>
        <v/>
      </c>
      <c r="BD376" s="6" t="str">
        <f>IF($W376=BD$4,MAX(BD$1:BD375)+1,"")</f>
        <v/>
      </c>
      <c r="BE376" s="6" t="str">
        <f>IF($W376=BE$4,MAX(BE$1:BE375)+1,"")</f>
        <v/>
      </c>
      <c r="BF376" s="6" t="str">
        <f>IF($W376=BF$4,MAX(BF$1:BF375)+1,"")</f>
        <v/>
      </c>
      <c r="BG376" s="6" t="str">
        <f>IF($W376=BG$4,MAX(BG$1:BG375)+1,"")</f>
        <v/>
      </c>
      <c r="BH376" s="6" t="str">
        <f>IF($W376=BH$4,MAX(BH$1:BH375)+1,"")</f>
        <v/>
      </c>
      <c r="BI376" s="6" t="str">
        <f>IF($W376=BI$4,MAX(BI$1:BI375)+1,"")</f>
        <v/>
      </c>
      <c r="BJ376" s="6" t="str">
        <f>IF($W376=BJ$4,MAX(BJ$1:BJ375)+1,"")</f>
        <v/>
      </c>
      <c r="BK376" s="6" t="str">
        <f>IF($W376=BK$4,MAX(BK$1:BK375)+1,"")</f>
        <v/>
      </c>
      <c r="BL376" s="6" t="str">
        <f>IF($W376=BL$4,MAX(BL$1:BL375)+1,"")</f>
        <v/>
      </c>
      <c r="BM376" s="6" t="str">
        <f>IF($W376=BM$4,MAX(BM$1:BM375)+1,"")</f>
        <v/>
      </c>
      <c r="BN376" s="6">
        <f>IF($W376=BN$4,MAX(BN$1:BN375)+1,"")</f>
        <v>3</v>
      </c>
      <c r="BO376" s="6" t="str">
        <f>IF($W376=BO$4,MAX(BO$1:BO375)+1,"")</f>
        <v/>
      </c>
      <c r="BP376" s="6" t="str">
        <f>IF($W376=BP$4,MAX(BP$1:BP375)+1,"")</f>
        <v/>
      </c>
      <c r="BQ376" s="6" t="str">
        <f>IF($W376=BQ$4,MAX(BQ$1:BQ375)+1,"")</f>
        <v/>
      </c>
      <c r="BR376" s="6" t="str">
        <f>IF($W376=BR$4,MAX(BR$1:BR375)+1,"")</f>
        <v/>
      </c>
      <c r="BS376" s="6" t="str">
        <f>IF($W376=BS$4,MAX(BS$1:BS375)+1,"")</f>
        <v/>
      </c>
      <c r="BT376" s="6" t="str">
        <f>IF($W376=BT$4,MAX(BT$1:BT375)+1,"")</f>
        <v/>
      </c>
      <c r="BU376" s="6" t="str">
        <f>IF($W376=BU$4,MAX(BU$1:BU375)+1,"")</f>
        <v/>
      </c>
      <c r="BV376" s="6" t="str">
        <f>IF($W376=BV$4,MAX(BV$1:BV375)+1,"")</f>
        <v/>
      </c>
      <c r="BW376" s="6" t="str">
        <f>IF($W376=BW$4,MAX(BW$1:BW375)+1,"")</f>
        <v/>
      </c>
      <c r="BX376" s="6" t="str">
        <f>IF($W376=BX$4,MAX(BX$1:BX375)+1,"")</f>
        <v/>
      </c>
      <c r="BY376" s="6" t="str">
        <f>IF($W376=BY$4,MAX(BY$1:BY375)+1,"")</f>
        <v/>
      </c>
      <c r="BZ376" s="6" t="str">
        <f>IF($W376=BZ$4,MAX(BZ$1:BZ375)+1,"")</f>
        <v/>
      </c>
      <c r="CA376" s="6" t="str">
        <f>IF($W376=CA$4,MAX(CA$1:CA375)+1,"")</f>
        <v/>
      </c>
      <c r="CB376" s="6" t="str">
        <f>IF($W376=CB$4,MAX(CB$1:CB375)+1,"")</f>
        <v/>
      </c>
      <c r="CC376" s="6" t="str">
        <f>IF($W376=CC$4,MAX(CC$1:CC375)+1,"")</f>
        <v/>
      </c>
      <c r="CD376" s="6" t="str">
        <f>IF($W376=CD$4,MAX(CD$1:CD375)+1,"")</f>
        <v/>
      </c>
      <c r="CE376" s="6" t="str">
        <f>IF($W376=CE$4,MAX(CE$1:CE375)+1,"")</f>
        <v/>
      </c>
      <c r="CF376" s="6" t="str">
        <f>IF($W376=CF$4,MAX(CF$1:CF375)+1,"")</f>
        <v/>
      </c>
      <c r="CG376" s="6" t="str">
        <f>IF($W376=CG$4,MAX(CG$1:CG375)+1,"")</f>
        <v/>
      </c>
      <c r="CH376" s="6" t="str">
        <f>IF($W376=CH$4,MAX(CH$1:CH375)+1,"")</f>
        <v/>
      </c>
      <c r="CI376" s="6" t="str">
        <f>IF($W376=CI$4,MAX(CI$1:CI375)+1,"")</f>
        <v/>
      </c>
      <c r="CJ376" s="6" t="str">
        <f>IF($W376=CJ$4,MAX(CJ$1:CJ375)+1,"")</f>
        <v/>
      </c>
      <c r="CK376" s="6" t="str">
        <f>IF($W376=CK$4,MAX(CK$1:CK375)+1,"")</f>
        <v/>
      </c>
      <c r="CL376" s="6" t="str">
        <f>IF($W376=CL$4,MAX(CL$1:CL375)+1,"")</f>
        <v/>
      </c>
      <c r="CM376" s="6" t="str">
        <f>IF($W376=CM$4,MAX(CM$1:CM375)+1,"")</f>
        <v/>
      </c>
      <c r="CN376" s="6" t="str">
        <f>IF($W376=CN$4,MAX(CN$1:CN375)+1,"")</f>
        <v/>
      </c>
      <c r="CO376" s="6" t="str">
        <f>IF($W376=CO$4,MAX(CO$1:CO375)+1,"")</f>
        <v/>
      </c>
      <c r="CP376" s="6" t="str">
        <f>IF($W376=CP$4,MAX(CP$1:CP375)+1,"")</f>
        <v/>
      </c>
      <c r="CQ376" s="6" t="str">
        <f>IF($W376=CQ$4,MAX(CQ$1:CQ375)+1,"")</f>
        <v/>
      </c>
      <c r="CR376" s="6" t="str">
        <f>IF($W376=CR$4,MAX(CR$1:CR375)+1,"")</f>
        <v/>
      </c>
      <c r="CS376" s="6" t="str">
        <f>IF($W376=CS$4,MAX(CS$1:CS375)+1,"")</f>
        <v/>
      </c>
      <c r="CT376" s="5">
        <f t="shared" si="80"/>
        <v>3</v>
      </c>
      <c r="CU376" s="6" t="str">
        <f t="shared" si="81"/>
        <v>1759900523743</v>
      </c>
      <c r="CV376" s="5" t="str">
        <f t="shared" si="82"/>
        <v>เด็กชาย</v>
      </c>
      <c r="CW376" s="5" t="str" cm="1">
        <f t="array" ref="CW376">RIGHT(F376,MIN(LEN(SUBSTITUTE(F376,รายชื่อนักเรียนแยกห้อง!$AD$5:$AD$8,""))))</f>
        <v>เฉลิมชัย</v>
      </c>
      <c r="CX376" s="6">
        <f t="shared" si="83"/>
        <v>0</v>
      </c>
      <c r="CY376" s="6" t="str">
        <f t="shared" si="84"/>
        <v/>
      </c>
      <c r="CZ376" s="5" t="str">
        <f t="shared" si="85"/>
        <v>มัธยมศึกษาปีที่ 3/2-0</v>
      </c>
      <c r="DA376" s="5" t="str">
        <f t="shared" si="86"/>
        <v>มัธยมศึกษาปีที่ 3/2-</v>
      </c>
      <c r="DC376" s="6" t="str">
        <f>IF(DB376="วิทย์-คณิต (เตรียมวิศวะ)",MAX($DC$1:DC375)+1,"")</f>
        <v/>
      </c>
      <c r="DD376" s="6" t="str">
        <f>IF(DB376="วิทย์-คณิต (วิทยาศาสตร์สุขภาพ)",MAX($DD$1:DD375)+1,"")</f>
        <v/>
      </c>
      <c r="DE376" s="6" t="str">
        <f>IF(DB376="ศิลป์การจัดการธุรกิจการค้าสมัยใหม่",MAX($DE$1:DE375)+1,"")</f>
        <v/>
      </c>
      <c r="DF376" s="6" t="str">
        <f>IF(DB376="ศิลป์ภาษาจีนเพื่อธุรกิจ 4.0",MAX($DF$1:DF375)+1,"")</f>
        <v/>
      </c>
      <c r="DG376" s="6" t="str">
        <f>IF(DB376="ศิลป์ภาษาอังกฤษเพื่อการสื่อสารธุรกิจ",MAX($DG$1:DG375)+1,"")</f>
        <v/>
      </c>
      <c r="DH376" s="6" t="str">
        <f>IF(DB376="นวัตกรรมการจัดการเกษตร",MAX($DH$1:DH375)+1,"")</f>
        <v/>
      </c>
      <c r="DI376" s="5">
        <f t="shared" si="87"/>
        <v>0</v>
      </c>
      <c r="DJ376" s="5" t="str">
        <f t="shared" si="88"/>
        <v>มัธยมศึกษาปีที่ 3/2-3</v>
      </c>
      <c r="DK376" s="5" t="str">
        <f t="shared" si="89"/>
        <v>-0</v>
      </c>
      <c r="DL376" s="5" t="str">
        <f t="shared" si="90"/>
        <v>มัธยมศึกษาปีที่ 3</v>
      </c>
    </row>
    <row r="377" spans="1:116">
      <c r="A377" s="5" t="str">
        <f t="shared" si="91"/>
        <v>มัธยมศึกษาปีที่ 3/2-4</v>
      </c>
      <c r="B377" s="5" t="str">
        <f t="shared" si="77"/>
        <v>ช68309-4</v>
      </c>
      <c r="C377" s="5" t="str">
        <f t="shared" si="78"/>
        <v>-0</v>
      </c>
      <c r="D377" s="8">
        <v>4</v>
      </c>
      <c r="E377" s="9" t="s">
        <v>999</v>
      </c>
      <c r="F377" s="3" t="s">
        <v>1000</v>
      </c>
      <c r="G377" s="3" t="s">
        <v>1001</v>
      </c>
      <c r="H377" s="11">
        <v>1</v>
      </c>
      <c r="I377" s="11">
        <v>7</v>
      </c>
      <c r="J377" s="11">
        <v>4</v>
      </c>
      <c r="K377" s="11">
        <v>9</v>
      </c>
      <c r="L377" s="11">
        <v>8</v>
      </c>
      <c r="M377" s="11">
        <v>0</v>
      </c>
      <c r="N377" s="11">
        <v>0</v>
      </c>
      <c r="O377" s="11">
        <v>5</v>
      </c>
      <c r="P377" s="11">
        <v>1</v>
      </c>
      <c r="Q377" s="11">
        <v>5</v>
      </c>
      <c r="R377" s="11">
        <v>2</v>
      </c>
      <c r="S377" s="11">
        <v>2</v>
      </c>
      <c r="T377" s="11">
        <v>6</v>
      </c>
      <c r="U377" s="11" t="s">
        <v>584</v>
      </c>
      <c r="W377" s="6" t="str">
        <f>IF(X377="","",IF(X377=รายชื่อชมรม!$B$23,รายชื่อชมรม!$A$23,IF(X377=รายชื่อชมรม!$B$24,รายชื่อชมรม!$A$24,IF(X377=รายชื่อชมรม!$B$25,รายชื่อชมรม!$A$25,IF(X377=รายชื่อชมรม!$B$26,รายชื่อชมรม!$A$26,IF(X377=รายชื่อชมรม!$B$27,รายชื่อชมรม!$A$27,IF(X377=รายชื่อชมรม!$B$28,รายชื่อชมรม!$A$28,IF(X377=รายชื่อชมรม!$B$29,รายชื่อชมรม!$A$29,IF(X377=รายชื่อชมรม!$B$30,รายชื่อชมรม!$A$30,IF(X377=รายชื่อชมรม!$B$31,รายชื่อชมรม!$A$31,IF(X377=รายชื่อชมรม!$B$32,รายชื่อชมรม!$A$32,"-")))))))))))</f>
        <v>ช68309</v>
      </c>
      <c r="X377" s="6" t="s">
        <v>1410</v>
      </c>
      <c r="Y377" s="6" t="str">
        <f>IF(W377=0,"",IF(W377="-","",IF(W377="","",VLOOKUP(W377,รายชื่อชมรม!$A$3:$F$83,3,FALSE))))</f>
        <v>นางสาวจันทนา  เกิดจันทร์ตรง</v>
      </c>
      <c r="Z377" s="6" t="str">
        <f>IF(Y377=$Z$4,MAX(Z$1:$Z376)+1,"")</f>
        <v/>
      </c>
      <c r="AA377" s="6" t="str">
        <f>IF($Y377=AA$4,MAX(AA$1:AA376)+1,"")</f>
        <v/>
      </c>
      <c r="AB377" s="6" t="str">
        <f>IF($Y377=AB$4,MAX(AB$1:AB376)+1,"")</f>
        <v/>
      </c>
      <c r="AC377" s="6" t="str">
        <f>IF($Y377=AC$4,MAX(AC$1:AC376)+1,"")</f>
        <v/>
      </c>
      <c r="AD377" s="6" t="str">
        <f>IF($Y377=AD$4,MAX(AD$1:AD376)+1,"")</f>
        <v/>
      </c>
      <c r="AE377" s="6" t="str">
        <f>IF($Y377=AE$4,MAX(AE$1:AE376)+1,"")</f>
        <v/>
      </c>
      <c r="AF377" s="6" t="str">
        <f>IF($Y377=AF$4,MAX(AF$1:AF376)+1,"")</f>
        <v/>
      </c>
      <c r="AG377" s="6" t="str">
        <f>IF($Y377=AG$4,MAX(AG$1:AG376)+1,"")</f>
        <v/>
      </c>
      <c r="AH377" s="6">
        <f>IF($Y377=AH$4,MAX(AH$1:AH376)+1,"")</f>
        <v>72</v>
      </c>
      <c r="AI377" s="5">
        <f t="shared" si="79"/>
        <v>72</v>
      </c>
      <c r="AK377" s="6" t="str">
        <f>IF($W377=AK$4,MAX(AK$1:AK376)+1,"")</f>
        <v/>
      </c>
      <c r="AL377" s="6" t="str">
        <f>IF($W377=AL$4,MAX(AL$1:AL376)+1,"")</f>
        <v/>
      </c>
      <c r="AM377" s="6" t="str">
        <f>IF($W377=AM$4,MAX(AM$1:AM376)+1,"")</f>
        <v/>
      </c>
      <c r="AN377" s="6" t="str">
        <f>IF($W377=AN$4,MAX(AN$1:AN376)+1,"")</f>
        <v/>
      </c>
      <c r="AO377" s="6" t="str">
        <f>IF($W377=AO$4,MAX(AO$1:AO376)+1,"")</f>
        <v/>
      </c>
      <c r="AP377" s="6" t="str">
        <f>IF($W377=AP$4,MAX(AP$1:AP376)+1,"")</f>
        <v/>
      </c>
      <c r="AQ377" s="6" t="str">
        <f>IF($W377=AQ$4,MAX(AQ$1:AQ376)+1,"")</f>
        <v/>
      </c>
      <c r="AR377" s="6" t="str">
        <f>IF($W377=AR$4,MAX(AR$1:AR376)+1,"")</f>
        <v/>
      </c>
      <c r="AS377" s="6" t="str">
        <f>IF($W377=AS$4,MAX(AS$1:AS376)+1,"")</f>
        <v/>
      </c>
      <c r="AT377" s="6" t="str">
        <f>IF($W377=AT$4,MAX(AT$1:AT376)+1,"")</f>
        <v/>
      </c>
      <c r="AU377" s="6" t="str">
        <f>IF($W377=AU$4,MAX(AU$1:AU376)+1,"")</f>
        <v/>
      </c>
      <c r="AV377" s="6" t="str">
        <f>IF($W377=AV$4,MAX(AV$1:AV376)+1,"")</f>
        <v/>
      </c>
      <c r="AW377" s="6" t="str">
        <f>IF($W377=AW$4,MAX(AW$1:AW376)+1,"")</f>
        <v/>
      </c>
      <c r="AX377" s="6" t="str">
        <f>IF($W377=AX$4,MAX(AX$1:AX376)+1,"")</f>
        <v/>
      </c>
      <c r="AY377" s="6" t="str">
        <f>IF($W377=AY$4,MAX(AY$1:AY376)+1,"")</f>
        <v/>
      </c>
      <c r="AZ377" s="6" t="str">
        <f>IF($W377=AZ$4,MAX(AZ$1:AZ376)+1,"")</f>
        <v/>
      </c>
      <c r="BA377" s="6" t="str">
        <f>IF($W377=BA$4,MAX(BA$1:BA376)+1,"")</f>
        <v/>
      </c>
      <c r="BB377" s="6" t="str">
        <f>IF($W377=BB$4,MAX(BB$1:BB376)+1,"")</f>
        <v/>
      </c>
      <c r="BC377" s="6" t="str">
        <f>IF($W377=BC$4,MAX(BC$1:BC376)+1,"")</f>
        <v/>
      </c>
      <c r="BD377" s="6" t="str">
        <f>IF($W377=BD$4,MAX(BD$1:BD376)+1,"")</f>
        <v/>
      </c>
      <c r="BE377" s="6" t="str">
        <f>IF($W377=BE$4,MAX(BE$1:BE376)+1,"")</f>
        <v/>
      </c>
      <c r="BF377" s="6" t="str">
        <f>IF($W377=BF$4,MAX(BF$1:BF376)+1,"")</f>
        <v/>
      </c>
      <c r="BG377" s="6" t="str">
        <f>IF($W377=BG$4,MAX(BG$1:BG376)+1,"")</f>
        <v/>
      </c>
      <c r="BH377" s="6" t="str">
        <f>IF($W377=BH$4,MAX(BH$1:BH376)+1,"")</f>
        <v/>
      </c>
      <c r="BI377" s="6" t="str">
        <f>IF($W377=BI$4,MAX(BI$1:BI376)+1,"")</f>
        <v/>
      </c>
      <c r="BJ377" s="6" t="str">
        <f>IF($W377=BJ$4,MAX(BJ$1:BJ376)+1,"")</f>
        <v/>
      </c>
      <c r="BK377" s="6" t="str">
        <f>IF($W377=BK$4,MAX(BK$1:BK376)+1,"")</f>
        <v/>
      </c>
      <c r="BL377" s="6" t="str">
        <f>IF($W377=BL$4,MAX(BL$1:BL376)+1,"")</f>
        <v/>
      </c>
      <c r="BM377" s="6" t="str">
        <f>IF($W377=BM$4,MAX(BM$1:BM376)+1,"")</f>
        <v/>
      </c>
      <c r="BN377" s="6">
        <f>IF($W377=BN$4,MAX(BN$1:BN376)+1,"")</f>
        <v>4</v>
      </c>
      <c r="BO377" s="6" t="str">
        <f>IF($W377=BO$4,MAX(BO$1:BO376)+1,"")</f>
        <v/>
      </c>
      <c r="BP377" s="6" t="str">
        <f>IF($W377=BP$4,MAX(BP$1:BP376)+1,"")</f>
        <v/>
      </c>
      <c r="BQ377" s="6" t="str">
        <f>IF($W377=BQ$4,MAX(BQ$1:BQ376)+1,"")</f>
        <v/>
      </c>
      <c r="BR377" s="6" t="str">
        <f>IF($W377=BR$4,MAX(BR$1:BR376)+1,"")</f>
        <v/>
      </c>
      <c r="BS377" s="6" t="str">
        <f>IF($W377=BS$4,MAX(BS$1:BS376)+1,"")</f>
        <v/>
      </c>
      <c r="BT377" s="6" t="str">
        <f>IF($W377=BT$4,MAX(BT$1:BT376)+1,"")</f>
        <v/>
      </c>
      <c r="BU377" s="6" t="str">
        <f>IF($W377=BU$4,MAX(BU$1:BU376)+1,"")</f>
        <v/>
      </c>
      <c r="BV377" s="6" t="str">
        <f>IF($W377=BV$4,MAX(BV$1:BV376)+1,"")</f>
        <v/>
      </c>
      <c r="BW377" s="6" t="str">
        <f>IF($W377=BW$4,MAX(BW$1:BW376)+1,"")</f>
        <v/>
      </c>
      <c r="BX377" s="6" t="str">
        <f>IF($W377=BX$4,MAX(BX$1:BX376)+1,"")</f>
        <v/>
      </c>
      <c r="BY377" s="6" t="str">
        <f>IF($W377=BY$4,MAX(BY$1:BY376)+1,"")</f>
        <v/>
      </c>
      <c r="BZ377" s="6" t="str">
        <f>IF($W377=BZ$4,MAX(BZ$1:BZ376)+1,"")</f>
        <v/>
      </c>
      <c r="CA377" s="6" t="str">
        <f>IF($W377=CA$4,MAX(CA$1:CA376)+1,"")</f>
        <v/>
      </c>
      <c r="CB377" s="6" t="str">
        <f>IF($W377=CB$4,MAX(CB$1:CB376)+1,"")</f>
        <v/>
      </c>
      <c r="CC377" s="6" t="str">
        <f>IF($W377=CC$4,MAX(CC$1:CC376)+1,"")</f>
        <v/>
      </c>
      <c r="CD377" s="6" t="str">
        <f>IF($W377=CD$4,MAX(CD$1:CD376)+1,"")</f>
        <v/>
      </c>
      <c r="CE377" s="6" t="str">
        <f>IF($W377=CE$4,MAX(CE$1:CE376)+1,"")</f>
        <v/>
      </c>
      <c r="CF377" s="6" t="str">
        <f>IF($W377=CF$4,MAX(CF$1:CF376)+1,"")</f>
        <v/>
      </c>
      <c r="CG377" s="6" t="str">
        <f>IF($W377=CG$4,MAX(CG$1:CG376)+1,"")</f>
        <v/>
      </c>
      <c r="CH377" s="6" t="str">
        <f>IF($W377=CH$4,MAX(CH$1:CH376)+1,"")</f>
        <v/>
      </c>
      <c r="CI377" s="6" t="str">
        <f>IF($W377=CI$4,MAX(CI$1:CI376)+1,"")</f>
        <v/>
      </c>
      <c r="CJ377" s="6" t="str">
        <f>IF($W377=CJ$4,MAX(CJ$1:CJ376)+1,"")</f>
        <v/>
      </c>
      <c r="CK377" s="6" t="str">
        <f>IF($W377=CK$4,MAX(CK$1:CK376)+1,"")</f>
        <v/>
      </c>
      <c r="CL377" s="6" t="str">
        <f>IF($W377=CL$4,MAX(CL$1:CL376)+1,"")</f>
        <v/>
      </c>
      <c r="CM377" s="6" t="str">
        <f>IF($W377=CM$4,MAX(CM$1:CM376)+1,"")</f>
        <v/>
      </c>
      <c r="CN377" s="6" t="str">
        <f>IF($W377=CN$4,MAX(CN$1:CN376)+1,"")</f>
        <v/>
      </c>
      <c r="CO377" s="6" t="str">
        <f>IF($W377=CO$4,MAX(CO$1:CO376)+1,"")</f>
        <v/>
      </c>
      <c r="CP377" s="6" t="str">
        <f>IF($W377=CP$4,MAX(CP$1:CP376)+1,"")</f>
        <v/>
      </c>
      <c r="CQ377" s="6" t="str">
        <f>IF($W377=CQ$4,MAX(CQ$1:CQ376)+1,"")</f>
        <v/>
      </c>
      <c r="CR377" s="6" t="str">
        <f>IF($W377=CR$4,MAX(CR$1:CR376)+1,"")</f>
        <v/>
      </c>
      <c r="CS377" s="6" t="str">
        <f>IF($W377=CS$4,MAX(CS$1:CS376)+1,"")</f>
        <v/>
      </c>
      <c r="CT377" s="5">
        <f t="shared" si="80"/>
        <v>4</v>
      </c>
      <c r="CU377" s="6" t="str">
        <f t="shared" si="81"/>
        <v>1749800515226</v>
      </c>
      <c r="CV377" s="5" t="str">
        <f t="shared" si="82"/>
        <v>เด็กชาย</v>
      </c>
      <c r="CW377" s="5" t="str" cm="1">
        <f t="array" ref="CW377">RIGHT(F377,MIN(LEN(SUBSTITUTE(F377,รายชื่อนักเรียนแยกห้อง!$AD$5:$AD$8,""))))</f>
        <v>กวีวุฒิ</v>
      </c>
      <c r="CX377" s="6">
        <f t="shared" si="83"/>
        <v>0</v>
      </c>
      <c r="CY377" s="6" t="str">
        <f t="shared" si="84"/>
        <v/>
      </c>
      <c r="CZ377" s="5" t="str">
        <f t="shared" si="85"/>
        <v>มัธยมศึกษาปีที่ 3/2-0</v>
      </c>
      <c r="DA377" s="5" t="str">
        <f t="shared" si="86"/>
        <v>มัธยมศึกษาปีที่ 3/2-</v>
      </c>
      <c r="DC377" s="6" t="str">
        <f>IF(DB377="วิทย์-คณิต (เตรียมวิศวะ)",MAX($DC$1:DC376)+1,"")</f>
        <v/>
      </c>
      <c r="DD377" s="6" t="str">
        <f>IF(DB377="วิทย์-คณิต (วิทยาศาสตร์สุขภาพ)",MAX($DD$1:DD376)+1,"")</f>
        <v/>
      </c>
      <c r="DE377" s="6" t="str">
        <f>IF(DB377="ศิลป์การจัดการธุรกิจการค้าสมัยใหม่",MAX($DE$1:DE376)+1,"")</f>
        <v/>
      </c>
      <c r="DF377" s="6" t="str">
        <f>IF(DB377="ศิลป์ภาษาจีนเพื่อธุรกิจ 4.0",MAX($DF$1:DF376)+1,"")</f>
        <v/>
      </c>
      <c r="DG377" s="6" t="str">
        <f>IF(DB377="ศิลป์ภาษาอังกฤษเพื่อการสื่อสารธุรกิจ",MAX($DG$1:DG376)+1,"")</f>
        <v/>
      </c>
      <c r="DH377" s="6" t="str">
        <f>IF(DB377="นวัตกรรมการจัดการเกษตร",MAX($DH$1:DH376)+1,"")</f>
        <v/>
      </c>
      <c r="DI377" s="5">
        <f t="shared" si="87"/>
        <v>0</v>
      </c>
      <c r="DJ377" s="5" t="str">
        <f t="shared" si="88"/>
        <v>มัธยมศึกษาปีที่ 3/2-4</v>
      </c>
      <c r="DK377" s="5" t="str">
        <f t="shared" si="89"/>
        <v>-0</v>
      </c>
      <c r="DL377" s="5" t="str">
        <f t="shared" si="90"/>
        <v>มัธยมศึกษาปีที่ 3</v>
      </c>
    </row>
    <row r="378" spans="1:116">
      <c r="A378" s="5" t="str">
        <f t="shared" si="91"/>
        <v>มัธยมศึกษาปีที่ 3/2-5</v>
      </c>
      <c r="B378" s="5" t="str">
        <f t="shared" si="77"/>
        <v>ช68309-5</v>
      </c>
      <c r="C378" s="5" t="str">
        <f t="shared" si="78"/>
        <v>-0</v>
      </c>
      <c r="D378" s="8">
        <v>5</v>
      </c>
      <c r="E378" s="9" t="s">
        <v>1002</v>
      </c>
      <c r="F378" s="3" t="s">
        <v>1003</v>
      </c>
      <c r="G378" s="3" t="s">
        <v>1004</v>
      </c>
      <c r="H378" s="11">
        <v>1</v>
      </c>
      <c r="I378" s="11">
        <v>7</v>
      </c>
      <c r="J378" s="11">
        <v>0</v>
      </c>
      <c r="K378" s="11">
        <v>9</v>
      </c>
      <c r="L378" s="11">
        <v>3</v>
      </c>
      <c r="M378" s="11">
        <v>0</v>
      </c>
      <c r="N378" s="11">
        <v>0</v>
      </c>
      <c r="O378" s="11">
        <v>0</v>
      </c>
      <c r="P378" s="11">
        <v>1</v>
      </c>
      <c r="Q378" s="11">
        <v>5</v>
      </c>
      <c r="R378" s="11">
        <v>2</v>
      </c>
      <c r="S378" s="11">
        <v>0</v>
      </c>
      <c r="T378" s="11">
        <v>8</v>
      </c>
      <c r="U378" s="11" t="s">
        <v>584</v>
      </c>
      <c r="W378" s="6" t="str">
        <f>IF(X378="","",IF(X378=รายชื่อชมรม!$B$23,รายชื่อชมรม!$A$23,IF(X378=รายชื่อชมรม!$B$24,รายชื่อชมรม!$A$24,IF(X378=รายชื่อชมรม!$B$25,รายชื่อชมรม!$A$25,IF(X378=รายชื่อชมรม!$B$26,รายชื่อชมรม!$A$26,IF(X378=รายชื่อชมรม!$B$27,รายชื่อชมรม!$A$27,IF(X378=รายชื่อชมรม!$B$28,รายชื่อชมรม!$A$28,IF(X378=รายชื่อชมรม!$B$29,รายชื่อชมรม!$A$29,IF(X378=รายชื่อชมรม!$B$30,รายชื่อชมรม!$A$30,IF(X378=รายชื่อชมรม!$B$31,รายชื่อชมรม!$A$31,IF(X378=รายชื่อชมรม!$B$32,รายชื่อชมรม!$A$32,"-")))))))))))</f>
        <v>ช68309</v>
      </c>
      <c r="X378" s="6" t="s">
        <v>1410</v>
      </c>
      <c r="Y378" s="6" t="str">
        <f>IF(W378=0,"",IF(W378="-","",IF(W378="","",VLOOKUP(W378,รายชื่อชมรม!$A$3:$F$83,3,FALSE))))</f>
        <v>นางสาวจันทนา  เกิดจันทร์ตรง</v>
      </c>
      <c r="Z378" s="6" t="str">
        <f>IF(Y378=$Z$4,MAX(Z$1:$Z377)+1,"")</f>
        <v/>
      </c>
      <c r="AA378" s="6" t="str">
        <f>IF($Y378=AA$4,MAX(AA$1:AA377)+1,"")</f>
        <v/>
      </c>
      <c r="AB378" s="6" t="str">
        <f>IF($Y378=AB$4,MAX(AB$1:AB377)+1,"")</f>
        <v/>
      </c>
      <c r="AC378" s="6" t="str">
        <f>IF($Y378=AC$4,MAX(AC$1:AC377)+1,"")</f>
        <v/>
      </c>
      <c r="AD378" s="6" t="str">
        <f>IF($Y378=AD$4,MAX(AD$1:AD377)+1,"")</f>
        <v/>
      </c>
      <c r="AE378" s="6" t="str">
        <f>IF($Y378=AE$4,MAX(AE$1:AE377)+1,"")</f>
        <v/>
      </c>
      <c r="AF378" s="6" t="str">
        <f>IF($Y378=AF$4,MAX(AF$1:AF377)+1,"")</f>
        <v/>
      </c>
      <c r="AG378" s="6" t="str">
        <f>IF($Y378=AG$4,MAX(AG$1:AG377)+1,"")</f>
        <v/>
      </c>
      <c r="AH378" s="6">
        <f>IF($Y378=AH$4,MAX(AH$1:AH377)+1,"")</f>
        <v>73</v>
      </c>
      <c r="AI378" s="5">
        <f t="shared" si="79"/>
        <v>73</v>
      </c>
      <c r="AK378" s="6" t="str">
        <f>IF($W378=AK$4,MAX(AK$1:AK377)+1,"")</f>
        <v/>
      </c>
      <c r="AL378" s="6" t="str">
        <f>IF($W378=AL$4,MAX(AL$1:AL377)+1,"")</f>
        <v/>
      </c>
      <c r="AM378" s="6" t="str">
        <f>IF($W378=AM$4,MAX(AM$1:AM377)+1,"")</f>
        <v/>
      </c>
      <c r="AN378" s="6" t="str">
        <f>IF($W378=AN$4,MAX(AN$1:AN377)+1,"")</f>
        <v/>
      </c>
      <c r="AO378" s="6" t="str">
        <f>IF($W378=AO$4,MAX(AO$1:AO377)+1,"")</f>
        <v/>
      </c>
      <c r="AP378" s="6" t="str">
        <f>IF($W378=AP$4,MAX(AP$1:AP377)+1,"")</f>
        <v/>
      </c>
      <c r="AQ378" s="6" t="str">
        <f>IF($W378=AQ$4,MAX(AQ$1:AQ377)+1,"")</f>
        <v/>
      </c>
      <c r="AR378" s="6" t="str">
        <f>IF($W378=AR$4,MAX(AR$1:AR377)+1,"")</f>
        <v/>
      </c>
      <c r="AS378" s="6" t="str">
        <f>IF($W378=AS$4,MAX(AS$1:AS377)+1,"")</f>
        <v/>
      </c>
      <c r="AT378" s="6" t="str">
        <f>IF($W378=AT$4,MAX(AT$1:AT377)+1,"")</f>
        <v/>
      </c>
      <c r="AU378" s="6" t="str">
        <f>IF($W378=AU$4,MAX(AU$1:AU377)+1,"")</f>
        <v/>
      </c>
      <c r="AV378" s="6" t="str">
        <f>IF($W378=AV$4,MAX(AV$1:AV377)+1,"")</f>
        <v/>
      </c>
      <c r="AW378" s="6" t="str">
        <f>IF($W378=AW$4,MAX(AW$1:AW377)+1,"")</f>
        <v/>
      </c>
      <c r="AX378" s="6" t="str">
        <f>IF($W378=AX$4,MAX(AX$1:AX377)+1,"")</f>
        <v/>
      </c>
      <c r="AY378" s="6" t="str">
        <f>IF($W378=AY$4,MAX(AY$1:AY377)+1,"")</f>
        <v/>
      </c>
      <c r="AZ378" s="6" t="str">
        <f>IF($W378=AZ$4,MAX(AZ$1:AZ377)+1,"")</f>
        <v/>
      </c>
      <c r="BA378" s="6" t="str">
        <f>IF($W378=BA$4,MAX(BA$1:BA377)+1,"")</f>
        <v/>
      </c>
      <c r="BB378" s="6" t="str">
        <f>IF($W378=BB$4,MAX(BB$1:BB377)+1,"")</f>
        <v/>
      </c>
      <c r="BC378" s="6" t="str">
        <f>IF($W378=BC$4,MAX(BC$1:BC377)+1,"")</f>
        <v/>
      </c>
      <c r="BD378" s="6" t="str">
        <f>IF($W378=BD$4,MAX(BD$1:BD377)+1,"")</f>
        <v/>
      </c>
      <c r="BE378" s="6" t="str">
        <f>IF($W378=BE$4,MAX(BE$1:BE377)+1,"")</f>
        <v/>
      </c>
      <c r="BF378" s="6" t="str">
        <f>IF($W378=BF$4,MAX(BF$1:BF377)+1,"")</f>
        <v/>
      </c>
      <c r="BG378" s="6" t="str">
        <f>IF($W378=BG$4,MAX(BG$1:BG377)+1,"")</f>
        <v/>
      </c>
      <c r="BH378" s="6" t="str">
        <f>IF($W378=BH$4,MAX(BH$1:BH377)+1,"")</f>
        <v/>
      </c>
      <c r="BI378" s="6" t="str">
        <f>IF($W378=BI$4,MAX(BI$1:BI377)+1,"")</f>
        <v/>
      </c>
      <c r="BJ378" s="6" t="str">
        <f>IF($W378=BJ$4,MAX(BJ$1:BJ377)+1,"")</f>
        <v/>
      </c>
      <c r="BK378" s="6" t="str">
        <f>IF($W378=BK$4,MAX(BK$1:BK377)+1,"")</f>
        <v/>
      </c>
      <c r="BL378" s="6" t="str">
        <f>IF($W378=BL$4,MAX(BL$1:BL377)+1,"")</f>
        <v/>
      </c>
      <c r="BM378" s="6" t="str">
        <f>IF($W378=BM$4,MAX(BM$1:BM377)+1,"")</f>
        <v/>
      </c>
      <c r="BN378" s="6">
        <f>IF($W378=BN$4,MAX(BN$1:BN377)+1,"")</f>
        <v>5</v>
      </c>
      <c r="BO378" s="6" t="str">
        <f>IF($W378=BO$4,MAX(BO$1:BO377)+1,"")</f>
        <v/>
      </c>
      <c r="BP378" s="6" t="str">
        <f>IF($W378=BP$4,MAX(BP$1:BP377)+1,"")</f>
        <v/>
      </c>
      <c r="BQ378" s="6" t="str">
        <f>IF($W378=BQ$4,MAX(BQ$1:BQ377)+1,"")</f>
        <v/>
      </c>
      <c r="BR378" s="6" t="str">
        <f>IF($W378=BR$4,MAX(BR$1:BR377)+1,"")</f>
        <v/>
      </c>
      <c r="BS378" s="6" t="str">
        <f>IF($W378=BS$4,MAX(BS$1:BS377)+1,"")</f>
        <v/>
      </c>
      <c r="BT378" s="6" t="str">
        <f>IF($W378=BT$4,MAX(BT$1:BT377)+1,"")</f>
        <v/>
      </c>
      <c r="BU378" s="6" t="str">
        <f>IF($W378=BU$4,MAX(BU$1:BU377)+1,"")</f>
        <v/>
      </c>
      <c r="BV378" s="6" t="str">
        <f>IF($W378=BV$4,MAX(BV$1:BV377)+1,"")</f>
        <v/>
      </c>
      <c r="BW378" s="6" t="str">
        <f>IF($W378=BW$4,MAX(BW$1:BW377)+1,"")</f>
        <v/>
      </c>
      <c r="BX378" s="6" t="str">
        <f>IF($W378=BX$4,MAX(BX$1:BX377)+1,"")</f>
        <v/>
      </c>
      <c r="BY378" s="6" t="str">
        <f>IF($W378=BY$4,MAX(BY$1:BY377)+1,"")</f>
        <v/>
      </c>
      <c r="BZ378" s="6" t="str">
        <f>IF($W378=BZ$4,MAX(BZ$1:BZ377)+1,"")</f>
        <v/>
      </c>
      <c r="CA378" s="6" t="str">
        <f>IF($W378=CA$4,MAX(CA$1:CA377)+1,"")</f>
        <v/>
      </c>
      <c r="CB378" s="6" t="str">
        <f>IF($W378=CB$4,MAX(CB$1:CB377)+1,"")</f>
        <v/>
      </c>
      <c r="CC378" s="6" t="str">
        <f>IF($W378=CC$4,MAX(CC$1:CC377)+1,"")</f>
        <v/>
      </c>
      <c r="CD378" s="6" t="str">
        <f>IF($W378=CD$4,MAX(CD$1:CD377)+1,"")</f>
        <v/>
      </c>
      <c r="CE378" s="6" t="str">
        <f>IF($W378=CE$4,MAX(CE$1:CE377)+1,"")</f>
        <v/>
      </c>
      <c r="CF378" s="6" t="str">
        <f>IF($W378=CF$4,MAX(CF$1:CF377)+1,"")</f>
        <v/>
      </c>
      <c r="CG378" s="6" t="str">
        <f>IF($W378=CG$4,MAX(CG$1:CG377)+1,"")</f>
        <v/>
      </c>
      <c r="CH378" s="6" t="str">
        <f>IF($W378=CH$4,MAX(CH$1:CH377)+1,"")</f>
        <v/>
      </c>
      <c r="CI378" s="6" t="str">
        <f>IF($W378=CI$4,MAX(CI$1:CI377)+1,"")</f>
        <v/>
      </c>
      <c r="CJ378" s="6" t="str">
        <f>IF($W378=CJ$4,MAX(CJ$1:CJ377)+1,"")</f>
        <v/>
      </c>
      <c r="CK378" s="6" t="str">
        <f>IF($W378=CK$4,MAX(CK$1:CK377)+1,"")</f>
        <v/>
      </c>
      <c r="CL378" s="6" t="str">
        <f>IF($W378=CL$4,MAX(CL$1:CL377)+1,"")</f>
        <v/>
      </c>
      <c r="CM378" s="6" t="str">
        <f>IF($W378=CM$4,MAX(CM$1:CM377)+1,"")</f>
        <v/>
      </c>
      <c r="CN378" s="6" t="str">
        <f>IF($W378=CN$4,MAX(CN$1:CN377)+1,"")</f>
        <v/>
      </c>
      <c r="CO378" s="6" t="str">
        <f>IF($W378=CO$4,MAX(CO$1:CO377)+1,"")</f>
        <v/>
      </c>
      <c r="CP378" s="6" t="str">
        <f>IF($W378=CP$4,MAX(CP$1:CP377)+1,"")</f>
        <v/>
      </c>
      <c r="CQ378" s="6" t="str">
        <f>IF($W378=CQ$4,MAX(CQ$1:CQ377)+1,"")</f>
        <v/>
      </c>
      <c r="CR378" s="6" t="str">
        <f>IF($W378=CR$4,MAX(CR$1:CR377)+1,"")</f>
        <v/>
      </c>
      <c r="CS378" s="6" t="str">
        <f>IF($W378=CS$4,MAX(CS$1:CS377)+1,"")</f>
        <v/>
      </c>
      <c r="CT378" s="5">
        <f t="shared" si="80"/>
        <v>5</v>
      </c>
      <c r="CU378" s="6" t="str">
        <f t="shared" si="81"/>
        <v>1709300015208</v>
      </c>
      <c r="CV378" s="5" t="str">
        <f t="shared" si="82"/>
        <v>เด็กชาย</v>
      </c>
      <c r="CW378" s="5" t="str" cm="1">
        <f t="array" ref="CW378">RIGHT(F378,MIN(LEN(SUBSTITUTE(F378,รายชื่อนักเรียนแยกห้อง!$AD$5:$AD$8,""))))</f>
        <v>พีรพล</v>
      </c>
      <c r="CX378" s="6">
        <f t="shared" si="83"/>
        <v>0</v>
      </c>
      <c r="CY378" s="6" t="str">
        <f t="shared" si="84"/>
        <v/>
      </c>
      <c r="CZ378" s="5" t="str">
        <f t="shared" si="85"/>
        <v>มัธยมศึกษาปีที่ 3/2-0</v>
      </c>
      <c r="DA378" s="5" t="str">
        <f t="shared" si="86"/>
        <v>มัธยมศึกษาปีที่ 3/2-</v>
      </c>
      <c r="DC378" s="6" t="str">
        <f>IF(DB378="วิทย์-คณิต (เตรียมวิศวะ)",MAX($DC$1:DC377)+1,"")</f>
        <v/>
      </c>
      <c r="DD378" s="6" t="str">
        <f>IF(DB378="วิทย์-คณิต (วิทยาศาสตร์สุขภาพ)",MAX($DD$1:DD377)+1,"")</f>
        <v/>
      </c>
      <c r="DE378" s="6" t="str">
        <f>IF(DB378="ศิลป์การจัดการธุรกิจการค้าสมัยใหม่",MAX($DE$1:DE377)+1,"")</f>
        <v/>
      </c>
      <c r="DF378" s="6" t="str">
        <f>IF(DB378="ศิลป์ภาษาจีนเพื่อธุรกิจ 4.0",MAX($DF$1:DF377)+1,"")</f>
        <v/>
      </c>
      <c r="DG378" s="6" t="str">
        <f>IF(DB378="ศิลป์ภาษาอังกฤษเพื่อการสื่อสารธุรกิจ",MAX($DG$1:DG377)+1,"")</f>
        <v/>
      </c>
      <c r="DH378" s="6" t="str">
        <f>IF(DB378="นวัตกรรมการจัดการเกษตร",MAX($DH$1:DH377)+1,"")</f>
        <v/>
      </c>
      <c r="DI378" s="5">
        <f t="shared" si="87"/>
        <v>0</v>
      </c>
      <c r="DJ378" s="5" t="str">
        <f t="shared" si="88"/>
        <v>มัธยมศึกษาปีที่ 3/2-5</v>
      </c>
      <c r="DK378" s="5" t="str">
        <f t="shared" si="89"/>
        <v>-0</v>
      </c>
      <c r="DL378" s="5" t="str">
        <f t="shared" si="90"/>
        <v>มัธยมศึกษาปีที่ 3</v>
      </c>
    </row>
    <row r="379" spans="1:116">
      <c r="A379" s="5" t="str">
        <f t="shared" si="91"/>
        <v>มัธยมศึกษาปีที่ 3/2-6</v>
      </c>
      <c r="B379" s="5" t="str">
        <f t="shared" si="77"/>
        <v>ช68309-6</v>
      </c>
      <c r="C379" s="5" t="str">
        <f t="shared" si="78"/>
        <v>-0</v>
      </c>
      <c r="D379" s="8">
        <v>6</v>
      </c>
      <c r="E379" s="9" t="s">
        <v>1005</v>
      </c>
      <c r="F379" s="3" t="s">
        <v>1006</v>
      </c>
      <c r="G379" s="3" t="s">
        <v>1007</v>
      </c>
      <c r="H379" s="11">
        <v>1</v>
      </c>
      <c r="I379" s="11">
        <v>7</v>
      </c>
      <c r="J379" s="11">
        <v>0</v>
      </c>
      <c r="K379" s="11">
        <v>9</v>
      </c>
      <c r="L379" s="11">
        <v>9</v>
      </c>
      <c r="M379" s="11">
        <v>0</v>
      </c>
      <c r="N379" s="11">
        <v>1</v>
      </c>
      <c r="O379" s="11">
        <v>8</v>
      </c>
      <c r="P379" s="11">
        <v>6</v>
      </c>
      <c r="Q379" s="11">
        <v>6</v>
      </c>
      <c r="R379" s="11">
        <v>1</v>
      </c>
      <c r="S379" s="11">
        <v>5</v>
      </c>
      <c r="T379" s="11">
        <v>6</v>
      </c>
      <c r="U379" s="11" t="s">
        <v>584</v>
      </c>
      <c r="W379" s="6" t="str">
        <f>IF(X379="","",IF(X379=รายชื่อชมรม!$B$23,รายชื่อชมรม!$A$23,IF(X379=รายชื่อชมรม!$B$24,รายชื่อชมรม!$A$24,IF(X379=รายชื่อชมรม!$B$25,รายชื่อชมรม!$A$25,IF(X379=รายชื่อชมรม!$B$26,รายชื่อชมรม!$A$26,IF(X379=รายชื่อชมรม!$B$27,รายชื่อชมรม!$A$27,IF(X379=รายชื่อชมรม!$B$28,รายชื่อชมรม!$A$28,IF(X379=รายชื่อชมรม!$B$29,รายชื่อชมรม!$A$29,IF(X379=รายชื่อชมรม!$B$30,รายชื่อชมรม!$A$30,IF(X379=รายชื่อชมรม!$B$31,รายชื่อชมรม!$A$31,IF(X379=รายชื่อชมรม!$B$32,รายชื่อชมรม!$A$32,"-")))))))))))</f>
        <v>ช68309</v>
      </c>
      <c r="X379" s="6" t="s">
        <v>1410</v>
      </c>
      <c r="Y379" s="6" t="str">
        <f>IF(W379=0,"",IF(W379="-","",IF(W379="","",VLOOKUP(W379,รายชื่อชมรม!$A$3:$F$83,3,FALSE))))</f>
        <v>นางสาวจันทนา  เกิดจันทร์ตรง</v>
      </c>
      <c r="Z379" s="6" t="str">
        <f>IF(Y379=$Z$4,MAX(Z$1:$Z378)+1,"")</f>
        <v/>
      </c>
      <c r="AA379" s="6" t="str">
        <f>IF($Y379=AA$4,MAX(AA$1:AA378)+1,"")</f>
        <v/>
      </c>
      <c r="AB379" s="6" t="str">
        <f>IF($Y379=AB$4,MAX(AB$1:AB378)+1,"")</f>
        <v/>
      </c>
      <c r="AC379" s="6" t="str">
        <f>IF($Y379=AC$4,MAX(AC$1:AC378)+1,"")</f>
        <v/>
      </c>
      <c r="AD379" s="6" t="str">
        <f>IF($Y379=AD$4,MAX(AD$1:AD378)+1,"")</f>
        <v/>
      </c>
      <c r="AE379" s="6" t="str">
        <f>IF($Y379=AE$4,MAX(AE$1:AE378)+1,"")</f>
        <v/>
      </c>
      <c r="AF379" s="6" t="str">
        <f>IF($Y379=AF$4,MAX(AF$1:AF378)+1,"")</f>
        <v/>
      </c>
      <c r="AG379" s="6" t="str">
        <f>IF($Y379=AG$4,MAX(AG$1:AG378)+1,"")</f>
        <v/>
      </c>
      <c r="AH379" s="6">
        <f>IF($Y379=AH$4,MAX(AH$1:AH378)+1,"")</f>
        <v>74</v>
      </c>
      <c r="AI379" s="5">
        <f t="shared" si="79"/>
        <v>74</v>
      </c>
      <c r="AK379" s="6" t="str">
        <f>IF($W379=AK$4,MAX(AK$1:AK378)+1,"")</f>
        <v/>
      </c>
      <c r="AL379" s="6" t="str">
        <f>IF($W379=AL$4,MAX(AL$1:AL378)+1,"")</f>
        <v/>
      </c>
      <c r="AM379" s="6" t="str">
        <f>IF($W379=AM$4,MAX(AM$1:AM378)+1,"")</f>
        <v/>
      </c>
      <c r="AN379" s="6" t="str">
        <f>IF($W379=AN$4,MAX(AN$1:AN378)+1,"")</f>
        <v/>
      </c>
      <c r="AO379" s="6" t="str">
        <f>IF($W379=AO$4,MAX(AO$1:AO378)+1,"")</f>
        <v/>
      </c>
      <c r="AP379" s="6" t="str">
        <f>IF($W379=AP$4,MAX(AP$1:AP378)+1,"")</f>
        <v/>
      </c>
      <c r="AQ379" s="6" t="str">
        <f>IF($W379=AQ$4,MAX(AQ$1:AQ378)+1,"")</f>
        <v/>
      </c>
      <c r="AR379" s="6" t="str">
        <f>IF($W379=AR$4,MAX(AR$1:AR378)+1,"")</f>
        <v/>
      </c>
      <c r="AS379" s="6" t="str">
        <f>IF($W379=AS$4,MAX(AS$1:AS378)+1,"")</f>
        <v/>
      </c>
      <c r="AT379" s="6" t="str">
        <f>IF($W379=AT$4,MAX(AT$1:AT378)+1,"")</f>
        <v/>
      </c>
      <c r="AU379" s="6" t="str">
        <f>IF($W379=AU$4,MAX(AU$1:AU378)+1,"")</f>
        <v/>
      </c>
      <c r="AV379" s="6" t="str">
        <f>IF($W379=AV$4,MAX(AV$1:AV378)+1,"")</f>
        <v/>
      </c>
      <c r="AW379" s="6" t="str">
        <f>IF($W379=AW$4,MAX(AW$1:AW378)+1,"")</f>
        <v/>
      </c>
      <c r="AX379" s="6" t="str">
        <f>IF($W379=AX$4,MAX(AX$1:AX378)+1,"")</f>
        <v/>
      </c>
      <c r="AY379" s="6" t="str">
        <f>IF($W379=AY$4,MAX(AY$1:AY378)+1,"")</f>
        <v/>
      </c>
      <c r="AZ379" s="6" t="str">
        <f>IF($W379=AZ$4,MAX(AZ$1:AZ378)+1,"")</f>
        <v/>
      </c>
      <c r="BA379" s="6" t="str">
        <f>IF($W379=BA$4,MAX(BA$1:BA378)+1,"")</f>
        <v/>
      </c>
      <c r="BB379" s="6" t="str">
        <f>IF($W379=BB$4,MAX(BB$1:BB378)+1,"")</f>
        <v/>
      </c>
      <c r="BC379" s="6" t="str">
        <f>IF($W379=BC$4,MAX(BC$1:BC378)+1,"")</f>
        <v/>
      </c>
      <c r="BD379" s="6" t="str">
        <f>IF($W379=BD$4,MAX(BD$1:BD378)+1,"")</f>
        <v/>
      </c>
      <c r="BE379" s="6" t="str">
        <f>IF($W379=BE$4,MAX(BE$1:BE378)+1,"")</f>
        <v/>
      </c>
      <c r="BF379" s="6" t="str">
        <f>IF($W379=BF$4,MAX(BF$1:BF378)+1,"")</f>
        <v/>
      </c>
      <c r="BG379" s="6" t="str">
        <f>IF($W379=BG$4,MAX(BG$1:BG378)+1,"")</f>
        <v/>
      </c>
      <c r="BH379" s="6" t="str">
        <f>IF($W379=BH$4,MAX(BH$1:BH378)+1,"")</f>
        <v/>
      </c>
      <c r="BI379" s="6" t="str">
        <f>IF($W379=BI$4,MAX(BI$1:BI378)+1,"")</f>
        <v/>
      </c>
      <c r="BJ379" s="6" t="str">
        <f>IF($W379=BJ$4,MAX(BJ$1:BJ378)+1,"")</f>
        <v/>
      </c>
      <c r="BK379" s="6" t="str">
        <f>IF($W379=BK$4,MAX(BK$1:BK378)+1,"")</f>
        <v/>
      </c>
      <c r="BL379" s="6" t="str">
        <f>IF($W379=BL$4,MAX(BL$1:BL378)+1,"")</f>
        <v/>
      </c>
      <c r="BM379" s="6" t="str">
        <f>IF($W379=BM$4,MAX(BM$1:BM378)+1,"")</f>
        <v/>
      </c>
      <c r="BN379" s="6">
        <f>IF($W379=BN$4,MAX(BN$1:BN378)+1,"")</f>
        <v>6</v>
      </c>
      <c r="BO379" s="6" t="str">
        <f>IF($W379=BO$4,MAX(BO$1:BO378)+1,"")</f>
        <v/>
      </c>
      <c r="BP379" s="6" t="str">
        <f>IF($W379=BP$4,MAX(BP$1:BP378)+1,"")</f>
        <v/>
      </c>
      <c r="BQ379" s="6" t="str">
        <f>IF($W379=BQ$4,MAX(BQ$1:BQ378)+1,"")</f>
        <v/>
      </c>
      <c r="BR379" s="6" t="str">
        <f>IF($W379=BR$4,MAX(BR$1:BR378)+1,"")</f>
        <v/>
      </c>
      <c r="BS379" s="6" t="str">
        <f>IF($W379=BS$4,MAX(BS$1:BS378)+1,"")</f>
        <v/>
      </c>
      <c r="BT379" s="6" t="str">
        <f>IF($W379=BT$4,MAX(BT$1:BT378)+1,"")</f>
        <v/>
      </c>
      <c r="BU379" s="6" t="str">
        <f>IF($W379=BU$4,MAX(BU$1:BU378)+1,"")</f>
        <v/>
      </c>
      <c r="BV379" s="6" t="str">
        <f>IF($W379=BV$4,MAX(BV$1:BV378)+1,"")</f>
        <v/>
      </c>
      <c r="BW379" s="6" t="str">
        <f>IF($W379=BW$4,MAX(BW$1:BW378)+1,"")</f>
        <v/>
      </c>
      <c r="BX379" s="6" t="str">
        <f>IF($W379=BX$4,MAX(BX$1:BX378)+1,"")</f>
        <v/>
      </c>
      <c r="BY379" s="6" t="str">
        <f>IF($W379=BY$4,MAX(BY$1:BY378)+1,"")</f>
        <v/>
      </c>
      <c r="BZ379" s="6" t="str">
        <f>IF($W379=BZ$4,MAX(BZ$1:BZ378)+1,"")</f>
        <v/>
      </c>
      <c r="CA379" s="6" t="str">
        <f>IF($W379=CA$4,MAX(CA$1:CA378)+1,"")</f>
        <v/>
      </c>
      <c r="CB379" s="6" t="str">
        <f>IF($W379=CB$4,MAX(CB$1:CB378)+1,"")</f>
        <v/>
      </c>
      <c r="CC379" s="6" t="str">
        <f>IF($W379=CC$4,MAX(CC$1:CC378)+1,"")</f>
        <v/>
      </c>
      <c r="CD379" s="6" t="str">
        <f>IF($W379=CD$4,MAX(CD$1:CD378)+1,"")</f>
        <v/>
      </c>
      <c r="CE379" s="6" t="str">
        <f>IF($W379=CE$4,MAX(CE$1:CE378)+1,"")</f>
        <v/>
      </c>
      <c r="CF379" s="6" t="str">
        <f>IF($W379=CF$4,MAX(CF$1:CF378)+1,"")</f>
        <v/>
      </c>
      <c r="CG379" s="6" t="str">
        <f>IF($W379=CG$4,MAX(CG$1:CG378)+1,"")</f>
        <v/>
      </c>
      <c r="CH379" s="6" t="str">
        <f>IF($W379=CH$4,MAX(CH$1:CH378)+1,"")</f>
        <v/>
      </c>
      <c r="CI379" s="6" t="str">
        <f>IF($W379=CI$4,MAX(CI$1:CI378)+1,"")</f>
        <v/>
      </c>
      <c r="CJ379" s="6" t="str">
        <f>IF($W379=CJ$4,MAX(CJ$1:CJ378)+1,"")</f>
        <v/>
      </c>
      <c r="CK379" s="6" t="str">
        <f>IF($W379=CK$4,MAX(CK$1:CK378)+1,"")</f>
        <v/>
      </c>
      <c r="CL379" s="6" t="str">
        <f>IF($W379=CL$4,MAX(CL$1:CL378)+1,"")</f>
        <v/>
      </c>
      <c r="CM379" s="6" t="str">
        <f>IF($W379=CM$4,MAX(CM$1:CM378)+1,"")</f>
        <v/>
      </c>
      <c r="CN379" s="6" t="str">
        <f>IF($W379=CN$4,MAX(CN$1:CN378)+1,"")</f>
        <v/>
      </c>
      <c r="CO379" s="6" t="str">
        <f>IF($W379=CO$4,MAX(CO$1:CO378)+1,"")</f>
        <v/>
      </c>
      <c r="CP379" s="6" t="str">
        <f>IF($W379=CP$4,MAX(CP$1:CP378)+1,"")</f>
        <v/>
      </c>
      <c r="CQ379" s="6" t="str">
        <f>IF($W379=CQ$4,MAX(CQ$1:CQ378)+1,"")</f>
        <v/>
      </c>
      <c r="CR379" s="6" t="str">
        <f>IF($W379=CR$4,MAX(CR$1:CR378)+1,"")</f>
        <v/>
      </c>
      <c r="CS379" s="6" t="str">
        <f>IF($W379=CS$4,MAX(CS$1:CS378)+1,"")</f>
        <v/>
      </c>
      <c r="CT379" s="5">
        <f t="shared" si="80"/>
        <v>6</v>
      </c>
      <c r="CU379" s="6" t="str">
        <f t="shared" si="81"/>
        <v>1709901866156</v>
      </c>
      <c r="CV379" s="5" t="str">
        <f t="shared" si="82"/>
        <v>เด็กชาย</v>
      </c>
      <c r="CW379" s="5" t="str" cm="1">
        <f t="array" ref="CW379">RIGHT(F379,MIN(LEN(SUBSTITUTE(F379,รายชื่อนักเรียนแยกห้อง!$AD$5:$AD$8,""))))</f>
        <v>กฤติวัฒน์</v>
      </c>
      <c r="CX379" s="6">
        <f t="shared" si="83"/>
        <v>0</v>
      </c>
      <c r="CY379" s="6" t="str">
        <f t="shared" si="84"/>
        <v/>
      </c>
      <c r="CZ379" s="5" t="str">
        <f t="shared" si="85"/>
        <v>มัธยมศึกษาปีที่ 3/2-0</v>
      </c>
      <c r="DA379" s="5" t="str">
        <f t="shared" si="86"/>
        <v>มัธยมศึกษาปีที่ 3/2-</v>
      </c>
      <c r="DC379" s="6" t="str">
        <f>IF(DB379="วิทย์-คณิต (เตรียมวิศวะ)",MAX($DC$1:DC378)+1,"")</f>
        <v/>
      </c>
      <c r="DD379" s="6" t="str">
        <f>IF(DB379="วิทย์-คณิต (วิทยาศาสตร์สุขภาพ)",MAX($DD$1:DD378)+1,"")</f>
        <v/>
      </c>
      <c r="DE379" s="6" t="str">
        <f>IF(DB379="ศิลป์การจัดการธุรกิจการค้าสมัยใหม่",MAX($DE$1:DE378)+1,"")</f>
        <v/>
      </c>
      <c r="DF379" s="6" t="str">
        <f>IF(DB379="ศิลป์ภาษาจีนเพื่อธุรกิจ 4.0",MAX($DF$1:DF378)+1,"")</f>
        <v/>
      </c>
      <c r="DG379" s="6" t="str">
        <f>IF(DB379="ศิลป์ภาษาอังกฤษเพื่อการสื่อสารธุรกิจ",MAX($DG$1:DG378)+1,"")</f>
        <v/>
      </c>
      <c r="DH379" s="6" t="str">
        <f>IF(DB379="นวัตกรรมการจัดการเกษตร",MAX($DH$1:DH378)+1,"")</f>
        <v/>
      </c>
      <c r="DI379" s="5">
        <f t="shared" si="87"/>
        <v>0</v>
      </c>
      <c r="DJ379" s="5" t="str">
        <f t="shared" si="88"/>
        <v>มัธยมศึกษาปีที่ 3/2-6</v>
      </c>
      <c r="DK379" s="5" t="str">
        <f t="shared" si="89"/>
        <v>-0</v>
      </c>
      <c r="DL379" s="5" t="str">
        <f t="shared" si="90"/>
        <v>มัธยมศึกษาปีที่ 3</v>
      </c>
    </row>
    <row r="380" spans="1:116">
      <c r="A380" s="5" t="str">
        <f t="shared" si="91"/>
        <v>มัธยมศึกษาปีที่ 3/2-7</v>
      </c>
      <c r="B380" s="5" t="str">
        <f t="shared" si="77"/>
        <v>ช68309-7</v>
      </c>
      <c r="C380" s="5" t="str">
        <f t="shared" si="78"/>
        <v>-0</v>
      </c>
      <c r="D380" s="8">
        <v>7</v>
      </c>
      <c r="E380" s="9" t="s">
        <v>1008</v>
      </c>
      <c r="F380" s="3" t="s">
        <v>1009</v>
      </c>
      <c r="G380" s="3" t="s">
        <v>1010</v>
      </c>
      <c r="H380" s="11">
        <v>1</v>
      </c>
      <c r="I380" s="11">
        <v>2</v>
      </c>
      <c r="J380" s="11">
        <v>7</v>
      </c>
      <c r="K380" s="11">
        <v>9</v>
      </c>
      <c r="L380" s="11">
        <v>8</v>
      </c>
      <c r="M380" s="11">
        <v>0</v>
      </c>
      <c r="N380" s="11">
        <v>0</v>
      </c>
      <c r="O380" s="11">
        <v>2</v>
      </c>
      <c r="P380" s="11">
        <v>9</v>
      </c>
      <c r="Q380" s="11">
        <v>2</v>
      </c>
      <c r="R380" s="11">
        <v>7</v>
      </c>
      <c r="S380" s="11">
        <v>2</v>
      </c>
      <c r="T380" s="11">
        <v>8</v>
      </c>
      <c r="U380" s="11" t="s">
        <v>584</v>
      </c>
      <c r="W380" s="6" t="str">
        <f>IF(X380="","",IF(X380=รายชื่อชมรม!$B$23,รายชื่อชมรม!$A$23,IF(X380=รายชื่อชมรม!$B$24,รายชื่อชมรม!$A$24,IF(X380=รายชื่อชมรม!$B$25,รายชื่อชมรม!$A$25,IF(X380=รายชื่อชมรม!$B$26,รายชื่อชมรม!$A$26,IF(X380=รายชื่อชมรม!$B$27,รายชื่อชมรม!$A$27,IF(X380=รายชื่อชมรม!$B$28,รายชื่อชมรม!$A$28,IF(X380=รายชื่อชมรม!$B$29,รายชื่อชมรม!$A$29,IF(X380=รายชื่อชมรม!$B$30,รายชื่อชมรม!$A$30,IF(X380=รายชื่อชมรม!$B$31,รายชื่อชมรม!$A$31,IF(X380=รายชื่อชมรม!$B$32,รายชื่อชมรม!$A$32,"-")))))))))))</f>
        <v>ช68309</v>
      </c>
      <c r="X380" s="6" t="s">
        <v>1410</v>
      </c>
      <c r="Y380" s="6" t="str">
        <f>IF(W380=0,"",IF(W380="-","",IF(W380="","",VLOOKUP(W380,รายชื่อชมรม!$A$3:$F$83,3,FALSE))))</f>
        <v>นางสาวจันทนา  เกิดจันทร์ตรง</v>
      </c>
      <c r="Z380" s="6" t="str">
        <f>IF(Y380=$Z$4,MAX(Z$1:$Z379)+1,"")</f>
        <v/>
      </c>
      <c r="AA380" s="6" t="str">
        <f>IF($Y380=AA$4,MAX(AA$1:AA379)+1,"")</f>
        <v/>
      </c>
      <c r="AB380" s="6" t="str">
        <f>IF($Y380=AB$4,MAX(AB$1:AB379)+1,"")</f>
        <v/>
      </c>
      <c r="AC380" s="6" t="str">
        <f>IF($Y380=AC$4,MAX(AC$1:AC379)+1,"")</f>
        <v/>
      </c>
      <c r="AD380" s="6" t="str">
        <f>IF($Y380=AD$4,MAX(AD$1:AD379)+1,"")</f>
        <v/>
      </c>
      <c r="AE380" s="6" t="str">
        <f>IF($Y380=AE$4,MAX(AE$1:AE379)+1,"")</f>
        <v/>
      </c>
      <c r="AF380" s="6" t="str">
        <f>IF($Y380=AF$4,MAX(AF$1:AF379)+1,"")</f>
        <v/>
      </c>
      <c r="AG380" s="6" t="str">
        <f>IF($Y380=AG$4,MAX(AG$1:AG379)+1,"")</f>
        <v/>
      </c>
      <c r="AH380" s="6">
        <f>IF($Y380=AH$4,MAX(AH$1:AH379)+1,"")</f>
        <v>75</v>
      </c>
      <c r="AI380" s="5">
        <f t="shared" si="79"/>
        <v>75</v>
      </c>
      <c r="AK380" s="6" t="str">
        <f>IF($W380=AK$4,MAX(AK$1:AK379)+1,"")</f>
        <v/>
      </c>
      <c r="AL380" s="6" t="str">
        <f>IF($W380=AL$4,MAX(AL$1:AL379)+1,"")</f>
        <v/>
      </c>
      <c r="AM380" s="6" t="str">
        <f>IF($W380=AM$4,MAX(AM$1:AM379)+1,"")</f>
        <v/>
      </c>
      <c r="AN380" s="6" t="str">
        <f>IF($W380=AN$4,MAX(AN$1:AN379)+1,"")</f>
        <v/>
      </c>
      <c r="AO380" s="6" t="str">
        <f>IF($W380=AO$4,MAX(AO$1:AO379)+1,"")</f>
        <v/>
      </c>
      <c r="AP380" s="6" t="str">
        <f>IF($W380=AP$4,MAX(AP$1:AP379)+1,"")</f>
        <v/>
      </c>
      <c r="AQ380" s="6" t="str">
        <f>IF($W380=AQ$4,MAX(AQ$1:AQ379)+1,"")</f>
        <v/>
      </c>
      <c r="AR380" s="6" t="str">
        <f>IF($W380=AR$4,MAX(AR$1:AR379)+1,"")</f>
        <v/>
      </c>
      <c r="AS380" s="6" t="str">
        <f>IF($W380=AS$4,MAX(AS$1:AS379)+1,"")</f>
        <v/>
      </c>
      <c r="AT380" s="6" t="str">
        <f>IF($W380=AT$4,MAX(AT$1:AT379)+1,"")</f>
        <v/>
      </c>
      <c r="AU380" s="6" t="str">
        <f>IF($W380=AU$4,MAX(AU$1:AU379)+1,"")</f>
        <v/>
      </c>
      <c r="AV380" s="6" t="str">
        <f>IF($W380=AV$4,MAX(AV$1:AV379)+1,"")</f>
        <v/>
      </c>
      <c r="AW380" s="6" t="str">
        <f>IF($W380=AW$4,MAX(AW$1:AW379)+1,"")</f>
        <v/>
      </c>
      <c r="AX380" s="6" t="str">
        <f>IF($W380=AX$4,MAX(AX$1:AX379)+1,"")</f>
        <v/>
      </c>
      <c r="AY380" s="6" t="str">
        <f>IF($W380=AY$4,MAX(AY$1:AY379)+1,"")</f>
        <v/>
      </c>
      <c r="AZ380" s="6" t="str">
        <f>IF($W380=AZ$4,MAX(AZ$1:AZ379)+1,"")</f>
        <v/>
      </c>
      <c r="BA380" s="6" t="str">
        <f>IF($W380=BA$4,MAX(BA$1:BA379)+1,"")</f>
        <v/>
      </c>
      <c r="BB380" s="6" t="str">
        <f>IF($W380=BB$4,MAX(BB$1:BB379)+1,"")</f>
        <v/>
      </c>
      <c r="BC380" s="6" t="str">
        <f>IF($W380=BC$4,MAX(BC$1:BC379)+1,"")</f>
        <v/>
      </c>
      <c r="BD380" s="6" t="str">
        <f>IF($W380=BD$4,MAX(BD$1:BD379)+1,"")</f>
        <v/>
      </c>
      <c r="BE380" s="6" t="str">
        <f>IF($W380=BE$4,MAX(BE$1:BE379)+1,"")</f>
        <v/>
      </c>
      <c r="BF380" s="6" t="str">
        <f>IF($W380=BF$4,MAX(BF$1:BF379)+1,"")</f>
        <v/>
      </c>
      <c r="BG380" s="6" t="str">
        <f>IF($W380=BG$4,MAX(BG$1:BG379)+1,"")</f>
        <v/>
      </c>
      <c r="BH380" s="6" t="str">
        <f>IF($W380=BH$4,MAX(BH$1:BH379)+1,"")</f>
        <v/>
      </c>
      <c r="BI380" s="6" t="str">
        <f>IF($W380=BI$4,MAX(BI$1:BI379)+1,"")</f>
        <v/>
      </c>
      <c r="BJ380" s="6" t="str">
        <f>IF($W380=BJ$4,MAX(BJ$1:BJ379)+1,"")</f>
        <v/>
      </c>
      <c r="BK380" s="6" t="str">
        <f>IF($W380=BK$4,MAX(BK$1:BK379)+1,"")</f>
        <v/>
      </c>
      <c r="BL380" s="6" t="str">
        <f>IF($W380=BL$4,MAX(BL$1:BL379)+1,"")</f>
        <v/>
      </c>
      <c r="BM380" s="6" t="str">
        <f>IF($W380=BM$4,MAX(BM$1:BM379)+1,"")</f>
        <v/>
      </c>
      <c r="BN380" s="6">
        <f>IF($W380=BN$4,MAX(BN$1:BN379)+1,"")</f>
        <v>7</v>
      </c>
      <c r="BO380" s="6" t="str">
        <f>IF($W380=BO$4,MAX(BO$1:BO379)+1,"")</f>
        <v/>
      </c>
      <c r="BP380" s="6" t="str">
        <f>IF($W380=BP$4,MAX(BP$1:BP379)+1,"")</f>
        <v/>
      </c>
      <c r="BQ380" s="6" t="str">
        <f>IF($W380=BQ$4,MAX(BQ$1:BQ379)+1,"")</f>
        <v/>
      </c>
      <c r="BR380" s="6" t="str">
        <f>IF($W380=BR$4,MAX(BR$1:BR379)+1,"")</f>
        <v/>
      </c>
      <c r="BS380" s="6" t="str">
        <f>IF($W380=BS$4,MAX(BS$1:BS379)+1,"")</f>
        <v/>
      </c>
      <c r="BT380" s="6" t="str">
        <f>IF($W380=BT$4,MAX(BT$1:BT379)+1,"")</f>
        <v/>
      </c>
      <c r="BU380" s="6" t="str">
        <f>IF($W380=BU$4,MAX(BU$1:BU379)+1,"")</f>
        <v/>
      </c>
      <c r="BV380" s="6" t="str">
        <f>IF($W380=BV$4,MAX(BV$1:BV379)+1,"")</f>
        <v/>
      </c>
      <c r="BW380" s="6" t="str">
        <f>IF($W380=BW$4,MAX(BW$1:BW379)+1,"")</f>
        <v/>
      </c>
      <c r="BX380" s="6" t="str">
        <f>IF($W380=BX$4,MAX(BX$1:BX379)+1,"")</f>
        <v/>
      </c>
      <c r="BY380" s="6" t="str">
        <f>IF($W380=BY$4,MAX(BY$1:BY379)+1,"")</f>
        <v/>
      </c>
      <c r="BZ380" s="6" t="str">
        <f>IF($W380=BZ$4,MAX(BZ$1:BZ379)+1,"")</f>
        <v/>
      </c>
      <c r="CA380" s="6" t="str">
        <f>IF($W380=CA$4,MAX(CA$1:CA379)+1,"")</f>
        <v/>
      </c>
      <c r="CB380" s="6" t="str">
        <f>IF($W380=CB$4,MAX(CB$1:CB379)+1,"")</f>
        <v/>
      </c>
      <c r="CC380" s="6" t="str">
        <f>IF($W380=CC$4,MAX(CC$1:CC379)+1,"")</f>
        <v/>
      </c>
      <c r="CD380" s="6" t="str">
        <f>IF($W380=CD$4,MAX(CD$1:CD379)+1,"")</f>
        <v/>
      </c>
      <c r="CE380" s="6" t="str">
        <f>IF($W380=CE$4,MAX(CE$1:CE379)+1,"")</f>
        <v/>
      </c>
      <c r="CF380" s="6" t="str">
        <f>IF($W380=CF$4,MAX(CF$1:CF379)+1,"")</f>
        <v/>
      </c>
      <c r="CG380" s="6" t="str">
        <f>IF($W380=CG$4,MAX(CG$1:CG379)+1,"")</f>
        <v/>
      </c>
      <c r="CH380" s="6" t="str">
        <f>IF($W380=CH$4,MAX(CH$1:CH379)+1,"")</f>
        <v/>
      </c>
      <c r="CI380" s="6" t="str">
        <f>IF($W380=CI$4,MAX(CI$1:CI379)+1,"")</f>
        <v/>
      </c>
      <c r="CJ380" s="6" t="str">
        <f>IF($W380=CJ$4,MAX(CJ$1:CJ379)+1,"")</f>
        <v/>
      </c>
      <c r="CK380" s="6" t="str">
        <f>IF($W380=CK$4,MAX(CK$1:CK379)+1,"")</f>
        <v/>
      </c>
      <c r="CL380" s="6" t="str">
        <f>IF($W380=CL$4,MAX(CL$1:CL379)+1,"")</f>
        <v/>
      </c>
      <c r="CM380" s="6" t="str">
        <f>IF($W380=CM$4,MAX(CM$1:CM379)+1,"")</f>
        <v/>
      </c>
      <c r="CN380" s="6" t="str">
        <f>IF($W380=CN$4,MAX(CN$1:CN379)+1,"")</f>
        <v/>
      </c>
      <c r="CO380" s="6" t="str">
        <f>IF($W380=CO$4,MAX(CO$1:CO379)+1,"")</f>
        <v/>
      </c>
      <c r="CP380" s="6" t="str">
        <f>IF($W380=CP$4,MAX(CP$1:CP379)+1,"")</f>
        <v/>
      </c>
      <c r="CQ380" s="6" t="str">
        <f>IF($W380=CQ$4,MAX(CQ$1:CQ379)+1,"")</f>
        <v/>
      </c>
      <c r="CR380" s="6" t="str">
        <f>IF($W380=CR$4,MAX(CR$1:CR379)+1,"")</f>
        <v/>
      </c>
      <c r="CS380" s="6" t="str">
        <f>IF($W380=CS$4,MAX(CS$1:CS379)+1,"")</f>
        <v/>
      </c>
      <c r="CT380" s="5">
        <f t="shared" si="80"/>
        <v>7</v>
      </c>
      <c r="CU380" s="6" t="str">
        <f t="shared" si="81"/>
        <v>1279800292728</v>
      </c>
      <c r="CV380" s="5" t="str">
        <f t="shared" si="82"/>
        <v>เด็กชาย</v>
      </c>
      <c r="CW380" s="5" t="str" cm="1">
        <f t="array" ref="CW380">RIGHT(F380,MIN(LEN(SUBSTITUTE(F380,รายชื่อนักเรียนแยกห้อง!$AD$5:$AD$8,""))))</f>
        <v>ธนาคาร</v>
      </c>
      <c r="CX380" s="6">
        <f t="shared" si="83"/>
        <v>0</v>
      </c>
      <c r="CY380" s="6" t="str">
        <f t="shared" si="84"/>
        <v/>
      </c>
      <c r="CZ380" s="5" t="str">
        <f t="shared" si="85"/>
        <v>มัธยมศึกษาปีที่ 3/2-0</v>
      </c>
      <c r="DA380" s="5" t="str">
        <f t="shared" si="86"/>
        <v>มัธยมศึกษาปีที่ 3/2-</v>
      </c>
      <c r="DC380" s="6" t="str">
        <f>IF(DB380="วิทย์-คณิต (เตรียมวิศวะ)",MAX($DC$1:DC379)+1,"")</f>
        <v/>
      </c>
      <c r="DD380" s="6" t="str">
        <f>IF(DB380="วิทย์-คณิต (วิทยาศาสตร์สุขภาพ)",MAX($DD$1:DD379)+1,"")</f>
        <v/>
      </c>
      <c r="DE380" s="6" t="str">
        <f>IF(DB380="ศิลป์การจัดการธุรกิจการค้าสมัยใหม่",MAX($DE$1:DE379)+1,"")</f>
        <v/>
      </c>
      <c r="DF380" s="6" t="str">
        <f>IF(DB380="ศิลป์ภาษาจีนเพื่อธุรกิจ 4.0",MAX($DF$1:DF379)+1,"")</f>
        <v/>
      </c>
      <c r="DG380" s="6" t="str">
        <f>IF(DB380="ศิลป์ภาษาอังกฤษเพื่อการสื่อสารธุรกิจ",MAX($DG$1:DG379)+1,"")</f>
        <v/>
      </c>
      <c r="DH380" s="6" t="str">
        <f>IF(DB380="นวัตกรรมการจัดการเกษตร",MAX($DH$1:DH379)+1,"")</f>
        <v/>
      </c>
      <c r="DI380" s="5">
        <f t="shared" si="87"/>
        <v>0</v>
      </c>
      <c r="DJ380" s="5" t="str">
        <f t="shared" si="88"/>
        <v>มัธยมศึกษาปีที่ 3/2-7</v>
      </c>
      <c r="DK380" s="5" t="str">
        <f t="shared" si="89"/>
        <v>-0</v>
      </c>
      <c r="DL380" s="5" t="str">
        <f t="shared" si="90"/>
        <v>มัธยมศึกษาปีที่ 3</v>
      </c>
    </row>
    <row r="381" spans="1:116">
      <c r="A381" s="5" t="str">
        <f t="shared" si="91"/>
        <v>มัธยมศึกษาปีที่ 3/2-8</v>
      </c>
      <c r="B381" s="5" t="str">
        <f t="shared" si="77"/>
        <v>ช68309-8</v>
      </c>
      <c r="C381" s="5" t="str">
        <f t="shared" si="78"/>
        <v>-0</v>
      </c>
      <c r="D381" s="8">
        <v>8</v>
      </c>
      <c r="E381" s="9" t="s">
        <v>1011</v>
      </c>
      <c r="F381" s="3" t="s">
        <v>2087</v>
      </c>
      <c r="G381" s="3" t="s">
        <v>1012</v>
      </c>
      <c r="H381" s="11">
        <v>1</v>
      </c>
      <c r="I381" s="11">
        <v>7</v>
      </c>
      <c r="J381" s="11">
        <v>0</v>
      </c>
      <c r="K381" s="11">
        <v>0</v>
      </c>
      <c r="L381" s="11">
        <v>4</v>
      </c>
      <c r="M381" s="11">
        <v>0</v>
      </c>
      <c r="N381" s="11">
        <v>1</v>
      </c>
      <c r="O381" s="11">
        <v>4</v>
      </c>
      <c r="P381" s="11">
        <v>3</v>
      </c>
      <c r="Q381" s="11">
        <v>3</v>
      </c>
      <c r="R381" s="11">
        <v>1</v>
      </c>
      <c r="S381" s="11">
        <v>3</v>
      </c>
      <c r="T381" s="11">
        <v>9</v>
      </c>
      <c r="U381" s="11" t="s">
        <v>584</v>
      </c>
      <c r="W381" s="6" t="str">
        <f>IF(X381="","",IF(X381=รายชื่อชมรม!$B$23,รายชื่อชมรม!$A$23,IF(X381=รายชื่อชมรม!$B$24,รายชื่อชมรม!$A$24,IF(X381=รายชื่อชมรม!$B$25,รายชื่อชมรม!$A$25,IF(X381=รายชื่อชมรม!$B$26,รายชื่อชมรม!$A$26,IF(X381=รายชื่อชมรม!$B$27,รายชื่อชมรม!$A$27,IF(X381=รายชื่อชมรม!$B$28,รายชื่อชมรม!$A$28,IF(X381=รายชื่อชมรม!$B$29,รายชื่อชมรม!$A$29,IF(X381=รายชื่อชมรม!$B$30,รายชื่อชมรม!$A$30,IF(X381=รายชื่อชมรม!$B$31,รายชื่อชมรม!$A$31,IF(X381=รายชื่อชมรม!$B$32,รายชื่อชมรม!$A$32,"-")))))))))))</f>
        <v>ช68309</v>
      </c>
      <c r="X381" s="6" t="s">
        <v>1410</v>
      </c>
      <c r="Y381" s="6" t="str">
        <f>IF(W381=0,"",IF(W381="-","",IF(W381="","",VLOOKUP(W381,รายชื่อชมรม!$A$3:$F$83,3,FALSE))))</f>
        <v>นางสาวจันทนา  เกิดจันทร์ตรง</v>
      </c>
      <c r="Z381" s="6" t="str">
        <f>IF(Y381=$Z$4,MAX(Z$1:$Z380)+1,"")</f>
        <v/>
      </c>
      <c r="AA381" s="6" t="str">
        <f>IF($Y381=AA$4,MAX(AA$1:AA380)+1,"")</f>
        <v/>
      </c>
      <c r="AB381" s="6" t="str">
        <f>IF($Y381=AB$4,MAX(AB$1:AB380)+1,"")</f>
        <v/>
      </c>
      <c r="AC381" s="6" t="str">
        <f>IF($Y381=AC$4,MAX(AC$1:AC380)+1,"")</f>
        <v/>
      </c>
      <c r="AD381" s="6" t="str">
        <f>IF($Y381=AD$4,MAX(AD$1:AD380)+1,"")</f>
        <v/>
      </c>
      <c r="AE381" s="6" t="str">
        <f>IF($Y381=AE$4,MAX(AE$1:AE380)+1,"")</f>
        <v/>
      </c>
      <c r="AF381" s="6" t="str">
        <f>IF($Y381=AF$4,MAX(AF$1:AF380)+1,"")</f>
        <v/>
      </c>
      <c r="AG381" s="6" t="str">
        <f>IF($Y381=AG$4,MAX(AG$1:AG380)+1,"")</f>
        <v/>
      </c>
      <c r="AH381" s="6">
        <f>IF($Y381=AH$4,MAX(AH$1:AH380)+1,"")</f>
        <v>76</v>
      </c>
      <c r="AI381" s="5">
        <f t="shared" si="79"/>
        <v>76</v>
      </c>
      <c r="AK381" s="6" t="str">
        <f>IF($W381=AK$4,MAX(AK$1:AK380)+1,"")</f>
        <v/>
      </c>
      <c r="AL381" s="6" t="str">
        <f>IF($W381=AL$4,MAX(AL$1:AL380)+1,"")</f>
        <v/>
      </c>
      <c r="AM381" s="6" t="str">
        <f>IF($W381=AM$4,MAX(AM$1:AM380)+1,"")</f>
        <v/>
      </c>
      <c r="AN381" s="6" t="str">
        <f>IF($W381=AN$4,MAX(AN$1:AN380)+1,"")</f>
        <v/>
      </c>
      <c r="AO381" s="6" t="str">
        <f>IF($W381=AO$4,MAX(AO$1:AO380)+1,"")</f>
        <v/>
      </c>
      <c r="AP381" s="6" t="str">
        <f>IF($W381=AP$4,MAX(AP$1:AP380)+1,"")</f>
        <v/>
      </c>
      <c r="AQ381" s="6" t="str">
        <f>IF($W381=AQ$4,MAX(AQ$1:AQ380)+1,"")</f>
        <v/>
      </c>
      <c r="AR381" s="6" t="str">
        <f>IF($W381=AR$4,MAX(AR$1:AR380)+1,"")</f>
        <v/>
      </c>
      <c r="AS381" s="6" t="str">
        <f>IF($W381=AS$4,MAX(AS$1:AS380)+1,"")</f>
        <v/>
      </c>
      <c r="AT381" s="6" t="str">
        <f>IF($W381=AT$4,MAX(AT$1:AT380)+1,"")</f>
        <v/>
      </c>
      <c r="AU381" s="6" t="str">
        <f>IF($W381=AU$4,MAX(AU$1:AU380)+1,"")</f>
        <v/>
      </c>
      <c r="AV381" s="6" t="str">
        <f>IF($W381=AV$4,MAX(AV$1:AV380)+1,"")</f>
        <v/>
      </c>
      <c r="AW381" s="6" t="str">
        <f>IF($W381=AW$4,MAX(AW$1:AW380)+1,"")</f>
        <v/>
      </c>
      <c r="AX381" s="6" t="str">
        <f>IF($W381=AX$4,MAX(AX$1:AX380)+1,"")</f>
        <v/>
      </c>
      <c r="AY381" s="6" t="str">
        <f>IF($W381=AY$4,MAX(AY$1:AY380)+1,"")</f>
        <v/>
      </c>
      <c r="AZ381" s="6" t="str">
        <f>IF($W381=AZ$4,MAX(AZ$1:AZ380)+1,"")</f>
        <v/>
      </c>
      <c r="BA381" s="6" t="str">
        <f>IF($W381=BA$4,MAX(BA$1:BA380)+1,"")</f>
        <v/>
      </c>
      <c r="BB381" s="6" t="str">
        <f>IF($W381=BB$4,MAX(BB$1:BB380)+1,"")</f>
        <v/>
      </c>
      <c r="BC381" s="6" t="str">
        <f>IF($W381=BC$4,MAX(BC$1:BC380)+1,"")</f>
        <v/>
      </c>
      <c r="BD381" s="6" t="str">
        <f>IF($W381=BD$4,MAX(BD$1:BD380)+1,"")</f>
        <v/>
      </c>
      <c r="BE381" s="6" t="str">
        <f>IF($W381=BE$4,MAX(BE$1:BE380)+1,"")</f>
        <v/>
      </c>
      <c r="BF381" s="6" t="str">
        <f>IF($W381=BF$4,MAX(BF$1:BF380)+1,"")</f>
        <v/>
      </c>
      <c r="BG381" s="6" t="str">
        <f>IF($W381=BG$4,MAX(BG$1:BG380)+1,"")</f>
        <v/>
      </c>
      <c r="BH381" s="6" t="str">
        <f>IF($W381=BH$4,MAX(BH$1:BH380)+1,"")</f>
        <v/>
      </c>
      <c r="BI381" s="6" t="str">
        <f>IF($W381=BI$4,MAX(BI$1:BI380)+1,"")</f>
        <v/>
      </c>
      <c r="BJ381" s="6" t="str">
        <f>IF($W381=BJ$4,MAX(BJ$1:BJ380)+1,"")</f>
        <v/>
      </c>
      <c r="BK381" s="6" t="str">
        <f>IF($W381=BK$4,MAX(BK$1:BK380)+1,"")</f>
        <v/>
      </c>
      <c r="BL381" s="6" t="str">
        <f>IF($W381=BL$4,MAX(BL$1:BL380)+1,"")</f>
        <v/>
      </c>
      <c r="BM381" s="6" t="str">
        <f>IF($W381=BM$4,MAX(BM$1:BM380)+1,"")</f>
        <v/>
      </c>
      <c r="BN381" s="6">
        <f>IF($W381=BN$4,MAX(BN$1:BN380)+1,"")</f>
        <v>8</v>
      </c>
      <c r="BO381" s="6" t="str">
        <f>IF($W381=BO$4,MAX(BO$1:BO380)+1,"")</f>
        <v/>
      </c>
      <c r="BP381" s="6" t="str">
        <f>IF($W381=BP$4,MAX(BP$1:BP380)+1,"")</f>
        <v/>
      </c>
      <c r="BQ381" s="6" t="str">
        <f>IF($W381=BQ$4,MAX(BQ$1:BQ380)+1,"")</f>
        <v/>
      </c>
      <c r="BR381" s="6" t="str">
        <f>IF($W381=BR$4,MAX(BR$1:BR380)+1,"")</f>
        <v/>
      </c>
      <c r="BS381" s="6" t="str">
        <f>IF($W381=BS$4,MAX(BS$1:BS380)+1,"")</f>
        <v/>
      </c>
      <c r="BT381" s="6" t="str">
        <f>IF($W381=BT$4,MAX(BT$1:BT380)+1,"")</f>
        <v/>
      </c>
      <c r="BU381" s="6" t="str">
        <f>IF($W381=BU$4,MAX(BU$1:BU380)+1,"")</f>
        <v/>
      </c>
      <c r="BV381" s="6" t="str">
        <f>IF($W381=BV$4,MAX(BV$1:BV380)+1,"")</f>
        <v/>
      </c>
      <c r="BW381" s="6" t="str">
        <f>IF($W381=BW$4,MAX(BW$1:BW380)+1,"")</f>
        <v/>
      </c>
      <c r="BX381" s="6" t="str">
        <f>IF($W381=BX$4,MAX(BX$1:BX380)+1,"")</f>
        <v/>
      </c>
      <c r="BY381" s="6" t="str">
        <f>IF($W381=BY$4,MAX(BY$1:BY380)+1,"")</f>
        <v/>
      </c>
      <c r="BZ381" s="6" t="str">
        <f>IF($W381=BZ$4,MAX(BZ$1:BZ380)+1,"")</f>
        <v/>
      </c>
      <c r="CA381" s="6" t="str">
        <f>IF($W381=CA$4,MAX(CA$1:CA380)+1,"")</f>
        <v/>
      </c>
      <c r="CB381" s="6" t="str">
        <f>IF($W381=CB$4,MAX(CB$1:CB380)+1,"")</f>
        <v/>
      </c>
      <c r="CC381" s="6" t="str">
        <f>IF($W381=CC$4,MAX(CC$1:CC380)+1,"")</f>
        <v/>
      </c>
      <c r="CD381" s="6" t="str">
        <f>IF($W381=CD$4,MAX(CD$1:CD380)+1,"")</f>
        <v/>
      </c>
      <c r="CE381" s="6" t="str">
        <f>IF($W381=CE$4,MAX(CE$1:CE380)+1,"")</f>
        <v/>
      </c>
      <c r="CF381" s="6" t="str">
        <f>IF($W381=CF$4,MAX(CF$1:CF380)+1,"")</f>
        <v/>
      </c>
      <c r="CG381" s="6" t="str">
        <f>IF($W381=CG$4,MAX(CG$1:CG380)+1,"")</f>
        <v/>
      </c>
      <c r="CH381" s="6" t="str">
        <f>IF($W381=CH$4,MAX(CH$1:CH380)+1,"")</f>
        <v/>
      </c>
      <c r="CI381" s="6" t="str">
        <f>IF($W381=CI$4,MAX(CI$1:CI380)+1,"")</f>
        <v/>
      </c>
      <c r="CJ381" s="6" t="str">
        <f>IF($W381=CJ$4,MAX(CJ$1:CJ380)+1,"")</f>
        <v/>
      </c>
      <c r="CK381" s="6" t="str">
        <f>IF($W381=CK$4,MAX(CK$1:CK380)+1,"")</f>
        <v/>
      </c>
      <c r="CL381" s="6" t="str">
        <f>IF($W381=CL$4,MAX(CL$1:CL380)+1,"")</f>
        <v/>
      </c>
      <c r="CM381" s="6" t="str">
        <f>IF($W381=CM$4,MAX(CM$1:CM380)+1,"")</f>
        <v/>
      </c>
      <c r="CN381" s="6" t="str">
        <f>IF($W381=CN$4,MAX(CN$1:CN380)+1,"")</f>
        <v/>
      </c>
      <c r="CO381" s="6" t="str">
        <f>IF($W381=CO$4,MAX(CO$1:CO380)+1,"")</f>
        <v/>
      </c>
      <c r="CP381" s="6" t="str">
        <f>IF($W381=CP$4,MAX(CP$1:CP380)+1,"")</f>
        <v/>
      </c>
      <c r="CQ381" s="6" t="str">
        <f>IF($W381=CQ$4,MAX(CQ$1:CQ380)+1,"")</f>
        <v/>
      </c>
      <c r="CR381" s="6" t="str">
        <f>IF($W381=CR$4,MAX(CR$1:CR380)+1,"")</f>
        <v/>
      </c>
      <c r="CS381" s="6" t="str">
        <f>IF($W381=CS$4,MAX(CS$1:CS380)+1,"")</f>
        <v/>
      </c>
      <c r="CT381" s="5">
        <f t="shared" si="80"/>
        <v>8</v>
      </c>
      <c r="CU381" s="6" t="str">
        <f t="shared" si="81"/>
        <v>1700401433139</v>
      </c>
      <c r="CV381" s="5" t="str">
        <f t="shared" si="82"/>
        <v>เด็กชาย</v>
      </c>
      <c r="CW381" s="5" t="str" cm="1">
        <f t="array" ref="CW381">RIGHT(F381,MIN(LEN(SUBSTITUTE(F381,รายชื่อนักเรียนแยกห้อง!$AD$5:$AD$8,""))))</f>
        <v xml:space="preserve">ศักดิ์ชัย </v>
      </c>
      <c r="CX381" s="6">
        <f t="shared" si="83"/>
        <v>0</v>
      </c>
      <c r="CY381" s="6" t="str">
        <f t="shared" si="84"/>
        <v/>
      </c>
      <c r="CZ381" s="5" t="str">
        <f t="shared" si="85"/>
        <v>มัธยมศึกษาปีที่ 3/2-0</v>
      </c>
      <c r="DA381" s="5" t="str">
        <f t="shared" si="86"/>
        <v>มัธยมศึกษาปีที่ 3/2-</v>
      </c>
      <c r="DC381" s="6" t="str">
        <f>IF(DB381="วิทย์-คณิต (เตรียมวิศวะ)",MAX($DC$1:DC380)+1,"")</f>
        <v/>
      </c>
      <c r="DD381" s="6" t="str">
        <f>IF(DB381="วิทย์-คณิต (วิทยาศาสตร์สุขภาพ)",MAX($DD$1:DD380)+1,"")</f>
        <v/>
      </c>
      <c r="DE381" s="6" t="str">
        <f>IF(DB381="ศิลป์การจัดการธุรกิจการค้าสมัยใหม่",MAX($DE$1:DE380)+1,"")</f>
        <v/>
      </c>
      <c r="DF381" s="6" t="str">
        <f>IF(DB381="ศิลป์ภาษาจีนเพื่อธุรกิจ 4.0",MAX($DF$1:DF380)+1,"")</f>
        <v/>
      </c>
      <c r="DG381" s="6" t="str">
        <f>IF(DB381="ศิลป์ภาษาอังกฤษเพื่อการสื่อสารธุรกิจ",MAX($DG$1:DG380)+1,"")</f>
        <v/>
      </c>
      <c r="DH381" s="6" t="str">
        <f>IF(DB381="นวัตกรรมการจัดการเกษตร",MAX($DH$1:DH380)+1,"")</f>
        <v/>
      </c>
      <c r="DI381" s="5">
        <f t="shared" si="87"/>
        <v>0</v>
      </c>
      <c r="DJ381" s="5" t="str">
        <f t="shared" si="88"/>
        <v>มัธยมศึกษาปีที่ 3/2-8</v>
      </c>
      <c r="DK381" s="5" t="str">
        <f t="shared" si="89"/>
        <v>-0</v>
      </c>
      <c r="DL381" s="5" t="str">
        <f t="shared" si="90"/>
        <v>มัธยมศึกษาปีที่ 3</v>
      </c>
    </row>
    <row r="382" spans="1:116">
      <c r="A382" s="5" t="str">
        <f t="shared" si="91"/>
        <v>มัธยมศึกษาปีที่ 3/2-9</v>
      </c>
      <c r="B382" s="5" t="str">
        <f t="shared" si="77"/>
        <v>ช68309-9</v>
      </c>
      <c r="C382" s="5" t="str">
        <f t="shared" si="78"/>
        <v>-0</v>
      </c>
      <c r="D382" s="8">
        <v>9</v>
      </c>
      <c r="E382" s="9" t="s">
        <v>1013</v>
      </c>
      <c r="F382" s="3" t="s">
        <v>1014</v>
      </c>
      <c r="G382" s="3" t="s">
        <v>1015</v>
      </c>
      <c r="H382" s="11">
        <v>1</v>
      </c>
      <c r="I382" s="11">
        <v>7</v>
      </c>
      <c r="J382" s="11">
        <v>0</v>
      </c>
      <c r="K382" s="11">
        <v>9</v>
      </c>
      <c r="L382" s="11">
        <v>9</v>
      </c>
      <c r="M382" s="11">
        <v>0</v>
      </c>
      <c r="N382" s="11">
        <v>1</v>
      </c>
      <c r="O382" s="11">
        <v>8</v>
      </c>
      <c r="P382" s="11">
        <v>5</v>
      </c>
      <c r="Q382" s="11">
        <v>2</v>
      </c>
      <c r="R382" s="11">
        <v>9</v>
      </c>
      <c r="S382" s="11">
        <v>3</v>
      </c>
      <c r="T382" s="11">
        <v>7</v>
      </c>
      <c r="U382" s="11" t="s">
        <v>584</v>
      </c>
      <c r="W382" s="6" t="str">
        <f>IF(X382="","",IF(X382=รายชื่อชมรม!$B$23,รายชื่อชมรม!$A$23,IF(X382=รายชื่อชมรม!$B$24,รายชื่อชมรม!$A$24,IF(X382=รายชื่อชมรม!$B$25,รายชื่อชมรม!$A$25,IF(X382=รายชื่อชมรม!$B$26,รายชื่อชมรม!$A$26,IF(X382=รายชื่อชมรม!$B$27,รายชื่อชมรม!$A$27,IF(X382=รายชื่อชมรม!$B$28,รายชื่อชมรม!$A$28,IF(X382=รายชื่อชมรม!$B$29,รายชื่อชมรม!$A$29,IF(X382=รายชื่อชมรม!$B$30,รายชื่อชมรม!$A$30,IF(X382=รายชื่อชมรม!$B$31,รายชื่อชมรม!$A$31,IF(X382=รายชื่อชมรม!$B$32,รายชื่อชมรม!$A$32,"-")))))))))))</f>
        <v>ช68309</v>
      </c>
      <c r="X382" s="6" t="s">
        <v>1410</v>
      </c>
      <c r="Y382" s="6" t="str">
        <f>IF(W382=0,"",IF(W382="-","",IF(W382="","",VLOOKUP(W382,รายชื่อชมรม!$A$3:$F$83,3,FALSE))))</f>
        <v>นางสาวจันทนา  เกิดจันทร์ตรง</v>
      </c>
      <c r="Z382" s="6" t="str">
        <f>IF(Y382=$Z$4,MAX(Z$1:$Z381)+1,"")</f>
        <v/>
      </c>
      <c r="AA382" s="6" t="str">
        <f>IF($Y382=AA$4,MAX(AA$1:AA381)+1,"")</f>
        <v/>
      </c>
      <c r="AB382" s="6" t="str">
        <f>IF($Y382=AB$4,MAX(AB$1:AB381)+1,"")</f>
        <v/>
      </c>
      <c r="AC382" s="6" t="str">
        <f>IF($Y382=AC$4,MAX(AC$1:AC381)+1,"")</f>
        <v/>
      </c>
      <c r="AD382" s="6" t="str">
        <f>IF($Y382=AD$4,MAX(AD$1:AD381)+1,"")</f>
        <v/>
      </c>
      <c r="AE382" s="6" t="str">
        <f>IF($Y382=AE$4,MAX(AE$1:AE381)+1,"")</f>
        <v/>
      </c>
      <c r="AF382" s="6" t="str">
        <f>IF($Y382=AF$4,MAX(AF$1:AF381)+1,"")</f>
        <v/>
      </c>
      <c r="AG382" s="6" t="str">
        <f>IF($Y382=AG$4,MAX(AG$1:AG381)+1,"")</f>
        <v/>
      </c>
      <c r="AH382" s="6">
        <f>IF($Y382=AH$4,MAX(AH$1:AH381)+1,"")</f>
        <v>77</v>
      </c>
      <c r="AI382" s="5">
        <f t="shared" si="79"/>
        <v>77</v>
      </c>
      <c r="AK382" s="6" t="str">
        <f>IF($W382=AK$4,MAX(AK$1:AK381)+1,"")</f>
        <v/>
      </c>
      <c r="AL382" s="6" t="str">
        <f>IF($W382=AL$4,MAX(AL$1:AL381)+1,"")</f>
        <v/>
      </c>
      <c r="AM382" s="6" t="str">
        <f>IF($W382=AM$4,MAX(AM$1:AM381)+1,"")</f>
        <v/>
      </c>
      <c r="AN382" s="6" t="str">
        <f>IF($W382=AN$4,MAX(AN$1:AN381)+1,"")</f>
        <v/>
      </c>
      <c r="AO382" s="6" t="str">
        <f>IF($W382=AO$4,MAX(AO$1:AO381)+1,"")</f>
        <v/>
      </c>
      <c r="AP382" s="6" t="str">
        <f>IF($W382=AP$4,MAX(AP$1:AP381)+1,"")</f>
        <v/>
      </c>
      <c r="AQ382" s="6" t="str">
        <f>IF($W382=AQ$4,MAX(AQ$1:AQ381)+1,"")</f>
        <v/>
      </c>
      <c r="AR382" s="6" t="str">
        <f>IF($W382=AR$4,MAX(AR$1:AR381)+1,"")</f>
        <v/>
      </c>
      <c r="AS382" s="6" t="str">
        <f>IF($W382=AS$4,MAX(AS$1:AS381)+1,"")</f>
        <v/>
      </c>
      <c r="AT382" s="6" t="str">
        <f>IF($W382=AT$4,MAX(AT$1:AT381)+1,"")</f>
        <v/>
      </c>
      <c r="AU382" s="6" t="str">
        <f>IF($W382=AU$4,MAX(AU$1:AU381)+1,"")</f>
        <v/>
      </c>
      <c r="AV382" s="6" t="str">
        <f>IF($W382=AV$4,MAX(AV$1:AV381)+1,"")</f>
        <v/>
      </c>
      <c r="AW382" s="6" t="str">
        <f>IF($W382=AW$4,MAX(AW$1:AW381)+1,"")</f>
        <v/>
      </c>
      <c r="AX382" s="6" t="str">
        <f>IF($W382=AX$4,MAX(AX$1:AX381)+1,"")</f>
        <v/>
      </c>
      <c r="AY382" s="6" t="str">
        <f>IF($W382=AY$4,MAX(AY$1:AY381)+1,"")</f>
        <v/>
      </c>
      <c r="AZ382" s="6" t="str">
        <f>IF($W382=AZ$4,MAX(AZ$1:AZ381)+1,"")</f>
        <v/>
      </c>
      <c r="BA382" s="6" t="str">
        <f>IF($W382=BA$4,MAX(BA$1:BA381)+1,"")</f>
        <v/>
      </c>
      <c r="BB382" s="6" t="str">
        <f>IF($W382=BB$4,MAX(BB$1:BB381)+1,"")</f>
        <v/>
      </c>
      <c r="BC382" s="6" t="str">
        <f>IF($W382=BC$4,MAX(BC$1:BC381)+1,"")</f>
        <v/>
      </c>
      <c r="BD382" s="6" t="str">
        <f>IF($W382=BD$4,MAX(BD$1:BD381)+1,"")</f>
        <v/>
      </c>
      <c r="BE382" s="6" t="str">
        <f>IF($W382=BE$4,MAX(BE$1:BE381)+1,"")</f>
        <v/>
      </c>
      <c r="BF382" s="6" t="str">
        <f>IF($W382=BF$4,MAX(BF$1:BF381)+1,"")</f>
        <v/>
      </c>
      <c r="BG382" s="6" t="str">
        <f>IF($W382=BG$4,MAX(BG$1:BG381)+1,"")</f>
        <v/>
      </c>
      <c r="BH382" s="6" t="str">
        <f>IF($W382=BH$4,MAX(BH$1:BH381)+1,"")</f>
        <v/>
      </c>
      <c r="BI382" s="6" t="str">
        <f>IF($W382=BI$4,MAX(BI$1:BI381)+1,"")</f>
        <v/>
      </c>
      <c r="BJ382" s="6" t="str">
        <f>IF($W382=BJ$4,MAX(BJ$1:BJ381)+1,"")</f>
        <v/>
      </c>
      <c r="BK382" s="6" t="str">
        <f>IF($W382=BK$4,MAX(BK$1:BK381)+1,"")</f>
        <v/>
      </c>
      <c r="BL382" s="6" t="str">
        <f>IF($W382=BL$4,MAX(BL$1:BL381)+1,"")</f>
        <v/>
      </c>
      <c r="BM382" s="6" t="str">
        <f>IF($W382=BM$4,MAX(BM$1:BM381)+1,"")</f>
        <v/>
      </c>
      <c r="BN382" s="6">
        <f>IF($W382=BN$4,MAX(BN$1:BN381)+1,"")</f>
        <v>9</v>
      </c>
      <c r="BO382" s="6" t="str">
        <f>IF($W382=BO$4,MAX(BO$1:BO381)+1,"")</f>
        <v/>
      </c>
      <c r="BP382" s="6" t="str">
        <f>IF($W382=BP$4,MAX(BP$1:BP381)+1,"")</f>
        <v/>
      </c>
      <c r="BQ382" s="6" t="str">
        <f>IF($W382=BQ$4,MAX(BQ$1:BQ381)+1,"")</f>
        <v/>
      </c>
      <c r="BR382" s="6" t="str">
        <f>IF($W382=BR$4,MAX(BR$1:BR381)+1,"")</f>
        <v/>
      </c>
      <c r="BS382" s="6" t="str">
        <f>IF($W382=BS$4,MAX(BS$1:BS381)+1,"")</f>
        <v/>
      </c>
      <c r="BT382" s="6" t="str">
        <f>IF($W382=BT$4,MAX(BT$1:BT381)+1,"")</f>
        <v/>
      </c>
      <c r="BU382" s="6" t="str">
        <f>IF($W382=BU$4,MAX(BU$1:BU381)+1,"")</f>
        <v/>
      </c>
      <c r="BV382" s="6" t="str">
        <f>IF($W382=BV$4,MAX(BV$1:BV381)+1,"")</f>
        <v/>
      </c>
      <c r="BW382" s="6" t="str">
        <f>IF($W382=BW$4,MAX(BW$1:BW381)+1,"")</f>
        <v/>
      </c>
      <c r="BX382" s="6" t="str">
        <f>IF($W382=BX$4,MAX(BX$1:BX381)+1,"")</f>
        <v/>
      </c>
      <c r="BY382" s="6" t="str">
        <f>IF($W382=BY$4,MAX(BY$1:BY381)+1,"")</f>
        <v/>
      </c>
      <c r="BZ382" s="6" t="str">
        <f>IF($W382=BZ$4,MAX(BZ$1:BZ381)+1,"")</f>
        <v/>
      </c>
      <c r="CA382" s="6" t="str">
        <f>IF($W382=CA$4,MAX(CA$1:CA381)+1,"")</f>
        <v/>
      </c>
      <c r="CB382" s="6" t="str">
        <f>IF($W382=CB$4,MAX(CB$1:CB381)+1,"")</f>
        <v/>
      </c>
      <c r="CC382" s="6" t="str">
        <f>IF($W382=CC$4,MAX(CC$1:CC381)+1,"")</f>
        <v/>
      </c>
      <c r="CD382" s="6" t="str">
        <f>IF($W382=CD$4,MAX(CD$1:CD381)+1,"")</f>
        <v/>
      </c>
      <c r="CE382" s="6" t="str">
        <f>IF($W382=CE$4,MAX(CE$1:CE381)+1,"")</f>
        <v/>
      </c>
      <c r="CF382" s="6" t="str">
        <f>IF($W382=CF$4,MAX(CF$1:CF381)+1,"")</f>
        <v/>
      </c>
      <c r="CG382" s="6" t="str">
        <f>IF($W382=CG$4,MAX(CG$1:CG381)+1,"")</f>
        <v/>
      </c>
      <c r="CH382" s="6" t="str">
        <f>IF($W382=CH$4,MAX(CH$1:CH381)+1,"")</f>
        <v/>
      </c>
      <c r="CI382" s="6" t="str">
        <f>IF($W382=CI$4,MAX(CI$1:CI381)+1,"")</f>
        <v/>
      </c>
      <c r="CJ382" s="6" t="str">
        <f>IF($W382=CJ$4,MAX(CJ$1:CJ381)+1,"")</f>
        <v/>
      </c>
      <c r="CK382" s="6" t="str">
        <f>IF($W382=CK$4,MAX(CK$1:CK381)+1,"")</f>
        <v/>
      </c>
      <c r="CL382" s="6" t="str">
        <f>IF($W382=CL$4,MAX(CL$1:CL381)+1,"")</f>
        <v/>
      </c>
      <c r="CM382" s="6" t="str">
        <f>IF($W382=CM$4,MAX(CM$1:CM381)+1,"")</f>
        <v/>
      </c>
      <c r="CN382" s="6" t="str">
        <f>IF($W382=CN$4,MAX(CN$1:CN381)+1,"")</f>
        <v/>
      </c>
      <c r="CO382" s="6" t="str">
        <f>IF($W382=CO$4,MAX(CO$1:CO381)+1,"")</f>
        <v/>
      </c>
      <c r="CP382" s="6" t="str">
        <f>IF($W382=CP$4,MAX(CP$1:CP381)+1,"")</f>
        <v/>
      </c>
      <c r="CQ382" s="6" t="str">
        <f>IF($W382=CQ$4,MAX(CQ$1:CQ381)+1,"")</f>
        <v/>
      </c>
      <c r="CR382" s="6" t="str">
        <f>IF($W382=CR$4,MAX(CR$1:CR381)+1,"")</f>
        <v/>
      </c>
      <c r="CS382" s="6" t="str">
        <f>IF($W382=CS$4,MAX(CS$1:CS381)+1,"")</f>
        <v/>
      </c>
      <c r="CT382" s="5">
        <f t="shared" si="80"/>
        <v>9</v>
      </c>
      <c r="CU382" s="6" t="str">
        <f t="shared" si="81"/>
        <v>1709901852937</v>
      </c>
      <c r="CV382" s="5" t="str">
        <f t="shared" si="82"/>
        <v>เด็กชาย</v>
      </c>
      <c r="CW382" s="5" t="str" cm="1">
        <f t="array" ref="CW382">RIGHT(F382,MIN(LEN(SUBSTITUTE(F382,รายชื่อนักเรียนแยกห้อง!$AD$5:$AD$8,""))))</f>
        <v>ศิวกร</v>
      </c>
      <c r="CX382" s="6">
        <f t="shared" si="83"/>
        <v>0</v>
      </c>
      <c r="CY382" s="6" t="str">
        <f t="shared" si="84"/>
        <v/>
      </c>
      <c r="CZ382" s="5" t="str">
        <f t="shared" si="85"/>
        <v>มัธยมศึกษาปีที่ 3/2-0</v>
      </c>
      <c r="DA382" s="5" t="str">
        <f t="shared" si="86"/>
        <v>มัธยมศึกษาปีที่ 3/2-</v>
      </c>
      <c r="DC382" s="6" t="str">
        <f>IF(DB382="วิทย์-คณิต (เตรียมวิศวะ)",MAX($DC$1:DC381)+1,"")</f>
        <v/>
      </c>
      <c r="DD382" s="6" t="str">
        <f>IF(DB382="วิทย์-คณิต (วิทยาศาสตร์สุขภาพ)",MAX($DD$1:DD381)+1,"")</f>
        <v/>
      </c>
      <c r="DE382" s="6" t="str">
        <f>IF(DB382="ศิลป์การจัดการธุรกิจการค้าสมัยใหม่",MAX($DE$1:DE381)+1,"")</f>
        <v/>
      </c>
      <c r="DF382" s="6" t="str">
        <f>IF(DB382="ศิลป์ภาษาจีนเพื่อธุรกิจ 4.0",MAX($DF$1:DF381)+1,"")</f>
        <v/>
      </c>
      <c r="DG382" s="6" t="str">
        <f>IF(DB382="ศิลป์ภาษาอังกฤษเพื่อการสื่อสารธุรกิจ",MAX($DG$1:DG381)+1,"")</f>
        <v/>
      </c>
      <c r="DH382" s="6" t="str">
        <f>IF(DB382="นวัตกรรมการจัดการเกษตร",MAX($DH$1:DH381)+1,"")</f>
        <v/>
      </c>
      <c r="DI382" s="5">
        <f t="shared" si="87"/>
        <v>0</v>
      </c>
      <c r="DJ382" s="5" t="str">
        <f t="shared" si="88"/>
        <v>มัธยมศึกษาปีที่ 3/2-9</v>
      </c>
      <c r="DK382" s="5" t="str">
        <f t="shared" si="89"/>
        <v>-0</v>
      </c>
      <c r="DL382" s="5" t="str">
        <f t="shared" si="90"/>
        <v>มัธยมศึกษาปีที่ 3</v>
      </c>
    </row>
    <row r="383" spans="1:116">
      <c r="A383" s="5" t="str">
        <f t="shared" si="91"/>
        <v>มัธยมศึกษาปีที่ 3/2-10</v>
      </c>
      <c r="B383" s="5" t="str">
        <f t="shared" si="77"/>
        <v>ช68309-10</v>
      </c>
      <c r="C383" s="5" t="str">
        <f t="shared" si="78"/>
        <v>-0</v>
      </c>
      <c r="D383" s="8">
        <v>10</v>
      </c>
      <c r="E383" s="9" t="s">
        <v>1016</v>
      </c>
      <c r="F383" s="3" t="s">
        <v>1017</v>
      </c>
      <c r="G383" s="3" t="s">
        <v>1018</v>
      </c>
      <c r="H383" s="11">
        <v>1</v>
      </c>
      <c r="I383" s="11">
        <v>7</v>
      </c>
      <c r="J383" s="11">
        <v>0</v>
      </c>
      <c r="K383" s="11">
        <v>9</v>
      </c>
      <c r="L383" s="11">
        <v>9</v>
      </c>
      <c r="M383" s="11">
        <v>0</v>
      </c>
      <c r="N383" s="11">
        <v>1</v>
      </c>
      <c r="O383" s="11">
        <v>8</v>
      </c>
      <c r="P383" s="11">
        <v>6</v>
      </c>
      <c r="Q383" s="11">
        <v>1</v>
      </c>
      <c r="R383" s="11">
        <v>3</v>
      </c>
      <c r="S383" s="11">
        <v>9</v>
      </c>
      <c r="T383" s="11">
        <v>1</v>
      </c>
      <c r="U383" s="11" t="s">
        <v>584</v>
      </c>
      <c r="W383" s="6" t="str">
        <f>IF(X383="","",IF(X383=รายชื่อชมรม!$B$23,รายชื่อชมรม!$A$23,IF(X383=รายชื่อชมรม!$B$24,รายชื่อชมรม!$A$24,IF(X383=รายชื่อชมรม!$B$25,รายชื่อชมรม!$A$25,IF(X383=รายชื่อชมรม!$B$26,รายชื่อชมรม!$A$26,IF(X383=รายชื่อชมรม!$B$27,รายชื่อชมรม!$A$27,IF(X383=รายชื่อชมรม!$B$28,รายชื่อชมรม!$A$28,IF(X383=รายชื่อชมรม!$B$29,รายชื่อชมรม!$A$29,IF(X383=รายชื่อชมรม!$B$30,รายชื่อชมรม!$A$30,IF(X383=รายชื่อชมรม!$B$31,รายชื่อชมรม!$A$31,IF(X383=รายชื่อชมรม!$B$32,รายชื่อชมรม!$A$32,"-")))))))))))</f>
        <v>ช68309</v>
      </c>
      <c r="X383" s="6" t="s">
        <v>1410</v>
      </c>
      <c r="Y383" s="6" t="str">
        <f>IF(W383=0,"",IF(W383="-","",IF(W383="","",VLOOKUP(W383,รายชื่อชมรม!$A$3:$F$83,3,FALSE))))</f>
        <v>นางสาวจันทนา  เกิดจันทร์ตรง</v>
      </c>
      <c r="Z383" s="6" t="str">
        <f>IF(Y383=$Z$4,MAX(Z$1:$Z382)+1,"")</f>
        <v/>
      </c>
      <c r="AA383" s="6" t="str">
        <f>IF($Y383=AA$4,MAX(AA$1:AA382)+1,"")</f>
        <v/>
      </c>
      <c r="AB383" s="6" t="str">
        <f>IF($Y383=AB$4,MAX(AB$1:AB382)+1,"")</f>
        <v/>
      </c>
      <c r="AC383" s="6" t="str">
        <f>IF($Y383=AC$4,MAX(AC$1:AC382)+1,"")</f>
        <v/>
      </c>
      <c r="AD383" s="6" t="str">
        <f>IF($Y383=AD$4,MAX(AD$1:AD382)+1,"")</f>
        <v/>
      </c>
      <c r="AE383" s="6" t="str">
        <f>IF($Y383=AE$4,MAX(AE$1:AE382)+1,"")</f>
        <v/>
      </c>
      <c r="AF383" s="6" t="str">
        <f>IF($Y383=AF$4,MAX(AF$1:AF382)+1,"")</f>
        <v/>
      </c>
      <c r="AG383" s="6" t="str">
        <f>IF($Y383=AG$4,MAX(AG$1:AG382)+1,"")</f>
        <v/>
      </c>
      <c r="AH383" s="6">
        <f>IF($Y383=AH$4,MAX(AH$1:AH382)+1,"")</f>
        <v>78</v>
      </c>
      <c r="AI383" s="5">
        <f t="shared" si="79"/>
        <v>78</v>
      </c>
      <c r="AK383" s="6" t="str">
        <f>IF($W383=AK$4,MAX(AK$1:AK382)+1,"")</f>
        <v/>
      </c>
      <c r="AL383" s="6" t="str">
        <f>IF($W383=AL$4,MAX(AL$1:AL382)+1,"")</f>
        <v/>
      </c>
      <c r="AM383" s="6" t="str">
        <f>IF($W383=AM$4,MAX(AM$1:AM382)+1,"")</f>
        <v/>
      </c>
      <c r="AN383" s="6" t="str">
        <f>IF($W383=AN$4,MAX(AN$1:AN382)+1,"")</f>
        <v/>
      </c>
      <c r="AO383" s="6" t="str">
        <f>IF($W383=AO$4,MAX(AO$1:AO382)+1,"")</f>
        <v/>
      </c>
      <c r="AP383" s="6" t="str">
        <f>IF($W383=AP$4,MAX(AP$1:AP382)+1,"")</f>
        <v/>
      </c>
      <c r="AQ383" s="6" t="str">
        <f>IF($W383=AQ$4,MAX(AQ$1:AQ382)+1,"")</f>
        <v/>
      </c>
      <c r="AR383" s="6" t="str">
        <f>IF($W383=AR$4,MAX(AR$1:AR382)+1,"")</f>
        <v/>
      </c>
      <c r="AS383" s="6" t="str">
        <f>IF($W383=AS$4,MAX(AS$1:AS382)+1,"")</f>
        <v/>
      </c>
      <c r="AT383" s="6" t="str">
        <f>IF($W383=AT$4,MAX(AT$1:AT382)+1,"")</f>
        <v/>
      </c>
      <c r="AU383" s="6" t="str">
        <f>IF($W383=AU$4,MAX(AU$1:AU382)+1,"")</f>
        <v/>
      </c>
      <c r="AV383" s="6" t="str">
        <f>IF($W383=AV$4,MAX(AV$1:AV382)+1,"")</f>
        <v/>
      </c>
      <c r="AW383" s="6" t="str">
        <f>IF($W383=AW$4,MAX(AW$1:AW382)+1,"")</f>
        <v/>
      </c>
      <c r="AX383" s="6" t="str">
        <f>IF($W383=AX$4,MAX(AX$1:AX382)+1,"")</f>
        <v/>
      </c>
      <c r="AY383" s="6" t="str">
        <f>IF($W383=AY$4,MAX(AY$1:AY382)+1,"")</f>
        <v/>
      </c>
      <c r="AZ383" s="6" t="str">
        <f>IF($W383=AZ$4,MAX(AZ$1:AZ382)+1,"")</f>
        <v/>
      </c>
      <c r="BA383" s="6" t="str">
        <f>IF($W383=BA$4,MAX(BA$1:BA382)+1,"")</f>
        <v/>
      </c>
      <c r="BB383" s="6" t="str">
        <f>IF($W383=BB$4,MAX(BB$1:BB382)+1,"")</f>
        <v/>
      </c>
      <c r="BC383" s="6" t="str">
        <f>IF($W383=BC$4,MAX(BC$1:BC382)+1,"")</f>
        <v/>
      </c>
      <c r="BD383" s="6" t="str">
        <f>IF($W383=BD$4,MAX(BD$1:BD382)+1,"")</f>
        <v/>
      </c>
      <c r="BE383" s="6" t="str">
        <f>IF($W383=BE$4,MAX(BE$1:BE382)+1,"")</f>
        <v/>
      </c>
      <c r="BF383" s="6" t="str">
        <f>IF($W383=BF$4,MAX(BF$1:BF382)+1,"")</f>
        <v/>
      </c>
      <c r="BG383" s="6" t="str">
        <f>IF($W383=BG$4,MAX(BG$1:BG382)+1,"")</f>
        <v/>
      </c>
      <c r="BH383" s="6" t="str">
        <f>IF($W383=BH$4,MAX(BH$1:BH382)+1,"")</f>
        <v/>
      </c>
      <c r="BI383" s="6" t="str">
        <f>IF($W383=BI$4,MAX(BI$1:BI382)+1,"")</f>
        <v/>
      </c>
      <c r="BJ383" s="6" t="str">
        <f>IF($W383=BJ$4,MAX(BJ$1:BJ382)+1,"")</f>
        <v/>
      </c>
      <c r="BK383" s="6" t="str">
        <f>IF($W383=BK$4,MAX(BK$1:BK382)+1,"")</f>
        <v/>
      </c>
      <c r="BL383" s="6" t="str">
        <f>IF($W383=BL$4,MAX(BL$1:BL382)+1,"")</f>
        <v/>
      </c>
      <c r="BM383" s="6" t="str">
        <f>IF($W383=BM$4,MAX(BM$1:BM382)+1,"")</f>
        <v/>
      </c>
      <c r="BN383" s="6">
        <f>IF($W383=BN$4,MAX(BN$1:BN382)+1,"")</f>
        <v>10</v>
      </c>
      <c r="BO383" s="6" t="str">
        <f>IF($W383=BO$4,MAX(BO$1:BO382)+1,"")</f>
        <v/>
      </c>
      <c r="BP383" s="6" t="str">
        <f>IF($W383=BP$4,MAX(BP$1:BP382)+1,"")</f>
        <v/>
      </c>
      <c r="BQ383" s="6" t="str">
        <f>IF($W383=BQ$4,MAX(BQ$1:BQ382)+1,"")</f>
        <v/>
      </c>
      <c r="BR383" s="6" t="str">
        <f>IF($W383=BR$4,MAX(BR$1:BR382)+1,"")</f>
        <v/>
      </c>
      <c r="BS383" s="6" t="str">
        <f>IF($W383=BS$4,MAX(BS$1:BS382)+1,"")</f>
        <v/>
      </c>
      <c r="BT383" s="6" t="str">
        <f>IF($W383=BT$4,MAX(BT$1:BT382)+1,"")</f>
        <v/>
      </c>
      <c r="BU383" s="6" t="str">
        <f>IF($W383=BU$4,MAX(BU$1:BU382)+1,"")</f>
        <v/>
      </c>
      <c r="BV383" s="6" t="str">
        <f>IF($W383=BV$4,MAX(BV$1:BV382)+1,"")</f>
        <v/>
      </c>
      <c r="BW383" s="6" t="str">
        <f>IF($W383=BW$4,MAX(BW$1:BW382)+1,"")</f>
        <v/>
      </c>
      <c r="BX383" s="6" t="str">
        <f>IF($W383=BX$4,MAX(BX$1:BX382)+1,"")</f>
        <v/>
      </c>
      <c r="BY383" s="6" t="str">
        <f>IF($W383=BY$4,MAX(BY$1:BY382)+1,"")</f>
        <v/>
      </c>
      <c r="BZ383" s="6" t="str">
        <f>IF($W383=BZ$4,MAX(BZ$1:BZ382)+1,"")</f>
        <v/>
      </c>
      <c r="CA383" s="6" t="str">
        <f>IF($W383=CA$4,MAX(CA$1:CA382)+1,"")</f>
        <v/>
      </c>
      <c r="CB383" s="6" t="str">
        <f>IF($W383=CB$4,MAX(CB$1:CB382)+1,"")</f>
        <v/>
      </c>
      <c r="CC383" s="6" t="str">
        <f>IF($W383=CC$4,MAX(CC$1:CC382)+1,"")</f>
        <v/>
      </c>
      <c r="CD383" s="6" t="str">
        <f>IF($W383=CD$4,MAX(CD$1:CD382)+1,"")</f>
        <v/>
      </c>
      <c r="CE383" s="6" t="str">
        <f>IF($W383=CE$4,MAX(CE$1:CE382)+1,"")</f>
        <v/>
      </c>
      <c r="CF383" s="6" t="str">
        <f>IF($W383=CF$4,MAX(CF$1:CF382)+1,"")</f>
        <v/>
      </c>
      <c r="CG383" s="6" t="str">
        <f>IF($W383=CG$4,MAX(CG$1:CG382)+1,"")</f>
        <v/>
      </c>
      <c r="CH383" s="6" t="str">
        <f>IF($W383=CH$4,MAX(CH$1:CH382)+1,"")</f>
        <v/>
      </c>
      <c r="CI383" s="6" t="str">
        <f>IF($W383=CI$4,MAX(CI$1:CI382)+1,"")</f>
        <v/>
      </c>
      <c r="CJ383" s="6" t="str">
        <f>IF($W383=CJ$4,MAX(CJ$1:CJ382)+1,"")</f>
        <v/>
      </c>
      <c r="CK383" s="6" t="str">
        <f>IF($W383=CK$4,MAX(CK$1:CK382)+1,"")</f>
        <v/>
      </c>
      <c r="CL383" s="6" t="str">
        <f>IF($W383=CL$4,MAX(CL$1:CL382)+1,"")</f>
        <v/>
      </c>
      <c r="CM383" s="6" t="str">
        <f>IF($W383=CM$4,MAX(CM$1:CM382)+1,"")</f>
        <v/>
      </c>
      <c r="CN383" s="6" t="str">
        <f>IF($W383=CN$4,MAX(CN$1:CN382)+1,"")</f>
        <v/>
      </c>
      <c r="CO383" s="6" t="str">
        <f>IF($W383=CO$4,MAX(CO$1:CO382)+1,"")</f>
        <v/>
      </c>
      <c r="CP383" s="6" t="str">
        <f>IF($W383=CP$4,MAX(CP$1:CP382)+1,"")</f>
        <v/>
      </c>
      <c r="CQ383" s="6" t="str">
        <f>IF($W383=CQ$4,MAX(CQ$1:CQ382)+1,"")</f>
        <v/>
      </c>
      <c r="CR383" s="6" t="str">
        <f>IF($W383=CR$4,MAX(CR$1:CR382)+1,"")</f>
        <v/>
      </c>
      <c r="CS383" s="6" t="str">
        <f>IF($W383=CS$4,MAX(CS$1:CS382)+1,"")</f>
        <v/>
      </c>
      <c r="CT383" s="5">
        <f t="shared" si="80"/>
        <v>10</v>
      </c>
      <c r="CU383" s="6" t="str">
        <f t="shared" si="81"/>
        <v>1709901861391</v>
      </c>
      <c r="CV383" s="5" t="str">
        <f t="shared" si="82"/>
        <v>เด็กชาย</v>
      </c>
      <c r="CW383" s="5" t="str" cm="1">
        <f t="array" ref="CW383">RIGHT(F383,MIN(LEN(SUBSTITUTE(F383,รายชื่อนักเรียนแยกห้อง!$AD$5:$AD$8,""))))</f>
        <v>เอกภพ</v>
      </c>
      <c r="CX383" s="6">
        <f t="shared" si="83"/>
        <v>0</v>
      </c>
      <c r="CY383" s="6" t="str">
        <f t="shared" si="84"/>
        <v/>
      </c>
      <c r="CZ383" s="5" t="str">
        <f t="shared" si="85"/>
        <v>มัธยมศึกษาปีที่ 3/2-0</v>
      </c>
      <c r="DA383" s="5" t="str">
        <f t="shared" si="86"/>
        <v>มัธยมศึกษาปีที่ 3/2-</v>
      </c>
      <c r="DC383" s="6" t="str">
        <f>IF(DB383="วิทย์-คณิต (เตรียมวิศวะ)",MAX($DC$1:DC382)+1,"")</f>
        <v/>
      </c>
      <c r="DD383" s="6" t="str">
        <f>IF(DB383="วิทย์-คณิต (วิทยาศาสตร์สุขภาพ)",MAX($DD$1:DD382)+1,"")</f>
        <v/>
      </c>
      <c r="DE383" s="6" t="str">
        <f>IF(DB383="ศิลป์การจัดการธุรกิจการค้าสมัยใหม่",MAX($DE$1:DE382)+1,"")</f>
        <v/>
      </c>
      <c r="DF383" s="6" t="str">
        <f>IF(DB383="ศิลป์ภาษาจีนเพื่อธุรกิจ 4.0",MAX($DF$1:DF382)+1,"")</f>
        <v/>
      </c>
      <c r="DG383" s="6" t="str">
        <f>IF(DB383="ศิลป์ภาษาอังกฤษเพื่อการสื่อสารธุรกิจ",MAX($DG$1:DG382)+1,"")</f>
        <v/>
      </c>
      <c r="DH383" s="6" t="str">
        <f>IF(DB383="นวัตกรรมการจัดการเกษตร",MAX($DH$1:DH382)+1,"")</f>
        <v/>
      </c>
      <c r="DI383" s="5">
        <f t="shared" si="87"/>
        <v>0</v>
      </c>
      <c r="DJ383" s="5" t="str">
        <f t="shared" si="88"/>
        <v>มัธยมศึกษาปีที่ 3/2-10</v>
      </c>
      <c r="DK383" s="5" t="str">
        <f t="shared" si="89"/>
        <v>-0</v>
      </c>
      <c r="DL383" s="5" t="str">
        <f t="shared" si="90"/>
        <v>มัธยมศึกษาปีที่ 3</v>
      </c>
    </row>
    <row r="384" spans="1:116">
      <c r="A384" s="5" t="str">
        <f t="shared" si="91"/>
        <v>มัธยมศึกษาปีที่ 3/2-11</v>
      </c>
      <c r="B384" s="5" t="str">
        <f t="shared" si="77"/>
        <v>ช68309-11</v>
      </c>
      <c r="C384" s="5" t="str">
        <f t="shared" si="78"/>
        <v>-0</v>
      </c>
      <c r="D384" s="8">
        <v>11</v>
      </c>
      <c r="E384" s="9" t="s">
        <v>1019</v>
      </c>
      <c r="F384" s="3" t="s">
        <v>2088</v>
      </c>
      <c r="G384" s="3" t="s">
        <v>1020</v>
      </c>
      <c r="H384" s="11">
        <v>1</v>
      </c>
      <c r="I384" s="11">
        <v>7</v>
      </c>
      <c r="J384" s="11">
        <v>7</v>
      </c>
      <c r="K384" s="11">
        <v>9</v>
      </c>
      <c r="L384" s="11">
        <v>9</v>
      </c>
      <c r="M384" s="11">
        <v>0</v>
      </c>
      <c r="N384" s="11">
        <v>0</v>
      </c>
      <c r="O384" s="11">
        <v>4</v>
      </c>
      <c r="P384" s="11">
        <v>5</v>
      </c>
      <c r="Q384" s="11">
        <v>4</v>
      </c>
      <c r="R384" s="11">
        <v>0</v>
      </c>
      <c r="S384" s="11">
        <v>6</v>
      </c>
      <c r="T384" s="11">
        <v>7</v>
      </c>
      <c r="U384" s="11" t="s">
        <v>584</v>
      </c>
      <c r="W384" s="6" t="str">
        <f>IF(X384="","",IF(X384=รายชื่อชมรม!$B$23,รายชื่อชมรม!$A$23,IF(X384=รายชื่อชมรม!$B$24,รายชื่อชมรม!$A$24,IF(X384=รายชื่อชมรม!$B$25,รายชื่อชมรม!$A$25,IF(X384=รายชื่อชมรม!$B$26,รายชื่อชมรม!$A$26,IF(X384=รายชื่อชมรม!$B$27,รายชื่อชมรม!$A$27,IF(X384=รายชื่อชมรม!$B$28,รายชื่อชมรม!$A$28,IF(X384=รายชื่อชมรม!$B$29,รายชื่อชมรม!$A$29,IF(X384=รายชื่อชมรม!$B$30,รายชื่อชมรม!$A$30,IF(X384=รายชื่อชมรม!$B$31,รายชื่อชมรม!$A$31,IF(X384=รายชื่อชมรม!$B$32,รายชื่อชมรม!$A$32,"-")))))))))))</f>
        <v>ช68309</v>
      </c>
      <c r="X384" s="6" t="s">
        <v>1410</v>
      </c>
      <c r="Y384" s="6" t="str">
        <f>IF(W384=0,"",IF(W384="-","",IF(W384="","",VLOOKUP(W384,รายชื่อชมรม!$A$3:$F$83,3,FALSE))))</f>
        <v>นางสาวจันทนา  เกิดจันทร์ตรง</v>
      </c>
      <c r="Z384" s="6" t="str">
        <f>IF(Y384=$Z$4,MAX(Z$1:$Z383)+1,"")</f>
        <v/>
      </c>
      <c r="AA384" s="6" t="str">
        <f>IF($Y384=AA$4,MAX(AA$1:AA383)+1,"")</f>
        <v/>
      </c>
      <c r="AB384" s="6" t="str">
        <f>IF($Y384=AB$4,MAX(AB$1:AB383)+1,"")</f>
        <v/>
      </c>
      <c r="AC384" s="6" t="str">
        <f>IF($Y384=AC$4,MAX(AC$1:AC383)+1,"")</f>
        <v/>
      </c>
      <c r="AD384" s="6" t="str">
        <f>IF($Y384=AD$4,MAX(AD$1:AD383)+1,"")</f>
        <v/>
      </c>
      <c r="AE384" s="6" t="str">
        <f>IF($Y384=AE$4,MAX(AE$1:AE383)+1,"")</f>
        <v/>
      </c>
      <c r="AF384" s="6" t="str">
        <f>IF($Y384=AF$4,MAX(AF$1:AF383)+1,"")</f>
        <v/>
      </c>
      <c r="AG384" s="6" t="str">
        <f>IF($Y384=AG$4,MAX(AG$1:AG383)+1,"")</f>
        <v/>
      </c>
      <c r="AH384" s="6">
        <f>IF($Y384=AH$4,MAX(AH$1:AH383)+1,"")</f>
        <v>79</v>
      </c>
      <c r="AI384" s="5">
        <f t="shared" si="79"/>
        <v>79</v>
      </c>
      <c r="AK384" s="6" t="str">
        <f>IF($W384=AK$4,MAX(AK$1:AK383)+1,"")</f>
        <v/>
      </c>
      <c r="AL384" s="6" t="str">
        <f>IF($W384=AL$4,MAX(AL$1:AL383)+1,"")</f>
        <v/>
      </c>
      <c r="AM384" s="6" t="str">
        <f>IF($W384=AM$4,MAX(AM$1:AM383)+1,"")</f>
        <v/>
      </c>
      <c r="AN384" s="6" t="str">
        <f>IF($W384=AN$4,MAX(AN$1:AN383)+1,"")</f>
        <v/>
      </c>
      <c r="AO384" s="6" t="str">
        <f>IF($W384=AO$4,MAX(AO$1:AO383)+1,"")</f>
        <v/>
      </c>
      <c r="AP384" s="6" t="str">
        <f>IF($W384=AP$4,MAX(AP$1:AP383)+1,"")</f>
        <v/>
      </c>
      <c r="AQ384" s="6" t="str">
        <f>IF($W384=AQ$4,MAX(AQ$1:AQ383)+1,"")</f>
        <v/>
      </c>
      <c r="AR384" s="6" t="str">
        <f>IF($W384=AR$4,MAX(AR$1:AR383)+1,"")</f>
        <v/>
      </c>
      <c r="AS384" s="6" t="str">
        <f>IF($W384=AS$4,MAX(AS$1:AS383)+1,"")</f>
        <v/>
      </c>
      <c r="AT384" s="6" t="str">
        <f>IF($W384=AT$4,MAX(AT$1:AT383)+1,"")</f>
        <v/>
      </c>
      <c r="AU384" s="6" t="str">
        <f>IF($W384=AU$4,MAX(AU$1:AU383)+1,"")</f>
        <v/>
      </c>
      <c r="AV384" s="6" t="str">
        <f>IF($W384=AV$4,MAX(AV$1:AV383)+1,"")</f>
        <v/>
      </c>
      <c r="AW384" s="6" t="str">
        <f>IF($W384=AW$4,MAX(AW$1:AW383)+1,"")</f>
        <v/>
      </c>
      <c r="AX384" s="6" t="str">
        <f>IF($W384=AX$4,MAX(AX$1:AX383)+1,"")</f>
        <v/>
      </c>
      <c r="AY384" s="6" t="str">
        <f>IF($W384=AY$4,MAX(AY$1:AY383)+1,"")</f>
        <v/>
      </c>
      <c r="AZ384" s="6" t="str">
        <f>IF($W384=AZ$4,MAX(AZ$1:AZ383)+1,"")</f>
        <v/>
      </c>
      <c r="BA384" s="6" t="str">
        <f>IF($W384=BA$4,MAX(BA$1:BA383)+1,"")</f>
        <v/>
      </c>
      <c r="BB384" s="6" t="str">
        <f>IF($W384=BB$4,MAX(BB$1:BB383)+1,"")</f>
        <v/>
      </c>
      <c r="BC384" s="6" t="str">
        <f>IF($W384=BC$4,MAX(BC$1:BC383)+1,"")</f>
        <v/>
      </c>
      <c r="BD384" s="6" t="str">
        <f>IF($W384=BD$4,MAX(BD$1:BD383)+1,"")</f>
        <v/>
      </c>
      <c r="BE384" s="6" t="str">
        <f>IF($W384=BE$4,MAX(BE$1:BE383)+1,"")</f>
        <v/>
      </c>
      <c r="BF384" s="6" t="str">
        <f>IF($W384=BF$4,MAX(BF$1:BF383)+1,"")</f>
        <v/>
      </c>
      <c r="BG384" s="6" t="str">
        <f>IF($W384=BG$4,MAX(BG$1:BG383)+1,"")</f>
        <v/>
      </c>
      <c r="BH384" s="6" t="str">
        <f>IF($W384=BH$4,MAX(BH$1:BH383)+1,"")</f>
        <v/>
      </c>
      <c r="BI384" s="6" t="str">
        <f>IF($W384=BI$4,MAX(BI$1:BI383)+1,"")</f>
        <v/>
      </c>
      <c r="BJ384" s="6" t="str">
        <f>IF($W384=BJ$4,MAX(BJ$1:BJ383)+1,"")</f>
        <v/>
      </c>
      <c r="BK384" s="6" t="str">
        <f>IF($W384=BK$4,MAX(BK$1:BK383)+1,"")</f>
        <v/>
      </c>
      <c r="BL384" s="6" t="str">
        <f>IF($W384=BL$4,MAX(BL$1:BL383)+1,"")</f>
        <v/>
      </c>
      <c r="BM384" s="6" t="str">
        <f>IF($W384=BM$4,MAX(BM$1:BM383)+1,"")</f>
        <v/>
      </c>
      <c r="BN384" s="6">
        <f>IF($W384=BN$4,MAX(BN$1:BN383)+1,"")</f>
        <v>11</v>
      </c>
      <c r="BO384" s="6" t="str">
        <f>IF($W384=BO$4,MAX(BO$1:BO383)+1,"")</f>
        <v/>
      </c>
      <c r="BP384" s="6" t="str">
        <f>IF($W384=BP$4,MAX(BP$1:BP383)+1,"")</f>
        <v/>
      </c>
      <c r="BQ384" s="6" t="str">
        <f>IF($W384=BQ$4,MAX(BQ$1:BQ383)+1,"")</f>
        <v/>
      </c>
      <c r="BR384" s="6" t="str">
        <f>IF($W384=BR$4,MAX(BR$1:BR383)+1,"")</f>
        <v/>
      </c>
      <c r="BS384" s="6" t="str">
        <f>IF($W384=BS$4,MAX(BS$1:BS383)+1,"")</f>
        <v/>
      </c>
      <c r="BT384" s="6" t="str">
        <f>IF($W384=BT$4,MAX(BT$1:BT383)+1,"")</f>
        <v/>
      </c>
      <c r="BU384" s="6" t="str">
        <f>IF($W384=BU$4,MAX(BU$1:BU383)+1,"")</f>
        <v/>
      </c>
      <c r="BV384" s="6" t="str">
        <f>IF($W384=BV$4,MAX(BV$1:BV383)+1,"")</f>
        <v/>
      </c>
      <c r="BW384" s="6" t="str">
        <f>IF($W384=BW$4,MAX(BW$1:BW383)+1,"")</f>
        <v/>
      </c>
      <c r="BX384" s="6" t="str">
        <f>IF($W384=BX$4,MAX(BX$1:BX383)+1,"")</f>
        <v/>
      </c>
      <c r="BY384" s="6" t="str">
        <f>IF($W384=BY$4,MAX(BY$1:BY383)+1,"")</f>
        <v/>
      </c>
      <c r="BZ384" s="6" t="str">
        <f>IF($W384=BZ$4,MAX(BZ$1:BZ383)+1,"")</f>
        <v/>
      </c>
      <c r="CA384" s="6" t="str">
        <f>IF($W384=CA$4,MAX(CA$1:CA383)+1,"")</f>
        <v/>
      </c>
      <c r="CB384" s="6" t="str">
        <f>IF($W384=CB$4,MAX(CB$1:CB383)+1,"")</f>
        <v/>
      </c>
      <c r="CC384" s="6" t="str">
        <f>IF($W384=CC$4,MAX(CC$1:CC383)+1,"")</f>
        <v/>
      </c>
      <c r="CD384" s="6" t="str">
        <f>IF($W384=CD$4,MAX(CD$1:CD383)+1,"")</f>
        <v/>
      </c>
      <c r="CE384" s="6" t="str">
        <f>IF($W384=CE$4,MAX(CE$1:CE383)+1,"")</f>
        <v/>
      </c>
      <c r="CF384" s="6" t="str">
        <f>IF($W384=CF$4,MAX(CF$1:CF383)+1,"")</f>
        <v/>
      </c>
      <c r="CG384" s="6" t="str">
        <f>IF($W384=CG$4,MAX(CG$1:CG383)+1,"")</f>
        <v/>
      </c>
      <c r="CH384" s="6" t="str">
        <f>IF($W384=CH$4,MAX(CH$1:CH383)+1,"")</f>
        <v/>
      </c>
      <c r="CI384" s="6" t="str">
        <f>IF($W384=CI$4,MAX(CI$1:CI383)+1,"")</f>
        <v/>
      </c>
      <c r="CJ384" s="6" t="str">
        <f>IF($W384=CJ$4,MAX(CJ$1:CJ383)+1,"")</f>
        <v/>
      </c>
      <c r="CK384" s="6" t="str">
        <f>IF($W384=CK$4,MAX(CK$1:CK383)+1,"")</f>
        <v/>
      </c>
      <c r="CL384" s="6" t="str">
        <f>IF($W384=CL$4,MAX(CL$1:CL383)+1,"")</f>
        <v/>
      </c>
      <c r="CM384" s="6" t="str">
        <f>IF($W384=CM$4,MAX(CM$1:CM383)+1,"")</f>
        <v/>
      </c>
      <c r="CN384" s="6" t="str">
        <f>IF($W384=CN$4,MAX(CN$1:CN383)+1,"")</f>
        <v/>
      </c>
      <c r="CO384" s="6" t="str">
        <f>IF($W384=CO$4,MAX(CO$1:CO383)+1,"")</f>
        <v/>
      </c>
      <c r="CP384" s="6" t="str">
        <f>IF($W384=CP$4,MAX(CP$1:CP383)+1,"")</f>
        <v/>
      </c>
      <c r="CQ384" s="6" t="str">
        <f>IF($W384=CQ$4,MAX(CQ$1:CQ383)+1,"")</f>
        <v/>
      </c>
      <c r="CR384" s="6" t="str">
        <f>IF($W384=CR$4,MAX(CR$1:CR383)+1,"")</f>
        <v/>
      </c>
      <c r="CS384" s="6" t="str">
        <f>IF($W384=CS$4,MAX(CS$1:CS383)+1,"")</f>
        <v/>
      </c>
      <c r="CT384" s="5">
        <f t="shared" si="80"/>
        <v>11</v>
      </c>
      <c r="CU384" s="6" t="str">
        <f t="shared" si="81"/>
        <v>1779900454067</v>
      </c>
      <c r="CV384" s="5" t="str">
        <f t="shared" si="82"/>
        <v>เด็กชาย</v>
      </c>
      <c r="CW384" s="5" t="str" cm="1">
        <f t="array" ref="CW384">RIGHT(F384,MIN(LEN(SUBSTITUTE(F384,รายชื่อนักเรียนแยกห้อง!$AD$5:$AD$8,""))))</f>
        <v xml:space="preserve">ณัฐสิทธิ์ </v>
      </c>
      <c r="CX384" s="6">
        <f t="shared" si="83"/>
        <v>0</v>
      </c>
      <c r="CY384" s="6" t="str">
        <f t="shared" si="84"/>
        <v/>
      </c>
      <c r="CZ384" s="5" t="str">
        <f t="shared" si="85"/>
        <v>มัธยมศึกษาปีที่ 3/2-0</v>
      </c>
      <c r="DA384" s="5" t="str">
        <f t="shared" si="86"/>
        <v>มัธยมศึกษาปีที่ 3/2-</v>
      </c>
      <c r="DC384" s="6" t="str">
        <f>IF(DB384="วิทย์-คณิต (เตรียมวิศวะ)",MAX($DC$1:DC383)+1,"")</f>
        <v/>
      </c>
      <c r="DD384" s="6" t="str">
        <f>IF(DB384="วิทย์-คณิต (วิทยาศาสตร์สุขภาพ)",MAX($DD$1:DD383)+1,"")</f>
        <v/>
      </c>
      <c r="DE384" s="6" t="str">
        <f>IF(DB384="ศิลป์การจัดการธุรกิจการค้าสมัยใหม่",MAX($DE$1:DE383)+1,"")</f>
        <v/>
      </c>
      <c r="DF384" s="6" t="str">
        <f>IF(DB384="ศิลป์ภาษาจีนเพื่อธุรกิจ 4.0",MAX($DF$1:DF383)+1,"")</f>
        <v/>
      </c>
      <c r="DG384" s="6" t="str">
        <f>IF(DB384="ศิลป์ภาษาอังกฤษเพื่อการสื่อสารธุรกิจ",MAX($DG$1:DG383)+1,"")</f>
        <v/>
      </c>
      <c r="DH384" s="6" t="str">
        <f>IF(DB384="นวัตกรรมการจัดการเกษตร",MAX($DH$1:DH383)+1,"")</f>
        <v/>
      </c>
      <c r="DI384" s="5">
        <f t="shared" si="87"/>
        <v>0</v>
      </c>
      <c r="DJ384" s="5" t="str">
        <f t="shared" si="88"/>
        <v>มัธยมศึกษาปีที่ 3/2-11</v>
      </c>
      <c r="DK384" s="5" t="str">
        <f t="shared" si="89"/>
        <v>-0</v>
      </c>
      <c r="DL384" s="5" t="str">
        <f t="shared" si="90"/>
        <v>มัธยมศึกษาปีที่ 3</v>
      </c>
    </row>
    <row r="385" spans="1:116">
      <c r="A385" s="5" t="str">
        <f t="shared" si="91"/>
        <v>มัธยมศึกษาปีที่ 3/2-12</v>
      </c>
      <c r="B385" s="5" t="str">
        <f t="shared" si="77"/>
        <v>ช68309-12</v>
      </c>
      <c r="C385" s="5" t="str">
        <f t="shared" si="78"/>
        <v>-0</v>
      </c>
      <c r="D385" s="8">
        <v>12</v>
      </c>
      <c r="E385" s="9" t="s">
        <v>1021</v>
      </c>
      <c r="F385" s="3" t="s">
        <v>766</v>
      </c>
      <c r="G385" s="3" t="s">
        <v>1022</v>
      </c>
      <c r="H385" s="11">
        <v>1</v>
      </c>
      <c r="I385" s="11">
        <v>8</v>
      </c>
      <c r="J385" s="11">
        <v>0</v>
      </c>
      <c r="K385" s="11">
        <v>7</v>
      </c>
      <c r="L385" s="11">
        <v>8</v>
      </c>
      <c r="M385" s="11">
        <v>0</v>
      </c>
      <c r="N385" s="11">
        <v>0</v>
      </c>
      <c r="O385" s="11">
        <v>0</v>
      </c>
      <c r="P385" s="11">
        <v>9</v>
      </c>
      <c r="Q385" s="11">
        <v>2</v>
      </c>
      <c r="R385" s="11">
        <v>7</v>
      </c>
      <c r="S385" s="11">
        <v>1</v>
      </c>
      <c r="T385" s="11">
        <v>3</v>
      </c>
      <c r="U385" s="11" t="s">
        <v>584</v>
      </c>
      <c r="W385" s="6" t="str">
        <f>IF(X385="","",IF(X385=รายชื่อชมรม!$B$23,รายชื่อชมรม!$A$23,IF(X385=รายชื่อชมรม!$B$24,รายชื่อชมรม!$A$24,IF(X385=รายชื่อชมรม!$B$25,รายชื่อชมรม!$A$25,IF(X385=รายชื่อชมรม!$B$26,รายชื่อชมรม!$A$26,IF(X385=รายชื่อชมรม!$B$27,รายชื่อชมรม!$A$27,IF(X385=รายชื่อชมรม!$B$28,รายชื่อชมรม!$A$28,IF(X385=รายชื่อชมรม!$B$29,รายชื่อชมรม!$A$29,IF(X385=รายชื่อชมรม!$B$30,รายชื่อชมรม!$A$30,IF(X385=รายชื่อชมรม!$B$31,รายชื่อชมรม!$A$31,IF(X385=รายชื่อชมรม!$B$32,รายชื่อชมรม!$A$32,"-")))))))))))</f>
        <v>ช68309</v>
      </c>
      <c r="X385" s="6" t="s">
        <v>1410</v>
      </c>
      <c r="Y385" s="6" t="str">
        <f>IF(W385=0,"",IF(W385="-","",IF(W385="","",VLOOKUP(W385,รายชื่อชมรม!$A$3:$F$83,3,FALSE))))</f>
        <v>นางสาวจันทนา  เกิดจันทร์ตรง</v>
      </c>
      <c r="Z385" s="6" t="str">
        <f>IF(Y385=$Z$4,MAX(Z$1:$Z384)+1,"")</f>
        <v/>
      </c>
      <c r="AA385" s="6" t="str">
        <f>IF($Y385=AA$4,MAX(AA$1:AA384)+1,"")</f>
        <v/>
      </c>
      <c r="AB385" s="6" t="str">
        <f>IF($Y385=AB$4,MAX(AB$1:AB384)+1,"")</f>
        <v/>
      </c>
      <c r="AC385" s="6" t="str">
        <f>IF($Y385=AC$4,MAX(AC$1:AC384)+1,"")</f>
        <v/>
      </c>
      <c r="AD385" s="6" t="str">
        <f>IF($Y385=AD$4,MAX(AD$1:AD384)+1,"")</f>
        <v/>
      </c>
      <c r="AE385" s="6" t="str">
        <f>IF($Y385=AE$4,MAX(AE$1:AE384)+1,"")</f>
        <v/>
      </c>
      <c r="AF385" s="6" t="str">
        <f>IF($Y385=AF$4,MAX(AF$1:AF384)+1,"")</f>
        <v/>
      </c>
      <c r="AG385" s="6" t="str">
        <f>IF($Y385=AG$4,MAX(AG$1:AG384)+1,"")</f>
        <v/>
      </c>
      <c r="AH385" s="6">
        <f>IF($Y385=AH$4,MAX(AH$1:AH384)+1,"")</f>
        <v>80</v>
      </c>
      <c r="AI385" s="5">
        <f t="shared" si="79"/>
        <v>80</v>
      </c>
      <c r="AK385" s="6" t="str">
        <f>IF($W385=AK$4,MAX(AK$1:AK384)+1,"")</f>
        <v/>
      </c>
      <c r="AL385" s="6" t="str">
        <f>IF($W385=AL$4,MAX(AL$1:AL384)+1,"")</f>
        <v/>
      </c>
      <c r="AM385" s="6" t="str">
        <f>IF($W385=AM$4,MAX(AM$1:AM384)+1,"")</f>
        <v/>
      </c>
      <c r="AN385" s="6" t="str">
        <f>IF($W385=AN$4,MAX(AN$1:AN384)+1,"")</f>
        <v/>
      </c>
      <c r="AO385" s="6" t="str">
        <f>IF($W385=AO$4,MAX(AO$1:AO384)+1,"")</f>
        <v/>
      </c>
      <c r="AP385" s="6" t="str">
        <f>IF($W385=AP$4,MAX(AP$1:AP384)+1,"")</f>
        <v/>
      </c>
      <c r="AQ385" s="6" t="str">
        <f>IF($W385=AQ$4,MAX(AQ$1:AQ384)+1,"")</f>
        <v/>
      </c>
      <c r="AR385" s="6" t="str">
        <f>IF($W385=AR$4,MAX(AR$1:AR384)+1,"")</f>
        <v/>
      </c>
      <c r="AS385" s="6" t="str">
        <f>IF($W385=AS$4,MAX(AS$1:AS384)+1,"")</f>
        <v/>
      </c>
      <c r="AT385" s="6" t="str">
        <f>IF($W385=AT$4,MAX(AT$1:AT384)+1,"")</f>
        <v/>
      </c>
      <c r="AU385" s="6" t="str">
        <f>IF($W385=AU$4,MAX(AU$1:AU384)+1,"")</f>
        <v/>
      </c>
      <c r="AV385" s="6" t="str">
        <f>IF($W385=AV$4,MAX(AV$1:AV384)+1,"")</f>
        <v/>
      </c>
      <c r="AW385" s="6" t="str">
        <f>IF($W385=AW$4,MAX(AW$1:AW384)+1,"")</f>
        <v/>
      </c>
      <c r="AX385" s="6" t="str">
        <f>IF($W385=AX$4,MAX(AX$1:AX384)+1,"")</f>
        <v/>
      </c>
      <c r="AY385" s="6" t="str">
        <f>IF($W385=AY$4,MAX(AY$1:AY384)+1,"")</f>
        <v/>
      </c>
      <c r="AZ385" s="6" t="str">
        <f>IF($W385=AZ$4,MAX(AZ$1:AZ384)+1,"")</f>
        <v/>
      </c>
      <c r="BA385" s="6" t="str">
        <f>IF($W385=BA$4,MAX(BA$1:BA384)+1,"")</f>
        <v/>
      </c>
      <c r="BB385" s="6" t="str">
        <f>IF($W385=BB$4,MAX(BB$1:BB384)+1,"")</f>
        <v/>
      </c>
      <c r="BC385" s="6" t="str">
        <f>IF($W385=BC$4,MAX(BC$1:BC384)+1,"")</f>
        <v/>
      </c>
      <c r="BD385" s="6" t="str">
        <f>IF($W385=BD$4,MAX(BD$1:BD384)+1,"")</f>
        <v/>
      </c>
      <c r="BE385" s="6" t="str">
        <f>IF($W385=BE$4,MAX(BE$1:BE384)+1,"")</f>
        <v/>
      </c>
      <c r="BF385" s="6" t="str">
        <f>IF($W385=BF$4,MAX(BF$1:BF384)+1,"")</f>
        <v/>
      </c>
      <c r="BG385" s="6" t="str">
        <f>IF($W385=BG$4,MAX(BG$1:BG384)+1,"")</f>
        <v/>
      </c>
      <c r="BH385" s="6" t="str">
        <f>IF($W385=BH$4,MAX(BH$1:BH384)+1,"")</f>
        <v/>
      </c>
      <c r="BI385" s="6" t="str">
        <f>IF($W385=BI$4,MAX(BI$1:BI384)+1,"")</f>
        <v/>
      </c>
      <c r="BJ385" s="6" t="str">
        <f>IF($W385=BJ$4,MAX(BJ$1:BJ384)+1,"")</f>
        <v/>
      </c>
      <c r="BK385" s="6" t="str">
        <f>IF($W385=BK$4,MAX(BK$1:BK384)+1,"")</f>
        <v/>
      </c>
      <c r="BL385" s="6" t="str">
        <f>IF($W385=BL$4,MAX(BL$1:BL384)+1,"")</f>
        <v/>
      </c>
      <c r="BM385" s="6" t="str">
        <f>IF($W385=BM$4,MAX(BM$1:BM384)+1,"")</f>
        <v/>
      </c>
      <c r="BN385" s="6">
        <f>IF($W385=BN$4,MAX(BN$1:BN384)+1,"")</f>
        <v>12</v>
      </c>
      <c r="BO385" s="6" t="str">
        <f>IF($W385=BO$4,MAX(BO$1:BO384)+1,"")</f>
        <v/>
      </c>
      <c r="BP385" s="6" t="str">
        <f>IF($W385=BP$4,MAX(BP$1:BP384)+1,"")</f>
        <v/>
      </c>
      <c r="BQ385" s="6" t="str">
        <f>IF($W385=BQ$4,MAX(BQ$1:BQ384)+1,"")</f>
        <v/>
      </c>
      <c r="BR385" s="6" t="str">
        <f>IF($W385=BR$4,MAX(BR$1:BR384)+1,"")</f>
        <v/>
      </c>
      <c r="BS385" s="6" t="str">
        <f>IF($W385=BS$4,MAX(BS$1:BS384)+1,"")</f>
        <v/>
      </c>
      <c r="BT385" s="6" t="str">
        <f>IF($W385=BT$4,MAX(BT$1:BT384)+1,"")</f>
        <v/>
      </c>
      <c r="BU385" s="6" t="str">
        <f>IF($W385=BU$4,MAX(BU$1:BU384)+1,"")</f>
        <v/>
      </c>
      <c r="BV385" s="6" t="str">
        <f>IF($W385=BV$4,MAX(BV$1:BV384)+1,"")</f>
        <v/>
      </c>
      <c r="BW385" s="6" t="str">
        <f>IF($W385=BW$4,MAX(BW$1:BW384)+1,"")</f>
        <v/>
      </c>
      <c r="BX385" s="6" t="str">
        <f>IF($W385=BX$4,MAX(BX$1:BX384)+1,"")</f>
        <v/>
      </c>
      <c r="BY385" s="6" t="str">
        <f>IF($W385=BY$4,MAX(BY$1:BY384)+1,"")</f>
        <v/>
      </c>
      <c r="BZ385" s="6" t="str">
        <f>IF($W385=BZ$4,MAX(BZ$1:BZ384)+1,"")</f>
        <v/>
      </c>
      <c r="CA385" s="6" t="str">
        <f>IF($W385=CA$4,MAX(CA$1:CA384)+1,"")</f>
        <v/>
      </c>
      <c r="CB385" s="6" t="str">
        <f>IF($W385=CB$4,MAX(CB$1:CB384)+1,"")</f>
        <v/>
      </c>
      <c r="CC385" s="6" t="str">
        <f>IF($W385=CC$4,MAX(CC$1:CC384)+1,"")</f>
        <v/>
      </c>
      <c r="CD385" s="6" t="str">
        <f>IF($W385=CD$4,MAX(CD$1:CD384)+1,"")</f>
        <v/>
      </c>
      <c r="CE385" s="6" t="str">
        <f>IF($W385=CE$4,MAX(CE$1:CE384)+1,"")</f>
        <v/>
      </c>
      <c r="CF385" s="6" t="str">
        <f>IF($W385=CF$4,MAX(CF$1:CF384)+1,"")</f>
        <v/>
      </c>
      <c r="CG385" s="6" t="str">
        <f>IF($W385=CG$4,MAX(CG$1:CG384)+1,"")</f>
        <v/>
      </c>
      <c r="CH385" s="6" t="str">
        <f>IF($W385=CH$4,MAX(CH$1:CH384)+1,"")</f>
        <v/>
      </c>
      <c r="CI385" s="6" t="str">
        <f>IF($W385=CI$4,MAX(CI$1:CI384)+1,"")</f>
        <v/>
      </c>
      <c r="CJ385" s="6" t="str">
        <f>IF($W385=CJ$4,MAX(CJ$1:CJ384)+1,"")</f>
        <v/>
      </c>
      <c r="CK385" s="6" t="str">
        <f>IF($W385=CK$4,MAX(CK$1:CK384)+1,"")</f>
        <v/>
      </c>
      <c r="CL385" s="6" t="str">
        <f>IF($W385=CL$4,MAX(CL$1:CL384)+1,"")</f>
        <v/>
      </c>
      <c r="CM385" s="6" t="str">
        <f>IF($W385=CM$4,MAX(CM$1:CM384)+1,"")</f>
        <v/>
      </c>
      <c r="CN385" s="6" t="str">
        <f>IF($W385=CN$4,MAX(CN$1:CN384)+1,"")</f>
        <v/>
      </c>
      <c r="CO385" s="6" t="str">
        <f>IF($W385=CO$4,MAX(CO$1:CO384)+1,"")</f>
        <v/>
      </c>
      <c r="CP385" s="6" t="str">
        <f>IF($W385=CP$4,MAX(CP$1:CP384)+1,"")</f>
        <v/>
      </c>
      <c r="CQ385" s="6" t="str">
        <f>IF($W385=CQ$4,MAX(CQ$1:CQ384)+1,"")</f>
        <v/>
      </c>
      <c r="CR385" s="6" t="str">
        <f>IF($W385=CR$4,MAX(CR$1:CR384)+1,"")</f>
        <v/>
      </c>
      <c r="CS385" s="6" t="str">
        <f>IF($W385=CS$4,MAX(CS$1:CS384)+1,"")</f>
        <v/>
      </c>
      <c r="CT385" s="5">
        <f t="shared" si="80"/>
        <v>12</v>
      </c>
      <c r="CU385" s="6" t="str">
        <f t="shared" si="81"/>
        <v>1807800092713</v>
      </c>
      <c r="CV385" s="5" t="str">
        <f t="shared" si="82"/>
        <v>เด็กชาย</v>
      </c>
      <c r="CW385" s="5" t="str" cm="1">
        <f t="array" ref="CW385">RIGHT(F385,MIN(LEN(SUBSTITUTE(F385,รายชื่อนักเรียนแยกห้อง!$AD$5:$AD$8,""))))</f>
        <v>ณัฐนันท์</v>
      </c>
      <c r="CX385" s="6">
        <f t="shared" si="83"/>
        <v>0</v>
      </c>
      <c r="CY385" s="6" t="str">
        <f t="shared" si="84"/>
        <v/>
      </c>
      <c r="CZ385" s="5" t="str">
        <f t="shared" si="85"/>
        <v>มัธยมศึกษาปีที่ 3/2-0</v>
      </c>
      <c r="DA385" s="5" t="str">
        <f t="shared" si="86"/>
        <v>มัธยมศึกษาปีที่ 3/2-</v>
      </c>
      <c r="DC385" s="6" t="str">
        <f>IF(DB385="วิทย์-คณิต (เตรียมวิศวะ)",MAX($DC$1:DC384)+1,"")</f>
        <v/>
      </c>
      <c r="DD385" s="6" t="str">
        <f>IF(DB385="วิทย์-คณิต (วิทยาศาสตร์สุขภาพ)",MAX($DD$1:DD384)+1,"")</f>
        <v/>
      </c>
      <c r="DE385" s="6" t="str">
        <f>IF(DB385="ศิลป์การจัดการธุรกิจการค้าสมัยใหม่",MAX($DE$1:DE384)+1,"")</f>
        <v/>
      </c>
      <c r="DF385" s="6" t="str">
        <f>IF(DB385="ศิลป์ภาษาจีนเพื่อธุรกิจ 4.0",MAX($DF$1:DF384)+1,"")</f>
        <v/>
      </c>
      <c r="DG385" s="6" t="str">
        <f>IF(DB385="ศิลป์ภาษาอังกฤษเพื่อการสื่อสารธุรกิจ",MAX($DG$1:DG384)+1,"")</f>
        <v/>
      </c>
      <c r="DH385" s="6" t="str">
        <f>IF(DB385="นวัตกรรมการจัดการเกษตร",MAX($DH$1:DH384)+1,"")</f>
        <v/>
      </c>
      <c r="DI385" s="5">
        <f t="shared" si="87"/>
        <v>0</v>
      </c>
      <c r="DJ385" s="5" t="str">
        <f t="shared" si="88"/>
        <v>มัธยมศึกษาปีที่ 3/2-12</v>
      </c>
      <c r="DK385" s="5" t="str">
        <f t="shared" si="89"/>
        <v>-0</v>
      </c>
      <c r="DL385" s="5" t="str">
        <f t="shared" si="90"/>
        <v>มัธยมศึกษาปีที่ 3</v>
      </c>
    </row>
    <row r="386" spans="1:116">
      <c r="A386" s="5" t="str">
        <f t="shared" si="91"/>
        <v>มัธยมศึกษาปีที่ 3/2-13</v>
      </c>
      <c r="B386" s="5" t="str">
        <f t="shared" si="77"/>
        <v>ช68309-13</v>
      </c>
      <c r="C386" s="5" t="str">
        <f t="shared" si="78"/>
        <v>-0</v>
      </c>
      <c r="D386" s="8">
        <v>13</v>
      </c>
      <c r="E386" s="9" t="s">
        <v>1023</v>
      </c>
      <c r="F386" s="3" t="s">
        <v>2089</v>
      </c>
      <c r="G386" s="3" t="s">
        <v>1024</v>
      </c>
      <c r="H386" s="11">
        <v>1</v>
      </c>
      <c r="I386" s="11">
        <v>7</v>
      </c>
      <c r="J386" s="11">
        <v>0</v>
      </c>
      <c r="K386" s="11">
        <v>9</v>
      </c>
      <c r="L386" s="11">
        <v>9</v>
      </c>
      <c r="M386" s="11">
        <v>0</v>
      </c>
      <c r="N386" s="11">
        <v>1</v>
      </c>
      <c r="O386" s="11">
        <v>8</v>
      </c>
      <c r="P386" s="11">
        <v>4</v>
      </c>
      <c r="Q386" s="11">
        <v>4</v>
      </c>
      <c r="R386" s="11">
        <v>3</v>
      </c>
      <c r="S386" s="11">
        <v>4</v>
      </c>
      <c r="T386" s="11">
        <v>9</v>
      </c>
      <c r="U386" s="11" t="s">
        <v>584</v>
      </c>
      <c r="W386" s="6" t="str">
        <f>IF(X386="","",IF(X386=รายชื่อชมรม!$B$23,รายชื่อชมรม!$A$23,IF(X386=รายชื่อชมรม!$B$24,รายชื่อชมรม!$A$24,IF(X386=รายชื่อชมรม!$B$25,รายชื่อชมรม!$A$25,IF(X386=รายชื่อชมรม!$B$26,รายชื่อชมรม!$A$26,IF(X386=รายชื่อชมรม!$B$27,รายชื่อชมรม!$A$27,IF(X386=รายชื่อชมรม!$B$28,รายชื่อชมรม!$A$28,IF(X386=รายชื่อชมรม!$B$29,รายชื่อชมรม!$A$29,IF(X386=รายชื่อชมรม!$B$30,รายชื่อชมรม!$A$30,IF(X386=รายชื่อชมรม!$B$31,รายชื่อชมรม!$A$31,IF(X386=รายชื่อชมรม!$B$32,รายชื่อชมรม!$A$32,"-")))))))))))</f>
        <v>ช68309</v>
      </c>
      <c r="X386" s="6" t="s">
        <v>1410</v>
      </c>
      <c r="Y386" s="6" t="str">
        <f>IF(W386=0,"",IF(W386="-","",IF(W386="","",VLOOKUP(W386,รายชื่อชมรม!$A$3:$F$83,3,FALSE))))</f>
        <v>นางสาวจันทนา  เกิดจันทร์ตรง</v>
      </c>
      <c r="Z386" s="6" t="str">
        <f>IF(Y386=$Z$4,MAX(Z$1:$Z385)+1,"")</f>
        <v/>
      </c>
      <c r="AA386" s="6" t="str">
        <f>IF($Y386=AA$4,MAX(AA$1:AA385)+1,"")</f>
        <v/>
      </c>
      <c r="AB386" s="6" t="str">
        <f>IF($Y386=AB$4,MAX(AB$1:AB385)+1,"")</f>
        <v/>
      </c>
      <c r="AC386" s="6" t="str">
        <f>IF($Y386=AC$4,MAX(AC$1:AC385)+1,"")</f>
        <v/>
      </c>
      <c r="AD386" s="6" t="str">
        <f>IF($Y386=AD$4,MAX(AD$1:AD385)+1,"")</f>
        <v/>
      </c>
      <c r="AE386" s="6" t="str">
        <f>IF($Y386=AE$4,MAX(AE$1:AE385)+1,"")</f>
        <v/>
      </c>
      <c r="AF386" s="6" t="str">
        <f>IF($Y386=AF$4,MAX(AF$1:AF385)+1,"")</f>
        <v/>
      </c>
      <c r="AG386" s="6" t="str">
        <f>IF($Y386=AG$4,MAX(AG$1:AG385)+1,"")</f>
        <v/>
      </c>
      <c r="AH386" s="6">
        <f>IF($Y386=AH$4,MAX(AH$1:AH385)+1,"")</f>
        <v>81</v>
      </c>
      <c r="AI386" s="5">
        <f t="shared" si="79"/>
        <v>81</v>
      </c>
      <c r="AK386" s="6" t="str">
        <f>IF($W386=AK$4,MAX(AK$1:AK385)+1,"")</f>
        <v/>
      </c>
      <c r="AL386" s="6" t="str">
        <f>IF($W386=AL$4,MAX(AL$1:AL385)+1,"")</f>
        <v/>
      </c>
      <c r="AM386" s="6" t="str">
        <f>IF($W386=AM$4,MAX(AM$1:AM385)+1,"")</f>
        <v/>
      </c>
      <c r="AN386" s="6" t="str">
        <f>IF($W386=AN$4,MAX(AN$1:AN385)+1,"")</f>
        <v/>
      </c>
      <c r="AO386" s="6" t="str">
        <f>IF($W386=AO$4,MAX(AO$1:AO385)+1,"")</f>
        <v/>
      </c>
      <c r="AP386" s="6" t="str">
        <f>IF($W386=AP$4,MAX(AP$1:AP385)+1,"")</f>
        <v/>
      </c>
      <c r="AQ386" s="6" t="str">
        <f>IF($W386=AQ$4,MAX(AQ$1:AQ385)+1,"")</f>
        <v/>
      </c>
      <c r="AR386" s="6" t="str">
        <f>IF($W386=AR$4,MAX(AR$1:AR385)+1,"")</f>
        <v/>
      </c>
      <c r="AS386" s="6" t="str">
        <f>IF($W386=AS$4,MAX(AS$1:AS385)+1,"")</f>
        <v/>
      </c>
      <c r="AT386" s="6" t="str">
        <f>IF($W386=AT$4,MAX(AT$1:AT385)+1,"")</f>
        <v/>
      </c>
      <c r="AU386" s="6" t="str">
        <f>IF($W386=AU$4,MAX(AU$1:AU385)+1,"")</f>
        <v/>
      </c>
      <c r="AV386" s="6" t="str">
        <f>IF($W386=AV$4,MAX(AV$1:AV385)+1,"")</f>
        <v/>
      </c>
      <c r="AW386" s="6" t="str">
        <f>IF($W386=AW$4,MAX(AW$1:AW385)+1,"")</f>
        <v/>
      </c>
      <c r="AX386" s="6" t="str">
        <f>IF($W386=AX$4,MAX(AX$1:AX385)+1,"")</f>
        <v/>
      </c>
      <c r="AY386" s="6" t="str">
        <f>IF($W386=AY$4,MAX(AY$1:AY385)+1,"")</f>
        <v/>
      </c>
      <c r="AZ386" s="6" t="str">
        <f>IF($W386=AZ$4,MAX(AZ$1:AZ385)+1,"")</f>
        <v/>
      </c>
      <c r="BA386" s="6" t="str">
        <f>IF($W386=BA$4,MAX(BA$1:BA385)+1,"")</f>
        <v/>
      </c>
      <c r="BB386" s="6" t="str">
        <f>IF($W386=BB$4,MAX(BB$1:BB385)+1,"")</f>
        <v/>
      </c>
      <c r="BC386" s="6" t="str">
        <f>IF($W386=BC$4,MAX(BC$1:BC385)+1,"")</f>
        <v/>
      </c>
      <c r="BD386" s="6" t="str">
        <f>IF($W386=BD$4,MAX(BD$1:BD385)+1,"")</f>
        <v/>
      </c>
      <c r="BE386" s="6" t="str">
        <f>IF($W386=BE$4,MAX(BE$1:BE385)+1,"")</f>
        <v/>
      </c>
      <c r="BF386" s="6" t="str">
        <f>IF($W386=BF$4,MAX(BF$1:BF385)+1,"")</f>
        <v/>
      </c>
      <c r="BG386" s="6" t="str">
        <f>IF($W386=BG$4,MAX(BG$1:BG385)+1,"")</f>
        <v/>
      </c>
      <c r="BH386" s="6" t="str">
        <f>IF($W386=BH$4,MAX(BH$1:BH385)+1,"")</f>
        <v/>
      </c>
      <c r="BI386" s="6" t="str">
        <f>IF($W386=BI$4,MAX(BI$1:BI385)+1,"")</f>
        <v/>
      </c>
      <c r="BJ386" s="6" t="str">
        <f>IF($W386=BJ$4,MAX(BJ$1:BJ385)+1,"")</f>
        <v/>
      </c>
      <c r="BK386" s="6" t="str">
        <f>IF($W386=BK$4,MAX(BK$1:BK385)+1,"")</f>
        <v/>
      </c>
      <c r="BL386" s="6" t="str">
        <f>IF($W386=BL$4,MAX(BL$1:BL385)+1,"")</f>
        <v/>
      </c>
      <c r="BM386" s="6" t="str">
        <f>IF($W386=BM$4,MAX(BM$1:BM385)+1,"")</f>
        <v/>
      </c>
      <c r="BN386" s="6">
        <f>IF($W386=BN$4,MAX(BN$1:BN385)+1,"")</f>
        <v>13</v>
      </c>
      <c r="BO386" s="6" t="str">
        <f>IF($W386=BO$4,MAX(BO$1:BO385)+1,"")</f>
        <v/>
      </c>
      <c r="BP386" s="6" t="str">
        <f>IF($W386=BP$4,MAX(BP$1:BP385)+1,"")</f>
        <v/>
      </c>
      <c r="BQ386" s="6" t="str">
        <f>IF($W386=BQ$4,MAX(BQ$1:BQ385)+1,"")</f>
        <v/>
      </c>
      <c r="BR386" s="6" t="str">
        <f>IF($W386=BR$4,MAX(BR$1:BR385)+1,"")</f>
        <v/>
      </c>
      <c r="BS386" s="6" t="str">
        <f>IF($W386=BS$4,MAX(BS$1:BS385)+1,"")</f>
        <v/>
      </c>
      <c r="BT386" s="6" t="str">
        <f>IF($W386=BT$4,MAX(BT$1:BT385)+1,"")</f>
        <v/>
      </c>
      <c r="BU386" s="6" t="str">
        <f>IF($W386=BU$4,MAX(BU$1:BU385)+1,"")</f>
        <v/>
      </c>
      <c r="BV386" s="6" t="str">
        <f>IF($W386=BV$4,MAX(BV$1:BV385)+1,"")</f>
        <v/>
      </c>
      <c r="BW386" s="6" t="str">
        <f>IF($W386=BW$4,MAX(BW$1:BW385)+1,"")</f>
        <v/>
      </c>
      <c r="BX386" s="6" t="str">
        <f>IF($W386=BX$4,MAX(BX$1:BX385)+1,"")</f>
        <v/>
      </c>
      <c r="BY386" s="6" t="str">
        <f>IF($W386=BY$4,MAX(BY$1:BY385)+1,"")</f>
        <v/>
      </c>
      <c r="BZ386" s="6" t="str">
        <f>IF($W386=BZ$4,MAX(BZ$1:BZ385)+1,"")</f>
        <v/>
      </c>
      <c r="CA386" s="6" t="str">
        <f>IF($W386=CA$4,MAX(CA$1:CA385)+1,"")</f>
        <v/>
      </c>
      <c r="CB386" s="6" t="str">
        <f>IF($W386=CB$4,MAX(CB$1:CB385)+1,"")</f>
        <v/>
      </c>
      <c r="CC386" s="6" t="str">
        <f>IF($W386=CC$4,MAX(CC$1:CC385)+1,"")</f>
        <v/>
      </c>
      <c r="CD386" s="6" t="str">
        <f>IF($W386=CD$4,MAX(CD$1:CD385)+1,"")</f>
        <v/>
      </c>
      <c r="CE386" s="6" t="str">
        <f>IF($W386=CE$4,MAX(CE$1:CE385)+1,"")</f>
        <v/>
      </c>
      <c r="CF386" s="6" t="str">
        <f>IF($W386=CF$4,MAX(CF$1:CF385)+1,"")</f>
        <v/>
      </c>
      <c r="CG386" s="6" t="str">
        <f>IF($W386=CG$4,MAX(CG$1:CG385)+1,"")</f>
        <v/>
      </c>
      <c r="CH386" s="6" t="str">
        <f>IF($W386=CH$4,MAX(CH$1:CH385)+1,"")</f>
        <v/>
      </c>
      <c r="CI386" s="6" t="str">
        <f>IF($W386=CI$4,MAX(CI$1:CI385)+1,"")</f>
        <v/>
      </c>
      <c r="CJ386" s="6" t="str">
        <f>IF($W386=CJ$4,MAX(CJ$1:CJ385)+1,"")</f>
        <v/>
      </c>
      <c r="CK386" s="6" t="str">
        <f>IF($W386=CK$4,MAX(CK$1:CK385)+1,"")</f>
        <v/>
      </c>
      <c r="CL386" s="6" t="str">
        <f>IF($W386=CL$4,MAX(CL$1:CL385)+1,"")</f>
        <v/>
      </c>
      <c r="CM386" s="6" t="str">
        <f>IF($W386=CM$4,MAX(CM$1:CM385)+1,"")</f>
        <v/>
      </c>
      <c r="CN386" s="6" t="str">
        <f>IF($W386=CN$4,MAX(CN$1:CN385)+1,"")</f>
        <v/>
      </c>
      <c r="CO386" s="6" t="str">
        <f>IF($W386=CO$4,MAX(CO$1:CO385)+1,"")</f>
        <v/>
      </c>
      <c r="CP386" s="6" t="str">
        <f>IF($W386=CP$4,MAX(CP$1:CP385)+1,"")</f>
        <v/>
      </c>
      <c r="CQ386" s="6" t="str">
        <f>IF($W386=CQ$4,MAX(CQ$1:CQ385)+1,"")</f>
        <v/>
      </c>
      <c r="CR386" s="6" t="str">
        <f>IF($W386=CR$4,MAX(CR$1:CR385)+1,"")</f>
        <v/>
      </c>
      <c r="CS386" s="6" t="str">
        <f>IF($W386=CS$4,MAX(CS$1:CS385)+1,"")</f>
        <v/>
      </c>
      <c r="CT386" s="5">
        <f t="shared" si="80"/>
        <v>13</v>
      </c>
      <c r="CU386" s="6" t="str">
        <f t="shared" si="81"/>
        <v>1709901844349</v>
      </c>
      <c r="CV386" s="5" t="str">
        <f t="shared" si="82"/>
        <v>เด็กชาย</v>
      </c>
      <c r="CW386" s="5" t="str" cm="1">
        <f t="array" ref="CW386">RIGHT(F386,MIN(LEN(SUBSTITUTE(F386,รายชื่อนักเรียนแยกห้อง!$AD$5:$AD$8,""))))</f>
        <v xml:space="preserve">หฤษฎ์ </v>
      </c>
      <c r="CX386" s="6">
        <f t="shared" si="83"/>
        <v>0</v>
      </c>
      <c r="CY386" s="6" t="str">
        <f t="shared" si="84"/>
        <v/>
      </c>
      <c r="CZ386" s="5" t="str">
        <f t="shared" si="85"/>
        <v>มัธยมศึกษาปีที่ 3/2-0</v>
      </c>
      <c r="DA386" s="5" t="str">
        <f t="shared" si="86"/>
        <v>มัธยมศึกษาปีที่ 3/2-</v>
      </c>
      <c r="DC386" s="6" t="str">
        <f>IF(DB386="วิทย์-คณิต (เตรียมวิศวะ)",MAX($DC$1:DC385)+1,"")</f>
        <v/>
      </c>
      <c r="DD386" s="6" t="str">
        <f>IF(DB386="วิทย์-คณิต (วิทยาศาสตร์สุขภาพ)",MAX($DD$1:DD385)+1,"")</f>
        <v/>
      </c>
      <c r="DE386" s="6" t="str">
        <f>IF(DB386="ศิลป์การจัดการธุรกิจการค้าสมัยใหม่",MAX($DE$1:DE385)+1,"")</f>
        <v/>
      </c>
      <c r="DF386" s="6" t="str">
        <f>IF(DB386="ศิลป์ภาษาจีนเพื่อธุรกิจ 4.0",MAX($DF$1:DF385)+1,"")</f>
        <v/>
      </c>
      <c r="DG386" s="6" t="str">
        <f>IF(DB386="ศิลป์ภาษาอังกฤษเพื่อการสื่อสารธุรกิจ",MAX($DG$1:DG385)+1,"")</f>
        <v/>
      </c>
      <c r="DH386" s="6" t="str">
        <f>IF(DB386="นวัตกรรมการจัดการเกษตร",MAX($DH$1:DH385)+1,"")</f>
        <v/>
      </c>
      <c r="DI386" s="5">
        <f t="shared" si="87"/>
        <v>0</v>
      </c>
      <c r="DJ386" s="5" t="str">
        <f t="shared" si="88"/>
        <v>มัธยมศึกษาปีที่ 3/2-13</v>
      </c>
      <c r="DK386" s="5" t="str">
        <f t="shared" si="89"/>
        <v>-0</v>
      </c>
      <c r="DL386" s="5" t="str">
        <f t="shared" si="90"/>
        <v>มัธยมศึกษาปีที่ 3</v>
      </c>
    </row>
    <row r="387" spans="1:116">
      <c r="A387" s="5" t="str">
        <f t="shared" si="91"/>
        <v>มัธยมศึกษาปีที่ 3/2-14</v>
      </c>
      <c r="B387" s="5" t="str">
        <f t="shared" si="77"/>
        <v>ช68309-14</v>
      </c>
      <c r="C387" s="5" t="str">
        <f t="shared" si="78"/>
        <v>-0</v>
      </c>
      <c r="D387" s="8">
        <v>14</v>
      </c>
      <c r="E387" s="9" t="s">
        <v>1025</v>
      </c>
      <c r="F387" s="3" t="s">
        <v>1026</v>
      </c>
      <c r="G387" s="3" t="s">
        <v>1027</v>
      </c>
      <c r="H387" s="11">
        <v>1</v>
      </c>
      <c r="I387" s="11">
        <v>7</v>
      </c>
      <c r="J387" s="11">
        <v>1</v>
      </c>
      <c r="K387" s="11">
        <v>8</v>
      </c>
      <c r="L387" s="11">
        <v>8</v>
      </c>
      <c r="M387" s="11">
        <v>0</v>
      </c>
      <c r="N387" s="11">
        <v>0</v>
      </c>
      <c r="O387" s="11">
        <v>1</v>
      </c>
      <c r="P387" s="11">
        <v>4</v>
      </c>
      <c r="Q387" s="11">
        <v>9</v>
      </c>
      <c r="R387" s="11">
        <v>5</v>
      </c>
      <c r="S387" s="11">
        <v>2</v>
      </c>
      <c r="T387" s="11">
        <v>1</v>
      </c>
      <c r="U387" s="11" t="s">
        <v>584</v>
      </c>
      <c r="W387" s="6" t="str">
        <f>IF(X387="","",IF(X387=รายชื่อชมรม!$B$23,รายชื่อชมรม!$A$23,IF(X387=รายชื่อชมรม!$B$24,รายชื่อชมรม!$A$24,IF(X387=รายชื่อชมรม!$B$25,รายชื่อชมรม!$A$25,IF(X387=รายชื่อชมรม!$B$26,รายชื่อชมรม!$A$26,IF(X387=รายชื่อชมรม!$B$27,รายชื่อชมรม!$A$27,IF(X387=รายชื่อชมรม!$B$28,รายชื่อชมรม!$A$28,IF(X387=รายชื่อชมรม!$B$29,รายชื่อชมรม!$A$29,IF(X387=รายชื่อชมรม!$B$30,รายชื่อชมรม!$A$30,IF(X387=รายชื่อชมรม!$B$31,รายชื่อชมรม!$A$31,IF(X387=รายชื่อชมรม!$B$32,รายชื่อชมรม!$A$32,"-")))))))))))</f>
        <v>ช68309</v>
      </c>
      <c r="X387" s="6" t="s">
        <v>1410</v>
      </c>
      <c r="Y387" s="6" t="str">
        <f>IF(W387=0,"",IF(W387="-","",IF(W387="","",VLOOKUP(W387,รายชื่อชมรม!$A$3:$F$83,3,FALSE))))</f>
        <v>นางสาวจันทนา  เกิดจันทร์ตรง</v>
      </c>
      <c r="Z387" s="6" t="str">
        <f>IF(Y387=$Z$4,MAX(Z$1:$Z386)+1,"")</f>
        <v/>
      </c>
      <c r="AA387" s="6" t="str">
        <f>IF($Y387=AA$4,MAX(AA$1:AA386)+1,"")</f>
        <v/>
      </c>
      <c r="AB387" s="6" t="str">
        <f>IF($Y387=AB$4,MAX(AB$1:AB386)+1,"")</f>
        <v/>
      </c>
      <c r="AC387" s="6" t="str">
        <f>IF($Y387=AC$4,MAX(AC$1:AC386)+1,"")</f>
        <v/>
      </c>
      <c r="AD387" s="6" t="str">
        <f>IF($Y387=AD$4,MAX(AD$1:AD386)+1,"")</f>
        <v/>
      </c>
      <c r="AE387" s="6" t="str">
        <f>IF($Y387=AE$4,MAX(AE$1:AE386)+1,"")</f>
        <v/>
      </c>
      <c r="AF387" s="6" t="str">
        <f>IF($Y387=AF$4,MAX(AF$1:AF386)+1,"")</f>
        <v/>
      </c>
      <c r="AG387" s="6" t="str">
        <f>IF($Y387=AG$4,MAX(AG$1:AG386)+1,"")</f>
        <v/>
      </c>
      <c r="AH387" s="6">
        <f>IF($Y387=AH$4,MAX(AH$1:AH386)+1,"")</f>
        <v>82</v>
      </c>
      <c r="AI387" s="5">
        <f t="shared" si="79"/>
        <v>82</v>
      </c>
      <c r="AK387" s="6" t="str">
        <f>IF($W387=AK$4,MAX(AK$1:AK386)+1,"")</f>
        <v/>
      </c>
      <c r="AL387" s="6" t="str">
        <f>IF($W387=AL$4,MAX(AL$1:AL386)+1,"")</f>
        <v/>
      </c>
      <c r="AM387" s="6" t="str">
        <f>IF($W387=AM$4,MAX(AM$1:AM386)+1,"")</f>
        <v/>
      </c>
      <c r="AN387" s="6" t="str">
        <f>IF($W387=AN$4,MAX(AN$1:AN386)+1,"")</f>
        <v/>
      </c>
      <c r="AO387" s="6" t="str">
        <f>IF($W387=AO$4,MAX(AO$1:AO386)+1,"")</f>
        <v/>
      </c>
      <c r="AP387" s="6" t="str">
        <f>IF($W387=AP$4,MAX(AP$1:AP386)+1,"")</f>
        <v/>
      </c>
      <c r="AQ387" s="6" t="str">
        <f>IF($W387=AQ$4,MAX(AQ$1:AQ386)+1,"")</f>
        <v/>
      </c>
      <c r="AR387" s="6" t="str">
        <f>IF($W387=AR$4,MAX(AR$1:AR386)+1,"")</f>
        <v/>
      </c>
      <c r="AS387" s="6" t="str">
        <f>IF($W387=AS$4,MAX(AS$1:AS386)+1,"")</f>
        <v/>
      </c>
      <c r="AT387" s="6" t="str">
        <f>IF($W387=AT$4,MAX(AT$1:AT386)+1,"")</f>
        <v/>
      </c>
      <c r="AU387" s="6" t="str">
        <f>IF($W387=AU$4,MAX(AU$1:AU386)+1,"")</f>
        <v/>
      </c>
      <c r="AV387" s="6" t="str">
        <f>IF($W387=AV$4,MAX(AV$1:AV386)+1,"")</f>
        <v/>
      </c>
      <c r="AW387" s="6" t="str">
        <f>IF($W387=AW$4,MAX(AW$1:AW386)+1,"")</f>
        <v/>
      </c>
      <c r="AX387" s="6" t="str">
        <f>IF($W387=AX$4,MAX(AX$1:AX386)+1,"")</f>
        <v/>
      </c>
      <c r="AY387" s="6" t="str">
        <f>IF($W387=AY$4,MAX(AY$1:AY386)+1,"")</f>
        <v/>
      </c>
      <c r="AZ387" s="6" t="str">
        <f>IF($W387=AZ$4,MAX(AZ$1:AZ386)+1,"")</f>
        <v/>
      </c>
      <c r="BA387" s="6" t="str">
        <f>IF($W387=BA$4,MAX(BA$1:BA386)+1,"")</f>
        <v/>
      </c>
      <c r="BB387" s="6" t="str">
        <f>IF($W387=BB$4,MAX(BB$1:BB386)+1,"")</f>
        <v/>
      </c>
      <c r="BC387" s="6" t="str">
        <f>IF($W387=BC$4,MAX(BC$1:BC386)+1,"")</f>
        <v/>
      </c>
      <c r="BD387" s="6" t="str">
        <f>IF($W387=BD$4,MAX(BD$1:BD386)+1,"")</f>
        <v/>
      </c>
      <c r="BE387" s="6" t="str">
        <f>IF($W387=BE$4,MAX(BE$1:BE386)+1,"")</f>
        <v/>
      </c>
      <c r="BF387" s="6" t="str">
        <f>IF($W387=BF$4,MAX(BF$1:BF386)+1,"")</f>
        <v/>
      </c>
      <c r="BG387" s="6" t="str">
        <f>IF($W387=BG$4,MAX(BG$1:BG386)+1,"")</f>
        <v/>
      </c>
      <c r="BH387" s="6" t="str">
        <f>IF($W387=BH$4,MAX(BH$1:BH386)+1,"")</f>
        <v/>
      </c>
      <c r="BI387" s="6" t="str">
        <f>IF($W387=BI$4,MAX(BI$1:BI386)+1,"")</f>
        <v/>
      </c>
      <c r="BJ387" s="6" t="str">
        <f>IF($W387=BJ$4,MAX(BJ$1:BJ386)+1,"")</f>
        <v/>
      </c>
      <c r="BK387" s="6" t="str">
        <f>IF($W387=BK$4,MAX(BK$1:BK386)+1,"")</f>
        <v/>
      </c>
      <c r="BL387" s="6" t="str">
        <f>IF($W387=BL$4,MAX(BL$1:BL386)+1,"")</f>
        <v/>
      </c>
      <c r="BM387" s="6" t="str">
        <f>IF($W387=BM$4,MAX(BM$1:BM386)+1,"")</f>
        <v/>
      </c>
      <c r="BN387" s="6">
        <f>IF($W387=BN$4,MAX(BN$1:BN386)+1,"")</f>
        <v>14</v>
      </c>
      <c r="BO387" s="6" t="str">
        <f>IF($W387=BO$4,MAX(BO$1:BO386)+1,"")</f>
        <v/>
      </c>
      <c r="BP387" s="6" t="str">
        <f>IF($W387=BP$4,MAX(BP$1:BP386)+1,"")</f>
        <v/>
      </c>
      <c r="BQ387" s="6" t="str">
        <f>IF($W387=BQ$4,MAX(BQ$1:BQ386)+1,"")</f>
        <v/>
      </c>
      <c r="BR387" s="6" t="str">
        <f>IF($W387=BR$4,MAX(BR$1:BR386)+1,"")</f>
        <v/>
      </c>
      <c r="BS387" s="6" t="str">
        <f>IF($W387=BS$4,MAX(BS$1:BS386)+1,"")</f>
        <v/>
      </c>
      <c r="BT387" s="6" t="str">
        <f>IF($W387=BT$4,MAX(BT$1:BT386)+1,"")</f>
        <v/>
      </c>
      <c r="BU387" s="6" t="str">
        <f>IF($W387=BU$4,MAX(BU$1:BU386)+1,"")</f>
        <v/>
      </c>
      <c r="BV387" s="6" t="str">
        <f>IF($W387=BV$4,MAX(BV$1:BV386)+1,"")</f>
        <v/>
      </c>
      <c r="BW387" s="6" t="str">
        <f>IF($W387=BW$4,MAX(BW$1:BW386)+1,"")</f>
        <v/>
      </c>
      <c r="BX387" s="6" t="str">
        <f>IF($W387=BX$4,MAX(BX$1:BX386)+1,"")</f>
        <v/>
      </c>
      <c r="BY387" s="6" t="str">
        <f>IF($W387=BY$4,MAX(BY$1:BY386)+1,"")</f>
        <v/>
      </c>
      <c r="BZ387" s="6" t="str">
        <f>IF($W387=BZ$4,MAX(BZ$1:BZ386)+1,"")</f>
        <v/>
      </c>
      <c r="CA387" s="6" t="str">
        <f>IF($W387=CA$4,MAX(CA$1:CA386)+1,"")</f>
        <v/>
      </c>
      <c r="CB387" s="6" t="str">
        <f>IF($W387=CB$4,MAX(CB$1:CB386)+1,"")</f>
        <v/>
      </c>
      <c r="CC387" s="6" t="str">
        <f>IF($W387=CC$4,MAX(CC$1:CC386)+1,"")</f>
        <v/>
      </c>
      <c r="CD387" s="6" t="str">
        <f>IF($W387=CD$4,MAX(CD$1:CD386)+1,"")</f>
        <v/>
      </c>
      <c r="CE387" s="6" t="str">
        <f>IF($W387=CE$4,MAX(CE$1:CE386)+1,"")</f>
        <v/>
      </c>
      <c r="CF387" s="6" t="str">
        <f>IF($W387=CF$4,MAX(CF$1:CF386)+1,"")</f>
        <v/>
      </c>
      <c r="CG387" s="6" t="str">
        <f>IF($W387=CG$4,MAX(CG$1:CG386)+1,"")</f>
        <v/>
      </c>
      <c r="CH387" s="6" t="str">
        <f>IF($W387=CH$4,MAX(CH$1:CH386)+1,"")</f>
        <v/>
      </c>
      <c r="CI387" s="6" t="str">
        <f>IF($W387=CI$4,MAX(CI$1:CI386)+1,"")</f>
        <v/>
      </c>
      <c r="CJ387" s="6" t="str">
        <f>IF($W387=CJ$4,MAX(CJ$1:CJ386)+1,"")</f>
        <v/>
      </c>
      <c r="CK387" s="6" t="str">
        <f>IF($W387=CK$4,MAX(CK$1:CK386)+1,"")</f>
        <v/>
      </c>
      <c r="CL387" s="6" t="str">
        <f>IF($W387=CL$4,MAX(CL$1:CL386)+1,"")</f>
        <v/>
      </c>
      <c r="CM387" s="6" t="str">
        <f>IF($W387=CM$4,MAX(CM$1:CM386)+1,"")</f>
        <v/>
      </c>
      <c r="CN387" s="6" t="str">
        <f>IF($W387=CN$4,MAX(CN$1:CN386)+1,"")</f>
        <v/>
      </c>
      <c r="CO387" s="6" t="str">
        <f>IF($W387=CO$4,MAX(CO$1:CO386)+1,"")</f>
        <v/>
      </c>
      <c r="CP387" s="6" t="str">
        <f>IF($W387=CP$4,MAX(CP$1:CP386)+1,"")</f>
        <v/>
      </c>
      <c r="CQ387" s="6" t="str">
        <f>IF($W387=CQ$4,MAX(CQ$1:CQ386)+1,"")</f>
        <v/>
      </c>
      <c r="CR387" s="6" t="str">
        <f>IF($W387=CR$4,MAX(CR$1:CR386)+1,"")</f>
        <v/>
      </c>
      <c r="CS387" s="6" t="str">
        <f>IF($W387=CS$4,MAX(CS$1:CS386)+1,"")</f>
        <v/>
      </c>
      <c r="CT387" s="5">
        <f t="shared" si="80"/>
        <v>14</v>
      </c>
      <c r="CU387" s="6" t="str">
        <f t="shared" si="81"/>
        <v>1718800149521</v>
      </c>
      <c r="CV387" s="5" t="str">
        <f t="shared" si="82"/>
        <v>เด็กชาย</v>
      </c>
      <c r="CW387" s="5" t="str" cm="1">
        <f t="array" ref="CW387">RIGHT(F387,MIN(LEN(SUBSTITUTE(F387,รายชื่อนักเรียนแยกห้อง!$AD$5:$AD$8,""))))</f>
        <v>สุรศักดิ์</v>
      </c>
      <c r="CX387" s="6">
        <f t="shared" si="83"/>
        <v>0</v>
      </c>
      <c r="CY387" s="6" t="str">
        <f t="shared" si="84"/>
        <v/>
      </c>
      <c r="CZ387" s="5" t="str">
        <f t="shared" si="85"/>
        <v>มัธยมศึกษาปีที่ 3/2-0</v>
      </c>
      <c r="DA387" s="5" t="str">
        <f t="shared" si="86"/>
        <v>มัธยมศึกษาปีที่ 3/2-</v>
      </c>
      <c r="DC387" s="6" t="str">
        <f>IF(DB387="วิทย์-คณิต (เตรียมวิศวะ)",MAX($DC$1:DC386)+1,"")</f>
        <v/>
      </c>
      <c r="DD387" s="6" t="str">
        <f>IF(DB387="วิทย์-คณิต (วิทยาศาสตร์สุขภาพ)",MAX($DD$1:DD386)+1,"")</f>
        <v/>
      </c>
      <c r="DE387" s="6" t="str">
        <f>IF(DB387="ศิลป์การจัดการธุรกิจการค้าสมัยใหม่",MAX($DE$1:DE386)+1,"")</f>
        <v/>
      </c>
      <c r="DF387" s="6" t="str">
        <f>IF(DB387="ศิลป์ภาษาจีนเพื่อธุรกิจ 4.0",MAX($DF$1:DF386)+1,"")</f>
        <v/>
      </c>
      <c r="DG387" s="6" t="str">
        <f>IF(DB387="ศิลป์ภาษาอังกฤษเพื่อการสื่อสารธุรกิจ",MAX($DG$1:DG386)+1,"")</f>
        <v/>
      </c>
      <c r="DH387" s="6" t="str">
        <f>IF(DB387="นวัตกรรมการจัดการเกษตร",MAX($DH$1:DH386)+1,"")</f>
        <v/>
      </c>
      <c r="DI387" s="5">
        <f t="shared" si="87"/>
        <v>0</v>
      </c>
      <c r="DJ387" s="5" t="str">
        <f t="shared" si="88"/>
        <v>มัธยมศึกษาปีที่ 3/2-14</v>
      </c>
      <c r="DK387" s="5" t="str">
        <f t="shared" si="89"/>
        <v>-0</v>
      </c>
      <c r="DL387" s="5" t="str">
        <f t="shared" si="90"/>
        <v>มัธยมศึกษาปีที่ 3</v>
      </c>
    </row>
    <row r="388" spans="1:116">
      <c r="A388" s="5" t="str">
        <f t="shared" si="91"/>
        <v>มัธยมศึกษาปีที่ 3/2-15</v>
      </c>
      <c r="B388" s="5" t="str">
        <f t="shared" si="77"/>
        <v>ช68309-15</v>
      </c>
      <c r="C388" s="5" t="str">
        <f t="shared" si="78"/>
        <v>-0</v>
      </c>
      <c r="D388" s="8">
        <v>15</v>
      </c>
      <c r="E388" s="9" t="s">
        <v>1028</v>
      </c>
      <c r="F388" s="3" t="s">
        <v>1029</v>
      </c>
      <c r="G388" s="3" t="s">
        <v>1030</v>
      </c>
      <c r="H388" s="11">
        <v>1</v>
      </c>
      <c r="I388" s="11">
        <v>7</v>
      </c>
      <c r="J388" s="11">
        <v>0</v>
      </c>
      <c r="K388" s="11">
        <v>9</v>
      </c>
      <c r="L388" s="11">
        <v>9</v>
      </c>
      <c r="M388" s="11">
        <v>0</v>
      </c>
      <c r="N388" s="11">
        <v>1</v>
      </c>
      <c r="O388" s="11">
        <v>8</v>
      </c>
      <c r="P388" s="11">
        <v>7</v>
      </c>
      <c r="Q388" s="11">
        <v>0</v>
      </c>
      <c r="R388" s="11">
        <v>9</v>
      </c>
      <c r="S388" s="11">
        <v>2</v>
      </c>
      <c r="T388" s="11">
        <v>7</v>
      </c>
      <c r="U388" s="11" t="s">
        <v>584</v>
      </c>
      <c r="W388" s="6" t="str">
        <f>IF(X388="","",IF(X388=รายชื่อชมรม!$B$23,รายชื่อชมรม!$A$23,IF(X388=รายชื่อชมรม!$B$24,รายชื่อชมรม!$A$24,IF(X388=รายชื่อชมรม!$B$25,รายชื่อชมรม!$A$25,IF(X388=รายชื่อชมรม!$B$26,รายชื่อชมรม!$A$26,IF(X388=รายชื่อชมรม!$B$27,รายชื่อชมรม!$A$27,IF(X388=รายชื่อชมรม!$B$28,รายชื่อชมรม!$A$28,IF(X388=รายชื่อชมรม!$B$29,รายชื่อชมรม!$A$29,IF(X388=รายชื่อชมรม!$B$30,รายชื่อชมรม!$A$30,IF(X388=รายชื่อชมรม!$B$31,รายชื่อชมรม!$A$31,IF(X388=รายชื่อชมรม!$B$32,รายชื่อชมรม!$A$32,"-")))))))))))</f>
        <v>ช68309</v>
      </c>
      <c r="X388" s="6" t="s">
        <v>1410</v>
      </c>
      <c r="Y388" s="6" t="str">
        <f>IF(W388=0,"",IF(W388="-","",IF(W388="","",VLOOKUP(W388,รายชื่อชมรม!$A$3:$F$83,3,FALSE))))</f>
        <v>นางสาวจันทนา  เกิดจันทร์ตรง</v>
      </c>
      <c r="Z388" s="6" t="str">
        <f>IF(Y388=$Z$4,MAX(Z$1:$Z387)+1,"")</f>
        <v/>
      </c>
      <c r="AA388" s="6" t="str">
        <f>IF($Y388=AA$4,MAX(AA$1:AA387)+1,"")</f>
        <v/>
      </c>
      <c r="AB388" s="6" t="str">
        <f>IF($Y388=AB$4,MAX(AB$1:AB387)+1,"")</f>
        <v/>
      </c>
      <c r="AC388" s="6" t="str">
        <f>IF($Y388=AC$4,MAX(AC$1:AC387)+1,"")</f>
        <v/>
      </c>
      <c r="AD388" s="6" t="str">
        <f>IF($Y388=AD$4,MAX(AD$1:AD387)+1,"")</f>
        <v/>
      </c>
      <c r="AE388" s="6" t="str">
        <f>IF($Y388=AE$4,MAX(AE$1:AE387)+1,"")</f>
        <v/>
      </c>
      <c r="AF388" s="6" t="str">
        <f>IF($Y388=AF$4,MAX(AF$1:AF387)+1,"")</f>
        <v/>
      </c>
      <c r="AG388" s="6" t="str">
        <f>IF($Y388=AG$4,MAX(AG$1:AG387)+1,"")</f>
        <v/>
      </c>
      <c r="AH388" s="6">
        <f>IF($Y388=AH$4,MAX(AH$1:AH387)+1,"")</f>
        <v>83</v>
      </c>
      <c r="AI388" s="5">
        <f t="shared" si="79"/>
        <v>83</v>
      </c>
      <c r="AK388" s="6" t="str">
        <f>IF($W388=AK$4,MAX(AK$1:AK387)+1,"")</f>
        <v/>
      </c>
      <c r="AL388" s="6" t="str">
        <f>IF($W388=AL$4,MAX(AL$1:AL387)+1,"")</f>
        <v/>
      </c>
      <c r="AM388" s="6" t="str">
        <f>IF($W388=AM$4,MAX(AM$1:AM387)+1,"")</f>
        <v/>
      </c>
      <c r="AN388" s="6" t="str">
        <f>IF($W388=AN$4,MAX(AN$1:AN387)+1,"")</f>
        <v/>
      </c>
      <c r="AO388" s="6" t="str">
        <f>IF($W388=AO$4,MAX(AO$1:AO387)+1,"")</f>
        <v/>
      </c>
      <c r="AP388" s="6" t="str">
        <f>IF($W388=AP$4,MAX(AP$1:AP387)+1,"")</f>
        <v/>
      </c>
      <c r="AQ388" s="6" t="str">
        <f>IF($W388=AQ$4,MAX(AQ$1:AQ387)+1,"")</f>
        <v/>
      </c>
      <c r="AR388" s="6" t="str">
        <f>IF($W388=AR$4,MAX(AR$1:AR387)+1,"")</f>
        <v/>
      </c>
      <c r="AS388" s="6" t="str">
        <f>IF($W388=AS$4,MAX(AS$1:AS387)+1,"")</f>
        <v/>
      </c>
      <c r="AT388" s="6" t="str">
        <f>IF($W388=AT$4,MAX(AT$1:AT387)+1,"")</f>
        <v/>
      </c>
      <c r="AU388" s="6" t="str">
        <f>IF($W388=AU$4,MAX(AU$1:AU387)+1,"")</f>
        <v/>
      </c>
      <c r="AV388" s="6" t="str">
        <f>IF($W388=AV$4,MAX(AV$1:AV387)+1,"")</f>
        <v/>
      </c>
      <c r="AW388" s="6" t="str">
        <f>IF($W388=AW$4,MAX(AW$1:AW387)+1,"")</f>
        <v/>
      </c>
      <c r="AX388" s="6" t="str">
        <f>IF($W388=AX$4,MAX(AX$1:AX387)+1,"")</f>
        <v/>
      </c>
      <c r="AY388" s="6" t="str">
        <f>IF($W388=AY$4,MAX(AY$1:AY387)+1,"")</f>
        <v/>
      </c>
      <c r="AZ388" s="6" t="str">
        <f>IF($W388=AZ$4,MAX(AZ$1:AZ387)+1,"")</f>
        <v/>
      </c>
      <c r="BA388" s="6" t="str">
        <f>IF($W388=BA$4,MAX(BA$1:BA387)+1,"")</f>
        <v/>
      </c>
      <c r="BB388" s="6" t="str">
        <f>IF($W388=BB$4,MAX(BB$1:BB387)+1,"")</f>
        <v/>
      </c>
      <c r="BC388" s="6" t="str">
        <f>IF($W388=BC$4,MAX(BC$1:BC387)+1,"")</f>
        <v/>
      </c>
      <c r="BD388" s="6" t="str">
        <f>IF($W388=BD$4,MAX(BD$1:BD387)+1,"")</f>
        <v/>
      </c>
      <c r="BE388" s="6" t="str">
        <f>IF($W388=BE$4,MAX(BE$1:BE387)+1,"")</f>
        <v/>
      </c>
      <c r="BF388" s="6" t="str">
        <f>IF($W388=BF$4,MAX(BF$1:BF387)+1,"")</f>
        <v/>
      </c>
      <c r="BG388" s="6" t="str">
        <f>IF($W388=BG$4,MAX(BG$1:BG387)+1,"")</f>
        <v/>
      </c>
      <c r="BH388" s="6" t="str">
        <f>IF($W388=BH$4,MAX(BH$1:BH387)+1,"")</f>
        <v/>
      </c>
      <c r="BI388" s="6" t="str">
        <f>IF($W388=BI$4,MAX(BI$1:BI387)+1,"")</f>
        <v/>
      </c>
      <c r="BJ388" s="6" t="str">
        <f>IF($W388=BJ$4,MAX(BJ$1:BJ387)+1,"")</f>
        <v/>
      </c>
      <c r="BK388" s="6" t="str">
        <f>IF($W388=BK$4,MAX(BK$1:BK387)+1,"")</f>
        <v/>
      </c>
      <c r="BL388" s="6" t="str">
        <f>IF($W388=BL$4,MAX(BL$1:BL387)+1,"")</f>
        <v/>
      </c>
      <c r="BM388" s="6" t="str">
        <f>IF($W388=BM$4,MAX(BM$1:BM387)+1,"")</f>
        <v/>
      </c>
      <c r="BN388" s="6">
        <f>IF($W388=BN$4,MAX(BN$1:BN387)+1,"")</f>
        <v>15</v>
      </c>
      <c r="BO388" s="6" t="str">
        <f>IF($W388=BO$4,MAX(BO$1:BO387)+1,"")</f>
        <v/>
      </c>
      <c r="BP388" s="6" t="str">
        <f>IF($W388=BP$4,MAX(BP$1:BP387)+1,"")</f>
        <v/>
      </c>
      <c r="BQ388" s="6" t="str">
        <f>IF($W388=BQ$4,MAX(BQ$1:BQ387)+1,"")</f>
        <v/>
      </c>
      <c r="BR388" s="6" t="str">
        <f>IF($W388=BR$4,MAX(BR$1:BR387)+1,"")</f>
        <v/>
      </c>
      <c r="BS388" s="6" t="str">
        <f>IF($W388=BS$4,MAX(BS$1:BS387)+1,"")</f>
        <v/>
      </c>
      <c r="BT388" s="6" t="str">
        <f>IF($W388=BT$4,MAX(BT$1:BT387)+1,"")</f>
        <v/>
      </c>
      <c r="BU388" s="6" t="str">
        <f>IF($W388=BU$4,MAX(BU$1:BU387)+1,"")</f>
        <v/>
      </c>
      <c r="BV388" s="6" t="str">
        <f>IF($W388=BV$4,MAX(BV$1:BV387)+1,"")</f>
        <v/>
      </c>
      <c r="BW388" s="6" t="str">
        <f>IF($W388=BW$4,MAX(BW$1:BW387)+1,"")</f>
        <v/>
      </c>
      <c r="BX388" s="6" t="str">
        <f>IF($W388=BX$4,MAX(BX$1:BX387)+1,"")</f>
        <v/>
      </c>
      <c r="BY388" s="6" t="str">
        <f>IF($W388=BY$4,MAX(BY$1:BY387)+1,"")</f>
        <v/>
      </c>
      <c r="BZ388" s="6" t="str">
        <f>IF($W388=BZ$4,MAX(BZ$1:BZ387)+1,"")</f>
        <v/>
      </c>
      <c r="CA388" s="6" t="str">
        <f>IF($W388=CA$4,MAX(CA$1:CA387)+1,"")</f>
        <v/>
      </c>
      <c r="CB388" s="6" t="str">
        <f>IF($W388=CB$4,MAX(CB$1:CB387)+1,"")</f>
        <v/>
      </c>
      <c r="CC388" s="6" t="str">
        <f>IF($W388=CC$4,MAX(CC$1:CC387)+1,"")</f>
        <v/>
      </c>
      <c r="CD388" s="6" t="str">
        <f>IF($W388=CD$4,MAX(CD$1:CD387)+1,"")</f>
        <v/>
      </c>
      <c r="CE388" s="6" t="str">
        <f>IF($W388=CE$4,MAX(CE$1:CE387)+1,"")</f>
        <v/>
      </c>
      <c r="CF388" s="6" t="str">
        <f>IF($W388=CF$4,MAX(CF$1:CF387)+1,"")</f>
        <v/>
      </c>
      <c r="CG388" s="6" t="str">
        <f>IF($W388=CG$4,MAX(CG$1:CG387)+1,"")</f>
        <v/>
      </c>
      <c r="CH388" s="6" t="str">
        <f>IF($W388=CH$4,MAX(CH$1:CH387)+1,"")</f>
        <v/>
      </c>
      <c r="CI388" s="6" t="str">
        <f>IF($W388=CI$4,MAX(CI$1:CI387)+1,"")</f>
        <v/>
      </c>
      <c r="CJ388" s="6" t="str">
        <f>IF($W388=CJ$4,MAX(CJ$1:CJ387)+1,"")</f>
        <v/>
      </c>
      <c r="CK388" s="6" t="str">
        <f>IF($W388=CK$4,MAX(CK$1:CK387)+1,"")</f>
        <v/>
      </c>
      <c r="CL388" s="6" t="str">
        <f>IF($W388=CL$4,MAX(CL$1:CL387)+1,"")</f>
        <v/>
      </c>
      <c r="CM388" s="6" t="str">
        <f>IF($W388=CM$4,MAX(CM$1:CM387)+1,"")</f>
        <v/>
      </c>
      <c r="CN388" s="6" t="str">
        <f>IF($W388=CN$4,MAX(CN$1:CN387)+1,"")</f>
        <v/>
      </c>
      <c r="CO388" s="6" t="str">
        <f>IF($W388=CO$4,MAX(CO$1:CO387)+1,"")</f>
        <v/>
      </c>
      <c r="CP388" s="6" t="str">
        <f>IF($W388=CP$4,MAX(CP$1:CP387)+1,"")</f>
        <v/>
      </c>
      <c r="CQ388" s="6" t="str">
        <f>IF($W388=CQ$4,MAX(CQ$1:CQ387)+1,"")</f>
        <v/>
      </c>
      <c r="CR388" s="6" t="str">
        <f>IF($W388=CR$4,MAX(CR$1:CR387)+1,"")</f>
        <v/>
      </c>
      <c r="CS388" s="6" t="str">
        <f>IF($W388=CS$4,MAX(CS$1:CS387)+1,"")</f>
        <v/>
      </c>
      <c r="CT388" s="5">
        <f t="shared" si="80"/>
        <v>15</v>
      </c>
      <c r="CU388" s="6" t="str">
        <f t="shared" si="81"/>
        <v>1709901870927</v>
      </c>
      <c r="CV388" s="5" t="str">
        <f t="shared" si="82"/>
        <v>เด็กชาย</v>
      </c>
      <c r="CW388" s="5" t="str" cm="1">
        <f t="array" ref="CW388">RIGHT(F388,MIN(LEN(SUBSTITUTE(F388,รายชื่อนักเรียนแยกห้อง!$AD$5:$AD$8,""))))</f>
        <v>ภูวเดช</v>
      </c>
      <c r="CX388" s="6">
        <f t="shared" si="83"/>
        <v>0</v>
      </c>
      <c r="CY388" s="6" t="str">
        <f t="shared" si="84"/>
        <v/>
      </c>
      <c r="CZ388" s="5" t="str">
        <f t="shared" si="85"/>
        <v>มัธยมศึกษาปีที่ 3/2-0</v>
      </c>
      <c r="DA388" s="5" t="str">
        <f t="shared" si="86"/>
        <v>มัธยมศึกษาปีที่ 3/2-</v>
      </c>
      <c r="DC388" s="6" t="str">
        <f>IF(DB388="วิทย์-คณิต (เตรียมวิศวะ)",MAX($DC$1:DC387)+1,"")</f>
        <v/>
      </c>
      <c r="DD388" s="6" t="str">
        <f>IF(DB388="วิทย์-คณิต (วิทยาศาสตร์สุขภาพ)",MAX($DD$1:DD387)+1,"")</f>
        <v/>
      </c>
      <c r="DE388" s="6" t="str">
        <f>IF(DB388="ศิลป์การจัดการธุรกิจการค้าสมัยใหม่",MAX($DE$1:DE387)+1,"")</f>
        <v/>
      </c>
      <c r="DF388" s="6" t="str">
        <f>IF(DB388="ศิลป์ภาษาจีนเพื่อธุรกิจ 4.0",MAX($DF$1:DF387)+1,"")</f>
        <v/>
      </c>
      <c r="DG388" s="6" t="str">
        <f>IF(DB388="ศิลป์ภาษาอังกฤษเพื่อการสื่อสารธุรกิจ",MAX($DG$1:DG387)+1,"")</f>
        <v/>
      </c>
      <c r="DH388" s="6" t="str">
        <f>IF(DB388="นวัตกรรมการจัดการเกษตร",MAX($DH$1:DH387)+1,"")</f>
        <v/>
      </c>
      <c r="DI388" s="5">
        <f t="shared" si="87"/>
        <v>0</v>
      </c>
      <c r="DJ388" s="5" t="str">
        <f t="shared" si="88"/>
        <v>มัธยมศึกษาปีที่ 3/2-15</v>
      </c>
      <c r="DK388" s="5" t="str">
        <f t="shared" si="89"/>
        <v>-0</v>
      </c>
      <c r="DL388" s="5" t="str">
        <f t="shared" si="90"/>
        <v>มัธยมศึกษาปีที่ 3</v>
      </c>
    </row>
    <row r="389" spans="1:116">
      <c r="A389" s="5" t="str">
        <f t="shared" si="91"/>
        <v>มัธยมศึกษาปีที่ 3/2-16</v>
      </c>
      <c r="B389" s="5" t="str">
        <f t="shared" si="77"/>
        <v>ช68309-16</v>
      </c>
      <c r="C389" s="5" t="str">
        <f t="shared" si="78"/>
        <v>-0</v>
      </c>
      <c r="D389" s="8">
        <v>16</v>
      </c>
      <c r="E389" s="9" t="s">
        <v>1031</v>
      </c>
      <c r="F389" s="3" t="s">
        <v>1014</v>
      </c>
      <c r="G389" s="3" t="s">
        <v>1032</v>
      </c>
      <c r="H389" s="11">
        <v>1</v>
      </c>
      <c r="I389" s="11">
        <v>7</v>
      </c>
      <c r="J389" s="11">
        <v>0</v>
      </c>
      <c r="K389" s="11">
        <v>9</v>
      </c>
      <c r="L389" s="11">
        <v>9</v>
      </c>
      <c r="M389" s="11">
        <v>0</v>
      </c>
      <c r="N389" s="11">
        <v>1</v>
      </c>
      <c r="O389" s="11">
        <v>8</v>
      </c>
      <c r="P389" s="11">
        <v>6</v>
      </c>
      <c r="Q389" s="11">
        <v>2</v>
      </c>
      <c r="R389" s="11">
        <v>0</v>
      </c>
      <c r="S389" s="11">
        <v>4</v>
      </c>
      <c r="T389" s="11">
        <v>5</v>
      </c>
      <c r="U389" s="11" t="s">
        <v>584</v>
      </c>
      <c r="W389" s="6" t="str">
        <f>IF(X389="","",IF(X389=รายชื่อชมรม!$B$23,รายชื่อชมรม!$A$23,IF(X389=รายชื่อชมรม!$B$24,รายชื่อชมรม!$A$24,IF(X389=รายชื่อชมรม!$B$25,รายชื่อชมรม!$A$25,IF(X389=รายชื่อชมรม!$B$26,รายชื่อชมรม!$A$26,IF(X389=รายชื่อชมรม!$B$27,รายชื่อชมรม!$A$27,IF(X389=รายชื่อชมรม!$B$28,รายชื่อชมรม!$A$28,IF(X389=รายชื่อชมรม!$B$29,รายชื่อชมรม!$A$29,IF(X389=รายชื่อชมรม!$B$30,รายชื่อชมรม!$A$30,IF(X389=รายชื่อชมรม!$B$31,รายชื่อชมรม!$A$31,IF(X389=รายชื่อชมรม!$B$32,รายชื่อชมรม!$A$32,"-")))))))))))</f>
        <v>ช68309</v>
      </c>
      <c r="X389" s="6" t="s">
        <v>1410</v>
      </c>
      <c r="Y389" s="6" t="str">
        <f>IF(W389=0,"",IF(W389="-","",IF(W389="","",VLOOKUP(W389,รายชื่อชมรม!$A$3:$F$83,3,FALSE))))</f>
        <v>นางสาวจันทนา  เกิดจันทร์ตรง</v>
      </c>
      <c r="Z389" s="6" t="str">
        <f>IF(Y389=$Z$4,MAX(Z$1:$Z388)+1,"")</f>
        <v/>
      </c>
      <c r="AA389" s="6" t="str">
        <f>IF($Y389=AA$4,MAX(AA$1:AA388)+1,"")</f>
        <v/>
      </c>
      <c r="AB389" s="6" t="str">
        <f>IF($Y389=AB$4,MAX(AB$1:AB388)+1,"")</f>
        <v/>
      </c>
      <c r="AC389" s="6" t="str">
        <f>IF($Y389=AC$4,MAX(AC$1:AC388)+1,"")</f>
        <v/>
      </c>
      <c r="AD389" s="6" t="str">
        <f>IF($Y389=AD$4,MAX(AD$1:AD388)+1,"")</f>
        <v/>
      </c>
      <c r="AE389" s="6" t="str">
        <f>IF($Y389=AE$4,MAX(AE$1:AE388)+1,"")</f>
        <v/>
      </c>
      <c r="AF389" s="6" t="str">
        <f>IF($Y389=AF$4,MAX(AF$1:AF388)+1,"")</f>
        <v/>
      </c>
      <c r="AG389" s="6" t="str">
        <f>IF($Y389=AG$4,MAX(AG$1:AG388)+1,"")</f>
        <v/>
      </c>
      <c r="AH389" s="6">
        <f>IF($Y389=AH$4,MAX(AH$1:AH388)+1,"")</f>
        <v>84</v>
      </c>
      <c r="AI389" s="5">
        <f t="shared" si="79"/>
        <v>84</v>
      </c>
      <c r="AK389" s="6" t="str">
        <f>IF($W389=AK$4,MAX(AK$1:AK388)+1,"")</f>
        <v/>
      </c>
      <c r="AL389" s="6" t="str">
        <f>IF($W389=AL$4,MAX(AL$1:AL388)+1,"")</f>
        <v/>
      </c>
      <c r="AM389" s="6" t="str">
        <f>IF($W389=AM$4,MAX(AM$1:AM388)+1,"")</f>
        <v/>
      </c>
      <c r="AN389" s="6" t="str">
        <f>IF($W389=AN$4,MAX(AN$1:AN388)+1,"")</f>
        <v/>
      </c>
      <c r="AO389" s="6" t="str">
        <f>IF($W389=AO$4,MAX(AO$1:AO388)+1,"")</f>
        <v/>
      </c>
      <c r="AP389" s="6" t="str">
        <f>IF($W389=AP$4,MAX(AP$1:AP388)+1,"")</f>
        <v/>
      </c>
      <c r="AQ389" s="6" t="str">
        <f>IF($W389=AQ$4,MAX(AQ$1:AQ388)+1,"")</f>
        <v/>
      </c>
      <c r="AR389" s="6" t="str">
        <f>IF($W389=AR$4,MAX(AR$1:AR388)+1,"")</f>
        <v/>
      </c>
      <c r="AS389" s="6" t="str">
        <f>IF($W389=AS$4,MAX(AS$1:AS388)+1,"")</f>
        <v/>
      </c>
      <c r="AT389" s="6" t="str">
        <f>IF($W389=AT$4,MAX(AT$1:AT388)+1,"")</f>
        <v/>
      </c>
      <c r="AU389" s="6" t="str">
        <f>IF($W389=AU$4,MAX(AU$1:AU388)+1,"")</f>
        <v/>
      </c>
      <c r="AV389" s="6" t="str">
        <f>IF($W389=AV$4,MAX(AV$1:AV388)+1,"")</f>
        <v/>
      </c>
      <c r="AW389" s="6" t="str">
        <f>IF($W389=AW$4,MAX(AW$1:AW388)+1,"")</f>
        <v/>
      </c>
      <c r="AX389" s="6" t="str">
        <f>IF($W389=AX$4,MAX(AX$1:AX388)+1,"")</f>
        <v/>
      </c>
      <c r="AY389" s="6" t="str">
        <f>IF($W389=AY$4,MAX(AY$1:AY388)+1,"")</f>
        <v/>
      </c>
      <c r="AZ389" s="6" t="str">
        <f>IF($W389=AZ$4,MAX(AZ$1:AZ388)+1,"")</f>
        <v/>
      </c>
      <c r="BA389" s="6" t="str">
        <f>IF($W389=BA$4,MAX(BA$1:BA388)+1,"")</f>
        <v/>
      </c>
      <c r="BB389" s="6" t="str">
        <f>IF($W389=BB$4,MAX(BB$1:BB388)+1,"")</f>
        <v/>
      </c>
      <c r="BC389" s="6" t="str">
        <f>IF($W389=BC$4,MAX(BC$1:BC388)+1,"")</f>
        <v/>
      </c>
      <c r="BD389" s="6" t="str">
        <f>IF($W389=BD$4,MAX(BD$1:BD388)+1,"")</f>
        <v/>
      </c>
      <c r="BE389" s="6" t="str">
        <f>IF($W389=BE$4,MAX(BE$1:BE388)+1,"")</f>
        <v/>
      </c>
      <c r="BF389" s="6" t="str">
        <f>IF($W389=BF$4,MAX(BF$1:BF388)+1,"")</f>
        <v/>
      </c>
      <c r="BG389" s="6" t="str">
        <f>IF($W389=BG$4,MAX(BG$1:BG388)+1,"")</f>
        <v/>
      </c>
      <c r="BH389" s="6" t="str">
        <f>IF($W389=BH$4,MAX(BH$1:BH388)+1,"")</f>
        <v/>
      </c>
      <c r="BI389" s="6" t="str">
        <f>IF($W389=BI$4,MAX(BI$1:BI388)+1,"")</f>
        <v/>
      </c>
      <c r="BJ389" s="6" t="str">
        <f>IF($W389=BJ$4,MAX(BJ$1:BJ388)+1,"")</f>
        <v/>
      </c>
      <c r="BK389" s="6" t="str">
        <f>IF($W389=BK$4,MAX(BK$1:BK388)+1,"")</f>
        <v/>
      </c>
      <c r="BL389" s="6" t="str">
        <f>IF($W389=BL$4,MAX(BL$1:BL388)+1,"")</f>
        <v/>
      </c>
      <c r="BM389" s="6" t="str">
        <f>IF($W389=BM$4,MAX(BM$1:BM388)+1,"")</f>
        <v/>
      </c>
      <c r="BN389" s="6">
        <f>IF($W389=BN$4,MAX(BN$1:BN388)+1,"")</f>
        <v>16</v>
      </c>
      <c r="BO389" s="6" t="str">
        <f>IF($W389=BO$4,MAX(BO$1:BO388)+1,"")</f>
        <v/>
      </c>
      <c r="BP389" s="6" t="str">
        <f>IF($W389=BP$4,MAX(BP$1:BP388)+1,"")</f>
        <v/>
      </c>
      <c r="BQ389" s="6" t="str">
        <f>IF($W389=BQ$4,MAX(BQ$1:BQ388)+1,"")</f>
        <v/>
      </c>
      <c r="BR389" s="6" t="str">
        <f>IF($W389=BR$4,MAX(BR$1:BR388)+1,"")</f>
        <v/>
      </c>
      <c r="BS389" s="6" t="str">
        <f>IF($W389=BS$4,MAX(BS$1:BS388)+1,"")</f>
        <v/>
      </c>
      <c r="BT389" s="6" t="str">
        <f>IF($W389=BT$4,MAX(BT$1:BT388)+1,"")</f>
        <v/>
      </c>
      <c r="BU389" s="6" t="str">
        <f>IF($W389=BU$4,MAX(BU$1:BU388)+1,"")</f>
        <v/>
      </c>
      <c r="BV389" s="6" t="str">
        <f>IF($W389=BV$4,MAX(BV$1:BV388)+1,"")</f>
        <v/>
      </c>
      <c r="BW389" s="6" t="str">
        <f>IF($W389=BW$4,MAX(BW$1:BW388)+1,"")</f>
        <v/>
      </c>
      <c r="BX389" s="6" t="str">
        <f>IF($W389=BX$4,MAX(BX$1:BX388)+1,"")</f>
        <v/>
      </c>
      <c r="BY389" s="6" t="str">
        <f>IF($W389=BY$4,MAX(BY$1:BY388)+1,"")</f>
        <v/>
      </c>
      <c r="BZ389" s="6" t="str">
        <f>IF($W389=BZ$4,MAX(BZ$1:BZ388)+1,"")</f>
        <v/>
      </c>
      <c r="CA389" s="6" t="str">
        <f>IF($W389=CA$4,MAX(CA$1:CA388)+1,"")</f>
        <v/>
      </c>
      <c r="CB389" s="6" t="str">
        <f>IF($W389=CB$4,MAX(CB$1:CB388)+1,"")</f>
        <v/>
      </c>
      <c r="CC389" s="6" t="str">
        <f>IF($W389=CC$4,MAX(CC$1:CC388)+1,"")</f>
        <v/>
      </c>
      <c r="CD389" s="6" t="str">
        <f>IF($W389=CD$4,MAX(CD$1:CD388)+1,"")</f>
        <v/>
      </c>
      <c r="CE389" s="6" t="str">
        <f>IF($W389=CE$4,MAX(CE$1:CE388)+1,"")</f>
        <v/>
      </c>
      <c r="CF389" s="6" t="str">
        <f>IF($W389=CF$4,MAX(CF$1:CF388)+1,"")</f>
        <v/>
      </c>
      <c r="CG389" s="6" t="str">
        <f>IF($W389=CG$4,MAX(CG$1:CG388)+1,"")</f>
        <v/>
      </c>
      <c r="CH389" s="6" t="str">
        <f>IF($W389=CH$4,MAX(CH$1:CH388)+1,"")</f>
        <v/>
      </c>
      <c r="CI389" s="6" t="str">
        <f>IF($W389=CI$4,MAX(CI$1:CI388)+1,"")</f>
        <v/>
      </c>
      <c r="CJ389" s="6" t="str">
        <f>IF($W389=CJ$4,MAX(CJ$1:CJ388)+1,"")</f>
        <v/>
      </c>
      <c r="CK389" s="6" t="str">
        <f>IF($W389=CK$4,MAX(CK$1:CK388)+1,"")</f>
        <v/>
      </c>
      <c r="CL389" s="6" t="str">
        <f>IF($W389=CL$4,MAX(CL$1:CL388)+1,"")</f>
        <v/>
      </c>
      <c r="CM389" s="6" t="str">
        <f>IF($W389=CM$4,MAX(CM$1:CM388)+1,"")</f>
        <v/>
      </c>
      <c r="CN389" s="6" t="str">
        <f>IF($W389=CN$4,MAX(CN$1:CN388)+1,"")</f>
        <v/>
      </c>
      <c r="CO389" s="6" t="str">
        <f>IF($W389=CO$4,MAX(CO$1:CO388)+1,"")</f>
        <v/>
      </c>
      <c r="CP389" s="6" t="str">
        <f>IF($W389=CP$4,MAX(CP$1:CP388)+1,"")</f>
        <v/>
      </c>
      <c r="CQ389" s="6" t="str">
        <f>IF($W389=CQ$4,MAX(CQ$1:CQ388)+1,"")</f>
        <v/>
      </c>
      <c r="CR389" s="6" t="str">
        <f>IF($W389=CR$4,MAX(CR$1:CR388)+1,"")</f>
        <v/>
      </c>
      <c r="CS389" s="6" t="str">
        <f>IF($W389=CS$4,MAX(CS$1:CS388)+1,"")</f>
        <v/>
      </c>
      <c r="CT389" s="5">
        <f t="shared" si="80"/>
        <v>16</v>
      </c>
      <c r="CU389" s="6" t="str">
        <f t="shared" si="81"/>
        <v>1709901862045</v>
      </c>
      <c r="CV389" s="5" t="str">
        <f t="shared" si="82"/>
        <v>เด็กชาย</v>
      </c>
      <c r="CW389" s="5" t="str" cm="1">
        <f t="array" ref="CW389">RIGHT(F389,MIN(LEN(SUBSTITUTE(F389,รายชื่อนักเรียนแยกห้อง!$AD$5:$AD$8,""))))</f>
        <v>ศิวกร</v>
      </c>
      <c r="CX389" s="6">
        <f t="shared" si="83"/>
        <v>0</v>
      </c>
      <c r="CY389" s="6" t="str">
        <f t="shared" si="84"/>
        <v/>
      </c>
      <c r="CZ389" s="5" t="str">
        <f t="shared" si="85"/>
        <v>มัธยมศึกษาปีที่ 3/2-0</v>
      </c>
      <c r="DA389" s="5" t="str">
        <f t="shared" si="86"/>
        <v>มัธยมศึกษาปีที่ 3/2-</v>
      </c>
      <c r="DC389" s="6" t="str">
        <f>IF(DB389="วิทย์-คณิต (เตรียมวิศวะ)",MAX($DC$1:DC388)+1,"")</f>
        <v/>
      </c>
      <c r="DD389" s="6" t="str">
        <f>IF(DB389="วิทย์-คณิต (วิทยาศาสตร์สุขภาพ)",MAX($DD$1:DD388)+1,"")</f>
        <v/>
      </c>
      <c r="DE389" s="6" t="str">
        <f>IF(DB389="ศิลป์การจัดการธุรกิจการค้าสมัยใหม่",MAX($DE$1:DE388)+1,"")</f>
        <v/>
      </c>
      <c r="DF389" s="6" t="str">
        <f>IF(DB389="ศิลป์ภาษาจีนเพื่อธุรกิจ 4.0",MAX($DF$1:DF388)+1,"")</f>
        <v/>
      </c>
      <c r="DG389" s="6" t="str">
        <f>IF(DB389="ศิลป์ภาษาอังกฤษเพื่อการสื่อสารธุรกิจ",MAX($DG$1:DG388)+1,"")</f>
        <v/>
      </c>
      <c r="DH389" s="6" t="str">
        <f>IF(DB389="นวัตกรรมการจัดการเกษตร",MAX($DH$1:DH388)+1,"")</f>
        <v/>
      </c>
      <c r="DI389" s="5">
        <f t="shared" si="87"/>
        <v>0</v>
      </c>
      <c r="DJ389" s="5" t="str">
        <f t="shared" si="88"/>
        <v>มัธยมศึกษาปีที่ 3/2-16</v>
      </c>
      <c r="DK389" s="5" t="str">
        <f t="shared" si="89"/>
        <v>-0</v>
      </c>
      <c r="DL389" s="5" t="str">
        <f t="shared" si="90"/>
        <v>มัธยมศึกษาปีที่ 3</v>
      </c>
    </row>
    <row r="390" spans="1:116">
      <c r="A390" s="5" t="str">
        <f t="shared" si="91"/>
        <v>มัธยมศึกษาปีที่ 3/2-17</v>
      </c>
      <c r="B390" s="5" t="str">
        <f t="shared" ref="B390:B453" si="92">W390&amp;"-"&amp;CT390</f>
        <v>ช68309-17</v>
      </c>
      <c r="C390" s="5" t="str">
        <f t="shared" ref="C390:C453" si="93">DB390&amp;"-"&amp;DI390</f>
        <v>-0</v>
      </c>
      <c r="D390" s="8">
        <v>17</v>
      </c>
      <c r="E390" s="9" t="s">
        <v>1033</v>
      </c>
      <c r="F390" s="3" t="s">
        <v>1034</v>
      </c>
      <c r="G390" s="3" t="s">
        <v>1035</v>
      </c>
      <c r="H390" s="11">
        <v>1</v>
      </c>
      <c r="I390" s="11">
        <v>7</v>
      </c>
      <c r="J390" s="11">
        <v>0</v>
      </c>
      <c r="K390" s="11">
        <v>9</v>
      </c>
      <c r="L390" s="11">
        <v>9</v>
      </c>
      <c r="M390" s="11">
        <v>0</v>
      </c>
      <c r="N390" s="11">
        <v>1</v>
      </c>
      <c r="O390" s="11">
        <v>8</v>
      </c>
      <c r="P390" s="11">
        <v>6</v>
      </c>
      <c r="Q390" s="11">
        <v>1</v>
      </c>
      <c r="R390" s="11">
        <v>5</v>
      </c>
      <c r="S390" s="11">
        <v>8</v>
      </c>
      <c r="T390" s="11">
        <v>8</v>
      </c>
      <c r="U390" s="11" t="s">
        <v>584</v>
      </c>
      <c r="W390" s="6" t="str">
        <f>IF(X390="","",IF(X390=รายชื่อชมรม!$B$23,รายชื่อชมรม!$A$23,IF(X390=รายชื่อชมรม!$B$24,รายชื่อชมรม!$A$24,IF(X390=รายชื่อชมรม!$B$25,รายชื่อชมรม!$A$25,IF(X390=รายชื่อชมรม!$B$26,รายชื่อชมรม!$A$26,IF(X390=รายชื่อชมรม!$B$27,รายชื่อชมรม!$A$27,IF(X390=รายชื่อชมรม!$B$28,รายชื่อชมรม!$A$28,IF(X390=รายชื่อชมรม!$B$29,รายชื่อชมรม!$A$29,IF(X390=รายชื่อชมรม!$B$30,รายชื่อชมรม!$A$30,IF(X390=รายชื่อชมรม!$B$31,รายชื่อชมรม!$A$31,IF(X390=รายชื่อชมรม!$B$32,รายชื่อชมรม!$A$32,"-")))))))))))</f>
        <v>ช68309</v>
      </c>
      <c r="X390" s="6" t="s">
        <v>1410</v>
      </c>
      <c r="Y390" s="6" t="str">
        <f>IF(W390=0,"",IF(W390="-","",IF(W390="","",VLOOKUP(W390,รายชื่อชมรม!$A$3:$F$83,3,FALSE))))</f>
        <v>นางสาวจันทนา  เกิดจันทร์ตรง</v>
      </c>
      <c r="Z390" s="6" t="str">
        <f>IF(Y390=$Z$4,MAX(Z$1:$Z389)+1,"")</f>
        <v/>
      </c>
      <c r="AA390" s="6" t="str">
        <f>IF($Y390=AA$4,MAX(AA$1:AA389)+1,"")</f>
        <v/>
      </c>
      <c r="AB390" s="6" t="str">
        <f>IF($Y390=AB$4,MAX(AB$1:AB389)+1,"")</f>
        <v/>
      </c>
      <c r="AC390" s="6" t="str">
        <f>IF($Y390=AC$4,MAX(AC$1:AC389)+1,"")</f>
        <v/>
      </c>
      <c r="AD390" s="6" t="str">
        <f>IF($Y390=AD$4,MAX(AD$1:AD389)+1,"")</f>
        <v/>
      </c>
      <c r="AE390" s="6" t="str">
        <f>IF($Y390=AE$4,MAX(AE$1:AE389)+1,"")</f>
        <v/>
      </c>
      <c r="AF390" s="6" t="str">
        <f>IF($Y390=AF$4,MAX(AF$1:AF389)+1,"")</f>
        <v/>
      </c>
      <c r="AG390" s="6" t="str">
        <f>IF($Y390=AG$4,MAX(AG$1:AG389)+1,"")</f>
        <v/>
      </c>
      <c r="AH390" s="6">
        <f>IF($Y390=AH$4,MAX(AH$1:AH389)+1,"")</f>
        <v>85</v>
      </c>
      <c r="AI390" s="5">
        <f t="shared" ref="AI390:AI453" si="94">SUM(Z390:AH390)</f>
        <v>85</v>
      </c>
      <c r="AK390" s="6" t="str">
        <f>IF($W390=AK$4,MAX(AK$1:AK389)+1,"")</f>
        <v/>
      </c>
      <c r="AL390" s="6" t="str">
        <f>IF($W390=AL$4,MAX(AL$1:AL389)+1,"")</f>
        <v/>
      </c>
      <c r="AM390" s="6" t="str">
        <f>IF($W390=AM$4,MAX(AM$1:AM389)+1,"")</f>
        <v/>
      </c>
      <c r="AN390" s="6" t="str">
        <f>IF($W390=AN$4,MAX(AN$1:AN389)+1,"")</f>
        <v/>
      </c>
      <c r="AO390" s="6" t="str">
        <f>IF($W390=AO$4,MAX(AO$1:AO389)+1,"")</f>
        <v/>
      </c>
      <c r="AP390" s="6" t="str">
        <f>IF($W390=AP$4,MAX(AP$1:AP389)+1,"")</f>
        <v/>
      </c>
      <c r="AQ390" s="6" t="str">
        <f>IF($W390=AQ$4,MAX(AQ$1:AQ389)+1,"")</f>
        <v/>
      </c>
      <c r="AR390" s="6" t="str">
        <f>IF($W390=AR$4,MAX(AR$1:AR389)+1,"")</f>
        <v/>
      </c>
      <c r="AS390" s="6" t="str">
        <f>IF($W390=AS$4,MAX(AS$1:AS389)+1,"")</f>
        <v/>
      </c>
      <c r="AT390" s="6" t="str">
        <f>IF($W390=AT$4,MAX(AT$1:AT389)+1,"")</f>
        <v/>
      </c>
      <c r="AU390" s="6" t="str">
        <f>IF($W390=AU$4,MAX(AU$1:AU389)+1,"")</f>
        <v/>
      </c>
      <c r="AV390" s="6" t="str">
        <f>IF($W390=AV$4,MAX(AV$1:AV389)+1,"")</f>
        <v/>
      </c>
      <c r="AW390" s="6" t="str">
        <f>IF($W390=AW$4,MAX(AW$1:AW389)+1,"")</f>
        <v/>
      </c>
      <c r="AX390" s="6" t="str">
        <f>IF($W390=AX$4,MAX(AX$1:AX389)+1,"")</f>
        <v/>
      </c>
      <c r="AY390" s="6" t="str">
        <f>IF($W390=AY$4,MAX(AY$1:AY389)+1,"")</f>
        <v/>
      </c>
      <c r="AZ390" s="6" t="str">
        <f>IF($W390=AZ$4,MAX(AZ$1:AZ389)+1,"")</f>
        <v/>
      </c>
      <c r="BA390" s="6" t="str">
        <f>IF($W390=BA$4,MAX(BA$1:BA389)+1,"")</f>
        <v/>
      </c>
      <c r="BB390" s="6" t="str">
        <f>IF($W390=BB$4,MAX(BB$1:BB389)+1,"")</f>
        <v/>
      </c>
      <c r="BC390" s="6" t="str">
        <f>IF($W390=BC$4,MAX(BC$1:BC389)+1,"")</f>
        <v/>
      </c>
      <c r="BD390" s="6" t="str">
        <f>IF($W390=BD$4,MAX(BD$1:BD389)+1,"")</f>
        <v/>
      </c>
      <c r="BE390" s="6" t="str">
        <f>IF($W390=BE$4,MAX(BE$1:BE389)+1,"")</f>
        <v/>
      </c>
      <c r="BF390" s="6" t="str">
        <f>IF($W390=BF$4,MAX(BF$1:BF389)+1,"")</f>
        <v/>
      </c>
      <c r="BG390" s="6" t="str">
        <f>IF($W390=BG$4,MAX(BG$1:BG389)+1,"")</f>
        <v/>
      </c>
      <c r="BH390" s="6" t="str">
        <f>IF($W390=BH$4,MAX(BH$1:BH389)+1,"")</f>
        <v/>
      </c>
      <c r="BI390" s="6" t="str">
        <f>IF($W390=BI$4,MAX(BI$1:BI389)+1,"")</f>
        <v/>
      </c>
      <c r="BJ390" s="6" t="str">
        <f>IF($W390=BJ$4,MAX(BJ$1:BJ389)+1,"")</f>
        <v/>
      </c>
      <c r="BK390" s="6" t="str">
        <f>IF($W390=BK$4,MAX(BK$1:BK389)+1,"")</f>
        <v/>
      </c>
      <c r="BL390" s="6" t="str">
        <f>IF($W390=BL$4,MAX(BL$1:BL389)+1,"")</f>
        <v/>
      </c>
      <c r="BM390" s="6" t="str">
        <f>IF($W390=BM$4,MAX(BM$1:BM389)+1,"")</f>
        <v/>
      </c>
      <c r="BN390" s="6">
        <f>IF($W390=BN$4,MAX(BN$1:BN389)+1,"")</f>
        <v>17</v>
      </c>
      <c r="BO390" s="6" t="str">
        <f>IF($W390=BO$4,MAX(BO$1:BO389)+1,"")</f>
        <v/>
      </c>
      <c r="BP390" s="6" t="str">
        <f>IF($W390=BP$4,MAX(BP$1:BP389)+1,"")</f>
        <v/>
      </c>
      <c r="BQ390" s="6" t="str">
        <f>IF($W390=BQ$4,MAX(BQ$1:BQ389)+1,"")</f>
        <v/>
      </c>
      <c r="BR390" s="6" t="str">
        <f>IF($W390=BR$4,MAX(BR$1:BR389)+1,"")</f>
        <v/>
      </c>
      <c r="BS390" s="6" t="str">
        <f>IF($W390=BS$4,MAX(BS$1:BS389)+1,"")</f>
        <v/>
      </c>
      <c r="BT390" s="6" t="str">
        <f>IF($W390=BT$4,MAX(BT$1:BT389)+1,"")</f>
        <v/>
      </c>
      <c r="BU390" s="6" t="str">
        <f>IF($W390=BU$4,MAX(BU$1:BU389)+1,"")</f>
        <v/>
      </c>
      <c r="BV390" s="6" t="str">
        <f>IF($W390=BV$4,MAX(BV$1:BV389)+1,"")</f>
        <v/>
      </c>
      <c r="BW390" s="6" t="str">
        <f>IF($W390=BW$4,MAX(BW$1:BW389)+1,"")</f>
        <v/>
      </c>
      <c r="BX390" s="6" t="str">
        <f>IF($W390=BX$4,MAX(BX$1:BX389)+1,"")</f>
        <v/>
      </c>
      <c r="BY390" s="6" t="str">
        <f>IF($W390=BY$4,MAX(BY$1:BY389)+1,"")</f>
        <v/>
      </c>
      <c r="BZ390" s="6" t="str">
        <f>IF($W390=BZ$4,MAX(BZ$1:BZ389)+1,"")</f>
        <v/>
      </c>
      <c r="CA390" s="6" t="str">
        <f>IF($W390=CA$4,MAX(CA$1:CA389)+1,"")</f>
        <v/>
      </c>
      <c r="CB390" s="6" t="str">
        <f>IF($W390=CB$4,MAX(CB$1:CB389)+1,"")</f>
        <v/>
      </c>
      <c r="CC390" s="6" t="str">
        <f>IF($W390=CC$4,MAX(CC$1:CC389)+1,"")</f>
        <v/>
      </c>
      <c r="CD390" s="6" t="str">
        <f>IF($W390=CD$4,MAX(CD$1:CD389)+1,"")</f>
        <v/>
      </c>
      <c r="CE390" s="6" t="str">
        <f>IF($W390=CE$4,MAX(CE$1:CE389)+1,"")</f>
        <v/>
      </c>
      <c r="CF390" s="6" t="str">
        <f>IF($W390=CF$4,MAX(CF$1:CF389)+1,"")</f>
        <v/>
      </c>
      <c r="CG390" s="6" t="str">
        <f>IF($W390=CG$4,MAX(CG$1:CG389)+1,"")</f>
        <v/>
      </c>
      <c r="CH390" s="6" t="str">
        <f>IF($W390=CH$4,MAX(CH$1:CH389)+1,"")</f>
        <v/>
      </c>
      <c r="CI390" s="6" t="str">
        <f>IF($W390=CI$4,MAX(CI$1:CI389)+1,"")</f>
        <v/>
      </c>
      <c r="CJ390" s="6" t="str">
        <f>IF($W390=CJ$4,MAX(CJ$1:CJ389)+1,"")</f>
        <v/>
      </c>
      <c r="CK390" s="6" t="str">
        <f>IF($W390=CK$4,MAX(CK$1:CK389)+1,"")</f>
        <v/>
      </c>
      <c r="CL390" s="6" t="str">
        <f>IF($W390=CL$4,MAX(CL$1:CL389)+1,"")</f>
        <v/>
      </c>
      <c r="CM390" s="6" t="str">
        <f>IF($W390=CM$4,MAX(CM$1:CM389)+1,"")</f>
        <v/>
      </c>
      <c r="CN390" s="6" t="str">
        <f>IF($W390=CN$4,MAX(CN$1:CN389)+1,"")</f>
        <v/>
      </c>
      <c r="CO390" s="6" t="str">
        <f>IF($W390=CO$4,MAX(CO$1:CO389)+1,"")</f>
        <v/>
      </c>
      <c r="CP390" s="6" t="str">
        <f>IF($W390=CP$4,MAX(CP$1:CP389)+1,"")</f>
        <v/>
      </c>
      <c r="CQ390" s="6" t="str">
        <f>IF($W390=CQ$4,MAX(CQ$1:CQ389)+1,"")</f>
        <v/>
      </c>
      <c r="CR390" s="6" t="str">
        <f>IF($W390=CR$4,MAX(CR$1:CR389)+1,"")</f>
        <v/>
      </c>
      <c r="CS390" s="6" t="str">
        <f>IF($W390=CS$4,MAX(CS$1:CS389)+1,"")</f>
        <v/>
      </c>
      <c r="CT390" s="5">
        <f t="shared" ref="CT390:CT453" si="95">SUM(AK390:CS390)</f>
        <v>17</v>
      </c>
      <c r="CU390" s="6" t="str">
        <f t="shared" ref="CU390:CU453" si="96">H390&amp;I390&amp;J390&amp;K390&amp;L390&amp;M390&amp;N390&amp;O390&amp;P390&amp;Q390&amp;R390&amp;S390&amp;T390</f>
        <v>1709901861588</v>
      </c>
      <c r="CV390" s="5" t="str">
        <f t="shared" ref="CV390:CV453" si="97">LEFT(F390,MIN(LEN(SUBSTITUTE(F390,CW390,""))))</f>
        <v>เด็กชาย</v>
      </c>
      <c r="CW390" s="5" t="str" cm="1">
        <f t="array" ref="CW390">RIGHT(F390,MIN(LEN(SUBSTITUTE(F390,รายชื่อนักเรียนแยกห้อง!$AD$5:$AD$8,""))))</f>
        <v>รัฐศาสตร์</v>
      </c>
      <c r="CX390" s="6">
        <f t="shared" ref="CX390:CX453" si="98">IF(CV390="เด็กชาย",V390,IF(CV390="นาย",V390,""))</f>
        <v>0</v>
      </c>
      <c r="CY390" s="6" t="str">
        <f t="shared" ref="CY390:CY453" si="99">IF(CV390="เด็กหญิง",V390,IF(CV390="นางสาว",V390,""))</f>
        <v/>
      </c>
      <c r="CZ390" s="5" t="str">
        <f t="shared" ref="CZ390:CZ453" si="100">U390&amp;"-"&amp;CX390</f>
        <v>มัธยมศึกษาปีที่ 3/2-0</v>
      </c>
      <c r="DA390" s="5" t="str">
        <f t="shared" ref="DA390:DA453" si="101">U390&amp;"-"&amp;CY390</f>
        <v>มัธยมศึกษาปีที่ 3/2-</v>
      </c>
      <c r="DC390" s="6" t="str">
        <f>IF(DB390="วิทย์-คณิต (เตรียมวิศวะ)",MAX($DC$1:DC389)+1,"")</f>
        <v/>
      </c>
      <c r="DD390" s="6" t="str">
        <f>IF(DB390="วิทย์-คณิต (วิทยาศาสตร์สุขภาพ)",MAX($DD$1:DD389)+1,"")</f>
        <v/>
      </c>
      <c r="DE390" s="6" t="str">
        <f>IF(DB390="ศิลป์การจัดการธุรกิจการค้าสมัยใหม่",MAX($DE$1:DE389)+1,"")</f>
        <v/>
      </c>
      <c r="DF390" s="6" t="str">
        <f>IF(DB390="ศิลป์ภาษาจีนเพื่อธุรกิจ 4.0",MAX($DF$1:DF389)+1,"")</f>
        <v/>
      </c>
      <c r="DG390" s="6" t="str">
        <f>IF(DB390="ศิลป์ภาษาอังกฤษเพื่อการสื่อสารธุรกิจ",MAX($DG$1:DG389)+1,"")</f>
        <v/>
      </c>
      <c r="DH390" s="6" t="str">
        <f>IF(DB390="นวัตกรรมการจัดการเกษตร",MAX($DH$1:DH389)+1,"")</f>
        <v/>
      </c>
      <c r="DI390" s="5">
        <f t="shared" ref="DI390:DI453" si="102">SUM(DC390:DH390)</f>
        <v>0</v>
      </c>
      <c r="DJ390" s="5" t="str">
        <f t="shared" ref="DJ390:DJ453" si="103">U390&amp;"-"&amp;D390</f>
        <v>มัธยมศึกษาปีที่ 3/2-17</v>
      </c>
      <c r="DK390" s="5" t="str">
        <f t="shared" ref="DK390:DK453" si="104">DB390&amp;"-"&amp;DI390</f>
        <v>-0</v>
      </c>
      <c r="DL390" s="5" t="str">
        <f t="shared" ref="DL390:DL453" si="105">LEFT(U390,17)</f>
        <v>มัธยมศึกษาปีที่ 3</v>
      </c>
    </row>
    <row r="391" spans="1:116">
      <c r="A391" s="5" t="str">
        <f t="shared" si="91"/>
        <v>มัธยมศึกษาปีที่ 3/2-18</v>
      </c>
      <c r="B391" s="5" t="str">
        <f t="shared" si="92"/>
        <v>ช68309-18</v>
      </c>
      <c r="C391" s="5" t="str">
        <f t="shared" si="93"/>
        <v>-0</v>
      </c>
      <c r="D391" s="8">
        <v>18</v>
      </c>
      <c r="E391" s="9" t="s">
        <v>1036</v>
      </c>
      <c r="F391" s="3" t="s">
        <v>1037</v>
      </c>
      <c r="G391" s="3" t="s">
        <v>1038</v>
      </c>
      <c r="H391" s="11">
        <v>1</v>
      </c>
      <c r="I391" s="11">
        <v>2</v>
      </c>
      <c r="J391" s="11">
        <v>0</v>
      </c>
      <c r="K391" s="11">
        <v>9</v>
      </c>
      <c r="L391" s="11">
        <v>6</v>
      </c>
      <c r="M391" s="11">
        <v>0</v>
      </c>
      <c r="N391" s="11">
        <v>1</v>
      </c>
      <c r="O391" s="11">
        <v>6</v>
      </c>
      <c r="P391" s="11">
        <v>7</v>
      </c>
      <c r="Q391" s="11">
        <v>2</v>
      </c>
      <c r="R391" s="11">
        <v>8</v>
      </c>
      <c r="S391" s="11">
        <v>9</v>
      </c>
      <c r="T391" s="11">
        <v>0</v>
      </c>
      <c r="U391" s="11" t="s">
        <v>584</v>
      </c>
      <c r="W391" s="6" t="str">
        <f>IF(X391="","",IF(X391=รายชื่อชมรม!$B$23,รายชื่อชมรม!$A$23,IF(X391=รายชื่อชมรม!$B$24,รายชื่อชมรม!$A$24,IF(X391=รายชื่อชมรม!$B$25,รายชื่อชมรม!$A$25,IF(X391=รายชื่อชมรม!$B$26,รายชื่อชมรม!$A$26,IF(X391=รายชื่อชมรม!$B$27,รายชื่อชมรม!$A$27,IF(X391=รายชื่อชมรม!$B$28,รายชื่อชมรม!$A$28,IF(X391=รายชื่อชมรม!$B$29,รายชื่อชมรม!$A$29,IF(X391=รายชื่อชมรม!$B$30,รายชื่อชมรม!$A$30,IF(X391=รายชื่อชมรม!$B$31,รายชื่อชมรม!$A$31,IF(X391=รายชื่อชมรม!$B$32,รายชื่อชมรม!$A$32,"-")))))))))))</f>
        <v>ช68309</v>
      </c>
      <c r="X391" s="6" t="s">
        <v>1410</v>
      </c>
      <c r="Y391" s="6" t="str">
        <f>IF(W391=0,"",IF(W391="-","",IF(W391="","",VLOOKUP(W391,รายชื่อชมรม!$A$3:$F$83,3,FALSE))))</f>
        <v>นางสาวจันทนา  เกิดจันทร์ตรง</v>
      </c>
      <c r="Z391" s="6" t="str">
        <f>IF(Y391=$Z$4,MAX(Z$1:$Z390)+1,"")</f>
        <v/>
      </c>
      <c r="AA391" s="6" t="str">
        <f>IF($Y391=AA$4,MAX(AA$1:AA390)+1,"")</f>
        <v/>
      </c>
      <c r="AB391" s="6" t="str">
        <f>IF($Y391=AB$4,MAX(AB$1:AB390)+1,"")</f>
        <v/>
      </c>
      <c r="AC391" s="6" t="str">
        <f>IF($Y391=AC$4,MAX(AC$1:AC390)+1,"")</f>
        <v/>
      </c>
      <c r="AD391" s="6" t="str">
        <f>IF($Y391=AD$4,MAX(AD$1:AD390)+1,"")</f>
        <v/>
      </c>
      <c r="AE391" s="6" t="str">
        <f>IF($Y391=AE$4,MAX(AE$1:AE390)+1,"")</f>
        <v/>
      </c>
      <c r="AF391" s="6" t="str">
        <f>IF($Y391=AF$4,MAX(AF$1:AF390)+1,"")</f>
        <v/>
      </c>
      <c r="AG391" s="6" t="str">
        <f>IF($Y391=AG$4,MAX(AG$1:AG390)+1,"")</f>
        <v/>
      </c>
      <c r="AH391" s="6">
        <f>IF($Y391=AH$4,MAX(AH$1:AH390)+1,"")</f>
        <v>86</v>
      </c>
      <c r="AI391" s="5">
        <f t="shared" si="94"/>
        <v>86</v>
      </c>
      <c r="AK391" s="6" t="str">
        <f>IF($W391=AK$4,MAX(AK$1:AK390)+1,"")</f>
        <v/>
      </c>
      <c r="AL391" s="6" t="str">
        <f>IF($W391=AL$4,MAX(AL$1:AL390)+1,"")</f>
        <v/>
      </c>
      <c r="AM391" s="6" t="str">
        <f>IF($W391=AM$4,MAX(AM$1:AM390)+1,"")</f>
        <v/>
      </c>
      <c r="AN391" s="6" t="str">
        <f>IF($W391=AN$4,MAX(AN$1:AN390)+1,"")</f>
        <v/>
      </c>
      <c r="AO391" s="6" t="str">
        <f>IF($W391=AO$4,MAX(AO$1:AO390)+1,"")</f>
        <v/>
      </c>
      <c r="AP391" s="6" t="str">
        <f>IF($W391=AP$4,MAX(AP$1:AP390)+1,"")</f>
        <v/>
      </c>
      <c r="AQ391" s="6" t="str">
        <f>IF($W391=AQ$4,MAX(AQ$1:AQ390)+1,"")</f>
        <v/>
      </c>
      <c r="AR391" s="6" t="str">
        <f>IF($W391=AR$4,MAX(AR$1:AR390)+1,"")</f>
        <v/>
      </c>
      <c r="AS391" s="6" t="str">
        <f>IF($W391=AS$4,MAX(AS$1:AS390)+1,"")</f>
        <v/>
      </c>
      <c r="AT391" s="6" t="str">
        <f>IF($W391=AT$4,MAX(AT$1:AT390)+1,"")</f>
        <v/>
      </c>
      <c r="AU391" s="6" t="str">
        <f>IF($W391=AU$4,MAX(AU$1:AU390)+1,"")</f>
        <v/>
      </c>
      <c r="AV391" s="6" t="str">
        <f>IF($W391=AV$4,MAX(AV$1:AV390)+1,"")</f>
        <v/>
      </c>
      <c r="AW391" s="6" t="str">
        <f>IF($W391=AW$4,MAX(AW$1:AW390)+1,"")</f>
        <v/>
      </c>
      <c r="AX391" s="6" t="str">
        <f>IF($W391=AX$4,MAX(AX$1:AX390)+1,"")</f>
        <v/>
      </c>
      <c r="AY391" s="6" t="str">
        <f>IF($W391=AY$4,MAX(AY$1:AY390)+1,"")</f>
        <v/>
      </c>
      <c r="AZ391" s="6" t="str">
        <f>IF($W391=AZ$4,MAX(AZ$1:AZ390)+1,"")</f>
        <v/>
      </c>
      <c r="BA391" s="6" t="str">
        <f>IF($W391=BA$4,MAX(BA$1:BA390)+1,"")</f>
        <v/>
      </c>
      <c r="BB391" s="6" t="str">
        <f>IF($W391=BB$4,MAX(BB$1:BB390)+1,"")</f>
        <v/>
      </c>
      <c r="BC391" s="6" t="str">
        <f>IF($W391=BC$4,MAX(BC$1:BC390)+1,"")</f>
        <v/>
      </c>
      <c r="BD391" s="6" t="str">
        <f>IF($W391=BD$4,MAX(BD$1:BD390)+1,"")</f>
        <v/>
      </c>
      <c r="BE391" s="6" t="str">
        <f>IF($W391=BE$4,MAX(BE$1:BE390)+1,"")</f>
        <v/>
      </c>
      <c r="BF391" s="6" t="str">
        <f>IF($W391=BF$4,MAX(BF$1:BF390)+1,"")</f>
        <v/>
      </c>
      <c r="BG391" s="6" t="str">
        <f>IF($W391=BG$4,MAX(BG$1:BG390)+1,"")</f>
        <v/>
      </c>
      <c r="BH391" s="6" t="str">
        <f>IF($W391=BH$4,MAX(BH$1:BH390)+1,"")</f>
        <v/>
      </c>
      <c r="BI391" s="6" t="str">
        <f>IF($W391=BI$4,MAX(BI$1:BI390)+1,"")</f>
        <v/>
      </c>
      <c r="BJ391" s="6" t="str">
        <f>IF($W391=BJ$4,MAX(BJ$1:BJ390)+1,"")</f>
        <v/>
      </c>
      <c r="BK391" s="6" t="str">
        <f>IF($W391=BK$4,MAX(BK$1:BK390)+1,"")</f>
        <v/>
      </c>
      <c r="BL391" s="6" t="str">
        <f>IF($W391=BL$4,MAX(BL$1:BL390)+1,"")</f>
        <v/>
      </c>
      <c r="BM391" s="6" t="str">
        <f>IF($W391=BM$4,MAX(BM$1:BM390)+1,"")</f>
        <v/>
      </c>
      <c r="BN391" s="6">
        <f>IF($W391=BN$4,MAX(BN$1:BN390)+1,"")</f>
        <v>18</v>
      </c>
      <c r="BO391" s="6" t="str">
        <f>IF($W391=BO$4,MAX(BO$1:BO390)+1,"")</f>
        <v/>
      </c>
      <c r="BP391" s="6" t="str">
        <f>IF($W391=BP$4,MAX(BP$1:BP390)+1,"")</f>
        <v/>
      </c>
      <c r="BQ391" s="6" t="str">
        <f>IF($W391=BQ$4,MAX(BQ$1:BQ390)+1,"")</f>
        <v/>
      </c>
      <c r="BR391" s="6" t="str">
        <f>IF($W391=BR$4,MAX(BR$1:BR390)+1,"")</f>
        <v/>
      </c>
      <c r="BS391" s="6" t="str">
        <f>IF($W391=BS$4,MAX(BS$1:BS390)+1,"")</f>
        <v/>
      </c>
      <c r="BT391" s="6" t="str">
        <f>IF($W391=BT$4,MAX(BT$1:BT390)+1,"")</f>
        <v/>
      </c>
      <c r="BU391" s="6" t="str">
        <f>IF($W391=BU$4,MAX(BU$1:BU390)+1,"")</f>
        <v/>
      </c>
      <c r="BV391" s="6" t="str">
        <f>IF($W391=BV$4,MAX(BV$1:BV390)+1,"")</f>
        <v/>
      </c>
      <c r="BW391" s="6" t="str">
        <f>IF($W391=BW$4,MAX(BW$1:BW390)+1,"")</f>
        <v/>
      </c>
      <c r="BX391" s="6" t="str">
        <f>IF($W391=BX$4,MAX(BX$1:BX390)+1,"")</f>
        <v/>
      </c>
      <c r="BY391" s="6" t="str">
        <f>IF($W391=BY$4,MAX(BY$1:BY390)+1,"")</f>
        <v/>
      </c>
      <c r="BZ391" s="6" t="str">
        <f>IF($W391=BZ$4,MAX(BZ$1:BZ390)+1,"")</f>
        <v/>
      </c>
      <c r="CA391" s="6" t="str">
        <f>IF($W391=CA$4,MAX(CA$1:CA390)+1,"")</f>
        <v/>
      </c>
      <c r="CB391" s="6" t="str">
        <f>IF($W391=CB$4,MAX(CB$1:CB390)+1,"")</f>
        <v/>
      </c>
      <c r="CC391" s="6" t="str">
        <f>IF($W391=CC$4,MAX(CC$1:CC390)+1,"")</f>
        <v/>
      </c>
      <c r="CD391" s="6" t="str">
        <f>IF($W391=CD$4,MAX(CD$1:CD390)+1,"")</f>
        <v/>
      </c>
      <c r="CE391" s="6" t="str">
        <f>IF($W391=CE$4,MAX(CE$1:CE390)+1,"")</f>
        <v/>
      </c>
      <c r="CF391" s="6" t="str">
        <f>IF($W391=CF$4,MAX(CF$1:CF390)+1,"")</f>
        <v/>
      </c>
      <c r="CG391" s="6" t="str">
        <f>IF($W391=CG$4,MAX(CG$1:CG390)+1,"")</f>
        <v/>
      </c>
      <c r="CH391" s="6" t="str">
        <f>IF($W391=CH$4,MAX(CH$1:CH390)+1,"")</f>
        <v/>
      </c>
      <c r="CI391" s="6" t="str">
        <f>IF($W391=CI$4,MAX(CI$1:CI390)+1,"")</f>
        <v/>
      </c>
      <c r="CJ391" s="6" t="str">
        <f>IF($W391=CJ$4,MAX(CJ$1:CJ390)+1,"")</f>
        <v/>
      </c>
      <c r="CK391" s="6" t="str">
        <f>IF($W391=CK$4,MAX(CK$1:CK390)+1,"")</f>
        <v/>
      </c>
      <c r="CL391" s="6" t="str">
        <f>IF($W391=CL$4,MAX(CL$1:CL390)+1,"")</f>
        <v/>
      </c>
      <c r="CM391" s="6" t="str">
        <f>IF($W391=CM$4,MAX(CM$1:CM390)+1,"")</f>
        <v/>
      </c>
      <c r="CN391" s="6" t="str">
        <f>IF($W391=CN$4,MAX(CN$1:CN390)+1,"")</f>
        <v/>
      </c>
      <c r="CO391" s="6" t="str">
        <f>IF($W391=CO$4,MAX(CO$1:CO390)+1,"")</f>
        <v/>
      </c>
      <c r="CP391" s="6" t="str">
        <f>IF($W391=CP$4,MAX(CP$1:CP390)+1,"")</f>
        <v/>
      </c>
      <c r="CQ391" s="6" t="str">
        <f>IF($W391=CQ$4,MAX(CQ$1:CQ390)+1,"")</f>
        <v/>
      </c>
      <c r="CR391" s="6" t="str">
        <f>IF($W391=CR$4,MAX(CR$1:CR390)+1,"")</f>
        <v/>
      </c>
      <c r="CS391" s="6" t="str">
        <f>IF($W391=CS$4,MAX(CS$1:CS390)+1,"")</f>
        <v/>
      </c>
      <c r="CT391" s="5">
        <f t="shared" si="95"/>
        <v>18</v>
      </c>
      <c r="CU391" s="6" t="str">
        <f t="shared" si="96"/>
        <v>1209601672890</v>
      </c>
      <c r="CV391" s="5" t="str">
        <f t="shared" si="97"/>
        <v>เด็กชาย</v>
      </c>
      <c r="CW391" s="5" t="str" cm="1">
        <f t="array" ref="CW391">RIGHT(F391,MIN(LEN(SUBSTITUTE(F391,รายชื่อนักเรียนแยกห้อง!$AD$5:$AD$8,""))))</f>
        <v>พีรวิชญ์</v>
      </c>
      <c r="CX391" s="6">
        <f t="shared" si="98"/>
        <v>0</v>
      </c>
      <c r="CY391" s="6" t="str">
        <f t="shared" si="99"/>
        <v/>
      </c>
      <c r="CZ391" s="5" t="str">
        <f t="shared" si="100"/>
        <v>มัธยมศึกษาปีที่ 3/2-0</v>
      </c>
      <c r="DA391" s="5" t="str">
        <f t="shared" si="101"/>
        <v>มัธยมศึกษาปีที่ 3/2-</v>
      </c>
      <c r="DC391" s="6" t="str">
        <f>IF(DB391="วิทย์-คณิต (เตรียมวิศวะ)",MAX($DC$1:DC390)+1,"")</f>
        <v/>
      </c>
      <c r="DD391" s="6" t="str">
        <f>IF(DB391="วิทย์-คณิต (วิทยาศาสตร์สุขภาพ)",MAX($DD$1:DD390)+1,"")</f>
        <v/>
      </c>
      <c r="DE391" s="6" t="str">
        <f>IF(DB391="ศิลป์การจัดการธุรกิจการค้าสมัยใหม่",MAX($DE$1:DE390)+1,"")</f>
        <v/>
      </c>
      <c r="DF391" s="6" t="str">
        <f>IF(DB391="ศิลป์ภาษาจีนเพื่อธุรกิจ 4.0",MAX($DF$1:DF390)+1,"")</f>
        <v/>
      </c>
      <c r="DG391" s="6" t="str">
        <f>IF(DB391="ศิลป์ภาษาอังกฤษเพื่อการสื่อสารธุรกิจ",MAX($DG$1:DG390)+1,"")</f>
        <v/>
      </c>
      <c r="DH391" s="6" t="str">
        <f>IF(DB391="นวัตกรรมการจัดการเกษตร",MAX($DH$1:DH390)+1,"")</f>
        <v/>
      </c>
      <c r="DI391" s="5">
        <f t="shared" si="102"/>
        <v>0</v>
      </c>
      <c r="DJ391" s="5" t="str">
        <f t="shared" si="103"/>
        <v>มัธยมศึกษาปีที่ 3/2-18</v>
      </c>
      <c r="DK391" s="5" t="str">
        <f t="shared" si="104"/>
        <v>-0</v>
      </c>
      <c r="DL391" s="5" t="str">
        <f t="shared" si="105"/>
        <v>มัธยมศึกษาปีที่ 3</v>
      </c>
    </row>
    <row r="392" spans="1:116">
      <c r="A392" s="5" t="str">
        <f t="shared" si="91"/>
        <v>มัธยมศึกษาปีที่ 3/2-19</v>
      </c>
      <c r="B392" s="5" t="str">
        <f t="shared" si="92"/>
        <v>ช68309-19</v>
      </c>
      <c r="C392" s="5" t="str">
        <f t="shared" si="93"/>
        <v>-0</v>
      </c>
      <c r="D392" s="8">
        <v>19</v>
      </c>
      <c r="E392" s="9" t="s">
        <v>1039</v>
      </c>
      <c r="F392" s="3" t="s">
        <v>1040</v>
      </c>
      <c r="G392" s="3" t="s">
        <v>1041</v>
      </c>
      <c r="H392" s="11">
        <v>1</v>
      </c>
      <c r="I392" s="11">
        <v>7</v>
      </c>
      <c r="J392" s="11">
        <v>0</v>
      </c>
      <c r="K392" s="11">
        <v>9</v>
      </c>
      <c r="L392" s="11">
        <v>9</v>
      </c>
      <c r="M392" s="11">
        <v>0</v>
      </c>
      <c r="N392" s="11">
        <v>1</v>
      </c>
      <c r="O392" s="11">
        <v>8</v>
      </c>
      <c r="P392" s="11">
        <v>5</v>
      </c>
      <c r="Q392" s="11">
        <v>2</v>
      </c>
      <c r="R392" s="11">
        <v>3</v>
      </c>
      <c r="S392" s="11">
        <v>9</v>
      </c>
      <c r="T392" s="11">
        <v>2</v>
      </c>
      <c r="U392" s="11" t="s">
        <v>584</v>
      </c>
      <c r="W392" s="6" t="str">
        <f>IF(X392="","",IF(X392=รายชื่อชมรม!$B$23,รายชื่อชมรม!$A$23,IF(X392=รายชื่อชมรม!$B$24,รายชื่อชมรม!$A$24,IF(X392=รายชื่อชมรม!$B$25,รายชื่อชมรม!$A$25,IF(X392=รายชื่อชมรม!$B$26,รายชื่อชมรม!$A$26,IF(X392=รายชื่อชมรม!$B$27,รายชื่อชมรม!$A$27,IF(X392=รายชื่อชมรม!$B$28,รายชื่อชมรม!$A$28,IF(X392=รายชื่อชมรม!$B$29,รายชื่อชมรม!$A$29,IF(X392=รายชื่อชมรม!$B$30,รายชื่อชมรม!$A$30,IF(X392=รายชื่อชมรม!$B$31,รายชื่อชมรม!$A$31,IF(X392=รายชื่อชมรม!$B$32,รายชื่อชมรม!$A$32,"-")))))))))))</f>
        <v>ช68309</v>
      </c>
      <c r="X392" s="6" t="s">
        <v>1410</v>
      </c>
      <c r="Y392" s="6" t="str">
        <f>IF(W392=0,"",IF(W392="-","",IF(W392="","",VLOOKUP(W392,รายชื่อชมรม!$A$3:$F$83,3,FALSE))))</f>
        <v>นางสาวจันทนา  เกิดจันทร์ตรง</v>
      </c>
      <c r="Z392" s="6" t="str">
        <f>IF(Y392=$Z$4,MAX(Z$1:$Z391)+1,"")</f>
        <v/>
      </c>
      <c r="AA392" s="6" t="str">
        <f>IF($Y392=AA$4,MAX(AA$1:AA391)+1,"")</f>
        <v/>
      </c>
      <c r="AB392" s="6" t="str">
        <f>IF($Y392=AB$4,MAX(AB$1:AB391)+1,"")</f>
        <v/>
      </c>
      <c r="AC392" s="6" t="str">
        <f>IF($Y392=AC$4,MAX(AC$1:AC391)+1,"")</f>
        <v/>
      </c>
      <c r="AD392" s="6" t="str">
        <f>IF($Y392=AD$4,MAX(AD$1:AD391)+1,"")</f>
        <v/>
      </c>
      <c r="AE392" s="6" t="str">
        <f>IF($Y392=AE$4,MAX(AE$1:AE391)+1,"")</f>
        <v/>
      </c>
      <c r="AF392" s="6" t="str">
        <f>IF($Y392=AF$4,MAX(AF$1:AF391)+1,"")</f>
        <v/>
      </c>
      <c r="AG392" s="6" t="str">
        <f>IF($Y392=AG$4,MAX(AG$1:AG391)+1,"")</f>
        <v/>
      </c>
      <c r="AH392" s="6">
        <f>IF($Y392=AH$4,MAX(AH$1:AH391)+1,"")</f>
        <v>87</v>
      </c>
      <c r="AI392" s="5">
        <f t="shared" si="94"/>
        <v>87</v>
      </c>
      <c r="AK392" s="6" t="str">
        <f>IF($W392=AK$4,MAX(AK$1:AK391)+1,"")</f>
        <v/>
      </c>
      <c r="AL392" s="6" t="str">
        <f>IF($W392=AL$4,MAX(AL$1:AL391)+1,"")</f>
        <v/>
      </c>
      <c r="AM392" s="6" t="str">
        <f>IF($W392=AM$4,MAX(AM$1:AM391)+1,"")</f>
        <v/>
      </c>
      <c r="AN392" s="6" t="str">
        <f>IF($W392=AN$4,MAX(AN$1:AN391)+1,"")</f>
        <v/>
      </c>
      <c r="AO392" s="6" t="str">
        <f>IF($W392=AO$4,MAX(AO$1:AO391)+1,"")</f>
        <v/>
      </c>
      <c r="AP392" s="6" t="str">
        <f>IF($W392=AP$4,MAX(AP$1:AP391)+1,"")</f>
        <v/>
      </c>
      <c r="AQ392" s="6" t="str">
        <f>IF($W392=AQ$4,MAX(AQ$1:AQ391)+1,"")</f>
        <v/>
      </c>
      <c r="AR392" s="6" t="str">
        <f>IF($W392=AR$4,MAX(AR$1:AR391)+1,"")</f>
        <v/>
      </c>
      <c r="AS392" s="6" t="str">
        <f>IF($W392=AS$4,MAX(AS$1:AS391)+1,"")</f>
        <v/>
      </c>
      <c r="AT392" s="6" t="str">
        <f>IF($W392=AT$4,MAX(AT$1:AT391)+1,"")</f>
        <v/>
      </c>
      <c r="AU392" s="6" t="str">
        <f>IF($W392=AU$4,MAX(AU$1:AU391)+1,"")</f>
        <v/>
      </c>
      <c r="AV392" s="6" t="str">
        <f>IF($W392=AV$4,MAX(AV$1:AV391)+1,"")</f>
        <v/>
      </c>
      <c r="AW392" s="6" t="str">
        <f>IF($W392=AW$4,MAX(AW$1:AW391)+1,"")</f>
        <v/>
      </c>
      <c r="AX392" s="6" t="str">
        <f>IF($W392=AX$4,MAX(AX$1:AX391)+1,"")</f>
        <v/>
      </c>
      <c r="AY392" s="6" t="str">
        <f>IF($W392=AY$4,MAX(AY$1:AY391)+1,"")</f>
        <v/>
      </c>
      <c r="AZ392" s="6" t="str">
        <f>IF($W392=AZ$4,MAX(AZ$1:AZ391)+1,"")</f>
        <v/>
      </c>
      <c r="BA392" s="6" t="str">
        <f>IF($W392=BA$4,MAX(BA$1:BA391)+1,"")</f>
        <v/>
      </c>
      <c r="BB392" s="6" t="str">
        <f>IF($W392=BB$4,MAX(BB$1:BB391)+1,"")</f>
        <v/>
      </c>
      <c r="BC392" s="6" t="str">
        <f>IF($W392=BC$4,MAX(BC$1:BC391)+1,"")</f>
        <v/>
      </c>
      <c r="BD392" s="6" t="str">
        <f>IF($W392=BD$4,MAX(BD$1:BD391)+1,"")</f>
        <v/>
      </c>
      <c r="BE392" s="6" t="str">
        <f>IF($W392=BE$4,MAX(BE$1:BE391)+1,"")</f>
        <v/>
      </c>
      <c r="BF392" s="6" t="str">
        <f>IF($W392=BF$4,MAX(BF$1:BF391)+1,"")</f>
        <v/>
      </c>
      <c r="BG392" s="6" t="str">
        <f>IF($W392=BG$4,MAX(BG$1:BG391)+1,"")</f>
        <v/>
      </c>
      <c r="BH392" s="6" t="str">
        <f>IF($W392=BH$4,MAX(BH$1:BH391)+1,"")</f>
        <v/>
      </c>
      <c r="BI392" s="6" t="str">
        <f>IF($W392=BI$4,MAX(BI$1:BI391)+1,"")</f>
        <v/>
      </c>
      <c r="BJ392" s="6" t="str">
        <f>IF($W392=BJ$4,MAX(BJ$1:BJ391)+1,"")</f>
        <v/>
      </c>
      <c r="BK392" s="6" t="str">
        <f>IF($W392=BK$4,MAX(BK$1:BK391)+1,"")</f>
        <v/>
      </c>
      <c r="BL392" s="6" t="str">
        <f>IF($W392=BL$4,MAX(BL$1:BL391)+1,"")</f>
        <v/>
      </c>
      <c r="BM392" s="6" t="str">
        <f>IF($W392=BM$4,MAX(BM$1:BM391)+1,"")</f>
        <v/>
      </c>
      <c r="BN392" s="6">
        <f>IF($W392=BN$4,MAX(BN$1:BN391)+1,"")</f>
        <v>19</v>
      </c>
      <c r="BO392" s="6" t="str">
        <f>IF($W392=BO$4,MAX(BO$1:BO391)+1,"")</f>
        <v/>
      </c>
      <c r="BP392" s="6" t="str">
        <f>IF($W392=BP$4,MAX(BP$1:BP391)+1,"")</f>
        <v/>
      </c>
      <c r="BQ392" s="6" t="str">
        <f>IF($W392=BQ$4,MAX(BQ$1:BQ391)+1,"")</f>
        <v/>
      </c>
      <c r="BR392" s="6" t="str">
        <f>IF($W392=BR$4,MAX(BR$1:BR391)+1,"")</f>
        <v/>
      </c>
      <c r="BS392" s="6" t="str">
        <f>IF($W392=BS$4,MAX(BS$1:BS391)+1,"")</f>
        <v/>
      </c>
      <c r="BT392" s="6" t="str">
        <f>IF($W392=BT$4,MAX(BT$1:BT391)+1,"")</f>
        <v/>
      </c>
      <c r="BU392" s="6" t="str">
        <f>IF($W392=BU$4,MAX(BU$1:BU391)+1,"")</f>
        <v/>
      </c>
      <c r="BV392" s="6" t="str">
        <f>IF($W392=BV$4,MAX(BV$1:BV391)+1,"")</f>
        <v/>
      </c>
      <c r="BW392" s="6" t="str">
        <f>IF($W392=BW$4,MAX(BW$1:BW391)+1,"")</f>
        <v/>
      </c>
      <c r="BX392" s="6" t="str">
        <f>IF($W392=BX$4,MAX(BX$1:BX391)+1,"")</f>
        <v/>
      </c>
      <c r="BY392" s="6" t="str">
        <f>IF($W392=BY$4,MAX(BY$1:BY391)+1,"")</f>
        <v/>
      </c>
      <c r="BZ392" s="6" t="str">
        <f>IF($W392=BZ$4,MAX(BZ$1:BZ391)+1,"")</f>
        <v/>
      </c>
      <c r="CA392" s="6" t="str">
        <f>IF($W392=CA$4,MAX(CA$1:CA391)+1,"")</f>
        <v/>
      </c>
      <c r="CB392" s="6" t="str">
        <f>IF($W392=CB$4,MAX(CB$1:CB391)+1,"")</f>
        <v/>
      </c>
      <c r="CC392" s="6" t="str">
        <f>IF($W392=CC$4,MAX(CC$1:CC391)+1,"")</f>
        <v/>
      </c>
      <c r="CD392" s="6" t="str">
        <f>IF($W392=CD$4,MAX(CD$1:CD391)+1,"")</f>
        <v/>
      </c>
      <c r="CE392" s="6" t="str">
        <f>IF($W392=CE$4,MAX(CE$1:CE391)+1,"")</f>
        <v/>
      </c>
      <c r="CF392" s="6" t="str">
        <f>IF($W392=CF$4,MAX(CF$1:CF391)+1,"")</f>
        <v/>
      </c>
      <c r="CG392" s="6" t="str">
        <f>IF($W392=CG$4,MAX(CG$1:CG391)+1,"")</f>
        <v/>
      </c>
      <c r="CH392" s="6" t="str">
        <f>IF($W392=CH$4,MAX(CH$1:CH391)+1,"")</f>
        <v/>
      </c>
      <c r="CI392" s="6" t="str">
        <f>IF($W392=CI$4,MAX(CI$1:CI391)+1,"")</f>
        <v/>
      </c>
      <c r="CJ392" s="6" t="str">
        <f>IF($W392=CJ$4,MAX(CJ$1:CJ391)+1,"")</f>
        <v/>
      </c>
      <c r="CK392" s="6" t="str">
        <f>IF($W392=CK$4,MAX(CK$1:CK391)+1,"")</f>
        <v/>
      </c>
      <c r="CL392" s="6" t="str">
        <f>IF($W392=CL$4,MAX(CL$1:CL391)+1,"")</f>
        <v/>
      </c>
      <c r="CM392" s="6" t="str">
        <f>IF($W392=CM$4,MAX(CM$1:CM391)+1,"")</f>
        <v/>
      </c>
      <c r="CN392" s="6" t="str">
        <f>IF($W392=CN$4,MAX(CN$1:CN391)+1,"")</f>
        <v/>
      </c>
      <c r="CO392" s="6" t="str">
        <f>IF($W392=CO$4,MAX(CO$1:CO391)+1,"")</f>
        <v/>
      </c>
      <c r="CP392" s="6" t="str">
        <f>IF($W392=CP$4,MAX(CP$1:CP391)+1,"")</f>
        <v/>
      </c>
      <c r="CQ392" s="6" t="str">
        <f>IF($W392=CQ$4,MAX(CQ$1:CQ391)+1,"")</f>
        <v/>
      </c>
      <c r="CR392" s="6" t="str">
        <f>IF($W392=CR$4,MAX(CR$1:CR391)+1,"")</f>
        <v/>
      </c>
      <c r="CS392" s="6" t="str">
        <f>IF($W392=CS$4,MAX(CS$1:CS391)+1,"")</f>
        <v/>
      </c>
      <c r="CT392" s="5">
        <f t="shared" si="95"/>
        <v>19</v>
      </c>
      <c r="CU392" s="6" t="str">
        <f t="shared" si="96"/>
        <v>1709901852392</v>
      </c>
      <c r="CV392" s="5" t="str">
        <f t="shared" si="97"/>
        <v>เด็กชาย</v>
      </c>
      <c r="CW392" s="5" t="str" cm="1">
        <f t="array" ref="CW392">RIGHT(F392,MIN(LEN(SUBSTITUTE(F392,รายชื่อนักเรียนแยกห้อง!$AD$5:$AD$8,""))))</f>
        <v>ณัฐวัฒน์</v>
      </c>
      <c r="CX392" s="6">
        <f t="shared" si="98"/>
        <v>0</v>
      </c>
      <c r="CY392" s="6" t="str">
        <f t="shared" si="99"/>
        <v/>
      </c>
      <c r="CZ392" s="5" t="str">
        <f t="shared" si="100"/>
        <v>มัธยมศึกษาปีที่ 3/2-0</v>
      </c>
      <c r="DA392" s="5" t="str">
        <f t="shared" si="101"/>
        <v>มัธยมศึกษาปีที่ 3/2-</v>
      </c>
      <c r="DC392" s="6" t="str">
        <f>IF(DB392="วิทย์-คณิต (เตรียมวิศวะ)",MAX($DC$1:DC391)+1,"")</f>
        <v/>
      </c>
      <c r="DD392" s="6" t="str">
        <f>IF(DB392="วิทย์-คณิต (วิทยาศาสตร์สุขภาพ)",MAX($DD$1:DD391)+1,"")</f>
        <v/>
      </c>
      <c r="DE392" s="6" t="str">
        <f>IF(DB392="ศิลป์การจัดการธุรกิจการค้าสมัยใหม่",MAX($DE$1:DE391)+1,"")</f>
        <v/>
      </c>
      <c r="DF392" s="6" t="str">
        <f>IF(DB392="ศิลป์ภาษาจีนเพื่อธุรกิจ 4.0",MAX($DF$1:DF391)+1,"")</f>
        <v/>
      </c>
      <c r="DG392" s="6" t="str">
        <f>IF(DB392="ศิลป์ภาษาอังกฤษเพื่อการสื่อสารธุรกิจ",MAX($DG$1:DG391)+1,"")</f>
        <v/>
      </c>
      <c r="DH392" s="6" t="str">
        <f>IF(DB392="นวัตกรรมการจัดการเกษตร",MAX($DH$1:DH391)+1,"")</f>
        <v/>
      </c>
      <c r="DI392" s="5">
        <f t="shared" si="102"/>
        <v>0</v>
      </c>
      <c r="DJ392" s="5" t="str">
        <f t="shared" si="103"/>
        <v>มัธยมศึกษาปีที่ 3/2-19</v>
      </c>
      <c r="DK392" s="5" t="str">
        <f t="shared" si="104"/>
        <v>-0</v>
      </c>
      <c r="DL392" s="5" t="str">
        <f t="shared" si="105"/>
        <v>มัธยมศึกษาปีที่ 3</v>
      </c>
    </row>
    <row r="393" spans="1:116">
      <c r="A393" s="5" t="str">
        <f t="shared" si="91"/>
        <v>มัธยมศึกษาปีที่ 3/2-20</v>
      </c>
      <c r="B393" s="5" t="str">
        <f t="shared" si="92"/>
        <v>ช68309-20</v>
      </c>
      <c r="C393" s="5" t="str">
        <f t="shared" si="93"/>
        <v>-0</v>
      </c>
      <c r="D393" s="8">
        <v>20</v>
      </c>
      <c r="E393" s="9" t="s">
        <v>1042</v>
      </c>
      <c r="F393" s="3" t="s">
        <v>1043</v>
      </c>
      <c r="G393" s="3" t="s">
        <v>1044</v>
      </c>
      <c r="H393" s="11">
        <v>1</v>
      </c>
      <c r="I393" s="11">
        <v>8</v>
      </c>
      <c r="J393" s="11">
        <v>0</v>
      </c>
      <c r="K393" s="11">
        <v>0</v>
      </c>
      <c r="L393" s="11">
        <v>8</v>
      </c>
      <c r="M393" s="11">
        <v>0</v>
      </c>
      <c r="N393" s="11">
        <v>1</v>
      </c>
      <c r="O393" s="11">
        <v>5</v>
      </c>
      <c r="P393" s="11">
        <v>2</v>
      </c>
      <c r="Q393" s="11">
        <v>6</v>
      </c>
      <c r="R393" s="11">
        <v>1</v>
      </c>
      <c r="S393" s="11">
        <v>2</v>
      </c>
      <c r="T393" s="11">
        <v>5</v>
      </c>
      <c r="U393" s="11" t="s">
        <v>584</v>
      </c>
      <c r="W393" s="6" t="str">
        <f>IF(X393="","",IF(X393=รายชื่อชมรม!$B$23,รายชื่อชมรม!$A$23,IF(X393=รายชื่อชมรม!$B$24,รายชื่อชมรม!$A$24,IF(X393=รายชื่อชมรม!$B$25,รายชื่อชมรม!$A$25,IF(X393=รายชื่อชมรม!$B$26,รายชื่อชมรม!$A$26,IF(X393=รายชื่อชมรม!$B$27,รายชื่อชมรม!$A$27,IF(X393=รายชื่อชมรม!$B$28,รายชื่อชมรม!$A$28,IF(X393=รายชื่อชมรม!$B$29,รายชื่อชมรม!$A$29,IF(X393=รายชื่อชมรม!$B$30,รายชื่อชมรม!$A$30,IF(X393=รายชื่อชมรม!$B$31,รายชื่อชมรม!$A$31,IF(X393=รายชื่อชมรม!$B$32,รายชื่อชมรม!$A$32,"-")))))))))))</f>
        <v>ช68309</v>
      </c>
      <c r="X393" s="6" t="s">
        <v>1410</v>
      </c>
      <c r="Y393" s="6" t="str">
        <f>IF(W393=0,"",IF(W393="-","",IF(W393="","",VLOOKUP(W393,รายชื่อชมรม!$A$3:$F$83,3,FALSE))))</f>
        <v>นางสาวจันทนา  เกิดจันทร์ตรง</v>
      </c>
      <c r="Z393" s="6" t="str">
        <f>IF(Y393=$Z$4,MAX(Z$1:$Z392)+1,"")</f>
        <v/>
      </c>
      <c r="AA393" s="6" t="str">
        <f>IF($Y393=AA$4,MAX(AA$1:AA392)+1,"")</f>
        <v/>
      </c>
      <c r="AB393" s="6" t="str">
        <f>IF($Y393=AB$4,MAX(AB$1:AB392)+1,"")</f>
        <v/>
      </c>
      <c r="AC393" s="6" t="str">
        <f>IF($Y393=AC$4,MAX(AC$1:AC392)+1,"")</f>
        <v/>
      </c>
      <c r="AD393" s="6" t="str">
        <f>IF($Y393=AD$4,MAX(AD$1:AD392)+1,"")</f>
        <v/>
      </c>
      <c r="AE393" s="6" t="str">
        <f>IF($Y393=AE$4,MAX(AE$1:AE392)+1,"")</f>
        <v/>
      </c>
      <c r="AF393" s="6" t="str">
        <f>IF($Y393=AF$4,MAX(AF$1:AF392)+1,"")</f>
        <v/>
      </c>
      <c r="AG393" s="6" t="str">
        <f>IF($Y393=AG$4,MAX(AG$1:AG392)+1,"")</f>
        <v/>
      </c>
      <c r="AH393" s="6">
        <f>IF($Y393=AH$4,MAX(AH$1:AH392)+1,"")</f>
        <v>88</v>
      </c>
      <c r="AI393" s="5">
        <f t="shared" si="94"/>
        <v>88</v>
      </c>
      <c r="AK393" s="6" t="str">
        <f>IF($W393=AK$4,MAX(AK$1:AK392)+1,"")</f>
        <v/>
      </c>
      <c r="AL393" s="6" t="str">
        <f>IF($W393=AL$4,MAX(AL$1:AL392)+1,"")</f>
        <v/>
      </c>
      <c r="AM393" s="6" t="str">
        <f>IF($W393=AM$4,MAX(AM$1:AM392)+1,"")</f>
        <v/>
      </c>
      <c r="AN393" s="6" t="str">
        <f>IF($W393=AN$4,MAX(AN$1:AN392)+1,"")</f>
        <v/>
      </c>
      <c r="AO393" s="6" t="str">
        <f>IF($W393=AO$4,MAX(AO$1:AO392)+1,"")</f>
        <v/>
      </c>
      <c r="AP393" s="6" t="str">
        <f>IF($W393=AP$4,MAX(AP$1:AP392)+1,"")</f>
        <v/>
      </c>
      <c r="AQ393" s="6" t="str">
        <f>IF($W393=AQ$4,MAX(AQ$1:AQ392)+1,"")</f>
        <v/>
      </c>
      <c r="AR393" s="6" t="str">
        <f>IF($W393=AR$4,MAX(AR$1:AR392)+1,"")</f>
        <v/>
      </c>
      <c r="AS393" s="6" t="str">
        <f>IF($W393=AS$4,MAX(AS$1:AS392)+1,"")</f>
        <v/>
      </c>
      <c r="AT393" s="6" t="str">
        <f>IF($W393=AT$4,MAX(AT$1:AT392)+1,"")</f>
        <v/>
      </c>
      <c r="AU393" s="6" t="str">
        <f>IF($W393=AU$4,MAX(AU$1:AU392)+1,"")</f>
        <v/>
      </c>
      <c r="AV393" s="6" t="str">
        <f>IF($W393=AV$4,MAX(AV$1:AV392)+1,"")</f>
        <v/>
      </c>
      <c r="AW393" s="6" t="str">
        <f>IF($W393=AW$4,MAX(AW$1:AW392)+1,"")</f>
        <v/>
      </c>
      <c r="AX393" s="6" t="str">
        <f>IF($W393=AX$4,MAX(AX$1:AX392)+1,"")</f>
        <v/>
      </c>
      <c r="AY393" s="6" t="str">
        <f>IF($W393=AY$4,MAX(AY$1:AY392)+1,"")</f>
        <v/>
      </c>
      <c r="AZ393" s="6" t="str">
        <f>IF($W393=AZ$4,MAX(AZ$1:AZ392)+1,"")</f>
        <v/>
      </c>
      <c r="BA393" s="6" t="str">
        <f>IF($W393=BA$4,MAX(BA$1:BA392)+1,"")</f>
        <v/>
      </c>
      <c r="BB393" s="6" t="str">
        <f>IF($W393=BB$4,MAX(BB$1:BB392)+1,"")</f>
        <v/>
      </c>
      <c r="BC393" s="6" t="str">
        <f>IF($W393=BC$4,MAX(BC$1:BC392)+1,"")</f>
        <v/>
      </c>
      <c r="BD393" s="6" t="str">
        <f>IF($W393=BD$4,MAX(BD$1:BD392)+1,"")</f>
        <v/>
      </c>
      <c r="BE393" s="6" t="str">
        <f>IF($W393=BE$4,MAX(BE$1:BE392)+1,"")</f>
        <v/>
      </c>
      <c r="BF393" s="6" t="str">
        <f>IF($W393=BF$4,MAX(BF$1:BF392)+1,"")</f>
        <v/>
      </c>
      <c r="BG393" s="6" t="str">
        <f>IF($W393=BG$4,MAX(BG$1:BG392)+1,"")</f>
        <v/>
      </c>
      <c r="BH393" s="6" t="str">
        <f>IF($W393=BH$4,MAX(BH$1:BH392)+1,"")</f>
        <v/>
      </c>
      <c r="BI393" s="6" t="str">
        <f>IF($W393=BI$4,MAX(BI$1:BI392)+1,"")</f>
        <v/>
      </c>
      <c r="BJ393" s="6" t="str">
        <f>IF($W393=BJ$4,MAX(BJ$1:BJ392)+1,"")</f>
        <v/>
      </c>
      <c r="BK393" s="6" t="str">
        <f>IF($W393=BK$4,MAX(BK$1:BK392)+1,"")</f>
        <v/>
      </c>
      <c r="BL393" s="6" t="str">
        <f>IF($W393=BL$4,MAX(BL$1:BL392)+1,"")</f>
        <v/>
      </c>
      <c r="BM393" s="6" t="str">
        <f>IF($W393=BM$4,MAX(BM$1:BM392)+1,"")</f>
        <v/>
      </c>
      <c r="BN393" s="6">
        <f>IF($W393=BN$4,MAX(BN$1:BN392)+1,"")</f>
        <v>20</v>
      </c>
      <c r="BO393" s="6" t="str">
        <f>IF($W393=BO$4,MAX(BO$1:BO392)+1,"")</f>
        <v/>
      </c>
      <c r="BP393" s="6" t="str">
        <f>IF($W393=BP$4,MAX(BP$1:BP392)+1,"")</f>
        <v/>
      </c>
      <c r="BQ393" s="6" t="str">
        <f>IF($W393=BQ$4,MAX(BQ$1:BQ392)+1,"")</f>
        <v/>
      </c>
      <c r="BR393" s="6" t="str">
        <f>IF($W393=BR$4,MAX(BR$1:BR392)+1,"")</f>
        <v/>
      </c>
      <c r="BS393" s="6" t="str">
        <f>IF($W393=BS$4,MAX(BS$1:BS392)+1,"")</f>
        <v/>
      </c>
      <c r="BT393" s="6" t="str">
        <f>IF($W393=BT$4,MAX(BT$1:BT392)+1,"")</f>
        <v/>
      </c>
      <c r="BU393" s="6" t="str">
        <f>IF($W393=BU$4,MAX(BU$1:BU392)+1,"")</f>
        <v/>
      </c>
      <c r="BV393" s="6" t="str">
        <f>IF($W393=BV$4,MAX(BV$1:BV392)+1,"")</f>
        <v/>
      </c>
      <c r="BW393" s="6" t="str">
        <f>IF($W393=BW$4,MAX(BW$1:BW392)+1,"")</f>
        <v/>
      </c>
      <c r="BX393" s="6" t="str">
        <f>IF($W393=BX$4,MAX(BX$1:BX392)+1,"")</f>
        <v/>
      </c>
      <c r="BY393" s="6" t="str">
        <f>IF($W393=BY$4,MAX(BY$1:BY392)+1,"")</f>
        <v/>
      </c>
      <c r="BZ393" s="6" t="str">
        <f>IF($W393=BZ$4,MAX(BZ$1:BZ392)+1,"")</f>
        <v/>
      </c>
      <c r="CA393" s="6" t="str">
        <f>IF($W393=CA$4,MAX(CA$1:CA392)+1,"")</f>
        <v/>
      </c>
      <c r="CB393" s="6" t="str">
        <f>IF($W393=CB$4,MAX(CB$1:CB392)+1,"")</f>
        <v/>
      </c>
      <c r="CC393" s="6" t="str">
        <f>IF($W393=CC$4,MAX(CC$1:CC392)+1,"")</f>
        <v/>
      </c>
      <c r="CD393" s="6" t="str">
        <f>IF($W393=CD$4,MAX(CD$1:CD392)+1,"")</f>
        <v/>
      </c>
      <c r="CE393" s="6" t="str">
        <f>IF($W393=CE$4,MAX(CE$1:CE392)+1,"")</f>
        <v/>
      </c>
      <c r="CF393" s="6" t="str">
        <f>IF($W393=CF$4,MAX(CF$1:CF392)+1,"")</f>
        <v/>
      </c>
      <c r="CG393" s="6" t="str">
        <f>IF($W393=CG$4,MAX(CG$1:CG392)+1,"")</f>
        <v/>
      </c>
      <c r="CH393" s="6" t="str">
        <f>IF($W393=CH$4,MAX(CH$1:CH392)+1,"")</f>
        <v/>
      </c>
      <c r="CI393" s="6" t="str">
        <f>IF($W393=CI$4,MAX(CI$1:CI392)+1,"")</f>
        <v/>
      </c>
      <c r="CJ393" s="6" t="str">
        <f>IF($W393=CJ$4,MAX(CJ$1:CJ392)+1,"")</f>
        <v/>
      </c>
      <c r="CK393" s="6" t="str">
        <f>IF($W393=CK$4,MAX(CK$1:CK392)+1,"")</f>
        <v/>
      </c>
      <c r="CL393" s="6" t="str">
        <f>IF($W393=CL$4,MAX(CL$1:CL392)+1,"")</f>
        <v/>
      </c>
      <c r="CM393" s="6" t="str">
        <f>IF($W393=CM$4,MAX(CM$1:CM392)+1,"")</f>
        <v/>
      </c>
      <c r="CN393" s="6" t="str">
        <f>IF($W393=CN$4,MAX(CN$1:CN392)+1,"")</f>
        <v/>
      </c>
      <c r="CO393" s="6" t="str">
        <f>IF($W393=CO$4,MAX(CO$1:CO392)+1,"")</f>
        <v/>
      </c>
      <c r="CP393" s="6" t="str">
        <f>IF($W393=CP$4,MAX(CP$1:CP392)+1,"")</f>
        <v/>
      </c>
      <c r="CQ393" s="6" t="str">
        <f>IF($W393=CQ$4,MAX(CQ$1:CQ392)+1,"")</f>
        <v/>
      </c>
      <c r="CR393" s="6" t="str">
        <f>IF($W393=CR$4,MAX(CR$1:CR392)+1,"")</f>
        <v/>
      </c>
      <c r="CS393" s="6" t="str">
        <f>IF($W393=CS$4,MAX(CS$1:CS392)+1,"")</f>
        <v/>
      </c>
      <c r="CT393" s="5">
        <f t="shared" si="95"/>
        <v>20</v>
      </c>
      <c r="CU393" s="6" t="str">
        <f t="shared" si="96"/>
        <v>1800801526125</v>
      </c>
      <c r="CV393" s="5" t="str">
        <f t="shared" si="97"/>
        <v>เด็กชาย</v>
      </c>
      <c r="CW393" s="5" t="str" cm="1">
        <f t="array" ref="CW393">RIGHT(F393,MIN(LEN(SUBSTITUTE(F393,รายชื่อนักเรียนแยกห้อง!$AD$5:$AD$8,""))))</f>
        <v>วัชรมัย</v>
      </c>
      <c r="CX393" s="6">
        <f t="shared" si="98"/>
        <v>0</v>
      </c>
      <c r="CY393" s="6" t="str">
        <f t="shared" si="99"/>
        <v/>
      </c>
      <c r="CZ393" s="5" t="str">
        <f t="shared" si="100"/>
        <v>มัธยมศึกษาปีที่ 3/2-0</v>
      </c>
      <c r="DA393" s="5" t="str">
        <f t="shared" si="101"/>
        <v>มัธยมศึกษาปีที่ 3/2-</v>
      </c>
      <c r="DC393" s="6" t="str">
        <f>IF(DB393="วิทย์-คณิต (เตรียมวิศวะ)",MAX($DC$1:DC392)+1,"")</f>
        <v/>
      </c>
      <c r="DD393" s="6" t="str">
        <f>IF(DB393="วิทย์-คณิต (วิทยาศาสตร์สุขภาพ)",MAX($DD$1:DD392)+1,"")</f>
        <v/>
      </c>
      <c r="DE393" s="6" t="str">
        <f>IF(DB393="ศิลป์การจัดการธุรกิจการค้าสมัยใหม่",MAX($DE$1:DE392)+1,"")</f>
        <v/>
      </c>
      <c r="DF393" s="6" t="str">
        <f>IF(DB393="ศิลป์ภาษาจีนเพื่อธุรกิจ 4.0",MAX($DF$1:DF392)+1,"")</f>
        <v/>
      </c>
      <c r="DG393" s="6" t="str">
        <f>IF(DB393="ศิลป์ภาษาอังกฤษเพื่อการสื่อสารธุรกิจ",MAX($DG$1:DG392)+1,"")</f>
        <v/>
      </c>
      <c r="DH393" s="6" t="str">
        <f>IF(DB393="นวัตกรรมการจัดการเกษตร",MAX($DH$1:DH392)+1,"")</f>
        <v/>
      </c>
      <c r="DI393" s="5">
        <f t="shared" si="102"/>
        <v>0</v>
      </c>
      <c r="DJ393" s="5" t="str">
        <f t="shared" si="103"/>
        <v>มัธยมศึกษาปีที่ 3/2-20</v>
      </c>
      <c r="DK393" s="5" t="str">
        <f t="shared" si="104"/>
        <v>-0</v>
      </c>
      <c r="DL393" s="5" t="str">
        <f t="shared" si="105"/>
        <v>มัธยมศึกษาปีที่ 3</v>
      </c>
    </row>
    <row r="394" spans="1:116">
      <c r="A394" s="5" t="str">
        <f t="shared" si="91"/>
        <v>มัธยมศึกษาปีที่ 3/2-21</v>
      </c>
      <c r="B394" s="5" t="str">
        <f t="shared" si="92"/>
        <v>ช68309-21</v>
      </c>
      <c r="C394" s="5" t="str">
        <f t="shared" si="93"/>
        <v>-0</v>
      </c>
      <c r="D394" s="8">
        <v>21</v>
      </c>
      <c r="E394" s="9" t="s">
        <v>1046</v>
      </c>
      <c r="F394" s="3" t="s">
        <v>1047</v>
      </c>
      <c r="G394" s="3" t="s">
        <v>1048</v>
      </c>
      <c r="H394" s="11">
        <v>1</v>
      </c>
      <c r="I394" s="11">
        <v>8</v>
      </c>
      <c r="J394" s="11">
        <v>4</v>
      </c>
      <c r="K394" s="11">
        <v>0</v>
      </c>
      <c r="L394" s="11">
        <v>5</v>
      </c>
      <c r="M394" s="11">
        <v>0</v>
      </c>
      <c r="N394" s="11">
        <v>1</v>
      </c>
      <c r="O394" s="11">
        <v>0</v>
      </c>
      <c r="P394" s="11">
        <v>8</v>
      </c>
      <c r="Q394" s="11">
        <v>2</v>
      </c>
      <c r="R394" s="11">
        <v>1</v>
      </c>
      <c r="S394" s="11">
        <v>0</v>
      </c>
      <c r="T394" s="11">
        <v>8</v>
      </c>
      <c r="U394" s="11" t="s">
        <v>584</v>
      </c>
      <c r="W394" s="6" t="str">
        <f>IF(X394="","",IF(X394=รายชื่อชมรม!$B$23,รายชื่อชมรม!$A$23,IF(X394=รายชื่อชมรม!$B$24,รายชื่อชมรม!$A$24,IF(X394=รายชื่อชมรม!$B$25,รายชื่อชมรม!$A$25,IF(X394=รายชื่อชมรม!$B$26,รายชื่อชมรม!$A$26,IF(X394=รายชื่อชมรม!$B$27,รายชื่อชมรม!$A$27,IF(X394=รายชื่อชมรม!$B$28,รายชื่อชมรม!$A$28,IF(X394=รายชื่อชมรม!$B$29,รายชื่อชมรม!$A$29,IF(X394=รายชื่อชมรม!$B$30,รายชื่อชมรม!$A$30,IF(X394=รายชื่อชมรม!$B$31,รายชื่อชมรม!$A$31,IF(X394=รายชื่อชมรม!$B$32,รายชื่อชมรม!$A$32,"-")))))))))))</f>
        <v>ช68309</v>
      </c>
      <c r="X394" s="6" t="s">
        <v>1410</v>
      </c>
      <c r="Y394" s="6" t="str">
        <f>IF(W394=0,"",IF(W394="-","",IF(W394="","",VLOOKUP(W394,รายชื่อชมรม!$A$3:$F$83,3,FALSE))))</f>
        <v>นางสาวจันทนา  เกิดจันทร์ตรง</v>
      </c>
      <c r="Z394" s="6" t="str">
        <f>IF(Y394=$Z$4,MAX(Z$1:$Z393)+1,"")</f>
        <v/>
      </c>
      <c r="AA394" s="6" t="str">
        <f>IF($Y394=AA$4,MAX(AA$1:AA393)+1,"")</f>
        <v/>
      </c>
      <c r="AB394" s="6" t="str">
        <f>IF($Y394=AB$4,MAX(AB$1:AB393)+1,"")</f>
        <v/>
      </c>
      <c r="AC394" s="6" t="str">
        <f>IF($Y394=AC$4,MAX(AC$1:AC393)+1,"")</f>
        <v/>
      </c>
      <c r="AD394" s="6" t="str">
        <f>IF($Y394=AD$4,MAX(AD$1:AD393)+1,"")</f>
        <v/>
      </c>
      <c r="AE394" s="6" t="str">
        <f>IF($Y394=AE$4,MAX(AE$1:AE393)+1,"")</f>
        <v/>
      </c>
      <c r="AF394" s="6" t="str">
        <f>IF($Y394=AF$4,MAX(AF$1:AF393)+1,"")</f>
        <v/>
      </c>
      <c r="AG394" s="6" t="str">
        <f>IF($Y394=AG$4,MAX(AG$1:AG393)+1,"")</f>
        <v/>
      </c>
      <c r="AH394" s="6">
        <f>IF($Y394=AH$4,MAX(AH$1:AH393)+1,"")</f>
        <v>89</v>
      </c>
      <c r="AI394" s="5">
        <f t="shared" si="94"/>
        <v>89</v>
      </c>
      <c r="AK394" s="6" t="str">
        <f>IF($W394=AK$4,MAX(AK$1:AK393)+1,"")</f>
        <v/>
      </c>
      <c r="AL394" s="6" t="str">
        <f>IF($W394=AL$4,MAX(AL$1:AL393)+1,"")</f>
        <v/>
      </c>
      <c r="AM394" s="6" t="str">
        <f>IF($W394=AM$4,MAX(AM$1:AM393)+1,"")</f>
        <v/>
      </c>
      <c r="AN394" s="6" t="str">
        <f>IF($W394=AN$4,MAX(AN$1:AN393)+1,"")</f>
        <v/>
      </c>
      <c r="AO394" s="6" t="str">
        <f>IF($W394=AO$4,MAX(AO$1:AO393)+1,"")</f>
        <v/>
      </c>
      <c r="AP394" s="6" t="str">
        <f>IF($W394=AP$4,MAX(AP$1:AP393)+1,"")</f>
        <v/>
      </c>
      <c r="AQ394" s="6" t="str">
        <f>IF($W394=AQ$4,MAX(AQ$1:AQ393)+1,"")</f>
        <v/>
      </c>
      <c r="AR394" s="6" t="str">
        <f>IF($W394=AR$4,MAX(AR$1:AR393)+1,"")</f>
        <v/>
      </c>
      <c r="AS394" s="6" t="str">
        <f>IF($W394=AS$4,MAX(AS$1:AS393)+1,"")</f>
        <v/>
      </c>
      <c r="AT394" s="6" t="str">
        <f>IF($W394=AT$4,MAX(AT$1:AT393)+1,"")</f>
        <v/>
      </c>
      <c r="AU394" s="6" t="str">
        <f>IF($W394=AU$4,MAX(AU$1:AU393)+1,"")</f>
        <v/>
      </c>
      <c r="AV394" s="6" t="str">
        <f>IF($W394=AV$4,MAX(AV$1:AV393)+1,"")</f>
        <v/>
      </c>
      <c r="AW394" s="6" t="str">
        <f>IF($W394=AW$4,MAX(AW$1:AW393)+1,"")</f>
        <v/>
      </c>
      <c r="AX394" s="6" t="str">
        <f>IF($W394=AX$4,MAX(AX$1:AX393)+1,"")</f>
        <v/>
      </c>
      <c r="AY394" s="6" t="str">
        <f>IF($W394=AY$4,MAX(AY$1:AY393)+1,"")</f>
        <v/>
      </c>
      <c r="AZ394" s="6" t="str">
        <f>IF($W394=AZ$4,MAX(AZ$1:AZ393)+1,"")</f>
        <v/>
      </c>
      <c r="BA394" s="6" t="str">
        <f>IF($W394=BA$4,MAX(BA$1:BA393)+1,"")</f>
        <v/>
      </c>
      <c r="BB394" s="6" t="str">
        <f>IF($W394=BB$4,MAX(BB$1:BB393)+1,"")</f>
        <v/>
      </c>
      <c r="BC394" s="6" t="str">
        <f>IF($W394=BC$4,MAX(BC$1:BC393)+1,"")</f>
        <v/>
      </c>
      <c r="BD394" s="6" t="str">
        <f>IF($W394=BD$4,MAX(BD$1:BD393)+1,"")</f>
        <v/>
      </c>
      <c r="BE394" s="6" t="str">
        <f>IF($W394=BE$4,MAX(BE$1:BE393)+1,"")</f>
        <v/>
      </c>
      <c r="BF394" s="6" t="str">
        <f>IF($W394=BF$4,MAX(BF$1:BF393)+1,"")</f>
        <v/>
      </c>
      <c r="BG394" s="6" t="str">
        <f>IF($W394=BG$4,MAX(BG$1:BG393)+1,"")</f>
        <v/>
      </c>
      <c r="BH394" s="6" t="str">
        <f>IF($W394=BH$4,MAX(BH$1:BH393)+1,"")</f>
        <v/>
      </c>
      <c r="BI394" s="6" t="str">
        <f>IF($W394=BI$4,MAX(BI$1:BI393)+1,"")</f>
        <v/>
      </c>
      <c r="BJ394" s="6" t="str">
        <f>IF($W394=BJ$4,MAX(BJ$1:BJ393)+1,"")</f>
        <v/>
      </c>
      <c r="BK394" s="6" t="str">
        <f>IF($W394=BK$4,MAX(BK$1:BK393)+1,"")</f>
        <v/>
      </c>
      <c r="BL394" s="6" t="str">
        <f>IF($W394=BL$4,MAX(BL$1:BL393)+1,"")</f>
        <v/>
      </c>
      <c r="BM394" s="6" t="str">
        <f>IF($W394=BM$4,MAX(BM$1:BM393)+1,"")</f>
        <v/>
      </c>
      <c r="BN394" s="6">
        <f>IF($W394=BN$4,MAX(BN$1:BN393)+1,"")</f>
        <v>21</v>
      </c>
      <c r="BO394" s="6" t="str">
        <f>IF($W394=BO$4,MAX(BO$1:BO393)+1,"")</f>
        <v/>
      </c>
      <c r="BP394" s="6" t="str">
        <f>IF($W394=BP$4,MAX(BP$1:BP393)+1,"")</f>
        <v/>
      </c>
      <c r="BQ394" s="6" t="str">
        <f>IF($W394=BQ$4,MAX(BQ$1:BQ393)+1,"")</f>
        <v/>
      </c>
      <c r="BR394" s="6" t="str">
        <f>IF($W394=BR$4,MAX(BR$1:BR393)+1,"")</f>
        <v/>
      </c>
      <c r="BS394" s="6" t="str">
        <f>IF($W394=BS$4,MAX(BS$1:BS393)+1,"")</f>
        <v/>
      </c>
      <c r="BT394" s="6" t="str">
        <f>IF($W394=BT$4,MAX(BT$1:BT393)+1,"")</f>
        <v/>
      </c>
      <c r="BU394" s="6" t="str">
        <f>IF($W394=BU$4,MAX(BU$1:BU393)+1,"")</f>
        <v/>
      </c>
      <c r="BV394" s="6" t="str">
        <f>IF($W394=BV$4,MAX(BV$1:BV393)+1,"")</f>
        <v/>
      </c>
      <c r="BW394" s="6" t="str">
        <f>IF($W394=BW$4,MAX(BW$1:BW393)+1,"")</f>
        <v/>
      </c>
      <c r="BX394" s="6" t="str">
        <f>IF($W394=BX$4,MAX(BX$1:BX393)+1,"")</f>
        <v/>
      </c>
      <c r="BY394" s="6" t="str">
        <f>IF($W394=BY$4,MAX(BY$1:BY393)+1,"")</f>
        <v/>
      </c>
      <c r="BZ394" s="6" t="str">
        <f>IF($W394=BZ$4,MAX(BZ$1:BZ393)+1,"")</f>
        <v/>
      </c>
      <c r="CA394" s="6" t="str">
        <f>IF($W394=CA$4,MAX(CA$1:CA393)+1,"")</f>
        <v/>
      </c>
      <c r="CB394" s="6" t="str">
        <f>IF($W394=CB$4,MAX(CB$1:CB393)+1,"")</f>
        <v/>
      </c>
      <c r="CC394" s="6" t="str">
        <f>IF($W394=CC$4,MAX(CC$1:CC393)+1,"")</f>
        <v/>
      </c>
      <c r="CD394" s="6" t="str">
        <f>IF($W394=CD$4,MAX(CD$1:CD393)+1,"")</f>
        <v/>
      </c>
      <c r="CE394" s="6" t="str">
        <f>IF($W394=CE$4,MAX(CE$1:CE393)+1,"")</f>
        <v/>
      </c>
      <c r="CF394" s="6" t="str">
        <f>IF($W394=CF$4,MAX(CF$1:CF393)+1,"")</f>
        <v/>
      </c>
      <c r="CG394" s="6" t="str">
        <f>IF($W394=CG$4,MAX(CG$1:CG393)+1,"")</f>
        <v/>
      </c>
      <c r="CH394" s="6" t="str">
        <f>IF($W394=CH$4,MAX(CH$1:CH393)+1,"")</f>
        <v/>
      </c>
      <c r="CI394" s="6" t="str">
        <f>IF($W394=CI$4,MAX(CI$1:CI393)+1,"")</f>
        <v/>
      </c>
      <c r="CJ394" s="6" t="str">
        <f>IF($W394=CJ$4,MAX(CJ$1:CJ393)+1,"")</f>
        <v/>
      </c>
      <c r="CK394" s="6" t="str">
        <f>IF($W394=CK$4,MAX(CK$1:CK393)+1,"")</f>
        <v/>
      </c>
      <c r="CL394" s="6" t="str">
        <f>IF($W394=CL$4,MAX(CL$1:CL393)+1,"")</f>
        <v/>
      </c>
      <c r="CM394" s="6" t="str">
        <f>IF($W394=CM$4,MAX(CM$1:CM393)+1,"")</f>
        <v/>
      </c>
      <c r="CN394" s="6" t="str">
        <f>IF($W394=CN$4,MAX(CN$1:CN393)+1,"")</f>
        <v/>
      </c>
      <c r="CO394" s="6" t="str">
        <f>IF($W394=CO$4,MAX(CO$1:CO393)+1,"")</f>
        <v/>
      </c>
      <c r="CP394" s="6" t="str">
        <f>IF($W394=CP$4,MAX(CP$1:CP393)+1,"")</f>
        <v/>
      </c>
      <c r="CQ394" s="6" t="str">
        <f>IF($W394=CQ$4,MAX(CQ$1:CQ393)+1,"")</f>
        <v/>
      </c>
      <c r="CR394" s="6" t="str">
        <f>IF($W394=CR$4,MAX(CR$1:CR393)+1,"")</f>
        <v/>
      </c>
      <c r="CS394" s="6" t="str">
        <f>IF($W394=CS$4,MAX(CS$1:CS393)+1,"")</f>
        <v/>
      </c>
      <c r="CT394" s="5">
        <f t="shared" si="95"/>
        <v>21</v>
      </c>
      <c r="CU394" s="6" t="str">
        <f t="shared" si="96"/>
        <v>1840501082108</v>
      </c>
      <c r="CV394" s="5" t="str">
        <f t="shared" si="97"/>
        <v>เด็กชาย</v>
      </c>
      <c r="CW394" s="5" t="str" cm="1">
        <f t="array" ref="CW394">RIGHT(F394,MIN(LEN(SUBSTITUTE(F394,รายชื่อนักเรียนแยกห้อง!$AD$5:$AD$8,""))))</f>
        <v>อำนาจศิลป์</v>
      </c>
      <c r="CX394" s="6">
        <f t="shared" si="98"/>
        <v>0</v>
      </c>
      <c r="CY394" s="6" t="str">
        <f t="shared" si="99"/>
        <v/>
      </c>
      <c r="CZ394" s="5" t="str">
        <f t="shared" si="100"/>
        <v>มัธยมศึกษาปีที่ 3/2-0</v>
      </c>
      <c r="DA394" s="5" t="str">
        <f t="shared" si="101"/>
        <v>มัธยมศึกษาปีที่ 3/2-</v>
      </c>
      <c r="DC394" s="6" t="str">
        <f>IF(DB394="วิทย์-คณิต (เตรียมวิศวะ)",MAX($DC$1:DC393)+1,"")</f>
        <v/>
      </c>
      <c r="DD394" s="6" t="str">
        <f>IF(DB394="วิทย์-คณิต (วิทยาศาสตร์สุขภาพ)",MAX($DD$1:DD393)+1,"")</f>
        <v/>
      </c>
      <c r="DE394" s="6" t="str">
        <f>IF(DB394="ศิลป์การจัดการธุรกิจการค้าสมัยใหม่",MAX($DE$1:DE393)+1,"")</f>
        <v/>
      </c>
      <c r="DF394" s="6" t="str">
        <f>IF(DB394="ศิลป์ภาษาจีนเพื่อธุรกิจ 4.0",MAX($DF$1:DF393)+1,"")</f>
        <v/>
      </c>
      <c r="DG394" s="6" t="str">
        <f>IF(DB394="ศิลป์ภาษาอังกฤษเพื่อการสื่อสารธุรกิจ",MAX($DG$1:DG393)+1,"")</f>
        <v/>
      </c>
      <c r="DH394" s="6" t="str">
        <f>IF(DB394="นวัตกรรมการจัดการเกษตร",MAX($DH$1:DH393)+1,"")</f>
        <v/>
      </c>
      <c r="DI394" s="5">
        <f t="shared" si="102"/>
        <v>0</v>
      </c>
      <c r="DJ394" s="5" t="str">
        <f t="shared" si="103"/>
        <v>มัธยมศึกษาปีที่ 3/2-21</v>
      </c>
      <c r="DK394" s="5" t="str">
        <f t="shared" si="104"/>
        <v>-0</v>
      </c>
      <c r="DL394" s="5" t="str">
        <f t="shared" si="105"/>
        <v>มัธยมศึกษาปีที่ 3</v>
      </c>
    </row>
    <row r="395" spans="1:116">
      <c r="A395" s="5" t="str">
        <f t="shared" si="91"/>
        <v>มัธยมศึกษาปีที่ 3/2-22</v>
      </c>
      <c r="B395" s="5" t="str">
        <f t="shared" si="92"/>
        <v>ช68309-22</v>
      </c>
      <c r="C395" s="5" t="str">
        <f t="shared" si="93"/>
        <v>-0</v>
      </c>
      <c r="D395" s="8">
        <v>22</v>
      </c>
      <c r="E395" s="9" t="s">
        <v>1438</v>
      </c>
      <c r="F395" s="3" t="s">
        <v>678</v>
      </c>
      <c r="G395" s="3" t="s">
        <v>1439</v>
      </c>
      <c r="H395" s="11">
        <v>1</v>
      </c>
      <c r="I395" s="11">
        <v>9</v>
      </c>
      <c r="J395" s="11">
        <v>0</v>
      </c>
      <c r="K395" s="11">
        <v>9</v>
      </c>
      <c r="L395" s="11">
        <v>8</v>
      </c>
      <c r="M395" s="11">
        <v>0</v>
      </c>
      <c r="N395" s="11">
        <v>3</v>
      </c>
      <c r="O395" s="11">
        <v>5</v>
      </c>
      <c r="P395" s="11">
        <v>5</v>
      </c>
      <c r="Q395" s="11">
        <v>3</v>
      </c>
      <c r="R395" s="11">
        <v>2</v>
      </c>
      <c r="S395" s="11">
        <v>8</v>
      </c>
      <c r="T395" s="11">
        <v>3</v>
      </c>
      <c r="U395" s="11" t="s">
        <v>584</v>
      </c>
      <c r="W395" s="6" t="str">
        <f>IF(X395="","",IF(X395=รายชื่อชมรม!$B$23,รายชื่อชมรม!$A$23,IF(X395=รายชื่อชมรม!$B$24,รายชื่อชมรม!$A$24,IF(X395=รายชื่อชมรม!$B$25,รายชื่อชมรม!$A$25,IF(X395=รายชื่อชมรม!$B$26,รายชื่อชมรม!$A$26,IF(X395=รายชื่อชมรม!$B$27,รายชื่อชมรม!$A$27,IF(X395=รายชื่อชมรม!$B$28,รายชื่อชมรม!$A$28,IF(X395=รายชื่อชมรม!$B$29,รายชื่อชมรม!$A$29,IF(X395=รายชื่อชมรม!$B$30,รายชื่อชมรม!$A$30,IF(X395=รายชื่อชมรม!$B$31,รายชื่อชมรม!$A$31,IF(X395=รายชื่อชมรม!$B$32,รายชื่อชมรม!$A$32,"-")))))))))))</f>
        <v>ช68309</v>
      </c>
      <c r="X395" s="6" t="s">
        <v>1410</v>
      </c>
      <c r="Y395" s="6" t="str">
        <f>IF(W395=0,"",IF(W395="-","",IF(W395="","",VLOOKUP(W395,รายชื่อชมรม!$A$3:$F$83,3,FALSE))))</f>
        <v>นางสาวจันทนา  เกิดจันทร์ตรง</v>
      </c>
      <c r="Z395" s="6" t="str">
        <f>IF(Y395=$Z$4,MAX(Z$1:$Z394)+1,"")</f>
        <v/>
      </c>
      <c r="AA395" s="6" t="str">
        <f>IF($Y395=AA$4,MAX(AA$1:AA394)+1,"")</f>
        <v/>
      </c>
      <c r="AB395" s="6" t="str">
        <f>IF($Y395=AB$4,MAX(AB$1:AB394)+1,"")</f>
        <v/>
      </c>
      <c r="AC395" s="6" t="str">
        <f>IF($Y395=AC$4,MAX(AC$1:AC394)+1,"")</f>
        <v/>
      </c>
      <c r="AD395" s="6" t="str">
        <f>IF($Y395=AD$4,MAX(AD$1:AD394)+1,"")</f>
        <v/>
      </c>
      <c r="AE395" s="6" t="str">
        <f>IF($Y395=AE$4,MAX(AE$1:AE394)+1,"")</f>
        <v/>
      </c>
      <c r="AF395" s="6" t="str">
        <f>IF($Y395=AF$4,MAX(AF$1:AF394)+1,"")</f>
        <v/>
      </c>
      <c r="AG395" s="6" t="str">
        <f>IF($Y395=AG$4,MAX(AG$1:AG394)+1,"")</f>
        <v/>
      </c>
      <c r="AH395" s="6">
        <f>IF($Y395=AH$4,MAX(AH$1:AH394)+1,"")</f>
        <v>90</v>
      </c>
      <c r="AI395" s="5">
        <f t="shared" si="94"/>
        <v>90</v>
      </c>
      <c r="AK395" s="6" t="str">
        <f>IF($W395=AK$4,MAX(AK$1:AK394)+1,"")</f>
        <v/>
      </c>
      <c r="AL395" s="6" t="str">
        <f>IF($W395=AL$4,MAX(AL$1:AL394)+1,"")</f>
        <v/>
      </c>
      <c r="AM395" s="6" t="str">
        <f>IF($W395=AM$4,MAX(AM$1:AM394)+1,"")</f>
        <v/>
      </c>
      <c r="AN395" s="6" t="str">
        <f>IF($W395=AN$4,MAX(AN$1:AN394)+1,"")</f>
        <v/>
      </c>
      <c r="AO395" s="6" t="str">
        <f>IF($W395=AO$4,MAX(AO$1:AO394)+1,"")</f>
        <v/>
      </c>
      <c r="AP395" s="6" t="str">
        <f>IF($W395=AP$4,MAX(AP$1:AP394)+1,"")</f>
        <v/>
      </c>
      <c r="AQ395" s="6" t="str">
        <f>IF($W395=AQ$4,MAX(AQ$1:AQ394)+1,"")</f>
        <v/>
      </c>
      <c r="AR395" s="6" t="str">
        <f>IF($W395=AR$4,MAX(AR$1:AR394)+1,"")</f>
        <v/>
      </c>
      <c r="AS395" s="6" t="str">
        <f>IF($W395=AS$4,MAX(AS$1:AS394)+1,"")</f>
        <v/>
      </c>
      <c r="AT395" s="6" t="str">
        <f>IF($W395=AT$4,MAX(AT$1:AT394)+1,"")</f>
        <v/>
      </c>
      <c r="AU395" s="6" t="str">
        <f>IF($W395=AU$4,MAX(AU$1:AU394)+1,"")</f>
        <v/>
      </c>
      <c r="AV395" s="6" t="str">
        <f>IF($W395=AV$4,MAX(AV$1:AV394)+1,"")</f>
        <v/>
      </c>
      <c r="AW395" s="6" t="str">
        <f>IF($W395=AW$4,MAX(AW$1:AW394)+1,"")</f>
        <v/>
      </c>
      <c r="AX395" s="6" t="str">
        <f>IF($W395=AX$4,MAX(AX$1:AX394)+1,"")</f>
        <v/>
      </c>
      <c r="AY395" s="6" t="str">
        <f>IF($W395=AY$4,MAX(AY$1:AY394)+1,"")</f>
        <v/>
      </c>
      <c r="AZ395" s="6" t="str">
        <f>IF($W395=AZ$4,MAX(AZ$1:AZ394)+1,"")</f>
        <v/>
      </c>
      <c r="BA395" s="6" t="str">
        <f>IF($W395=BA$4,MAX(BA$1:BA394)+1,"")</f>
        <v/>
      </c>
      <c r="BB395" s="6" t="str">
        <f>IF($W395=BB$4,MAX(BB$1:BB394)+1,"")</f>
        <v/>
      </c>
      <c r="BC395" s="6" t="str">
        <f>IF($W395=BC$4,MAX(BC$1:BC394)+1,"")</f>
        <v/>
      </c>
      <c r="BD395" s="6" t="str">
        <f>IF($W395=BD$4,MAX(BD$1:BD394)+1,"")</f>
        <v/>
      </c>
      <c r="BE395" s="6" t="str">
        <f>IF($W395=BE$4,MAX(BE$1:BE394)+1,"")</f>
        <v/>
      </c>
      <c r="BF395" s="6" t="str">
        <f>IF($W395=BF$4,MAX(BF$1:BF394)+1,"")</f>
        <v/>
      </c>
      <c r="BG395" s="6" t="str">
        <f>IF($W395=BG$4,MAX(BG$1:BG394)+1,"")</f>
        <v/>
      </c>
      <c r="BH395" s="6" t="str">
        <f>IF($W395=BH$4,MAX(BH$1:BH394)+1,"")</f>
        <v/>
      </c>
      <c r="BI395" s="6" t="str">
        <f>IF($W395=BI$4,MAX(BI$1:BI394)+1,"")</f>
        <v/>
      </c>
      <c r="BJ395" s="6" t="str">
        <f>IF($W395=BJ$4,MAX(BJ$1:BJ394)+1,"")</f>
        <v/>
      </c>
      <c r="BK395" s="6" t="str">
        <f>IF($W395=BK$4,MAX(BK$1:BK394)+1,"")</f>
        <v/>
      </c>
      <c r="BL395" s="6" t="str">
        <f>IF($W395=BL$4,MAX(BL$1:BL394)+1,"")</f>
        <v/>
      </c>
      <c r="BM395" s="6" t="str">
        <f>IF($W395=BM$4,MAX(BM$1:BM394)+1,"")</f>
        <v/>
      </c>
      <c r="BN395" s="6">
        <f>IF($W395=BN$4,MAX(BN$1:BN394)+1,"")</f>
        <v>22</v>
      </c>
      <c r="BO395" s="6" t="str">
        <f>IF($W395=BO$4,MAX(BO$1:BO394)+1,"")</f>
        <v/>
      </c>
      <c r="BP395" s="6" t="str">
        <f>IF($W395=BP$4,MAX(BP$1:BP394)+1,"")</f>
        <v/>
      </c>
      <c r="BQ395" s="6" t="str">
        <f>IF($W395=BQ$4,MAX(BQ$1:BQ394)+1,"")</f>
        <v/>
      </c>
      <c r="BR395" s="6" t="str">
        <f>IF($W395=BR$4,MAX(BR$1:BR394)+1,"")</f>
        <v/>
      </c>
      <c r="BS395" s="6" t="str">
        <f>IF($W395=BS$4,MAX(BS$1:BS394)+1,"")</f>
        <v/>
      </c>
      <c r="BT395" s="6" t="str">
        <f>IF($W395=BT$4,MAX(BT$1:BT394)+1,"")</f>
        <v/>
      </c>
      <c r="BU395" s="6" t="str">
        <f>IF($W395=BU$4,MAX(BU$1:BU394)+1,"")</f>
        <v/>
      </c>
      <c r="BV395" s="6" t="str">
        <f>IF($W395=BV$4,MAX(BV$1:BV394)+1,"")</f>
        <v/>
      </c>
      <c r="BW395" s="6" t="str">
        <f>IF($W395=BW$4,MAX(BW$1:BW394)+1,"")</f>
        <v/>
      </c>
      <c r="BX395" s="6" t="str">
        <f>IF($W395=BX$4,MAX(BX$1:BX394)+1,"")</f>
        <v/>
      </c>
      <c r="BY395" s="6" t="str">
        <f>IF($W395=BY$4,MAX(BY$1:BY394)+1,"")</f>
        <v/>
      </c>
      <c r="BZ395" s="6" t="str">
        <f>IF($W395=BZ$4,MAX(BZ$1:BZ394)+1,"")</f>
        <v/>
      </c>
      <c r="CA395" s="6" t="str">
        <f>IF($W395=CA$4,MAX(CA$1:CA394)+1,"")</f>
        <v/>
      </c>
      <c r="CB395" s="6" t="str">
        <f>IF($W395=CB$4,MAX(CB$1:CB394)+1,"")</f>
        <v/>
      </c>
      <c r="CC395" s="6" t="str">
        <f>IF($W395=CC$4,MAX(CC$1:CC394)+1,"")</f>
        <v/>
      </c>
      <c r="CD395" s="6" t="str">
        <f>IF($W395=CD$4,MAX(CD$1:CD394)+1,"")</f>
        <v/>
      </c>
      <c r="CE395" s="6" t="str">
        <f>IF($W395=CE$4,MAX(CE$1:CE394)+1,"")</f>
        <v/>
      </c>
      <c r="CF395" s="6" t="str">
        <f>IF($W395=CF$4,MAX(CF$1:CF394)+1,"")</f>
        <v/>
      </c>
      <c r="CG395" s="6" t="str">
        <f>IF($W395=CG$4,MAX(CG$1:CG394)+1,"")</f>
        <v/>
      </c>
      <c r="CH395" s="6" t="str">
        <f>IF($W395=CH$4,MAX(CH$1:CH394)+1,"")</f>
        <v/>
      </c>
      <c r="CI395" s="6" t="str">
        <f>IF($W395=CI$4,MAX(CI$1:CI394)+1,"")</f>
        <v/>
      </c>
      <c r="CJ395" s="6" t="str">
        <f>IF($W395=CJ$4,MAX(CJ$1:CJ394)+1,"")</f>
        <v/>
      </c>
      <c r="CK395" s="6" t="str">
        <f>IF($W395=CK$4,MAX(CK$1:CK394)+1,"")</f>
        <v/>
      </c>
      <c r="CL395" s="6" t="str">
        <f>IF($W395=CL$4,MAX(CL$1:CL394)+1,"")</f>
        <v/>
      </c>
      <c r="CM395" s="6" t="str">
        <f>IF($W395=CM$4,MAX(CM$1:CM394)+1,"")</f>
        <v/>
      </c>
      <c r="CN395" s="6" t="str">
        <f>IF($W395=CN$4,MAX(CN$1:CN394)+1,"")</f>
        <v/>
      </c>
      <c r="CO395" s="6" t="str">
        <f>IF($W395=CO$4,MAX(CO$1:CO394)+1,"")</f>
        <v/>
      </c>
      <c r="CP395" s="6" t="str">
        <f>IF($W395=CP$4,MAX(CP$1:CP394)+1,"")</f>
        <v/>
      </c>
      <c r="CQ395" s="6" t="str">
        <f>IF($W395=CQ$4,MAX(CQ$1:CQ394)+1,"")</f>
        <v/>
      </c>
      <c r="CR395" s="6" t="str">
        <f>IF($W395=CR$4,MAX(CR$1:CR394)+1,"")</f>
        <v/>
      </c>
      <c r="CS395" s="6" t="str">
        <f>IF($W395=CS$4,MAX(CS$1:CS394)+1,"")</f>
        <v/>
      </c>
      <c r="CT395" s="5">
        <f t="shared" si="95"/>
        <v>22</v>
      </c>
      <c r="CU395" s="6" t="str">
        <f t="shared" si="96"/>
        <v>1909803553283</v>
      </c>
      <c r="CV395" s="5" t="str">
        <f t="shared" si="97"/>
        <v>เด็กชาย</v>
      </c>
      <c r="CW395" s="5" t="str" cm="1">
        <f t="array" ref="CW395">RIGHT(F395,MIN(LEN(SUBSTITUTE(F395,รายชื่อนักเรียนแยกห้อง!$AD$5:$AD$8,""))))</f>
        <v>ภาคิน</v>
      </c>
      <c r="CX395" s="6">
        <f t="shared" si="98"/>
        <v>0</v>
      </c>
      <c r="CY395" s="6" t="str">
        <f t="shared" si="99"/>
        <v/>
      </c>
      <c r="CZ395" s="5" t="str">
        <f t="shared" si="100"/>
        <v>มัธยมศึกษาปีที่ 3/2-0</v>
      </c>
      <c r="DA395" s="5" t="str">
        <f t="shared" si="101"/>
        <v>มัธยมศึกษาปีที่ 3/2-</v>
      </c>
      <c r="DC395" s="6" t="str">
        <f>IF(DB395="วิทย์-คณิต (เตรียมวิศวะ)",MAX($DC$1:DC394)+1,"")</f>
        <v/>
      </c>
      <c r="DD395" s="6" t="str">
        <f>IF(DB395="วิทย์-คณิต (วิทยาศาสตร์สุขภาพ)",MAX($DD$1:DD394)+1,"")</f>
        <v/>
      </c>
      <c r="DE395" s="6" t="str">
        <f>IF(DB395="ศิลป์การจัดการธุรกิจการค้าสมัยใหม่",MAX($DE$1:DE394)+1,"")</f>
        <v/>
      </c>
      <c r="DF395" s="6" t="str">
        <f>IF(DB395="ศิลป์ภาษาจีนเพื่อธุรกิจ 4.0",MAX($DF$1:DF394)+1,"")</f>
        <v/>
      </c>
      <c r="DG395" s="6" t="str">
        <f>IF(DB395="ศิลป์ภาษาอังกฤษเพื่อการสื่อสารธุรกิจ",MAX($DG$1:DG394)+1,"")</f>
        <v/>
      </c>
      <c r="DH395" s="6" t="str">
        <f>IF(DB395="นวัตกรรมการจัดการเกษตร",MAX($DH$1:DH394)+1,"")</f>
        <v/>
      </c>
      <c r="DI395" s="5">
        <f t="shared" si="102"/>
        <v>0</v>
      </c>
      <c r="DJ395" s="5" t="str">
        <f t="shared" si="103"/>
        <v>มัธยมศึกษาปีที่ 3/2-22</v>
      </c>
      <c r="DK395" s="5" t="str">
        <f t="shared" si="104"/>
        <v>-0</v>
      </c>
      <c r="DL395" s="5" t="str">
        <f t="shared" si="105"/>
        <v>มัธยมศึกษาปีที่ 3</v>
      </c>
    </row>
    <row r="396" spans="1:116">
      <c r="A396" s="5" t="str">
        <f t="shared" si="91"/>
        <v>มัธยมศึกษาปีที่ 3/2-23</v>
      </c>
      <c r="B396" s="5" t="str">
        <f t="shared" si="92"/>
        <v>ช68309-23</v>
      </c>
      <c r="C396" s="5" t="str">
        <f t="shared" si="93"/>
        <v>-0</v>
      </c>
      <c r="D396" s="8">
        <v>23</v>
      </c>
      <c r="E396" s="9" t="s">
        <v>2020</v>
      </c>
      <c r="F396" s="3" t="s">
        <v>2091</v>
      </c>
      <c r="G396" s="3" t="s">
        <v>1843</v>
      </c>
      <c r="H396" s="11">
        <v>1</v>
      </c>
      <c r="I396" s="11">
        <v>7</v>
      </c>
      <c r="J396" s="11">
        <v>6</v>
      </c>
      <c r="K396" s="11">
        <v>9</v>
      </c>
      <c r="L396" s="11">
        <v>9</v>
      </c>
      <c r="M396" s="11">
        <v>0</v>
      </c>
      <c r="N396" s="11">
        <v>0</v>
      </c>
      <c r="O396" s="11">
        <v>9</v>
      </c>
      <c r="P396" s="11">
        <v>4</v>
      </c>
      <c r="Q396" s="11">
        <v>8</v>
      </c>
      <c r="R396" s="11">
        <v>2</v>
      </c>
      <c r="S396" s="11">
        <v>2</v>
      </c>
      <c r="T396" s="11">
        <v>1</v>
      </c>
      <c r="U396" s="11" t="s">
        <v>584</v>
      </c>
      <c r="W396" s="6" t="str">
        <f>IF(X396="","",IF(X396=รายชื่อชมรม!$B$23,รายชื่อชมรม!$A$23,IF(X396=รายชื่อชมรม!$B$24,รายชื่อชมรม!$A$24,IF(X396=รายชื่อชมรม!$B$25,รายชื่อชมรม!$A$25,IF(X396=รายชื่อชมรม!$B$26,รายชื่อชมรม!$A$26,IF(X396=รายชื่อชมรม!$B$27,รายชื่อชมรม!$A$27,IF(X396=รายชื่อชมรม!$B$28,รายชื่อชมรม!$A$28,IF(X396=รายชื่อชมรม!$B$29,รายชื่อชมรม!$A$29,IF(X396=รายชื่อชมรม!$B$30,รายชื่อชมรม!$A$30,IF(X396=รายชื่อชมรม!$B$31,รายชื่อชมรม!$A$31,IF(X396=รายชื่อชมรม!$B$32,รายชื่อชมรม!$A$32,"-")))))))))))</f>
        <v>ช68309</v>
      </c>
      <c r="X396" s="6" t="s">
        <v>1410</v>
      </c>
      <c r="Y396" s="6" t="str">
        <f>IF(W396=0,"",IF(W396="-","",IF(W396="","",VLOOKUP(W396,รายชื่อชมรม!$A$3:$F$83,3,FALSE))))</f>
        <v>นางสาวจันทนา  เกิดจันทร์ตรง</v>
      </c>
      <c r="Z396" s="6" t="str">
        <f>IF(Y396=$Z$4,MAX(Z$1:$Z395)+1,"")</f>
        <v/>
      </c>
      <c r="AA396" s="6" t="str">
        <f>IF($Y396=AA$4,MAX(AA$1:AA395)+1,"")</f>
        <v/>
      </c>
      <c r="AB396" s="6" t="str">
        <f>IF($Y396=AB$4,MAX(AB$1:AB395)+1,"")</f>
        <v/>
      </c>
      <c r="AC396" s="6" t="str">
        <f>IF($Y396=AC$4,MAX(AC$1:AC395)+1,"")</f>
        <v/>
      </c>
      <c r="AD396" s="6" t="str">
        <f>IF($Y396=AD$4,MAX(AD$1:AD395)+1,"")</f>
        <v/>
      </c>
      <c r="AE396" s="6" t="str">
        <f>IF($Y396=AE$4,MAX(AE$1:AE395)+1,"")</f>
        <v/>
      </c>
      <c r="AF396" s="6" t="str">
        <f>IF($Y396=AF$4,MAX(AF$1:AF395)+1,"")</f>
        <v/>
      </c>
      <c r="AG396" s="6" t="str">
        <f>IF($Y396=AG$4,MAX(AG$1:AG395)+1,"")</f>
        <v/>
      </c>
      <c r="AH396" s="6">
        <f>IF($Y396=AH$4,MAX(AH$1:AH395)+1,"")</f>
        <v>91</v>
      </c>
      <c r="AI396" s="5">
        <f t="shared" si="94"/>
        <v>91</v>
      </c>
      <c r="AK396" s="6" t="str">
        <f>IF($W396=AK$4,MAX(AK$1:AK395)+1,"")</f>
        <v/>
      </c>
      <c r="AL396" s="6" t="str">
        <f>IF($W396=AL$4,MAX(AL$1:AL395)+1,"")</f>
        <v/>
      </c>
      <c r="AM396" s="6" t="str">
        <f>IF($W396=AM$4,MAX(AM$1:AM395)+1,"")</f>
        <v/>
      </c>
      <c r="AN396" s="6" t="str">
        <f>IF($W396=AN$4,MAX(AN$1:AN395)+1,"")</f>
        <v/>
      </c>
      <c r="AO396" s="6" t="str">
        <f>IF($W396=AO$4,MAX(AO$1:AO395)+1,"")</f>
        <v/>
      </c>
      <c r="AP396" s="6" t="str">
        <f>IF($W396=AP$4,MAX(AP$1:AP395)+1,"")</f>
        <v/>
      </c>
      <c r="AQ396" s="6" t="str">
        <f>IF($W396=AQ$4,MAX(AQ$1:AQ395)+1,"")</f>
        <v/>
      </c>
      <c r="AR396" s="6" t="str">
        <f>IF($W396=AR$4,MAX(AR$1:AR395)+1,"")</f>
        <v/>
      </c>
      <c r="AS396" s="6" t="str">
        <f>IF($W396=AS$4,MAX(AS$1:AS395)+1,"")</f>
        <v/>
      </c>
      <c r="AT396" s="6" t="str">
        <f>IF($W396=AT$4,MAX(AT$1:AT395)+1,"")</f>
        <v/>
      </c>
      <c r="AU396" s="6" t="str">
        <f>IF($W396=AU$4,MAX(AU$1:AU395)+1,"")</f>
        <v/>
      </c>
      <c r="AV396" s="6" t="str">
        <f>IF($W396=AV$4,MAX(AV$1:AV395)+1,"")</f>
        <v/>
      </c>
      <c r="AW396" s="6" t="str">
        <f>IF($W396=AW$4,MAX(AW$1:AW395)+1,"")</f>
        <v/>
      </c>
      <c r="AX396" s="6" t="str">
        <f>IF($W396=AX$4,MAX(AX$1:AX395)+1,"")</f>
        <v/>
      </c>
      <c r="AY396" s="6" t="str">
        <f>IF($W396=AY$4,MAX(AY$1:AY395)+1,"")</f>
        <v/>
      </c>
      <c r="AZ396" s="6" t="str">
        <f>IF($W396=AZ$4,MAX(AZ$1:AZ395)+1,"")</f>
        <v/>
      </c>
      <c r="BA396" s="6" t="str">
        <f>IF($W396=BA$4,MAX(BA$1:BA395)+1,"")</f>
        <v/>
      </c>
      <c r="BB396" s="6" t="str">
        <f>IF($W396=BB$4,MAX(BB$1:BB395)+1,"")</f>
        <v/>
      </c>
      <c r="BC396" s="6" t="str">
        <f>IF($W396=BC$4,MAX(BC$1:BC395)+1,"")</f>
        <v/>
      </c>
      <c r="BD396" s="6" t="str">
        <f>IF($W396=BD$4,MAX(BD$1:BD395)+1,"")</f>
        <v/>
      </c>
      <c r="BE396" s="6" t="str">
        <f>IF($W396=BE$4,MAX(BE$1:BE395)+1,"")</f>
        <v/>
      </c>
      <c r="BF396" s="6" t="str">
        <f>IF($W396=BF$4,MAX(BF$1:BF395)+1,"")</f>
        <v/>
      </c>
      <c r="BG396" s="6" t="str">
        <f>IF($W396=BG$4,MAX(BG$1:BG395)+1,"")</f>
        <v/>
      </c>
      <c r="BH396" s="6" t="str">
        <f>IF($W396=BH$4,MAX(BH$1:BH395)+1,"")</f>
        <v/>
      </c>
      <c r="BI396" s="6" t="str">
        <f>IF($W396=BI$4,MAX(BI$1:BI395)+1,"")</f>
        <v/>
      </c>
      <c r="BJ396" s="6" t="str">
        <f>IF($W396=BJ$4,MAX(BJ$1:BJ395)+1,"")</f>
        <v/>
      </c>
      <c r="BK396" s="6" t="str">
        <f>IF($W396=BK$4,MAX(BK$1:BK395)+1,"")</f>
        <v/>
      </c>
      <c r="BL396" s="6" t="str">
        <f>IF($W396=BL$4,MAX(BL$1:BL395)+1,"")</f>
        <v/>
      </c>
      <c r="BM396" s="6" t="str">
        <f>IF($W396=BM$4,MAX(BM$1:BM395)+1,"")</f>
        <v/>
      </c>
      <c r="BN396" s="6">
        <f>IF($W396=BN$4,MAX(BN$1:BN395)+1,"")</f>
        <v>23</v>
      </c>
      <c r="BO396" s="6" t="str">
        <f>IF($W396=BO$4,MAX(BO$1:BO395)+1,"")</f>
        <v/>
      </c>
      <c r="BP396" s="6" t="str">
        <f>IF($W396=BP$4,MAX(BP$1:BP395)+1,"")</f>
        <v/>
      </c>
      <c r="BQ396" s="6" t="str">
        <f>IF($W396=BQ$4,MAX(BQ$1:BQ395)+1,"")</f>
        <v/>
      </c>
      <c r="BR396" s="6" t="str">
        <f>IF($W396=BR$4,MAX(BR$1:BR395)+1,"")</f>
        <v/>
      </c>
      <c r="BS396" s="6" t="str">
        <f>IF($W396=BS$4,MAX(BS$1:BS395)+1,"")</f>
        <v/>
      </c>
      <c r="BT396" s="6" t="str">
        <f>IF($W396=BT$4,MAX(BT$1:BT395)+1,"")</f>
        <v/>
      </c>
      <c r="BU396" s="6" t="str">
        <f>IF($W396=BU$4,MAX(BU$1:BU395)+1,"")</f>
        <v/>
      </c>
      <c r="BV396" s="6" t="str">
        <f>IF($W396=BV$4,MAX(BV$1:BV395)+1,"")</f>
        <v/>
      </c>
      <c r="BW396" s="6" t="str">
        <f>IF($W396=BW$4,MAX(BW$1:BW395)+1,"")</f>
        <v/>
      </c>
      <c r="BX396" s="6" t="str">
        <f>IF($W396=BX$4,MAX(BX$1:BX395)+1,"")</f>
        <v/>
      </c>
      <c r="BY396" s="6" t="str">
        <f>IF($W396=BY$4,MAX(BY$1:BY395)+1,"")</f>
        <v/>
      </c>
      <c r="BZ396" s="6" t="str">
        <f>IF($W396=BZ$4,MAX(BZ$1:BZ395)+1,"")</f>
        <v/>
      </c>
      <c r="CA396" s="6" t="str">
        <f>IF($W396=CA$4,MAX(CA$1:CA395)+1,"")</f>
        <v/>
      </c>
      <c r="CB396" s="6" t="str">
        <f>IF($W396=CB$4,MAX(CB$1:CB395)+1,"")</f>
        <v/>
      </c>
      <c r="CC396" s="6" t="str">
        <f>IF($W396=CC$4,MAX(CC$1:CC395)+1,"")</f>
        <v/>
      </c>
      <c r="CD396" s="6" t="str">
        <f>IF($W396=CD$4,MAX(CD$1:CD395)+1,"")</f>
        <v/>
      </c>
      <c r="CE396" s="6" t="str">
        <f>IF($W396=CE$4,MAX(CE$1:CE395)+1,"")</f>
        <v/>
      </c>
      <c r="CF396" s="6" t="str">
        <f>IF($W396=CF$4,MAX(CF$1:CF395)+1,"")</f>
        <v/>
      </c>
      <c r="CG396" s="6" t="str">
        <f>IF($W396=CG$4,MAX(CG$1:CG395)+1,"")</f>
        <v/>
      </c>
      <c r="CH396" s="6" t="str">
        <f>IF($W396=CH$4,MAX(CH$1:CH395)+1,"")</f>
        <v/>
      </c>
      <c r="CI396" s="6" t="str">
        <f>IF($W396=CI$4,MAX(CI$1:CI395)+1,"")</f>
        <v/>
      </c>
      <c r="CJ396" s="6" t="str">
        <f>IF($W396=CJ$4,MAX(CJ$1:CJ395)+1,"")</f>
        <v/>
      </c>
      <c r="CK396" s="6" t="str">
        <f>IF($W396=CK$4,MAX(CK$1:CK395)+1,"")</f>
        <v/>
      </c>
      <c r="CL396" s="6" t="str">
        <f>IF($W396=CL$4,MAX(CL$1:CL395)+1,"")</f>
        <v/>
      </c>
      <c r="CM396" s="6" t="str">
        <f>IF($W396=CM$4,MAX(CM$1:CM395)+1,"")</f>
        <v/>
      </c>
      <c r="CN396" s="6" t="str">
        <f>IF($W396=CN$4,MAX(CN$1:CN395)+1,"")</f>
        <v/>
      </c>
      <c r="CO396" s="6" t="str">
        <f>IF($W396=CO$4,MAX(CO$1:CO395)+1,"")</f>
        <v/>
      </c>
      <c r="CP396" s="6" t="str">
        <f>IF($W396=CP$4,MAX(CP$1:CP395)+1,"")</f>
        <v/>
      </c>
      <c r="CQ396" s="6" t="str">
        <f>IF($W396=CQ$4,MAX(CQ$1:CQ395)+1,"")</f>
        <v/>
      </c>
      <c r="CR396" s="6" t="str">
        <f>IF($W396=CR$4,MAX(CR$1:CR395)+1,"")</f>
        <v/>
      </c>
      <c r="CS396" s="6" t="str">
        <f>IF($W396=CS$4,MAX(CS$1:CS395)+1,"")</f>
        <v/>
      </c>
      <c r="CT396" s="5">
        <f t="shared" si="95"/>
        <v>23</v>
      </c>
      <c r="CU396" s="6" t="str">
        <f t="shared" si="96"/>
        <v>1769900948221</v>
      </c>
      <c r="CV396" s="5" t="str">
        <f t="shared" si="97"/>
        <v>เด็กชาย</v>
      </c>
      <c r="CW396" s="5" t="str" cm="1">
        <f t="array" ref="CW396">RIGHT(F396,MIN(LEN(SUBSTITUTE(F396,รายชื่อนักเรียนแยกห้อง!$AD$5:$AD$8,""))))</f>
        <v>กิตติธัช</v>
      </c>
      <c r="CX396" s="6">
        <f t="shared" si="98"/>
        <v>0</v>
      </c>
      <c r="CY396" s="6" t="str">
        <f t="shared" si="99"/>
        <v/>
      </c>
      <c r="CZ396" s="5" t="str">
        <f t="shared" si="100"/>
        <v>มัธยมศึกษาปีที่ 3/2-0</v>
      </c>
      <c r="DA396" s="5" t="str">
        <f t="shared" si="101"/>
        <v>มัธยมศึกษาปีที่ 3/2-</v>
      </c>
      <c r="DC396" s="6" t="str">
        <f>IF(DB396="วิทย์-คณิต (เตรียมวิศวะ)",MAX($DC$1:DC395)+1,"")</f>
        <v/>
      </c>
      <c r="DD396" s="6" t="str">
        <f>IF(DB396="วิทย์-คณิต (วิทยาศาสตร์สุขภาพ)",MAX($DD$1:DD395)+1,"")</f>
        <v/>
      </c>
      <c r="DE396" s="6" t="str">
        <f>IF(DB396="ศิลป์การจัดการธุรกิจการค้าสมัยใหม่",MAX($DE$1:DE395)+1,"")</f>
        <v/>
      </c>
      <c r="DF396" s="6" t="str">
        <f>IF(DB396="ศิลป์ภาษาจีนเพื่อธุรกิจ 4.0",MAX($DF$1:DF395)+1,"")</f>
        <v/>
      </c>
      <c r="DG396" s="6" t="str">
        <f>IF(DB396="ศิลป์ภาษาอังกฤษเพื่อการสื่อสารธุรกิจ",MAX($DG$1:DG395)+1,"")</f>
        <v/>
      </c>
      <c r="DH396" s="6" t="str">
        <f>IF(DB396="นวัตกรรมการจัดการเกษตร",MAX($DH$1:DH395)+1,"")</f>
        <v/>
      </c>
      <c r="DI396" s="5">
        <f t="shared" si="102"/>
        <v>0</v>
      </c>
      <c r="DJ396" s="5" t="str">
        <f t="shared" si="103"/>
        <v>มัธยมศึกษาปีที่ 3/2-23</v>
      </c>
      <c r="DK396" s="5" t="str">
        <f t="shared" si="104"/>
        <v>-0</v>
      </c>
      <c r="DL396" s="5" t="str">
        <f t="shared" si="105"/>
        <v>มัธยมศึกษาปีที่ 3</v>
      </c>
    </row>
    <row r="397" spans="1:116">
      <c r="A397" s="5" t="str">
        <f t="shared" si="91"/>
        <v>มัธยมศึกษาปีที่ 3/2-24</v>
      </c>
      <c r="B397" s="5" t="str">
        <f t="shared" si="92"/>
        <v>ช68309-24</v>
      </c>
      <c r="C397" s="5" t="str">
        <f t="shared" si="93"/>
        <v>-0</v>
      </c>
      <c r="D397" s="8">
        <v>24</v>
      </c>
      <c r="E397" s="9" t="s">
        <v>2022</v>
      </c>
      <c r="F397" s="3" t="s">
        <v>2093</v>
      </c>
      <c r="G397" s="3" t="s">
        <v>2100</v>
      </c>
      <c r="H397" s="11">
        <v>1</v>
      </c>
      <c r="I397" s="11">
        <v>1</v>
      </c>
      <c r="J397" s="11">
        <v>1</v>
      </c>
      <c r="K397" s="11">
        <v>9</v>
      </c>
      <c r="L397" s="11">
        <v>9</v>
      </c>
      <c r="M397" s="11">
        <v>0</v>
      </c>
      <c r="N397" s="11">
        <v>2</v>
      </c>
      <c r="O397" s="11">
        <v>5</v>
      </c>
      <c r="P397" s="11">
        <v>7</v>
      </c>
      <c r="Q397" s="11">
        <v>5</v>
      </c>
      <c r="R397" s="11">
        <v>8</v>
      </c>
      <c r="S397" s="11">
        <v>4</v>
      </c>
      <c r="T397" s="11">
        <v>3</v>
      </c>
      <c r="U397" s="11" t="s">
        <v>584</v>
      </c>
      <c r="W397" s="6" t="str">
        <f>IF(X397="","",IF(X397=รายชื่อชมรม!$B$23,รายชื่อชมรม!$A$23,IF(X397=รายชื่อชมรม!$B$24,รายชื่อชมรม!$A$24,IF(X397=รายชื่อชมรม!$B$25,รายชื่อชมรม!$A$25,IF(X397=รายชื่อชมรม!$B$26,รายชื่อชมรม!$A$26,IF(X397=รายชื่อชมรม!$B$27,รายชื่อชมรม!$A$27,IF(X397=รายชื่อชมรม!$B$28,รายชื่อชมรม!$A$28,IF(X397=รายชื่อชมรม!$B$29,รายชื่อชมรม!$A$29,IF(X397=รายชื่อชมรม!$B$30,รายชื่อชมรม!$A$30,IF(X397=รายชื่อชมรม!$B$31,รายชื่อชมรม!$A$31,IF(X397=รายชื่อชมรม!$B$32,รายชื่อชมรม!$A$32,"-")))))))))))</f>
        <v>ช68309</v>
      </c>
      <c r="X397" s="6" t="s">
        <v>1410</v>
      </c>
      <c r="Y397" s="6" t="str">
        <f>IF(W397=0,"",IF(W397="-","",IF(W397="","",VLOOKUP(W397,รายชื่อชมรม!$A$3:$F$83,3,FALSE))))</f>
        <v>นางสาวจันทนา  เกิดจันทร์ตรง</v>
      </c>
      <c r="Z397" s="6" t="str">
        <f>IF(Y397=$Z$4,MAX(Z$1:$Z396)+1,"")</f>
        <v/>
      </c>
      <c r="AA397" s="6" t="str">
        <f>IF($Y397=AA$4,MAX(AA$1:AA396)+1,"")</f>
        <v/>
      </c>
      <c r="AB397" s="6" t="str">
        <f>IF($Y397=AB$4,MAX(AB$1:AB396)+1,"")</f>
        <v/>
      </c>
      <c r="AC397" s="6" t="str">
        <f>IF($Y397=AC$4,MAX(AC$1:AC396)+1,"")</f>
        <v/>
      </c>
      <c r="AD397" s="6" t="str">
        <f>IF($Y397=AD$4,MAX(AD$1:AD396)+1,"")</f>
        <v/>
      </c>
      <c r="AE397" s="6" t="str">
        <f>IF($Y397=AE$4,MAX(AE$1:AE396)+1,"")</f>
        <v/>
      </c>
      <c r="AF397" s="6" t="str">
        <f>IF($Y397=AF$4,MAX(AF$1:AF396)+1,"")</f>
        <v/>
      </c>
      <c r="AG397" s="6" t="str">
        <f>IF($Y397=AG$4,MAX(AG$1:AG396)+1,"")</f>
        <v/>
      </c>
      <c r="AH397" s="6">
        <f>IF($Y397=AH$4,MAX(AH$1:AH396)+1,"")</f>
        <v>92</v>
      </c>
      <c r="AI397" s="5">
        <f t="shared" si="94"/>
        <v>92</v>
      </c>
      <c r="AK397" s="6" t="str">
        <f>IF($W397=AK$4,MAX(AK$1:AK396)+1,"")</f>
        <v/>
      </c>
      <c r="AL397" s="6" t="str">
        <f>IF($W397=AL$4,MAX(AL$1:AL396)+1,"")</f>
        <v/>
      </c>
      <c r="AM397" s="6" t="str">
        <f>IF($W397=AM$4,MAX(AM$1:AM396)+1,"")</f>
        <v/>
      </c>
      <c r="AN397" s="6" t="str">
        <f>IF($W397=AN$4,MAX(AN$1:AN396)+1,"")</f>
        <v/>
      </c>
      <c r="AO397" s="6" t="str">
        <f>IF($W397=AO$4,MAX(AO$1:AO396)+1,"")</f>
        <v/>
      </c>
      <c r="AP397" s="6" t="str">
        <f>IF($W397=AP$4,MAX(AP$1:AP396)+1,"")</f>
        <v/>
      </c>
      <c r="AQ397" s="6" t="str">
        <f>IF($W397=AQ$4,MAX(AQ$1:AQ396)+1,"")</f>
        <v/>
      </c>
      <c r="AR397" s="6" t="str">
        <f>IF($W397=AR$4,MAX(AR$1:AR396)+1,"")</f>
        <v/>
      </c>
      <c r="AS397" s="6" t="str">
        <f>IF($W397=AS$4,MAX(AS$1:AS396)+1,"")</f>
        <v/>
      </c>
      <c r="AT397" s="6" t="str">
        <f>IF($W397=AT$4,MAX(AT$1:AT396)+1,"")</f>
        <v/>
      </c>
      <c r="AU397" s="6" t="str">
        <f>IF($W397=AU$4,MAX(AU$1:AU396)+1,"")</f>
        <v/>
      </c>
      <c r="AV397" s="6" t="str">
        <f>IF($W397=AV$4,MAX(AV$1:AV396)+1,"")</f>
        <v/>
      </c>
      <c r="AW397" s="6" t="str">
        <f>IF($W397=AW$4,MAX(AW$1:AW396)+1,"")</f>
        <v/>
      </c>
      <c r="AX397" s="6" t="str">
        <f>IF($W397=AX$4,MAX(AX$1:AX396)+1,"")</f>
        <v/>
      </c>
      <c r="AY397" s="6" t="str">
        <f>IF($W397=AY$4,MAX(AY$1:AY396)+1,"")</f>
        <v/>
      </c>
      <c r="AZ397" s="6" t="str">
        <f>IF($W397=AZ$4,MAX(AZ$1:AZ396)+1,"")</f>
        <v/>
      </c>
      <c r="BA397" s="6" t="str">
        <f>IF($W397=BA$4,MAX(BA$1:BA396)+1,"")</f>
        <v/>
      </c>
      <c r="BB397" s="6" t="str">
        <f>IF($W397=BB$4,MAX(BB$1:BB396)+1,"")</f>
        <v/>
      </c>
      <c r="BC397" s="6" t="str">
        <f>IF($W397=BC$4,MAX(BC$1:BC396)+1,"")</f>
        <v/>
      </c>
      <c r="BD397" s="6" t="str">
        <f>IF($W397=BD$4,MAX(BD$1:BD396)+1,"")</f>
        <v/>
      </c>
      <c r="BE397" s="6" t="str">
        <f>IF($W397=BE$4,MAX(BE$1:BE396)+1,"")</f>
        <v/>
      </c>
      <c r="BF397" s="6" t="str">
        <f>IF($W397=BF$4,MAX(BF$1:BF396)+1,"")</f>
        <v/>
      </c>
      <c r="BG397" s="6" t="str">
        <f>IF($W397=BG$4,MAX(BG$1:BG396)+1,"")</f>
        <v/>
      </c>
      <c r="BH397" s="6" t="str">
        <f>IF($W397=BH$4,MAX(BH$1:BH396)+1,"")</f>
        <v/>
      </c>
      <c r="BI397" s="6" t="str">
        <f>IF($W397=BI$4,MAX(BI$1:BI396)+1,"")</f>
        <v/>
      </c>
      <c r="BJ397" s="6" t="str">
        <f>IF($W397=BJ$4,MAX(BJ$1:BJ396)+1,"")</f>
        <v/>
      </c>
      <c r="BK397" s="6" t="str">
        <f>IF($W397=BK$4,MAX(BK$1:BK396)+1,"")</f>
        <v/>
      </c>
      <c r="BL397" s="6" t="str">
        <f>IF($W397=BL$4,MAX(BL$1:BL396)+1,"")</f>
        <v/>
      </c>
      <c r="BM397" s="6" t="str">
        <f>IF($W397=BM$4,MAX(BM$1:BM396)+1,"")</f>
        <v/>
      </c>
      <c r="BN397" s="6">
        <f>IF($W397=BN$4,MAX(BN$1:BN396)+1,"")</f>
        <v>24</v>
      </c>
      <c r="BO397" s="6" t="str">
        <f>IF($W397=BO$4,MAX(BO$1:BO396)+1,"")</f>
        <v/>
      </c>
      <c r="BP397" s="6" t="str">
        <f>IF($W397=BP$4,MAX(BP$1:BP396)+1,"")</f>
        <v/>
      </c>
      <c r="BQ397" s="6" t="str">
        <f>IF($W397=BQ$4,MAX(BQ$1:BQ396)+1,"")</f>
        <v/>
      </c>
      <c r="BR397" s="6" t="str">
        <f>IF($W397=BR$4,MAX(BR$1:BR396)+1,"")</f>
        <v/>
      </c>
      <c r="BS397" s="6" t="str">
        <f>IF($W397=BS$4,MAX(BS$1:BS396)+1,"")</f>
        <v/>
      </c>
      <c r="BT397" s="6" t="str">
        <f>IF($W397=BT$4,MAX(BT$1:BT396)+1,"")</f>
        <v/>
      </c>
      <c r="BU397" s="6" t="str">
        <f>IF($W397=BU$4,MAX(BU$1:BU396)+1,"")</f>
        <v/>
      </c>
      <c r="BV397" s="6" t="str">
        <f>IF($W397=BV$4,MAX(BV$1:BV396)+1,"")</f>
        <v/>
      </c>
      <c r="BW397" s="6" t="str">
        <f>IF($W397=BW$4,MAX(BW$1:BW396)+1,"")</f>
        <v/>
      </c>
      <c r="BX397" s="6" t="str">
        <f>IF($W397=BX$4,MAX(BX$1:BX396)+1,"")</f>
        <v/>
      </c>
      <c r="BY397" s="6" t="str">
        <f>IF($W397=BY$4,MAX(BY$1:BY396)+1,"")</f>
        <v/>
      </c>
      <c r="BZ397" s="6" t="str">
        <f>IF($W397=BZ$4,MAX(BZ$1:BZ396)+1,"")</f>
        <v/>
      </c>
      <c r="CA397" s="6" t="str">
        <f>IF($W397=CA$4,MAX(CA$1:CA396)+1,"")</f>
        <v/>
      </c>
      <c r="CB397" s="6" t="str">
        <f>IF($W397=CB$4,MAX(CB$1:CB396)+1,"")</f>
        <v/>
      </c>
      <c r="CC397" s="6" t="str">
        <f>IF($W397=CC$4,MAX(CC$1:CC396)+1,"")</f>
        <v/>
      </c>
      <c r="CD397" s="6" t="str">
        <f>IF($W397=CD$4,MAX(CD$1:CD396)+1,"")</f>
        <v/>
      </c>
      <c r="CE397" s="6" t="str">
        <f>IF($W397=CE$4,MAX(CE$1:CE396)+1,"")</f>
        <v/>
      </c>
      <c r="CF397" s="6" t="str">
        <f>IF($W397=CF$4,MAX(CF$1:CF396)+1,"")</f>
        <v/>
      </c>
      <c r="CG397" s="6" t="str">
        <f>IF($W397=CG$4,MAX(CG$1:CG396)+1,"")</f>
        <v/>
      </c>
      <c r="CH397" s="6" t="str">
        <f>IF($W397=CH$4,MAX(CH$1:CH396)+1,"")</f>
        <v/>
      </c>
      <c r="CI397" s="6" t="str">
        <f>IF($W397=CI$4,MAX(CI$1:CI396)+1,"")</f>
        <v/>
      </c>
      <c r="CJ397" s="6" t="str">
        <f>IF($W397=CJ$4,MAX(CJ$1:CJ396)+1,"")</f>
        <v/>
      </c>
      <c r="CK397" s="6" t="str">
        <f>IF($W397=CK$4,MAX(CK$1:CK396)+1,"")</f>
        <v/>
      </c>
      <c r="CL397" s="6" t="str">
        <f>IF($W397=CL$4,MAX(CL$1:CL396)+1,"")</f>
        <v/>
      </c>
      <c r="CM397" s="6" t="str">
        <f>IF($W397=CM$4,MAX(CM$1:CM396)+1,"")</f>
        <v/>
      </c>
      <c r="CN397" s="6" t="str">
        <f>IF($W397=CN$4,MAX(CN$1:CN396)+1,"")</f>
        <v/>
      </c>
      <c r="CO397" s="6" t="str">
        <f>IF($W397=CO$4,MAX(CO$1:CO396)+1,"")</f>
        <v/>
      </c>
      <c r="CP397" s="6" t="str">
        <f>IF($W397=CP$4,MAX(CP$1:CP396)+1,"")</f>
        <v/>
      </c>
      <c r="CQ397" s="6" t="str">
        <f>IF($W397=CQ$4,MAX(CQ$1:CQ396)+1,"")</f>
        <v/>
      </c>
      <c r="CR397" s="6" t="str">
        <f>IF($W397=CR$4,MAX(CR$1:CR396)+1,"")</f>
        <v/>
      </c>
      <c r="CS397" s="6" t="str">
        <f>IF($W397=CS$4,MAX(CS$1:CS396)+1,"")</f>
        <v/>
      </c>
      <c r="CT397" s="5">
        <f t="shared" si="95"/>
        <v>24</v>
      </c>
      <c r="CU397" s="6" t="str">
        <f t="shared" si="96"/>
        <v>1119902575843</v>
      </c>
      <c r="CV397" s="5" t="str">
        <f t="shared" si="97"/>
        <v>เด็กชาย</v>
      </c>
      <c r="CW397" s="5" t="str" cm="1">
        <f t="array" ref="CW397">RIGHT(F397,MIN(LEN(SUBSTITUTE(F397,รายชื่อนักเรียนแยกห้อง!$AD$5:$AD$8,""))))</f>
        <v>นรากร</v>
      </c>
      <c r="CX397" s="6">
        <f t="shared" si="98"/>
        <v>0</v>
      </c>
      <c r="CY397" s="6" t="str">
        <f t="shared" si="99"/>
        <v/>
      </c>
      <c r="CZ397" s="5" t="str">
        <f t="shared" si="100"/>
        <v>มัธยมศึกษาปีที่ 3/2-0</v>
      </c>
      <c r="DA397" s="5" t="str">
        <f t="shared" si="101"/>
        <v>มัธยมศึกษาปีที่ 3/2-</v>
      </c>
      <c r="DC397" s="6" t="str">
        <f>IF(DB397="วิทย์-คณิต (เตรียมวิศวะ)",MAX($DC$1:DC396)+1,"")</f>
        <v/>
      </c>
      <c r="DD397" s="6" t="str">
        <f>IF(DB397="วิทย์-คณิต (วิทยาศาสตร์สุขภาพ)",MAX($DD$1:DD396)+1,"")</f>
        <v/>
      </c>
      <c r="DE397" s="6" t="str">
        <f>IF(DB397="ศิลป์การจัดการธุรกิจการค้าสมัยใหม่",MAX($DE$1:DE396)+1,"")</f>
        <v/>
      </c>
      <c r="DF397" s="6" t="str">
        <f>IF(DB397="ศิลป์ภาษาจีนเพื่อธุรกิจ 4.0",MAX($DF$1:DF396)+1,"")</f>
        <v/>
      </c>
      <c r="DG397" s="6" t="str">
        <f>IF(DB397="ศิลป์ภาษาอังกฤษเพื่อการสื่อสารธุรกิจ",MAX($DG$1:DG396)+1,"")</f>
        <v/>
      </c>
      <c r="DH397" s="6" t="str">
        <f>IF(DB397="นวัตกรรมการจัดการเกษตร",MAX($DH$1:DH396)+1,"")</f>
        <v/>
      </c>
      <c r="DI397" s="5">
        <f t="shared" si="102"/>
        <v>0</v>
      </c>
      <c r="DJ397" s="5" t="str">
        <f t="shared" si="103"/>
        <v>มัธยมศึกษาปีที่ 3/2-24</v>
      </c>
      <c r="DK397" s="5" t="str">
        <f t="shared" si="104"/>
        <v>-0</v>
      </c>
      <c r="DL397" s="5" t="str">
        <f t="shared" si="105"/>
        <v>มัธยมศึกษาปีที่ 3</v>
      </c>
    </row>
    <row r="398" spans="1:116">
      <c r="A398" s="5" t="str">
        <f t="shared" si="91"/>
        <v>มัธยมศึกษาปีที่ 3/2-25</v>
      </c>
      <c r="B398" s="5" t="str">
        <f t="shared" si="92"/>
        <v>ช68309-25</v>
      </c>
      <c r="C398" s="5" t="str">
        <f t="shared" si="93"/>
        <v>-0</v>
      </c>
      <c r="D398" s="8">
        <v>25</v>
      </c>
      <c r="E398" s="9" t="s">
        <v>2025</v>
      </c>
      <c r="F398" s="3" t="s">
        <v>2094</v>
      </c>
      <c r="G398" s="3" t="s">
        <v>2101</v>
      </c>
      <c r="H398" s="11">
        <v>1</v>
      </c>
      <c r="I398" s="11">
        <v>7</v>
      </c>
      <c r="J398" s="11">
        <v>0</v>
      </c>
      <c r="K398" s="11">
        <v>0</v>
      </c>
      <c r="L398" s="11">
        <v>4</v>
      </c>
      <c r="M398" s="11">
        <v>0</v>
      </c>
      <c r="N398" s="11">
        <v>1</v>
      </c>
      <c r="O398" s="11">
        <v>4</v>
      </c>
      <c r="P398" s="11">
        <v>3</v>
      </c>
      <c r="Q398" s="11">
        <v>1</v>
      </c>
      <c r="R398" s="11">
        <v>0</v>
      </c>
      <c r="S398" s="11">
        <v>6</v>
      </c>
      <c r="T398" s="11">
        <v>3</v>
      </c>
      <c r="U398" s="11" t="s">
        <v>584</v>
      </c>
      <c r="W398" s="6" t="str">
        <f>IF(X398="","",IF(X398=รายชื่อชมรม!$B$23,รายชื่อชมรม!$A$23,IF(X398=รายชื่อชมรม!$B$24,รายชื่อชมรม!$A$24,IF(X398=รายชื่อชมรม!$B$25,รายชื่อชมรม!$A$25,IF(X398=รายชื่อชมรม!$B$26,รายชื่อชมรม!$A$26,IF(X398=รายชื่อชมรม!$B$27,รายชื่อชมรม!$A$27,IF(X398=รายชื่อชมรม!$B$28,รายชื่อชมรม!$A$28,IF(X398=รายชื่อชมรม!$B$29,รายชื่อชมรม!$A$29,IF(X398=รายชื่อชมรม!$B$30,รายชื่อชมรม!$A$30,IF(X398=รายชื่อชมรม!$B$31,รายชื่อชมรม!$A$31,IF(X398=รายชื่อชมรม!$B$32,รายชื่อชมรม!$A$32,"-")))))))))))</f>
        <v>ช68309</v>
      </c>
      <c r="X398" s="6" t="s">
        <v>1410</v>
      </c>
      <c r="Y398" s="6" t="str">
        <f>IF(W398=0,"",IF(W398="-","",IF(W398="","",VLOOKUP(W398,รายชื่อชมรม!$A$3:$F$83,3,FALSE))))</f>
        <v>นางสาวจันทนา  เกิดจันทร์ตรง</v>
      </c>
      <c r="Z398" s="6" t="str">
        <f>IF(Y398=$Z$4,MAX(Z$1:$Z397)+1,"")</f>
        <v/>
      </c>
      <c r="AA398" s="6" t="str">
        <f>IF($Y398=AA$4,MAX(AA$1:AA397)+1,"")</f>
        <v/>
      </c>
      <c r="AB398" s="6" t="str">
        <f>IF($Y398=AB$4,MAX(AB$1:AB397)+1,"")</f>
        <v/>
      </c>
      <c r="AC398" s="6" t="str">
        <f>IF($Y398=AC$4,MAX(AC$1:AC397)+1,"")</f>
        <v/>
      </c>
      <c r="AD398" s="6" t="str">
        <f>IF($Y398=AD$4,MAX(AD$1:AD397)+1,"")</f>
        <v/>
      </c>
      <c r="AE398" s="6" t="str">
        <f>IF($Y398=AE$4,MAX(AE$1:AE397)+1,"")</f>
        <v/>
      </c>
      <c r="AF398" s="6" t="str">
        <f>IF($Y398=AF$4,MAX(AF$1:AF397)+1,"")</f>
        <v/>
      </c>
      <c r="AG398" s="6" t="str">
        <f>IF($Y398=AG$4,MAX(AG$1:AG397)+1,"")</f>
        <v/>
      </c>
      <c r="AH398" s="6">
        <f>IF($Y398=AH$4,MAX(AH$1:AH397)+1,"")</f>
        <v>93</v>
      </c>
      <c r="AI398" s="5">
        <f t="shared" si="94"/>
        <v>93</v>
      </c>
      <c r="AK398" s="6" t="str">
        <f>IF($W398=AK$4,MAX(AK$1:AK397)+1,"")</f>
        <v/>
      </c>
      <c r="AL398" s="6" t="str">
        <f>IF($W398=AL$4,MAX(AL$1:AL397)+1,"")</f>
        <v/>
      </c>
      <c r="AM398" s="6" t="str">
        <f>IF($W398=AM$4,MAX(AM$1:AM397)+1,"")</f>
        <v/>
      </c>
      <c r="AN398" s="6" t="str">
        <f>IF($W398=AN$4,MAX(AN$1:AN397)+1,"")</f>
        <v/>
      </c>
      <c r="AO398" s="6" t="str">
        <f>IF($W398=AO$4,MAX(AO$1:AO397)+1,"")</f>
        <v/>
      </c>
      <c r="AP398" s="6" t="str">
        <f>IF($W398=AP$4,MAX(AP$1:AP397)+1,"")</f>
        <v/>
      </c>
      <c r="AQ398" s="6" t="str">
        <f>IF($W398=AQ$4,MAX(AQ$1:AQ397)+1,"")</f>
        <v/>
      </c>
      <c r="AR398" s="6" t="str">
        <f>IF($W398=AR$4,MAX(AR$1:AR397)+1,"")</f>
        <v/>
      </c>
      <c r="AS398" s="6" t="str">
        <f>IF($W398=AS$4,MAX(AS$1:AS397)+1,"")</f>
        <v/>
      </c>
      <c r="AT398" s="6" t="str">
        <f>IF($W398=AT$4,MAX(AT$1:AT397)+1,"")</f>
        <v/>
      </c>
      <c r="AU398" s="6" t="str">
        <f>IF($W398=AU$4,MAX(AU$1:AU397)+1,"")</f>
        <v/>
      </c>
      <c r="AV398" s="6" t="str">
        <f>IF($W398=AV$4,MAX(AV$1:AV397)+1,"")</f>
        <v/>
      </c>
      <c r="AW398" s="6" t="str">
        <f>IF($W398=AW$4,MAX(AW$1:AW397)+1,"")</f>
        <v/>
      </c>
      <c r="AX398" s="6" t="str">
        <f>IF($W398=AX$4,MAX(AX$1:AX397)+1,"")</f>
        <v/>
      </c>
      <c r="AY398" s="6" t="str">
        <f>IF($W398=AY$4,MAX(AY$1:AY397)+1,"")</f>
        <v/>
      </c>
      <c r="AZ398" s="6" t="str">
        <f>IF($W398=AZ$4,MAX(AZ$1:AZ397)+1,"")</f>
        <v/>
      </c>
      <c r="BA398" s="6" t="str">
        <f>IF($W398=BA$4,MAX(BA$1:BA397)+1,"")</f>
        <v/>
      </c>
      <c r="BB398" s="6" t="str">
        <f>IF($W398=BB$4,MAX(BB$1:BB397)+1,"")</f>
        <v/>
      </c>
      <c r="BC398" s="6" t="str">
        <f>IF($W398=BC$4,MAX(BC$1:BC397)+1,"")</f>
        <v/>
      </c>
      <c r="BD398" s="6" t="str">
        <f>IF($W398=BD$4,MAX(BD$1:BD397)+1,"")</f>
        <v/>
      </c>
      <c r="BE398" s="6" t="str">
        <f>IF($W398=BE$4,MAX(BE$1:BE397)+1,"")</f>
        <v/>
      </c>
      <c r="BF398" s="6" t="str">
        <f>IF($W398=BF$4,MAX(BF$1:BF397)+1,"")</f>
        <v/>
      </c>
      <c r="BG398" s="6" t="str">
        <f>IF($W398=BG$4,MAX(BG$1:BG397)+1,"")</f>
        <v/>
      </c>
      <c r="BH398" s="6" t="str">
        <f>IF($W398=BH$4,MAX(BH$1:BH397)+1,"")</f>
        <v/>
      </c>
      <c r="BI398" s="6" t="str">
        <f>IF($W398=BI$4,MAX(BI$1:BI397)+1,"")</f>
        <v/>
      </c>
      <c r="BJ398" s="6" t="str">
        <f>IF($W398=BJ$4,MAX(BJ$1:BJ397)+1,"")</f>
        <v/>
      </c>
      <c r="BK398" s="6" t="str">
        <f>IF($W398=BK$4,MAX(BK$1:BK397)+1,"")</f>
        <v/>
      </c>
      <c r="BL398" s="6" t="str">
        <f>IF($W398=BL$4,MAX(BL$1:BL397)+1,"")</f>
        <v/>
      </c>
      <c r="BM398" s="6" t="str">
        <f>IF($W398=BM$4,MAX(BM$1:BM397)+1,"")</f>
        <v/>
      </c>
      <c r="BN398" s="6">
        <f>IF($W398=BN$4,MAX(BN$1:BN397)+1,"")</f>
        <v>25</v>
      </c>
      <c r="BO398" s="6" t="str">
        <f>IF($W398=BO$4,MAX(BO$1:BO397)+1,"")</f>
        <v/>
      </c>
      <c r="BP398" s="6" t="str">
        <f>IF($W398=BP$4,MAX(BP$1:BP397)+1,"")</f>
        <v/>
      </c>
      <c r="BQ398" s="6" t="str">
        <f>IF($W398=BQ$4,MAX(BQ$1:BQ397)+1,"")</f>
        <v/>
      </c>
      <c r="BR398" s="6" t="str">
        <f>IF($W398=BR$4,MAX(BR$1:BR397)+1,"")</f>
        <v/>
      </c>
      <c r="BS398" s="6" t="str">
        <f>IF($W398=BS$4,MAX(BS$1:BS397)+1,"")</f>
        <v/>
      </c>
      <c r="BT398" s="6" t="str">
        <f>IF($W398=BT$4,MAX(BT$1:BT397)+1,"")</f>
        <v/>
      </c>
      <c r="BU398" s="6" t="str">
        <f>IF($W398=BU$4,MAX(BU$1:BU397)+1,"")</f>
        <v/>
      </c>
      <c r="BV398" s="6" t="str">
        <f>IF($W398=BV$4,MAX(BV$1:BV397)+1,"")</f>
        <v/>
      </c>
      <c r="BW398" s="6" t="str">
        <f>IF($W398=BW$4,MAX(BW$1:BW397)+1,"")</f>
        <v/>
      </c>
      <c r="BX398" s="6" t="str">
        <f>IF($W398=BX$4,MAX(BX$1:BX397)+1,"")</f>
        <v/>
      </c>
      <c r="BY398" s="6" t="str">
        <f>IF($W398=BY$4,MAX(BY$1:BY397)+1,"")</f>
        <v/>
      </c>
      <c r="BZ398" s="6" t="str">
        <f>IF($W398=BZ$4,MAX(BZ$1:BZ397)+1,"")</f>
        <v/>
      </c>
      <c r="CA398" s="6" t="str">
        <f>IF($W398=CA$4,MAX(CA$1:CA397)+1,"")</f>
        <v/>
      </c>
      <c r="CB398" s="6" t="str">
        <f>IF($W398=CB$4,MAX(CB$1:CB397)+1,"")</f>
        <v/>
      </c>
      <c r="CC398" s="6" t="str">
        <f>IF($W398=CC$4,MAX(CC$1:CC397)+1,"")</f>
        <v/>
      </c>
      <c r="CD398" s="6" t="str">
        <f>IF($W398=CD$4,MAX(CD$1:CD397)+1,"")</f>
        <v/>
      </c>
      <c r="CE398" s="6" t="str">
        <f>IF($W398=CE$4,MAX(CE$1:CE397)+1,"")</f>
        <v/>
      </c>
      <c r="CF398" s="6" t="str">
        <f>IF($W398=CF$4,MAX(CF$1:CF397)+1,"")</f>
        <v/>
      </c>
      <c r="CG398" s="6" t="str">
        <f>IF($W398=CG$4,MAX(CG$1:CG397)+1,"")</f>
        <v/>
      </c>
      <c r="CH398" s="6" t="str">
        <f>IF($W398=CH$4,MAX(CH$1:CH397)+1,"")</f>
        <v/>
      </c>
      <c r="CI398" s="6" t="str">
        <f>IF($W398=CI$4,MAX(CI$1:CI397)+1,"")</f>
        <v/>
      </c>
      <c r="CJ398" s="6" t="str">
        <f>IF($W398=CJ$4,MAX(CJ$1:CJ397)+1,"")</f>
        <v/>
      </c>
      <c r="CK398" s="6" t="str">
        <f>IF($W398=CK$4,MAX(CK$1:CK397)+1,"")</f>
        <v/>
      </c>
      <c r="CL398" s="6" t="str">
        <f>IF($W398=CL$4,MAX(CL$1:CL397)+1,"")</f>
        <v/>
      </c>
      <c r="CM398" s="6" t="str">
        <f>IF($W398=CM$4,MAX(CM$1:CM397)+1,"")</f>
        <v/>
      </c>
      <c r="CN398" s="6" t="str">
        <f>IF($W398=CN$4,MAX(CN$1:CN397)+1,"")</f>
        <v/>
      </c>
      <c r="CO398" s="6" t="str">
        <f>IF($W398=CO$4,MAX(CO$1:CO397)+1,"")</f>
        <v/>
      </c>
      <c r="CP398" s="6" t="str">
        <f>IF($W398=CP$4,MAX(CP$1:CP397)+1,"")</f>
        <v/>
      </c>
      <c r="CQ398" s="6" t="str">
        <f>IF($W398=CQ$4,MAX(CQ$1:CQ397)+1,"")</f>
        <v/>
      </c>
      <c r="CR398" s="6" t="str">
        <f>IF($W398=CR$4,MAX(CR$1:CR397)+1,"")</f>
        <v/>
      </c>
      <c r="CS398" s="6" t="str">
        <f>IF($W398=CS$4,MAX(CS$1:CS397)+1,"")</f>
        <v/>
      </c>
      <c r="CT398" s="5">
        <f t="shared" si="95"/>
        <v>25</v>
      </c>
      <c r="CU398" s="6" t="str">
        <f t="shared" si="96"/>
        <v>1700401431063</v>
      </c>
      <c r="CV398" s="5" t="str">
        <f t="shared" si="97"/>
        <v>เด็กชาย</v>
      </c>
      <c r="CW398" s="5" t="str" cm="1">
        <f t="array" ref="CW398">RIGHT(F398,MIN(LEN(SUBSTITUTE(F398,รายชื่อนักเรียนแยกห้อง!$AD$5:$AD$8,""))))</f>
        <v>ธีรพงษ์</v>
      </c>
      <c r="CX398" s="6">
        <f t="shared" si="98"/>
        <v>0</v>
      </c>
      <c r="CY398" s="6" t="str">
        <f t="shared" si="99"/>
        <v/>
      </c>
      <c r="CZ398" s="5" t="str">
        <f t="shared" si="100"/>
        <v>มัธยมศึกษาปีที่ 3/2-0</v>
      </c>
      <c r="DA398" s="5" t="str">
        <f t="shared" si="101"/>
        <v>มัธยมศึกษาปีที่ 3/2-</v>
      </c>
      <c r="DC398" s="6" t="str">
        <f>IF(DB398="วิทย์-คณิต (เตรียมวิศวะ)",MAX($DC$1:DC397)+1,"")</f>
        <v/>
      </c>
      <c r="DD398" s="6" t="str">
        <f>IF(DB398="วิทย์-คณิต (วิทยาศาสตร์สุขภาพ)",MAX($DD$1:DD397)+1,"")</f>
        <v/>
      </c>
      <c r="DE398" s="6" t="str">
        <f>IF(DB398="ศิลป์การจัดการธุรกิจการค้าสมัยใหม่",MAX($DE$1:DE397)+1,"")</f>
        <v/>
      </c>
      <c r="DF398" s="6" t="str">
        <f>IF(DB398="ศิลป์ภาษาจีนเพื่อธุรกิจ 4.0",MAX($DF$1:DF397)+1,"")</f>
        <v/>
      </c>
      <c r="DG398" s="6" t="str">
        <f>IF(DB398="ศิลป์ภาษาอังกฤษเพื่อการสื่อสารธุรกิจ",MAX($DG$1:DG397)+1,"")</f>
        <v/>
      </c>
      <c r="DH398" s="6" t="str">
        <f>IF(DB398="นวัตกรรมการจัดการเกษตร",MAX($DH$1:DH397)+1,"")</f>
        <v/>
      </c>
      <c r="DI398" s="5">
        <f t="shared" si="102"/>
        <v>0</v>
      </c>
      <c r="DJ398" s="5" t="str">
        <f t="shared" si="103"/>
        <v>มัธยมศึกษาปีที่ 3/2-25</v>
      </c>
      <c r="DK398" s="5" t="str">
        <f t="shared" si="104"/>
        <v>-0</v>
      </c>
      <c r="DL398" s="5" t="str">
        <f t="shared" si="105"/>
        <v>มัธยมศึกษาปีที่ 3</v>
      </c>
    </row>
    <row r="399" spans="1:116">
      <c r="A399" s="5" t="str">
        <f t="shared" si="91"/>
        <v>มัธยมศึกษาปีที่ 3/2-26</v>
      </c>
      <c r="B399" s="5" t="str">
        <f t="shared" si="92"/>
        <v>ช68309-26</v>
      </c>
      <c r="C399" s="5" t="str">
        <f t="shared" si="93"/>
        <v>-0</v>
      </c>
      <c r="D399" s="8">
        <v>26</v>
      </c>
      <c r="E399" s="9" t="s">
        <v>2036</v>
      </c>
      <c r="F399" s="3" t="s">
        <v>1837</v>
      </c>
      <c r="G399" s="3" t="s">
        <v>2102</v>
      </c>
      <c r="H399" s="11">
        <v>1</v>
      </c>
      <c r="I399" s="11">
        <v>7</v>
      </c>
      <c r="J399" s="11">
        <v>0</v>
      </c>
      <c r="K399" s="11">
        <v>9</v>
      </c>
      <c r="L399" s="11">
        <v>9</v>
      </c>
      <c r="M399" s="11">
        <v>0</v>
      </c>
      <c r="N399" s="11">
        <v>1</v>
      </c>
      <c r="O399" s="11">
        <v>8</v>
      </c>
      <c r="P399" s="11">
        <v>4</v>
      </c>
      <c r="Q399" s="11">
        <v>5</v>
      </c>
      <c r="R399" s="11">
        <v>0</v>
      </c>
      <c r="S399" s="11">
        <v>0</v>
      </c>
      <c r="T399" s="11">
        <v>1</v>
      </c>
      <c r="U399" s="11" t="s">
        <v>584</v>
      </c>
      <c r="W399" s="6" t="str">
        <f>IF(X399="","",IF(X399=รายชื่อชมรม!$B$23,รายชื่อชมรม!$A$23,IF(X399=รายชื่อชมรม!$B$24,รายชื่อชมรม!$A$24,IF(X399=รายชื่อชมรม!$B$25,รายชื่อชมรม!$A$25,IF(X399=รายชื่อชมรม!$B$26,รายชื่อชมรม!$A$26,IF(X399=รายชื่อชมรม!$B$27,รายชื่อชมรม!$A$27,IF(X399=รายชื่อชมรม!$B$28,รายชื่อชมรม!$A$28,IF(X399=รายชื่อชมรม!$B$29,รายชื่อชมรม!$A$29,IF(X399=รายชื่อชมรม!$B$30,รายชื่อชมรม!$A$30,IF(X399=รายชื่อชมรม!$B$31,รายชื่อชมรม!$A$31,IF(X399=รายชื่อชมรม!$B$32,รายชื่อชมรม!$A$32,"-")))))))))))</f>
        <v>ช68309</v>
      </c>
      <c r="X399" s="6" t="s">
        <v>1410</v>
      </c>
      <c r="Y399" s="6" t="str">
        <f>IF(W399=0,"",IF(W399="-","",IF(W399="","",VLOOKUP(W399,รายชื่อชมรม!$A$3:$F$83,3,FALSE))))</f>
        <v>นางสาวจันทนา  เกิดจันทร์ตรง</v>
      </c>
      <c r="Z399" s="6" t="str">
        <f>IF(Y399=$Z$4,MAX(Z$1:$Z398)+1,"")</f>
        <v/>
      </c>
      <c r="AA399" s="6" t="str">
        <f>IF($Y399=AA$4,MAX(AA$1:AA398)+1,"")</f>
        <v/>
      </c>
      <c r="AB399" s="6" t="str">
        <f>IF($Y399=AB$4,MAX(AB$1:AB398)+1,"")</f>
        <v/>
      </c>
      <c r="AC399" s="6" t="str">
        <f>IF($Y399=AC$4,MAX(AC$1:AC398)+1,"")</f>
        <v/>
      </c>
      <c r="AD399" s="6" t="str">
        <f>IF($Y399=AD$4,MAX(AD$1:AD398)+1,"")</f>
        <v/>
      </c>
      <c r="AE399" s="6" t="str">
        <f>IF($Y399=AE$4,MAX(AE$1:AE398)+1,"")</f>
        <v/>
      </c>
      <c r="AF399" s="6" t="str">
        <f>IF($Y399=AF$4,MAX(AF$1:AF398)+1,"")</f>
        <v/>
      </c>
      <c r="AG399" s="6" t="str">
        <f>IF($Y399=AG$4,MAX(AG$1:AG398)+1,"")</f>
        <v/>
      </c>
      <c r="AH399" s="6">
        <f>IF($Y399=AH$4,MAX(AH$1:AH398)+1,"")</f>
        <v>94</v>
      </c>
      <c r="AI399" s="5">
        <f t="shared" si="94"/>
        <v>94</v>
      </c>
      <c r="AK399" s="6" t="str">
        <f>IF($W399=AK$4,MAX(AK$1:AK398)+1,"")</f>
        <v/>
      </c>
      <c r="AL399" s="6" t="str">
        <f>IF($W399=AL$4,MAX(AL$1:AL398)+1,"")</f>
        <v/>
      </c>
      <c r="AM399" s="6" t="str">
        <f>IF($W399=AM$4,MAX(AM$1:AM398)+1,"")</f>
        <v/>
      </c>
      <c r="AN399" s="6" t="str">
        <f>IF($W399=AN$4,MAX(AN$1:AN398)+1,"")</f>
        <v/>
      </c>
      <c r="AO399" s="6" t="str">
        <f>IF($W399=AO$4,MAX(AO$1:AO398)+1,"")</f>
        <v/>
      </c>
      <c r="AP399" s="6" t="str">
        <f>IF($W399=AP$4,MAX(AP$1:AP398)+1,"")</f>
        <v/>
      </c>
      <c r="AQ399" s="6" t="str">
        <f>IF($W399=AQ$4,MAX(AQ$1:AQ398)+1,"")</f>
        <v/>
      </c>
      <c r="AR399" s="6" t="str">
        <f>IF($W399=AR$4,MAX(AR$1:AR398)+1,"")</f>
        <v/>
      </c>
      <c r="AS399" s="6" t="str">
        <f>IF($W399=AS$4,MAX(AS$1:AS398)+1,"")</f>
        <v/>
      </c>
      <c r="AT399" s="6" t="str">
        <f>IF($W399=AT$4,MAX(AT$1:AT398)+1,"")</f>
        <v/>
      </c>
      <c r="AU399" s="6" t="str">
        <f>IF($W399=AU$4,MAX(AU$1:AU398)+1,"")</f>
        <v/>
      </c>
      <c r="AV399" s="6" t="str">
        <f>IF($W399=AV$4,MAX(AV$1:AV398)+1,"")</f>
        <v/>
      </c>
      <c r="AW399" s="6" t="str">
        <f>IF($W399=AW$4,MAX(AW$1:AW398)+1,"")</f>
        <v/>
      </c>
      <c r="AX399" s="6" t="str">
        <f>IF($W399=AX$4,MAX(AX$1:AX398)+1,"")</f>
        <v/>
      </c>
      <c r="AY399" s="6" t="str">
        <f>IF($W399=AY$4,MAX(AY$1:AY398)+1,"")</f>
        <v/>
      </c>
      <c r="AZ399" s="6" t="str">
        <f>IF($W399=AZ$4,MAX(AZ$1:AZ398)+1,"")</f>
        <v/>
      </c>
      <c r="BA399" s="6" t="str">
        <f>IF($W399=BA$4,MAX(BA$1:BA398)+1,"")</f>
        <v/>
      </c>
      <c r="BB399" s="6" t="str">
        <f>IF($W399=BB$4,MAX(BB$1:BB398)+1,"")</f>
        <v/>
      </c>
      <c r="BC399" s="6" t="str">
        <f>IF($W399=BC$4,MAX(BC$1:BC398)+1,"")</f>
        <v/>
      </c>
      <c r="BD399" s="6" t="str">
        <f>IF($W399=BD$4,MAX(BD$1:BD398)+1,"")</f>
        <v/>
      </c>
      <c r="BE399" s="6" t="str">
        <f>IF($W399=BE$4,MAX(BE$1:BE398)+1,"")</f>
        <v/>
      </c>
      <c r="BF399" s="6" t="str">
        <f>IF($W399=BF$4,MAX(BF$1:BF398)+1,"")</f>
        <v/>
      </c>
      <c r="BG399" s="6" t="str">
        <f>IF($W399=BG$4,MAX(BG$1:BG398)+1,"")</f>
        <v/>
      </c>
      <c r="BH399" s="6" t="str">
        <f>IF($W399=BH$4,MAX(BH$1:BH398)+1,"")</f>
        <v/>
      </c>
      <c r="BI399" s="6" t="str">
        <f>IF($W399=BI$4,MAX(BI$1:BI398)+1,"")</f>
        <v/>
      </c>
      <c r="BJ399" s="6" t="str">
        <f>IF($W399=BJ$4,MAX(BJ$1:BJ398)+1,"")</f>
        <v/>
      </c>
      <c r="BK399" s="6" t="str">
        <f>IF($W399=BK$4,MAX(BK$1:BK398)+1,"")</f>
        <v/>
      </c>
      <c r="BL399" s="6" t="str">
        <f>IF($W399=BL$4,MAX(BL$1:BL398)+1,"")</f>
        <v/>
      </c>
      <c r="BM399" s="6" t="str">
        <f>IF($W399=BM$4,MAX(BM$1:BM398)+1,"")</f>
        <v/>
      </c>
      <c r="BN399" s="6">
        <f>IF($W399=BN$4,MAX(BN$1:BN398)+1,"")</f>
        <v>26</v>
      </c>
      <c r="BO399" s="6" t="str">
        <f>IF($W399=BO$4,MAX(BO$1:BO398)+1,"")</f>
        <v/>
      </c>
      <c r="BP399" s="6" t="str">
        <f>IF($W399=BP$4,MAX(BP$1:BP398)+1,"")</f>
        <v/>
      </c>
      <c r="BQ399" s="6" t="str">
        <f>IF($W399=BQ$4,MAX(BQ$1:BQ398)+1,"")</f>
        <v/>
      </c>
      <c r="BR399" s="6" t="str">
        <f>IF($W399=BR$4,MAX(BR$1:BR398)+1,"")</f>
        <v/>
      </c>
      <c r="BS399" s="6" t="str">
        <f>IF($W399=BS$4,MAX(BS$1:BS398)+1,"")</f>
        <v/>
      </c>
      <c r="BT399" s="6" t="str">
        <f>IF($W399=BT$4,MAX(BT$1:BT398)+1,"")</f>
        <v/>
      </c>
      <c r="BU399" s="6" t="str">
        <f>IF($W399=BU$4,MAX(BU$1:BU398)+1,"")</f>
        <v/>
      </c>
      <c r="BV399" s="6" t="str">
        <f>IF($W399=BV$4,MAX(BV$1:BV398)+1,"")</f>
        <v/>
      </c>
      <c r="BW399" s="6" t="str">
        <f>IF($W399=BW$4,MAX(BW$1:BW398)+1,"")</f>
        <v/>
      </c>
      <c r="BX399" s="6" t="str">
        <f>IF($W399=BX$4,MAX(BX$1:BX398)+1,"")</f>
        <v/>
      </c>
      <c r="BY399" s="6" t="str">
        <f>IF($W399=BY$4,MAX(BY$1:BY398)+1,"")</f>
        <v/>
      </c>
      <c r="BZ399" s="6" t="str">
        <f>IF($W399=BZ$4,MAX(BZ$1:BZ398)+1,"")</f>
        <v/>
      </c>
      <c r="CA399" s="6" t="str">
        <f>IF($W399=CA$4,MAX(CA$1:CA398)+1,"")</f>
        <v/>
      </c>
      <c r="CB399" s="6" t="str">
        <f>IF($W399=CB$4,MAX(CB$1:CB398)+1,"")</f>
        <v/>
      </c>
      <c r="CC399" s="6" t="str">
        <f>IF($W399=CC$4,MAX(CC$1:CC398)+1,"")</f>
        <v/>
      </c>
      <c r="CD399" s="6" t="str">
        <f>IF($W399=CD$4,MAX(CD$1:CD398)+1,"")</f>
        <v/>
      </c>
      <c r="CE399" s="6" t="str">
        <f>IF($W399=CE$4,MAX(CE$1:CE398)+1,"")</f>
        <v/>
      </c>
      <c r="CF399" s="6" t="str">
        <f>IF($W399=CF$4,MAX(CF$1:CF398)+1,"")</f>
        <v/>
      </c>
      <c r="CG399" s="6" t="str">
        <f>IF($W399=CG$4,MAX(CG$1:CG398)+1,"")</f>
        <v/>
      </c>
      <c r="CH399" s="6" t="str">
        <f>IF($W399=CH$4,MAX(CH$1:CH398)+1,"")</f>
        <v/>
      </c>
      <c r="CI399" s="6" t="str">
        <f>IF($W399=CI$4,MAX(CI$1:CI398)+1,"")</f>
        <v/>
      </c>
      <c r="CJ399" s="6" t="str">
        <f>IF($W399=CJ$4,MAX(CJ$1:CJ398)+1,"")</f>
        <v/>
      </c>
      <c r="CK399" s="6" t="str">
        <f>IF($W399=CK$4,MAX(CK$1:CK398)+1,"")</f>
        <v/>
      </c>
      <c r="CL399" s="6" t="str">
        <f>IF($W399=CL$4,MAX(CL$1:CL398)+1,"")</f>
        <v/>
      </c>
      <c r="CM399" s="6" t="str">
        <f>IF($W399=CM$4,MAX(CM$1:CM398)+1,"")</f>
        <v/>
      </c>
      <c r="CN399" s="6" t="str">
        <f>IF($W399=CN$4,MAX(CN$1:CN398)+1,"")</f>
        <v/>
      </c>
      <c r="CO399" s="6" t="str">
        <f>IF($W399=CO$4,MAX(CO$1:CO398)+1,"")</f>
        <v/>
      </c>
      <c r="CP399" s="6" t="str">
        <f>IF($W399=CP$4,MAX(CP$1:CP398)+1,"")</f>
        <v/>
      </c>
      <c r="CQ399" s="6" t="str">
        <f>IF($W399=CQ$4,MAX(CQ$1:CQ398)+1,"")</f>
        <v/>
      </c>
      <c r="CR399" s="6" t="str">
        <f>IF($W399=CR$4,MAX(CR$1:CR398)+1,"")</f>
        <v/>
      </c>
      <c r="CS399" s="6" t="str">
        <f>IF($W399=CS$4,MAX(CS$1:CS398)+1,"")</f>
        <v/>
      </c>
      <c r="CT399" s="5">
        <f t="shared" si="95"/>
        <v>26</v>
      </c>
      <c r="CU399" s="6" t="str">
        <f t="shared" si="96"/>
        <v>1709901845001</v>
      </c>
      <c r="CV399" s="5" t="str">
        <f t="shared" si="97"/>
        <v>เด็กชาย</v>
      </c>
      <c r="CW399" s="5" t="str" cm="1">
        <f t="array" ref="CW399">RIGHT(F399,MIN(LEN(SUBSTITUTE(F399,รายชื่อนักเรียนแยกห้อง!$AD$5:$AD$8,""))))</f>
        <v>จิรายุ</v>
      </c>
      <c r="CX399" s="6">
        <f t="shared" si="98"/>
        <v>0</v>
      </c>
      <c r="CY399" s="6" t="str">
        <f t="shared" si="99"/>
        <v/>
      </c>
      <c r="CZ399" s="5" t="str">
        <f t="shared" si="100"/>
        <v>มัธยมศึกษาปีที่ 3/2-0</v>
      </c>
      <c r="DA399" s="5" t="str">
        <f t="shared" si="101"/>
        <v>มัธยมศึกษาปีที่ 3/2-</v>
      </c>
      <c r="DC399" s="6" t="str">
        <f>IF(DB399="วิทย์-คณิต (เตรียมวิศวะ)",MAX($DC$1:DC398)+1,"")</f>
        <v/>
      </c>
      <c r="DD399" s="6" t="str">
        <f>IF(DB399="วิทย์-คณิต (วิทยาศาสตร์สุขภาพ)",MAX($DD$1:DD398)+1,"")</f>
        <v/>
      </c>
      <c r="DE399" s="6" t="str">
        <f>IF(DB399="ศิลป์การจัดการธุรกิจการค้าสมัยใหม่",MAX($DE$1:DE398)+1,"")</f>
        <v/>
      </c>
      <c r="DF399" s="6" t="str">
        <f>IF(DB399="ศิลป์ภาษาจีนเพื่อธุรกิจ 4.0",MAX($DF$1:DF398)+1,"")</f>
        <v/>
      </c>
      <c r="DG399" s="6" t="str">
        <f>IF(DB399="ศิลป์ภาษาอังกฤษเพื่อการสื่อสารธุรกิจ",MAX($DG$1:DG398)+1,"")</f>
        <v/>
      </c>
      <c r="DH399" s="6" t="str">
        <f>IF(DB399="นวัตกรรมการจัดการเกษตร",MAX($DH$1:DH398)+1,"")</f>
        <v/>
      </c>
      <c r="DI399" s="5">
        <f t="shared" si="102"/>
        <v>0</v>
      </c>
      <c r="DJ399" s="5" t="str">
        <f t="shared" si="103"/>
        <v>มัธยมศึกษาปีที่ 3/2-26</v>
      </c>
      <c r="DK399" s="5" t="str">
        <f t="shared" si="104"/>
        <v>-0</v>
      </c>
      <c r="DL399" s="5" t="str">
        <f t="shared" si="105"/>
        <v>มัธยมศึกษาปีที่ 3</v>
      </c>
    </row>
    <row r="400" spans="1:116">
      <c r="A400" s="5" t="str">
        <f t="shared" si="91"/>
        <v>มัธยมศึกษาปีที่ 3/2-27</v>
      </c>
      <c r="B400" s="5" t="str">
        <f t="shared" si="92"/>
        <v>ช68309-27</v>
      </c>
      <c r="C400" s="5" t="str">
        <f t="shared" si="93"/>
        <v>-0</v>
      </c>
      <c r="D400" s="8">
        <v>27</v>
      </c>
      <c r="E400" s="9" t="s">
        <v>2040</v>
      </c>
      <c r="F400" s="3" t="s">
        <v>2096</v>
      </c>
      <c r="G400" s="3" t="s">
        <v>2103</v>
      </c>
      <c r="H400" s="11">
        <v>1</v>
      </c>
      <c r="I400" s="11">
        <v>7</v>
      </c>
      <c r="J400" s="11">
        <v>0</v>
      </c>
      <c r="K400" s="11">
        <v>9</v>
      </c>
      <c r="L400" s="11">
        <v>9</v>
      </c>
      <c r="M400" s="11">
        <v>0</v>
      </c>
      <c r="N400" s="11">
        <v>1</v>
      </c>
      <c r="O400" s="11">
        <v>8</v>
      </c>
      <c r="P400" s="11">
        <v>5</v>
      </c>
      <c r="Q400" s="11">
        <v>2</v>
      </c>
      <c r="R400" s="11">
        <v>6</v>
      </c>
      <c r="S400" s="11">
        <v>6</v>
      </c>
      <c r="T400" s="11">
        <v>0</v>
      </c>
      <c r="U400" s="11" t="s">
        <v>584</v>
      </c>
      <c r="W400" s="6" t="str">
        <f>IF(X400="","",IF(X400=รายชื่อชมรม!$B$23,รายชื่อชมรม!$A$23,IF(X400=รายชื่อชมรม!$B$24,รายชื่อชมรม!$A$24,IF(X400=รายชื่อชมรม!$B$25,รายชื่อชมรม!$A$25,IF(X400=รายชื่อชมรม!$B$26,รายชื่อชมรม!$A$26,IF(X400=รายชื่อชมรม!$B$27,รายชื่อชมรม!$A$27,IF(X400=รายชื่อชมรม!$B$28,รายชื่อชมรม!$A$28,IF(X400=รายชื่อชมรม!$B$29,รายชื่อชมรม!$A$29,IF(X400=รายชื่อชมรม!$B$30,รายชื่อชมรม!$A$30,IF(X400=รายชื่อชมรม!$B$31,รายชื่อชมรม!$A$31,IF(X400=รายชื่อชมรม!$B$32,รายชื่อชมรม!$A$32,"-")))))))))))</f>
        <v>ช68309</v>
      </c>
      <c r="X400" s="6" t="s">
        <v>1410</v>
      </c>
      <c r="Y400" s="6" t="str">
        <f>IF(W400=0,"",IF(W400="-","",IF(W400="","",VLOOKUP(W400,รายชื่อชมรม!$A$3:$F$83,3,FALSE))))</f>
        <v>นางสาวจันทนา  เกิดจันทร์ตรง</v>
      </c>
      <c r="Z400" s="6" t="str">
        <f>IF(Y400=$Z$4,MAX(Z$1:$Z399)+1,"")</f>
        <v/>
      </c>
      <c r="AA400" s="6" t="str">
        <f>IF($Y400=AA$4,MAX(AA$1:AA399)+1,"")</f>
        <v/>
      </c>
      <c r="AB400" s="6" t="str">
        <f>IF($Y400=AB$4,MAX(AB$1:AB399)+1,"")</f>
        <v/>
      </c>
      <c r="AC400" s="6" t="str">
        <f>IF($Y400=AC$4,MAX(AC$1:AC399)+1,"")</f>
        <v/>
      </c>
      <c r="AD400" s="6" t="str">
        <f>IF($Y400=AD$4,MAX(AD$1:AD399)+1,"")</f>
        <v/>
      </c>
      <c r="AE400" s="6" t="str">
        <f>IF($Y400=AE$4,MAX(AE$1:AE399)+1,"")</f>
        <v/>
      </c>
      <c r="AF400" s="6" t="str">
        <f>IF($Y400=AF$4,MAX(AF$1:AF399)+1,"")</f>
        <v/>
      </c>
      <c r="AG400" s="6" t="str">
        <f>IF($Y400=AG$4,MAX(AG$1:AG399)+1,"")</f>
        <v/>
      </c>
      <c r="AH400" s="6">
        <f>IF($Y400=AH$4,MAX(AH$1:AH399)+1,"")</f>
        <v>95</v>
      </c>
      <c r="AI400" s="5">
        <f t="shared" si="94"/>
        <v>95</v>
      </c>
      <c r="AK400" s="6" t="str">
        <f>IF($W400=AK$4,MAX(AK$1:AK399)+1,"")</f>
        <v/>
      </c>
      <c r="AL400" s="6" t="str">
        <f>IF($W400=AL$4,MAX(AL$1:AL399)+1,"")</f>
        <v/>
      </c>
      <c r="AM400" s="6" t="str">
        <f>IF($W400=AM$4,MAX(AM$1:AM399)+1,"")</f>
        <v/>
      </c>
      <c r="AN400" s="6" t="str">
        <f>IF($W400=AN$4,MAX(AN$1:AN399)+1,"")</f>
        <v/>
      </c>
      <c r="AO400" s="6" t="str">
        <f>IF($W400=AO$4,MAX(AO$1:AO399)+1,"")</f>
        <v/>
      </c>
      <c r="AP400" s="6" t="str">
        <f>IF($W400=AP$4,MAX(AP$1:AP399)+1,"")</f>
        <v/>
      </c>
      <c r="AQ400" s="6" t="str">
        <f>IF($W400=AQ$4,MAX(AQ$1:AQ399)+1,"")</f>
        <v/>
      </c>
      <c r="AR400" s="6" t="str">
        <f>IF($W400=AR$4,MAX(AR$1:AR399)+1,"")</f>
        <v/>
      </c>
      <c r="AS400" s="6" t="str">
        <f>IF($W400=AS$4,MAX(AS$1:AS399)+1,"")</f>
        <v/>
      </c>
      <c r="AT400" s="6" t="str">
        <f>IF($W400=AT$4,MAX(AT$1:AT399)+1,"")</f>
        <v/>
      </c>
      <c r="AU400" s="6" t="str">
        <f>IF($W400=AU$4,MAX(AU$1:AU399)+1,"")</f>
        <v/>
      </c>
      <c r="AV400" s="6" t="str">
        <f>IF($W400=AV$4,MAX(AV$1:AV399)+1,"")</f>
        <v/>
      </c>
      <c r="AW400" s="6" t="str">
        <f>IF($W400=AW$4,MAX(AW$1:AW399)+1,"")</f>
        <v/>
      </c>
      <c r="AX400" s="6" t="str">
        <f>IF($W400=AX$4,MAX(AX$1:AX399)+1,"")</f>
        <v/>
      </c>
      <c r="AY400" s="6" t="str">
        <f>IF($W400=AY$4,MAX(AY$1:AY399)+1,"")</f>
        <v/>
      </c>
      <c r="AZ400" s="6" t="str">
        <f>IF($W400=AZ$4,MAX(AZ$1:AZ399)+1,"")</f>
        <v/>
      </c>
      <c r="BA400" s="6" t="str">
        <f>IF($W400=BA$4,MAX(BA$1:BA399)+1,"")</f>
        <v/>
      </c>
      <c r="BB400" s="6" t="str">
        <f>IF($W400=BB$4,MAX(BB$1:BB399)+1,"")</f>
        <v/>
      </c>
      <c r="BC400" s="6" t="str">
        <f>IF($W400=BC$4,MAX(BC$1:BC399)+1,"")</f>
        <v/>
      </c>
      <c r="BD400" s="6" t="str">
        <f>IF($W400=BD$4,MAX(BD$1:BD399)+1,"")</f>
        <v/>
      </c>
      <c r="BE400" s="6" t="str">
        <f>IF($W400=BE$4,MAX(BE$1:BE399)+1,"")</f>
        <v/>
      </c>
      <c r="BF400" s="6" t="str">
        <f>IF($W400=BF$4,MAX(BF$1:BF399)+1,"")</f>
        <v/>
      </c>
      <c r="BG400" s="6" t="str">
        <f>IF($W400=BG$4,MAX(BG$1:BG399)+1,"")</f>
        <v/>
      </c>
      <c r="BH400" s="6" t="str">
        <f>IF($W400=BH$4,MAX(BH$1:BH399)+1,"")</f>
        <v/>
      </c>
      <c r="BI400" s="6" t="str">
        <f>IF($W400=BI$4,MAX(BI$1:BI399)+1,"")</f>
        <v/>
      </c>
      <c r="BJ400" s="6" t="str">
        <f>IF($W400=BJ$4,MAX(BJ$1:BJ399)+1,"")</f>
        <v/>
      </c>
      <c r="BK400" s="6" t="str">
        <f>IF($W400=BK$4,MAX(BK$1:BK399)+1,"")</f>
        <v/>
      </c>
      <c r="BL400" s="6" t="str">
        <f>IF($W400=BL$4,MAX(BL$1:BL399)+1,"")</f>
        <v/>
      </c>
      <c r="BM400" s="6" t="str">
        <f>IF($W400=BM$4,MAX(BM$1:BM399)+1,"")</f>
        <v/>
      </c>
      <c r="BN400" s="6">
        <f>IF($W400=BN$4,MAX(BN$1:BN399)+1,"")</f>
        <v>27</v>
      </c>
      <c r="BO400" s="6" t="str">
        <f>IF($W400=BO$4,MAX(BO$1:BO399)+1,"")</f>
        <v/>
      </c>
      <c r="BP400" s="6" t="str">
        <f>IF($W400=BP$4,MAX(BP$1:BP399)+1,"")</f>
        <v/>
      </c>
      <c r="BQ400" s="6" t="str">
        <f>IF($W400=BQ$4,MAX(BQ$1:BQ399)+1,"")</f>
        <v/>
      </c>
      <c r="BR400" s="6" t="str">
        <f>IF($W400=BR$4,MAX(BR$1:BR399)+1,"")</f>
        <v/>
      </c>
      <c r="BS400" s="6" t="str">
        <f>IF($W400=BS$4,MAX(BS$1:BS399)+1,"")</f>
        <v/>
      </c>
      <c r="BT400" s="6" t="str">
        <f>IF($W400=BT$4,MAX(BT$1:BT399)+1,"")</f>
        <v/>
      </c>
      <c r="BU400" s="6" t="str">
        <f>IF($W400=BU$4,MAX(BU$1:BU399)+1,"")</f>
        <v/>
      </c>
      <c r="BV400" s="6" t="str">
        <f>IF($W400=BV$4,MAX(BV$1:BV399)+1,"")</f>
        <v/>
      </c>
      <c r="BW400" s="6" t="str">
        <f>IF($W400=BW$4,MAX(BW$1:BW399)+1,"")</f>
        <v/>
      </c>
      <c r="BX400" s="6" t="str">
        <f>IF($W400=BX$4,MAX(BX$1:BX399)+1,"")</f>
        <v/>
      </c>
      <c r="BY400" s="6" t="str">
        <f>IF($W400=BY$4,MAX(BY$1:BY399)+1,"")</f>
        <v/>
      </c>
      <c r="BZ400" s="6" t="str">
        <f>IF($W400=BZ$4,MAX(BZ$1:BZ399)+1,"")</f>
        <v/>
      </c>
      <c r="CA400" s="6" t="str">
        <f>IF($W400=CA$4,MAX(CA$1:CA399)+1,"")</f>
        <v/>
      </c>
      <c r="CB400" s="6" t="str">
        <f>IF($W400=CB$4,MAX(CB$1:CB399)+1,"")</f>
        <v/>
      </c>
      <c r="CC400" s="6" t="str">
        <f>IF($W400=CC$4,MAX(CC$1:CC399)+1,"")</f>
        <v/>
      </c>
      <c r="CD400" s="6" t="str">
        <f>IF($W400=CD$4,MAX(CD$1:CD399)+1,"")</f>
        <v/>
      </c>
      <c r="CE400" s="6" t="str">
        <f>IF($W400=CE$4,MAX(CE$1:CE399)+1,"")</f>
        <v/>
      </c>
      <c r="CF400" s="6" t="str">
        <f>IF($W400=CF$4,MAX(CF$1:CF399)+1,"")</f>
        <v/>
      </c>
      <c r="CG400" s="6" t="str">
        <f>IF($W400=CG$4,MAX(CG$1:CG399)+1,"")</f>
        <v/>
      </c>
      <c r="CH400" s="6" t="str">
        <f>IF($W400=CH$4,MAX(CH$1:CH399)+1,"")</f>
        <v/>
      </c>
      <c r="CI400" s="6" t="str">
        <f>IF($W400=CI$4,MAX(CI$1:CI399)+1,"")</f>
        <v/>
      </c>
      <c r="CJ400" s="6" t="str">
        <f>IF($W400=CJ$4,MAX(CJ$1:CJ399)+1,"")</f>
        <v/>
      </c>
      <c r="CK400" s="6" t="str">
        <f>IF($W400=CK$4,MAX(CK$1:CK399)+1,"")</f>
        <v/>
      </c>
      <c r="CL400" s="6" t="str">
        <f>IF($W400=CL$4,MAX(CL$1:CL399)+1,"")</f>
        <v/>
      </c>
      <c r="CM400" s="6" t="str">
        <f>IF($W400=CM$4,MAX(CM$1:CM399)+1,"")</f>
        <v/>
      </c>
      <c r="CN400" s="6" t="str">
        <f>IF($W400=CN$4,MAX(CN$1:CN399)+1,"")</f>
        <v/>
      </c>
      <c r="CO400" s="6" t="str">
        <f>IF($W400=CO$4,MAX(CO$1:CO399)+1,"")</f>
        <v/>
      </c>
      <c r="CP400" s="6" t="str">
        <f>IF($W400=CP$4,MAX(CP$1:CP399)+1,"")</f>
        <v/>
      </c>
      <c r="CQ400" s="6" t="str">
        <f>IF($W400=CQ$4,MAX(CQ$1:CQ399)+1,"")</f>
        <v/>
      </c>
      <c r="CR400" s="6" t="str">
        <f>IF($W400=CR$4,MAX(CR$1:CR399)+1,"")</f>
        <v/>
      </c>
      <c r="CS400" s="6" t="str">
        <f>IF($W400=CS$4,MAX(CS$1:CS399)+1,"")</f>
        <v/>
      </c>
      <c r="CT400" s="5">
        <f t="shared" si="95"/>
        <v>27</v>
      </c>
      <c r="CU400" s="6" t="str">
        <f t="shared" si="96"/>
        <v>1709901852660</v>
      </c>
      <c r="CV400" s="5" t="str">
        <f t="shared" si="97"/>
        <v>เด็กชาย</v>
      </c>
      <c r="CW400" s="5" t="str" cm="1">
        <f t="array" ref="CW400">RIGHT(F400,MIN(LEN(SUBSTITUTE(F400,รายชื่อนักเรียนแยกห้อง!$AD$5:$AD$8,""))))</f>
        <v>ภรัณยู</v>
      </c>
      <c r="CX400" s="6">
        <f t="shared" si="98"/>
        <v>0</v>
      </c>
      <c r="CY400" s="6" t="str">
        <f t="shared" si="99"/>
        <v/>
      </c>
      <c r="CZ400" s="5" t="str">
        <f t="shared" si="100"/>
        <v>มัธยมศึกษาปีที่ 3/2-0</v>
      </c>
      <c r="DA400" s="5" t="str">
        <f t="shared" si="101"/>
        <v>มัธยมศึกษาปีที่ 3/2-</v>
      </c>
      <c r="DC400" s="6" t="str">
        <f>IF(DB400="วิทย์-คณิต (เตรียมวิศวะ)",MAX($DC$1:DC399)+1,"")</f>
        <v/>
      </c>
      <c r="DD400" s="6" t="str">
        <f>IF(DB400="วิทย์-คณิต (วิทยาศาสตร์สุขภาพ)",MAX($DD$1:DD399)+1,"")</f>
        <v/>
      </c>
      <c r="DE400" s="6" t="str">
        <f>IF(DB400="ศิลป์การจัดการธุรกิจการค้าสมัยใหม่",MAX($DE$1:DE399)+1,"")</f>
        <v/>
      </c>
      <c r="DF400" s="6" t="str">
        <f>IF(DB400="ศิลป์ภาษาจีนเพื่อธุรกิจ 4.0",MAX($DF$1:DF399)+1,"")</f>
        <v/>
      </c>
      <c r="DG400" s="6" t="str">
        <f>IF(DB400="ศิลป์ภาษาอังกฤษเพื่อการสื่อสารธุรกิจ",MAX($DG$1:DG399)+1,"")</f>
        <v/>
      </c>
      <c r="DH400" s="6" t="str">
        <f>IF(DB400="นวัตกรรมการจัดการเกษตร",MAX($DH$1:DH399)+1,"")</f>
        <v/>
      </c>
      <c r="DI400" s="5">
        <f t="shared" si="102"/>
        <v>0</v>
      </c>
      <c r="DJ400" s="5" t="str">
        <f t="shared" si="103"/>
        <v>มัธยมศึกษาปีที่ 3/2-27</v>
      </c>
      <c r="DK400" s="5" t="str">
        <f t="shared" si="104"/>
        <v>-0</v>
      </c>
      <c r="DL400" s="5" t="str">
        <f t="shared" si="105"/>
        <v>มัธยมศึกษาปีที่ 3</v>
      </c>
    </row>
    <row r="401" spans="1:116">
      <c r="A401" s="5" t="str">
        <f t="shared" si="91"/>
        <v>มัธยมศึกษาปีที่ 3/2-28</v>
      </c>
      <c r="B401" s="5" t="str">
        <f t="shared" si="92"/>
        <v>ช68309-28</v>
      </c>
      <c r="C401" s="5" t="str">
        <f t="shared" si="93"/>
        <v>-0</v>
      </c>
      <c r="D401" s="8">
        <v>28</v>
      </c>
      <c r="E401" s="9" t="s">
        <v>2042</v>
      </c>
      <c r="F401" s="3" t="s">
        <v>2098</v>
      </c>
      <c r="G401" s="3" t="s">
        <v>2104</v>
      </c>
      <c r="H401" s="11">
        <v>1</v>
      </c>
      <c r="I401" s="11">
        <v>1</v>
      </c>
      <c r="J401" s="11">
        <v>3</v>
      </c>
      <c r="K401" s="11">
        <v>8</v>
      </c>
      <c r="L401" s="11">
        <v>9</v>
      </c>
      <c r="M401" s="11">
        <v>0</v>
      </c>
      <c r="N401" s="11">
        <v>0</v>
      </c>
      <c r="O401" s="11">
        <v>0</v>
      </c>
      <c r="P401" s="11">
        <v>3</v>
      </c>
      <c r="Q401" s="11">
        <v>9</v>
      </c>
      <c r="R401" s="11">
        <v>5</v>
      </c>
      <c r="S401" s="11">
        <v>4</v>
      </c>
      <c r="T401" s="11">
        <v>4</v>
      </c>
      <c r="U401" s="11" t="s">
        <v>584</v>
      </c>
      <c r="W401" s="6" t="str">
        <f>IF(X401="","",IF(X401=รายชื่อชมรม!$B$23,รายชื่อชมรม!$A$23,IF(X401=รายชื่อชมรม!$B$24,รายชื่อชมรม!$A$24,IF(X401=รายชื่อชมรม!$B$25,รายชื่อชมรม!$A$25,IF(X401=รายชื่อชมรม!$B$26,รายชื่อชมรม!$A$26,IF(X401=รายชื่อชมรม!$B$27,รายชื่อชมรม!$A$27,IF(X401=รายชื่อชมรม!$B$28,รายชื่อชมรม!$A$28,IF(X401=รายชื่อชมรม!$B$29,รายชื่อชมรม!$A$29,IF(X401=รายชื่อชมรม!$B$30,รายชื่อชมรม!$A$30,IF(X401=รายชื่อชมรม!$B$31,รายชื่อชมรม!$A$31,IF(X401=รายชื่อชมรม!$B$32,รายชื่อชมรม!$A$32,"-")))))))))))</f>
        <v>ช68309</v>
      </c>
      <c r="X401" s="6" t="s">
        <v>1410</v>
      </c>
      <c r="Y401" s="6" t="str">
        <f>IF(W401=0,"",IF(W401="-","",IF(W401="","",VLOOKUP(W401,รายชื่อชมรม!$A$3:$F$83,3,FALSE))))</f>
        <v>นางสาวจันทนา  เกิดจันทร์ตรง</v>
      </c>
      <c r="Z401" s="6" t="str">
        <f>IF(Y401=$Z$4,MAX(Z$1:$Z400)+1,"")</f>
        <v/>
      </c>
      <c r="AA401" s="6" t="str">
        <f>IF($Y401=AA$4,MAX(AA$1:AA400)+1,"")</f>
        <v/>
      </c>
      <c r="AB401" s="6" t="str">
        <f>IF($Y401=AB$4,MAX(AB$1:AB400)+1,"")</f>
        <v/>
      </c>
      <c r="AC401" s="6" t="str">
        <f>IF($Y401=AC$4,MAX(AC$1:AC400)+1,"")</f>
        <v/>
      </c>
      <c r="AD401" s="6" t="str">
        <f>IF($Y401=AD$4,MAX(AD$1:AD400)+1,"")</f>
        <v/>
      </c>
      <c r="AE401" s="6" t="str">
        <f>IF($Y401=AE$4,MAX(AE$1:AE400)+1,"")</f>
        <v/>
      </c>
      <c r="AF401" s="6" t="str">
        <f>IF($Y401=AF$4,MAX(AF$1:AF400)+1,"")</f>
        <v/>
      </c>
      <c r="AG401" s="6" t="str">
        <f>IF($Y401=AG$4,MAX(AG$1:AG400)+1,"")</f>
        <v/>
      </c>
      <c r="AH401" s="6">
        <f>IF($Y401=AH$4,MAX(AH$1:AH400)+1,"")</f>
        <v>96</v>
      </c>
      <c r="AI401" s="5">
        <f t="shared" si="94"/>
        <v>96</v>
      </c>
      <c r="AK401" s="6" t="str">
        <f>IF($W401=AK$4,MAX(AK$1:AK400)+1,"")</f>
        <v/>
      </c>
      <c r="AL401" s="6" t="str">
        <f>IF($W401=AL$4,MAX(AL$1:AL400)+1,"")</f>
        <v/>
      </c>
      <c r="AM401" s="6" t="str">
        <f>IF($W401=AM$4,MAX(AM$1:AM400)+1,"")</f>
        <v/>
      </c>
      <c r="AN401" s="6" t="str">
        <f>IF($W401=AN$4,MAX(AN$1:AN400)+1,"")</f>
        <v/>
      </c>
      <c r="AO401" s="6" t="str">
        <f>IF($W401=AO$4,MAX(AO$1:AO400)+1,"")</f>
        <v/>
      </c>
      <c r="AP401" s="6" t="str">
        <f>IF($W401=AP$4,MAX(AP$1:AP400)+1,"")</f>
        <v/>
      </c>
      <c r="AQ401" s="6" t="str">
        <f>IF($W401=AQ$4,MAX(AQ$1:AQ400)+1,"")</f>
        <v/>
      </c>
      <c r="AR401" s="6" t="str">
        <f>IF($W401=AR$4,MAX(AR$1:AR400)+1,"")</f>
        <v/>
      </c>
      <c r="AS401" s="6" t="str">
        <f>IF($W401=AS$4,MAX(AS$1:AS400)+1,"")</f>
        <v/>
      </c>
      <c r="AT401" s="6" t="str">
        <f>IF($W401=AT$4,MAX(AT$1:AT400)+1,"")</f>
        <v/>
      </c>
      <c r="AU401" s="6" t="str">
        <f>IF($W401=AU$4,MAX(AU$1:AU400)+1,"")</f>
        <v/>
      </c>
      <c r="AV401" s="6" t="str">
        <f>IF($W401=AV$4,MAX(AV$1:AV400)+1,"")</f>
        <v/>
      </c>
      <c r="AW401" s="6" t="str">
        <f>IF($W401=AW$4,MAX(AW$1:AW400)+1,"")</f>
        <v/>
      </c>
      <c r="AX401" s="6" t="str">
        <f>IF($W401=AX$4,MAX(AX$1:AX400)+1,"")</f>
        <v/>
      </c>
      <c r="AY401" s="6" t="str">
        <f>IF($W401=AY$4,MAX(AY$1:AY400)+1,"")</f>
        <v/>
      </c>
      <c r="AZ401" s="6" t="str">
        <f>IF($W401=AZ$4,MAX(AZ$1:AZ400)+1,"")</f>
        <v/>
      </c>
      <c r="BA401" s="6" t="str">
        <f>IF($W401=BA$4,MAX(BA$1:BA400)+1,"")</f>
        <v/>
      </c>
      <c r="BB401" s="6" t="str">
        <f>IF($W401=BB$4,MAX(BB$1:BB400)+1,"")</f>
        <v/>
      </c>
      <c r="BC401" s="6" t="str">
        <f>IF($W401=BC$4,MAX(BC$1:BC400)+1,"")</f>
        <v/>
      </c>
      <c r="BD401" s="6" t="str">
        <f>IF($W401=BD$4,MAX(BD$1:BD400)+1,"")</f>
        <v/>
      </c>
      <c r="BE401" s="6" t="str">
        <f>IF($W401=BE$4,MAX(BE$1:BE400)+1,"")</f>
        <v/>
      </c>
      <c r="BF401" s="6" t="str">
        <f>IF($W401=BF$4,MAX(BF$1:BF400)+1,"")</f>
        <v/>
      </c>
      <c r="BG401" s="6" t="str">
        <f>IF($W401=BG$4,MAX(BG$1:BG400)+1,"")</f>
        <v/>
      </c>
      <c r="BH401" s="6" t="str">
        <f>IF($W401=BH$4,MAX(BH$1:BH400)+1,"")</f>
        <v/>
      </c>
      <c r="BI401" s="6" t="str">
        <f>IF($W401=BI$4,MAX(BI$1:BI400)+1,"")</f>
        <v/>
      </c>
      <c r="BJ401" s="6" t="str">
        <f>IF($W401=BJ$4,MAX(BJ$1:BJ400)+1,"")</f>
        <v/>
      </c>
      <c r="BK401" s="6" t="str">
        <f>IF($W401=BK$4,MAX(BK$1:BK400)+1,"")</f>
        <v/>
      </c>
      <c r="BL401" s="6" t="str">
        <f>IF($W401=BL$4,MAX(BL$1:BL400)+1,"")</f>
        <v/>
      </c>
      <c r="BM401" s="6" t="str">
        <f>IF($W401=BM$4,MAX(BM$1:BM400)+1,"")</f>
        <v/>
      </c>
      <c r="BN401" s="6">
        <f>IF($W401=BN$4,MAX(BN$1:BN400)+1,"")</f>
        <v>28</v>
      </c>
      <c r="BO401" s="6" t="str">
        <f>IF($W401=BO$4,MAX(BO$1:BO400)+1,"")</f>
        <v/>
      </c>
      <c r="BP401" s="6" t="str">
        <f>IF($W401=BP$4,MAX(BP$1:BP400)+1,"")</f>
        <v/>
      </c>
      <c r="BQ401" s="6" t="str">
        <f>IF($W401=BQ$4,MAX(BQ$1:BQ400)+1,"")</f>
        <v/>
      </c>
      <c r="BR401" s="6" t="str">
        <f>IF($W401=BR$4,MAX(BR$1:BR400)+1,"")</f>
        <v/>
      </c>
      <c r="BS401" s="6" t="str">
        <f>IF($W401=BS$4,MAX(BS$1:BS400)+1,"")</f>
        <v/>
      </c>
      <c r="BT401" s="6" t="str">
        <f>IF($W401=BT$4,MAX(BT$1:BT400)+1,"")</f>
        <v/>
      </c>
      <c r="BU401" s="6" t="str">
        <f>IF($W401=BU$4,MAX(BU$1:BU400)+1,"")</f>
        <v/>
      </c>
      <c r="BV401" s="6" t="str">
        <f>IF($W401=BV$4,MAX(BV$1:BV400)+1,"")</f>
        <v/>
      </c>
      <c r="BW401" s="6" t="str">
        <f>IF($W401=BW$4,MAX(BW$1:BW400)+1,"")</f>
        <v/>
      </c>
      <c r="BX401" s="6" t="str">
        <f>IF($W401=BX$4,MAX(BX$1:BX400)+1,"")</f>
        <v/>
      </c>
      <c r="BY401" s="6" t="str">
        <f>IF($W401=BY$4,MAX(BY$1:BY400)+1,"")</f>
        <v/>
      </c>
      <c r="BZ401" s="6" t="str">
        <f>IF($W401=BZ$4,MAX(BZ$1:BZ400)+1,"")</f>
        <v/>
      </c>
      <c r="CA401" s="6" t="str">
        <f>IF($W401=CA$4,MAX(CA$1:CA400)+1,"")</f>
        <v/>
      </c>
      <c r="CB401" s="6" t="str">
        <f>IF($W401=CB$4,MAX(CB$1:CB400)+1,"")</f>
        <v/>
      </c>
      <c r="CC401" s="6" t="str">
        <f>IF($W401=CC$4,MAX(CC$1:CC400)+1,"")</f>
        <v/>
      </c>
      <c r="CD401" s="6" t="str">
        <f>IF($W401=CD$4,MAX(CD$1:CD400)+1,"")</f>
        <v/>
      </c>
      <c r="CE401" s="6" t="str">
        <f>IF($W401=CE$4,MAX(CE$1:CE400)+1,"")</f>
        <v/>
      </c>
      <c r="CF401" s="6" t="str">
        <f>IF($W401=CF$4,MAX(CF$1:CF400)+1,"")</f>
        <v/>
      </c>
      <c r="CG401" s="6" t="str">
        <f>IF($W401=CG$4,MAX(CG$1:CG400)+1,"")</f>
        <v/>
      </c>
      <c r="CH401" s="6" t="str">
        <f>IF($W401=CH$4,MAX(CH$1:CH400)+1,"")</f>
        <v/>
      </c>
      <c r="CI401" s="6" t="str">
        <f>IF($W401=CI$4,MAX(CI$1:CI400)+1,"")</f>
        <v/>
      </c>
      <c r="CJ401" s="6" t="str">
        <f>IF($W401=CJ$4,MAX(CJ$1:CJ400)+1,"")</f>
        <v/>
      </c>
      <c r="CK401" s="6" t="str">
        <f>IF($W401=CK$4,MAX(CK$1:CK400)+1,"")</f>
        <v/>
      </c>
      <c r="CL401" s="6" t="str">
        <f>IF($W401=CL$4,MAX(CL$1:CL400)+1,"")</f>
        <v/>
      </c>
      <c r="CM401" s="6" t="str">
        <f>IF($W401=CM$4,MAX(CM$1:CM400)+1,"")</f>
        <v/>
      </c>
      <c r="CN401" s="6" t="str">
        <f>IF($W401=CN$4,MAX(CN$1:CN400)+1,"")</f>
        <v/>
      </c>
      <c r="CO401" s="6" t="str">
        <f>IF($W401=CO$4,MAX(CO$1:CO400)+1,"")</f>
        <v/>
      </c>
      <c r="CP401" s="6" t="str">
        <f>IF($W401=CP$4,MAX(CP$1:CP400)+1,"")</f>
        <v/>
      </c>
      <c r="CQ401" s="6" t="str">
        <f>IF($W401=CQ$4,MAX(CQ$1:CQ400)+1,"")</f>
        <v/>
      </c>
      <c r="CR401" s="6" t="str">
        <f>IF($W401=CR$4,MAX(CR$1:CR400)+1,"")</f>
        <v/>
      </c>
      <c r="CS401" s="6" t="str">
        <f>IF($W401=CS$4,MAX(CS$1:CS400)+1,"")</f>
        <v/>
      </c>
      <c r="CT401" s="5">
        <f t="shared" si="95"/>
        <v>28</v>
      </c>
      <c r="CU401" s="6" t="str">
        <f t="shared" si="96"/>
        <v>1138900039544</v>
      </c>
      <c r="CV401" s="5" t="str">
        <f t="shared" si="97"/>
        <v>เด็กชาย</v>
      </c>
      <c r="CW401" s="5" t="str" cm="1">
        <f t="array" ref="CW401">RIGHT(F401,MIN(LEN(SUBSTITUTE(F401,รายชื่อนักเรียนแยกห้อง!$AD$5:$AD$8,""))))</f>
        <v>ทีปกร</v>
      </c>
      <c r="CX401" s="6">
        <f t="shared" si="98"/>
        <v>0</v>
      </c>
      <c r="CY401" s="6" t="str">
        <f t="shared" si="99"/>
        <v/>
      </c>
      <c r="CZ401" s="5" t="str">
        <f t="shared" si="100"/>
        <v>มัธยมศึกษาปีที่ 3/2-0</v>
      </c>
      <c r="DA401" s="5" t="str">
        <f t="shared" si="101"/>
        <v>มัธยมศึกษาปีที่ 3/2-</v>
      </c>
      <c r="DC401" s="6" t="str">
        <f>IF(DB401="วิทย์-คณิต (เตรียมวิศวะ)",MAX($DC$1:DC400)+1,"")</f>
        <v/>
      </c>
      <c r="DD401" s="6" t="str">
        <f>IF(DB401="วิทย์-คณิต (วิทยาศาสตร์สุขภาพ)",MAX($DD$1:DD400)+1,"")</f>
        <v/>
      </c>
      <c r="DE401" s="6" t="str">
        <f>IF(DB401="ศิลป์การจัดการธุรกิจการค้าสมัยใหม่",MAX($DE$1:DE400)+1,"")</f>
        <v/>
      </c>
      <c r="DF401" s="6" t="str">
        <f>IF(DB401="ศิลป์ภาษาจีนเพื่อธุรกิจ 4.0",MAX($DF$1:DF400)+1,"")</f>
        <v/>
      </c>
      <c r="DG401" s="6" t="str">
        <f>IF(DB401="ศิลป์ภาษาอังกฤษเพื่อการสื่อสารธุรกิจ",MAX($DG$1:DG400)+1,"")</f>
        <v/>
      </c>
      <c r="DH401" s="6" t="str">
        <f>IF(DB401="นวัตกรรมการจัดการเกษตร",MAX($DH$1:DH400)+1,"")</f>
        <v/>
      </c>
      <c r="DI401" s="5">
        <f t="shared" si="102"/>
        <v>0</v>
      </c>
      <c r="DJ401" s="5" t="str">
        <f t="shared" si="103"/>
        <v>มัธยมศึกษาปีที่ 3/2-28</v>
      </c>
      <c r="DK401" s="5" t="str">
        <f t="shared" si="104"/>
        <v>-0</v>
      </c>
      <c r="DL401" s="5" t="str">
        <f t="shared" si="105"/>
        <v>มัธยมศึกษาปีที่ 3</v>
      </c>
    </row>
    <row r="402" spans="1:116">
      <c r="A402" s="5" t="str">
        <f t="shared" si="91"/>
        <v>มัธยมศึกษาปีที่ 3/2-29</v>
      </c>
      <c r="B402" s="5" t="str">
        <f t="shared" si="92"/>
        <v>ช68309-29</v>
      </c>
      <c r="C402" s="5" t="str">
        <f t="shared" si="93"/>
        <v>-0</v>
      </c>
      <c r="D402" s="8">
        <v>29</v>
      </c>
      <c r="E402" s="9" t="s">
        <v>2044</v>
      </c>
      <c r="F402" s="3" t="s">
        <v>2347</v>
      </c>
      <c r="G402" s="3" t="s">
        <v>2348</v>
      </c>
      <c r="H402" s="11">
        <v>1</v>
      </c>
      <c r="I402" s="11">
        <v>1</v>
      </c>
      <c r="J402" s="11">
        <v>3</v>
      </c>
      <c r="K402" s="11">
        <v>9</v>
      </c>
      <c r="L402" s="11">
        <v>6</v>
      </c>
      <c r="M402" s="11">
        <v>0</v>
      </c>
      <c r="N402" s="11">
        <v>0</v>
      </c>
      <c r="O402" s="11">
        <v>5</v>
      </c>
      <c r="P402" s="11">
        <v>7</v>
      </c>
      <c r="Q402" s="11">
        <v>0</v>
      </c>
      <c r="R402" s="11">
        <v>3</v>
      </c>
      <c r="S402" s="11">
        <v>5</v>
      </c>
      <c r="T402" s="11">
        <v>1</v>
      </c>
      <c r="U402" s="11" t="s">
        <v>584</v>
      </c>
      <c r="W402" s="6" t="str">
        <f>IF(X402="","",IF(X402=รายชื่อชมรม!$B$23,รายชื่อชมรม!$A$23,IF(X402=รายชื่อชมรม!$B$24,รายชื่อชมรม!$A$24,IF(X402=รายชื่อชมรม!$B$25,รายชื่อชมรม!$A$25,IF(X402=รายชื่อชมรม!$B$26,รายชื่อชมรม!$A$26,IF(X402=รายชื่อชมรม!$B$27,รายชื่อชมรม!$A$27,IF(X402=รายชื่อชมรม!$B$28,รายชื่อชมรม!$A$28,IF(X402=รายชื่อชมรม!$B$29,รายชื่อชมรม!$A$29,IF(X402=รายชื่อชมรม!$B$30,รายชื่อชมรม!$A$30,IF(X402=รายชื่อชมรม!$B$31,รายชื่อชมรม!$A$31,IF(X402=รายชื่อชมรม!$B$32,รายชื่อชมรม!$A$32,"-")))))))))))</f>
        <v>ช68309</v>
      </c>
      <c r="X402" s="6" t="s">
        <v>1410</v>
      </c>
      <c r="Y402" s="6" t="str">
        <f>IF(W402=0,"",IF(W402="-","",IF(W402="","",VLOOKUP(W402,รายชื่อชมรม!$A$3:$F$83,3,FALSE))))</f>
        <v>นางสาวจันทนา  เกิดจันทร์ตรง</v>
      </c>
      <c r="Z402" s="6" t="str">
        <f>IF(Y402=$Z$4,MAX(Z$1:$Z401)+1,"")</f>
        <v/>
      </c>
      <c r="AA402" s="6" t="str">
        <f>IF($Y402=AA$4,MAX(AA$1:AA401)+1,"")</f>
        <v/>
      </c>
      <c r="AB402" s="6" t="str">
        <f>IF($Y402=AB$4,MAX(AB$1:AB401)+1,"")</f>
        <v/>
      </c>
      <c r="AC402" s="6" t="str">
        <f>IF($Y402=AC$4,MAX(AC$1:AC401)+1,"")</f>
        <v/>
      </c>
      <c r="AD402" s="6" t="str">
        <f>IF($Y402=AD$4,MAX(AD$1:AD401)+1,"")</f>
        <v/>
      </c>
      <c r="AE402" s="6" t="str">
        <f>IF($Y402=AE$4,MAX(AE$1:AE401)+1,"")</f>
        <v/>
      </c>
      <c r="AF402" s="6" t="str">
        <f>IF($Y402=AF$4,MAX(AF$1:AF401)+1,"")</f>
        <v/>
      </c>
      <c r="AG402" s="6" t="str">
        <f>IF($Y402=AG$4,MAX(AG$1:AG401)+1,"")</f>
        <v/>
      </c>
      <c r="AH402" s="6">
        <f>IF($Y402=AH$4,MAX(AH$1:AH401)+1,"")</f>
        <v>97</v>
      </c>
      <c r="AI402" s="5">
        <f t="shared" si="94"/>
        <v>97</v>
      </c>
      <c r="AK402" s="6" t="str">
        <f>IF($W402=AK$4,MAX(AK$1:AK401)+1,"")</f>
        <v/>
      </c>
      <c r="AL402" s="6" t="str">
        <f>IF($W402=AL$4,MAX(AL$1:AL401)+1,"")</f>
        <v/>
      </c>
      <c r="AM402" s="6" t="str">
        <f>IF($W402=AM$4,MAX(AM$1:AM401)+1,"")</f>
        <v/>
      </c>
      <c r="AN402" s="6" t="str">
        <f>IF($W402=AN$4,MAX(AN$1:AN401)+1,"")</f>
        <v/>
      </c>
      <c r="AO402" s="6" t="str">
        <f>IF($W402=AO$4,MAX(AO$1:AO401)+1,"")</f>
        <v/>
      </c>
      <c r="AP402" s="6" t="str">
        <f>IF($W402=AP$4,MAX(AP$1:AP401)+1,"")</f>
        <v/>
      </c>
      <c r="AQ402" s="6" t="str">
        <f>IF($W402=AQ$4,MAX(AQ$1:AQ401)+1,"")</f>
        <v/>
      </c>
      <c r="AR402" s="6" t="str">
        <f>IF($W402=AR$4,MAX(AR$1:AR401)+1,"")</f>
        <v/>
      </c>
      <c r="AS402" s="6" t="str">
        <f>IF($W402=AS$4,MAX(AS$1:AS401)+1,"")</f>
        <v/>
      </c>
      <c r="AT402" s="6" t="str">
        <f>IF($W402=AT$4,MAX(AT$1:AT401)+1,"")</f>
        <v/>
      </c>
      <c r="AU402" s="6" t="str">
        <f>IF($W402=AU$4,MAX(AU$1:AU401)+1,"")</f>
        <v/>
      </c>
      <c r="AV402" s="6" t="str">
        <f>IF($W402=AV$4,MAX(AV$1:AV401)+1,"")</f>
        <v/>
      </c>
      <c r="AW402" s="6" t="str">
        <f>IF($W402=AW$4,MAX(AW$1:AW401)+1,"")</f>
        <v/>
      </c>
      <c r="AX402" s="6" t="str">
        <f>IF($W402=AX$4,MAX(AX$1:AX401)+1,"")</f>
        <v/>
      </c>
      <c r="AY402" s="6" t="str">
        <f>IF($W402=AY$4,MAX(AY$1:AY401)+1,"")</f>
        <v/>
      </c>
      <c r="AZ402" s="6" t="str">
        <f>IF($W402=AZ$4,MAX(AZ$1:AZ401)+1,"")</f>
        <v/>
      </c>
      <c r="BA402" s="6" t="str">
        <f>IF($W402=BA$4,MAX(BA$1:BA401)+1,"")</f>
        <v/>
      </c>
      <c r="BB402" s="6" t="str">
        <f>IF($W402=BB$4,MAX(BB$1:BB401)+1,"")</f>
        <v/>
      </c>
      <c r="BC402" s="6" t="str">
        <f>IF($W402=BC$4,MAX(BC$1:BC401)+1,"")</f>
        <v/>
      </c>
      <c r="BD402" s="6" t="str">
        <f>IF($W402=BD$4,MAX(BD$1:BD401)+1,"")</f>
        <v/>
      </c>
      <c r="BE402" s="6" t="str">
        <f>IF($W402=BE$4,MAX(BE$1:BE401)+1,"")</f>
        <v/>
      </c>
      <c r="BF402" s="6" t="str">
        <f>IF($W402=BF$4,MAX(BF$1:BF401)+1,"")</f>
        <v/>
      </c>
      <c r="BG402" s="6" t="str">
        <f>IF($W402=BG$4,MAX(BG$1:BG401)+1,"")</f>
        <v/>
      </c>
      <c r="BH402" s="6" t="str">
        <f>IF($W402=BH$4,MAX(BH$1:BH401)+1,"")</f>
        <v/>
      </c>
      <c r="BI402" s="6" t="str">
        <f>IF($W402=BI$4,MAX(BI$1:BI401)+1,"")</f>
        <v/>
      </c>
      <c r="BJ402" s="6" t="str">
        <f>IF($W402=BJ$4,MAX(BJ$1:BJ401)+1,"")</f>
        <v/>
      </c>
      <c r="BK402" s="6" t="str">
        <f>IF($W402=BK$4,MAX(BK$1:BK401)+1,"")</f>
        <v/>
      </c>
      <c r="BL402" s="6" t="str">
        <f>IF($W402=BL$4,MAX(BL$1:BL401)+1,"")</f>
        <v/>
      </c>
      <c r="BM402" s="6" t="str">
        <f>IF($W402=BM$4,MAX(BM$1:BM401)+1,"")</f>
        <v/>
      </c>
      <c r="BN402" s="6">
        <f>IF($W402=BN$4,MAX(BN$1:BN401)+1,"")</f>
        <v>29</v>
      </c>
      <c r="BO402" s="6" t="str">
        <f>IF($W402=BO$4,MAX(BO$1:BO401)+1,"")</f>
        <v/>
      </c>
      <c r="BP402" s="6" t="str">
        <f>IF($W402=BP$4,MAX(BP$1:BP401)+1,"")</f>
        <v/>
      </c>
      <c r="BQ402" s="6" t="str">
        <f>IF($W402=BQ$4,MAX(BQ$1:BQ401)+1,"")</f>
        <v/>
      </c>
      <c r="BR402" s="6" t="str">
        <f>IF($W402=BR$4,MAX(BR$1:BR401)+1,"")</f>
        <v/>
      </c>
      <c r="BS402" s="6" t="str">
        <f>IF($W402=BS$4,MAX(BS$1:BS401)+1,"")</f>
        <v/>
      </c>
      <c r="BT402" s="6" t="str">
        <f>IF($W402=BT$4,MAX(BT$1:BT401)+1,"")</f>
        <v/>
      </c>
      <c r="BU402" s="6" t="str">
        <f>IF($W402=BU$4,MAX(BU$1:BU401)+1,"")</f>
        <v/>
      </c>
      <c r="BV402" s="6" t="str">
        <f>IF($W402=BV$4,MAX(BV$1:BV401)+1,"")</f>
        <v/>
      </c>
      <c r="BW402" s="6" t="str">
        <f>IF($W402=BW$4,MAX(BW$1:BW401)+1,"")</f>
        <v/>
      </c>
      <c r="BX402" s="6" t="str">
        <f>IF($W402=BX$4,MAX(BX$1:BX401)+1,"")</f>
        <v/>
      </c>
      <c r="BY402" s="6" t="str">
        <f>IF($W402=BY$4,MAX(BY$1:BY401)+1,"")</f>
        <v/>
      </c>
      <c r="BZ402" s="6" t="str">
        <f>IF($W402=BZ$4,MAX(BZ$1:BZ401)+1,"")</f>
        <v/>
      </c>
      <c r="CA402" s="6" t="str">
        <f>IF($W402=CA$4,MAX(CA$1:CA401)+1,"")</f>
        <v/>
      </c>
      <c r="CB402" s="6" t="str">
        <f>IF($W402=CB$4,MAX(CB$1:CB401)+1,"")</f>
        <v/>
      </c>
      <c r="CC402" s="6" t="str">
        <f>IF($W402=CC$4,MAX(CC$1:CC401)+1,"")</f>
        <v/>
      </c>
      <c r="CD402" s="6" t="str">
        <f>IF($W402=CD$4,MAX(CD$1:CD401)+1,"")</f>
        <v/>
      </c>
      <c r="CE402" s="6" t="str">
        <f>IF($W402=CE$4,MAX(CE$1:CE401)+1,"")</f>
        <v/>
      </c>
      <c r="CF402" s="6" t="str">
        <f>IF($W402=CF$4,MAX(CF$1:CF401)+1,"")</f>
        <v/>
      </c>
      <c r="CG402" s="6" t="str">
        <f>IF($W402=CG$4,MAX(CG$1:CG401)+1,"")</f>
        <v/>
      </c>
      <c r="CH402" s="6" t="str">
        <f>IF($W402=CH$4,MAX(CH$1:CH401)+1,"")</f>
        <v/>
      </c>
      <c r="CI402" s="6" t="str">
        <f>IF($W402=CI$4,MAX(CI$1:CI401)+1,"")</f>
        <v/>
      </c>
      <c r="CJ402" s="6" t="str">
        <f>IF($W402=CJ$4,MAX(CJ$1:CJ401)+1,"")</f>
        <v/>
      </c>
      <c r="CK402" s="6" t="str">
        <f>IF($W402=CK$4,MAX(CK$1:CK401)+1,"")</f>
        <v/>
      </c>
      <c r="CL402" s="6" t="str">
        <f>IF($W402=CL$4,MAX(CL$1:CL401)+1,"")</f>
        <v/>
      </c>
      <c r="CM402" s="6" t="str">
        <f>IF($W402=CM$4,MAX(CM$1:CM401)+1,"")</f>
        <v/>
      </c>
      <c r="CN402" s="6" t="str">
        <f>IF($W402=CN$4,MAX(CN$1:CN401)+1,"")</f>
        <v/>
      </c>
      <c r="CO402" s="6" t="str">
        <f>IF($W402=CO$4,MAX(CO$1:CO401)+1,"")</f>
        <v/>
      </c>
      <c r="CP402" s="6" t="str">
        <f>IF($W402=CP$4,MAX(CP$1:CP401)+1,"")</f>
        <v/>
      </c>
      <c r="CQ402" s="6" t="str">
        <f>IF($W402=CQ$4,MAX(CQ$1:CQ401)+1,"")</f>
        <v/>
      </c>
      <c r="CR402" s="6" t="str">
        <f>IF($W402=CR$4,MAX(CR$1:CR401)+1,"")</f>
        <v/>
      </c>
      <c r="CS402" s="6" t="str">
        <f>IF($W402=CS$4,MAX(CS$1:CS401)+1,"")</f>
        <v/>
      </c>
      <c r="CT402" s="5">
        <f t="shared" si="95"/>
        <v>29</v>
      </c>
      <c r="CU402" s="6" t="str">
        <f t="shared" si="96"/>
        <v>1139600570351</v>
      </c>
      <c r="CV402" s="5" t="str">
        <f t="shared" si="97"/>
        <v>เด็กชาย</v>
      </c>
      <c r="CW402" s="5" t="str" cm="1">
        <f t="array" ref="CW402">RIGHT(F402,MIN(LEN(SUBSTITUTE(F402,รายชื่อนักเรียนแยกห้อง!$AD$5:$AD$8,""))))</f>
        <v>อาชาไนย</v>
      </c>
      <c r="CX402" s="6">
        <f t="shared" si="98"/>
        <v>0</v>
      </c>
      <c r="CY402" s="6" t="str">
        <f t="shared" si="99"/>
        <v/>
      </c>
      <c r="CZ402" s="5" t="str">
        <f t="shared" si="100"/>
        <v>มัธยมศึกษาปีที่ 3/2-0</v>
      </c>
      <c r="DA402" s="5" t="str">
        <f t="shared" si="101"/>
        <v>มัธยมศึกษาปีที่ 3/2-</v>
      </c>
      <c r="DC402" s="6" t="str">
        <f>IF(DB402="วิทย์-คณิต (เตรียมวิศวะ)",MAX($DC$1:DC401)+1,"")</f>
        <v/>
      </c>
      <c r="DD402" s="6" t="str">
        <f>IF(DB402="วิทย์-คณิต (วิทยาศาสตร์สุขภาพ)",MAX($DD$1:DD401)+1,"")</f>
        <v/>
      </c>
      <c r="DE402" s="6" t="str">
        <f>IF(DB402="ศิลป์การจัดการธุรกิจการค้าสมัยใหม่",MAX($DE$1:DE401)+1,"")</f>
        <v/>
      </c>
      <c r="DF402" s="6" t="str">
        <f>IF(DB402="ศิลป์ภาษาจีนเพื่อธุรกิจ 4.0",MAX($DF$1:DF401)+1,"")</f>
        <v/>
      </c>
      <c r="DG402" s="6" t="str">
        <f>IF(DB402="ศิลป์ภาษาอังกฤษเพื่อการสื่อสารธุรกิจ",MAX($DG$1:DG401)+1,"")</f>
        <v/>
      </c>
      <c r="DH402" s="6" t="str">
        <f>IF(DB402="นวัตกรรมการจัดการเกษตร",MAX($DH$1:DH401)+1,"")</f>
        <v/>
      </c>
      <c r="DI402" s="5">
        <f t="shared" si="102"/>
        <v>0</v>
      </c>
      <c r="DJ402" s="5" t="str">
        <f t="shared" si="103"/>
        <v>มัธยมศึกษาปีที่ 3/2-29</v>
      </c>
      <c r="DK402" s="5" t="str">
        <f t="shared" si="104"/>
        <v>-0</v>
      </c>
      <c r="DL402" s="5" t="str">
        <f t="shared" si="105"/>
        <v>มัธยมศึกษาปีที่ 3</v>
      </c>
    </row>
    <row r="403" spans="1:116">
      <c r="A403" s="5" t="str">
        <f t="shared" si="91"/>
        <v>มัธยมศึกษาปีที่ 3/2-30</v>
      </c>
      <c r="B403" s="5" t="str">
        <f t="shared" si="92"/>
        <v>ช68309-30</v>
      </c>
      <c r="C403" s="5" t="str">
        <f t="shared" si="93"/>
        <v>-0</v>
      </c>
      <c r="D403" s="8">
        <v>30</v>
      </c>
      <c r="E403" s="9" t="s">
        <v>1049</v>
      </c>
      <c r="F403" s="3" t="s">
        <v>1050</v>
      </c>
      <c r="G403" s="3" t="s">
        <v>1051</v>
      </c>
      <c r="H403" s="11">
        <v>1</v>
      </c>
      <c r="I403" s="11">
        <v>7</v>
      </c>
      <c r="J403" s="11">
        <v>0</v>
      </c>
      <c r="K403" s="11">
        <v>9</v>
      </c>
      <c r="L403" s="11">
        <v>9</v>
      </c>
      <c r="M403" s="11">
        <v>0</v>
      </c>
      <c r="N403" s="11">
        <v>1</v>
      </c>
      <c r="O403" s="11">
        <v>8</v>
      </c>
      <c r="P403" s="11">
        <v>5</v>
      </c>
      <c r="Q403" s="11">
        <v>6</v>
      </c>
      <c r="R403" s="11">
        <v>4</v>
      </c>
      <c r="S403" s="11">
        <v>2</v>
      </c>
      <c r="T403" s="11">
        <v>8</v>
      </c>
      <c r="U403" s="11" t="s">
        <v>584</v>
      </c>
      <c r="W403" s="6" t="str">
        <f>IF(X403="","",IF(X403=รายชื่อชมรม!$B$23,รายชื่อชมรม!$A$23,IF(X403=รายชื่อชมรม!$B$24,รายชื่อชมรม!$A$24,IF(X403=รายชื่อชมรม!$B$25,รายชื่อชมรม!$A$25,IF(X403=รายชื่อชมรม!$B$26,รายชื่อชมรม!$A$26,IF(X403=รายชื่อชมรม!$B$27,รายชื่อชมรม!$A$27,IF(X403=รายชื่อชมรม!$B$28,รายชื่อชมรม!$A$28,IF(X403=รายชื่อชมรม!$B$29,รายชื่อชมรม!$A$29,IF(X403=รายชื่อชมรม!$B$30,รายชื่อชมรม!$A$30,IF(X403=รายชื่อชมรม!$B$31,รายชื่อชมรม!$A$31,IF(X403=รายชื่อชมรม!$B$32,รายชื่อชมรม!$A$32,"-")))))))))))</f>
        <v>ช68309</v>
      </c>
      <c r="X403" s="6" t="s">
        <v>1410</v>
      </c>
      <c r="Y403" s="6" t="str">
        <f>IF(W403=0,"",IF(W403="-","",IF(W403="","",VLOOKUP(W403,รายชื่อชมรม!$A$3:$F$83,3,FALSE))))</f>
        <v>นางสาวจันทนา  เกิดจันทร์ตรง</v>
      </c>
      <c r="Z403" s="6" t="str">
        <f>IF(Y403=$Z$4,MAX(Z$1:$Z402)+1,"")</f>
        <v/>
      </c>
      <c r="AA403" s="6" t="str">
        <f>IF($Y403=AA$4,MAX(AA$1:AA402)+1,"")</f>
        <v/>
      </c>
      <c r="AB403" s="6" t="str">
        <f>IF($Y403=AB$4,MAX(AB$1:AB402)+1,"")</f>
        <v/>
      </c>
      <c r="AC403" s="6" t="str">
        <f>IF($Y403=AC$4,MAX(AC$1:AC402)+1,"")</f>
        <v/>
      </c>
      <c r="AD403" s="6" t="str">
        <f>IF($Y403=AD$4,MAX(AD$1:AD402)+1,"")</f>
        <v/>
      </c>
      <c r="AE403" s="6" t="str">
        <f>IF($Y403=AE$4,MAX(AE$1:AE402)+1,"")</f>
        <v/>
      </c>
      <c r="AF403" s="6" t="str">
        <f>IF($Y403=AF$4,MAX(AF$1:AF402)+1,"")</f>
        <v/>
      </c>
      <c r="AG403" s="6" t="str">
        <f>IF($Y403=AG$4,MAX(AG$1:AG402)+1,"")</f>
        <v/>
      </c>
      <c r="AH403" s="6">
        <f>IF($Y403=AH$4,MAX(AH$1:AH402)+1,"")</f>
        <v>98</v>
      </c>
      <c r="AI403" s="5">
        <f t="shared" si="94"/>
        <v>98</v>
      </c>
      <c r="AK403" s="6" t="str">
        <f>IF($W403=AK$4,MAX(AK$1:AK402)+1,"")</f>
        <v/>
      </c>
      <c r="AL403" s="6" t="str">
        <f>IF($W403=AL$4,MAX(AL$1:AL402)+1,"")</f>
        <v/>
      </c>
      <c r="AM403" s="6" t="str">
        <f>IF($W403=AM$4,MAX(AM$1:AM402)+1,"")</f>
        <v/>
      </c>
      <c r="AN403" s="6" t="str">
        <f>IF($W403=AN$4,MAX(AN$1:AN402)+1,"")</f>
        <v/>
      </c>
      <c r="AO403" s="6" t="str">
        <f>IF($W403=AO$4,MAX(AO$1:AO402)+1,"")</f>
        <v/>
      </c>
      <c r="AP403" s="6" t="str">
        <f>IF($W403=AP$4,MAX(AP$1:AP402)+1,"")</f>
        <v/>
      </c>
      <c r="AQ403" s="6" t="str">
        <f>IF($W403=AQ$4,MAX(AQ$1:AQ402)+1,"")</f>
        <v/>
      </c>
      <c r="AR403" s="6" t="str">
        <f>IF($W403=AR$4,MAX(AR$1:AR402)+1,"")</f>
        <v/>
      </c>
      <c r="AS403" s="6" t="str">
        <f>IF($W403=AS$4,MAX(AS$1:AS402)+1,"")</f>
        <v/>
      </c>
      <c r="AT403" s="6" t="str">
        <f>IF($W403=AT$4,MAX(AT$1:AT402)+1,"")</f>
        <v/>
      </c>
      <c r="AU403" s="6" t="str">
        <f>IF($W403=AU$4,MAX(AU$1:AU402)+1,"")</f>
        <v/>
      </c>
      <c r="AV403" s="6" t="str">
        <f>IF($W403=AV$4,MAX(AV$1:AV402)+1,"")</f>
        <v/>
      </c>
      <c r="AW403" s="6" t="str">
        <f>IF($W403=AW$4,MAX(AW$1:AW402)+1,"")</f>
        <v/>
      </c>
      <c r="AX403" s="6" t="str">
        <f>IF($W403=AX$4,MAX(AX$1:AX402)+1,"")</f>
        <v/>
      </c>
      <c r="AY403" s="6" t="str">
        <f>IF($W403=AY$4,MAX(AY$1:AY402)+1,"")</f>
        <v/>
      </c>
      <c r="AZ403" s="6" t="str">
        <f>IF($W403=AZ$4,MAX(AZ$1:AZ402)+1,"")</f>
        <v/>
      </c>
      <c r="BA403" s="6" t="str">
        <f>IF($W403=BA$4,MAX(BA$1:BA402)+1,"")</f>
        <v/>
      </c>
      <c r="BB403" s="6" t="str">
        <f>IF($W403=BB$4,MAX(BB$1:BB402)+1,"")</f>
        <v/>
      </c>
      <c r="BC403" s="6" t="str">
        <f>IF($W403=BC$4,MAX(BC$1:BC402)+1,"")</f>
        <v/>
      </c>
      <c r="BD403" s="6" t="str">
        <f>IF($W403=BD$4,MAX(BD$1:BD402)+1,"")</f>
        <v/>
      </c>
      <c r="BE403" s="6" t="str">
        <f>IF($W403=BE$4,MAX(BE$1:BE402)+1,"")</f>
        <v/>
      </c>
      <c r="BF403" s="6" t="str">
        <f>IF($W403=BF$4,MAX(BF$1:BF402)+1,"")</f>
        <v/>
      </c>
      <c r="BG403" s="6" t="str">
        <f>IF($W403=BG$4,MAX(BG$1:BG402)+1,"")</f>
        <v/>
      </c>
      <c r="BH403" s="6" t="str">
        <f>IF($W403=BH$4,MAX(BH$1:BH402)+1,"")</f>
        <v/>
      </c>
      <c r="BI403" s="6" t="str">
        <f>IF($W403=BI$4,MAX(BI$1:BI402)+1,"")</f>
        <v/>
      </c>
      <c r="BJ403" s="6" t="str">
        <f>IF($W403=BJ$4,MAX(BJ$1:BJ402)+1,"")</f>
        <v/>
      </c>
      <c r="BK403" s="6" t="str">
        <f>IF($W403=BK$4,MAX(BK$1:BK402)+1,"")</f>
        <v/>
      </c>
      <c r="BL403" s="6" t="str">
        <f>IF($W403=BL$4,MAX(BL$1:BL402)+1,"")</f>
        <v/>
      </c>
      <c r="BM403" s="6" t="str">
        <f>IF($W403=BM$4,MAX(BM$1:BM402)+1,"")</f>
        <v/>
      </c>
      <c r="BN403" s="6">
        <f>IF($W403=BN$4,MAX(BN$1:BN402)+1,"")</f>
        <v>30</v>
      </c>
      <c r="BO403" s="6" t="str">
        <f>IF($W403=BO$4,MAX(BO$1:BO402)+1,"")</f>
        <v/>
      </c>
      <c r="BP403" s="6" t="str">
        <f>IF($W403=BP$4,MAX(BP$1:BP402)+1,"")</f>
        <v/>
      </c>
      <c r="BQ403" s="6" t="str">
        <f>IF($W403=BQ$4,MAX(BQ$1:BQ402)+1,"")</f>
        <v/>
      </c>
      <c r="BR403" s="6" t="str">
        <f>IF($W403=BR$4,MAX(BR$1:BR402)+1,"")</f>
        <v/>
      </c>
      <c r="BS403" s="6" t="str">
        <f>IF($W403=BS$4,MAX(BS$1:BS402)+1,"")</f>
        <v/>
      </c>
      <c r="BT403" s="6" t="str">
        <f>IF($W403=BT$4,MAX(BT$1:BT402)+1,"")</f>
        <v/>
      </c>
      <c r="BU403" s="6" t="str">
        <f>IF($W403=BU$4,MAX(BU$1:BU402)+1,"")</f>
        <v/>
      </c>
      <c r="BV403" s="6" t="str">
        <f>IF($W403=BV$4,MAX(BV$1:BV402)+1,"")</f>
        <v/>
      </c>
      <c r="BW403" s="6" t="str">
        <f>IF($W403=BW$4,MAX(BW$1:BW402)+1,"")</f>
        <v/>
      </c>
      <c r="BX403" s="6" t="str">
        <f>IF($W403=BX$4,MAX(BX$1:BX402)+1,"")</f>
        <v/>
      </c>
      <c r="BY403" s="6" t="str">
        <f>IF($W403=BY$4,MAX(BY$1:BY402)+1,"")</f>
        <v/>
      </c>
      <c r="BZ403" s="6" t="str">
        <f>IF($W403=BZ$4,MAX(BZ$1:BZ402)+1,"")</f>
        <v/>
      </c>
      <c r="CA403" s="6" t="str">
        <f>IF($W403=CA$4,MAX(CA$1:CA402)+1,"")</f>
        <v/>
      </c>
      <c r="CB403" s="6" t="str">
        <f>IF($W403=CB$4,MAX(CB$1:CB402)+1,"")</f>
        <v/>
      </c>
      <c r="CC403" s="6" t="str">
        <f>IF($W403=CC$4,MAX(CC$1:CC402)+1,"")</f>
        <v/>
      </c>
      <c r="CD403" s="6" t="str">
        <f>IF($W403=CD$4,MAX(CD$1:CD402)+1,"")</f>
        <v/>
      </c>
      <c r="CE403" s="6" t="str">
        <f>IF($W403=CE$4,MAX(CE$1:CE402)+1,"")</f>
        <v/>
      </c>
      <c r="CF403" s="6" t="str">
        <f>IF($W403=CF$4,MAX(CF$1:CF402)+1,"")</f>
        <v/>
      </c>
      <c r="CG403" s="6" t="str">
        <f>IF($W403=CG$4,MAX(CG$1:CG402)+1,"")</f>
        <v/>
      </c>
      <c r="CH403" s="6" t="str">
        <f>IF($W403=CH$4,MAX(CH$1:CH402)+1,"")</f>
        <v/>
      </c>
      <c r="CI403" s="6" t="str">
        <f>IF($W403=CI$4,MAX(CI$1:CI402)+1,"")</f>
        <v/>
      </c>
      <c r="CJ403" s="6" t="str">
        <f>IF($W403=CJ$4,MAX(CJ$1:CJ402)+1,"")</f>
        <v/>
      </c>
      <c r="CK403" s="6" t="str">
        <f>IF($W403=CK$4,MAX(CK$1:CK402)+1,"")</f>
        <v/>
      </c>
      <c r="CL403" s="6" t="str">
        <f>IF($W403=CL$4,MAX(CL$1:CL402)+1,"")</f>
        <v/>
      </c>
      <c r="CM403" s="6" t="str">
        <f>IF($W403=CM$4,MAX(CM$1:CM402)+1,"")</f>
        <v/>
      </c>
      <c r="CN403" s="6" t="str">
        <f>IF($W403=CN$4,MAX(CN$1:CN402)+1,"")</f>
        <v/>
      </c>
      <c r="CO403" s="6" t="str">
        <f>IF($W403=CO$4,MAX(CO$1:CO402)+1,"")</f>
        <v/>
      </c>
      <c r="CP403" s="6" t="str">
        <f>IF($W403=CP$4,MAX(CP$1:CP402)+1,"")</f>
        <v/>
      </c>
      <c r="CQ403" s="6" t="str">
        <f>IF($W403=CQ$4,MAX(CQ$1:CQ402)+1,"")</f>
        <v/>
      </c>
      <c r="CR403" s="6" t="str">
        <f>IF($W403=CR$4,MAX(CR$1:CR402)+1,"")</f>
        <v/>
      </c>
      <c r="CS403" s="6" t="str">
        <f>IF($W403=CS$4,MAX(CS$1:CS402)+1,"")</f>
        <v/>
      </c>
      <c r="CT403" s="5">
        <f t="shared" si="95"/>
        <v>30</v>
      </c>
      <c r="CU403" s="6" t="str">
        <f t="shared" si="96"/>
        <v>1709901856428</v>
      </c>
      <c r="CV403" s="5" t="str">
        <f t="shared" si="97"/>
        <v>เด็กหญิง</v>
      </c>
      <c r="CW403" s="5" t="str" cm="1">
        <f t="array" ref="CW403">RIGHT(F403,MIN(LEN(SUBSTITUTE(F403,รายชื่อนักเรียนแยกห้อง!$AD$5:$AD$8,""))))</f>
        <v>อารยา</v>
      </c>
      <c r="CX403" s="6" t="str">
        <f t="shared" si="98"/>
        <v/>
      </c>
      <c r="CY403" s="6">
        <f t="shared" si="99"/>
        <v>0</v>
      </c>
      <c r="CZ403" s="5" t="str">
        <f t="shared" si="100"/>
        <v>มัธยมศึกษาปีที่ 3/2-</v>
      </c>
      <c r="DA403" s="5" t="str">
        <f t="shared" si="101"/>
        <v>มัธยมศึกษาปีที่ 3/2-0</v>
      </c>
      <c r="DC403" s="6" t="str">
        <f>IF(DB403="วิทย์-คณิต (เตรียมวิศวะ)",MAX($DC$1:DC402)+1,"")</f>
        <v/>
      </c>
      <c r="DD403" s="6" t="str">
        <f>IF(DB403="วิทย์-คณิต (วิทยาศาสตร์สุขภาพ)",MAX($DD$1:DD402)+1,"")</f>
        <v/>
      </c>
      <c r="DE403" s="6" t="str">
        <f>IF(DB403="ศิลป์การจัดการธุรกิจการค้าสมัยใหม่",MAX($DE$1:DE402)+1,"")</f>
        <v/>
      </c>
      <c r="DF403" s="6" t="str">
        <f>IF(DB403="ศิลป์ภาษาจีนเพื่อธุรกิจ 4.0",MAX($DF$1:DF402)+1,"")</f>
        <v/>
      </c>
      <c r="DG403" s="6" t="str">
        <f>IF(DB403="ศิลป์ภาษาอังกฤษเพื่อการสื่อสารธุรกิจ",MAX($DG$1:DG402)+1,"")</f>
        <v/>
      </c>
      <c r="DH403" s="6" t="str">
        <f>IF(DB403="นวัตกรรมการจัดการเกษตร",MAX($DH$1:DH402)+1,"")</f>
        <v/>
      </c>
      <c r="DI403" s="5">
        <f t="shared" si="102"/>
        <v>0</v>
      </c>
      <c r="DJ403" s="5" t="str">
        <f t="shared" si="103"/>
        <v>มัธยมศึกษาปีที่ 3/2-30</v>
      </c>
      <c r="DK403" s="5" t="str">
        <f t="shared" si="104"/>
        <v>-0</v>
      </c>
      <c r="DL403" s="5" t="str">
        <f t="shared" si="105"/>
        <v>มัธยมศึกษาปีที่ 3</v>
      </c>
    </row>
    <row r="404" spans="1:116">
      <c r="A404" s="5" t="str">
        <f t="shared" si="91"/>
        <v>มัธยมศึกษาปีที่ 3/2-31</v>
      </c>
      <c r="B404" s="5" t="str">
        <f t="shared" si="92"/>
        <v>ช68309-31</v>
      </c>
      <c r="C404" s="5" t="str">
        <f t="shared" si="93"/>
        <v>-0</v>
      </c>
      <c r="D404" s="8">
        <v>31</v>
      </c>
      <c r="E404" s="9" t="s">
        <v>1052</v>
      </c>
      <c r="F404" s="3" t="s">
        <v>2099</v>
      </c>
      <c r="G404" s="3" t="s">
        <v>1053</v>
      </c>
      <c r="H404" s="11">
        <v>1</v>
      </c>
      <c r="I404" s="11">
        <v>7</v>
      </c>
      <c r="J404" s="11">
        <v>0</v>
      </c>
      <c r="K404" s="11">
        <v>9</v>
      </c>
      <c r="L404" s="11">
        <v>9</v>
      </c>
      <c r="M404" s="11">
        <v>0</v>
      </c>
      <c r="N404" s="11">
        <v>1</v>
      </c>
      <c r="O404" s="11">
        <v>8</v>
      </c>
      <c r="P404" s="11">
        <v>3</v>
      </c>
      <c r="Q404" s="11">
        <v>4</v>
      </c>
      <c r="R404" s="11">
        <v>3</v>
      </c>
      <c r="S404" s="11">
        <v>0</v>
      </c>
      <c r="T404" s="11">
        <v>1</v>
      </c>
      <c r="U404" s="11" t="s">
        <v>584</v>
      </c>
      <c r="W404" s="6" t="str">
        <f>IF(X404="","",IF(X404=รายชื่อชมรม!$B$23,รายชื่อชมรม!$A$23,IF(X404=รายชื่อชมรม!$B$24,รายชื่อชมรม!$A$24,IF(X404=รายชื่อชมรม!$B$25,รายชื่อชมรม!$A$25,IF(X404=รายชื่อชมรม!$B$26,รายชื่อชมรม!$A$26,IF(X404=รายชื่อชมรม!$B$27,รายชื่อชมรม!$A$27,IF(X404=รายชื่อชมรม!$B$28,รายชื่อชมรม!$A$28,IF(X404=รายชื่อชมรม!$B$29,รายชื่อชมรม!$A$29,IF(X404=รายชื่อชมรม!$B$30,รายชื่อชมรม!$A$30,IF(X404=รายชื่อชมรม!$B$31,รายชื่อชมรม!$A$31,IF(X404=รายชื่อชมรม!$B$32,รายชื่อชมรม!$A$32,"-")))))))))))</f>
        <v>ช68309</v>
      </c>
      <c r="X404" s="6" t="s">
        <v>1410</v>
      </c>
      <c r="Y404" s="6" t="str">
        <f>IF(W404=0,"",IF(W404="-","",IF(W404="","",VLOOKUP(W404,รายชื่อชมรม!$A$3:$F$83,3,FALSE))))</f>
        <v>นางสาวจันทนา  เกิดจันทร์ตรง</v>
      </c>
      <c r="Z404" s="6" t="str">
        <f>IF(Y404=$Z$4,MAX(Z$1:$Z403)+1,"")</f>
        <v/>
      </c>
      <c r="AA404" s="6" t="str">
        <f>IF($Y404=AA$4,MAX(AA$1:AA403)+1,"")</f>
        <v/>
      </c>
      <c r="AB404" s="6" t="str">
        <f>IF($Y404=AB$4,MAX(AB$1:AB403)+1,"")</f>
        <v/>
      </c>
      <c r="AC404" s="6" t="str">
        <f>IF($Y404=AC$4,MAX(AC$1:AC403)+1,"")</f>
        <v/>
      </c>
      <c r="AD404" s="6" t="str">
        <f>IF($Y404=AD$4,MAX(AD$1:AD403)+1,"")</f>
        <v/>
      </c>
      <c r="AE404" s="6" t="str">
        <f>IF($Y404=AE$4,MAX(AE$1:AE403)+1,"")</f>
        <v/>
      </c>
      <c r="AF404" s="6" t="str">
        <f>IF($Y404=AF$4,MAX(AF$1:AF403)+1,"")</f>
        <v/>
      </c>
      <c r="AG404" s="6" t="str">
        <f>IF($Y404=AG$4,MAX(AG$1:AG403)+1,"")</f>
        <v/>
      </c>
      <c r="AH404" s="6">
        <f>IF($Y404=AH$4,MAX(AH$1:AH403)+1,"")</f>
        <v>99</v>
      </c>
      <c r="AI404" s="5">
        <f t="shared" si="94"/>
        <v>99</v>
      </c>
      <c r="AK404" s="6" t="str">
        <f>IF($W404=AK$4,MAX(AK$1:AK403)+1,"")</f>
        <v/>
      </c>
      <c r="AL404" s="6" t="str">
        <f>IF($W404=AL$4,MAX(AL$1:AL403)+1,"")</f>
        <v/>
      </c>
      <c r="AM404" s="6" t="str">
        <f>IF($W404=AM$4,MAX(AM$1:AM403)+1,"")</f>
        <v/>
      </c>
      <c r="AN404" s="6" t="str">
        <f>IF($W404=AN$4,MAX(AN$1:AN403)+1,"")</f>
        <v/>
      </c>
      <c r="AO404" s="6" t="str">
        <f>IF($W404=AO$4,MAX(AO$1:AO403)+1,"")</f>
        <v/>
      </c>
      <c r="AP404" s="6" t="str">
        <f>IF($W404=AP$4,MAX(AP$1:AP403)+1,"")</f>
        <v/>
      </c>
      <c r="AQ404" s="6" t="str">
        <f>IF($W404=AQ$4,MAX(AQ$1:AQ403)+1,"")</f>
        <v/>
      </c>
      <c r="AR404" s="6" t="str">
        <f>IF($W404=AR$4,MAX(AR$1:AR403)+1,"")</f>
        <v/>
      </c>
      <c r="AS404" s="6" t="str">
        <f>IF($W404=AS$4,MAX(AS$1:AS403)+1,"")</f>
        <v/>
      </c>
      <c r="AT404" s="6" t="str">
        <f>IF($W404=AT$4,MAX(AT$1:AT403)+1,"")</f>
        <v/>
      </c>
      <c r="AU404" s="6" t="str">
        <f>IF($W404=AU$4,MAX(AU$1:AU403)+1,"")</f>
        <v/>
      </c>
      <c r="AV404" s="6" t="str">
        <f>IF($W404=AV$4,MAX(AV$1:AV403)+1,"")</f>
        <v/>
      </c>
      <c r="AW404" s="6" t="str">
        <f>IF($W404=AW$4,MAX(AW$1:AW403)+1,"")</f>
        <v/>
      </c>
      <c r="AX404" s="6" t="str">
        <f>IF($W404=AX$4,MAX(AX$1:AX403)+1,"")</f>
        <v/>
      </c>
      <c r="AY404" s="6" t="str">
        <f>IF($W404=AY$4,MAX(AY$1:AY403)+1,"")</f>
        <v/>
      </c>
      <c r="AZ404" s="6" t="str">
        <f>IF($W404=AZ$4,MAX(AZ$1:AZ403)+1,"")</f>
        <v/>
      </c>
      <c r="BA404" s="6" t="str">
        <f>IF($W404=BA$4,MAX(BA$1:BA403)+1,"")</f>
        <v/>
      </c>
      <c r="BB404" s="6" t="str">
        <f>IF($W404=BB$4,MAX(BB$1:BB403)+1,"")</f>
        <v/>
      </c>
      <c r="BC404" s="6" t="str">
        <f>IF($W404=BC$4,MAX(BC$1:BC403)+1,"")</f>
        <v/>
      </c>
      <c r="BD404" s="6" t="str">
        <f>IF($W404=BD$4,MAX(BD$1:BD403)+1,"")</f>
        <v/>
      </c>
      <c r="BE404" s="6" t="str">
        <f>IF($W404=BE$4,MAX(BE$1:BE403)+1,"")</f>
        <v/>
      </c>
      <c r="BF404" s="6" t="str">
        <f>IF($W404=BF$4,MAX(BF$1:BF403)+1,"")</f>
        <v/>
      </c>
      <c r="BG404" s="6" t="str">
        <f>IF($W404=BG$4,MAX(BG$1:BG403)+1,"")</f>
        <v/>
      </c>
      <c r="BH404" s="6" t="str">
        <f>IF($W404=BH$4,MAX(BH$1:BH403)+1,"")</f>
        <v/>
      </c>
      <c r="BI404" s="6" t="str">
        <f>IF($W404=BI$4,MAX(BI$1:BI403)+1,"")</f>
        <v/>
      </c>
      <c r="BJ404" s="6" t="str">
        <f>IF($W404=BJ$4,MAX(BJ$1:BJ403)+1,"")</f>
        <v/>
      </c>
      <c r="BK404" s="6" t="str">
        <f>IF($W404=BK$4,MAX(BK$1:BK403)+1,"")</f>
        <v/>
      </c>
      <c r="BL404" s="6" t="str">
        <f>IF($W404=BL$4,MAX(BL$1:BL403)+1,"")</f>
        <v/>
      </c>
      <c r="BM404" s="6" t="str">
        <f>IF($W404=BM$4,MAX(BM$1:BM403)+1,"")</f>
        <v/>
      </c>
      <c r="BN404" s="6">
        <f>IF($W404=BN$4,MAX(BN$1:BN403)+1,"")</f>
        <v>31</v>
      </c>
      <c r="BO404" s="6" t="str">
        <f>IF($W404=BO$4,MAX(BO$1:BO403)+1,"")</f>
        <v/>
      </c>
      <c r="BP404" s="6" t="str">
        <f>IF($W404=BP$4,MAX(BP$1:BP403)+1,"")</f>
        <v/>
      </c>
      <c r="BQ404" s="6" t="str">
        <f>IF($W404=BQ$4,MAX(BQ$1:BQ403)+1,"")</f>
        <v/>
      </c>
      <c r="BR404" s="6" t="str">
        <f>IF($W404=BR$4,MAX(BR$1:BR403)+1,"")</f>
        <v/>
      </c>
      <c r="BS404" s="6" t="str">
        <f>IF($W404=BS$4,MAX(BS$1:BS403)+1,"")</f>
        <v/>
      </c>
      <c r="BT404" s="6" t="str">
        <f>IF($W404=BT$4,MAX(BT$1:BT403)+1,"")</f>
        <v/>
      </c>
      <c r="BU404" s="6" t="str">
        <f>IF($W404=BU$4,MAX(BU$1:BU403)+1,"")</f>
        <v/>
      </c>
      <c r="BV404" s="6" t="str">
        <f>IF($W404=BV$4,MAX(BV$1:BV403)+1,"")</f>
        <v/>
      </c>
      <c r="BW404" s="6" t="str">
        <f>IF($W404=BW$4,MAX(BW$1:BW403)+1,"")</f>
        <v/>
      </c>
      <c r="BX404" s="6" t="str">
        <f>IF($W404=BX$4,MAX(BX$1:BX403)+1,"")</f>
        <v/>
      </c>
      <c r="BY404" s="6" t="str">
        <f>IF($W404=BY$4,MAX(BY$1:BY403)+1,"")</f>
        <v/>
      </c>
      <c r="BZ404" s="6" t="str">
        <f>IF($W404=BZ$4,MAX(BZ$1:BZ403)+1,"")</f>
        <v/>
      </c>
      <c r="CA404" s="6" t="str">
        <f>IF($W404=CA$4,MAX(CA$1:CA403)+1,"")</f>
        <v/>
      </c>
      <c r="CB404" s="6" t="str">
        <f>IF($W404=CB$4,MAX(CB$1:CB403)+1,"")</f>
        <v/>
      </c>
      <c r="CC404" s="6" t="str">
        <f>IF($W404=CC$4,MAX(CC$1:CC403)+1,"")</f>
        <v/>
      </c>
      <c r="CD404" s="6" t="str">
        <f>IF($W404=CD$4,MAX(CD$1:CD403)+1,"")</f>
        <v/>
      </c>
      <c r="CE404" s="6" t="str">
        <f>IF($W404=CE$4,MAX(CE$1:CE403)+1,"")</f>
        <v/>
      </c>
      <c r="CF404" s="6" t="str">
        <f>IF($W404=CF$4,MAX(CF$1:CF403)+1,"")</f>
        <v/>
      </c>
      <c r="CG404" s="6" t="str">
        <f>IF($W404=CG$4,MAX(CG$1:CG403)+1,"")</f>
        <v/>
      </c>
      <c r="CH404" s="6" t="str">
        <f>IF($W404=CH$4,MAX(CH$1:CH403)+1,"")</f>
        <v/>
      </c>
      <c r="CI404" s="6" t="str">
        <f>IF($W404=CI$4,MAX(CI$1:CI403)+1,"")</f>
        <v/>
      </c>
      <c r="CJ404" s="6" t="str">
        <f>IF($W404=CJ$4,MAX(CJ$1:CJ403)+1,"")</f>
        <v/>
      </c>
      <c r="CK404" s="6" t="str">
        <f>IF($W404=CK$4,MAX(CK$1:CK403)+1,"")</f>
        <v/>
      </c>
      <c r="CL404" s="6" t="str">
        <f>IF($W404=CL$4,MAX(CL$1:CL403)+1,"")</f>
        <v/>
      </c>
      <c r="CM404" s="6" t="str">
        <f>IF($W404=CM$4,MAX(CM$1:CM403)+1,"")</f>
        <v/>
      </c>
      <c r="CN404" s="6" t="str">
        <f>IF($W404=CN$4,MAX(CN$1:CN403)+1,"")</f>
        <v/>
      </c>
      <c r="CO404" s="6" t="str">
        <f>IF($W404=CO$4,MAX(CO$1:CO403)+1,"")</f>
        <v/>
      </c>
      <c r="CP404" s="6" t="str">
        <f>IF($W404=CP$4,MAX(CP$1:CP403)+1,"")</f>
        <v/>
      </c>
      <c r="CQ404" s="6" t="str">
        <f>IF($W404=CQ$4,MAX(CQ$1:CQ403)+1,"")</f>
        <v/>
      </c>
      <c r="CR404" s="6" t="str">
        <f>IF($W404=CR$4,MAX(CR$1:CR403)+1,"")</f>
        <v/>
      </c>
      <c r="CS404" s="6" t="str">
        <f>IF($W404=CS$4,MAX(CS$1:CS403)+1,"")</f>
        <v/>
      </c>
      <c r="CT404" s="5">
        <f t="shared" si="95"/>
        <v>31</v>
      </c>
      <c r="CU404" s="6" t="str">
        <f t="shared" si="96"/>
        <v>1709901834301</v>
      </c>
      <c r="CV404" s="5" t="str">
        <f t="shared" si="97"/>
        <v>เด็กหญิง</v>
      </c>
      <c r="CW404" s="5" t="str" cm="1">
        <f t="array" ref="CW404">RIGHT(F404,MIN(LEN(SUBSTITUTE(F404,รายชื่อนักเรียนแยกห้อง!$AD$5:$AD$8,""))))</f>
        <v xml:space="preserve">อภิรดา </v>
      </c>
      <c r="CX404" s="6" t="str">
        <f t="shared" si="98"/>
        <v/>
      </c>
      <c r="CY404" s="6">
        <f t="shared" si="99"/>
        <v>0</v>
      </c>
      <c r="CZ404" s="5" t="str">
        <f t="shared" si="100"/>
        <v>มัธยมศึกษาปีที่ 3/2-</v>
      </c>
      <c r="DA404" s="5" t="str">
        <f t="shared" si="101"/>
        <v>มัธยมศึกษาปีที่ 3/2-0</v>
      </c>
      <c r="DC404" s="6" t="str">
        <f>IF(DB404="วิทย์-คณิต (เตรียมวิศวะ)",MAX($DC$1:DC403)+1,"")</f>
        <v/>
      </c>
      <c r="DD404" s="6" t="str">
        <f>IF(DB404="วิทย์-คณิต (วิทยาศาสตร์สุขภาพ)",MAX($DD$1:DD403)+1,"")</f>
        <v/>
      </c>
      <c r="DE404" s="6" t="str">
        <f>IF(DB404="ศิลป์การจัดการธุรกิจการค้าสมัยใหม่",MAX($DE$1:DE403)+1,"")</f>
        <v/>
      </c>
      <c r="DF404" s="6" t="str">
        <f>IF(DB404="ศิลป์ภาษาจีนเพื่อธุรกิจ 4.0",MAX($DF$1:DF403)+1,"")</f>
        <v/>
      </c>
      <c r="DG404" s="6" t="str">
        <f>IF(DB404="ศิลป์ภาษาอังกฤษเพื่อการสื่อสารธุรกิจ",MAX($DG$1:DG403)+1,"")</f>
        <v/>
      </c>
      <c r="DH404" s="6" t="str">
        <f>IF(DB404="นวัตกรรมการจัดการเกษตร",MAX($DH$1:DH403)+1,"")</f>
        <v/>
      </c>
      <c r="DI404" s="5">
        <f t="shared" si="102"/>
        <v>0</v>
      </c>
      <c r="DJ404" s="5" t="str">
        <f t="shared" si="103"/>
        <v>มัธยมศึกษาปีที่ 3/2-31</v>
      </c>
      <c r="DK404" s="5" t="str">
        <f t="shared" si="104"/>
        <v>-0</v>
      </c>
      <c r="DL404" s="5" t="str">
        <f t="shared" si="105"/>
        <v>มัธยมศึกษาปีที่ 3</v>
      </c>
    </row>
    <row r="405" spans="1:116">
      <c r="A405" s="5" t="str">
        <f t="shared" si="91"/>
        <v>มัธยมศึกษาปีที่ 3/2-32</v>
      </c>
      <c r="B405" s="5" t="str">
        <f t="shared" si="92"/>
        <v>ช68309-32</v>
      </c>
      <c r="C405" s="5" t="str">
        <f t="shared" si="93"/>
        <v>-0</v>
      </c>
      <c r="D405" s="8">
        <v>32</v>
      </c>
      <c r="E405" s="9" t="s">
        <v>1054</v>
      </c>
      <c r="F405" s="3" t="s">
        <v>1055</v>
      </c>
      <c r="G405" s="3" t="s">
        <v>1056</v>
      </c>
      <c r="H405" s="11">
        <v>1</v>
      </c>
      <c r="I405" s="11">
        <v>7</v>
      </c>
      <c r="J405" s="11">
        <v>0</v>
      </c>
      <c r="K405" s="11">
        <v>9</v>
      </c>
      <c r="L405" s="11">
        <v>9</v>
      </c>
      <c r="M405" s="11">
        <v>0</v>
      </c>
      <c r="N405" s="11">
        <v>1</v>
      </c>
      <c r="O405" s="11">
        <v>8</v>
      </c>
      <c r="P405" s="11">
        <v>5</v>
      </c>
      <c r="Q405" s="11">
        <v>6</v>
      </c>
      <c r="R405" s="11">
        <v>6</v>
      </c>
      <c r="S405" s="11">
        <v>2</v>
      </c>
      <c r="T405" s="11">
        <v>2</v>
      </c>
      <c r="U405" s="11" t="s">
        <v>584</v>
      </c>
      <c r="W405" s="6" t="str">
        <f>IF(X405="","",IF(X405=รายชื่อชมรม!$B$23,รายชื่อชมรม!$A$23,IF(X405=รายชื่อชมรม!$B$24,รายชื่อชมรม!$A$24,IF(X405=รายชื่อชมรม!$B$25,รายชื่อชมรม!$A$25,IF(X405=รายชื่อชมรม!$B$26,รายชื่อชมรม!$A$26,IF(X405=รายชื่อชมรม!$B$27,รายชื่อชมรม!$A$27,IF(X405=รายชื่อชมรม!$B$28,รายชื่อชมรม!$A$28,IF(X405=รายชื่อชมรม!$B$29,รายชื่อชมรม!$A$29,IF(X405=รายชื่อชมรม!$B$30,รายชื่อชมรม!$A$30,IF(X405=รายชื่อชมรม!$B$31,รายชื่อชมรม!$A$31,IF(X405=รายชื่อชมรม!$B$32,รายชื่อชมรม!$A$32,"-")))))))))))</f>
        <v>ช68309</v>
      </c>
      <c r="X405" s="6" t="s">
        <v>1410</v>
      </c>
      <c r="Y405" s="6" t="str">
        <f>IF(W405=0,"",IF(W405="-","",IF(W405="","",VLOOKUP(W405,รายชื่อชมรม!$A$3:$F$83,3,FALSE))))</f>
        <v>นางสาวจันทนา  เกิดจันทร์ตรง</v>
      </c>
      <c r="Z405" s="6" t="str">
        <f>IF(Y405=$Z$4,MAX(Z$1:$Z404)+1,"")</f>
        <v/>
      </c>
      <c r="AA405" s="6" t="str">
        <f>IF($Y405=AA$4,MAX(AA$1:AA404)+1,"")</f>
        <v/>
      </c>
      <c r="AB405" s="6" t="str">
        <f>IF($Y405=AB$4,MAX(AB$1:AB404)+1,"")</f>
        <v/>
      </c>
      <c r="AC405" s="6" t="str">
        <f>IF($Y405=AC$4,MAX(AC$1:AC404)+1,"")</f>
        <v/>
      </c>
      <c r="AD405" s="6" t="str">
        <f>IF($Y405=AD$4,MAX(AD$1:AD404)+1,"")</f>
        <v/>
      </c>
      <c r="AE405" s="6" t="str">
        <f>IF($Y405=AE$4,MAX(AE$1:AE404)+1,"")</f>
        <v/>
      </c>
      <c r="AF405" s="6" t="str">
        <f>IF($Y405=AF$4,MAX(AF$1:AF404)+1,"")</f>
        <v/>
      </c>
      <c r="AG405" s="6" t="str">
        <f>IF($Y405=AG$4,MAX(AG$1:AG404)+1,"")</f>
        <v/>
      </c>
      <c r="AH405" s="6">
        <f>IF($Y405=AH$4,MAX(AH$1:AH404)+1,"")</f>
        <v>100</v>
      </c>
      <c r="AI405" s="5">
        <f t="shared" si="94"/>
        <v>100</v>
      </c>
      <c r="AK405" s="6" t="str">
        <f>IF($W405=AK$4,MAX(AK$1:AK404)+1,"")</f>
        <v/>
      </c>
      <c r="AL405" s="6" t="str">
        <f>IF($W405=AL$4,MAX(AL$1:AL404)+1,"")</f>
        <v/>
      </c>
      <c r="AM405" s="6" t="str">
        <f>IF($W405=AM$4,MAX(AM$1:AM404)+1,"")</f>
        <v/>
      </c>
      <c r="AN405" s="6" t="str">
        <f>IF($W405=AN$4,MAX(AN$1:AN404)+1,"")</f>
        <v/>
      </c>
      <c r="AO405" s="6" t="str">
        <f>IF($W405=AO$4,MAX(AO$1:AO404)+1,"")</f>
        <v/>
      </c>
      <c r="AP405" s="6" t="str">
        <f>IF($W405=AP$4,MAX(AP$1:AP404)+1,"")</f>
        <v/>
      </c>
      <c r="AQ405" s="6" t="str">
        <f>IF($W405=AQ$4,MAX(AQ$1:AQ404)+1,"")</f>
        <v/>
      </c>
      <c r="AR405" s="6" t="str">
        <f>IF($W405=AR$4,MAX(AR$1:AR404)+1,"")</f>
        <v/>
      </c>
      <c r="AS405" s="6" t="str">
        <f>IF($W405=AS$4,MAX(AS$1:AS404)+1,"")</f>
        <v/>
      </c>
      <c r="AT405" s="6" t="str">
        <f>IF($W405=AT$4,MAX(AT$1:AT404)+1,"")</f>
        <v/>
      </c>
      <c r="AU405" s="6" t="str">
        <f>IF($W405=AU$4,MAX(AU$1:AU404)+1,"")</f>
        <v/>
      </c>
      <c r="AV405" s="6" t="str">
        <f>IF($W405=AV$4,MAX(AV$1:AV404)+1,"")</f>
        <v/>
      </c>
      <c r="AW405" s="6" t="str">
        <f>IF($W405=AW$4,MAX(AW$1:AW404)+1,"")</f>
        <v/>
      </c>
      <c r="AX405" s="6" t="str">
        <f>IF($W405=AX$4,MAX(AX$1:AX404)+1,"")</f>
        <v/>
      </c>
      <c r="AY405" s="6" t="str">
        <f>IF($W405=AY$4,MAX(AY$1:AY404)+1,"")</f>
        <v/>
      </c>
      <c r="AZ405" s="6" t="str">
        <f>IF($W405=AZ$4,MAX(AZ$1:AZ404)+1,"")</f>
        <v/>
      </c>
      <c r="BA405" s="6" t="str">
        <f>IF($W405=BA$4,MAX(BA$1:BA404)+1,"")</f>
        <v/>
      </c>
      <c r="BB405" s="6" t="str">
        <f>IF($W405=BB$4,MAX(BB$1:BB404)+1,"")</f>
        <v/>
      </c>
      <c r="BC405" s="6" t="str">
        <f>IF($W405=BC$4,MAX(BC$1:BC404)+1,"")</f>
        <v/>
      </c>
      <c r="BD405" s="6" t="str">
        <f>IF($W405=BD$4,MAX(BD$1:BD404)+1,"")</f>
        <v/>
      </c>
      <c r="BE405" s="6" t="str">
        <f>IF($W405=BE$4,MAX(BE$1:BE404)+1,"")</f>
        <v/>
      </c>
      <c r="BF405" s="6" t="str">
        <f>IF($W405=BF$4,MAX(BF$1:BF404)+1,"")</f>
        <v/>
      </c>
      <c r="BG405" s="6" t="str">
        <f>IF($W405=BG$4,MAX(BG$1:BG404)+1,"")</f>
        <v/>
      </c>
      <c r="BH405" s="6" t="str">
        <f>IF($W405=BH$4,MAX(BH$1:BH404)+1,"")</f>
        <v/>
      </c>
      <c r="BI405" s="6" t="str">
        <f>IF($W405=BI$4,MAX(BI$1:BI404)+1,"")</f>
        <v/>
      </c>
      <c r="BJ405" s="6" t="str">
        <f>IF($W405=BJ$4,MAX(BJ$1:BJ404)+1,"")</f>
        <v/>
      </c>
      <c r="BK405" s="6" t="str">
        <f>IF($W405=BK$4,MAX(BK$1:BK404)+1,"")</f>
        <v/>
      </c>
      <c r="BL405" s="6" t="str">
        <f>IF($W405=BL$4,MAX(BL$1:BL404)+1,"")</f>
        <v/>
      </c>
      <c r="BM405" s="6" t="str">
        <f>IF($W405=BM$4,MAX(BM$1:BM404)+1,"")</f>
        <v/>
      </c>
      <c r="BN405" s="6">
        <f>IF($W405=BN$4,MAX(BN$1:BN404)+1,"")</f>
        <v>32</v>
      </c>
      <c r="BO405" s="6" t="str">
        <f>IF($W405=BO$4,MAX(BO$1:BO404)+1,"")</f>
        <v/>
      </c>
      <c r="BP405" s="6" t="str">
        <f>IF($W405=BP$4,MAX(BP$1:BP404)+1,"")</f>
        <v/>
      </c>
      <c r="BQ405" s="6" t="str">
        <f>IF($W405=BQ$4,MAX(BQ$1:BQ404)+1,"")</f>
        <v/>
      </c>
      <c r="BR405" s="6" t="str">
        <f>IF($W405=BR$4,MAX(BR$1:BR404)+1,"")</f>
        <v/>
      </c>
      <c r="BS405" s="6" t="str">
        <f>IF($W405=BS$4,MAX(BS$1:BS404)+1,"")</f>
        <v/>
      </c>
      <c r="BT405" s="6" t="str">
        <f>IF($W405=BT$4,MAX(BT$1:BT404)+1,"")</f>
        <v/>
      </c>
      <c r="BU405" s="6" t="str">
        <f>IF($W405=BU$4,MAX(BU$1:BU404)+1,"")</f>
        <v/>
      </c>
      <c r="BV405" s="6" t="str">
        <f>IF($W405=BV$4,MAX(BV$1:BV404)+1,"")</f>
        <v/>
      </c>
      <c r="BW405" s="6" t="str">
        <f>IF($W405=BW$4,MAX(BW$1:BW404)+1,"")</f>
        <v/>
      </c>
      <c r="BX405" s="6" t="str">
        <f>IF($W405=BX$4,MAX(BX$1:BX404)+1,"")</f>
        <v/>
      </c>
      <c r="BY405" s="6" t="str">
        <f>IF($W405=BY$4,MAX(BY$1:BY404)+1,"")</f>
        <v/>
      </c>
      <c r="BZ405" s="6" t="str">
        <f>IF($W405=BZ$4,MAX(BZ$1:BZ404)+1,"")</f>
        <v/>
      </c>
      <c r="CA405" s="6" t="str">
        <f>IF($W405=CA$4,MAX(CA$1:CA404)+1,"")</f>
        <v/>
      </c>
      <c r="CB405" s="6" t="str">
        <f>IF($W405=CB$4,MAX(CB$1:CB404)+1,"")</f>
        <v/>
      </c>
      <c r="CC405" s="6" t="str">
        <f>IF($W405=CC$4,MAX(CC$1:CC404)+1,"")</f>
        <v/>
      </c>
      <c r="CD405" s="6" t="str">
        <f>IF($W405=CD$4,MAX(CD$1:CD404)+1,"")</f>
        <v/>
      </c>
      <c r="CE405" s="6" t="str">
        <f>IF($W405=CE$4,MAX(CE$1:CE404)+1,"")</f>
        <v/>
      </c>
      <c r="CF405" s="6" t="str">
        <f>IF($W405=CF$4,MAX(CF$1:CF404)+1,"")</f>
        <v/>
      </c>
      <c r="CG405" s="6" t="str">
        <f>IF($W405=CG$4,MAX(CG$1:CG404)+1,"")</f>
        <v/>
      </c>
      <c r="CH405" s="6" t="str">
        <f>IF($W405=CH$4,MAX(CH$1:CH404)+1,"")</f>
        <v/>
      </c>
      <c r="CI405" s="6" t="str">
        <f>IF($W405=CI$4,MAX(CI$1:CI404)+1,"")</f>
        <v/>
      </c>
      <c r="CJ405" s="6" t="str">
        <f>IF($W405=CJ$4,MAX(CJ$1:CJ404)+1,"")</f>
        <v/>
      </c>
      <c r="CK405" s="6" t="str">
        <f>IF($W405=CK$4,MAX(CK$1:CK404)+1,"")</f>
        <v/>
      </c>
      <c r="CL405" s="6" t="str">
        <f>IF($W405=CL$4,MAX(CL$1:CL404)+1,"")</f>
        <v/>
      </c>
      <c r="CM405" s="6" t="str">
        <f>IF($W405=CM$4,MAX(CM$1:CM404)+1,"")</f>
        <v/>
      </c>
      <c r="CN405" s="6" t="str">
        <f>IF($W405=CN$4,MAX(CN$1:CN404)+1,"")</f>
        <v/>
      </c>
      <c r="CO405" s="6" t="str">
        <f>IF($W405=CO$4,MAX(CO$1:CO404)+1,"")</f>
        <v/>
      </c>
      <c r="CP405" s="6" t="str">
        <f>IF($W405=CP$4,MAX(CP$1:CP404)+1,"")</f>
        <v/>
      </c>
      <c r="CQ405" s="6" t="str">
        <f>IF($W405=CQ$4,MAX(CQ$1:CQ404)+1,"")</f>
        <v/>
      </c>
      <c r="CR405" s="6" t="str">
        <f>IF($W405=CR$4,MAX(CR$1:CR404)+1,"")</f>
        <v/>
      </c>
      <c r="CS405" s="6" t="str">
        <f>IF($W405=CS$4,MAX(CS$1:CS404)+1,"")</f>
        <v/>
      </c>
      <c r="CT405" s="5">
        <f t="shared" si="95"/>
        <v>32</v>
      </c>
      <c r="CU405" s="6" t="str">
        <f t="shared" si="96"/>
        <v>1709901856622</v>
      </c>
      <c r="CV405" s="5" t="str">
        <f t="shared" si="97"/>
        <v>เด็กหญิง</v>
      </c>
      <c r="CW405" s="5" t="str" cm="1">
        <f t="array" ref="CW405">RIGHT(F405,MIN(LEN(SUBSTITUTE(F405,รายชื่อนักเรียนแยกห้อง!$AD$5:$AD$8,""))))</f>
        <v>กัญณัชชา</v>
      </c>
      <c r="CX405" s="6" t="str">
        <f t="shared" si="98"/>
        <v/>
      </c>
      <c r="CY405" s="6">
        <f t="shared" si="99"/>
        <v>0</v>
      </c>
      <c r="CZ405" s="5" t="str">
        <f t="shared" si="100"/>
        <v>มัธยมศึกษาปีที่ 3/2-</v>
      </c>
      <c r="DA405" s="5" t="str">
        <f t="shared" si="101"/>
        <v>มัธยมศึกษาปีที่ 3/2-0</v>
      </c>
      <c r="DC405" s="6" t="str">
        <f>IF(DB405="วิทย์-คณิต (เตรียมวิศวะ)",MAX($DC$1:DC404)+1,"")</f>
        <v/>
      </c>
      <c r="DD405" s="6" t="str">
        <f>IF(DB405="วิทย์-คณิต (วิทยาศาสตร์สุขภาพ)",MAX($DD$1:DD404)+1,"")</f>
        <v/>
      </c>
      <c r="DE405" s="6" t="str">
        <f>IF(DB405="ศิลป์การจัดการธุรกิจการค้าสมัยใหม่",MAX($DE$1:DE404)+1,"")</f>
        <v/>
      </c>
      <c r="DF405" s="6" t="str">
        <f>IF(DB405="ศิลป์ภาษาจีนเพื่อธุรกิจ 4.0",MAX($DF$1:DF404)+1,"")</f>
        <v/>
      </c>
      <c r="DG405" s="6" t="str">
        <f>IF(DB405="ศิลป์ภาษาอังกฤษเพื่อการสื่อสารธุรกิจ",MAX($DG$1:DG404)+1,"")</f>
        <v/>
      </c>
      <c r="DH405" s="6" t="str">
        <f>IF(DB405="นวัตกรรมการจัดการเกษตร",MAX($DH$1:DH404)+1,"")</f>
        <v/>
      </c>
      <c r="DI405" s="5">
        <f t="shared" si="102"/>
        <v>0</v>
      </c>
      <c r="DJ405" s="5" t="str">
        <f t="shared" si="103"/>
        <v>มัธยมศึกษาปีที่ 3/2-32</v>
      </c>
      <c r="DK405" s="5" t="str">
        <f t="shared" si="104"/>
        <v>-0</v>
      </c>
      <c r="DL405" s="5" t="str">
        <f t="shared" si="105"/>
        <v>มัธยมศึกษาปีที่ 3</v>
      </c>
    </row>
    <row r="406" spans="1:116">
      <c r="A406" s="5" t="str">
        <f t="shared" si="91"/>
        <v>มัธยมศึกษาปีที่ 3/2-33</v>
      </c>
      <c r="B406" s="5" t="str">
        <f t="shared" si="92"/>
        <v>ช68309-33</v>
      </c>
      <c r="C406" s="5" t="str">
        <f t="shared" si="93"/>
        <v>-0</v>
      </c>
      <c r="D406" s="8">
        <v>33</v>
      </c>
      <c r="E406" s="9" t="s">
        <v>1057</v>
      </c>
      <c r="F406" s="3" t="s">
        <v>1058</v>
      </c>
      <c r="G406" s="3" t="s">
        <v>1059</v>
      </c>
      <c r="H406" s="11">
        <v>1</v>
      </c>
      <c r="I406" s="11">
        <v>7</v>
      </c>
      <c r="J406" s="11">
        <v>0</v>
      </c>
      <c r="K406" s="11">
        <v>9</v>
      </c>
      <c r="L406" s="11">
        <v>7</v>
      </c>
      <c r="M406" s="11">
        <v>0</v>
      </c>
      <c r="N406" s="11">
        <v>0</v>
      </c>
      <c r="O406" s="11">
        <v>4</v>
      </c>
      <c r="P406" s="11">
        <v>1</v>
      </c>
      <c r="Q406" s="11">
        <v>8</v>
      </c>
      <c r="R406" s="11">
        <v>8</v>
      </c>
      <c r="S406" s="11">
        <v>0</v>
      </c>
      <c r="T406" s="11">
        <v>6</v>
      </c>
      <c r="U406" s="11" t="s">
        <v>584</v>
      </c>
      <c r="W406" s="6" t="str">
        <f>IF(X406="","",IF(X406=รายชื่อชมรม!$B$23,รายชื่อชมรม!$A$23,IF(X406=รายชื่อชมรม!$B$24,รายชื่อชมรม!$A$24,IF(X406=รายชื่อชมรม!$B$25,รายชื่อชมรม!$A$25,IF(X406=รายชื่อชมรม!$B$26,รายชื่อชมรม!$A$26,IF(X406=รายชื่อชมรม!$B$27,รายชื่อชมรม!$A$27,IF(X406=รายชื่อชมรม!$B$28,รายชื่อชมรม!$A$28,IF(X406=รายชื่อชมรม!$B$29,รายชื่อชมรม!$A$29,IF(X406=รายชื่อชมรม!$B$30,รายชื่อชมรม!$A$30,IF(X406=รายชื่อชมรม!$B$31,รายชื่อชมรม!$A$31,IF(X406=รายชื่อชมรม!$B$32,รายชื่อชมรม!$A$32,"-")))))))))))</f>
        <v>ช68309</v>
      </c>
      <c r="X406" s="6" t="s">
        <v>1410</v>
      </c>
      <c r="Y406" s="6" t="str">
        <f>IF(W406=0,"",IF(W406="-","",IF(W406="","",VLOOKUP(W406,รายชื่อชมรม!$A$3:$F$83,3,FALSE))))</f>
        <v>นางสาวจันทนา  เกิดจันทร์ตรง</v>
      </c>
      <c r="Z406" s="6" t="str">
        <f>IF(Y406=$Z$4,MAX(Z$1:$Z405)+1,"")</f>
        <v/>
      </c>
      <c r="AA406" s="6" t="str">
        <f>IF($Y406=AA$4,MAX(AA$1:AA405)+1,"")</f>
        <v/>
      </c>
      <c r="AB406" s="6" t="str">
        <f>IF($Y406=AB$4,MAX(AB$1:AB405)+1,"")</f>
        <v/>
      </c>
      <c r="AC406" s="6" t="str">
        <f>IF($Y406=AC$4,MAX(AC$1:AC405)+1,"")</f>
        <v/>
      </c>
      <c r="AD406" s="6" t="str">
        <f>IF($Y406=AD$4,MAX(AD$1:AD405)+1,"")</f>
        <v/>
      </c>
      <c r="AE406" s="6" t="str">
        <f>IF($Y406=AE$4,MAX(AE$1:AE405)+1,"")</f>
        <v/>
      </c>
      <c r="AF406" s="6" t="str">
        <f>IF($Y406=AF$4,MAX(AF$1:AF405)+1,"")</f>
        <v/>
      </c>
      <c r="AG406" s="6" t="str">
        <f>IF($Y406=AG$4,MAX(AG$1:AG405)+1,"")</f>
        <v/>
      </c>
      <c r="AH406" s="6">
        <f>IF($Y406=AH$4,MAX(AH$1:AH405)+1,"")</f>
        <v>101</v>
      </c>
      <c r="AI406" s="5">
        <f t="shared" si="94"/>
        <v>101</v>
      </c>
      <c r="AK406" s="6" t="str">
        <f>IF($W406=AK$4,MAX(AK$1:AK405)+1,"")</f>
        <v/>
      </c>
      <c r="AL406" s="6" t="str">
        <f>IF($W406=AL$4,MAX(AL$1:AL405)+1,"")</f>
        <v/>
      </c>
      <c r="AM406" s="6" t="str">
        <f>IF($W406=AM$4,MAX(AM$1:AM405)+1,"")</f>
        <v/>
      </c>
      <c r="AN406" s="6" t="str">
        <f>IF($W406=AN$4,MAX(AN$1:AN405)+1,"")</f>
        <v/>
      </c>
      <c r="AO406" s="6" t="str">
        <f>IF($W406=AO$4,MAX(AO$1:AO405)+1,"")</f>
        <v/>
      </c>
      <c r="AP406" s="6" t="str">
        <f>IF($W406=AP$4,MAX(AP$1:AP405)+1,"")</f>
        <v/>
      </c>
      <c r="AQ406" s="6" t="str">
        <f>IF($W406=AQ$4,MAX(AQ$1:AQ405)+1,"")</f>
        <v/>
      </c>
      <c r="AR406" s="6" t="str">
        <f>IF($W406=AR$4,MAX(AR$1:AR405)+1,"")</f>
        <v/>
      </c>
      <c r="AS406" s="6" t="str">
        <f>IF($W406=AS$4,MAX(AS$1:AS405)+1,"")</f>
        <v/>
      </c>
      <c r="AT406" s="6" t="str">
        <f>IF($W406=AT$4,MAX(AT$1:AT405)+1,"")</f>
        <v/>
      </c>
      <c r="AU406" s="6" t="str">
        <f>IF($W406=AU$4,MAX(AU$1:AU405)+1,"")</f>
        <v/>
      </c>
      <c r="AV406" s="6" t="str">
        <f>IF($W406=AV$4,MAX(AV$1:AV405)+1,"")</f>
        <v/>
      </c>
      <c r="AW406" s="6" t="str">
        <f>IF($W406=AW$4,MAX(AW$1:AW405)+1,"")</f>
        <v/>
      </c>
      <c r="AX406" s="6" t="str">
        <f>IF($W406=AX$4,MAX(AX$1:AX405)+1,"")</f>
        <v/>
      </c>
      <c r="AY406" s="6" t="str">
        <f>IF($W406=AY$4,MAX(AY$1:AY405)+1,"")</f>
        <v/>
      </c>
      <c r="AZ406" s="6" t="str">
        <f>IF($W406=AZ$4,MAX(AZ$1:AZ405)+1,"")</f>
        <v/>
      </c>
      <c r="BA406" s="6" t="str">
        <f>IF($W406=BA$4,MAX(BA$1:BA405)+1,"")</f>
        <v/>
      </c>
      <c r="BB406" s="6" t="str">
        <f>IF($W406=BB$4,MAX(BB$1:BB405)+1,"")</f>
        <v/>
      </c>
      <c r="BC406" s="6" t="str">
        <f>IF($W406=BC$4,MAX(BC$1:BC405)+1,"")</f>
        <v/>
      </c>
      <c r="BD406" s="6" t="str">
        <f>IF($W406=BD$4,MAX(BD$1:BD405)+1,"")</f>
        <v/>
      </c>
      <c r="BE406" s="6" t="str">
        <f>IF($W406=BE$4,MAX(BE$1:BE405)+1,"")</f>
        <v/>
      </c>
      <c r="BF406" s="6" t="str">
        <f>IF($W406=BF$4,MAX(BF$1:BF405)+1,"")</f>
        <v/>
      </c>
      <c r="BG406" s="6" t="str">
        <f>IF($W406=BG$4,MAX(BG$1:BG405)+1,"")</f>
        <v/>
      </c>
      <c r="BH406" s="6" t="str">
        <f>IF($W406=BH$4,MAX(BH$1:BH405)+1,"")</f>
        <v/>
      </c>
      <c r="BI406" s="6" t="str">
        <f>IF($W406=BI$4,MAX(BI$1:BI405)+1,"")</f>
        <v/>
      </c>
      <c r="BJ406" s="6" t="str">
        <f>IF($W406=BJ$4,MAX(BJ$1:BJ405)+1,"")</f>
        <v/>
      </c>
      <c r="BK406" s="6" t="str">
        <f>IF($W406=BK$4,MAX(BK$1:BK405)+1,"")</f>
        <v/>
      </c>
      <c r="BL406" s="6" t="str">
        <f>IF($W406=BL$4,MAX(BL$1:BL405)+1,"")</f>
        <v/>
      </c>
      <c r="BM406" s="6" t="str">
        <f>IF($W406=BM$4,MAX(BM$1:BM405)+1,"")</f>
        <v/>
      </c>
      <c r="BN406" s="6">
        <f>IF($W406=BN$4,MAX(BN$1:BN405)+1,"")</f>
        <v>33</v>
      </c>
      <c r="BO406" s="6" t="str">
        <f>IF($W406=BO$4,MAX(BO$1:BO405)+1,"")</f>
        <v/>
      </c>
      <c r="BP406" s="6" t="str">
        <f>IF($W406=BP$4,MAX(BP$1:BP405)+1,"")</f>
        <v/>
      </c>
      <c r="BQ406" s="6" t="str">
        <f>IF($W406=BQ$4,MAX(BQ$1:BQ405)+1,"")</f>
        <v/>
      </c>
      <c r="BR406" s="6" t="str">
        <f>IF($W406=BR$4,MAX(BR$1:BR405)+1,"")</f>
        <v/>
      </c>
      <c r="BS406" s="6" t="str">
        <f>IF($W406=BS$4,MAX(BS$1:BS405)+1,"")</f>
        <v/>
      </c>
      <c r="BT406" s="6" t="str">
        <f>IF($W406=BT$4,MAX(BT$1:BT405)+1,"")</f>
        <v/>
      </c>
      <c r="BU406" s="6" t="str">
        <f>IF($W406=BU$4,MAX(BU$1:BU405)+1,"")</f>
        <v/>
      </c>
      <c r="BV406" s="6" t="str">
        <f>IF($W406=BV$4,MAX(BV$1:BV405)+1,"")</f>
        <v/>
      </c>
      <c r="BW406" s="6" t="str">
        <f>IF($W406=BW$4,MAX(BW$1:BW405)+1,"")</f>
        <v/>
      </c>
      <c r="BX406" s="6" t="str">
        <f>IF($W406=BX$4,MAX(BX$1:BX405)+1,"")</f>
        <v/>
      </c>
      <c r="BY406" s="6" t="str">
        <f>IF($W406=BY$4,MAX(BY$1:BY405)+1,"")</f>
        <v/>
      </c>
      <c r="BZ406" s="6" t="str">
        <f>IF($W406=BZ$4,MAX(BZ$1:BZ405)+1,"")</f>
        <v/>
      </c>
      <c r="CA406" s="6" t="str">
        <f>IF($W406=CA$4,MAX(CA$1:CA405)+1,"")</f>
        <v/>
      </c>
      <c r="CB406" s="6" t="str">
        <f>IF($W406=CB$4,MAX(CB$1:CB405)+1,"")</f>
        <v/>
      </c>
      <c r="CC406" s="6" t="str">
        <f>IF($W406=CC$4,MAX(CC$1:CC405)+1,"")</f>
        <v/>
      </c>
      <c r="CD406" s="6" t="str">
        <f>IF($W406=CD$4,MAX(CD$1:CD405)+1,"")</f>
        <v/>
      </c>
      <c r="CE406" s="6" t="str">
        <f>IF($W406=CE$4,MAX(CE$1:CE405)+1,"")</f>
        <v/>
      </c>
      <c r="CF406" s="6" t="str">
        <f>IF($W406=CF$4,MAX(CF$1:CF405)+1,"")</f>
        <v/>
      </c>
      <c r="CG406" s="6" t="str">
        <f>IF($W406=CG$4,MAX(CG$1:CG405)+1,"")</f>
        <v/>
      </c>
      <c r="CH406" s="6" t="str">
        <f>IF($W406=CH$4,MAX(CH$1:CH405)+1,"")</f>
        <v/>
      </c>
      <c r="CI406" s="6" t="str">
        <f>IF($W406=CI$4,MAX(CI$1:CI405)+1,"")</f>
        <v/>
      </c>
      <c r="CJ406" s="6" t="str">
        <f>IF($W406=CJ$4,MAX(CJ$1:CJ405)+1,"")</f>
        <v/>
      </c>
      <c r="CK406" s="6" t="str">
        <f>IF($W406=CK$4,MAX(CK$1:CK405)+1,"")</f>
        <v/>
      </c>
      <c r="CL406" s="6" t="str">
        <f>IF($W406=CL$4,MAX(CL$1:CL405)+1,"")</f>
        <v/>
      </c>
      <c r="CM406" s="6" t="str">
        <f>IF($W406=CM$4,MAX(CM$1:CM405)+1,"")</f>
        <v/>
      </c>
      <c r="CN406" s="6" t="str">
        <f>IF($W406=CN$4,MAX(CN$1:CN405)+1,"")</f>
        <v/>
      </c>
      <c r="CO406" s="6" t="str">
        <f>IF($W406=CO$4,MAX(CO$1:CO405)+1,"")</f>
        <v/>
      </c>
      <c r="CP406" s="6" t="str">
        <f>IF($W406=CP$4,MAX(CP$1:CP405)+1,"")</f>
        <v/>
      </c>
      <c r="CQ406" s="6" t="str">
        <f>IF($W406=CQ$4,MAX(CQ$1:CQ405)+1,"")</f>
        <v/>
      </c>
      <c r="CR406" s="6" t="str">
        <f>IF($W406=CR$4,MAX(CR$1:CR405)+1,"")</f>
        <v/>
      </c>
      <c r="CS406" s="6" t="str">
        <f>IF($W406=CS$4,MAX(CS$1:CS405)+1,"")</f>
        <v/>
      </c>
      <c r="CT406" s="5">
        <f t="shared" si="95"/>
        <v>33</v>
      </c>
      <c r="CU406" s="6" t="str">
        <f t="shared" si="96"/>
        <v>1709700418806</v>
      </c>
      <c r="CV406" s="5" t="str">
        <f t="shared" si="97"/>
        <v>เด็กหญิง</v>
      </c>
      <c r="CW406" s="5" t="str" cm="1">
        <f t="array" ref="CW406">RIGHT(F406,MIN(LEN(SUBSTITUTE(F406,รายชื่อนักเรียนแยกห้อง!$AD$5:$AD$8,""))))</f>
        <v>รังสิยา</v>
      </c>
      <c r="CX406" s="6" t="str">
        <f t="shared" si="98"/>
        <v/>
      </c>
      <c r="CY406" s="6">
        <f t="shared" si="99"/>
        <v>0</v>
      </c>
      <c r="CZ406" s="5" t="str">
        <f t="shared" si="100"/>
        <v>มัธยมศึกษาปีที่ 3/2-</v>
      </c>
      <c r="DA406" s="5" t="str">
        <f t="shared" si="101"/>
        <v>มัธยมศึกษาปีที่ 3/2-0</v>
      </c>
      <c r="DC406" s="6" t="str">
        <f>IF(DB406="วิทย์-คณิต (เตรียมวิศวะ)",MAX($DC$1:DC405)+1,"")</f>
        <v/>
      </c>
      <c r="DD406" s="6" t="str">
        <f>IF(DB406="วิทย์-คณิต (วิทยาศาสตร์สุขภาพ)",MAX($DD$1:DD405)+1,"")</f>
        <v/>
      </c>
      <c r="DE406" s="6" t="str">
        <f>IF(DB406="ศิลป์การจัดการธุรกิจการค้าสมัยใหม่",MAX($DE$1:DE405)+1,"")</f>
        <v/>
      </c>
      <c r="DF406" s="6" t="str">
        <f>IF(DB406="ศิลป์ภาษาจีนเพื่อธุรกิจ 4.0",MAX($DF$1:DF405)+1,"")</f>
        <v/>
      </c>
      <c r="DG406" s="6" t="str">
        <f>IF(DB406="ศิลป์ภาษาอังกฤษเพื่อการสื่อสารธุรกิจ",MAX($DG$1:DG405)+1,"")</f>
        <v/>
      </c>
      <c r="DH406" s="6" t="str">
        <f>IF(DB406="นวัตกรรมการจัดการเกษตร",MAX($DH$1:DH405)+1,"")</f>
        <v/>
      </c>
      <c r="DI406" s="5">
        <f t="shared" si="102"/>
        <v>0</v>
      </c>
      <c r="DJ406" s="5" t="str">
        <f t="shared" si="103"/>
        <v>มัธยมศึกษาปีที่ 3/2-33</v>
      </c>
      <c r="DK406" s="5" t="str">
        <f t="shared" si="104"/>
        <v>-0</v>
      </c>
      <c r="DL406" s="5" t="str">
        <f t="shared" si="105"/>
        <v>มัธยมศึกษาปีที่ 3</v>
      </c>
    </row>
    <row r="407" spans="1:116">
      <c r="A407" s="5" t="str">
        <f t="shared" si="91"/>
        <v>มัธยมศึกษาปีที่ 3/2-34</v>
      </c>
      <c r="B407" s="5" t="str">
        <f t="shared" si="92"/>
        <v>ช68309-34</v>
      </c>
      <c r="C407" s="5" t="str">
        <f t="shared" si="93"/>
        <v>-0</v>
      </c>
      <c r="D407" s="8">
        <v>34</v>
      </c>
      <c r="E407" s="9" t="s">
        <v>1060</v>
      </c>
      <c r="F407" s="3" t="s">
        <v>1061</v>
      </c>
      <c r="G407" s="3" t="s">
        <v>317</v>
      </c>
      <c r="H407" s="11">
        <v>1</v>
      </c>
      <c r="I407" s="11">
        <v>7</v>
      </c>
      <c r="J407" s="11">
        <v>0</v>
      </c>
      <c r="K407" s="11">
        <v>9</v>
      </c>
      <c r="L407" s="11">
        <v>9</v>
      </c>
      <c r="M407" s="11">
        <v>0</v>
      </c>
      <c r="N407" s="11">
        <v>1</v>
      </c>
      <c r="O407" s="11">
        <v>8</v>
      </c>
      <c r="P407" s="11">
        <v>3</v>
      </c>
      <c r="Q407" s="11">
        <v>1</v>
      </c>
      <c r="R407" s="11">
        <v>0</v>
      </c>
      <c r="S407" s="11">
        <v>9</v>
      </c>
      <c r="T407" s="11">
        <v>3</v>
      </c>
      <c r="U407" s="11" t="s">
        <v>584</v>
      </c>
      <c r="W407" s="6" t="str">
        <f>IF(X407="","",IF(X407=รายชื่อชมรม!$B$23,รายชื่อชมรม!$A$23,IF(X407=รายชื่อชมรม!$B$24,รายชื่อชมรม!$A$24,IF(X407=รายชื่อชมรม!$B$25,รายชื่อชมรม!$A$25,IF(X407=รายชื่อชมรม!$B$26,รายชื่อชมรม!$A$26,IF(X407=รายชื่อชมรม!$B$27,รายชื่อชมรม!$A$27,IF(X407=รายชื่อชมรม!$B$28,รายชื่อชมรม!$A$28,IF(X407=รายชื่อชมรม!$B$29,รายชื่อชมรม!$A$29,IF(X407=รายชื่อชมรม!$B$30,รายชื่อชมรม!$A$30,IF(X407=รายชื่อชมรม!$B$31,รายชื่อชมรม!$A$31,IF(X407=รายชื่อชมรม!$B$32,รายชื่อชมรม!$A$32,"-")))))))))))</f>
        <v>ช68309</v>
      </c>
      <c r="X407" s="6" t="s">
        <v>1410</v>
      </c>
      <c r="Y407" s="6" t="str">
        <f>IF(W407=0,"",IF(W407="-","",IF(W407="","",VLOOKUP(W407,รายชื่อชมรม!$A$3:$F$83,3,FALSE))))</f>
        <v>นางสาวจันทนา  เกิดจันทร์ตรง</v>
      </c>
      <c r="Z407" s="6" t="str">
        <f>IF(Y407=$Z$4,MAX(Z$1:$Z406)+1,"")</f>
        <v/>
      </c>
      <c r="AA407" s="6" t="str">
        <f>IF($Y407=AA$4,MAX(AA$1:AA406)+1,"")</f>
        <v/>
      </c>
      <c r="AB407" s="6" t="str">
        <f>IF($Y407=AB$4,MAX(AB$1:AB406)+1,"")</f>
        <v/>
      </c>
      <c r="AC407" s="6" t="str">
        <f>IF($Y407=AC$4,MAX(AC$1:AC406)+1,"")</f>
        <v/>
      </c>
      <c r="AD407" s="6" t="str">
        <f>IF($Y407=AD$4,MAX(AD$1:AD406)+1,"")</f>
        <v/>
      </c>
      <c r="AE407" s="6" t="str">
        <f>IF($Y407=AE$4,MAX(AE$1:AE406)+1,"")</f>
        <v/>
      </c>
      <c r="AF407" s="6" t="str">
        <f>IF($Y407=AF$4,MAX(AF$1:AF406)+1,"")</f>
        <v/>
      </c>
      <c r="AG407" s="6" t="str">
        <f>IF($Y407=AG$4,MAX(AG$1:AG406)+1,"")</f>
        <v/>
      </c>
      <c r="AH407" s="6">
        <f>IF($Y407=AH$4,MAX(AH$1:AH406)+1,"")</f>
        <v>102</v>
      </c>
      <c r="AI407" s="5">
        <f t="shared" si="94"/>
        <v>102</v>
      </c>
      <c r="AK407" s="6" t="str">
        <f>IF($W407=AK$4,MAX(AK$1:AK406)+1,"")</f>
        <v/>
      </c>
      <c r="AL407" s="6" t="str">
        <f>IF($W407=AL$4,MAX(AL$1:AL406)+1,"")</f>
        <v/>
      </c>
      <c r="AM407" s="6" t="str">
        <f>IF($W407=AM$4,MAX(AM$1:AM406)+1,"")</f>
        <v/>
      </c>
      <c r="AN407" s="6" t="str">
        <f>IF($W407=AN$4,MAX(AN$1:AN406)+1,"")</f>
        <v/>
      </c>
      <c r="AO407" s="6" t="str">
        <f>IF($W407=AO$4,MAX(AO$1:AO406)+1,"")</f>
        <v/>
      </c>
      <c r="AP407" s="6" t="str">
        <f>IF($W407=AP$4,MAX(AP$1:AP406)+1,"")</f>
        <v/>
      </c>
      <c r="AQ407" s="6" t="str">
        <f>IF($W407=AQ$4,MAX(AQ$1:AQ406)+1,"")</f>
        <v/>
      </c>
      <c r="AR407" s="6" t="str">
        <f>IF($W407=AR$4,MAX(AR$1:AR406)+1,"")</f>
        <v/>
      </c>
      <c r="AS407" s="6" t="str">
        <f>IF($W407=AS$4,MAX(AS$1:AS406)+1,"")</f>
        <v/>
      </c>
      <c r="AT407" s="6" t="str">
        <f>IF($W407=AT$4,MAX(AT$1:AT406)+1,"")</f>
        <v/>
      </c>
      <c r="AU407" s="6" t="str">
        <f>IF($W407=AU$4,MAX(AU$1:AU406)+1,"")</f>
        <v/>
      </c>
      <c r="AV407" s="6" t="str">
        <f>IF($W407=AV$4,MAX(AV$1:AV406)+1,"")</f>
        <v/>
      </c>
      <c r="AW407" s="6" t="str">
        <f>IF($W407=AW$4,MAX(AW$1:AW406)+1,"")</f>
        <v/>
      </c>
      <c r="AX407" s="6" t="str">
        <f>IF($W407=AX$4,MAX(AX$1:AX406)+1,"")</f>
        <v/>
      </c>
      <c r="AY407" s="6" t="str">
        <f>IF($W407=AY$4,MAX(AY$1:AY406)+1,"")</f>
        <v/>
      </c>
      <c r="AZ407" s="6" t="str">
        <f>IF($W407=AZ$4,MAX(AZ$1:AZ406)+1,"")</f>
        <v/>
      </c>
      <c r="BA407" s="6" t="str">
        <f>IF($W407=BA$4,MAX(BA$1:BA406)+1,"")</f>
        <v/>
      </c>
      <c r="BB407" s="6" t="str">
        <f>IF($W407=BB$4,MAX(BB$1:BB406)+1,"")</f>
        <v/>
      </c>
      <c r="BC407" s="6" t="str">
        <f>IF($W407=BC$4,MAX(BC$1:BC406)+1,"")</f>
        <v/>
      </c>
      <c r="BD407" s="6" t="str">
        <f>IF($W407=BD$4,MAX(BD$1:BD406)+1,"")</f>
        <v/>
      </c>
      <c r="BE407" s="6" t="str">
        <f>IF($W407=BE$4,MAX(BE$1:BE406)+1,"")</f>
        <v/>
      </c>
      <c r="BF407" s="6" t="str">
        <f>IF($W407=BF$4,MAX(BF$1:BF406)+1,"")</f>
        <v/>
      </c>
      <c r="BG407" s="6" t="str">
        <f>IF($W407=BG$4,MAX(BG$1:BG406)+1,"")</f>
        <v/>
      </c>
      <c r="BH407" s="6" t="str">
        <f>IF($W407=BH$4,MAX(BH$1:BH406)+1,"")</f>
        <v/>
      </c>
      <c r="BI407" s="6" t="str">
        <f>IF($W407=BI$4,MAX(BI$1:BI406)+1,"")</f>
        <v/>
      </c>
      <c r="BJ407" s="6" t="str">
        <f>IF($W407=BJ$4,MAX(BJ$1:BJ406)+1,"")</f>
        <v/>
      </c>
      <c r="BK407" s="6" t="str">
        <f>IF($W407=BK$4,MAX(BK$1:BK406)+1,"")</f>
        <v/>
      </c>
      <c r="BL407" s="6" t="str">
        <f>IF($W407=BL$4,MAX(BL$1:BL406)+1,"")</f>
        <v/>
      </c>
      <c r="BM407" s="6" t="str">
        <f>IF($W407=BM$4,MAX(BM$1:BM406)+1,"")</f>
        <v/>
      </c>
      <c r="BN407" s="6">
        <f>IF($W407=BN$4,MAX(BN$1:BN406)+1,"")</f>
        <v>34</v>
      </c>
      <c r="BO407" s="6" t="str">
        <f>IF($W407=BO$4,MAX(BO$1:BO406)+1,"")</f>
        <v/>
      </c>
      <c r="BP407" s="6" t="str">
        <f>IF($W407=BP$4,MAX(BP$1:BP406)+1,"")</f>
        <v/>
      </c>
      <c r="BQ407" s="6" t="str">
        <f>IF($W407=BQ$4,MAX(BQ$1:BQ406)+1,"")</f>
        <v/>
      </c>
      <c r="BR407" s="6" t="str">
        <f>IF($W407=BR$4,MAX(BR$1:BR406)+1,"")</f>
        <v/>
      </c>
      <c r="BS407" s="6" t="str">
        <f>IF($W407=BS$4,MAX(BS$1:BS406)+1,"")</f>
        <v/>
      </c>
      <c r="BT407" s="6" t="str">
        <f>IF($W407=BT$4,MAX(BT$1:BT406)+1,"")</f>
        <v/>
      </c>
      <c r="BU407" s="6" t="str">
        <f>IF($W407=BU$4,MAX(BU$1:BU406)+1,"")</f>
        <v/>
      </c>
      <c r="BV407" s="6" t="str">
        <f>IF($W407=BV$4,MAX(BV$1:BV406)+1,"")</f>
        <v/>
      </c>
      <c r="BW407" s="6" t="str">
        <f>IF($W407=BW$4,MAX(BW$1:BW406)+1,"")</f>
        <v/>
      </c>
      <c r="BX407" s="6" t="str">
        <f>IF($W407=BX$4,MAX(BX$1:BX406)+1,"")</f>
        <v/>
      </c>
      <c r="BY407" s="6" t="str">
        <f>IF($W407=BY$4,MAX(BY$1:BY406)+1,"")</f>
        <v/>
      </c>
      <c r="BZ407" s="6" t="str">
        <f>IF($W407=BZ$4,MAX(BZ$1:BZ406)+1,"")</f>
        <v/>
      </c>
      <c r="CA407" s="6" t="str">
        <f>IF($W407=CA$4,MAX(CA$1:CA406)+1,"")</f>
        <v/>
      </c>
      <c r="CB407" s="6" t="str">
        <f>IF($W407=CB$4,MAX(CB$1:CB406)+1,"")</f>
        <v/>
      </c>
      <c r="CC407" s="6" t="str">
        <f>IF($W407=CC$4,MAX(CC$1:CC406)+1,"")</f>
        <v/>
      </c>
      <c r="CD407" s="6" t="str">
        <f>IF($W407=CD$4,MAX(CD$1:CD406)+1,"")</f>
        <v/>
      </c>
      <c r="CE407" s="6" t="str">
        <f>IF($W407=CE$4,MAX(CE$1:CE406)+1,"")</f>
        <v/>
      </c>
      <c r="CF407" s="6" t="str">
        <f>IF($W407=CF$4,MAX(CF$1:CF406)+1,"")</f>
        <v/>
      </c>
      <c r="CG407" s="6" t="str">
        <f>IF($W407=CG$4,MAX(CG$1:CG406)+1,"")</f>
        <v/>
      </c>
      <c r="CH407" s="6" t="str">
        <f>IF($W407=CH$4,MAX(CH$1:CH406)+1,"")</f>
        <v/>
      </c>
      <c r="CI407" s="6" t="str">
        <f>IF($W407=CI$4,MAX(CI$1:CI406)+1,"")</f>
        <v/>
      </c>
      <c r="CJ407" s="6" t="str">
        <f>IF($W407=CJ$4,MAX(CJ$1:CJ406)+1,"")</f>
        <v/>
      </c>
      <c r="CK407" s="6" t="str">
        <f>IF($W407=CK$4,MAX(CK$1:CK406)+1,"")</f>
        <v/>
      </c>
      <c r="CL407" s="6" t="str">
        <f>IF($W407=CL$4,MAX(CL$1:CL406)+1,"")</f>
        <v/>
      </c>
      <c r="CM407" s="6" t="str">
        <f>IF($W407=CM$4,MAX(CM$1:CM406)+1,"")</f>
        <v/>
      </c>
      <c r="CN407" s="6" t="str">
        <f>IF($W407=CN$4,MAX(CN$1:CN406)+1,"")</f>
        <v/>
      </c>
      <c r="CO407" s="6" t="str">
        <f>IF($W407=CO$4,MAX(CO$1:CO406)+1,"")</f>
        <v/>
      </c>
      <c r="CP407" s="6" t="str">
        <f>IF($W407=CP$4,MAX(CP$1:CP406)+1,"")</f>
        <v/>
      </c>
      <c r="CQ407" s="6" t="str">
        <f>IF($W407=CQ$4,MAX(CQ$1:CQ406)+1,"")</f>
        <v/>
      </c>
      <c r="CR407" s="6" t="str">
        <f>IF($W407=CR$4,MAX(CR$1:CR406)+1,"")</f>
        <v/>
      </c>
      <c r="CS407" s="6" t="str">
        <f>IF($W407=CS$4,MAX(CS$1:CS406)+1,"")</f>
        <v/>
      </c>
      <c r="CT407" s="5">
        <f t="shared" si="95"/>
        <v>34</v>
      </c>
      <c r="CU407" s="6" t="str">
        <f t="shared" si="96"/>
        <v>1709901831093</v>
      </c>
      <c r="CV407" s="5" t="str">
        <f t="shared" si="97"/>
        <v>เด็กหญิง</v>
      </c>
      <c r="CW407" s="5" t="str" cm="1">
        <f t="array" ref="CW407">RIGHT(F407,MIN(LEN(SUBSTITUTE(F407,รายชื่อนักเรียนแยกห้อง!$AD$5:$AD$8,""))))</f>
        <v>พิชชาภา</v>
      </c>
      <c r="CX407" s="6" t="str">
        <f t="shared" si="98"/>
        <v/>
      </c>
      <c r="CY407" s="6">
        <f t="shared" si="99"/>
        <v>0</v>
      </c>
      <c r="CZ407" s="5" t="str">
        <f t="shared" si="100"/>
        <v>มัธยมศึกษาปีที่ 3/2-</v>
      </c>
      <c r="DA407" s="5" t="str">
        <f t="shared" si="101"/>
        <v>มัธยมศึกษาปีที่ 3/2-0</v>
      </c>
      <c r="DC407" s="6" t="str">
        <f>IF(DB407="วิทย์-คณิต (เตรียมวิศวะ)",MAX($DC$1:DC406)+1,"")</f>
        <v/>
      </c>
      <c r="DD407" s="6" t="str">
        <f>IF(DB407="วิทย์-คณิต (วิทยาศาสตร์สุขภาพ)",MAX($DD$1:DD406)+1,"")</f>
        <v/>
      </c>
      <c r="DE407" s="6" t="str">
        <f>IF(DB407="ศิลป์การจัดการธุรกิจการค้าสมัยใหม่",MAX($DE$1:DE406)+1,"")</f>
        <v/>
      </c>
      <c r="DF407" s="6" t="str">
        <f>IF(DB407="ศิลป์ภาษาจีนเพื่อธุรกิจ 4.0",MAX($DF$1:DF406)+1,"")</f>
        <v/>
      </c>
      <c r="DG407" s="6" t="str">
        <f>IF(DB407="ศิลป์ภาษาอังกฤษเพื่อการสื่อสารธุรกิจ",MAX($DG$1:DG406)+1,"")</f>
        <v/>
      </c>
      <c r="DH407" s="6" t="str">
        <f>IF(DB407="นวัตกรรมการจัดการเกษตร",MAX($DH$1:DH406)+1,"")</f>
        <v/>
      </c>
      <c r="DI407" s="5">
        <f t="shared" si="102"/>
        <v>0</v>
      </c>
      <c r="DJ407" s="5" t="str">
        <f t="shared" si="103"/>
        <v>มัธยมศึกษาปีที่ 3/2-34</v>
      </c>
      <c r="DK407" s="5" t="str">
        <f t="shared" si="104"/>
        <v>-0</v>
      </c>
      <c r="DL407" s="5" t="str">
        <f t="shared" si="105"/>
        <v>มัธยมศึกษาปีที่ 3</v>
      </c>
    </row>
    <row r="408" spans="1:116">
      <c r="A408" s="5" t="str">
        <f t="shared" si="91"/>
        <v>มัธยมศึกษาปีที่ 3/2-35</v>
      </c>
      <c r="B408" s="5" t="str">
        <f t="shared" si="92"/>
        <v>ช68309-35</v>
      </c>
      <c r="C408" s="5" t="str">
        <f t="shared" si="93"/>
        <v>-0</v>
      </c>
      <c r="D408" s="8">
        <v>35</v>
      </c>
      <c r="E408" s="9" t="s">
        <v>1062</v>
      </c>
      <c r="F408" s="3" t="s">
        <v>1063</v>
      </c>
      <c r="G408" s="3" t="s">
        <v>91</v>
      </c>
      <c r="H408" s="11">
        <v>1</v>
      </c>
      <c r="I408" s="11">
        <v>7</v>
      </c>
      <c r="J408" s="11">
        <v>0</v>
      </c>
      <c r="K408" s="11">
        <v>9</v>
      </c>
      <c r="L408" s="11">
        <v>9</v>
      </c>
      <c r="M408" s="11">
        <v>0</v>
      </c>
      <c r="N408" s="11">
        <v>1</v>
      </c>
      <c r="O408" s="11">
        <v>8</v>
      </c>
      <c r="P408" s="11">
        <v>6</v>
      </c>
      <c r="Q408" s="11">
        <v>4</v>
      </c>
      <c r="R408" s="11">
        <v>1</v>
      </c>
      <c r="S408" s="11">
        <v>7</v>
      </c>
      <c r="T408" s="11">
        <v>0</v>
      </c>
      <c r="U408" s="11" t="s">
        <v>584</v>
      </c>
      <c r="W408" s="6" t="str">
        <f>IF(X408="","",IF(X408=รายชื่อชมรม!$B$23,รายชื่อชมรม!$A$23,IF(X408=รายชื่อชมรม!$B$24,รายชื่อชมรม!$A$24,IF(X408=รายชื่อชมรม!$B$25,รายชื่อชมรม!$A$25,IF(X408=รายชื่อชมรม!$B$26,รายชื่อชมรม!$A$26,IF(X408=รายชื่อชมรม!$B$27,รายชื่อชมรม!$A$27,IF(X408=รายชื่อชมรม!$B$28,รายชื่อชมรม!$A$28,IF(X408=รายชื่อชมรม!$B$29,รายชื่อชมรม!$A$29,IF(X408=รายชื่อชมรม!$B$30,รายชื่อชมรม!$A$30,IF(X408=รายชื่อชมรม!$B$31,รายชื่อชมรม!$A$31,IF(X408=รายชื่อชมรม!$B$32,รายชื่อชมรม!$A$32,"-")))))))))))</f>
        <v>ช68309</v>
      </c>
      <c r="X408" s="6" t="s">
        <v>1410</v>
      </c>
      <c r="Y408" s="6" t="str">
        <f>IF(W408=0,"",IF(W408="-","",IF(W408="","",VLOOKUP(W408,รายชื่อชมรม!$A$3:$F$83,3,FALSE))))</f>
        <v>นางสาวจันทนา  เกิดจันทร์ตรง</v>
      </c>
      <c r="Z408" s="6" t="str">
        <f>IF(Y408=$Z$4,MAX(Z$1:$Z407)+1,"")</f>
        <v/>
      </c>
      <c r="AA408" s="6" t="str">
        <f>IF($Y408=AA$4,MAX(AA$1:AA407)+1,"")</f>
        <v/>
      </c>
      <c r="AB408" s="6" t="str">
        <f>IF($Y408=AB$4,MAX(AB$1:AB407)+1,"")</f>
        <v/>
      </c>
      <c r="AC408" s="6" t="str">
        <f>IF($Y408=AC$4,MAX(AC$1:AC407)+1,"")</f>
        <v/>
      </c>
      <c r="AD408" s="6" t="str">
        <f>IF($Y408=AD$4,MAX(AD$1:AD407)+1,"")</f>
        <v/>
      </c>
      <c r="AE408" s="6" t="str">
        <f>IF($Y408=AE$4,MAX(AE$1:AE407)+1,"")</f>
        <v/>
      </c>
      <c r="AF408" s="6" t="str">
        <f>IF($Y408=AF$4,MAX(AF$1:AF407)+1,"")</f>
        <v/>
      </c>
      <c r="AG408" s="6" t="str">
        <f>IF($Y408=AG$4,MAX(AG$1:AG407)+1,"")</f>
        <v/>
      </c>
      <c r="AH408" s="6">
        <f>IF($Y408=AH$4,MAX(AH$1:AH407)+1,"")</f>
        <v>103</v>
      </c>
      <c r="AI408" s="5">
        <f t="shared" si="94"/>
        <v>103</v>
      </c>
      <c r="AK408" s="6" t="str">
        <f>IF($W408=AK$4,MAX(AK$1:AK407)+1,"")</f>
        <v/>
      </c>
      <c r="AL408" s="6" t="str">
        <f>IF($W408=AL$4,MAX(AL$1:AL407)+1,"")</f>
        <v/>
      </c>
      <c r="AM408" s="6" t="str">
        <f>IF($W408=AM$4,MAX(AM$1:AM407)+1,"")</f>
        <v/>
      </c>
      <c r="AN408" s="6" t="str">
        <f>IF($W408=AN$4,MAX(AN$1:AN407)+1,"")</f>
        <v/>
      </c>
      <c r="AO408" s="6" t="str">
        <f>IF($W408=AO$4,MAX(AO$1:AO407)+1,"")</f>
        <v/>
      </c>
      <c r="AP408" s="6" t="str">
        <f>IF($W408=AP$4,MAX(AP$1:AP407)+1,"")</f>
        <v/>
      </c>
      <c r="AQ408" s="6" t="str">
        <f>IF($W408=AQ$4,MAX(AQ$1:AQ407)+1,"")</f>
        <v/>
      </c>
      <c r="AR408" s="6" t="str">
        <f>IF($W408=AR$4,MAX(AR$1:AR407)+1,"")</f>
        <v/>
      </c>
      <c r="AS408" s="6" t="str">
        <f>IF($W408=AS$4,MAX(AS$1:AS407)+1,"")</f>
        <v/>
      </c>
      <c r="AT408" s="6" t="str">
        <f>IF($W408=AT$4,MAX(AT$1:AT407)+1,"")</f>
        <v/>
      </c>
      <c r="AU408" s="6" t="str">
        <f>IF($W408=AU$4,MAX(AU$1:AU407)+1,"")</f>
        <v/>
      </c>
      <c r="AV408" s="6" t="str">
        <f>IF($W408=AV$4,MAX(AV$1:AV407)+1,"")</f>
        <v/>
      </c>
      <c r="AW408" s="6" t="str">
        <f>IF($W408=AW$4,MAX(AW$1:AW407)+1,"")</f>
        <v/>
      </c>
      <c r="AX408" s="6" t="str">
        <f>IF($W408=AX$4,MAX(AX$1:AX407)+1,"")</f>
        <v/>
      </c>
      <c r="AY408" s="6" t="str">
        <f>IF($W408=AY$4,MAX(AY$1:AY407)+1,"")</f>
        <v/>
      </c>
      <c r="AZ408" s="6" t="str">
        <f>IF($W408=AZ$4,MAX(AZ$1:AZ407)+1,"")</f>
        <v/>
      </c>
      <c r="BA408" s="6" t="str">
        <f>IF($W408=BA$4,MAX(BA$1:BA407)+1,"")</f>
        <v/>
      </c>
      <c r="BB408" s="6" t="str">
        <f>IF($W408=BB$4,MAX(BB$1:BB407)+1,"")</f>
        <v/>
      </c>
      <c r="BC408" s="6" t="str">
        <f>IF($W408=BC$4,MAX(BC$1:BC407)+1,"")</f>
        <v/>
      </c>
      <c r="BD408" s="6" t="str">
        <f>IF($W408=BD$4,MAX(BD$1:BD407)+1,"")</f>
        <v/>
      </c>
      <c r="BE408" s="6" t="str">
        <f>IF($W408=BE$4,MAX(BE$1:BE407)+1,"")</f>
        <v/>
      </c>
      <c r="BF408" s="6" t="str">
        <f>IF($W408=BF$4,MAX(BF$1:BF407)+1,"")</f>
        <v/>
      </c>
      <c r="BG408" s="6" t="str">
        <f>IF($W408=BG$4,MAX(BG$1:BG407)+1,"")</f>
        <v/>
      </c>
      <c r="BH408" s="6" t="str">
        <f>IF($W408=BH$4,MAX(BH$1:BH407)+1,"")</f>
        <v/>
      </c>
      <c r="BI408" s="6" t="str">
        <f>IF($W408=BI$4,MAX(BI$1:BI407)+1,"")</f>
        <v/>
      </c>
      <c r="BJ408" s="6" t="str">
        <f>IF($W408=BJ$4,MAX(BJ$1:BJ407)+1,"")</f>
        <v/>
      </c>
      <c r="BK408" s="6" t="str">
        <f>IF($W408=BK$4,MAX(BK$1:BK407)+1,"")</f>
        <v/>
      </c>
      <c r="BL408" s="6" t="str">
        <f>IF($W408=BL$4,MAX(BL$1:BL407)+1,"")</f>
        <v/>
      </c>
      <c r="BM408" s="6" t="str">
        <f>IF($W408=BM$4,MAX(BM$1:BM407)+1,"")</f>
        <v/>
      </c>
      <c r="BN408" s="6">
        <f>IF($W408=BN$4,MAX(BN$1:BN407)+1,"")</f>
        <v>35</v>
      </c>
      <c r="BO408" s="6" t="str">
        <f>IF($W408=BO$4,MAX(BO$1:BO407)+1,"")</f>
        <v/>
      </c>
      <c r="BP408" s="6" t="str">
        <f>IF($W408=BP$4,MAX(BP$1:BP407)+1,"")</f>
        <v/>
      </c>
      <c r="BQ408" s="6" t="str">
        <f>IF($W408=BQ$4,MAX(BQ$1:BQ407)+1,"")</f>
        <v/>
      </c>
      <c r="BR408" s="6" t="str">
        <f>IF($W408=BR$4,MAX(BR$1:BR407)+1,"")</f>
        <v/>
      </c>
      <c r="BS408" s="6" t="str">
        <f>IF($W408=BS$4,MAX(BS$1:BS407)+1,"")</f>
        <v/>
      </c>
      <c r="BT408" s="6" t="str">
        <f>IF($W408=BT$4,MAX(BT$1:BT407)+1,"")</f>
        <v/>
      </c>
      <c r="BU408" s="6" t="str">
        <f>IF($W408=BU$4,MAX(BU$1:BU407)+1,"")</f>
        <v/>
      </c>
      <c r="BV408" s="6" t="str">
        <f>IF($W408=BV$4,MAX(BV$1:BV407)+1,"")</f>
        <v/>
      </c>
      <c r="BW408" s="6" t="str">
        <f>IF($W408=BW$4,MAX(BW$1:BW407)+1,"")</f>
        <v/>
      </c>
      <c r="BX408" s="6" t="str">
        <f>IF($W408=BX$4,MAX(BX$1:BX407)+1,"")</f>
        <v/>
      </c>
      <c r="BY408" s="6" t="str">
        <f>IF($W408=BY$4,MAX(BY$1:BY407)+1,"")</f>
        <v/>
      </c>
      <c r="BZ408" s="6" t="str">
        <f>IF($W408=BZ$4,MAX(BZ$1:BZ407)+1,"")</f>
        <v/>
      </c>
      <c r="CA408" s="6" t="str">
        <f>IF($W408=CA$4,MAX(CA$1:CA407)+1,"")</f>
        <v/>
      </c>
      <c r="CB408" s="6" t="str">
        <f>IF($W408=CB$4,MAX(CB$1:CB407)+1,"")</f>
        <v/>
      </c>
      <c r="CC408" s="6" t="str">
        <f>IF($W408=CC$4,MAX(CC$1:CC407)+1,"")</f>
        <v/>
      </c>
      <c r="CD408" s="6" t="str">
        <f>IF($W408=CD$4,MAX(CD$1:CD407)+1,"")</f>
        <v/>
      </c>
      <c r="CE408" s="6" t="str">
        <f>IF($W408=CE$4,MAX(CE$1:CE407)+1,"")</f>
        <v/>
      </c>
      <c r="CF408" s="6" t="str">
        <f>IF($W408=CF$4,MAX(CF$1:CF407)+1,"")</f>
        <v/>
      </c>
      <c r="CG408" s="6" t="str">
        <f>IF($W408=CG$4,MAX(CG$1:CG407)+1,"")</f>
        <v/>
      </c>
      <c r="CH408" s="6" t="str">
        <f>IF($W408=CH$4,MAX(CH$1:CH407)+1,"")</f>
        <v/>
      </c>
      <c r="CI408" s="6" t="str">
        <f>IF($W408=CI$4,MAX(CI$1:CI407)+1,"")</f>
        <v/>
      </c>
      <c r="CJ408" s="6" t="str">
        <f>IF($W408=CJ$4,MAX(CJ$1:CJ407)+1,"")</f>
        <v/>
      </c>
      <c r="CK408" s="6" t="str">
        <f>IF($W408=CK$4,MAX(CK$1:CK407)+1,"")</f>
        <v/>
      </c>
      <c r="CL408" s="6" t="str">
        <f>IF($W408=CL$4,MAX(CL$1:CL407)+1,"")</f>
        <v/>
      </c>
      <c r="CM408" s="6" t="str">
        <f>IF($W408=CM$4,MAX(CM$1:CM407)+1,"")</f>
        <v/>
      </c>
      <c r="CN408" s="6" t="str">
        <f>IF($W408=CN$4,MAX(CN$1:CN407)+1,"")</f>
        <v/>
      </c>
      <c r="CO408" s="6" t="str">
        <f>IF($W408=CO$4,MAX(CO$1:CO407)+1,"")</f>
        <v/>
      </c>
      <c r="CP408" s="6" t="str">
        <f>IF($W408=CP$4,MAX(CP$1:CP407)+1,"")</f>
        <v/>
      </c>
      <c r="CQ408" s="6" t="str">
        <f>IF($W408=CQ$4,MAX(CQ$1:CQ407)+1,"")</f>
        <v/>
      </c>
      <c r="CR408" s="6" t="str">
        <f>IF($W408=CR$4,MAX(CR$1:CR407)+1,"")</f>
        <v/>
      </c>
      <c r="CS408" s="6" t="str">
        <f>IF($W408=CS$4,MAX(CS$1:CS407)+1,"")</f>
        <v/>
      </c>
      <c r="CT408" s="5">
        <f t="shared" si="95"/>
        <v>35</v>
      </c>
      <c r="CU408" s="6" t="str">
        <f t="shared" si="96"/>
        <v>1709901864170</v>
      </c>
      <c r="CV408" s="5" t="str">
        <f t="shared" si="97"/>
        <v>เด็กหญิง</v>
      </c>
      <c r="CW408" s="5" t="str" cm="1">
        <f t="array" ref="CW408">RIGHT(F408,MIN(LEN(SUBSTITUTE(F408,รายชื่อนักเรียนแยกห้อง!$AD$5:$AD$8,""))))</f>
        <v>ณัฎฐณิชา</v>
      </c>
      <c r="CX408" s="6" t="str">
        <f t="shared" si="98"/>
        <v/>
      </c>
      <c r="CY408" s="6">
        <f t="shared" si="99"/>
        <v>0</v>
      </c>
      <c r="CZ408" s="5" t="str">
        <f t="shared" si="100"/>
        <v>มัธยมศึกษาปีที่ 3/2-</v>
      </c>
      <c r="DA408" s="5" t="str">
        <f t="shared" si="101"/>
        <v>มัธยมศึกษาปีที่ 3/2-0</v>
      </c>
      <c r="DC408" s="6" t="str">
        <f>IF(DB408="วิทย์-คณิต (เตรียมวิศวะ)",MAX($DC$1:DC407)+1,"")</f>
        <v/>
      </c>
      <c r="DD408" s="6" t="str">
        <f>IF(DB408="วิทย์-คณิต (วิทยาศาสตร์สุขภาพ)",MAX($DD$1:DD407)+1,"")</f>
        <v/>
      </c>
      <c r="DE408" s="6" t="str">
        <f>IF(DB408="ศิลป์การจัดการธุรกิจการค้าสมัยใหม่",MAX($DE$1:DE407)+1,"")</f>
        <v/>
      </c>
      <c r="DF408" s="6" t="str">
        <f>IF(DB408="ศิลป์ภาษาจีนเพื่อธุรกิจ 4.0",MAX($DF$1:DF407)+1,"")</f>
        <v/>
      </c>
      <c r="DG408" s="6" t="str">
        <f>IF(DB408="ศิลป์ภาษาอังกฤษเพื่อการสื่อสารธุรกิจ",MAX($DG$1:DG407)+1,"")</f>
        <v/>
      </c>
      <c r="DH408" s="6" t="str">
        <f>IF(DB408="นวัตกรรมการจัดการเกษตร",MAX($DH$1:DH407)+1,"")</f>
        <v/>
      </c>
      <c r="DI408" s="5">
        <f t="shared" si="102"/>
        <v>0</v>
      </c>
      <c r="DJ408" s="5" t="str">
        <f t="shared" si="103"/>
        <v>มัธยมศึกษาปีที่ 3/2-35</v>
      </c>
      <c r="DK408" s="5" t="str">
        <f t="shared" si="104"/>
        <v>-0</v>
      </c>
      <c r="DL408" s="5" t="str">
        <f t="shared" si="105"/>
        <v>มัธยมศึกษาปีที่ 3</v>
      </c>
    </row>
    <row r="409" spans="1:116">
      <c r="A409" s="5" t="str">
        <f t="shared" si="91"/>
        <v>มัธยมศึกษาปีที่ 3/2-36</v>
      </c>
      <c r="B409" s="5" t="str">
        <f t="shared" si="92"/>
        <v>ช68309-36</v>
      </c>
      <c r="C409" s="5" t="str">
        <f t="shared" si="93"/>
        <v>-0</v>
      </c>
      <c r="D409" s="8">
        <v>36</v>
      </c>
      <c r="E409" s="9" t="s">
        <v>1065</v>
      </c>
      <c r="F409" s="3" t="s">
        <v>1066</v>
      </c>
      <c r="G409" s="3" t="s">
        <v>32</v>
      </c>
      <c r="H409" s="11">
        <v>1</v>
      </c>
      <c r="I409" s="11">
        <v>7</v>
      </c>
      <c r="J409" s="11">
        <v>0</v>
      </c>
      <c r="K409" s="11">
        <v>9</v>
      </c>
      <c r="L409" s="11">
        <v>9</v>
      </c>
      <c r="M409" s="11">
        <v>0</v>
      </c>
      <c r="N409" s="11">
        <v>1</v>
      </c>
      <c r="O409" s="11">
        <v>8</v>
      </c>
      <c r="P409" s="11">
        <v>7</v>
      </c>
      <c r="Q409" s="11">
        <v>8</v>
      </c>
      <c r="R409" s="11">
        <v>0</v>
      </c>
      <c r="S409" s="11">
        <v>8</v>
      </c>
      <c r="T409" s="11">
        <v>1</v>
      </c>
      <c r="U409" s="11" t="s">
        <v>584</v>
      </c>
      <c r="W409" s="6" t="str">
        <f>IF(X409="","",IF(X409=รายชื่อชมรม!$B$23,รายชื่อชมรม!$A$23,IF(X409=รายชื่อชมรม!$B$24,รายชื่อชมรม!$A$24,IF(X409=รายชื่อชมรม!$B$25,รายชื่อชมรม!$A$25,IF(X409=รายชื่อชมรม!$B$26,รายชื่อชมรม!$A$26,IF(X409=รายชื่อชมรม!$B$27,รายชื่อชมรม!$A$27,IF(X409=รายชื่อชมรม!$B$28,รายชื่อชมรม!$A$28,IF(X409=รายชื่อชมรม!$B$29,รายชื่อชมรม!$A$29,IF(X409=รายชื่อชมรม!$B$30,รายชื่อชมรม!$A$30,IF(X409=รายชื่อชมรม!$B$31,รายชื่อชมรม!$A$31,IF(X409=รายชื่อชมรม!$B$32,รายชื่อชมรม!$A$32,"-")))))))))))</f>
        <v>ช68309</v>
      </c>
      <c r="X409" s="6" t="s">
        <v>1410</v>
      </c>
      <c r="Y409" s="6" t="str">
        <f>IF(W409=0,"",IF(W409="-","",IF(W409="","",VLOOKUP(W409,รายชื่อชมรม!$A$3:$F$83,3,FALSE))))</f>
        <v>นางสาวจันทนา  เกิดจันทร์ตรง</v>
      </c>
      <c r="Z409" s="6" t="str">
        <f>IF(Y409=$Z$4,MAX(Z$1:$Z408)+1,"")</f>
        <v/>
      </c>
      <c r="AA409" s="6" t="str">
        <f>IF($Y409=AA$4,MAX(AA$1:AA408)+1,"")</f>
        <v/>
      </c>
      <c r="AB409" s="6" t="str">
        <f>IF($Y409=AB$4,MAX(AB$1:AB408)+1,"")</f>
        <v/>
      </c>
      <c r="AC409" s="6" t="str">
        <f>IF($Y409=AC$4,MAX(AC$1:AC408)+1,"")</f>
        <v/>
      </c>
      <c r="AD409" s="6" t="str">
        <f>IF($Y409=AD$4,MAX(AD$1:AD408)+1,"")</f>
        <v/>
      </c>
      <c r="AE409" s="6" t="str">
        <f>IF($Y409=AE$4,MAX(AE$1:AE408)+1,"")</f>
        <v/>
      </c>
      <c r="AF409" s="6" t="str">
        <f>IF($Y409=AF$4,MAX(AF$1:AF408)+1,"")</f>
        <v/>
      </c>
      <c r="AG409" s="6" t="str">
        <f>IF($Y409=AG$4,MAX(AG$1:AG408)+1,"")</f>
        <v/>
      </c>
      <c r="AH409" s="6">
        <f>IF($Y409=AH$4,MAX(AH$1:AH408)+1,"")</f>
        <v>104</v>
      </c>
      <c r="AI409" s="5">
        <f t="shared" si="94"/>
        <v>104</v>
      </c>
      <c r="AK409" s="6" t="str">
        <f>IF($W409=AK$4,MAX(AK$1:AK408)+1,"")</f>
        <v/>
      </c>
      <c r="AL409" s="6" t="str">
        <f>IF($W409=AL$4,MAX(AL$1:AL408)+1,"")</f>
        <v/>
      </c>
      <c r="AM409" s="6" t="str">
        <f>IF($W409=AM$4,MAX(AM$1:AM408)+1,"")</f>
        <v/>
      </c>
      <c r="AN409" s="6" t="str">
        <f>IF($W409=AN$4,MAX(AN$1:AN408)+1,"")</f>
        <v/>
      </c>
      <c r="AO409" s="6" t="str">
        <f>IF($W409=AO$4,MAX(AO$1:AO408)+1,"")</f>
        <v/>
      </c>
      <c r="AP409" s="6" t="str">
        <f>IF($W409=AP$4,MAX(AP$1:AP408)+1,"")</f>
        <v/>
      </c>
      <c r="AQ409" s="6" t="str">
        <f>IF($W409=AQ$4,MAX(AQ$1:AQ408)+1,"")</f>
        <v/>
      </c>
      <c r="AR409" s="6" t="str">
        <f>IF($W409=AR$4,MAX(AR$1:AR408)+1,"")</f>
        <v/>
      </c>
      <c r="AS409" s="6" t="str">
        <f>IF($W409=AS$4,MAX(AS$1:AS408)+1,"")</f>
        <v/>
      </c>
      <c r="AT409" s="6" t="str">
        <f>IF($W409=AT$4,MAX(AT$1:AT408)+1,"")</f>
        <v/>
      </c>
      <c r="AU409" s="6" t="str">
        <f>IF($W409=AU$4,MAX(AU$1:AU408)+1,"")</f>
        <v/>
      </c>
      <c r="AV409" s="6" t="str">
        <f>IF($W409=AV$4,MAX(AV$1:AV408)+1,"")</f>
        <v/>
      </c>
      <c r="AW409" s="6" t="str">
        <f>IF($W409=AW$4,MAX(AW$1:AW408)+1,"")</f>
        <v/>
      </c>
      <c r="AX409" s="6" t="str">
        <f>IF($W409=AX$4,MAX(AX$1:AX408)+1,"")</f>
        <v/>
      </c>
      <c r="AY409" s="6" t="str">
        <f>IF($W409=AY$4,MAX(AY$1:AY408)+1,"")</f>
        <v/>
      </c>
      <c r="AZ409" s="6" t="str">
        <f>IF($W409=AZ$4,MAX(AZ$1:AZ408)+1,"")</f>
        <v/>
      </c>
      <c r="BA409" s="6" t="str">
        <f>IF($W409=BA$4,MAX(BA$1:BA408)+1,"")</f>
        <v/>
      </c>
      <c r="BB409" s="6" t="str">
        <f>IF($W409=BB$4,MAX(BB$1:BB408)+1,"")</f>
        <v/>
      </c>
      <c r="BC409" s="6" t="str">
        <f>IF($W409=BC$4,MAX(BC$1:BC408)+1,"")</f>
        <v/>
      </c>
      <c r="BD409" s="6" t="str">
        <f>IF($W409=BD$4,MAX(BD$1:BD408)+1,"")</f>
        <v/>
      </c>
      <c r="BE409" s="6" t="str">
        <f>IF($W409=BE$4,MAX(BE$1:BE408)+1,"")</f>
        <v/>
      </c>
      <c r="BF409" s="6" t="str">
        <f>IF($W409=BF$4,MAX(BF$1:BF408)+1,"")</f>
        <v/>
      </c>
      <c r="BG409" s="6" t="str">
        <f>IF($W409=BG$4,MAX(BG$1:BG408)+1,"")</f>
        <v/>
      </c>
      <c r="BH409" s="6" t="str">
        <f>IF($W409=BH$4,MAX(BH$1:BH408)+1,"")</f>
        <v/>
      </c>
      <c r="BI409" s="6" t="str">
        <f>IF($W409=BI$4,MAX(BI$1:BI408)+1,"")</f>
        <v/>
      </c>
      <c r="BJ409" s="6" t="str">
        <f>IF($W409=BJ$4,MAX(BJ$1:BJ408)+1,"")</f>
        <v/>
      </c>
      <c r="BK409" s="6" t="str">
        <f>IF($W409=BK$4,MAX(BK$1:BK408)+1,"")</f>
        <v/>
      </c>
      <c r="BL409" s="6" t="str">
        <f>IF($W409=BL$4,MAX(BL$1:BL408)+1,"")</f>
        <v/>
      </c>
      <c r="BM409" s="6" t="str">
        <f>IF($W409=BM$4,MAX(BM$1:BM408)+1,"")</f>
        <v/>
      </c>
      <c r="BN409" s="6">
        <f>IF($W409=BN$4,MAX(BN$1:BN408)+1,"")</f>
        <v>36</v>
      </c>
      <c r="BO409" s="6" t="str">
        <f>IF($W409=BO$4,MAX(BO$1:BO408)+1,"")</f>
        <v/>
      </c>
      <c r="BP409" s="6" t="str">
        <f>IF($W409=BP$4,MAX(BP$1:BP408)+1,"")</f>
        <v/>
      </c>
      <c r="BQ409" s="6" t="str">
        <f>IF($W409=BQ$4,MAX(BQ$1:BQ408)+1,"")</f>
        <v/>
      </c>
      <c r="BR409" s="6" t="str">
        <f>IF($W409=BR$4,MAX(BR$1:BR408)+1,"")</f>
        <v/>
      </c>
      <c r="BS409" s="6" t="str">
        <f>IF($W409=BS$4,MAX(BS$1:BS408)+1,"")</f>
        <v/>
      </c>
      <c r="BT409" s="6" t="str">
        <f>IF($W409=BT$4,MAX(BT$1:BT408)+1,"")</f>
        <v/>
      </c>
      <c r="BU409" s="6" t="str">
        <f>IF($W409=BU$4,MAX(BU$1:BU408)+1,"")</f>
        <v/>
      </c>
      <c r="BV409" s="6" t="str">
        <f>IF($W409=BV$4,MAX(BV$1:BV408)+1,"")</f>
        <v/>
      </c>
      <c r="BW409" s="6" t="str">
        <f>IF($W409=BW$4,MAX(BW$1:BW408)+1,"")</f>
        <v/>
      </c>
      <c r="BX409" s="6" t="str">
        <f>IF($W409=BX$4,MAX(BX$1:BX408)+1,"")</f>
        <v/>
      </c>
      <c r="BY409" s="6" t="str">
        <f>IF($W409=BY$4,MAX(BY$1:BY408)+1,"")</f>
        <v/>
      </c>
      <c r="BZ409" s="6" t="str">
        <f>IF($W409=BZ$4,MAX(BZ$1:BZ408)+1,"")</f>
        <v/>
      </c>
      <c r="CA409" s="6" t="str">
        <f>IF($W409=CA$4,MAX(CA$1:CA408)+1,"")</f>
        <v/>
      </c>
      <c r="CB409" s="6" t="str">
        <f>IF($W409=CB$4,MAX(CB$1:CB408)+1,"")</f>
        <v/>
      </c>
      <c r="CC409" s="6" t="str">
        <f>IF($W409=CC$4,MAX(CC$1:CC408)+1,"")</f>
        <v/>
      </c>
      <c r="CD409" s="6" t="str">
        <f>IF($W409=CD$4,MAX(CD$1:CD408)+1,"")</f>
        <v/>
      </c>
      <c r="CE409" s="6" t="str">
        <f>IF($W409=CE$4,MAX(CE$1:CE408)+1,"")</f>
        <v/>
      </c>
      <c r="CF409" s="6" t="str">
        <f>IF($W409=CF$4,MAX(CF$1:CF408)+1,"")</f>
        <v/>
      </c>
      <c r="CG409" s="6" t="str">
        <f>IF($W409=CG$4,MAX(CG$1:CG408)+1,"")</f>
        <v/>
      </c>
      <c r="CH409" s="6" t="str">
        <f>IF($W409=CH$4,MAX(CH$1:CH408)+1,"")</f>
        <v/>
      </c>
      <c r="CI409" s="6" t="str">
        <f>IF($W409=CI$4,MAX(CI$1:CI408)+1,"")</f>
        <v/>
      </c>
      <c r="CJ409" s="6" t="str">
        <f>IF($W409=CJ$4,MAX(CJ$1:CJ408)+1,"")</f>
        <v/>
      </c>
      <c r="CK409" s="6" t="str">
        <f>IF($W409=CK$4,MAX(CK$1:CK408)+1,"")</f>
        <v/>
      </c>
      <c r="CL409" s="6" t="str">
        <f>IF($W409=CL$4,MAX(CL$1:CL408)+1,"")</f>
        <v/>
      </c>
      <c r="CM409" s="6" t="str">
        <f>IF($W409=CM$4,MAX(CM$1:CM408)+1,"")</f>
        <v/>
      </c>
      <c r="CN409" s="6" t="str">
        <f>IF($W409=CN$4,MAX(CN$1:CN408)+1,"")</f>
        <v/>
      </c>
      <c r="CO409" s="6" t="str">
        <f>IF($W409=CO$4,MAX(CO$1:CO408)+1,"")</f>
        <v/>
      </c>
      <c r="CP409" s="6" t="str">
        <f>IF($W409=CP$4,MAX(CP$1:CP408)+1,"")</f>
        <v/>
      </c>
      <c r="CQ409" s="6" t="str">
        <f>IF($W409=CQ$4,MAX(CQ$1:CQ408)+1,"")</f>
        <v/>
      </c>
      <c r="CR409" s="6" t="str">
        <f>IF($W409=CR$4,MAX(CR$1:CR408)+1,"")</f>
        <v/>
      </c>
      <c r="CS409" s="6" t="str">
        <f>IF($W409=CS$4,MAX(CS$1:CS408)+1,"")</f>
        <v/>
      </c>
      <c r="CT409" s="5">
        <f t="shared" si="95"/>
        <v>36</v>
      </c>
      <c r="CU409" s="6" t="str">
        <f t="shared" si="96"/>
        <v>1709901878081</v>
      </c>
      <c r="CV409" s="5" t="str">
        <f t="shared" si="97"/>
        <v>เด็กหญิง</v>
      </c>
      <c r="CW409" s="5" t="str" cm="1">
        <f t="array" ref="CW409">RIGHT(F409,MIN(LEN(SUBSTITUTE(F409,รายชื่อนักเรียนแยกห้อง!$AD$5:$AD$8,""))))</f>
        <v>กนกอร</v>
      </c>
      <c r="CX409" s="6" t="str">
        <f t="shared" si="98"/>
        <v/>
      </c>
      <c r="CY409" s="6">
        <f t="shared" si="99"/>
        <v>0</v>
      </c>
      <c r="CZ409" s="5" t="str">
        <f t="shared" si="100"/>
        <v>มัธยมศึกษาปีที่ 3/2-</v>
      </c>
      <c r="DA409" s="5" t="str">
        <f t="shared" si="101"/>
        <v>มัธยมศึกษาปีที่ 3/2-0</v>
      </c>
      <c r="DC409" s="6" t="str">
        <f>IF(DB409="วิทย์-คณิต (เตรียมวิศวะ)",MAX($DC$1:DC408)+1,"")</f>
        <v/>
      </c>
      <c r="DD409" s="6" t="str">
        <f>IF(DB409="วิทย์-คณิต (วิทยาศาสตร์สุขภาพ)",MAX($DD$1:DD408)+1,"")</f>
        <v/>
      </c>
      <c r="DE409" s="6" t="str">
        <f>IF(DB409="ศิลป์การจัดการธุรกิจการค้าสมัยใหม่",MAX($DE$1:DE408)+1,"")</f>
        <v/>
      </c>
      <c r="DF409" s="6" t="str">
        <f>IF(DB409="ศิลป์ภาษาจีนเพื่อธุรกิจ 4.0",MAX($DF$1:DF408)+1,"")</f>
        <v/>
      </c>
      <c r="DG409" s="6" t="str">
        <f>IF(DB409="ศิลป์ภาษาอังกฤษเพื่อการสื่อสารธุรกิจ",MAX($DG$1:DG408)+1,"")</f>
        <v/>
      </c>
      <c r="DH409" s="6" t="str">
        <f>IF(DB409="นวัตกรรมการจัดการเกษตร",MAX($DH$1:DH408)+1,"")</f>
        <v/>
      </c>
      <c r="DI409" s="5">
        <f t="shared" si="102"/>
        <v>0</v>
      </c>
      <c r="DJ409" s="5" t="str">
        <f t="shared" si="103"/>
        <v>มัธยมศึกษาปีที่ 3/2-36</v>
      </c>
      <c r="DK409" s="5" t="str">
        <f t="shared" si="104"/>
        <v>-0</v>
      </c>
      <c r="DL409" s="5" t="str">
        <f t="shared" si="105"/>
        <v>มัธยมศึกษาปีที่ 3</v>
      </c>
    </row>
    <row r="410" spans="1:116">
      <c r="A410" s="5" t="str">
        <f t="shared" si="91"/>
        <v>มัธยมศึกษาปีที่ 3/2-37</v>
      </c>
      <c r="B410" s="5" t="str">
        <f t="shared" si="92"/>
        <v>ช68309-37</v>
      </c>
      <c r="C410" s="5" t="str">
        <f t="shared" si="93"/>
        <v>-0</v>
      </c>
      <c r="D410" s="8">
        <v>37</v>
      </c>
      <c r="E410" s="9" t="s">
        <v>1067</v>
      </c>
      <c r="F410" s="3" t="s">
        <v>1068</v>
      </c>
      <c r="G410" s="3" t="s">
        <v>1069</v>
      </c>
      <c r="H410" s="11">
        <v>1</v>
      </c>
      <c r="I410" s="11">
        <v>7</v>
      </c>
      <c r="J410" s="11">
        <v>0</v>
      </c>
      <c r="K410" s="11">
        <v>9</v>
      </c>
      <c r="L410" s="11">
        <v>9</v>
      </c>
      <c r="M410" s="11">
        <v>0</v>
      </c>
      <c r="N410" s="11">
        <v>1</v>
      </c>
      <c r="O410" s="11">
        <v>8</v>
      </c>
      <c r="P410" s="11">
        <v>6</v>
      </c>
      <c r="Q410" s="11">
        <v>2</v>
      </c>
      <c r="R410" s="11">
        <v>3</v>
      </c>
      <c r="S410" s="11">
        <v>0</v>
      </c>
      <c r="T410" s="11">
        <v>4</v>
      </c>
      <c r="U410" s="11" t="s">
        <v>584</v>
      </c>
      <c r="W410" s="6" t="str">
        <f>IF(X410="","",IF(X410=รายชื่อชมรม!$B$23,รายชื่อชมรม!$A$23,IF(X410=รายชื่อชมรม!$B$24,รายชื่อชมรม!$A$24,IF(X410=รายชื่อชมรม!$B$25,รายชื่อชมรม!$A$25,IF(X410=รายชื่อชมรม!$B$26,รายชื่อชมรม!$A$26,IF(X410=รายชื่อชมรม!$B$27,รายชื่อชมรม!$A$27,IF(X410=รายชื่อชมรม!$B$28,รายชื่อชมรม!$A$28,IF(X410=รายชื่อชมรม!$B$29,รายชื่อชมรม!$A$29,IF(X410=รายชื่อชมรม!$B$30,รายชื่อชมรม!$A$30,IF(X410=รายชื่อชมรม!$B$31,รายชื่อชมรม!$A$31,IF(X410=รายชื่อชมรม!$B$32,รายชื่อชมรม!$A$32,"-")))))))))))</f>
        <v>ช68309</v>
      </c>
      <c r="X410" s="6" t="s">
        <v>1410</v>
      </c>
      <c r="Y410" s="6" t="str">
        <f>IF(W410=0,"",IF(W410="-","",IF(W410="","",VLOOKUP(W410,รายชื่อชมรม!$A$3:$F$83,3,FALSE))))</f>
        <v>นางสาวจันทนา  เกิดจันทร์ตรง</v>
      </c>
      <c r="Z410" s="6" t="str">
        <f>IF(Y410=$Z$4,MAX(Z$1:$Z409)+1,"")</f>
        <v/>
      </c>
      <c r="AA410" s="6" t="str">
        <f>IF($Y410=AA$4,MAX(AA$1:AA409)+1,"")</f>
        <v/>
      </c>
      <c r="AB410" s="6" t="str">
        <f>IF($Y410=AB$4,MAX(AB$1:AB409)+1,"")</f>
        <v/>
      </c>
      <c r="AC410" s="6" t="str">
        <f>IF($Y410=AC$4,MAX(AC$1:AC409)+1,"")</f>
        <v/>
      </c>
      <c r="AD410" s="6" t="str">
        <f>IF($Y410=AD$4,MAX(AD$1:AD409)+1,"")</f>
        <v/>
      </c>
      <c r="AE410" s="6" t="str">
        <f>IF($Y410=AE$4,MAX(AE$1:AE409)+1,"")</f>
        <v/>
      </c>
      <c r="AF410" s="6" t="str">
        <f>IF($Y410=AF$4,MAX(AF$1:AF409)+1,"")</f>
        <v/>
      </c>
      <c r="AG410" s="6" t="str">
        <f>IF($Y410=AG$4,MAX(AG$1:AG409)+1,"")</f>
        <v/>
      </c>
      <c r="AH410" s="6">
        <f>IF($Y410=AH$4,MAX(AH$1:AH409)+1,"")</f>
        <v>105</v>
      </c>
      <c r="AI410" s="5">
        <f t="shared" si="94"/>
        <v>105</v>
      </c>
      <c r="AK410" s="6" t="str">
        <f>IF($W410=AK$4,MAX(AK$1:AK409)+1,"")</f>
        <v/>
      </c>
      <c r="AL410" s="6" t="str">
        <f>IF($W410=AL$4,MAX(AL$1:AL409)+1,"")</f>
        <v/>
      </c>
      <c r="AM410" s="6" t="str">
        <f>IF($W410=AM$4,MAX(AM$1:AM409)+1,"")</f>
        <v/>
      </c>
      <c r="AN410" s="6" t="str">
        <f>IF($W410=AN$4,MAX(AN$1:AN409)+1,"")</f>
        <v/>
      </c>
      <c r="AO410" s="6" t="str">
        <f>IF($W410=AO$4,MAX(AO$1:AO409)+1,"")</f>
        <v/>
      </c>
      <c r="AP410" s="6" t="str">
        <f>IF($W410=AP$4,MAX(AP$1:AP409)+1,"")</f>
        <v/>
      </c>
      <c r="AQ410" s="6" t="str">
        <f>IF($W410=AQ$4,MAX(AQ$1:AQ409)+1,"")</f>
        <v/>
      </c>
      <c r="AR410" s="6" t="str">
        <f>IF($W410=AR$4,MAX(AR$1:AR409)+1,"")</f>
        <v/>
      </c>
      <c r="AS410" s="6" t="str">
        <f>IF($W410=AS$4,MAX(AS$1:AS409)+1,"")</f>
        <v/>
      </c>
      <c r="AT410" s="6" t="str">
        <f>IF($W410=AT$4,MAX(AT$1:AT409)+1,"")</f>
        <v/>
      </c>
      <c r="AU410" s="6" t="str">
        <f>IF($W410=AU$4,MAX(AU$1:AU409)+1,"")</f>
        <v/>
      </c>
      <c r="AV410" s="6" t="str">
        <f>IF($W410=AV$4,MAX(AV$1:AV409)+1,"")</f>
        <v/>
      </c>
      <c r="AW410" s="6" t="str">
        <f>IF($W410=AW$4,MAX(AW$1:AW409)+1,"")</f>
        <v/>
      </c>
      <c r="AX410" s="6" t="str">
        <f>IF($W410=AX$4,MAX(AX$1:AX409)+1,"")</f>
        <v/>
      </c>
      <c r="AY410" s="6" t="str">
        <f>IF($W410=AY$4,MAX(AY$1:AY409)+1,"")</f>
        <v/>
      </c>
      <c r="AZ410" s="6" t="str">
        <f>IF($W410=AZ$4,MAX(AZ$1:AZ409)+1,"")</f>
        <v/>
      </c>
      <c r="BA410" s="6" t="str">
        <f>IF($W410=BA$4,MAX(BA$1:BA409)+1,"")</f>
        <v/>
      </c>
      <c r="BB410" s="6" t="str">
        <f>IF($W410=BB$4,MAX(BB$1:BB409)+1,"")</f>
        <v/>
      </c>
      <c r="BC410" s="6" t="str">
        <f>IF($W410=BC$4,MAX(BC$1:BC409)+1,"")</f>
        <v/>
      </c>
      <c r="BD410" s="6" t="str">
        <f>IF($W410=BD$4,MAX(BD$1:BD409)+1,"")</f>
        <v/>
      </c>
      <c r="BE410" s="6" t="str">
        <f>IF($W410=BE$4,MAX(BE$1:BE409)+1,"")</f>
        <v/>
      </c>
      <c r="BF410" s="6" t="str">
        <f>IF($W410=BF$4,MAX(BF$1:BF409)+1,"")</f>
        <v/>
      </c>
      <c r="BG410" s="6" t="str">
        <f>IF($W410=BG$4,MAX(BG$1:BG409)+1,"")</f>
        <v/>
      </c>
      <c r="BH410" s="6" t="str">
        <f>IF($W410=BH$4,MAX(BH$1:BH409)+1,"")</f>
        <v/>
      </c>
      <c r="BI410" s="6" t="str">
        <f>IF($W410=BI$4,MAX(BI$1:BI409)+1,"")</f>
        <v/>
      </c>
      <c r="BJ410" s="6" t="str">
        <f>IF($W410=BJ$4,MAX(BJ$1:BJ409)+1,"")</f>
        <v/>
      </c>
      <c r="BK410" s="6" t="str">
        <f>IF($W410=BK$4,MAX(BK$1:BK409)+1,"")</f>
        <v/>
      </c>
      <c r="BL410" s="6" t="str">
        <f>IF($W410=BL$4,MAX(BL$1:BL409)+1,"")</f>
        <v/>
      </c>
      <c r="BM410" s="6" t="str">
        <f>IF($W410=BM$4,MAX(BM$1:BM409)+1,"")</f>
        <v/>
      </c>
      <c r="BN410" s="6">
        <f>IF($W410=BN$4,MAX(BN$1:BN409)+1,"")</f>
        <v>37</v>
      </c>
      <c r="BO410" s="6" t="str">
        <f>IF($W410=BO$4,MAX(BO$1:BO409)+1,"")</f>
        <v/>
      </c>
      <c r="BP410" s="6" t="str">
        <f>IF($W410=BP$4,MAX(BP$1:BP409)+1,"")</f>
        <v/>
      </c>
      <c r="BQ410" s="6" t="str">
        <f>IF($W410=BQ$4,MAX(BQ$1:BQ409)+1,"")</f>
        <v/>
      </c>
      <c r="BR410" s="6" t="str">
        <f>IF($W410=BR$4,MAX(BR$1:BR409)+1,"")</f>
        <v/>
      </c>
      <c r="BS410" s="6" t="str">
        <f>IF($W410=BS$4,MAX(BS$1:BS409)+1,"")</f>
        <v/>
      </c>
      <c r="BT410" s="6" t="str">
        <f>IF($W410=BT$4,MAX(BT$1:BT409)+1,"")</f>
        <v/>
      </c>
      <c r="BU410" s="6" t="str">
        <f>IF($W410=BU$4,MAX(BU$1:BU409)+1,"")</f>
        <v/>
      </c>
      <c r="BV410" s="6" t="str">
        <f>IF($W410=BV$4,MAX(BV$1:BV409)+1,"")</f>
        <v/>
      </c>
      <c r="BW410" s="6" t="str">
        <f>IF($W410=BW$4,MAX(BW$1:BW409)+1,"")</f>
        <v/>
      </c>
      <c r="BX410" s="6" t="str">
        <f>IF($W410=BX$4,MAX(BX$1:BX409)+1,"")</f>
        <v/>
      </c>
      <c r="BY410" s="6" t="str">
        <f>IF($W410=BY$4,MAX(BY$1:BY409)+1,"")</f>
        <v/>
      </c>
      <c r="BZ410" s="6" t="str">
        <f>IF($W410=BZ$4,MAX(BZ$1:BZ409)+1,"")</f>
        <v/>
      </c>
      <c r="CA410" s="6" t="str">
        <f>IF($W410=CA$4,MAX(CA$1:CA409)+1,"")</f>
        <v/>
      </c>
      <c r="CB410" s="6" t="str">
        <f>IF($W410=CB$4,MAX(CB$1:CB409)+1,"")</f>
        <v/>
      </c>
      <c r="CC410" s="6" t="str">
        <f>IF($W410=CC$4,MAX(CC$1:CC409)+1,"")</f>
        <v/>
      </c>
      <c r="CD410" s="6" t="str">
        <f>IF($W410=CD$4,MAX(CD$1:CD409)+1,"")</f>
        <v/>
      </c>
      <c r="CE410" s="6" t="str">
        <f>IF($W410=CE$4,MAX(CE$1:CE409)+1,"")</f>
        <v/>
      </c>
      <c r="CF410" s="6" t="str">
        <f>IF($W410=CF$4,MAX(CF$1:CF409)+1,"")</f>
        <v/>
      </c>
      <c r="CG410" s="6" t="str">
        <f>IF($W410=CG$4,MAX(CG$1:CG409)+1,"")</f>
        <v/>
      </c>
      <c r="CH410" s="6" t="str">
        <f>IF($W410=CH$4,MAX(CH$1:CH409)+1,"")</f>
        <v/>
      </c>
      <c r="CI410" s="6" t="str">
        <f>IF($W410=CI$4,MAX(CI$1:CI409)+1,"")</f>
        <v/>
      </c>
      <c r="CJ410" s="6" t="str">
        <f>IF($W410=CJ$4,MAX(CJ$1:CJ409)+1,"")</f>
        <v/>
      </c>
      <c r="CK410" s="6" t="str">
        <f>IF($W410=CK$4,MAX(CK$1:CK409)+1,"")</f>
        <v/>
      </c>
      <c r="CL410" s="6" t="str">
        <f>IF($W410=CL$4,MAX(CL$1:CL409)+1,"")</f>
        <v/>
      </c>
      <c r="CM410" s="6" t="str">
        <f>IF($W410=CM$4,MAX(CM$1:CM409)+1,"")</f>
        <v/>
      </c>
      <c r="CN410" s="6" t="str">
        <f>IF($W410=CN$4,MAX(CN$1:CN409)+1,"")</f>
        <v/>
      </c>
      <c r="CO410" s="6" t="str">
        <f>IF($W410=CO$4,MAX(CO$1:CO409)+1,"")</f>
        <v/>
      </c>
      <c r="CP410" s="6" t="str">
        <f>IF($W410=CP$4,MAX(CP$1:CP409)+1,"")</f>
        <v/>
      </c>
      <c r="CQ410" s="6" t="str">
        <f>IF($W410=CQ$4,MAX(CQ$1:CQ409)+1,"")</f>
        <v/>
      </c>
      <c r="CR410" s="6" t="str">
        <f>IF($W410=CR$4,MAX(CR$1:CR409)+1,"")</f>
        <v/>
      </c>
      <c r="CS410" s="6" t="str">
        <f>IF($W410=CS$4,MAX(CS$1:CS409)+1,"")</f>
        <v/>
      </c>
      <c r="CT410" s="5">
        <f t="shared" si="95"/>
        <v>37</v>
      </c>
      <c r="CU410" s="6" t="str">
        <f t="shared" si="96"/>
        <v>1709901862304</v>
      </c>
      <c r="CV410" s="5" t="str">
        <f t="shared" si="97"/>
        <v>เด็กหญิง</v>
      </c>
      <c r="CW410" s="5" t="str" cm="1">
        <f t="array" ref="CW410">RIGHT(F410,MIN(LEN(SUBSTITUTE(F410,รายชื่อนักเรียนแยกห้อง!$AD$5:$AD$8,""))))</f>
        <v>วรัญญา</v>
      </c>
      <c r="CX410" s="6" t="str">
        <f t="shared" si="98"/>
        <v/>
      </c>
      <c r="CY410" s="6">
        <f t="shared" si="99"/>
        <v>0</v>
      </c>
      <c r="CZ410" s="5" t="str">
        <f t="shared" si="100"/>
        <v>มัธยมศึกษาปีที่ 3/2-</v>
      </c>
      <c r="DA410" s="5" t="str">
        <f t="shared" si="101"/>
        <v>มัธยมศึกษาปีที่ 3/2-0</v>
      </c>
      <c r="DC410" s="6" t="str">
        <f>IF(DB410="วิทย์-คณิต (เตรียมวิศวะ)",MAX($DC$1:DC409)+1,"")</f>
        <v/>
      </c>
      <c r="DD410" s="6" t="str">
        <f>IF(DB410="วิทย์-คณิต (วิทยาศาสตร์สุขภาพ)",MAX($DD$1:DD409)+1,"")</f>
        <v/>
      </c>
      <c r="DE410" s="6" t="str">
        <f>IF(DB410="ศิลป์การจัดการธุรกิจการค้าสมัยใหม่",MAX($DE$1:DE409)+1,"")</f>
        <v/>
      </c>
      <c r="DF410" s="6" t="str">
        <f>IF(DB410="ศิลป์ภาษาจีนเพื่อธุรกิจ 4.0",MAX($DF$1:DF409)+1,"")</f>
        <v/>
      </c>
      <c r="DG410" s="6" t="str">
        <f>IF(DB410="ศิลป์ภาษาอังกฤษเพื่อการสื่อสารธุรกิจ",MAX($DG$1:DG409)+1,"")</f>
        <v/>
      </c>
      <c r="DH410" s="6" t="str">
        <f>IF(DB410="นวัตกรรมการจัดการเกษตร",MAX($DH$1:DH409)+1,"")</f>
        <v/>
      </c>
      <c r="DI410" s="5">
        <f t="shared" si="102"/>
        <v>0</v>
      </c>
      <c r="DJ410" s="5" t="str">
        <f t="shared" si="103"/>
        <v>มัธยมศึกษาปีที่ 3/2-37</v>
      </c>
      <c r="DK410" s="5" t="str">
        <f t="shared" si="104"/>
        <v>-0</v>
      </c>
      <c r="DL410" s="5" t="str">
        <f t="shared" si="105"/>
        <v>มัธยมศึกษาปีที่ 3</v>
      </c>
    </row>
    <row r="411" spans="1:116">
      <c r="A411" s="5" t="str">
        <f t="shared" si="91"/>
        <v>มัธยมศึกษาปีที่ 3/2-38</v>
      </c>
      <c r="B411" s="5" t="str">
        <f t="shared" si="92"/>
        <v>ช68309-38</v>
      </c>
      <c r="C411" s="5" t="str">
        <f t="shared" si="93"/>
        <v>-0</v>
      </c>
      <c r="D411" s="8">
        <v>38</v>
      </c>
      <c r="E411" s="9">
        <v>11118</v>
      </c>
      <c r="F411" s="3" t="s">
        <v>2571</v>
      </c>
      <c r="G411" s="3" t="s">
        <v>2572</v>
      </c>
      <c r="H411" s="11">
        <v>1</v>
      </c>
      <c r="I411" s="11">
        <v>7</v>
      </c>
      <c r="J411" s="11">
        <v>0</v>
      </c>
      <c r="K411" s="11">
        <v>7</v>
      </c>
      <c r="L411" s="11">
        <v>9</v>
      </c>
      <c r="M411" s="11">
        <v>0</v>
      </c>
      <c r="N411" s="11">
        <v>0</v>
      </c>
      <c r="O411" s="11">
        <v>4</v>
      </c>
      <c r="P411" s="11">
        <v>1</v>
      </c>
      <c r="Q411" s="11">
        <v>5</v>
      </c>
      <c r="R411" s="11">
        <v>6</v>
      </c>
      <c r="S411" s="11">
        <v>1</v>
      </c>
      <c r="T411" s="11">
        <v>1</v>
      </c>
      <c r="U411" s="11" t="s">
        <v>584</v>
      </c>
      <c r="W411" s="6" t="str">
        <f>IF(X411="","",IF(X411=รายชื่อชมรม!$B$23,รายชื่อชมรม!$A$23,IF(X411=รายชื่อชมรม!$B$24,รายชื่อชมรม!$A$24,IF(X411=รายชื่อชมรม!$B$25,รายชื่อชมรม!$A$25,IF(X411=รายชื่อชมรม!$B$26,รายชื่อชมรม!$A$26,IF(X411=รายชื่อชมรม!$B$27,รายชื่อชมรม!$A$27,IF(X411=รายชื่อชมรม!$B$28,รายชื่อชมรม!$A$28,IF(X411=รายชื่อชมรม!$B$29,รายชื่อชมรม!$A$29,IF(X411=รายชื่อชมรม!$B$30,รายชื่อชมรม!$A$30,IF(X411=รายชื่อชมรม!$B$31,รายชื่อชมรม!$A$31,IF(X411=รายชื่อชมรม!$B$32,รายชื่อชมรม!$A$32,"-")))))))))))</f>
        <v>ช68309</v>
      </c>
      <c r="X411" s="6" t="s">
        <v>1410</v>
      </c>
      <c r="Y411" s="6" t="str">
        <f>IF(W411=0,"",IF(W411="-","",IF(W411="","",VLOOKUP(W411,รายชื่อชมรม!$A$3:$F$83,3,FALSE))))</f>
        <v>นางสาวจันทนา  เกิดจันทร์ตรง</v>
      </c>
      <c r="Z411" s="6" t="str">
        <f>IF(Y411=$Z$4,MAX(Z$1:$Z410)+1,"")</f>
        <v/>
      </c>
      <c r="AA411" s="6" t="str">
        <f>IF($Y411=AA$4,MAX(AA$1:AA410)+1,"")</f>
        <v/>
      </c>
      <c r="AB411" s="6" t="str">
        <f>IF($Y411=AB$4,MAX(AB$1:AB410)+1,"")</f>
        <v/>
      </c>
      <c r="AC411" s="6" t="str">
        <f>IF($Y411=AC$4,MAX(AC$1:AC410)+1,"")</f>
        <v/>
      </c>
      <c r="AD411" s="6" t="str">
        <f>IF($Y411=AD$4,MAX(AD$1:AD410)+1,"")</f>
        <v/>
      </c>
      <c r="AE411" s="6" t="str">
        <f>IF($Y411=AE$4,MAX(AE$1:AE410)+1,"")</f>
        <v/>
      </c>
      <c r="AF411" s="6" t="str">
        <f>IF($Y411=AF$4,MAX(AF$1:AF410)+1,"")</f>
        <v/>
      </c>
      <c r="AG411" s="6" t="str">
        <f>IF($Y411=AG$4,MAX(AG$1:AG410)+1,"")</f>
        <v/>
      </c>
      <c r="AH411" s="6">
        <f>IF($Y411=AH$4,MAX(AH$1:AH410)+1,"")</f>
        <v>106</v>
      </c>
      <c r="AI411" s="5">
        <f t="shared" si="94"/>
        <v>106</v>
      </c>
      <c r="AK411" s="6" t="str">
        <f>IF($W411=AK$4,MAX(AK$1:AK410)+1,"")</f>
        <v/>
      </c>
      <c r="AL411" s="6" t="str">
        <f>IF($W411=AL$4,MAX(AL$1:AL410)+1,"")</f>
        <v/>
      </c>
      <c r="AM411" s="6" t="str">
        <f>IF($W411=AM$4,MAX(AM$1:AM410)+1,"")</f>
        <v/>
      </c>
      <c r="AN411" s="6" t="str">
        <f>IF($W411=AN$4,MAX(AN$1:AN410)+1,"")</f>
        <v/>
      </c>
      <c r="AO411" s="6" t="str">
        <f>IF($W411=AO$4,MAX(AO$1:AO410)+1,"")</f>
        <v/>
      </c>
      <c r="AP411" s="6" t="str">
        <f>IF($W411=AP$4,MAX(AP$1:AP410)+1,"")</f>
        <v/>
      </c>
      <c r="AQ411" s="6" t="str">
        <f>IF($W411=AQ$4,MAX(AQ$1:AQ410)+1,"")</f>
        <v/>
      </c>
      <c r="AR411" s="6" t="str">
        <f>IF($W411=AR$4,MAX(AR$1:AR410)+1,"")</f>
        <v/>
      </c>
      <c r="AS411" s="6" t="str">
        <f>IF($W411=AS$4,MAX(AS$1:AS410)+1,"")</f>
        <v/>
      </c>
      <c r="AT411" s="6" t="str">
        <f>IF($W411=AT$4,MAX(AT$1:AT410)+1,"")</f>
        <v/>
      </c>
      <c r="AU411" s="6" t="str">
        <f>IF($W411=AU$4,MAX(AU$1:AU410)+1,"")</f>
        <v/>
      </c>
      <c r="AV411" s="6" t="str">
        <f>IF($W411=AV$4,MAX(AV$1:AV410)+1,"")</f>
        <v/>
      </c>
      <c r="AW411" s="6" t="str">
        <f>IF($W411=AW$4,MAX(AW$1:AW410)+1,"")</f>
        <v/>
      </c>
      <c r="AX411" s="6" t="str">
        <f>IF($W411=AX$4,MAX(AX$1:AX410)+1,"")</f>
        <v/>
      </c>
      <c r="AY411" s="6" t="str">
        <f>IF($W411=AY$4,MAX(AY$1:AY410)+1,"")</f>
        <v/>
      </c>
      <c r="AZ411" s="6" t="str">
        <f>IF($W411=AZ$4,MAX(AZ$1:AZ410)+1,"")</f>
        <v/>
      </c>
      <c r="BA411" s="6" t="str">
        <f>IF($W411=BA$4,MAX(BA$1:BA410)+1,"")</f>
        <v/>
      </c>
      <c r="BB411" s="6" t="str">
        <f>IF($W411=BB$4,MAX(BB$1:BB410)+1,"")</f>
        <v/>
      </c>
      <c r="BC411" s="6" t="str">
        <f>IF($W411=BC$4,MAX(BC$1:BC410)+1,"")</f>
        <v/>
      </c>
      <c r="BD411" s="6" t="str">
        <f>IF($W411=BD$4,MAX(BD$1:BD410)+1,"")</f>
        <v/>
      </c>
      <c r="BE411" s="6" t="str">
        <f>IF($W411=BE$4,MAX(BE$1:BE410)+1,"")</f>
        <v/>
      </c>
      <c r="BF411" s="6" t="str">
        <f>IF($W411=BF$4,MAX(BF$1:BF410)+1,"")</f>
        <v/>
      </c>
      <c r="BG411" s="6" t="str">
        <f>IF($W411=BG$4,MAX(BG$1:BG410)+1,"")</f>
        <v/>
      </c>
      <c r="BH411" s="6" t="str">
        <f>IF($W411=BH$4,MAX(BH$1:BH410)+1,"")</f>
        <v/>
      </c>
      <c r="BI411" s="6" t="str">
        <f>IF($W411=BI$4,MAX(BI$1:BI410)+1,"")</f>
        <v/>
      </c>
      <c r="BJ411" s="6" t="str">
        <f>IF($W411=BJ$4,MAX(BJ$1:BJ410)+1,"")</f>
        <v/>
      </c>
      <c r="BK411" s="6" t="str">
        <f>IF($W411=BK$4,MAX(BK$1:BK410)+1,"")</f>
        <v/>
      </c>
      <c r="BL411" s="6" t="str">
        <f>IF($W411=BL$4,MAX(BL$1:BL410)+1,"")</f>
        <v/>
      </c>
      <c r="BM411" s="6" t="str">
        <f>IF($W411=BM$4,MAX(BM$1:BM410)+1,"")</f>
        <v/>
      </c>
      <c r="BN411" s="6">
        <f>IF($W411=BN$4,MAX(BN$1:BN410)+1,"")</f>
        <v>38</v>
      </c>
      <c r="BO411" s="6" t="str">
        <f>IF($W411=BO$4,MAX(BO$1:BO410)+1,"")</f>
        <v/>
      </c>
      <c r="BP411" s="6" t="str">
        <f>IF($W411=BP$4,MAX(BP$1:BP410)+1,"")</f>
        <v/>
      </c>
      <c r="BQ411" s="6" t="str">
        <f>IF($W411=BQ$4,MAX(BQ$1:BQ410)+1,"")</f>
        <v/>
      </c>
      <c r="BR411" s="6" t="str">
        <f>IF($W411=BR$4,MAX(BR$1:BR410)+1,"")</f>
        <v/>
      </c>
      <c r="BS411" s="6" t="str">
        <f>IF($W411=BS$4,MAX(BS$1:BS410)+1,"")</f>
        <v/>
      </c>
      <c r="BT411" s="6" t="str">
        <f>IF($W411=BT$4,MAX(BT$1:BT410)+1,"")</f>
        <v/>
      </c>
      <c r="BU411" s="6" t="str">
        <f>IF($W411=BU$4,MAX(BU$1:BU410)+1,"")</f>
        <v/>
      </c>
      <c r="BV411" s="6" t="str">
        <f>IF($W411=BV$4,MAX(BV$1:BV410)+1,"")</f>
        <v/>
      </c>
      <c r="BW411" s="6" t="str">
        <f>IF($W411=BW$4,MAX(BW$1:BW410)+1,"")</f>
        <v/>
      </c>
      <c r="BX411" s="6" t="str">
        <f>IF($W411=BX$4,MAX(BX$1:BX410)+1,"")</f>
        <v/>
      </c>
      <c r="BY411" s="6" t="str">
        <f>IF($W411=BY$4,MAX(BY$1:BY410)+1,"")</f>
        <v/>
      </c>
      <c r="BZ411" s="6" t="str">
        <f>IF($W411=BZ$4,MAX(BZ$1:BZ410)+1,"")</f>
        <v/>
      </c>
      <c r="CA411" s="6" t="str">
        <f>IF($W411=CA$4,MAX(CA$1:CA410)+1,"")</f>
        <v/>
      </c>
      <c r="CB411" s="6" t="str">
        <f>IF($W411=CB$4,MAX(CB$1:CB410)+1,"")</f>
        <v/>
      </c>
      <c r="CC411" s="6" t="str">
        <f>IF($W411=CC$4,MAX(CC$1:CC410)+1,"")</f>
        <v/>
      </c>
      <c r="CD411" s="6" t="str">
        <f>IF($W411=CD$4,MAX(CD$1:CD410)+1,"")</f>
        <v/>
      </c>
      <c r="CE411" s="6" t="str">
        <f>IF($W411=CE$4,MAX(CE$1:CE410)+1,"")</f>
        <v/>
      </c>
      <c r="CF411" s="6" t="str">
        <f>IF($W411=CF$4,MAX(CF$1:CF410)+1,"")</f>
        <v/>
      </c>
      <c r="CG411" s="6" t="str">
        <f>IF($W411=CG$4,MAX(CG$1:CG410)+1,"")</f>
        <v/>
      </c>
      <c r="CH411" s="6" t="str">
        <f>IF($W411=CH$4,MAX(CH$1:CH410)+1,"")</f>
        <v/>
      </c>
      <c r="CI411" s="6" t="str">
        <f>IF($W411=CI$4,MAX(CI$1:CI410)+1,"")</f>
        <v/>
      </c>
      <c r="CJ411" s="6" t="str">
        <f>IF($W411=CJ$4,MAX(CJ$1:CJ410)+1,"")</f>
        <v/>
      </c>
      <c r="CK411" s="6" t="str">
        <f>IF($W411=CK$4,MAX(CK$1:CK410)+1,"")</f>
        <v/>
      </c>
      <c r="CL411" s="6" t="str">
        <f>IF($W411=CL$4,MAX(CL$1:CL410)+1,"")</f>
        <v/>
      </c>
      <c r="CM411" s="6" t="str">
        <f>IF($W411=CM$4,MAX(CM$1:CM410)+1,"")</f>
        <v/>
      </c>
      <c r="CN411" s="6" t="str">
        <f>IF($W411=CN$4,MAX(CN$1:CN410)+1,"")</f>
        <v/>
      </c>
      <c r="CO411" s="6" t="str">
        <f>IF($W411=CO$4,MAX(CO$1:CO410)+1,"")</f>
        <v/>
      </c>
      <c r="CP411" s="6" t="str">
        <f>IF($W411=CP$4,MAX(CP$1:CP410)+1,"")</f>
        <v/>
      </c>
      <c r="CQ411" s="6" t="str">
        <f>IF($W411=CQ$4,MAX(CQ$1:CQ410)+1,"")</f>
        <v/>
      </c>
      <c r="CR411" s="6" t="str">
        <f>IF($W411=CR$4,MAX(CR$1:CR410)+1,"")</f>
        <v/>
      </c>
      <c r="CS411" s="6" t="str">
        <f>IF($W411=CS$4,MAX(CS$1:CS410)+1,"")</f>
        <v/>
      </c>
      <c r="CT411" s="5">
        <f t="shared" si="95"/>
        <v>38</v>
      </c>
      <c r="CU411" s="6" t="str">
        <f t="shared" si="96"/>
        <v>1707900415611</v>
      </c>
      <c r="CV411" s="5" t="str">
        <f t="shared" si="97"/>
        <v>เด็กชาย</v>
      </c>
      <c r="CW411" s="5" t="str" cm="1">
        <f t="array" ref="CW411">RIGHT(F411,MIN(LEN(SUBSTITUTE(F411,รายชื่อนักเรียนแยกห้อง!$AD$5:$AD$8,""))))</f>
        <v>มณฑวรรษ</v>
      </c>
      <c r="CX411" s="6">
        <f t="shared" si="98"/>
        <v>0</v>
      </c>
      <c r="CY411" s="6" t="str">
        <f t="shared" si="99"/>
        <v/>
      </c>
      <c r="CZ411" s="5" t="str">
        <f t="shared" si="100"/>
        <v>มัธยมศึกษาปีที่ 3/2-0</v>
      </c>
      <c r="DA411" s="5" t="str">
        <f t="shared" si="101"/>
        <v>มัธยมศึกษาปีที่ 3/2-</v>
      </c>
      <c r="DC411" s="6" t="str">
        <f>IF(DB411="วิทย์-คณิต (เตรียมวิศวะ)",MAX($DC$1:DC410)+1,"")</f>
        <v/>
      </c>
      <c r="DD411" s="6" t="str">
        <f>IF(DB411="วิทย์-คณิต (วิทยาศาสตร์สุขภาพ)",MAX($DD$1:DD410)+1,"")</f>
        <v/>
      </c>
      <c r="DE411" s="6" t="str">
        <f>IF(DB411="ศิลป์การจัดการธุรกิจการค้าสมัยใหม่",MAX($DE$1:DE410)+1,"")</f>
        <v/>
      </c>
      <c r="DF411" s="6" t="str">
        <f>IF(DB411="ศิลป์ภาษาจีนเพื่อธุรกิจ 4.0",MAX($DF$1:DF410)+1,"")</f>
        <v/>
      </c>
      <c r="DG411" s="6" t="str">
        <f>IF(DB411="ศิลป์ภาษาอังกฤษเพื่อการสื่อสารธุรกิจ",MAX($DG$1:DG410)+1,"")</f>
        <v/>
      </c>
      <c r="DH411" s="6" t="str">
        <f>IF(DB411="นวัตกรรมการจัดการเกษตร",MAX($DH$1:DH410)+1,"")</f>
        <v/>
      </c>
      <c r="DI411" s="5">
        <f t="shared" si="102"/>
        <v>0</v>
      </c>
      <c r="DJ411" s="5" t="str">
        <f t="shared" si="103"/>
        <v>มัธยมศึกษาปีที่ 3/2-38</v>
      </c>
      <c r="DK411" s="5" t="str">
        <f t="shared" si="104"/>
        <v>-0</v>
      </c>
      <c r="DL411" s="5" t="str">
        <f t="shared" si="105"/>
        <v>มัธยมศึกษาปีที่ 3</v>
      </c>
    </row>
    <row r="412" spans="1:116">
      <c r="A412" s="5" t="str">
        <f t="shared" si="91"/>
        <v>มัธยมศึกษาปีที่ 3/3-1</v>
      </c>
      <c r="B412" s="5" t="str">
        <f t="shared" si="92"/>
        <v>ช68305-9</v>
      </c>
      <c r="C412" s="5" t="str">
        <f t="shared" si="93"/>
        <v>-0</v>
      </c>
      <c r="D412" s="8">
        <v>1</v>
      </c>
      <c r="E412" s="9" t="s">
        <v>1070</v>
      </c>
      <c r="F412" s="3" t="s">
        <v>1071</v>
      </c>
      <c r="G412" s="3" t="s">
        <v>1072</v>
      </c>
      <c r="H412" s="11">
        <v>1</v>
      </c>
      <c r="I412" s="11">
        <v>7</v>
      </c>
      <c r="J412" s="11">
        <v>0</v>
      </c>
      <c r="K412" s="11">
        <v>9</v>
      </c>
      <c r="L412" s="11">
        <v>9</v>
      </c>
      <c r="M412" s="11">
        <v>0</v>
      </c>
      <c r="N412" s="11">
        <v>1</v>
      </c>
      <c r="O412" s="11">
        <v>8</v>
      </c>
      <c r="P412" s="11">
        <v>6</v>
      </c>
      <c r="Q412" s="11">
        <v>6</v>
      </c>
      <c r="R412" s="11">
        <v>8</v>
      </c>
      <c r="S412" s="11">
        <v>4</v>
      </c>
      <c r="T412" s="11">
        <v>9</v>
      </c>
      <c r="U412" s="11" t="s">
        <v>585</v>
      </c>
      <c r="W412" s="6" t="str">
        <f>IF(X412="","",IF(X412=รายชื่อชมรม!$B$23,รายชื่อชมรม!$A$23,IF(X412=รายชื่อชมรม!$B$24,รายชื่อชมรม!$A$24,IF(X412=รายชื่อชมรม!$B$25,รายชื่อชมรม!$A$25,IF(X412=รายชื่อชมรม!$B$26,รายชื่อชมรม!$A$26,IF(X412=รายชื่อชมรม!$B$27,รายชื่อชมรม!$A$27,IF(X412=รายชื่อชมรม!$B$28,รายชื่อชมรม!$A$28,IF(X412=รายชื่อชมรม!$B$29,รายชื่อชมรม!$A$29,IF(X412=รายชื่อชมรม!$B$30,รายชื่อชมรม!$A$30,IF(X412=รายชื่อชมรม!$B$31,รายชื่อชมรม!$A$31,IF(X412=รายชื่อชมรม!$B$32,รายชื่อชมรม!$A$32,"-")))))))))))</f>
        <v>ช68305</v>
      </c>
      <c r="X412" s="6" t="s">
        <v>2319</v>
      </c>
      <c r="Y412" s="6" t="str">
        <f>IF(W412=0,"",IF(W412="-","",IF(W412="","",VLOOKUP(W412,รายชื่อชมรม!$A$3:$F$83,3,FALSE))))</f>
        <v>สิบเอกชัยวัฒน์  เรืองไกรศิลป์</v>
      </c>
      <c r="Z412" s="6" t="str">
        <f>IF(Y412=$Z$4,MAX(Z$1:$Z411)+1,"")</f>
        <v/>
      </c>
      <c r="AA412" s="6" t="str">
        <f>IF($Y412=AA$4,MAX(AA$1:AA411)+1,"")</f>
        <v/>
      </c>
      <c r="AB412" s="6" t="str">
        <f>IF($Y412=AB$4,MAX(AB$1:AB411)+1,"")</f>
        <v/>
      </c>
      <c r="AC412" s="6" t="str">
        <f>IF($Y412=AC$4,MAX(AC$1:AC411)+1,"")</f>
        <v/>
      </c>
      <c r="AD412" s="6" t="str">
        <f>IF($Y412=AD$4,MAX(AD$1:AD411)+1,"")</f>
        <v/>
      </c>
      <c r="AE412" s="6" t="str">
        <f>IF($Y412=AE$4,MAX(AE$1:AE411)+1,"")</f>
        <v/>
      </c>
      <c r="AF412" s="6" t="str">
        <f>IF($Y412=AF$4,MAX(AF$1:AF411)+1,"")</f>
        <v/>
      </c>
      <c r="AG412" s="6" t="str">
        <f>IF($Y412=AG$4,MAX(AG$1:AG411)+1,"")</f>
        <v/>
      </c>
      <c r="AH412" s="6" t="str">
        <f>IF($Y412=AH$4,MAX(AH$1:AH411)+1,"")</f>
        <v/>
      </c>
      <c r="AI412" s="5">
        <f t="shared" si="94"/>
        <v>0</v>
      </c>
      <c r="AK412" s="6" t="str">
        <f>IF($W412=AK$4,MAX(AK$1:AK411)+1,"")</f>
        <v/>
      </c>
      <c r="AL412" s="6" t="str">
        <f>IF($W412=AL$4,MAX(AL$1:AL411)+1,"")</f>
        <v/>
      </c>
      <c r="AM412" s="6" t="str">
        <f>IF($W412=AM$4,MAX(AM$1:AM411)+1,"")</f>
        <v/>
      </c>
      <c r="AN412" s="6" t="str">
        <f>IF($W412=AN$4,MAX(AN$1:AN411)+1,"")</f>
        <v/>
      </c>
      <c r="AO412" s="6" t="str">
        <f>IF($W412=AO$4,MAX(AO$1:AO411)+1,"")</f>
        <v/>
      </c>
      <c r="AP412" s="6" t="str">
        <f>IF($W412=AP$4,MAX(AP$1:AP411)+1,"")</f>
        <v/>
      </c>
      <c r="AQ412" s="6" t="str">
        <f>IF($W412=AQ$4,MAX(AQ$1:AQ411)+1,"")</f>
        <v/>
      </c>
      <c r="AR412" s="6" t="str">
        <f>IF($W412=AR$4,MAX(AR$1:AR411)+1,"")</f>
        <v/>
      </c>
      <c r="AS412" s="6" t="str">
        <f>IF($W412=AS$4,MAX(AS$1:AS411)+1,"")</f>
        <v/>
      </c>
      <c r="AT412" s="6" t="str">
        <f>IF($W412=AT$4,MAX(AT$1:AT411)+1,"")</f>
        <v/>
      </c>
      <c r="AU412" s="6" t="str">
        <f>IF($W412=AU$4,MAX(AU$1:AU411)+1,"")</f>
        <v/>
      </c>
      <c r="AV412" s="6" t="str">
        <f>IF($W412=AV$4,MAX(AV$1:AV411)+1,"")</f>
        <v/>
      </c>
      <c r="AW412" s="6" t="str">
        <f>IF($W412=AW$4,MAX(AW$1:AW411)+1,"")</f>
        <v/>
      </c>
      <c r="AX412" s="6" t="str">
        <f>IF($W412=AX$4,MAX(AX$1:AX411)+1,"")</f>
        <v/>
      </c>
      <c r="AY412" s="6" t="str">
        <f>IF($W412=AY$4,MAX(AY$1:AY411)+1,"")</f>
        <v/>
      </c>
      <c r="AZ412" s="6" t="str">
        <f>IF($W412=AZ$4,MAX(AZ$1:AZ411)+1,"")</f>
        <v/>
      </c>
      <c r="BA412" s="6" t="str">
        <f>IF($W412=BA$4,MAX(BA$1:BA411)+1,"")</f>
        <v/>
      </c>
      <c r="BB412" s="6" t="str">
        <f>IF($W412=BB$4,MAX(BB$1:BB411)+1,"")</f>
        <v/>
      </c>
      <c r="BC412" s="6" t="str">
        <f>IF($W412=BC$4,MAX(BC$1:BC411)+1,"")</f>
        <v/>
      </c>
      <c r="BD412" s="6" t="str">
        <f>IF($W412=BD$4,MAX(BD$1:BD411)+1,"")</f>
        <v/>
      </c>
      <c r="BE412" s="6" t="str">
        <f>IF($W412=BE$4,MAX(BE$1:BE411)+1,"")</f>
        <v/>
      </c>
      <c r="BF412" s="6" t="str">
        <f>IF($W412=BF$4,MAX(BF$1:BF411)+1,"")</f>
        <v/>
      </c>
      <c r="BG412" s="6" t="str">
        <f>IF($W412=BG$4,MAX(BG$1:BG411)+1,"")</f>
        <v/>
      </c>
      <c r="BH412" s="6" t="str">
        <f>IF($W412=BH$4,MAX(BH$1:BH411)+1,"")</f>
        <v/>
      </c>
      <c r="BI412" s="6" t="str">
        <f>IF($W412=BI$4,MAX(BI$1:BI411)+1,"")</f>
        <v/>
      </c>
      <c r="BJ412" s="6">
        <f>IF($W412=BJ$4,MAX(BJ$1:BJ411)+1,"")</f>
        <v>9</v>
      </c>
      <c r="BK412" s="6" t="str">
        <f>IF($W412=BK$4,MAX(BK$1:BK411)+1,"")</f>
        <v/>
      </c>
      <c r="BL412" s="6" t="str">
        <f>IF($W412=BL$4,MAX(BL$1:BL411)+1,"")</f>
        <v/>
      </c>
      <c r="BM412" s="6" t="str">
        <f>IF($W412=BM$4,MAX(BM$1:BM411)+1,"")</f>
        <v/>
      </c>
      <c r="BN412" s="6" t="str">
        <f>IF($W412=BN$4,MAX(BN$1:BN411)+1,"")</f>
        <v/>
      </c>
      <c r="BO412" s="6" t="str">
        <f>IF($W412=BO$4,MAX(BO$1:BO411)+1,"")</f>
        <v/>
      </c>
      <c r="BP412" s="6" t="str">
        <f>IF($W412=BP$4,MAX(BP$1:BP411)+1,"")</f>
        <v/>
      </c>
      <c r="BQ412" s="6" t="str">
        <f>IF($W412=BQ$4,MAX(BQ$1:BQ411)+1,"")</f>
        <v/>
      </c>
      <c r="BR412" s="6" t="str">
        <f>IF($W412=BR$4,MAX(BR$1:BR411)+1,"")</f>
        <v/>
      </c>
      <c r="BS412" s="6" t="str">
        <f>IF($W412=BS$4,MAX(BS$1:BS411)+1,"")</f>
        <v/>
      </c>
      <c r="BT412" s="6" t="str">
        <f>IF($W412=BT$4,MAX(BT$1:BT411)+1,"")</f>
        <v/>
      </c>
      <c r="BU412" s="6" t="str">
        <f>IF($W412=BU$4,MAX(BU$1:BU411)+1,"")</f>
        <v/>
      </c>
      <c r="BV412" s="6" t="str">
        <f>IF($W412=BV$4,MAX(BV$1:BV411)+1,"")</f>
        <v/>
      </c>
      <c r="BW412" s="6" t="str">
        <f>IF($W412=BW$4,MAX(BW$1:BW411)+1,"")</f>
        <v/>
      </c>
      <c r="BX412" s="6" t="str">
        <f>IF($W412=BX$4,MAX(BX$1:BX411)+1,"")</f>
        <v/>
      </c>
      <c r="BY412" s="6" t="str">
        <f>IF($W412=BY$4,MAX(BY$1:BY411)+1,"")</f>
        <v/>
      </c>
      <c r="BZ412" s="6" t="str">
        <f>IF($W412=BZ$4,MAX(BZ$1:BZ411)+1,"")</f>
        <v/>
      </c>
      <c r="CA412" s="6" t="str">
        <f>IF($W412=CA$4,MAX(CA$1:CA411)+1,"")</f>
        <v/>
      </c>
      <c r="CB412" s="6" t="str">
        <f>IF($W412=CB$4,MAX(CB$1:CB411)+1,"")</f>
        <v/>
      </c>
      <c r="CC412" s="6" t="str">
        <f>IF($W412=CC$4,MAX(CC$1:CC411)+1,"")</f>
        <v/>
      </c>
      <c r="CD412" s="6" t="str">
        <f>IF($W412=CD$4,MAX(CD$1:CD411)+1,"")</f>
        <v/>
      </c>
      <c r="CE412" s="6" t="str">
        <f>IF($W412=CE$4,MAX(CE$1:CE411)+1,"")</f>
        <v/>
      </c>
      <c r="CF412" s="6" t="str">
        <f>IF($W412=CF$4,MAX(CF$1:CF411)+1,"")</f>
        <v/>
      </c>
      <c r="CG412" s="6" t="str">
        <f>IF($W412=CG$4,MAX(CG$1:CG411)+1,"")</f>
        <v/>
      </c>
      <c r="CH412" s="6" t="str">
        <f>IF($W412=CH$4,MAX(CH$1:CH411)+1,"")</f>
        <v/>
      </c>
      <c r="CI412" s="6" t="str">
        <f>IF($W412=CI$4,MAX(CI$1:CI411)+1,"")</f>
        <v/>
      </c>
      <c r="CJ412" s="6" t="str">
        <f>IF($W412=CJ$4,MAX(CJ$1:CJ411)+1,"")</f>
        <v/>
      </c>
      <c r="CK412" s="6" t="str">
        <f>IF($W412=CK$4,MAX(CK$1:CK411)+1,"")</f>
        <v/>
      </c>
      <c r="CL412" s="6" t="str">
        <f>IF($W412=CL$4,MAX(CL$1:CL411)+1,"")</f>
        <v/>
      </c>
      <c r="CM412" s="6" t="str">
        <f>IF($W412=CM$4,MAX(CM$1:CM411)+1,"")</f>
        <v/>
      </c>
      <c r="CN412" s="6" t="str">
        <f>IF($W412=CN$4,MAX(CN$1:CN411)+1,"")</f>
        <v/>
      </c>
      <c r="CO412" s="6" t="str">
        <f>IF($W412=CO$4,MAX(CO$1:CO411)+1,"")</f>
        <v/>
      </c>
      <c r="CP412" s="6" t="str">
        <f>IF($W412=CP$4,MAX(CP$1:CP411)+1,"")</f>
        <v/>
      </c>
      <c r="CQ412" s="6" t="str">
        <f>IF($W412=CQ$4,MAX(CQ$1:CQ411)+1,"")</f>
        <v/>
      </c>
      <c r="CR412" s="6" t="str">
        <f>IF($W412=CR$4,MAX(CR$1:CR411)+1,"")</f>
        <v/>
      </c>
      <c r="CS412" s="6" t="str">
        <f>IF($W412=CS$4,MAX(CS$1:CS411)+1,"")</f>
        <v/>
      </c>
      <c r="CT412" s="5">
        <f t="shared" si="95"/>
        <v>9</v>
      </c>
      <c r="CU412" s="6" t="str">
        <f t="shared" si="96"/>
        <v>1709901866849</v>
      </c>
      <c r="CV412" s="5" t="str">
        <f t="shared" si="97"/>
        <v>เด็กชาย</v>
      </c>
      <c r="CW412" s="5" t="str" cm="1">
        <f t="array" ref="CW412">RIGHT(F412,MIN(LEN(SUBSTITUTE(F412,รายชื่อนักเรียนแยกห้อง!$AD$5:$AD$8,""))))</f>
        <v>ศักดิ์ทิพย์</v>
      </c>
      <c r="CX412" s="6">
        <f t="shared" si="98"/>
        <v>0</v>
      </c>
      <c r="CY412" s="6" t="str">
        <f t="shared" si="99"/>
        <v/>
      </c>
      <c r="CZ412" s="5" t="str">
        <f t="shared" si="100"/>
        <v>มัธยมศึกษาปีที่ 3/3-0</v>
      </c>
      <c r="DA412" s="5" t="str">
        <f t="shared" si="101"/>
        <v>มัธยมศึกษาปีที่ 3/3-</v>
      </c>
      <c r="DC412" s="6" t="str">
        <f>IF(DB412="วิทย์-คณิต (เตรียมวิศวะ)",MAX($DC$1:DC411)+1,"")</f>
        <v/>
      </c>
      <c r="DD412" s="6" t="str">
        <f>IF(DB412="วิทย์-คณิต (วิทยาศาสตร์สุขภาพ)",MAX($DD$1:DD411)+1,"")</f>
        <v/>
      </c>
      <c r="DE412" s="6" t="str">
        <f>IF(DB412="ศิลป์การจัดการธุรกิจการค้าสมัยใหม่",MAX($DE$1:DE411)+1,"")</f>
        <v/>
      </c>
      <c r="DF412" s="6" t="str">
        <f>IF(DB412="ศิลป์ภาษาจีนเพื่อธุรกิจ 4.0",MAX($DF$1:DF411)+1,"")</f>
        <v/>
      </c>
      <c r="DG412" s="6" t="str">
        <f>IF(DB412="ศิลป์ภาษาอังกฤษเพื่อการสื่อสารธุรกิจ",MAX($DG$1:DG411)+1,"")</f>
        <v/>
      </c>
      <c r="DH412" s="6" t="str">
        <f>IF(DB412="นวัตกรรมการจัดการเกษตร",MAX($DH$1:DH411)+1,"")</f>
        <v/>
      </c>
      <c r="DI412" s="5">
        <f t="shared" si="102"/>
        <v>0</v>
      </c>
      <c r="DJ412" s="5" t="str">
        <f t="shared" si="103"/>
        <v>มัธยมศึกษาปีที่ 3/3-1</v>
      </c>
      <c r="DK412" s="5" t="str">
        <f t="shared" si="104"/>
        <v>-0</v>
      </c>
      <c r="DL412" s="5" t="str">
        <f t="shared" si="105"/>
        <v>มัธยมศึกษาปีที่ 3</v>
      </c>
    </row>
    <row r="413" spans="1:116">
      <c r="A413" s="5" t="str">
        <f t="shared" si="91"/>
        <v>มัธยมศึกษาปีที่ 3/3-2</v>
      </c>
      <c r="B413" s="5" t="str">
        <f t="shared" si="92"/>
        <v>ช68305-10</v>
      </c>
      <c r="C413" s="5" t="str">
        <f t="shared" si="93"/>
        <v>-0</v>
      </c>
      <c r="D413" s="8">
        <v>2</v>
      </c>
      <c r="E413" s="9" t="s">
        <v>1073</v>
      </c>
      <c r="F413" s="3" t="s">
        <v>1074</v>
      </c>
      <c r="G413" s="3" t="s">
        <v>1075</v>
      </c>
      <c r="H413" s="11">
        <v>1</v>
      </c>
      <c r="I413" s="11">
        <v>7</v>
      </c>
      <c r="J413" s="11">
        <v>0</v>
      </c>
      <c r="K413" s="11">
        <v>9</v>
      </c>
      <c r="L413" s="11">
        <v>9</v>
      </c>
      <c r="M413" s="11">
        <v>0</v>
      </c>
      <c r="N413" s="11">
        <v>1</v>
      </c>
      <c r="O413" s="11">
        <v>8</v>
      </c>
      <c r="P413" s="11">
        <v>5</v>
      </c>
      <c r="Q413" s="11">
        <v>3</v>
      </c>
      <c r="R413" s="11">
        <v>3</v>
      </c>
      <c r="S413" s="11">
        <v>3</v>
      </c>
      <c r="T413" s="11">
        <v>0</v>
      </c>
      <c r="U413" s="11" t="s">
        <v>585</v>
      </c>
      <c r="W413" s="6" t="str">
        <f>IF(X413="","",IF(X413=รายชื่อชมรม!$B$23,รายชื่อชมรม!$A$23,IF(X413=รายชื่อชมรม!$B$24,รายชื่อชมรม!$A$24,IF(X413=รายชื่อชมรม!$B$25,รายชื่อชมรม!$A$25,IF(X413=รายชื่อชมรม!$B$26,รายชื่อชมรม!$A$26,IF(X413=รายชื่อชมรม!$B$27,รายชื่อชมรม!$A$27,IF(X413=รายชื่อชมรม!$B$28,รายชื่อชมรม!$A$28,IF(X413=รายชื่อชมรม!$B$29,รายชื่อชมรม!$A$29,IF(X413=รายชื่อชมรม!$B$30,รายชื่อชมรม!$A$30,IF(X413=รายชื่อชมรม!$B$31,รายชื่อชมรม!$A$31,IF(X413=รายชื่อชมรม!$B$32,รายชื่อชมรม!$A$32,"-")))))))))))</f>
        <v>ช68305</v>
      </c>
      <c r="X413" s="6" t="s">
        <v>2319</v>
      </c>
      <c r="Y413" s="6" t="str">
        <f>IF(W413=0,"",IF(W413="-","",IF(W413="","",VLOOKUP(W413,รายชื่อชมรม!$A$3:$F$83,3,FALSE))))</f>
        <v>สิบเอกชัยวัฒน์  เรืองไกรศิลป์</v>
      </c>
      <c r="Z413" s="6" t="str">
        <f>IF(Y413=$Z$4,MAX(Z$1:$Z412)+1,"")</f>
        <v/>
      </c>
      <c r="AA413" s="6" t="str">
        <f>IF($Y413=AA$4,MAX(AA$1:AA412)+1,"")</f>
        <v/>
      </c>
      <c r="AB413" s="6" t="str">
        <f>IF($Y413=AB$4,MAX(AB$1:AB412)+1,"")</f>
        <v/>
      </c>
      <c r="AC413" s="6" t="str">
        <f>IF($Y413=AC$4,MAX(AC$1:AC412)+1,"")</f>
        <v/>
      </c>
      <c r="AD413" s="6" t="str">
        <f>IF($Y413=AD$4,MAX(AD$1:AD412)+1,"")</f>
        <v/>
      </c>
      <c r="AE413" s="6" t="str">
        <f>IF($Y413=AE$4,MAX(AE$1:AE412)+1,"")</f>
        <v/>
      </c>
      <c r="AF413" s="6" t="str">
        <f>IF($Y413=AF$4,MAX(AF$1:AF412)+1,"")</f>
        <v/>
      </c>
      <c r="AG413" s="6" t="str">
        <f>IF($Y413=AG$4,MAX(AG$1:AG412)+1,"")</f>
        <v/>
      </c>
      <c r="AH413" s="6" t="str">
        <f>IF($Y413=AH$4,MAX(AH$1:AH412)+1,"")</f>
        <v/>
      </c>
      <c r="AI413" s="5">
        <f t="shared" si="94"/>
        <v>0</v>
      </c>
      <c r="AK413" s="6" t="str">
        <f>IF($W413=AK$4,MAX(AK$1:AK412)+1,"")</f>
        <v/>
      </c>
      <c r="AL413" s="6" t="str">
        <f>IF($W413=AL$4,MAX(AL$1:AL412)+1,"")</f>
        <v/>
      </c>
      <c r="AM413" s="6" t="str">
        <f>IF($W413=AM$4,MAX(AM$1:AM412)+1,"")</f>
        <v/>
      </c>
      <c r="AN413" s="6" t="str">
        <f>IF($W413=AN$4,MAX(AN$1:AN412)+1,"")</f>
        <v/>
      </c>
      <c r="AO413" s="6" t="str">
        <f>IF($W413=AO$4,MAX(AO$1:AO412)+1,"")</f>
        <v/>
      </c>
      <c r="AP413" s="6" t="str">
        <f>IF($W413=AP$4,MAX(AP$1:AP412)+1,"")</f>
        <v/>
      </c>
      <c r="AQ413" s="6" t="str">
        <f>IF($W413=AQ$4,MAX(AQ$1:AQ412)+1,"")</f>
        <v/>
      </c>
      <c r="AR413" s="6" t="str">
        <f>IF($W413=AR$4,MAX(AR$1:AR412)+1,"")</f>
        <v/>
      </c>
      <c r="AS413" s="6" t="str">
        <f>IF($W413=AS$4,MAX(AS$1:AS412)+1,"")</f>
        <v/>
      </c>
      <c r="AT413" s="6" t="str">
        <f>IF($W413=AT$4,MAX(AT$1:AT412)+1,"")</f>
        <v/>
      </c>
      <c r="AU413" s="6" t="str">
        <f>IF($W413=AU$4,MAX(AU$1:AU412)+1,"")</f>
        <v/>
      </c>
      <c r="AV413" s="6" t="str">
        <f>IF($W413=AV$4,MAX(AV$1:AV412)+1,"")</f>
        <v/>
      </c>
      <c r="AW413" s="6" t="str">
        <f>IF($W413=AW$4,MAX(AW$1:AW412)+1,"")</f>
        <v/>
      </c>
      <c r="AX413" s="6" t="str">
        <f>IF($W413=AX$4,MAX(AX$1:AX412)+1,"")</f>
        <v/>
      </c>
      <c r="AY413" s="6" t="str">
        <f>IF($W413=AY$4,MAX(AY$1:AY412)+1,"")</f>
        <v/>
      </c>
      <c r="AZ413" s="6" t="str">
        <f>IF($W413=AZ$4,MAX(AZ$1:AZ412)+1,"")</f>
        <v/>
      </c>
      <c r="BA413" s="6" t="str">
        <f>IF($W413=BA$4,MAX(BA$1:BA412)+1,"")</f>
        <v/>
      </c>
      <c r="BB413" s="6" t="str">
        <f>IF($W413=BB$4,MAX(BB$1:BB412)+1,"")</f>
        <v/>
      </c>
      <c r="BC413" s="6" t="str">
        <f>IF($W413=BC$4,MAX(BC$1:BC412)+1,"")</f>
        <v/>
      </c>
      <c r="BD413" s="6" t="str">
        <f>IF($W413=BD$4,MAX(BD$1:BD412)+1,"")</f>
        <v/>
      </c>
      <c r="BE413" s="6" t="str">
        <f>IF($W413=BE$4,MAX(BE$1:BE412)+1,"")</f>
        <v/>
      </c>
      <c r="BF413" s="6" t="str">
        <f>IF($W413=BF$4,MAX(BF$1:BF412)+1,"")</f>
        <v/>
      </c>
      <c r="BG413" s="6" t="str">
        <f>IF($W413=BG$4,MAX(BG$1:BG412)+1,"")</f>
        <v/>
      </c>
      <c r="BH413" s="6" t="str">
        <f>IF($W413=BH$4,MAX(BH$1:BH412)+1,"")</f>
        <v/>
      </c>
      <c r="BI413" s="6" t="str">
        <f>IF($W413=BI$4,MAX(BI$1:BI412)+1,"")</f>
        <v/>
      </c>
      <c r="BJ413" s="6">
        <f>IF($W413=BJ$4,MAX(BJ$1:BJ412)+1,"")</f>
        <v>10</v>
      </c>
      <c r="BK413" s="6" t="str">
        <f>IF($W413=BK$4,MAX(BK$1:BK412)+1,"")</f>
        <v/>
      </c>
      <c r="BL413" s="6" t="str">
        <f>IF($W413=BL$4,MAX(BL$1:BL412)+1,"")</f>
        <v/>
      </c>
      <c r="BM413" s="6" t="str">
        <f>IF($W413=BM$4,MAX(BM$1:BM412)+1,"")</f>
        <v/>
      </c>
      <c r="BN413" s="6" t="str">
        <f>IF($W413=BN$4,MAX(BN$1:BN412)+1,"")</f>
        <v/>
      </c>
      <c r="BO413" s="6" t="str">
        <f>IF($W413=BO$4,MAX(BO$1:BO412)+1,"")</f>
        <v/>
      </c>
      <c r="BP413" s="6" t="str">
        <f>IF($W413=BP$4,MAX(BP$1:BP412)+1,"")</f>
        <v/>
      </c>
      <c r="BQ413" s="6" t="str">
        <f>IF($W413=BQ$4,MAX(BQ$1:BQ412)+1,"")</f>
        <v/>
      </c>
      <c r="BR413" s="6" t="str">
        <f>IF($W413=BR$4,MAX(BR$1:BR412)+1,"")</f>
        <v/>
      </c>
      <c r="BS413" s="6" t="str">
        <f>IF($W413=BS$4,MAX(BS$1:BS412)+1,"")</f>
        <v/>
      </c>
      <c r="BT413" s="6" t="str">
        <f>IF($W413=BT$4,MAX(BT$1:BT412)+1,"")</f>
        <v/>
      </c>
      <c r="BU413" s="6" t="str">
        <f>IF($W413=BU$4,MAX(BU$1:BU412)+1,"")</f>
        <v/>
      </c>
      <c r="BV413" s="6" t="str">
        <f>IF($W413=BV$4,MAX(BV$1:BV412)+1,"")</f>
        <v/>
      </c>
      <c r="BW413" s="6" t="str">
        <f>IF($W413=BW$4,MAX(BW$1:BW412)+1,"")</f>
        <v/>
      </c>
      <c r="BX413" s="6" t="str">
        <f>IF($W413=BX$4,MAX(BX$1:BX412)+1,"")</f>
        <v/>
      </c>
      <c r="BY413" s="6" t="str">
        <f>IF($W413=BY$4,MAX(BY$1:BY412)+1,"")</f>
        <v/>
      </c>
      <c r="BZ413" s="6" t="str">
        <f>IF($W413=BZ$4,MAX(BZ$1:BZ412)+1,"")</f>
        <v/>
      </c>
      <c r="CA413" s="6" t="str">
        <f>IF($W413=CA$4,MAX(CA$1:CA412)+1,"")</f>
        <v/>
      </c>
      <c r="CB413" s="6" t="str">
        <f>IF($W413=CB$4,MAX(CB$1:CB412)+1,"")</f>
        <v/>
      </c>
      <c r="CC413" s="6" t="str">
        <f>IF($W413=CC$4,MAX(CC$1:CC412)+1,"")</f>
        <v/>
      </c>
      <c r="CD413" s="6" t="str">
        <f>IF($W413=CD$4,MAX(CD$1:CD412)+1,"")</f>
        <v/>
      </c>
      <c r="CE413" s="6" t="str">
        <f>IF($W413=CE$4,MAX(CE$1:CE412)+1,"")</f>
        <v/>
      </c>
      <c r="CF413" s="6" t="str">
        <f>IF($W413=CF$4,MAX(CF$1:CF412)+1,"")</f>
        <v/>
      </c>
      <c r="CG413" s="6" t="str">
        <f>IF($W413=CG$4,MAX(CG$1:CG412)+1,"")</f>
        <v/>
      </c>
      <c r="CH413" s="6" t="str">
        <f>IF($W413=CH$4,MAX(CH$1:CH412)+1,"")</f>
        <v/>
      </c>
      <c r="CI413" s="6" t="str">
        <f>IF($W413=CI$4,MAX(CI$1:CI412)+1,"")</f>
        <v/>
      </c>
      <c r="CJ413" s="6" t="str">
        <f>IF($W413=CJ$4,MAX(CJ$1:CJ412)+1,"")</f>
        <v/>
      </c>
      <c r="CK413" s="6" t="str">
        <f>IF($W413=CK$4,MAX(CK$1:CK412)+1,"")</f>
        <v/>
      </c>
      <c r="CL413" s="6" t="str">
        <f>IF($W413=CL$4,MAX(CL$1:CL412)+1,"")</f>
        <v/>
      </c>
      <c r="CM413" s="6" t="str">
        <f>IF($W413=CM$4,MAX(CM$1:CM412)+1,"")</f>
        <v/>
      </c>
      <c r="CN413" s="6" t="str">
        <f>IF($W413=CN$4,MAX(CN$1:CN412)+1,"")</f>
        <v/>
      </c>
      <c r="CO413" s="6" t="str">
        <f>IF($W413=CO$4,MAX(CO$1:CO412)+1,"")</f>
        <v/>
      </c>
      <c r="CP413" s="6" t="str">
        <f>IF($W413=CP$4,MAX(CP$1:CP412)+1,"")</f>
        <v/>
      </c>
      <c r="CQ413" s="6" t="str">
        <f>IF($W413=CQ$4,MAX(CQ$1:CQ412)+1,"")</f>
        <v/>
      </c>
      <c r="CR413" s="6" t="str">
        <f>IF($W413=CR$4,MAX(CR$1:CR412)+1,"")</f>
        <v/>
      </c>
      <c r="CS413" s="6" t="str">
        <f>IF($W413=CS$4,MAX(CS$1:CS412)+1,"")</f>
        <v/>
      </c>
      <c r="CT413" s="5">
        <f t="shared" si="95"/>
        <v>10</v>
      </c>
      <c r="CU413" s="6" t="str">
        <f t="shared" si="96"/>
        <v>1709901853330</v>
      </c>
      <c r="CV413" s="5" t="str">
        <f t="shared" si="97"/>
        <v>เด็กชาย</v>
      </c>
      <c r="CW413" s="5" t="str" cm="1">
        <f t="array" ref="CW413">RIGHT(F413,MIN(LEN(SUBSTITUTE(F413,รายชื่อนักเรียนแยกห้อง!$AD$5:$AD$8,""))))</f>
        <v>ปยุต</v>
      </c>
      <c r="CX413" s="6">
        <f t="shared" si="98"/>
        <v>0</v>
      </c>
      <c r="CY413" s="6" t="str">
        <f t="shared" si="99"/>
        <v/>
      </c>
      <c r="CZ413" s="5" t="str">
        <f t="shared" si="100"/>
        <v>มัธยมศึกษาปีที่ 3/3-0</v>
      </c>
      <c r="DA413" s="5" t="str">
        <f t="shared" si="101"/>
        <v>มัธยมศึกษาปีที่ 3/3-</v>
      </c>
      <c r="DC413" s="6" t="str">
        <f>IF(DB413="วิทย์-คณิต (เตรียมวิศวะ)",MAX($DC$1:DC412)+1,"")</f>
        <v/>
      </c>
      <c r="DD413" s="6" t="str">
        <f>IF(DB413="วิทย์-คณิต (วิทยาศาสตร์สุขภาพ)",MAX($DD$1:DD412)+1,"")</f>
        <v/>
      </c>
      <c r="DE413" s="6" t="str">
        <f>IF(DB413="ศิลป์การจัดการธุรกิจการค้าสมัยใหม่",MAX($DE$1:DE412)+1,"")</f>
        <v/>
      </c>
      <c r="DF413" s="6" t="str">
        <f>IF(DB413="ศิลป์ภาษาจีนเพื่อธุรกิจ 4.0",MAX($DF$1:DF412)+1,"")</f>
        <v/>
      </c>
      <c r="DG413" s="6" t="str">
        <f>IF(DB413="ศิลป์ภาษาอังกฤษเพื่อการสื่อสารธุรกิจ",MAX($DG$1:DG412)+1,"")</f>
        <v/>
      </c>
      <c r="DH413" s="6" t="str">
        <f>IF(DB413="นวัตกรรมการจัดการเกษตร",MAX($DH$1:DH412)+1,"")</f>
        <v/>
      </c>
      <c r="DI413" s="5">
        <f t="shared" si="102"/>
        <v>0</v>
      </c>
      <c r="DJ413" s="5" t="str">
        <f t="shared" si="103"/>
        <v>มัธยมศึกษาปีที่ 3/3-2</v>
      </c>
      <c r="DK413" s="5" t="str">
        <f t="shared" si="104"/>
        <v>-0</v>
      </c>
      <c r="DL413" s="5" t="str">
        <f t="shared" si="105"/>
        <v>มัธยมศึกษาปีที่ 3</v>
      </c>
    </row>
    <row r="414" spans="1:116">
      <c r="A414" s="5" t="str">
        <f t="shared" si="91"/>
        <v>มัธยมศึกษาปีที่ 3/3-3</v>
      </c>
      <c r="B414" s="5" t="str">
        <f t="shared" si="92"/>
        <v>ช68306-1</v>
      </c>
      <c r="C414" s="5" t="str">
        <f t="shared" si="93"/>
        <v>-0</v>
      </c>
      <c r="D414" s="8">
        <v>3</v>
      </c>
      <c r="E414" s="9" t="s">
        <v>1076</v>
      </c>
      <c r="F414" s="3" t="s">
        <v>1077</v>
      </c>
      <c r="G414" s="3" t="s">
        <v>127</v>
      </c>
      <c r="H414" s="11">
        <v>1</v>
      </c>
      <c r="I414" s="11">
        <v>7</v>
      </c>
      <c r="J414" s="11">
        <v>0</v>
      </c>
      <c r="K414" s="11">
        <v>0</v>
      </c>
      <c r="L414" s="11">
        <v>4</v>
      </c>
      <c r="M414" s="11">
        <v>0</v>
      </c>
      <c r="N414" s="11">
        <v>1</v>
      </c>
      <c r="O414" s="11">
        <v>4</v>
      </c>
      <c r="P414" s="11">
        <v>3</v>
      </c>
      <c r="Q414" s="11">
        <v>3</v>
      </c>
      <c r="R414" s="11">
        <v>6</v>
      </c>
      <c r="S414" s="11">
        <v>1</v>
      </c>
      <c r="T414" s="11">
        <v>9</v>
      </c>
      <c r="U414" s="11" t="s">
        <v>585</v>
      </c>
      <c r="W414" s="6" t="str">
        <f>IF(X414="","",IF(X414=รายชื่อชมรม!$B$23,รายชื่อชมรม!$A$23,IF(X414=รายชื่อชมรม!$B$24,รายชื่อชมรม!$A$24,IF(X414=รายชื่อชมรม!$B$25,รายชื่อชมรม!$A$25,IF(X414=รายชื่อชมรม!$B$26,รายชื่อชมรม!$A$26,IF(X414=รายชื่อชมรม!$B$27,รายชื่อชมรม!$A$27,IF(X414=รายชื่อชมรม!$B$28,รายชื่อชมรม!$A$28,IF(X414=รายชื่อชมรม!$B$29,รายชื่อชมรม!$A$29,IF(X414=รายชื่อชมรม!$B$30,รายชื่อชมรม!$A$30,IF(X414=รายชื่อชมรม!$B$31,รายชื่อชมรม!$A$31,IF(X414=รายชื่อชมรม!$B$32,รายชื่อชมรม!$A$32,"-")))))))))))</f>
        <v>ช68306</v>
      </c>
      <c r="X414" s="6" t="s">
        <v>2306</v>
      </c>
      <c r="Y414" s="6" t="str">
        <f>IF(W414=0,"",IF(W414="-","",IF(W414="","",VLOOKUP(W414,รายชื่อชมรม!$A$3:$F$83,3,FALSE))))</f>
        <v>นางภัณฑิลา  โนนทะขาม</v>
      </c>
      <c r="Z414" s="6" t="str">
        <f>IF(Y414=$Z$4,MAX(Z$1:$Z413)+1,"")</f>
        <v/>
      </c>
      <c r="AA414" s="6" t="str">
        <f>IF($Y414=AA$4,MAX(AA$1:AA413)+1,"")</f>
        <v/>
      </c>
      <c r="AB414" s="6" t="str">
        <f>IF($Y414=AB$4,MAX(AB$1:AB413)+1,"")</f>
        <v/>
      </c>
      <c r="AC414" s="6" t="str">
        <f>IF($Y414=AC$4,MAX(AC$1:AC413)+1,"")</f>
        <v/>
      </c>
      <c r="AD414" s="6" t="str">
        <f>IF($Y414=AD$4,MAX(AD$1:AD413)+1,"")</f>
        <v/>
      </c>
      <c r="AE414" s="6" t="str">
        <f>IF($Y414=AE$4,MAX(AE$1:AE413)+1,"")</f>
        <v/>
      </c>
      <c r="AF414" s="6" t="str">
        <f>IF($Y414=AF$4,MAX(AF$1:AF413)+1,"")</f>
        <v/>
      </c>
      <c r="AG414" s="6" t="str">
        <f>IF($Y414=AG$4,MAX(AG$1:AG413)+1,"")</f>
        <v/>
      </c>
      <c r="AH414" s="6" t="str">
        <f>IF($Y414=AH$4,MAX(AH$1:AH413)+1,"")</f>
        <v/>
      </c>
      <c r="AI414" s="5">
        <f t="shared" si="94"/>
        <v>0</v>
      </c>
      <c r="AK414" s="6" t="str">
        <f>IF($W414=AK$4,MAX(AK$1:AK413)+1,"")</f>
        <v/>
      </c>
      <c r="AL414" s="6" t="str">
        <f>IF($W414=AL$4,MAX(AL$1:AL413)+1,"")</f>
        <v/>
      </c>
      <c r="AM414" s="6" t="str">
        <f>IF($W414=AM$4,MAX(AM$1:AM413)+1,"")</f>
        <v/>
      </c>
      <c r="AN414" s="6" t="str">
        <f>IF($W414=AN$4,MAX(AN$1:AN413)+1,"")</f>
        <v/>
      </c>
      <c r="AO414" s="6" t="str">
        <f>IF($W414=AO$4,MAX(AO$1:AO413)+1,"")</f>
        <v/>
      </c>
      <c r="AP414" s="6" t="str">
        <f>IF($W414=AP$4,MAX(AP$1:AP413)+1,"")</f>
        <v/>
      </c>
      <c r="AQ414" s="6" t="str">
        <f>IF($W414=AQ$4,MAX(AQ$1:AQ413)+1,"")</f>
        <v/>
      </c>
      <c r="AR414" s="6" t="str">
        <f>IF($W414=AR$4,MAX(AR$1:AR413)+1,"")</f>
        <v/>
      </c>
      <c r="AS414" s="6" t="str">
        <f>IF($W414=AS$4,MAX(AS$1:AS413)+1,"")</f>
        <v/>
      </c>
      <c r="AT414" s="6" t="str">
        <f>IF($W414=AT$4,MAX(AT$1:AT413)+1,"")</f>
        <v/>
      </c>
      <c r="AU414" s="6" t="str">
        <f>IF($W414=AU$4,MAX(AU$1:AU413)+1,"")</f>
        <v/>
      </c>
      <c r="AV414" s="6" t="str">
        <f>IF($W414=AV$4,MAX(AV$1:AV413)+1,"")</f>
        <v/>
      </c>
      <c r="AW414" s="6" t="str">
        <f>IF($W414=AW$4,MAX(AW$1:AW413)+1,"")</f>
        <v/>
      </c>
      <c r="AX414" s="6" t="str">
        <f>IF($W414=AX$4,MAX(AX$1:AX413)+1,"")</f>
        <v/>
      </c>
      <c r="AY414" s="6" t="str">
        <f>IF($W414=AY$4,MAX(AY$1:AY413)+1,"")</f>
        <v/>
      </c>
      <c r="AZ414" s="6" t="str">
        <f>IF($W414=AZ$4,MAX(AZ$1:AZ413)+1,"")</f>
        <v/>
      </c>
      <c r="BA414" s="6" t="str">
        <f>IF($W414=BA$4,MAX(BA$1:BA413)+1,"")</f>
        <v/>
      </c>
      <c r="BB414" s="6" t="str">
        <f>IF($W414=BB$4,MAX(BB$1:BB413)+1,"")</f>
        <v/>
      </c>
      <c r="BC414" s="6" t="str">
        <f>IF($W414=BC$4,MAX(BC$1:BC413)+1,"")</f>
        <v/>
      </c>
      <c r="BD414" s="6" t="str">
        <f>IF($W414=BD$4,MAX(BD$1:BD413)+1,"")</f>
        <v/>
      </c>
      <c r="BE414" s="6" t="str">
        <f>IF($W414=BE$4,MAX(BE$1:BE413)+1,"")</f>
        <v/>
      </c>
      <c r="BF414" s="6" t="str">
        <f>IF($W414=BF$4,MAX(BF$1:BF413)+1,"")</f>
        <v/>
      </c>
      <c r="BG414" s="6" t="str">
        <f>IF($W414=BG$4,MAX(BG$1:BG413)+1,"")</f>
        <v/>
      </c>
      <c r="BH414" s="6" t="str">
        <f>IF($W414=BH$4,MAX(BH$1:BH413)+1,"")</f>
        <v/>
      </c>
      <c r="BI414" s="6" t="str">
        <f>IF($W414=BI$4,MAX(BI$1:BI413)+1,"")</f>
        <v/>
      </c>
      <c r="BJ414" s="6" t="str">
        <f>IF($W414=BJ$4,MAX(BJ$1:BJ413)+1,"")</f>
        <v/>
      </c>
      <c r="BK414" s="6">
        <f>IF($W414=BK$4,MAX(BK$1:BK413)+1,"")</f>
        <v>1</v>
      </c>
      <c r="BL414" s="6" t="str">
        <f>IF($W414=BL$4,MAX(BL$1:BL413)+1,"")</f>
        <v/>
      </c>
      <c r="BM414" s="6" t="str">
        <f>IF($W414=BM$4,MAX(BM$1:BM413)+1,"")</f>
        <v/>
      </c>
      <c r="BN414" s="6" t="str">
        <f>IF($W414=BN$4,MAX(BN$1:BN413)+1,"")</f>
        <v/>
      </c>
      <c r="BO414" s="6" t="str">
        <f>IF($W414=BO$4,MAX(BO$1:BO413)+1,"")</f>
        <v/>
      </c>
      <c r="BP414" s="6" t="str">
        <f>IF($W414=BP$4,MAX(BP$1:BP413)+1,"")</f>
        <v/>
      </c>
      <c r="BQ414" s="6" t="str">
        <f>IF($W414=BQ$4,MAX(BQ$1:BQ413)+1,"")</f>
        <v/>
      </c>
      <c r="BR414" s="6" t="str">
        <f>IF($W414=BR$4,MAX(BR$1:BR413)+1,"")</f>
        <v/>
      </c>
      <c r="BS414" s="6" t="str">
        <f>IF($W414=BS$4,MAX(BS$1:BS413)+1,"")</f>
        <v/>
      </c>
      <c r="BT414" s="6" t="str">
        <f>IF($W414=BT$4,MAX(BT$1:BT413)+1,"")</f>
        <v/>
      </c>
      <c r="BU414" s="6" t="str">
        <f>IF($W414=BU$4,MAX(BU$1:BU413)+1,"")</f>
        <v/>
      </c>
      <c r="BV414" s="6" t="str">
        <f>IF($W414=BV$4,MAX(BV$1:BV413)+1,"")</f>
        <v/>
      </c>
      <c r="BW414" s="6" t="str">
        <f>IF($W414=BW$4,MAX(BW$1:BW413)+1,"")</f>
        <v/>
      </c>
      <c r="BX414" s="6" t="str">
        <f>IF($W414=BX$4,MAX(BX$1:BX413)+1,"")</f>
        <v/>
      </c>
      <c r="BY414" s="6" t="str">
        <f>IF($W414=BY$4,MAX(BY$1:BY413)+1,"")</f>
        <v/>
      </c>
      <c r="BZ414" s="6" t="str">
        <f>IF($W414=BZ$4,MAX(BZ$1:BZ413)+1,"")</f>
        <v/>
      </c>
      <c r="CA414" s="6" t="str">
        <f>IF($W414=CA$4,MAX(CA$1:CA413)+1,"")</f>
        <v/>
      </c>
      <c r="CB414" s="6" t="str">
        <f>IF($W414=CB$4,MAX(CB$1:CB413)+1,"")</f>
        <v/>
      </c>
      <c r="CC414" s="6" t="str">
        <f>IF($W414=CC$4,MAX(CC$1:CC413)+1,"")</f>
        <v/>
      </c>
      <c r="CD414" s="6" t="str">
        <f>IF($W414=CD$4,MAX(CD$1:CD413)+1,"")</f>
        <v/>
      </c>
      <c r="CE414" s="6" t="str">
        <f>IF($W414=CE$4,MAX(CE$1:CE413)+1,"")</f>
        <v/>
      </c>
      <c r="CF414" s="6" t="str">
        <f>IF($W414=CF$4,MAX(CF$1:CF413)+1,"")</f>
        <v/>
      </c>
      <c r="CG414" s="6" t="str">
        <f>IF($W414=CG$4,MAX(CG$1:CG413)+1,"")</f>
        <v/>
      </c>
      <c r="CH414" s="6" t="str">
        <f>IF($W414=CH$4,MAX(CH$1:CH413)+1,"")</f>
        <v/>
      </c>
      <c r="CI414" s="6" t="str">
        <f>IF($W414=CI$4,MAX(CI$1:CI413)+1,"")</f>
        <v/>
      </c>
      <c r="CJ414" s="6" t="str">
        <f>IF($W414=CJ$4,MAX(CJ$1:CJ413)+1,"")</f>
        <v/>
      </c>
      <c r="CK414" s="6" t="str">
        <f>IF($W414=CK$4,MAX(CK$1:CK413)+1,"")</f>
        <v/>
      </c>
      <c r="CL414" s="6" t="str">
        <f>IF($W414=CL$4,MAX(CL$1:CL413)+1,"")</f>
        <v/>
      </c>
      <c r="CM414" s="6" t="str">
        <f>IF($W414=CM$4,MAX(CM$1:CM413)+1,"")</f>
        <v/>
      </c>
      <c r="CN414" s="6" t="str">
        <f>IF($W414=CN$4,MAX(CN$1:CN413)+1,"")</f>
        <v/>
      </c>
      <c r="CO414" s="6" t="str">
        <f>IF($W414=CO$4,MAX(CO$1:CO413)+1,"")</f>
        <v/>
      </c>
      <c r="CP414" s="6" t="str">
        <f>IF($W414=CP$4,MAX(CP$1:CP413)+1,"")</f>
        <v/>
      </c>
      <c r="CQ414" s="6" t="str">
        <f>IF($W414=CQ$4,MAX(CQ$1:CQ413)+1,"")</f>
        <v/>
      </c>
      <c r="CR414" s="6" t="str">
        <f>IF($W414=CR$4,MAX(CR$1:CR413)+1,"")</f>
        <v/>
      </c>
      <c r="CS414" s="6" t="str">
        <f>IF($W414=CS$4,MAX(CS$1:CS413)+1,"")</f>
        <v/>
      </c>
      <c r="CT414" s="5">
        <f t="shared" si="95"/>
        <v>1</v>
      </c>
      <c r="CU414" s="6" t="str">
        <f t="shared" si="96"/>
        <v>1700401433619</v>
      </c>
      <c r="CV414" s="5" t="str">
        <f t="shared" si="97"/>
        <v>เด็กชาย</v>
      </c>
      <c r="CW414" s="5" t="str" cm="1">
        <f t="array" ref="CW414">RIGHT(F414,MIN(LEN(SUBSTITUTE(F414,รายชื่อนักเรียนแยกห้อง!$AD$5:$AD$8,""))))</f>
        <v>ศรัณย์</v>
      </c>
      <c r="CX414" s="6">
        <f t="shared" si="98"/>
        <v>0</v>
      </c>
      <c r="CY414" s="6" t="str">
        <f t="shared" si="99"/>
        <v/>
      </c>
      <c r="CZ414" s="5" t="str">
        <f t="shared" si="100"/>
        <v>มัธยมศึกษาปีที่ 3/3-0</v>
      </c>
      <c r="DA414" s="5" t="str">
        <f t="shared" si="101"/>
        <v>มัธยมศึกษาปีที่ 3/3-</v>
      </c>
      <c r="DC414" s="6" t="str">
        <f>IF(DB414="วิทย์-คณิต (เตรียมวิศวะ)",MAX($DC$1:DC413)+1,"")</f>
        <v/>
      </c>
      <c r="DD414" s="6" t="str">
        <f>IF(DB414="วิทย์-คณิต (วิทยาศาสตร์สุขภาพ)",MAX($DD$1:DD413)+1,"")</f>
        <v/>
      </c>
      <c r="DE414" s="6" t="str">
        <f>IF(DB414="ศิลป์การจัดการธุรกิจการค้าสมัยใหม่",MAX($DE$1:DE413)+1,"")</f>
        <v/>
      </c>
      <c r="DF414" s="6" t="str">
        <f>IF(DB414="ศิลป์ภาษาจีนเพื่อธุรกิจ 4.0",MAX($DF$1:DF413)+1,"")</f>
        <v/>
      </c>
      <c r="DG414" s="6" t="str">
        <f>IF(DB414="ศิลป์ภาษาอังกฤษเพื่อการสื่อสารธุรกิจ",MAX($DG$1:DG413)+1,"")</f>
        <v/>
      </c>
      <c r="DH414" s="6" t="str">
        <f>IF(DB414="นวัตกรรมการจัดการเกษตร",MAX($DH$1:DH413)+1,"")</f>
        <v/>
      </c>
      <c r="DI414" s="5">
        <f t="shared" si="102"/>
        <v>0</v>
      </c>
      <c r="DJ414" s="5" t="str">
        <f t="shared" si="103"/>
        <v>มัธยมศึกษาปีที่ 3/3-3</v>
      </c>
      <c r="DK414" s="5" t="str">
        <f t="shared" si="104"/>
        <v>-0</v>
      </c>
      <c r="DL414" s="5" t="str">
        <f t="shared" si="105"/>
        <v>มัธยมศึกษาปีที่ 3</v>
      </c>
    </row>
    <row r="415" spans="1:116">
      <c r="A415" s="5" t="str">
        <f t="shared" si="91"/>
        <v>มัธยมศึกษาปีที่ 3/3-4</v>
      </c>
      <c r="B415" s="5" t="str">
        <f t="shared" si="92"/>
        <v>ช68307-2</v>
      </c>
      <c r="C415" s="5" t="str">
        <f t="shared" si="93"/>
        <v>-0</v>
      </c>
      <c r="D415" s="8">
        <v>4</v>
      </c>
      <c r="E415" s="9" t="s">
        <v>1078</v>
      </c>
      <c r="F415" s="3" t="s">
        <v>1079</v>
      </c>
      <c r="G415" s="3" t="s">
        <v>41</v>
      </c>
      <c r="H415" s="11">
        <v>1</v>
      </c>
      <c r="I415" s="11">
        <v>7</v>
      </c>
      <c r="J415" s="11">
        <v>5</v>
      </c>
      <c r="K415" s="11">
        <v>9</v>
      </c>
      <c r="L415" s="11">
        <v>9</v>
      </c>
      <c r="M415" s="11">
        <v>0</v>
      </c>
      <c r="N415" s="11">
        <v>0</v>
      </c>
      <c r="O415" s="11">
        <v>5</v>
      </c>
      <c r="P415" s="11">
        <v>3</v>
      </c>
      <c r="Q415" s="11">
        <v>9</v>
      </c>
      <c r="R415" s="11">
        <v>1</v>
      </c>
      <c r="S415" s="11">
        <v>1</v>
      </c>
      <c r="T415" s="11">
        <v>9</v>
      </c>
      <c r="U415" s="11" t="s">
        <v>585</v>
      </c>
      <c r="W415" s="6" t="str">
        <f>IF(X415="","",IF(X415=รายชื่อชมรม!$B$23,รายชื่อชมรม!$A$23,IF(X415=รายชื่อชมรม!$B$24,รายชื่อชมรม!$A$24,IF(X415=รายชื่อชมรม!$B$25,รายชื่อชมรม!$A$25,IF(X415=รายชื่อชมรม!$B$26,รายชื่อชมรม!$A$26,IF(X415=รายชื่อชมรม!$B$27,รายชื่อชมรม!$A$27,IF(X415=รายชื่อชมรม!$B$28,รายชื่อชมรม!$A$28,IF(X415=รายชื่อชมรม!$B$29,รายชื่อชมรม!$A$29,IF(X415=รายชื่อชมรม!$B$30,รายชื่อชมรม!$A$30,IF(X415=รายชื่อชมรม!$B$31,รายชื่อชมรม!$A$31,IF(X415=รายชื่อชมรม!$B$32,รายชื่อชมรม!$A$32,"-")))))))))))</f>
        <v>ช68307</v>
      </c>
      <c r="X415" s="6" t="s">
        <v>2308</v>
      </c>
      <c r="Y415" s="6" t="str">
        <f>IF(W415=0,"",IF(W415="-","",IF(W415="","",VLOOKUP(W415,รายชื่อชมรม!$A$3:$F$83,3,FALSE))))</f>
        <v>นายชัยวัฒน์  กตัญญตาพงษ์</v>
      </c>
      <c r="Z415" s="6" t="str">
        <f>IF(Y415=$Z$4,MAX(Z$1:$Z414)+1,"")</f>
        <v/>
      </c>
      <c r="AA415" s="6" t="str">
        <f>IF($Y415=AA$4,MAX(AA$1:AA414)+1,"")</f>
        <v/>
      </c>
      <c r="AB415" s="6" t="str">
        <f>IF($Y415=AB$4,MAX(AB$1:AB414)+1,"")</f>
        <v/>
      </c>
      <c r="AC415" s="6" t="str">
        <f>IF($Y415=AC$4,MAX(AC$1:AC414)+1,"")</f>
        <v/>
      </c>
      <c r="AD415" s="6" t="str">
        <f>IF($Y415=AD$4,MAX(AD$1:AD414)+1,"")</f>
        <v/>
      </c>
      <c r="AE415" s="6" t="str">
        <f>IF($Y415=AE$4,MAX(AE$1:AE414)+1,"")</f>
        <v/>
      </c>
      <c r="AF415" s="6" t="str">
        <f>IF($Y415=AF$4,MAX(AF$1:AF414)+1,"")</f>
        <v/>
      </c>
      <c r="AG415" s="6" t="str">
        <f>IF($Y415=AG$4,MAX(AG$1:AG414)+1,"")</f>
        <v/>
      </c>
      <c r="AH415" s="6" t="str">
        <f>IF($Y415=AH$4,MAX(AH$1:AH414)+1,"")</f>
        <v/>
      </c>
      <c r="AI415" s="5">
        <f t="shared" si="94"/>
        <v>0</v>
      </c>
      <c r="AK415" s="6" t="str">
        <f>IF($W415=AK$4,MAX(AK$1:AK414)+1,"")</f>
        <v/>
      </c>
      <c r="AL415" s="6" t="str">
        <f>IF($W415=AL$4,MAX(AL$1:AL414)+1,"")</f>
        <v/>
      </c>
      <c r="AM415" s="6" t="str">
        <f>IF($W415=AM$4,MAX(AM$1:AM414)+1,"")</f>
        <v/>
      </c>
      <c r="AN415" s="6" t="str">
        <f>IF($W415=AN$4,MAX(AN$1:AN414)+1,"")</f>
        <v/>
      </c>
      <c r="AO415" s="6" t="str">
        <f>IF($W415=AO$4,MAX(AO$1:AO414)+1,"")</f>
        <v/>
      </c>
      <c r="AP415" s="6" t="str">
        <f>IF($W415=AP$4,MAX(AP$1:AP414)+1,"")</f>
        <v/>
      </c>
      <c r="AQ415" s="6" t="str">
        <f>IF($W415=AQ$4,MAX(AQ$1:AQ414)+1,"")</f>
        <v/>
      </c>
      <c r="AR415" s="6" t="str">
        <f>IF($W415=AR$4,MAX(AR$1:AR414)+1,"")</f>
        <v/>
      </c>
      <c r="AS415" s="6" t="str">
        <f>IF($W415=AS$4,MAX(AS$1:AS414)+1,"")</f>
        <v/>
      </c>
      <c r="AT415" s="6" t="str">
        <f>IF($W415=AT$4,MAX(AT$1:AT414)+1,"")</f>
        <v/>
      </c>
      <c r="AU415" s="6" t="str">
        <f>IF($W415=AU$4,MAX(AU$1:AU414)+1,"")</f>
        <v/>
      </c>
      <c r="AV415" s="6" t="str">
        <f>IF($W415=AV$4,MAX(AV$1:AV414)+1,"")</f>
        <v/>
      </c>
      <c r="AW415" s="6" t="str">
        <f>IF($W415=AW$4,MAX(AW$1:AW414)+1,"")</f>
        <v/>
      </c>
      <c r="AX415" s="6" t="str">
        <f>IF($W415=AX$4,MAX(AX$1:AX414)+1,"")</f>
        <v/>
      </c>
      <c r="AY415" s="6" t="str">
        <f>IF($W415=AY$4,MAX(AY$1:AY414)+1,"")</f>
        <v/>
      </c>
      <c r="AZ415" s="6" t="str">
        <f>IF($W415=AZ$4,MAX(AZ$1:AZ414)+1,"")</f>
        <v/>
      </c>
      <c r="BA415" s="6" t="str">
        <f>IF($W415=BA$4,MAX(BA$1:BA414)+1,"")</f>
        <v/>
      </c>
      <c r="BB415" s="6" t="str">
        <f>IF($W415=BB$4,MAX(BB$1:BB414)+1,"")</f>
        <v/>
      </c>
      <c r="BC415" s="6" t="str">
        <f>IF($W415=BC$4,MAX(BC$1:BC414)+1,"")</f>
        <v/>
      </c>
      <c r="BD415" s="6" t="str">
        <f>IF($W415=BD$4,MAX(BD$1:BD414)+1,"")</f>
        <v/>
      </c>
      <c r="BE415" s="6" t="str">
        <f>IF($W415=BE$4,MAX(BE$1:BE414)+1,"")</f>
        <v/>
      </c>
      <c r="BF415" s="6" t="str">
        <f>IF($W415=BF$4,MAX(BF$1:BF414)+1,"")</f>
        <v/>
      </c>
      <c r="BG415" s="6" t="str">
        <f>IF($W415=BG$4,MAX(BG$1:BG414)+1,"")</f>
        <v/>
      </c>
      <c r="BH415" s="6" t="str">
        <f>IF($W415=BH$4,MAX(BH$1:BH414)+1,"")</f>
        <v/>
      </c>
      <c r="BI415" s="6" t="str">
        <f>IF($W415=BI$4,MAX(BI$1:BI414)+1,"")</f>
        <v/>
      </c>
      <c r="BJ415" s="6" t="str">
        <f>IF($W415=BJ$4,MAX(BJ$1:BJ414)+1,"")</f>
        <v/>
      </c>
      <c r="BK415" s="6" t="str">
        <f>IF($W415=BK$4,MAX(BK$1:BK414)+1,"")</f>
        <v/>
      </c>
      <c r="BL415" s="6">
        <f>IF($W415=BL$4,MAX(BL$1:BL414)+1,"")</f>
        <v>2</v>
      </c>
      <c r="BM415" s="6" t="str">
        <f>IF($W415=BM$4,MAX(BM$1:BM414)+1,"")</f>
        <v/>
      </c>
      <c r="BN415" s="6" t="str">
        <f>IF($W415=BN$4,MAX(BN$1:BN414)+1,"")</f>
        <v/>
      </c>
      <c r="BO415" s="6" t="str">
        <f>IF($W415=BO$4,MAX(BO$1:BO414)+1,"")</f>
        <v/>
      </c>
      <c r="BP415" s="6" t="str">
        <f>IF($W415=BP$4,MAX(BP$1:BP414)+1,"")</f>
        <v/>
      </c>
      <c r="BQ415" s="6" t="str">
        <f>IF($W415=BQ$4,MAX(BQ$1:BQ414)+1,"")</f>
        <v/>
      </c>
      <c r="BR415" s="6" t="str">
        <f>IF($W415=BR$4,MAX(BR$1:BR414)+1,"")</f>
        <v/>
      </c>
      <c r="BS415" s="6" t="str">
        <f>IF($W415=BS$4,MAX(BS$1:BS414)+1,"")</f>
        <v/>
      </c>
      <c r="BT415" s="6" t="str">
        <f>IF($W415=BT$4,MAX(BT$1:BT414)+1,"")</f>
        <v/>
      </c>
      <c r="BU415" s="6" t="str">
        <f>IF($W415=BU$4,MAX(BU$1:BU414)+1,"")</f>
        <v/>
      </c>
      <c r="BV415" s="6" t="str">
        <f>IF($W415=BV$4,MAX(BV$1:BV414)+1,"")</f>
        <v/>
      </c>
      <c r="BW415" s="6" t="str">
        <f>IF($W415=BW$4,MAX(BW$1:BW414)+1,"")</f>
        <v/>
      </c>
      <c r="BX415" s="6" t="str">
        <f>IF($W415=BX$4,MAX(BX$1:BX414)+1,"")</f>
        <v/>
      </c>
      <c r="BY415" s="6" t="str">
        <f>IF($W415=BY$4,MAX(BY$1:BY414)+1,"")</f>
        <v/>
      </c>
      <c r="BZ415" s="6" t="str">
        <f>IF($W415=BZ$4,MAX(BZ$1:BZ414)+1,"")</f>
        <v/>
      </c>
      <c r="CA415" s="6" t="str">
        <f>IF($W415=CA$4,MAX(CA$1:CA414)+1,"")</f>
        <v/>
      </c>
      <c r="CB415" s="6" t="str">
        <f>IF($W415=CB$4,MAX(CB$1:CB414)+1,"")</f>
        <v/>
      </c>
      <c r="CC415" s="6" t="str">
        <f>IF($W415=CC$4,MAX(CC$1:CC414)+1,"")</f>
        <v/>
      </c>
      <c r="CD415" s="6" t="str">
        <f>IF($W415=CD$4,MAX(CD$1:CD414)+1,"")</f>
        <v/>
      </c>
      <c r="CE415" s="6" t="str">
        <f>IF($W415=CE$4,MAX(CE$1:CE414)+1,"")</f>
        <v/>
      </c>
      <c r="CF415" s="6" t="str">
        <f>IF($W415=CF$4,MAX(CF$1:CF414)+1,"")</f>
        <v/>
      </c>
      <c r="CG415" s="6" t="str">
        <f>IF($W415=CG$4,MAX(CG$1:CG414)+1,"")</f>
        <v/>
      </c>
      <c r="CH415" s="6" t="str">
        <f>IF($W415=CH$4,MAX(CH$1:CH414)+1,"")</f>
        <v/>
      </c>
      <c r="CI415" s="6" t="str">
        <f>IF($W415=CI$4,MAX(CI$1:CI414)+1,"")</f>
        <v/>
      </c>
      <c r="CJ415" s="6" t="str">
        <f>IF($W415=CJ$4,MAX(CJ$1:CJ414)+1,"")</f>
        <v/>
      </c>
      <c r="CK415" s="6" t="str">
        <f>IF($W415=CK$4,MAX(CK$1:CK414)+1,"")</f>
        <v/>
      </c>
      <c r="CL415" s="6" t="str">
        <f>IF($W415=CL$4,MAX(CL$1:CL414)+1,"")</f>
        <v/>
      </c>
      <c r="CM415" s="6" t="str">
        <f>IF($W415=CM$4,MAX(CM$1:CM414)+1,"")</f>
        <v/>
      </c>
      <c r="CN415" s="6" t="str">
        <f>IF($W415=CN$4,MAX(CN$1:CN414)+1,"")</f>
        <v/>
      </c>
      <c r="CO415" s="6" t="str">
        <f>IF($W415=CO$4,MAX(CO$1:CO414)+1,"")</f>
        <v/>
      </c>
      <c r="CP415" s="6" t="str">
        <f>IF($W415=CP$4,MAX(CP$1:CP414)+1,"")</f>
        <v/>
      </c>
      <c r="CQ415" s="6" t="str">
        <f>IF($W415=CQ$4,MAX(CQ$1:CQ414)+1,"")</f>
        <v/>
      </c>
      <c r="CR415" s="6" t="str">
        <f>IF($W415=CR$4,MAX(CR$1:CR414)+1,"")</f>
        <v/>
      </c>
      <c r="CS415" s="6" t="str">
        <f>IF($W415=CS$4,MAX(CS$1:CS414)+1,"")</f>
        <v/>
      </c>
      <c r="CT415" s="5">
        <f t="shared" si="95"/>
        <v>2</v>
      </c>
      <c r="CU415" s="6" t="str">
        <f t="shared" si="96"/>
        <v>1759900539119</v>
      </c>
      <c r="CV415" s="5" t="str">
        <f t="shared" si="97"/>
        <v>เด็กชาย</v>
      </c>
      <c r="CW415" s="5" t="str" cm="1">
        <f t="array" ref="CW415">RIGHT(F415,MIN(LEN(SUBSTITUTE(F415,รายชื่อนักเรียนแยกห้อง!$AD$5:$AD$8,""))))</f>
        <v>ภาณุพงศ์</v>
      </c>
      <c r="CX415" s="6">
        <f t="shared" si="98"/>
        <v>0</v>
      </c>
      <c r="CY415" s="6" t="str">
        <f t="shared" si="99"/>
        <v/>
      </c>
      <c r="CZ415" s="5" t="str">
        <f t="shared" si="100"/>
        <v>มัธยมศึกษาปีที่ 3/3-0</v>
      </c>
      <c r="DA415" s="5" t="str">
        <f t="shared" si="101"/>
        <v>มัธยมศึกษาปีที่ 3/3-</v>
      </c>
      <c r="DC415" s="6" t="str">
        <f>IF(DB415="วิทย์-คณิต (เตรียมวิศวะ)",MAX($DC$1:DC414)+1,"")</f>
        <v/>
      </c>
      <c r="DD415" s="6" t="str">
        <f>IF(DB415="วิทย์-คณิต (วิทยาศาสตร์สุขภาพ)",MAX($DD$1:DD414)+1,"")</f>
        <v/>
      </c>
      <c r="DE415" s="6" t="str">
        <f>IF(DB415="ศิลป์การจัดการธุรกิจการค้าสมัยใหม่",MAX($DE$1:DE414)+1,"")</f>
        <v/>
      </c>
      <c r="DF415" s="6" t="str">
        <f>IF(DB415="ศิลป์ภาษาจีนเพื่อธุรกิจ 4.0",MAX($DF$1:DF414)+1,"")</f>
        <v/>
      </c>
      <c r="DG415" s="6" t="str">
        <f>IF(DB415="ศิลป์ภาษาอังกฤษเพื่อการสื่อสารธุรกิจ",MAX($DG$1:DG414)+1,"")</f>
        <v/>
      </c>
      <c r="DH415" s="6" t="str">
        <f>IF(DB415="นวัตกรรมการจัดการเกษตร",MAX($DH$1:DH414)+1,"")</f>
        <v/>
      </c>
      <c r="DI415" s="5">
        <f t="shared" si="102"/>
        <v>0</v>
      </c>
      <c r="DJ415" s="5" t="str">
        <f t="shared" si="103"/>
        <v>มัธยมศึกษาปีที่ 3/3-4</v>
      </c>
      <c r="DK415" s="5" t="str">
        <f t="shared" si="104"/>
        <v>-0</v>
      </c>
      <c r="DL415" s="5" t="str">
        <f t="shared" si="105"/>
        <v>มัธยมศึกษาปีที่ 3</v>
      </c>
    </row>
    <row r="416" spans="1:116">
      <c r="A416" s="5" t="str">
        <f t="shared" si="91"/>
        <v>มัธยมศึกษาปีที่ 3/3-5</v>
      </c>
      <c r="B416" s="5" t="str">
        <f t="shared" si="92"/>
        <v>ช68307-3</v>
      </c>
      <c r="C416" s="5" t="str">
        <f t="shared" si="93"/>
        <v>-0</v>
      </c>
      <c r="D416" s="8">
        <v>5</v>
      </c>
      <c r="E416" s="9" t="s">
        <v>1080</v>
      </c>
      <c r="F416" s="3" t="s">
        <v>919</v>
      </c>
      <c r="G416" s="3" t="s">
        <v>1081</v>
      </c>
      <c r="H416" s="11">
        <v>1</v>
      </c>
      <c r="I416" s="11">
        <v>2</v>
      </c>
      <c r="J416" s="11">
        <v>1</v>
      </c>
      <c r="K416" s="11">
        <v>9</v>
      </c>
      <c r="L416" s="11">
        <v>9</v>
      </c>
      <c r="M416" s="11">
        <v>0</v>
      </c>
      <c r="N416" s="11">
        <v>1</v>
      </c>
      <c r="O416" s="11">
        <v>3</v>
      </c>
      <c r="P416" s="11">
        <v>2</v>
      </c>
      <c r="Q416" s="11">
        <v>2</v>
      </c>
      <c r="R416" s="11">
        <v>9</v>
      </c>
      <c r="S416" s="11">
        <v>1</v>
      </c>
      <c r="T416" s="11">
        <v>6</v>
      </c>
      <c r="U416" s="11" t="s">
        <v>585</v>
      </c>
      <c r="W416" s="6" t="str">
        <f>IF(X416="","",IF(X416=รายชื่อชมรม!$B$23,รายชื่อชมรม!$A$23,IF(X416=รายชื่อชมรม!$B$24,รายชื่อชมรม!$A$24,IF(X416=รายชื่อชมรม!$B$25,รายชื่อชมรม!$A$25,IF(X416=รายชื่อชมรม!$B$26,รายชื่อชมรม!$A$26,IF(X416=รายชื่อชมรม!$B$27,รายชื่อชมรม!$A$27,IF(X416=รายชื่อชมรม!$B$28,รายชื่อชมรม!$A$28,IF(X416=รายชื่อชมรม!$B$29,รายชื่อชมรม!$A$29,IF(X416=รายชื่อชมรม!$B$30,รายชื่อชมรม!$A$30,IF(X416=รายชื่อชมรม!$B$31,รายชื่อชมรม!$A$31,IF(X416=รายชื่อชมรม!$B$32,รายชื่อชมรม!$A$32,"-")))))))))))</f>
        <v>ช68307</v>
      </c>
      <c r="X416" s="6" t="s">
        <v>2308</v>
      </c>
      <c r="Y416" s="6" t="str">
        <f>IF(W416=0,"",IF(W416="-","",IF(W416="","",VLOOKUP(W416,รายชื่อชมรม!$A$3:$F$83,3,FALSE))))</f>
        <v>นายชัยวัฒน์  กตัญญตาพงษ์</v>
      </c>
      <c r="Z416" s="6" t="str">
        <f>IF(Y416=$Z$4,MAX(Z$1:$Z415)+1,"")</f>
        <v/>
      </c>
      <c r="AA416" s="6" t="str">
        <f>IF($Y416=AA$4,MAX(AA$1:AA415)+1,"")</f>
        <v/>
      </c>
      <c r="AB416" s="6" t="str">
        <f>IF($Y416=AB$4,MAX(AB$1:AB415)+1,"")</f>
        <v/>
      </c>
      <c r="AC416" s="6" t="str">
        <f>IF($Y416=AC$4,MAX(AC$1:AC415)+1,"")</f>
        <v/>
      </c>
      <c r="AD416" s="6" t="str">
        <f>IF($Y416=AD$4,MAX(AD$1:AD415)+1,"")</f>
        <v/>
      </c>
      <c r="AE416" s="6" t="str">
        <f>IF($Y416=AE$4,MAX(AE$1:AE415)+1,"")</f>
        <v/>
      </c>
      <c r="AF416" s="6" t="str">
        <f>IF($Y416=AF$4,MAX(AF$1:AF415)+1,"")</f>
        <v/>
      </c>
      <c r="AG416" s="6" t="str">
        <f>IF($Y416=AG$4,MAX(AG$1:AG415)+1,"")</f>
        <v/>
      </c>
      <c r="AH416" s="6" t="str">
        <f>IF($Y416=AH$4,MAX(AH$1:AH415)+1,"")</f>
        <v/>
      </c>
      <c r="AI416" s="5">
        <f t="shared" si="94"/>
        <v>0</v>
      </c>
      <c r="AK416" s="6" t="str">
        <f>IF($W416=AK$4,MAX(AK$1:AK415)+1,"")</f>
        <v/>
      </c>
      <c r="AL416" s="6" t="str">
        <f>IF($W416=AL$4,MAX(AL$1:AL415)+1,"")</f>
        <v/>
      </c>
      <c r="AM416" s="6" t="str">
        <f>IF($W416=AM$4,MAX(AM$1:AM415)+1,"")</f>
        <v/>
      </c>
      <c r="AN416" s="6" t="str">
        <f>IF($W416=AN$4,MAX(AN$1:AN415)+1,"")</f>
        <v/>
      </c>
      <c r="AO416" s="6" t="str">
        <f>IF($W416=AO$4,MAX(AO$1:AO415)+1,"")</f>
        <v/>
      </c>
      <c r="AP416" s="6" t="str">
        <f>IF($W416=AP$4,MAX(AP$1:AP415)+1,"")</f>
        <v/>
      </c>
      <c r="AQ416" s="6" t="str">
        <f>IF($W416=AQ$4,MAX(AQ$1:AQ415)+1,"")</f>
        <v/>
      </c>
      <c r="AR416" s="6" t="str">
        <f>IF($W416=AR$4,MAX(AR$1:AR415)+1,"")</f>
        <v/>
      </c>
      <c r="AS416" s="6" t="str">
        <f>IF($W416=AS$4,MAX(AS$1:AS415)+1,"")</f>
        <v/>
      </c>
      <c r="AT416" s="6" t="str">
        <f>IF($W416=AT$4,MAX(AT$1:AT415)+1,"")</f>
        <v/>
      </c>
      <c r="AU416" s="6" t="str">
        <f>IF($W416=AU$4,MAX(AU$1:AU415)+1,"")</f>
        <v/>
      </c>
      <c r="AV416" s="6" t="str">
        <f>IF($W416=AV$4,MAX(AV$1:AV415)+1,"")</f>
        <v/>
      </c>
      <c r="AW416" s="6" t="str">
        <f>IF($W416=AW$4,MAX(AW$1:AW415)+1,"")</f>
        <v/>
      </c>
      <c r="AX416" s="6" t="str">
        <f>IF($W416=AX$4,MAX(AX$1:AX415)+1,"")</f>
        <v/>
      </c>
      <c r="AY416" s="6" t="str">
        <f>IF($W416=AY$4,MAX(AY$1:AY415)+1,"")</f>
        <v/>
      </c>
      <c r="AZ416" s="6" t="str">
        <f>IF($W416=AZ$4,MAX(AZ$1:AZ415)+1,"")</f>
        <v/>
      </c>
      <c r="BA416" s="6" t="str">
        <f>IF($W416=BA$4,MAX(BA$1:BA415)+1,"")</f>
        <v/>
      </c>
      <c r="BB416" s="6" t="str">
        <f>IF($W416=BB$4,MAX(BB$1:BB415)+1,"")</f>
        <v/>
      </c>
      <c r="BC416" s="6" t="str">
        <f>IF($W416=BC$4,MAX(BC$1:BC415)+1,"")</f>
        <v/>
      </c>
      <c r="BD416" s="6" t="str">
        <f>IF($W416=BD$4,MAX(BD$1:BD415)+1,"")</f>
        <v/>
      </c>
      <c r="BE416" s="6" t="str">
        <f>IF($W416=BE$4,MAX(BE$1:BE415)+1,"")</f>
        <v/>
      </c>
      <c r="BF416" s="6" t="str">
        <f>IF($W416=BF$4,MAX(BF$1:BF415)+1,"")</f>
        <v/>
      </c>
      <c r="BG416" s="6" t="str">
        <f>IF($W416=BG$4,MAX(BG$1:BG415)+1,"")</f>
        <v/>
      </c>
      <c r="BH416" s="6" t="str">
        <f>IF($W416=BH$4,MAX(BH$1:BH415)+1,"")</f>
        <v/>
      </c>
      <c r="BI416" s="6" t="str">
        <f>IF($W416=BI$4,MAX(BI$1:BI415)+1,"")</f>
        <v/>
      </c>
      <c r="BJ416" s="6" t="str">
        <f>IF($W416=BJ$4,MAX(BJ$1:BJ415)+1,"")</f>
        <v/>
      </c>
      <c r="BK416" s="6" t="str">
        <f>IF($W416=BK$4,MAX(BK$1:BK415)+1,"")</f>
        <v/>
      </c>
      <c r="BL416" s="6">
        <f>IF($W416=BL$4,MAX(BL$1:BL415)+1,"")</f>
        <v>3</v>
      </c>
      <c r="BM416" s="6" t="str">
        <f>IF($W416=BM$4,MAX(BM$1:BM415)+1,"")</f>
        <v/>
      </c>
      <c r="BN416" s="6" t="str">
        <f>IF($W416=BN$4,MAX(BN$1:BN415)+1,"")</f>
        <v/>
      </c>
      <c r="BO416" s="6" t="str">
        <f>IF($W416=BO$4,MAX(BO$1:BO415)+1,"")</f>
        <v/>
      </c>
      <c r="BP416" s="6" t="str">
        <f>IF($W416=BP$4,MAX(BP$1:BP415)+1,"")</f>
        <v/>
      </c>
      <c r="BQ416" s="6" t="str">
        <f>IF($W416=BQ$4,MAX(BQ$1:BQ415)+1,"")</f>
        <v/>
      </c>
      <c r="BR416" s="6" t="str">
        <f>IF($W416=BR$4,MAX(BR$1:BR415)+1,"")</f>
        <v/>
      </c>
      <c r="BS416" s="6" t="str">
        <f>IF($W416=BS$4,MAX(BS$1:BS415)+1,"")</f>
        <v/>
      </c>
      <c r="BT416" s="6" t="str">
        <f>IF($W416=BT$4,MAX(BT$1:BT415)+1,"")</f>
        <v/>
      </c>
      <c r="BU416" s="6" t="str">
        <f>IF($W416=BU$4,MAX(BU$1:BU415)+1,"")</f>
        <v/>
      </c>
      <c r="BV416" s="6" t="str">
        <f>IF($W416=BV$4,MAX(BV$1:BV415)+1,"")</f>
        <v/>
      </c>
      <c r="BW416" s="6" t="str">
        <f>IF($W416=BW$4,MAX(BW$1:BW415)+1,"")</f>
        <v/>
      </c>
      <c r="BX416" s="6" t="str">
        <f>IF($W416=BX$4,MAX(BX$1:BX415)+1,"")</f>
        <v/>
      </c>
      <c r="BY416" s="6" t="str">
        <f>IF($W416=BY$4,MAX(BY$1:BY415)+1,"")</f>
        <v/>
      </c>
      <c r="BZ416" s="6" t="str">
        <f>IF($W416=BZ$4,MAX(BZ$1:BZ415)+1,"")</f>
        <v/>
      </c>
      <c r="CA416" s="6" t="str">
        <f>IF($W416=CA$4,MAX(CA$1:CA415)+1,"")</f>
        <v/>
      </c>
      <c r="CB416" s="6" t="str">
        <f>IF($W416=CB$4,MAX(CB$1:CB415)+1,"")</f>
        <v/>
      </c>
      <c r="CC416" s="6" t="str">
        <f>IF($W416=CC$4,MAX(CC$1:CC415)+1,"")</f>
        <v/>
      </c>
      <c r="CD416" s="6" t="str">
        <f>IF($W416=CD$4,MAX(CD$1:CD415)+1,"")</f>
        <v/>
      </c>
      <c r="CE416" s="6" t="str">
        <f>IF($W416=CE$4,MAX(CE$1:CE415)+1,"")</f>
        <v/>
      </c>
      <c r="CF416" s="6" t="str">
        <f>IF($W416=CF$4,MAX(CF$1:CF415)+1,"")</f>
        <v/>
      </c>
      <c r="CG416" s="6" t="str">
        <f>IF($W416=CG$4,MAX(CG$1:CG415)+1,"")</f>
        <v/>
      </c>
      <c r="CH416" s="6" t="str">
        <f>IF($W416=CH$4,MAX(CH$1:CH415)+1,"")</f>
        <v/>
      </c>
      <c r="CI416" s="6" t="str">
        <f>IF($W416=CI$4,MAX(CI$1:CI415)+1,"")</f>
        <v/>
      </c>
      <c r="CJ416" s="6" t="str">
        <f>IF($W416=CJ$4,MAX(CJ$1:CJ415)+1,"")</f>
        <v/>
      </c>
      <c r="CK416" s="6" t="str">
        <f>IF($W416=CK$4,MAX(CK$1:CK415)+1,"")</f>
        <v/>
      </c>
      <c r="CL416" s="6" t="str">
        <f>IF($W416=CL$4,MAX(CL$1:CL415)+1,"")</f>
        <v/>
      </c>
      <c r="CM416" s="6" t="str">
        <f>IF($W416=CM$4,MAX(CM$1:CM415)+1,"")</f>
        <v/>
      </c>
      <c r="CN416" s="6" t="str">
        <f>IF($W416=CN$4,MAX(CN$1:CN415)+1,"")</f>
        <v/>
      </c>
      <c r="CO416" s="6" t="str">
        <f>IF($W416=CO$4,MAX(CO$1:CO415)+1,"")</f>
        <v/>
      </c>
      <c r="CP416" s="6" t="str">
        <f>IF($W416=CP$4,MAX(CP$1:CP415)+1,"")</f>
        <v/>
      </c>
      <c r="CQ416" s="6" t="str">
        <f>IF($W416=CQ$4,MAX(CQ$1:CQ415)+1,"")</f>
        <v/>
      </c>
      <c r="CR416" s="6" t="str">
        <f>IF($W416=CR$4,MAX(CR$1:CR415)+1,"")</f>
        <v/>
      </c>
      <c r="CS416" s="6" t="str">
        <f>IF($W416=CS$4,MAX(CS$1:CS415)+1,"")</f>
        <v/>
      </c>
      <c r="CT416" s="5">
        <f t="shared" si="95"/>
        <v>3</v>
      </c>
      <c r="CU416" s="6" t="str">
        <f t="shared" si="96"/>
        <v>1219901322916</v>
      </c>
      <c r="CV416" s="5" t="str">
        <f t="shared" si="97"/>
        <v>เด็กชาย</v>
      </c>
      <c r="CW416" s="5" t="str" cm="1">
        <f t="array" ref="CW416">RIGHT(F416,MIN(LEN(SUBSTITUTE(F416,รายชื่อนักเรียนแยกห้อง!$AD$5:$AD$8,""))))</f>
        <v>พงศกร</v>
      </c>
      <c r="CX416" s="6">
        <f t="shared" si="98"/>
        <v>0</v>
      </c>
      <c r="CY416" s="6" t="str">
        <f t="shared" si="99"/>
        <v/>
      </c>
      <c r="CZ416" s="5" t="str">
        <f t="shared" si="100"/>
        <v>มัธยมศึกษาปีที่ 3/3-0</v>
      </c>
      <c r="DA416" s="5" t="str">
        <f t="shared" si="101"/>
        <v>มัธยมศึกษาปีที่ 3/3-</v>
      </c>
      <c r="DC416" s="6" t="str">
        <f>IF(DB416="วิทย์-คณิต (เตรียมวิศวะ)",MAX($DC$1:DC415)+1,"")</f>
        <v/>
      </c>
      <c r="DD416" s="6" t="str">
        <f>IF(DB416="วิทย์-คณิต (วิทยาศาสตร์สุขภาพ)",MAX($DD$1:DD415)+1,"")</f>
        <v/>
      </c>
      <c r="DE416" s="6" t="str">
        <f>IF(DB416="ศิลป์การจัดการธุรกิจการค้าสมัยใหม่",MAX($DE$1:DE415)+1,"")</f>
        <v/>
      </c>
      <c r="DF416" s="6" t="str">
        <f>IF(DB416="ศิลป์ภาษาจีนเพื่อธุรกิจ 4.0",MAX($DF$1:DF415)+1,"")</f>
        <v/>
      </c>
      <c r="DG416" s="6" t="str">
        <f>IF(DB416="ศิลป์ภาษาอังกฤษเพื่อการสื่อสารธุรกิจ",MAX($DG$1:DG415)+1,"")</f>
        <v/>
      </c>
      <c r="DH416" s="6" t="str">
        <f>IF(DB416="นวัตกรรมการจัดการเกษตร",MAX($DH$1:DH415)+1,"")</f>
        <v/>
      </c>
      <c r="DI416" s="5">
        <f t="shared" si="102"/>
        <v>0</v>
      </c>
      <c r="DJ416" s="5" t="str">
        <f t="shared" si="103"/>
        <v>มัธยมศึกษาปีที่ 3/3-5</v>
      </c>
      <c r="DK416" s="5" t="str">
        <f t="shared" si="104"/>
        <v>-0</v>
      </c>
      <c r="DL416" s="5" t="str">
        <f t="shared" si="105"/>
        <v>มัธยมศึกษาปีที่ 3</v>
      </c>
    </row>
    <row r="417" spans="1:116">
      <c r="A417" s="5" t="str">
        <f t="shared" si="91"/>
        <v>มัธยมศึกษาปีที่ 3/3-6</v>
      </c>
      <c r="B417" s="5" t="str">
        <f t="shared" si="92"/>
        <v>ช68302-6</v>
      </c>
      <c r="C417" s="5" t="str">
        <f t="shared" si="93"/>
        <v>-0</v>
      </c>
      <c r="D417" s="8">
        <v>6</v>
      </c>
      <c r="E417" s="9" t="s">
        <v>1082</v>
      </c>
      <c r="F417" s="3" t="s">
        <v>1083</v>
      </c>
      <c r="G417" s="3" t="s">
        <v>1084</v>
      </c>
      <c r="H417" s="11">
        <v>1</v>
      </c>
      <c r="I417" s="11">
        <v>7</v>
      </c>
      <c r="J417" s="11">
        <v>0</v>
      </c>
      <c r="K417" s="11">
        <v>9</v>
      </c>
      <c r="L417" s="11">
        <v>7</v>
      </c>
      <c r="M417" s="11">
        <v>0</v>
      </c>
      <c r="N417" s="11">
        <v>0</v>
      </c>
      <c r="O417" s="11">
        <v>4</v>
      </c>
      <c r="P417" s="11">
        <v>2</v>
      </c>
      <c r="Q417" s="11">
        <v>1</v>
      </c>
      <c r="R417" s="11">
        <v>9</v>
      </c>
      <c r="S417" s="11">
        <v>0</v>
      </c>
      <c r="T417" s="11">
        <v>4</v>
      </c>
      <c r="U417" s="11" t="s">
        <v>585</v>
      </c>
      <c r="W417" s="6" t="str">
        <f>IF(X417="","",IF(X417=รายชื่อชมรม!$B$23,รายชื่อชมรม!$A$23,IF(X417=รายชื่อชมรม!$B$24,รายชื่อชมรม!$A$24,IF(X417=รายชื่อชมรม!$B$25,รายชื่อชมรม!$A$25,IF(X417=รายชื่อชมรม!$B$26,รายชื่อชมรม!$A$26,IF(X417=รายชื่อชมรม!$B$27,รายชื่อชมรม!$A$27,IF(X417=รายชื่อชมรม!$B$28,รายชื่อชมรม!$A$28,IF(X417=รายชื่อชมรม!$B$29,รายชื่อชมรม!$A$29,IF(X417=รายชื่อชมรม!$B$30,รายชื่อชมรม!$A$30,IF(X417=รายชื่อชมรม!$B$31,รายชื่อชมรม!$A$31,IF(X417=รายชื่อชมรม!$B$32,รายชื่อชมรม!$A$32,"-")))))))))))</f>
        <v>ช68302</v>
      </c>
      <c r="X417" s="6" t="s">
        <v>2326</v>
      </c>
      <c r="Y417" s="6" t="str">
        <f>IF(W417=0,"",IF(W417="-","",IF(W417="","",VLOOKUP(W417,รายชื่อชมรม!$A$3:$F$83,3,FALSE))))</f>
        <v>นางสาวศิลป์ศุภา  คุสินธุ์</v>
      </c>
      <c r="Z417" s="6" t="str">
        <f>IF(Y417=$Z$4,MAX(Z$1:$Z416)+1,"")</f>
        <v/>
      </c>
      <c r="AA417" s="6" t="str">
        <f>IF($Y417=AA$4,MAX(AA$1:AA416)+1,"")</f>
        <v/>
      </c>
      <c r="AB417" s="6" t="str">
        <f>IF($Y417=AB$4,MAX(AB$1:AB416)+1,"")</f>
        <v/>
      </c>
      <c r="AC417" s="6" t="str">
        <f>IF($Y417=AC$4,MAX(AC$1:AC416)+1,"")</f>
        <v/>
      </c>
      <c r="AD417" s="6" t="str">
        <f>IF($Y417=AD$4,MAX(AD$1:AD416)+1,"")</f>
        <v/>
      </c>
      <c r="AE417" s="6" t="str">
        <f>IF($Y417=AE$4,MAX(AE$1:AE416)+1,"")</f>
        <v/>
      </c>
      <c r="AF417" s="6" t="str">
        <f>IF($Y417=AF$4,MAX(AF$1:AF416)+1,"")</f>
        <v/>
      </c>
      <c r="AG417" s="6" t="str">
        <f>IF($Y417=AG$4,MAX(AG$1:AG416)+1,"")</f>
        <v/>
      </c>
      <c r="AH417" s="6" t="str">
        <f>IF($Y417=AH$4,MAX(AH$1:AH416)+1,"")</f>
        <v/>
      </c>
      <c r="AI417" s="5">
        <f t="shared" si="94"/>
        <v>0</v>
      </c>
      <c r="AK417" s="6" t="str">
        <f>IF($W417=AK$4,MAX(AK$1:AK416)+1,"")</f>
        <v/>
      </c>
      <c r="AL417" s="6" t="str">
        <f>IF($W417=AL$4,MAX(AL$1:AL416)+1,"")</f>
        <v/>
      </c>
      <c r="AM417" s="6" t="str">
        <f>IF($W417=AM$4,MAX(AM$1:AM416)+1,"")</f>
        <v/>
      </c>
      <c r="AN417" s="6" t="str">
        <f>IF($W417=AN$4,MAX(AN$1:AN416)+1,"")</f>
        <v/>
      </c>
      <c r="AO417" s="6" t="str">
        <f>IF($W417=AO$4,MAX(AO$1:AO416)+1,"")</f>
        <v/>
      </c>
      <c r="AP417" s="6" t="str">
        <f>IF($W417=AP$4,MAX(AP$1:AP416)+1,"")</f>
        <v/>
      </c>
      <c r="AQ417" s="6" t="str">
        <f>IF($W417=AQ$4,MAX(AQ$1:AQ416)+1,"")</f>
        <v/>
      </c>
      <c r="AR417" s="6" t="str">
        <f>IF($W417=AR$4,MAX(AR$1:AR416)+1,"")</f>
        <v/>
      </c>
      <c r="AS417" s="6" t="str">
        <f>IF($W417=AS$4,MAX(AS$1:AS416)+1,"")</f>
        <v/>
      </c>
      <c r="AT417" s="6" t="str">
        <f>IF($W417=AT$4,MAX(AT$1:AT416)+1,"")</f>
        <v/>
      </c>
      <c r="AU417" s="6" t="str">
        <f>IF($W417=AU$4,MAX(AU$1:AU416)+1,"")</f>
        <v/>
      </c>
      <c r="AV417" s="6" t="str">
        <f>IF($W417=AV$4,MAX(AV$1:AV416)+1,"")</f>
        <v/>
      </c>
      <c r="AW417" s="6" t="str">
        <f>IF($W417=AW$4,MAX(AW$1:AW416)+1,"")</f>
        <v/>
      </c>
      <c r="AX417" s="6" t="str">
        <f>IF($W417=AX$4,MAX(AX$1:AX416)+1,"")</f>
        <v/>
      </c>
      <c r="AY417" s="6" t="str">
        <f>IF($W417=AY$4,MAX(AY$1:AY416)+1,"")</f>
        <v/>
      </c>
      <c r="AZ417" s="6" t="str">
        <f>IF($W417=AZ$4,MAX(AZ$1:AZ416)+1,"")</f>
        <v/>
      </c>
      <c r="BA417" s="6" t="str">
        <f>IF($W417=BA$4,MAX(BA$1:BA416)+1,"")</f>
        <v/>
      </c>
      <c r="BB417" s="6" t="str">
        <f>IF($W417=BB$4,MAX(BB$1:BB416)+1,"")</f>
        <v/>
      </c>
      <c r="BC417" s="6" t="str">
        <f>IF($W417=BC$4,MAX(BC$1:BC416)+1,"")</f>
        <v/>
      </c>
      <c r="BD417" s="6" t="str">
        <f>IF($W417=BD$4,MAX(BD$1:BD416)+1,"")</f>
        <v/>
      </c>
      <c r="BE417" s="6" t="str">
        <f>IF($W417=BE$4,MAX(BE$1:BE416)+1,"")</f>
        <v/>
      </c>
      <c r="BF417" s="6" t="str">
        <f>IF($W417=BF$4,MAX(BF$1:BF416)+1,"")</f>
        <v/>
      </c>
      <c r="BG417" s="6">
        <f>IF($W417=BG$4,MAX(BG$1:BG416)+1,"")</f>
        <v>6</v>
      </c>
      <c r="BH417" s="6" t="str">
        <f>IF($W417=BH$4,MAX(BH$1:BH416)+1,"")</f>
        <v/>
      </c>
      <c r="BI417" s="6" t="str">
        <f>IF($W417=BI$4,MAX(BI$1:BI416)+1,"")</f>
        <v/>
      </c>
      <c r="BJ417" s="6" t="str">
        <f>IF($W417=BJ$4,MAX(BJ$1:BJ416)+1,"")</f>
        <v/>
      </c>
      <c r="BK417" s="6" t="str">
        <f>IF($W417=BK$4,MAX(BK$1:BK416)+1,"")</f>
        <v/>
      </c>
      <c r="BL417" s="6" t="str">
        <f>IF($W417=BL$4,MAX(BL$1:BL416)+1,"")</f>
        <v/>
      </c>
      <c r="BM417" s="6" t="str">
        <f>IF($W417=BM$4,MAX(BM$1:BM416)+1,"")</f>
        <v/>
      </c>
      <c r="BN417" s="6" t="str">
        <f>IF($W417=BN$4,MAX(BN$1:BN416)+1,"")</f>
        <v/>
      </c>
      <c r="BO417" s="6" t="str">
        <f>IF($W417=BO$4,MAX(BO$1:BO416)+1,"")</f>
        <v/>
      </c>
      <c r="BP417" s="6" t="str">
        <f>IF($W417=BP$4,MAX(BP$1:BP416)+1,"")</f>
        <v/>
      </c>
      <c r="BQ417" s="6" t="str">
        <f>IF($W417=BQ$4,MAX(BQ$1:BQ416)+1,"")</f>
        <v/>
      </c>
      <c r="BR417" s="6" t="str">
        <f>IF($W417=BR$4,MAX(BR$1:BR416)+1,"")</f>
        <v/>
      </c>
      <c r="BS417" s="6" t="str">
        <f>IF($W417=BS$4,MAX(BS$1:BS416)+1,"")</f>
        <v/>
      </c>
      <c r="BT417" s="6" t="str">
        <f>IF($W417=BT$4,MAX(BT$1:BT416)+1,"")</f>
        <v/>
      </c>
      <c r="BU417" s="6" t="str">
        <f>IF($W417=BU$4,MAX(BU$1:BU416)+1,"")</f>
        <v/>
      </c>
      <c r="BV417" s="6" t="str">
        <f>IF($W417=BV$4,MAX(BV$1:BV416)+1,"")</f>
        <v/>
      </c>
      <c r="BW417" s="6" t="str">
        <f>IF($W417=BW$4,MAX(BW$1:BW416)+1,"")</f>
        <v/>
      </c>
      <c r="BX417" s="6" t="str">
        <f>IF($W417=BX$4,MAX(BX$1:BX416)+1,"")</f>
        <v/>
      </c>
      <c r="BY417" s="6" t="str">
        <f>IF($W417=BY$4,MAX(BY$1:BY416)+1,"")</f>
        <v/>
      </c>
      <c r="BZ417" s="6" t="str">
        <f>IF($W417=BZ$4,MAX(BZ$1:BZ416)+1,"")</f>
        <v/>
      </c>
      <c r="CA417" s="6" t="str">
        <f>IF($W417=CA$4,MAX(CA$1:CA416)+1,"")</f>
        <v/>
      </c>
      <c r="CB417" s="6" t="str">
        <f>IF($W417=CB$4,MAX(CB$1:CB416)+1,"")</f>
        <v/>
      </c>
      <c r="CC417" s="6" t="str">
        <f>IF($W417=CC$4,MAX(CC$1:CC416)+1,"")</f>
        <v/>
      </c>
      <c r="CD417" s="6" t="str">
        <f>IF($W417=CD$4,MAX(CD$1:CD416)+1,"")</f>
        <v/>
      </c>
      <c r="CE417" s="6" t="str">
        <f>IF($W417=CE$4,MAX(CE$1:CE416)+1,"")</f>
        <v/>
      </c>
      <c r="CF417" s="6" t="str">
        <f>IF($W417=CF$4,MAX(CF$1:CF416)+1,"")</f>
        <v/>
      </c>
      <c r="CG417" s="6" t="str">
        <f>IF($W417=CG$4,MAX(CG$1:CG416)+1,"")</f>
        <v/>
      </c>
      <c r="CH417" s="6" t="str">
        <f>IF($W417=CH$4,MAX(CH$1:CH416)+1,"")</f>
        <v/>
      </c>
      <c r="CI417" s="6" t="str">
        <f>IF($W417=CI$4,MAX(CI$1:CI416)+1,"")</f>
        <v/>
      </c>
      <c r="CJ417" s="6" t="str">
        <f>IF($W417=CJ$4,MAX(CJ$1:CJ416)+1,"")</f>
        <v/>
      </c>
      <c r="CK417" s="6" t="str">
        <f>IF($W417=CK$4,MAX(CK$1:CK416)+1,"")</f>
        <v/>
      </c>
      <c r="CL417" s="6" t="str">
        <f>IF($W417=CL$4,MAX(CL$1:CL416)+1,"")</f>
        <v/>
      </c>
      <c r="CM417" s="6" t="str">
        <f>IF($W417=CM$4,MAX(CM$1:CM416)+1,"")</f>
        <v/>
      </c>
      <c r="CN417" s="6" t="str">
        <f>IF($W417=CN$4,MAX(CN$1:CN416)+1,"")</f>
        <v/>
      </c>
      <c r="CO417" s="6" t="str">
        <f>IF($W417=CO$4,MAX(CO$1:CO416)+1,"")</f>
        <v/>
      </c>
      <c r="CP417" s="6" t="str">
        <f>IF($W417=CP$4,MAX(CP$1:CP416)+1,"")</f>
        <v/>
      </c>
      <c r="CQ417" s="6" t="str">
        <f>IF($W417=CQ$4,MAX(CQ$1:CQ416)+1,"")</f>
        <v/>
      </c>
      <c r="CR417" s="6" t="str">
        <f>IF($W417=CR$4,MAX(CR$1:CR416)+1,"")</f>
        <v/>
      </c>
      <c r="CS417" s="6" t="str">
        <f>IF($W417=CS$4,MAX(CS$1:CS416)+1,"")</f>
        <v/>
      </c>
      <c r="CT417" s="5">
        <f t="shared" si="95"/>
        <v>6</v>
      </c>
      <c r="CU417" s="6" t="str">
        <f t="shared" si="96"/>
        <v>1709700421904</v>
      </c>
      <c r="CV417" s="5" t="str">
        <f t="shared" si="97"/>
        <v>เด็กชาย</v>
      </c>
      <c r="CW417" s="5" t="str" cm="1">
        <f t="array" ref="CW417">RIGHT(F417,MIN(LEN(SUBSTITUTE(F417,รายชื่อนักเรียนแยกห้อง!$AD$5:$AD$8,""))))</f>
        <v>ณัฏฐ์สิริ</v>
      </c>
      <c r="CX417" s="6">
        <f t="shared" si="98"/>
        <v>0</v>
      </c>
      <c r="CY417" s="6" t="str">
        <f t="shared" si="99"/>
        <v/>
      </c>
      <c r="CZ417" s="5" t="str">
        <f t="shared" si="100"/>
        <v>มัธยมศึกษาปีที่ 3/3-0</v>
      </c>
      <c r="DA417" s="5" t="str">
        <f t="shared" si="101"/>
        <v>มัธยมศึกษาปีที่ 3/3-</v>
      </c>
      <c r="DC417" s="6" t="str">
        <f>IF(DB417="วิทย์-คณิต (เตรียมวิศวะ)",MAX($DC$1:DC416)+1,"")</f>
        <v/>
      </c>
      <c r="DD417" s="6" t="str">
        <f>IF(DB417="วิทย์-คณิต (วิทยาศาสตร์สุขภาพ)",MAX($DD$1:DD416)+1,"")</f>
        <v/>
      </c>
      <c r="DE417" s="6" t="str">
        <f>IF(DB417="ศิลป์การจัดการธุรกิจการค้าสมัยใหม่",MAX($DE$1:DE416)+1,"")</f>
        <v/>
      </c>
      <c r="DF417" s="6" t="str">
        <f>IF(DB417="ศิลป์ภาษาจีนเพื่อธุรกิจ 4.0",MAX($DF$1:DF416)+1,"")</f>
        <v/>
      </c>
      <c r="DG417" s="6" t="str">
        <f>IF(DB417="ศิลป์ภาษาอังกฤษเพื่อการสื่อสารธุรกิจ",MAX($DG$1:DG416)+1,"")</f>
        <v/>
      </c>
      <c r="DH417" s="6" t="str">
        <f>IF(DB417="นวัตกรรมการจัดการเกษตร",MAX($DH$1:DH416)+1,"")</f>
        <v/>
      </c>
      <c r="DI417" s="5">
        <f t="shared" si="102"/>
        <v>0</v>
      </c>
      <c r="DJ417" s="5" t="str">
        <f t="shared" si="103"/>
        <v>มัธยมศึกษาปีที่ 3/3-6</v>
      </c>
      <c r="DK417" s="5" t="str">
        <f t="shared" si="104"/>
        <v>-0</v>
      </c>
      <c r="DL417" s="5" t="str">
        <f t="shared" si="105"/>
        <v>มัธยมศึกษาปีที่ 3</v>
      </c>
    </row>
    <row r="418" spans="1:116">
      <c r="A418" s="5" t="str">
        <f t="shared" si="91"/>
        <v>มัธยมศึกษาปีที่ 3/3-7</v>
      </c>
      <c r="B418" s="5" t="str">
        <f t="shared" si="92"/>
        <v>ช68302-7</v>
      </c>
      <c r="C418" s="5" t="str">
        <f t="shared" si="93"/>
        <v>-0</v>
      </c>
      <c r="D418" s="8">
        <v>7</v>
      </c>
      <c r="E418" s="9" t="s">
        <v>1085</v>
      </c>
      <c r="F418" s="3" t="s">
        <v>1086</v>
      </c>
      <c r="G418" s="3" t="s">
        <v>1087</v>
      </c>
      <c r="H418" s="11">
        <v>1</v>
      </c>
      <c r="I418" s="11">
        <v>1</v>
      </c>
      <c r="J418" s="11">
        <v>0</v>
      </c>
      <c r="K418" s="11">
        <v>3</v>
      </c>
      <c r="L418" s="11">
        <v>7</v>
      </c>
      <c r="M418" s="11">
        <v>0</v>
      </c>
      <c r="N418" s="11">
        <v>4</v>
      </c>
      <c r="O418" s="11">
        <v>6</v>
      </c>
      <c r="P418" s="11">
        <v>0</v>
      </c>
      <c r="Q418" s="11">
        <v>9</v>
      </c>
      <c r="R418" s="11">
        <v>3</v>
      </c>
      <c r="S418" s="11">
        <v>0</v>
      </c>
      <c r="T418" s="11">
        <v>4</v>
      </c>
      <c r="U418" s="11" t="s">
        <v>585</v>
      </c>
      <c r="W418" s="6" t="str">
        <f>IF(X418="","",IF(X418=รายชื่อชมรม!$B$23,รายชื่อชมรม!$A$23,IF(X418=รายชื่อชมรม!$B$24,รายชื่อชมรม!$A$24,IF(X418=รายชื่อชมรม!$B$25,รายชื่อชมรม!$A$25,IF(X418=รายชื่อชมรม!$B$26,รายชื่อชมรม!$A$26,IF(X418=รายชื่อชมรม!$B$27,รายชื่อชมรม!$A$27,IF(X418=รายชื่อชมรม!$B$28,รายชื่อชมรม!$A$28,IF(X418=รายชื่อชมรม!$B$29,รายชื่อชมรม!$A$29,IF(X418=รายชื่อชมรม!$B$30,รายชื่อชมรม!$A$30,IF(X418=รายชื่อชมรม!$B$31,รายชื่อชมรม!$A$31,IF(X418=รายชื่อชมรม!$B$32,รายชื่อชมรม!$A$32,"-")))))))))))</f>
        <v>ช68302</v>
      </c>
      <c r="X418" s="6" t="s">
        <v>2326</v>
      </c>
      <c r="Y418" s="6" t="str">
        <f>IF(W418=0,"",IF(W418="-","",IF(W418="","",VLOOKUP(W418,รายชื่อชมรม!$A$3:$F$83,3,FALSE))))</f>
        <v>นางสาวศิลป์ศุภา  คุสินธุ์</v>
      </c>
      <c r="Z418" s="6" t="str">
        <f>IF(Y418=$Z$4,MAX(Z$1:$Z417)+1,"")</f>
        <v/>
      </c>
      <c r="AA418" s="6" t="str">
        <f>IF($Y418=AA$4,MAX(AA$1:AA417)+1,"")</f>
        <v/>
      </c>
      <c r="AB418" s="6" t="str">
        <f>IF($Y418=AB$4,MAX(AB$1:AB417)+1,"")</f>
        <v/>
      </c>
      <c r="AC418" s="6" t="str">
        <f>IF($Y418=AC$4,MAX(AC$1:AC417)+1,"")</f>
        <v/>
      </c>
      <c r="AD418" s="6" t="str">
        <f>IF($Y418=AD$4,MAX(AD$1:AD417)+1,"")</f>
        <v/>
      </c>
      <c r="AE418" s="6" t="str">
        <f>IF($Y418=AE$4,MAX(AE$1:AE417)+1,"")</f>
        <v/>
      </c>
      <c r="AF418" s="6" t="str">
        <f>IF($Y418=AF$4,MAX(AF$1:AF417)+1,"")</f>
        <v/>
      </c>
      <c r="AG418" s="6" t="str">
        <f>IF($Y418=AG$4,MAX(AG$1:AG417)+1,"")</f>
        <v/>
      </c>
      <c r="AH418" s="6" t="str">
        <f>IF($Y418=AH$4,MAX(AH$1:AH417)+1,"")</f>
        <v/>
      </c>
      <c r="AI418" s="5">
        <f t="shared" si="94"/>
        <v>0</v>
      </c>
      <c r="AK418" s="6" t="str">
        <f>IF($W418=AK$4,MAX(AK$1:AK417)+1,"")</f>
        <v/>
      </c>
      <c r="AL418" s="6" t="str">
        <f>IF($W418=AL$4,MAX(AL$1:AL417)+1,"")</f>
        <v/>
      </c>
      <c r="AM418" s="6" t="str">
        <f>IF($W418=AM$4,MAX(AM$1:AM417)+1,"")</f>
        <v/>
      </c>
      <c r="AN418" s="6" t="str">
        <f>IF($W418=AN$4,MAX(AN$1:AN417)+1,"")</f>
        <v/>
      </c>
      <c r="AO418" s="6" t="str">
        <f>IF($W418=AO$4,MAX(AO$1:AO417)+1,"")</f>
        <v/>
      </c>
      <c r="AP418" s="6" t="str">
        <f>IF($W418=AP$4,MAX(AP$1:AP417)+1,"")</f>
        <v/>
      </c>
      <c r="AQ418" s="6" t="str">
        <f>IF($W418=AQ$4,MAX(AQ$1:AQ417)+1,"")</f>
        <v/>
      </c>
      <c r="AR418" s="6" t="str">
        <f>IF($W418=AR$4,MAX(AR$1:AR417)+1,"")</f>
        <v/>
      </c>
      <c r="AS418" s="6" t="str">
        <f>IF($W418=AS$4,MAX(AS$1:AS417)+1,"")</f>
        <v/>
      </c>
      <c r="AT418" s="6" t="str">
        <f>IF($W418=AT$4,MAX(AT$1:AT417)+1,"")</f>
        <v/>
      </c>
      <c r="AU418" s="6" t="str">
        <f>IF($W418=AU$4,MAX(AU$1:AU417)+1,"")</f>
        <v/>
      </c>
      <c r="AV418" s="6" t="str">
        <f>IF($W418=AV$4,MAX(AV$1:AV417)+1,"")</f>
        <v/>
      </c>
      <c r="AW418" s="6" t="str">
        <f>IF($W418=AW$4,MAX(AW$1:AW417)+1,"")</f>
        <v/>
      </c>
      <c r="AX418" s="6" t="str">
        <f>IF($W418=AX$4,MAX(AX$1:AX417)+1,"")</f>
        <v/>
      </c>
      <c r="AY418" s="6" t="str">
        <f>IF($W418=AY$4,MAX(AY$1:AY417)+1,"")</f>
        <v/>
      </c>
      <c r="AZ418" s="6" t="str">
        <f>IF($W418=AZ$4,MAX(AZ$1:AZ417)+1,"")</f>
        <v/>
      </c>
      <c r="BA418" s="6" t="str">
        <f>IF($W418=BA$4,MAX(BA$1:BA417)+1,"")</f>
        <v/>
      </c>
      <c r="BB418" s="6" t="str">
        <f>IF($W418=BB$4,MAX(BB$1:BB417)+1,"")</f>
        <v/>
      </c>
      <c r="BC418" s="6" t="str">
        <f>IF($W418=BC$4,MAX(BC$1:BC417)+1,"")</f>
        <v/>
      </c>
      <c r="BD418" s="6" t="str">
        <f>IF($W418=BD$4,MAX(BD$1:BD417)+1,"")</f>
        <v/>
      </c>
      <c r="BE418" s="6" t="str">
        <f>IF($W418=BE$4,MAX(BE$1:BE417)+1,"")</f>
        <v/>
      </c>
      <c r="BF418" s="6" t="str">
        <f>IF($W418=BF$4,MAX(BF$1:BF417)+1,"")</f>
        <v/>
      </c>
      <c r="BG418" s="6">
        <f>IF($W418=BG$4,MAX(BG$1:BG417)+1,"")</f>
        <v>7</v>
      </c>
      <c r="BH418" s="6" t="str">
        <f>IF($W418=BH$4,MAX(BH$1:BH417)+1,"")</f>
        <v/>
      </c>
      <c r="BI418" s="6" t="str">
        <f>IF($W418=BI$4,MAX(BI$1:BI417)+1,"")</f>
        <v/>
      </c>
      <c r="BJ418" s="6" t="str">
        <f>IF($W418=BJ$4,MAX(BJ$1:BJ417)+1,"")</f>
        <v/>
      </c>
      <c r="BK418" s="6" t="str">
        <f>IF($W418=BK$4,MAX(BK$1:BK417)+1,"")</f>
        <v/>
      </c>
      <c r="BL418" s="6" t="str">
        <f>IF($W418=BL$4,MAX(BL$1:BL417)+1,"")</f>
        <v/>
      </c>
      <c r="BM418" s="6" t="str">
        <f>IF($W418=BM$4,MAX(BM$1:BM417)+1,"")</f>
        <v/>
      </c>
      <c r="BN418" s="6" t="str">
        <f>IF($W418=BN$4,MAX(BN$1:BN417)+1,"")</f>
        <v/>
      </c>
      <c r="BO418" s="6" t="str">
        <f>IF($W418=BO$4,MAX(BO$1:BO417)+1,"")</f>
        <v/>
      </c>
      <c r="BP418" s="6" t="str">
        <f>IF($W418=BP$4,MAX(BP$1:BP417)+1,"")</f>
        <v/>
      </c>
      <c r="BQ418" s="6" t="str">
        <f>IF($W418=BQ$4,MAX(BQ$1:BQ417)+1,"")</f>
        <v/>
      </c>
      <c r="BR418" s="6" t="str">
        <f>IF($W418=BR$4,MAX(BR$1:BR417)+1,"")</f>
        <v/>
      </c>
      <c r="BS418" s="6" t="str">
        <f>IF($W418=BS$4,MAX(BS$1:BS417)+1,"")</f>
        <v/>
      </c>
      <c r="BT418" s="6" t="str">
        <f>IF($W418=BT$4,MAX(BT$1:BT417)+1,"")</f>
        <v/>
      </c>
      <c r="BU418" s="6" t="str">
        <f>IF($W418=BU$4,MAX(BU$1:BU417)+1,"")</f>
        <v/>
      </c>
      <c r="BV418" s="6" t="str">
        <f>IF($W418=BV$4,MAX(BV$1:BV417)+1,"")</f>
        <v/>
      </c>
      <c r="BW418" s="6" t="str">
        <f>IF($W418=BW$4,MAX(BW$1:BW417)+1,"")</f>
        <v/>
      </c>
      <c r="BX418" s="6" t="str">
        <f>IF($W418=BX$4,MAX(BX$1:BX417)+1,"")</f>
        <v/>
      </c>
      <c r="BY418" s="6" t="str">
        <f>IF($W418=BY$4,MAX(BY$1:BY417)+1,"")</f>
        <v/>
      </c>
      <c r="BZ418" s="6" t="str">
        <f>IF($W418=BZ$4,MAX(BZ$1:BZ417)+1,"")</f>
        <v/>
      </c>
      <c r="CA418" s="6" t="str">
        <f>IF($W418=CA$4,MAX(CA$1:CA417)+1,"")</f>
        <v/>
      </c>
      <c r="CB418" s="6" t="str">
        <f>IF($W418=CB$4,MAX(CB$1:CB417)+1,"")</f>
        <v/>
      </c>
      <c r="CC418" s="6" t="str">
        <f>IF($W418=CC$4,MAX(CC$1:CC417)+1,"")</f>
        <v/>
      </c>
      <c r="CD418" s="6" t="str">
        <f>IF($W418=CD$4,MAX(CD$1:CD417)+1,"")</f>
        <v/>
      </c>
      <c r="CE418" s="6" t="str">
        <f>IF($W418=CE$4,MAX(CE$1:CE417)+1,"")</f>
        <v/>
      </c>
      <c r="CF418" s="6" t="str">
        <f>IF($W418=CF$4,MAX(CF$1:CF417)+1,"")</f>
        <v/>
      </c>
      <c r="CG418" s="6" t="str">
        <f>IF($W418=CG$4,MAX(CG$1:CG417)+1,"")</f>
        <v/>
      </c>
      <c r="CH418" s="6" t="str">
        <f>IF($W418=CH$4,MAX(CH$1:CH417)+1,"")</f>
        <v/>
      </c>
      <c r="CI418" s="6" t="str">
        <f>IF($W418=CI$4,MAX(CI$1:CI417)+1,"")</f>
        <v/>
      </c>
      <c r="CJ418" s="6" t="str">
        <f>IF($W418=CJ$4,MAX(CJ$1:CJ417)+1,"")</f>
        <v/>
      </c>
      <c r="CK418" s="6" t="str">
        <f>IF($W418=CK$4,MAX(CK$1:CK417)+1,"")</f>
        <v/>
      </c>
      <c r="CL418" s="6" t="str">
        <f>IF($W418=CL$4,MAX(CL$1:CL417)+1,"")</f>
        <v/>
      </c>
      <c r="CM418" s="6" t="str">
        <f>IF($W418=CM$4,MAX(CM$1:CM417)+1,"")</f>
        <v/>
      </c>
      <c r="CN418" s="6" t="str">
        <f>IF($W418=CN$4,MAX(CN$1:CN417)+1,"")</f>
        <v/>
      </c>
      <c r="CO418" s="6" t="str">
        <f>IF($W418=CO$4,MAX(CO$1:CO417)+1,"")</f>
        <v/>
      </c>
      <c r="CP418" s="6" t="str">
        <f>IF($W418=CP$4,MAX(CP$1:CP417)+1,"")</f>
        <v/>
      </c>
      <c r="CQ418" s="6" t="str">
        <f>IF($W418=CQ$4,MAX(CQ$1:CQ417)+1,"")</f>
        <v/>
      </c>
      <c r="CR418" s="6" t="str">
        <f>IF($W418=CR$4,MAX(CR$1:CR417)+1,"")</f>
        <v/>
      </c>
      <c r="CS418" s="6" t="str">
        <f>IF($W418=CS$4,MAX(CS$1:CS417)+1,"")</f>
        <v/>
      </c>
      <c r="CT418" s="5">
        <f t="shared" si="95"/>
        <v>7</v>
      </c>
      <c r="CU418" s="6" t="str">
        <f t="shared" si="96"/>
        <v>1103704609304</v>
      </c>
      <c r="CV418" s="5" t="str">
        <f t="shared" si="97"/>
        <v>เด็กชาย</v>
      </c>
      <c r="CW418" s="5" t="str" cm="1">
        <f t="array" ref="CW418">RIGHT(F418,MIN(LEN(SUBSTITUTE(F418,รายชื่อนักเรียนแยกห้อง!$AD$5:$AD$8,""))))</f>
        <v>วิริทธิ์พล</v>
      </c>
      <c r="CX418" s="6">
        <f t="shared" si="98"/>
        <v>0</v>
      </c>
      <c r="CY418" s="6" t="str">
        <f t="shared" si="99"/>
        <v/>
      </c>
      <c r="CZ418" s="5" t="str">
        <f t="shared" si="100"/>
        <v>มัธยมศึกษาปีที่ 3/3-0</v>
      </c>
      <c r="DA418" s="5" t="str">
        <f t="shared" si="101"/>
        <v>มัธยมศึกษาปีที่ 3/3-</v>
      </c>
      <c r="DC418" s="6" t="str">
        <f>IF(DB418="วิทย์-คณิต (เตรียมวิศวะ)",MAX($DC$1:DC417)+1,"")</f>
        <v/>
      </c>
      <c r="DD418" s="6" t="str">
        <f>IF(DB418="วิทย์-คณิต (วิทยาศาสตร์สุขภาพ)",MAX($DD$1:DD417)+1,"")</f>
        <v/>
      </c>
      <c r="DE418" s="6" t="str">
        <f>IF(DB418="ศิลป์การจัดการธุรกิจการค้าสมัยใหม่",MAX($DE$1:DE417)+1,"")</f>
        <v/>
      </c>
      <c r="DF418" s="6" t="str">
        <f>IF(DB418="ศิลป์ภาษาจีนเพื่อธุรกิจ 4.0",MAX($DF$1:DF417)+1,"")</f>
        <v/>
      </c>
      <c r="DG418" s="6" t="str">
        <f>IF(DB418="ศิลป์ภาษาอังกฤษเพื่อการสื่อสารธุรกิจ",MAX($DG$1:DG417)+1,"")</f>
        <v/>
      </c>
      <c r="DH418" s="6" t="str">
        <f>IF(DB418="นวัตกรรมการจัดการเกษตร",MAX($DH$1:DH417)+1,"")</f>
        <v/>
      </c>
      <c r="DI418" s="5">
        <f t="shared" si="102"/>
        <v>0</v>
      </c>
      <c r="DJ418" s="5" t="str">
        <f t="shared" si="103"/>
        <v>มัธยมศึกษาปีที่ 3/3-7</v>
      </c>
      <c r="DK418" s="5" t="str">
        <f t="shared" si="104"/>
        <v>-0</v>
      </c>
      <c r="DL418" s="5" t="str">
        <f t="shared" si="105"/>
        <v>มัธยมศึกษาปีที่ 3</v>
      </c>
    </row>
    <row r="419" spans="1:116">
      <c r="A419" s="5" t="str">
        <f t="shared" si="91"/>
        <v>มัธยมศึกษาปีที่ 3/3-8</v>
      </c>
      <c r="B419" s="5" t="str">
        <f t="shared" si="92"/>
        <v>ช68307-4</v>
      </c>
      <c r="C419" s="5" t="str">
        <f t="shared" si="93"/>
        <v>-0</v>
      </c>
      <c r="D419" s="8">
        <v>8</v>
      </c>
      <c r="E419" s="9" t="s">
        <v>1088</v>
      </c>
      <c r="F419" s="3" t="s">
        <v>729</v>
      </c>
      <c r="G419" s="3" t="s">
        <v>1089</v>
      </c>
      <c r="H419" s="11">
        <v>1</v>
      </c>
      <c r="I419" s="11">
        <v>7</v>
      </c>
      <c r="J419" s="11">
        <v>0</v>
      </c>
      <c r="K419" s="11">
        <v>9</v>
      </c>
      <c r="L419" s="11">
        <v>9</v>
      </c>
      <c r="M419" s="11">
        <v>0</v>
      </c>
      <c r="N419" s="11">
        <v>1</v>
      </c>
      <c r="O419" s="11">
        <v>8</v>
      </c>
      <c r="P419" s="11">
        <v>3</v>
      </c>
      <c r="Q419" s="11">
        <v>3</v>
      </c>
      <c r="R419" s="11">
        <v>4</v>
      </c>
      <c r="S419" s="11">
        <v>8</v>
      </c>
      <c r="T419" s="11">
        <v>7</v>
      </c>
      <c r="U419" s="11" t="s">
        <v>585</v>
      </c>
      <c r="W419" s="6" t="str">
        <f>IF(X419="","",IF(X419=รายชื่อชมรม!$B$23,รายชื่อชมรม!$A$23,IF(X419=รายชื่อชมรม!$B$24,รายชื่อชมรม!$A$24,IF(X419=รายชื่อชมรม!$B$25,รายชื่อชมรม!$A$25,IF(X419=รายชื่อชมรม!$B$26,รายชื่อชมรม!$A$26,IF(X419=รายชื่อชมรม!$B$27,รายชื่อชมรม!$A$27,IF(X419=รายชื่อชมรม!$B$28,รายชื่อชมรม!$A$28,IF(X419=รายชื่อชมรม!$B$29,รายชื่อชมรม!$A$29,IF(X419=รายชื่อชมรม!$B$30,รายชื่อชมรม!$A$30,IF(X419=รายชื่อชมรม!$B$31,รายชื่อชมรม!$A$31,IF(X419=รายชื่อชมรม!$B$32,รายชื่อชมรม!$A$32,"-")))))))))))</f>
        <v>ช68307</v>
      </c>
      <c r="X419" s="6" t="s">
        <v>2308</v>
      </c>
      <c r="Y419" s="6" t="str">
        <f>IF(W419=0,"",IF(W419="-","",IF(W419="","",VLOOKUP(W419,รายชื่อชมรม!$A$3:$F$83,3,FALSE))))</f>
        <v>นายชัยวัฒน์  กตัญญตาพงษ์</v>
      </c>
      <c r="Z419" s="6" t="str">
        <f>IF(Y419=$Z$4,MAX(Z$1:$Z418)+1,"")</f>
        <v/>
      </c>
      <c r="AA419" s="6" t="str">
        <f>IF($Y419=AA$4,MAX(AA$1:AA418)+1,"")</f>
        <v/>
      </c>
      <c r="AB419" s="6" t="str">
        <f>IF($Y419=AB$4,MAX(AB$1:AB418)+1,"")</f>
        <v/>
      </c>
      <c r="AC419" s="6" t="str">
        <f>IF($Y419=AC$4,MAX(AC$1:AC418)+1,"")</f>
        <v/>
      </c>
      <c r="AD419" s="6" t="str">
        <f>IF($Y419=AD$4,MAX(AD$1:AD418)+1,"")</f>
        <v/>
      </c>
      <c r="AE419" s="6" t="str">
        <f>IF($Y419=AE$4,MAX(AE$1:AE418)+1,"")</f>
        <v/>
      </c>
      <c r="AF419" s="6" t="str">
        <f>IF($Y419=AF$4,MAX(AF$1:AF418)+1,"")</f>
        <v/>
      </c>
      <c r="AG419" s="6" t="str">
        <f>IF($Y419=AG$4,MAX(AG$1:AG418)+1,"")</f>
        <v/>
      </c>
      <c r="AH419" s="6" t="str">
        <f>IF($Y419=AH$4,MAX(AH$1:AH418)+1,"")</f>
        <v/>
      </c>
      <c r="AI419" s="5">
        <f t="shared" si="94"/>
        <v>0</v>
      </c>
      <c r="AK419" s="6" t="str">
        <f>IF($W419=AK$4,MAX(AK$1:AK418)+1,"")</f>
        <v/>
      </c>
      <c r="AL419" s="6" t="str">
        <f>IF($W419=AL$4,MAX(AL$1:AL418)+1,"")</f>
        <v/>
      </c>
      <c r="AM419" s="6" t="str">
        <f>IF($W419=AM$4,MAX(AM$1:AM418)+1,"")</f>
        <v/>
      </c>
      <c r="AN419" s="6" t="str">
        <f>IF($W419=AN$4,MAX(AN$1:AN418)+1,"")</f>
        <v/>
      </c>
      <c r="AO419" s="6" t="str">
        <f>IF($W419=AO$4,MAX(AO$1:AO418)+1,"")</f>
        <v/>
      </c>
      <c r="AP419" s="6" t="str">
        <f>IF($W419=AP$4,MAX(AP$1:AP418)+1,"")</f>
        <v/>
      </c>
      <c r="AQ419" s="6" t="str">
        <f>IF($W419=AQ$4,MAX(AQ$1:AQ418)+1,"")</f>
        <v/>
      </c>
      <c r="AR419" s="6" t="str">
        <f>IF($W419=AR$4,MAX(AR$1:AR418)+1,"")</f>
        <v/>
      </c>
      <c r="AS419" s="6" t="str">
        <f>IF($W419=AS$4,MAX(AS$1:AS418)+1,"")</f>
        <v/>
      </c>
      <c r="AT419" s="6" t="str">
        <f>IF($W419=AT$4,MAX(AT$1:AT418)+1,"")</f>
        <v/>
      </c>
      <c r="AU419" s="6" t="str">
        <f>IF($W419=AU$4,MAX(AU$1:AU418)+1,"")</f>
        <v/>
      </c>
      <c r="AV419" s="6" t="str">
        <f>IF($W419=AV$4,MAX(AV$1:AV418)+1,"")</f>
        <v/>
      </c>
      <c r="AW419" s="6" t="str">
        <f>IF($W419=AW$4,MAX(AW$1:AW418)+1,"")</f>
        <v/>
      </c>
      <c r="AX419" s="6" t="str">
        <f>IF($W419=AX$4,MAX(AX$1:AX418)+1,"")</f>
        <v/>
      </c>
      <c r="AY419" s="6" t="str">
        <f>IF($W419=AY$4,MAX(AY$1:AY418)+1,"")</f>
        <v/>
      </c>
      <c r="AZ419" s="6" t="str">
        <f>IF($W419=AZ$4,MAX(AZ$1:AZ418)+1,"")</f>
        <v/>
      </c>
      <c r="BA419" s="6" t="str">
        <f>IF($W419=BA$4,MAX(BA$1:BA418)+1,"")</f>
        <v/>
      </c>
      <c r="BB419" s="6" t="str">
        <f>IF($W419=BB$4,MAX(BB$1:BB418)+1,"")</f>
        <v/>
      </c>
      <c r="BC419" s="6" t="str">
        <f>IF($W419=BC$4,MAX(BC$1:BC418)+1,"")</f>
        <v/>
      </c>
      <c r="BD419" s="6" t="str">
        <f>IF($W419=BD$4,MAX(BD$1:BD418)+1,"")</f>
        <v/>
      </c>
      <c r="BE419" s="6" t="str">
        <f>IF($W419=BE$4,MAX(BE$1:BE418)+1,"")</f>
        <v/>
      </c>
      <c r="BF419" s="6" t="str">
        <f>IF($W419=BF$4,MAX(BF$1:BF418)+1,"")</f>
        <v/>
      </c>
      <c r="BG419" s="6" t="str">
        <f>IF($W419=BG$4,MAX(BG$1:BG418)+1,"")</f>
        <v/>
      </c>
      <c r="BH419" s="6" t="str">
        <f>IF($W419=BH$4,MAX(BH$1:BH418)+1,"")</f>
        <v/>
      </c>
      <c r="BI419" s="6" t="str">
        <f>IF($W419=BI$4,MAX(BI$1:BI418)+1,"")</f>
        <v/>
      </c>
      <c r="BJ419" s="6" t="str">
        <f>IF($W419=BJ$4,MAX(BJ$1:BJ418)+1,"")</f>
        <v/>
      </c>
      <c r="BK419" s="6" t="str">
        <f>IF($W419=BK$4,MAX(BK$1:BK418)+1,"")</f>
        <v/>
      </c>
      <c r="BL419" s="6">
        <f>IF($W419=BL$4,MAX(BL$1:BL418)+1,"")</f>
        <v>4</v>
      </c>
      <c r="BM419" s="6" t="str">
        <f>IF($W419=BM$4,MAX(BM$1:BM418)+1,"")</f>
        <v/>
      </c>
      <c r="BN419" s="6" t="str">
        <f>IF($W419=BN$4,MAX(BN$1:BN418)+1,"")</f>
        <v/>
      </c>
      <c r="BO419" s="6" t="str">
        <f>IF($W419=BO$4,MAX(BO$1:BO418)+1,"")</f>
        <v/>
      </c>
      <c r="BP419" s="6" t="str">
        <f>IF($W419=BP$4,MAX(BP$1:BP418)+1,"")</f>
        <v/>
      </c>
      <c r="BQ419" s="6" t="str">
        <f>IF($W419=BQ$4,MAX(BQ$1:BQ418)+1,"")</f>
        <v/>
      </c>
      <c r="BR419" s="6" t="str">
        <f>IF($W419=BR$4,MAX(BR$1:BR418)+1,"")</f>
        <v/>
      </c>
      <c r="BS419" s="6" t="str">
        <f>IF($W419=BS$4,MAX(BS$1:BS418)+1,"")</f>
        <v/>
      </c>
      <c r="BT419" s="6" t="str">
        <f>IF($W419=BT$4,MAX(BT$1:BT418)+1,"")</f>
        <v/>
      </c>
      <c r="BU419" s="6" t="str">
        <f>IF($W419=BU$4,MAX(BU$1:BU418)+1,"")</f>
        <v/>
      </c>
      <c r="BV419" s="6" t="str">
        <f>IF($W419=BV$4,MAX(BV$1:BV418)+1,"")</f>
        <v/>
      </c>
      <c r="BW419" s="6" t="str">
        <f>IF($W419=BW$4,MAX(BW$1:BW418)+1,"")</f>
        <v/>
      </c>
      <c r="BX419" s="6" t="str">
        <f>IF($W419=BX$4,MAX(BX$1:BX418)+1,"")</f>
        <v/>
      </c>
      <c r="BY419" s="6" t="str">
        <f>IF($W419=BY$4,MAX(BY$1:BY418)+1,"")</f>
        <v/>
      </c>
      <c r="BZ419" s="6" t="str">
        <f>IF($W419=BZ$4,MAX(BZ$1:BZ418)+1,"")</f>
        <v/>
      </c>
      <c r="CA419" s="6" t="str">
        <f>IF($W419=CA$4,MAX(CA$1:CA418)+1,"")</f>
        <v/>
      </c>
      <c r="CB419" s="6" t="str">
        <f>IF($W419=CB$4,MAX(CB$1:CB418)+1,"")</f>
        <v/>
      </c>
      <c r="CC419" s="6" t="str">
        <f>IF($W419=CC$4,MAX(CC$1:CC418)+1,"")</f>
        <v/>
      </c>
      <c r="CD419" s="6" t="str">
        <f>IF($W419=CD$4,MAX(CD$1:CD418)+1,"")</f>
        <v/>
      </c>
      <c r="CE419" s="6" t="str">
        <f>IF($W419=CE$4,MAX(CE$1:CE418)+1,"")</f>
        <v/>
      </c>
      <c r="CF419" s="6" t="str">
        <f>IF($W419=CF$4,MAX(CF$1:CF418)+1,"")</f>
        <v/>
      </c>
      <c r="CG419" s="6" t="str">
        <f>IF($W419=CG$4,MAX(CG$1:CG418)+1,"")</f>
        <v/>
      </c>
      <c r="CH419" s="6" t="str">
        <f>IF($W419=CH$4,MAX(CH$1:CH418)+1,"")</f>
        <v/>
      </c>
      <c r="CI419" s="6" t="str">
        <f>IF($W419=CI$4,MAX(CI$1:CI418)+1,"")</f>
        <v/>
      </c>
      <c r="CJ419" s="6" t="str">
        <f>IF($W419=CJ$4,MAX(CJ$1:CJ418)+1,"")</f>
        <v/>
      </c>
      <c r="CK419" s="6" t="str">
        <f>IF($W419=CK$4,MAX(CK$1:CK418)+1,"")</f>
        <v/>
      </c>
      <c r="CL419" s="6" t="str">
        <f>IF($W419=CL$4,MAX(CL$1:CL418)+1,"")</f>
        <v/>
      </c>
      <c r="CM419" s="6" t="str">
        <f>IF($W419=CM$4,MAX(CM$1:CM418)+1,"")</f>
        <v/>
      </c>
      <c r="CN419" s="6" t="str">
        <f>IF($W419=CN$4,MAX(CN$1:CN418)+1,"")</f>
        <v/>
      </c>
      <c r="CO419" s="6" t="str">
        <f>IF($W419=CO$4,MAX(CO$1:CO418)+1,"")</f>
        <v/>
      </c>
      <c r="CP419" s="6" t="str">
        <f>IF($W419=CP$4,MAX(CP$1:CP418)+1,"")</f>
        <v/>
      </c>
      <c r="CQ419" s="6" t="str">
        <f>IF($W419=CQ$4,MAX(CQ$1:CQ418)+1,"")</f>
        <v/>
      </c>
      <c r="CR419" s="6" t="str">
        <f>IF($W419=CR$4,MAX(CR$1:CR418)+1,"")</f>
        <v/>
      </c>
      <c r="CS419" s="6" t="str">
        <f>IF($W419=CS$4,MAX(CS$1:CS418)+1,"")</f>
        <v/>
      </c>
      <c r="CT419" s="5">
        <f t="shared" si="95"/>
        <v>4</v>
      </c>
      <c r="CU419" s="6" t="str">
        <f t="shared" si="96"/>
        <v>1709901833487</v>
      </c>
      <c r="CV419" s="5" t="str">
        <f t="shared" si="97"/>
        <v>เด็กชาย</v>
      </c>
      <c r="CW419" s="5" t="str" cm="1">
        <f t="array" ref="CW419">RIGHT(F419,MIN(LEN(SUBSTITUTE(F419,รายชื่อนักเรียนแยกห้อง!$AD$5:$AD$8,""))))</f>
        <v>บารมี</v>
      </c>
      <c r="CX419" s="6">
        <f t="shared" si="98"/>
        <v>0</v>
      </c>
      <c r="CY419" s="6" t="str">
        <f t="shared" si="99"/>
        <v/>
      </c>
      <c r="CZ419" s="5" t="str">
        <f t="shared" si="100"/>
        <v>มัธยมศึกษาปีที่ 3/3-0</v>
      </c>
      <c r="DA419" s="5" t="str">
        <f t="shared" si="101"/>
        <v>มัธยมศึกษาปีที่ 3/3-</v>
      </c>
      <c r="DC419" s="6" t="str">
        <f>IF(DB419="วิทย์-คณิต (เตรียมวิศวะ)",MAX($DC$1:DC418)+1,"")</f>
        <v/>
      </c>
      <c r="DD419" s="6" t="str">
        <f>IF(DB419="วิทย์-คณิต (วิทยาศาสตร์สุขภาพ)",MAX($DD$1:DD418)+1,"")</f>
        <v/>
      </c>
      <c r="DE419" s="6" t="str">
        <f>IF(DB419="ศิลป์การจัดการธุรกิจการค้าสมัยใหม่",MAX($DE$1:DE418)+1,"")</f>
        <v/>
      </c>
      <c r="DF419" s="6" t="str">
        <f>IF(DB419="ศิลป์ภาษาจีนเพื่อธุรกิจ 4.0",MAX($DF$1:DF418)+1,"")</f>
        <v/>
      </c>
      <c r="DG419" s="6" t="str">
        <f>IF(DB419="ศิลป์ภาษาอังกฤษเพื่อการสื่อสารธุรกิจ",MAX($DG$1:DG418)+1,"")</f>
        <v/>
      </c>
      <c r="DH419" s="6" t="str">
        <f>IF(DB419="นวัตกรรมการจัดการเกษตร",MAX($DH$1:DH418)+1,"")</f>
        <v/>
      </c>
      <c r="DI419" s="5">
        <f t="shared" si="102"/>
        <v>0</v>
      </c>
      <c r="DJ419" s="5" t="str">
        <f t="shared" si="103"/>
        <v>มัธยมศึกษาปีที่ 3/3-8</v>
      </c>
      <c r="DK419" s="5" t="str">
        <f t="shared" si="104"/>
        <v>-0</v>
      </c>
      <c r="DL419" s="5" t="str">
        <f t="shared" si="105"/>
        <v>มัธยมศึกษาปีที่ 3</v>
      </c>
    </row>
    <row r="420" spans="1:116">
      <c r="A420" s="5" t="str">
        <f t="shared" si="91"/>
        <v>มัธยมศึกษาปีที่ 3/3-9</v>
      </c>
      <c r="B420" s="5" t="str">
        <f t="shared" si="92"/>
        <v>ช68302-8</v>
      </c>
      <c r="C420" s="5" t="str">
        <f t="shared" si="93"/>
        <v>-0</v>
      </c>
      <c r="D420" s="8">
        <v>9</v>
      </c>
      <c r="E420" s="9" t="s">
        <v>1090</v>
      </c>
      <c r="F420" s="3" t="s">
        <v>1091</v>
      </c>
      <c r="G420" s="3" t="s">
        <v>911</v>
      </c>
      <c r="H420" s="11">
        <v>1</v>
      </c>
      <c r="I420" s="11">
        <v>7</v>
      </c>
      <c r="J420" s="11">
        <v>0</v>
      </c>
      <c r="K420" s="11">
        <v>9</v>
      </c>
      <c r="L420" s="11">
        <v>9</v>
      </c>
      <c r="M420" s="11">
        <v>0</v>
      </c>
      <c r="N420" s="11">
        <v>1</v>
      </c>
      <c r="O420" s="11">
        <v>8</v>
      </c>
      <c r="P420" s="11">
        <v>7</v>
      </c>
      <c r="Q420" s="11">
        <v>2</v>
      </c>
      <c r="R420" s="11">
        <v>8</v>
      </c>
      <c r="S420" s="11">
        <v>1</v>
      </c>
      <c r="T420" s="11">
        <v>4</v>
      </c>
      <c r="U420" s="11" t="s">
        <v>585</v>
      </c>
      <c r="W420" s="6" t="str">
        <f>IF(X420="","",IF(X420=รายชื่อชมรม!$B$23,รายชื่อชมรม!$A$23,IF(X420=รายชื่อชมรม!$B$24,รายชื่อชมรม!$A$24,IF(X420=รายชื่อชมรม!$B$25,รายชื่อชมรม!$A$25,IF(X420=รายชื่อชมรม!$B$26,รายชื่อชมรม!$A$26,IF(X420=รายชื่อชมรม!$B$27,รายชื่อชมรม!$A$27,IF(X420=รายชื่อชมรม!$B$28,รายชื่อชมรม!$A$28,IF(X420=รายชื่อชมรม!$B$29,รายชื่อชมรม!$A$29,IF(X420=รายชื่อชมรม!$B$30,รายชื่อชมรม!$A$30,IF(X420=รายชื่อชมรม!$B$31,รายชื่อชมรม!$A$31,IF(X420=รายชื่อชมรม!$B$32,รายชื่อชมรม!$A$32,"-")))))))))))</f>
        <v>ช68302</v>
      </c>
      <c r="X420" s="6" t="s">
        <v>2326</v>
      </c>
      <c r="Y420" s="6" t="str">
        <f>IF(W420=0,"",IF(W420="-","",IF(W420="","",VLOOKUP(W420,รายชื่อชมรม!$A$3:$F$83,3,FALSE))))</f>
        <v>นางสาวศิลป์ศุภา  คุสินธุ์</v>
      </c>
      <c r="Z420" s="6" t="str">
        <f>IF(Y420=$Z$4,MAX(Z$1:$Z419)+1,"")</f>
        <v/>
      </c>
      <c r="AA420" s="6" t="str">
        <f>IF($Y420=AA$4,MAX(AA$1:AA419)+1,"")</f>
        <v/>
      </c>
      <c r="AB420" s="6" t="str">
        <f>IF($Y420=AB$4,MAX(AB$1:AB419)+1,"")</f>
        <v/>
      </c>
      <c r="AC420" s="6" t="str">
        <f>IF($Y420=AC$4,MAX(AC$1:AC419)+1,"")</f>
        <v/>
      </c>
      <c r="AD420" s="6" t="str">
        <f>IF($Y420=AD$4,MAX(AD$1:AD419)+1,"")</f>
        <v/>
      </c>
      <c r="AE420" s="6" t="str">
        <f>IF($Y420=AE$4,MAX(AE$1:AE419)+1,"")</f>
        <v/>
      </c>
      <c r="AF420" s="6" t="str">
        <f>IF($Y420=AF$4,MAX(AF$1:AF419)+1,"")</f>
        <v/>
      </c>
      <c r="AG420" s="6" t="str">
        <f>IF($Y420=AG$4,MAX(AG$1:AG419)+1,"")</f>
        <v/>
      </c>
      <c r="AH420" s="6" t="str">
        <f>IF($Y420=AH$4,MAX(AH$1:AH419)+1,"")</f>
        <v/>
      </c>
      <c r="AI420" s="5">
        <f t="shared" si="94"/>
        <v>0</v>
      </c>
      <c r="AK420" s="6" t="str">
        <f>IF($W420=AK$4,MAX(AK$1:AK419)+1,"")</f>
        <v/>
      </c>
      <c r="AL420" s="6" t="str">
        <f>IF($W420=AL$4,MAX(AL$1:AL419)+1,"")</f>
        <v/>
      </c>
      <c r="AM420" s="6" t="str">
        <f>IF($W420=AM$4,MAX(AM$1:AM419)+1,"")</f>
        <v/>
      </c>
      <c r="AN420" s="6" t="str">
        <f>IF($W420=AN$4,MAX(AN$1:AN419)+1,"")</f>
        <v/>
      </c>
      <c r="AO420" s="6" t="str">
        <f>IF($W420=AO$4,MAX(AO$1:AO419)+1,"")</f>
        <v/>
      </c>
      <c r="AP420" s="6" t="str">
        <f>IF($W420=AP$4,MAX(AP$1:AP419)+1,"")</f>
        <v/>
      </c>
      <c r="AQ420" s="6" t="str">
        <f>IF($W420=AQ$4,MAX(AQ$1:AQ419)+1,"")</f>
        <v/>
      </c>
      <c r="AR420" s="6" t="str">
        <f>IF($W420=AR$4,MAX(AR$1:AR419)+1,"")</f>
        <v/>
      </c>
      <c r="AS420" s="6" t="str">
        <f>IF($W420=AS$4,MAX(AS$1:AS419)+1,"")</f>
        <v/>
      </c>
      <c r="AT420" s="6" t="str">
        <f>IF($W420=AT$4,MAX(AT$1:AT419)+1,"")</f>
        <v/>
      </c>
      <c r="AU420" s="6" t="str">
        <f>IF($W420=AU$4,MAX(AU$1:AU419)+1,"")</f>
        <v/>
      </c>
      <c r="AV420" s="6" t="str">
        <f>IF($W420=AV$4,MAX(AV$1:AV419)+1,"")</f>
        <v/>
      </c>
      <c r="AW420" s="6" t="str">
        <f>IF($W420=AW$4,MAX(AW$1:AW419)+1,"")</f>
        <v/>
      </c>
      <c r="AX420" s="6" t="str">
        <f>IF($W420=AX$4,MAX(AX$1:AX419)+1,"")</f>
        <v/>
      </c>
      <c r="AY420" s="6" t="str">
        <f>IF($W420=AY$4,MAX(AY$1:AY419)+1,"")</f>
        <v/>
      </c>
      <c r="AZ420" s="6" t="str">
        <f>IF($W420=AZ$4,MAX(AZ$1:AZ419)+1,"")</f>
        <v/>
      </c>
      <c r="BA420" s="6" t="str">
        <f>IF($W420=BA$4,MAX(BA$1:BA419)+1,"")</f>
        <v/>
      </c>
      <c r="BB420" s="6" t="str">
        <f>IF($W420=BB$4,MAX(BB$1:BB419)+1,"")</f>
        <v/>
      </c>
      <c r="BC420" s="6" t="str">
        <f>IF($W420=BC$4,MAX(BC$1:BC419)+1,"")</f>
        <v/>
      </c>
      <c r="BD420" s="6" t="str">
        <f>IF($W420=BD$4,MAX(BD$1:BD419)+1,"")</f>
        <v/>
      </c>
      <c r="BE420" s="6" t="str">
        <f>IF($W420=BE$4,MAX(BE$1:BE419)+1,"")</f>
        <v/>
      </c>
      <c r="BF420" s="6" t="str">
        <f>IF($W420=BF$4,MAX(BF$1:BF419)+1,"")</f>
        <v/>
      </c>
      <c r="BG420" s="6">
        <f>IF($W420=BG$4,MAX(BG$1:BG419)+1,"")</f>
        <v>8</v>
      </c>
      <c r="BH420" s="6" t="str">
        <f>IF($W420=BH$4,MAX(BH$1:BH419)+1,"")</f>
        <v/>
      </c>
      <c r="BI420" s="6" t="str">
        <f>IF($W420=BI$4,MAX(BI$1:BI419)+1,"")</f>
        <v/>
      </c>
      <c r="BJ420" s="6" t="str">
        <f>IF($W420=BJ$4,MAX(BJ$1:BJ419)+1,"")</f>
        <v/>
      </c>
      <c r="BK420" s="6" t="str">
        <f>IF($W420=BK$4,MAX(BK$1:BK419)+1,"")</f>
        <v/>
      </c>
      <c r="BL420" s="6" t="str">
        <f>IF($W420=BL$4,MAX(BL$1:BL419)+1,"")</f>
        <v/>
      </c>
      <c r="BM420" s="6" t="str">
        <f>IF($W420=BM$4,MAX(BM$1:BM419)+1,"")</f>
        <v/>
      </c>
      <c r="BN420" s="6" t="str">
        <f>IF($W420=BN$4,MAX(BN$1:BN419)+1,"")</f>
        <v/>
      </c>
      <c r="BO420" s="6" t="str">
        <f>IF($W420=BO$4,MAX(BO$1:BO419)+1,"")</f>
        <v/>
      </c>
      <c r="BP420" s="6" t="str">
        <f>IF($W420=BP$4,MAX(BP$1:BP419)+1,"")</f>
        <v/>
      </c>
      <c r="BQ420" s="6" t="str">
        <f>IF($W420=BQ$4,MAX(BQ$1:BQ419)+1,"")</f>
        <v/>
      </c>
      <c r="BR420" s="6" t="str">
        <f>IF($W420=BR$4,MAX(BR$1:BR419)+1,"")</f>
        <v/>
      </c>
      <c r="BS420" s="6" t="str">
        <f>IF($W420=BS$4,MAX(BS$1:BS419)+1,"")</f>
        <v/>
      </c>
      <c r="BT420" s="6" t="str">
        <f>IF($W420=BT$4,MAX(BT$1:BT419)+1,"")</f>
        <v/>
      </c>
      <c r="BU420" s="6" t="str">
        <f>IF($W420=BU$4,MAX(BU$1:BU419)+1,"")</f>
        <v/>
      </c>
      <c r="BV420" s="6" t="str">
        <f>IF($W420=BV$4,MAX(BV$1:BV419)+1,"")</f>
        <v/>
      </c>
      <c r="BW420" s="6" t="str">
        <f>IF($W420=BW$4,MAX(BW$1:BW419)+1,"")</f>
        <v/>
      </c>
      <c r="BX420" s="6" t="str">
        <f>IF($W420=BX$4,MAX(BX$1:BX419)+1,"")</f>
        <v/>
      </c>
      <c r="BY420" s="6" t="str">
        <f>IF($W420=BY$4,MAX(BY$1:BY419)+1,"")</f>
        <v/>
      </c>
      <c r="BZ420" s="6" t="str">
        <f>IF($W420=BZ$4,MAX(BZ$1:BZ419)+1,"")</f>
        <v/>
      </c>
      <c r="CA420" s="6" t="str">
        <f>IF($W420=CA$4,MAX(CA$1:CA419)+1,"")</f>
        <v/>
      </c>
      <c r="CB420" s="6" t="str">
        <f>IF($W420=CB$4,MAX(CB$1:CB419)+1,"")</f>
        <v/>
      </c>
      <c r="CC420" s="6" t="str">
        <f>IF($W420=CC$4,MAX(CC$1:CC419)+1,"")</f>
        <v/>
      </c>
      <c r="CD420" s="6" t="str">
        <f>IF($W420=CD$4,MAX(CD$1:CD419)+1,"")</f>
        <v/>
      </c>
      <c r="CE420" s="6" t="str">
        <f>IF($W420=CE$4,MAX(CE$1:CE419)+1,"")</f>
        <v/>
      </c>
      <c r="CF420" s="6" t="str">
        <f>IF($W420=CF$4,MAX(CF$1:CF419)+1,"")</f>
        <v/>
      </c>
      <c r="CG420" s="6" t="str">
        <f>IF($W420=CG$4,MAX(CG$1:CG419)+1,"")</f>
        <v/>
      </c>
      <c r="CH420" s="6" t="str">
        <f>IF($W420=CH$4,MAX(CH$1:CH419)+1,"")</f>
        <v/>
      </c>
      <c r="CI420" s="6" t="str">
        <f>IF($W420=CI$4,MAX(CI$1:CI419)+1,"")</f>
        <v/>
      </c>
      <c r="CJ420" s="6" t="str">
        <f>IF($W420=CJ$4,MAX(CJ$1:CJ419)+1,"")</f>
        <v/>
      </c>
      <c r="CK420" s="6" t="str">
        <f>IF($W420=CK$4,MAX(CK$1:CK419)+1,"")</f>
        <v/>
      </c>
      <c r="CL420" s="6" t="str">
        <f>IF($W420=CL$4,MAX(CL$1:CL419)+1,"")</f>
        <v/>
      </c>
      <c r="CM420" s="6" t="str">
        <f>IF($W420=CM$4,MAX(CM$1:CM419)+1,"")</f>
        <v/>
      </c>
      <c r="CN420" s="6" t="str">
        <f>IF($W420=CN$4,MAX(CN$1:CN419)+1,"")</f>
        <v/>
      </c>
      <c r="CO420" s="6" t="str">
        <f>IF($W420=CO$4,MAX(CO$1:CO419)+1,"")</f>
        <v/>
      </c>
      <c r="CP420" s="6" t="str">
        <f>IF($W420=CP$4,MAX(CP$1:CP419)+1,"")</f>
        <v/>
      </c>
      <c r="CQ420" s="6" t="str">
        <f>IF($W420=CQ$4,MAX(CQ$1:CQ419)+1,"")</f>
        <v/>
      </c>
      <c r="CR420" s="6" t="str">
        <f>IF($W420=CR$4,MAX(CR$1:CR419)+1,"")</f>
        <v/>
      </c>
      <c r="CS420" s="6" t="str">
        <f>IF($W420=CS$4,MAX(CS$1:CS419)+1,"")</f>
        <v/>
      </c>
      <c r="CT420" s="5">
        <f t="shared" si="95"/>
        <v>8</v>
      </c>
      <c r="CU420" s="6" t="str">
        <f t="shared" si="96"/>
        <v>1709901872814</v>
      </c>
      <c r="CV420" s="5" t="str">
        <f t="shared" si="97"/>
        <v>เด็กชาย</v>
      </c>
      <c r="CW420" s="5" t="str" cm="1">
        <f t="array" ref="CW420">RIGHT(F420,MIN(LEN(SUBSTITUTE(F420,รายชื่อนักเรียนแยกห้อง!$AD$5:$AD$8,""))))</f>
        <v>พรหมพิริยะ</v>
      </c>
      <c r="CX420" s="6">
        <f t="shared" si="98"/>
        <v>0</v>
      </c>
      <c r="CY420" s="6" t="str">
        <f t="shared" si="99"/>
        <v/>
      </c>
      <c r="CZ420" s="5" t="str">
        <f t="shared" si="100"/>
        <v>มัธยมศึกษาปีที่ 3/3-0</v>
      </c>
      <c r="DA420" s="5" t="str">
        <f t="shared" si="101"/>
        <v>มัธยมศึกษาปีที่ 3/3-</v>
      </c>
      <c r="DC420" s="6" t="str">
        <f>IF(DB420="วิทย์-คณิต (เตรียมวิศวะ)",MAX($DC$1:DC419)+1,"")</f>
        <v/>
      </c>
      <c r="DD420" s="6" t="str">
        <f>IF(DB420="วิทย์-คณิต (วิทยาศาสตร์สุขภาพ)",MAX($DD$1:DD419)+1,"")</f>
        <v/>
      </c>
      <c r="DE420" s="6" t="str">
        <f>IF(DB420="ศิลป์การจัดการธุรกิจการค้าสมัยใหม่",MAX($DE$1:DE419)+1,"")</f>
        <v/>
      </c>
      <c r="DF420" s="6" t="str">
        <f>IF(DB420="ศิลป์ภาษาจีนเพื่อธุรกิจ 4.0",MAX($DF$1:DF419)+1,"")</f>
        <v/>
      </c>
      <c r="DG420" s="6" t="str">
        <f>IF(DB420="ศิลป์ภาษาอังกฤษเพื่อการสื่อสารธุรกิจ",MAX($DG$1:DG419)+1,"")</f>
        <v/>
      </c>
      <c r="DH420" s="6" t="str">
        <f>IF(DB420="นวัตกรรมการจัดการเกษตร",MAX($DH$1:DH419)+1,"")</f>
        <v/>
      </c>
      <c r="DI420" s="5">
        <f t="shared" si="102"/>
        <v>0</v>
      </c>
      <c r="DJ420" s="5" t="str">
        <f t="shared" si="103"/>
        <v>มัธยมศึกษาปีที่ 3/3-9</v>
      </c>
      <c r="DK420" s="5" t="str">
        <f t="shared" si="104"/>
        <v>-0</v>
      </c>
      <c r="DL420" s="5" t="str">
        <f t="shared" si="105"/>
        <v>มัธยมศึกษาปีที่ 3</v>
      </c>
    </row>
    <row r="421" spans="1:116">
      <c r="A421" s="5" t="str">
        <f t="shared" si="91"/>
        <v>มัธยมศึกษาปีที่ 3/3-10</v>
      </c>
      <c r="B421" s="5" t="str">
        <f t="shared" si="92"/>
        <v>ช68307-5</v>
      </c>
      <c r="C421" s="5" t="str">
        <f t="shared" si="93"/>
        <v>-0</v>
      </c>
      <c r="D421" s="8">
        <v>10</v>
      </c>
      <c r="E421" s="9" t="s">
        <v>1092</v>
      </c>
      <c r="F421" s="3" t="s">
        <v>1093</v>
      </c>
      <c r="G421" s="3" t="s">
        <v>1094</v>
      </c>
      <c r="H421" s="11">
        <v>1</v>
      </c>
      <c r="I421" s="11">
        <v>8</v>
      </c>
      <c r="J421" s="11">
        <v>3</v>
      </c>
      <c r="K421" s="11">
        <v>9</v>
      </c>
      <c r="L421" s="11">
        <v>9</v>
      </c>
      <c r="M421" s="11">
        <v>0</v>
      </c>
      <c r="N421" s="11">
        <v>2</v>
      </c>
      <c r="O421" s="11">
        <v>1</v>
      </c>
      <c r="P421" s="11">
        <v>7</v>
      </c>
      <c r="Q421" s="11">
        <v>6</v>
      </c>
      <c r="R421" s="11">
        <v>2</v>
      </c>
      <c r="S421" s="11">
        <v>0</v>
      </c>
      <c r="T421" s="11">
        <v>9</v>
      </c>
      <c r="U421" s="11" t="s">
        <v>585</v>
      </c>
      <c r="W421" s="6" t="str">
        <f>IF(X421="","",IF(X421=รายชื่อชมรม!$B$23,รายชื่อชมรม!$A$23,IF(X421=รายชื่อชมรม!$B$24,รายชื่อชมรม!$A$24,IF(X421=รายชื่อชมรม!$B$25,รายชื่อชมรม!$A$25,IF(X421=รายชื่อชมรม!$B$26,รายชื่อชมรม!$A$26,IF(X421=รายชื่อชมรม!$B$27,รายชื่อชมรม!$A$27,IF(X421=รายชื่อชมรม!$B$28,รายชื่อชมรม!$A$28,IF(X421=รายชื่อชมรม!$B$29,รายชื่อชมรม!$A$29,IF(X421=รายชื่อชมรม!$B$30,รายชื่อชมรม!$A$30,IF(X421=รายชื่อชมรม!$B$31,รายชื่อชมรม!$A$31,IF(X421=รายชื่อชมรม!$B$32,รายชื่อชมรม!$A$32,"-")))))))))))</f>
        <v>ช68307</v>
      </c>
      <c r="X421" s="6" t="s">
        <v>2308</v>
      </c>
      <c r="Y421" s="6" t="str">
        <f>IF(W421=0,"",IF(W421="-","",IF(W421="","",VLOOKUP(W421,รายชื่อชมรม!$A$3:$F$83,3,FALSE))))</f>
        <v>นายชัยวัฒน์  กตัญญตาพงษ์</v>
      </c>
      <c r="Z421" s="6" t="str">
        <f>IF(Y421=$Z$4,MAX(Z$1:$Z420)+1,"")</f>
        <v/>
      </c>
      <c r="AA421" s="6" t="str">
        <f>IF($Y421=AA$4,MAX(AA$1:AA420)+1,"")</f>
        <v/>
      </c>
      <c r="AB421" s="6" t="str">
        <f>IF($Y421=AB$4,MAX(AB$1:AB420)+1,"")</f>
        <v/>
      </c>
      <c r="AC421" s="6" t="str">
        <f>IF($Y421=AC$4,MAX(AC$1:AC420)+1,"")</f>
        <v/>
      </c>
      <c r="AD421" s="6" t="str">
        <f>IF($Y421=AD$4,MAX(AD$1:AD420)+1,"")</f>
        <v/>
      </c>
      <c r="AE421" s="6" t="str">
        <f>IF($Y421=AE$4,MAX(AE$1:AE420)+1,"")</f>
        <v/>
      </c>
      <c r="AF421" s="6" t="str">
        <f>IF($Y421=AF$4,MAX(AF$1:AF420)+1,"")</f>
        <v/>
      </c>
      <c r="AG421" s="6" t="str">
        <f>IF($Y421=AG$4,MAX(AG$1:AG420)+1,"")</f>
        <v/>
      </c>
      <c r="AH421" s="6" t="str">
        <f>IF($Y421=AH$4,MAX(AH$1:AH420)+1,"")</f>
        <v/>
      </c>
      <c r="AI421" s="5">
        <f t="shared" si="94"/>
        <v>0</v>
      </c>
      <c r="AK421" s="6" t="str">
        <f>IF($W421=AK$4,MAX(AK$1:AK420)+1,"")</f>
        <v/>
      </c>
      <c r="AL421" s="6" t="str">
        <f>IF($W421=AL$4,MAX(AL$1:AL420)+1,"")</f>
        <v/>
      </c>
      <c r="AM421" s="6" t="str">
        <f>IF($W421=AM$4,MAX(AM$1:AM420)+1,"")</f>
        <v/>
      </c>
      <c r="AN421" s="6" t="str">
        <f>IF($W421=AN$4,MAX(AN$1:AN420)+1,"")</f>
        <v/>
      </c>
      <c r="AO421" s="6" t="str">
        <f>IF($W421=AO$4,MAX(AO$1:AO420)+1,"")</f>
        <v/>
      </c>
      <c r="AP421" s="6" t="str">
        <f>IF($W421=AP$4,MAX(AP$1:AP420)+1,"")</f>
        <v/>
      </c>
      <c r="AQ421" s="6" t="str">
        <f>IF($W421=AQ$4,MAX(AQ$1:AQ420)+1,"")</f>
        <v/>
      </c>
      <c r="AR421" s="6" t="str">
        <f>IF($W421=AR$4,MAX(AR$1:AR420)+1,"")</f>
        <v/>
      </c>
      <c r="AS421" s="6" t="str">
        <f>IF($W421=AS$4,MAX(AS$1:AS420)+1,"")</f>
        <v/>
      </c>
      <c r="AT421" s="6" t="str">
        <f>IF($W421=AT$4,MAX(AT$1:AT420)+1,"")</f>
        <v/>
      </c>
      <c r="AU421" s="6" t="str">
        <f>IF($W421=AU$4,MAX(AU$1:AU420)+1,"")</f>
        <v/>
      </c>
      <c r="AV421" s="6" t="str">
        <f>IF($W421=AV$4,MAX(AV$1:AV420)+1,"")</f>
        <v/>
      </c>
      <c r="AW421" s="6" t="str">
        <f>IF($W421=AW$4,MAX(AW$1:AW420)+1,"")</f>
        <v/>
      </c>
      <c r="AX421" s="6" t="str">
        <f>IF($W421=AX$4,MAX(AX$1:AX420)+1,"")</f>
        <v/>
      </c>
      <c r="AY421" s="6" t="str">
        <f>IF($W421=AY$4,MAX(AY$1:AY420)+1,"")</f>
        <v/>
      </c>
      <c r="AZ421" s="6" t="str">
        <f>IF($W421=AZ$4,MAX(AZ$1:AZ420)+1,"")</f>
        <v/>
      </c>
      <c r="BA421" s="6" t="str">
        <f>IF($W421=BA$4,MAX(BA$1:BA420)+1,"")</f>
        <v/>
      </c>
      <c r="BB421" s="6" t="str">
        <f>IF($W421=BB$4,MAX(BB$1:BB420)+1,"")</f>
        <v/>
      </c>
      <c r="BC421" s="6" t="str">
        <f>IF($W421=BC$4,MAX(BC$1:BC420)+1,"")</f>
        <v/>
      </c>
      <c r="BD421" s="6" t="str">
        <f>IF($W421=BD$4,MAX(BD$1:BD420)+1,"")</f>
        <v/>
      </c>
      <c r="BE421" s="6" t="str">
        <f>IF($W421=BE$4,MAX(BE$1:BE420)+1,"")</f>
        <v/>
      </c>
      <c r="BF421" s="6" t="str">
        <f>IF($W421=BF$4,MAX(BF$1:BF420)+1,"")</f>
        <v/>
      </c>
      <c r="BG421" s="6" t="str">
        <f>IF($W421=BG$4,MAX(BG$1:BG420)+1,"")</f>
        <v/>
      </c>
      <c r="BH421" s="6" t="str">
        <f>IF($W421=BH$4,MAX(BH$1:BH420)+1,"")</f>
        <v/>
      </c>
      <c r="BI421" s="6" t="str">
        <f>IF($W421=BI$4,MAX(BI$1:BI420)+1,"")</f>
        <v/>
      </c>
      <c r="BJ421" s="6" t="str">
        <f>IF($W421=BJ$4,MAX(BJ$1:BJ420)+1,"")</f>
        <v/>
      </c>
      <c r="BK421" s="6" t="str">
        <f>IF($W421=BK$4,MAX(BK$1:BK420)+1,"")</f>
        <v/>
      </c>
      <c r="BL421" s="6">
        <f>IF($W421=BL$4,MAX(BL$1:BL420)+1,"")</f>
        <v>5</v>
      </c>
      <c r="BM421" s="6" t="str">
        <f>IF($W421=BM$4,MAX(BM$1:BM420)+1,"")</f>
        <v/>
      </c>
      <c r="BN421" s="6" t="str">
        <f>IF($W421=BN$4,MAX(BN$1:BN420)+1,"")</f>
        <v/>
      </c>
      <c r="BO421" s="6" t="str">
        <f>IF($W421=BO$4,MAX(BO$1:BO420)+1,"")</f>
        <v/>
      </c>
      <c r="BP421" s="6" t="str">
        <f>IF($W421=BP$4,MAX(BP$1:BP420)+1,"")</f>
        <v/>
      </c>
      <c r="BQ421" s="6" t="str">
        <f>IF($W421=BQ$4,MAX(BQ$1:BQ420)+1,"")</f>
        <v/>
      </c>
      <c r="BR421" s="6" t="str">
        <f>IF($W421=BR$4,MAX(BR$1:BR420)+1,"")</f>
        <v/>
      </c>
      <c r="BS421" s="6" t="str">
        <f>IF($W421=BS$4,MAX(BS$1:BS420)+1,"")</f>
        <v/>
      </c>
      <c r="BT421" s="6" t="str">
        <f>IF($W421=BT$4,MAX(BT$1:BT420)+1,"")</f>
        <v/>
      </c>
      <c r="BU421" s="6" t="str">
        <f>IF($W421=BU$4,MAX(BU$1:BU420)+1,"")</f>
        <v/>
      </c>
      <c r="BV421" s="6" t="str">
        <f>IF($W421=BV$4,MAX(BV$1:BV420)+1,"")</f>
        <v/>
      </c>
      <c r="BW421" s="6" t="str">
        <f>IF($W421=BW$4,MAX(BW$1:BW420)+1,"")</f>
        <v/>
      </c>
      <c r="BX421" s="6" t="str">
        <f>IF($W421=BX$4,MAX(BX$1:BX420)+1,"")</f>
        <v/>
      </c>
      <c r="BY421" s="6" t="str">
        <f>IF($W421=BY$4,MAX(BY$1:BY420)+1,"")</f>
        <v/>
      </c>
      <c r="BZ421" s="6" t="str">
        <f>IF($W421=BZ$4,MAX(BZ$1:BZ420)+1,"")</f>
        <v/>
      </c>
      <c r="CA421" s="6" t="str">
        <f>IF($W421=CA$4,MAX(CA$1:CA420)+1,"")</f>
        <v/>
      </c>
      <c r="CB421" s="6" t="str">
        <f>IF($W421=CB$4,MAX(CB$1:CB420)+1,"")</f>
        <v/>
      </c>
      <c r="CC421" s="6" t="str">
        <f>IF($W421=CC$4,MAX(CC$1:CC420)+1,"")</f>
        <v/>
      </c>
      <c r="CD421" s="6" t="str">
        <f>IF($W421=CD$4,MAX(CD$1:CD420)+1,"")</f>
        <v/>
      </c>
      <c r="CE421" s="6" t="str">
        <f>IF($W421=CE$4,MAX(CE$1:CE420)+1,"")</f>
        <v/>
      </c>
      <c r="CF421" s="6" t="str">
        <f>IF($W421=CF$4,MAX(CF$1:CF420)+1,"")</f>
        <v/>
      </c>
      <c r="CG421" s="6" t="str">
        <f>IF($W421=CG$4,MAX(CG$1:CG420)+1,"")</f>
        <v/>
      </c>
      <c r="CH421" s="6" t="str">
        <f>IF($W421=CH$4,MAX(CH$1:CH420)+1,"")</f>
        <v/>
      </c>
      <c r="CI421" s="6" t="str">
        <f>IF($W421=CI$4,MAX(CI$1:CI420)+1,"")</f>
        <v/>
      </c>
      <c r="CJ421" s="6" t="str">
        <f>IF($W421=CJ$4,MAX(CJ$1:CJ420)+1,"")</f>
        <v/>
      </c>
      <c r="CK421" s="6" t="str">
        <f>IF($W421=CK$4,MAX(CK$1:CK420)+1,"")</f>
        <v/>
      </c>
      <c r="CL421" s="6" t="str">
        <f>IF($W421=CL$4,MAX(CL$1:CL420)+1,"")</f>
        <v/>
      </c>
      <c r="CM421" s="6" t="str">
        <f>IF($W421=CM$4,MAX(CM$1:CM420)+1,"")</f>
        <v/>
      </c>
      <c r="CN421" s="6" t="str">
        <f>IF($W421=CN$4,MAX(CN$1:CN420)+1,"")</f>
        <v/>
      </c>
      <c r="CO421" s="6" t="str">
        <f>IF($W421=CO$4,MAX(CO$1:CO420)+1,"")</f>
        <v/>
      </c>
      <c r="CP421" s="6" t="str">
        <f>IF($W421=CP$4,MAX(CP$1:CP420)+1,"")</f>
        <v/>
      </c>
      <c r="CQ421" s="6" t="str">
        <f>IF($W421=CQ$4,MAX(CQ$1:CQ420)+1,"")</f>
        <v/>
      </c>
      <c r="CR421" s="6" t="str">
        <f>IF($W421=CR$4,MAX(CR$1:CR420)+1,"")</f>
        <v/>
      </c>
      <c r="CS421" s="6" t="str">
        <f>IF($W421=CS$4,MAX(CS$1:CS420)+1,"")</f>
        <v/>
      </c>
      <c r="CT421" s="5">
        <f t="shared" si="95"/>
        <v>5</v>
      </c>
      <c r="CU421" s="6" t="str">
        <f t="shared" si="96"/>
        <v>1839902176209</v>
      </c>
      <c r="CV421" s="5" t="str">
        <f t="shared" si="97"/>
        <v>เด็กชาย</v>
      </c>
      <c r="CW421" s="5" t="str" cm="1">
        <f t="array" ref="CW421">RIGHT(F421,MIN(LEN(SUBSTITUTE(F421,รายชื่อนักเรียนแยกห้อง!$AD$5:$AD$8,""))))</f>
        <v>พงศ์รัตน์</v>
      </c>
      <c r="CX421" s="6">
        <f t="shared" si="98"/>
        <v>0</v>
      </c>
      <c r="CY421" s="6" t="str">
        <f t="shared" si="99"/>
        <v/>
      </c>
      <c r="CZ421" s="5" t="str">
        <f t="shared" si="100"/>
        <v>มัธยมศึกษาปีที่ 3/3-0</v>
      </c>
      <c r="DA421" s="5" t="str">
        <f t="shared" si="101"/>
        <v>มัธยมศึกษาปีที่ 3/3-</v>
      </c>
      <c r="DC421" s="6" t="str">
        <f>IF(DB421="วิทย์-คณิต (เตรียมวิศวะ)",MAX($DC$1:DC420)+1,"")</f>
        <v/>
      </c>
      <c r="DD421" s="6" t="str">
        <f>IF(DB421="วิทย์-คณิต (วิทยาศาสตร์สุขภาพ)",MAX($DD$1:DD420)+1,"")</f>
        <v/>
      </c>
      <c r="DE421" s="6" t="str">
        <f>IF(DB421="ศิลป์การจัดการธุรกิจการค้าสมัยใหม่",MAX($DE$1:DE420)+1,"")</f>
        <v/>
      </c>
      <c r="DF421" s="6" t="str">
        <f>IF(DB421="ศิลป์ภาษาจีนเพื่อธุรกิจ 4.0",MAX($DF$1:DF420)+1,"")</f>
        <v/>
      </c>
      <c r="DG421" s="6" t="str">
        <f>IF(DB421="ศิลป์ภาษาอังกฤษเพื่อการสื่อสารธุรกิจ",MAX($DG$1:DG420)+1,"")</f>
        <v/>
      </c>
      <c r="DH421" s="6" t="str">
        <f>IF(DB421="นวัตกรรมการจัดการเกษตร",MAX($DH$1:DH420)+1,"")</f>
        <v/>
      </c>
      <c r="DI421" s="5">
        <f t="shared" si="102"/>
        <v>0</v>
      </c>
      <c r="DJ421" s="5" t="str">
        <f t="shared" si="103"/>
        <v>มัธยมศึกษาปีที่ 3/3-10</v>
      </c>
      <c r="DK421" s="5" t="str">
        <f t="shared" si="104"/>
        <v>-0</v>
      </c>
      <c r="DL421" s="5" t="str">
        <f t="shared" si="105"/>
        <v>มัธยมศึกษาปีที่ 3</v>
      </c>
    </row>
    <row r="422" spans="1:116">
      <c r="A422" s="5" t="str">
        <f t="shared" si="91"/>
        <v>มัธยมศึกษาปีที่ 3/3-11</v>
      </c>
      <c r="B422" s="5" t="str">
        <f t="shared" si="92"/>
        <v>ช68306-2</v>
      </c>
      <c r="C422" s="5" t="str">
        <f t="shared" si="93"/>
        <v>-0</v>
      </c>
      <c r="D422" s="8">
        <v>11</v>
      </c>
      <c r="E422" s="9" t="s">
        <v>1095</v>
      </c>
      <c r="F422" s="3" t="s">
        <v>1096</v>
      </c>
      <c r="G422" s="3" t="s">
        <v>1097</v>
      </c>
      <c r="H422" s="11">
        <v>1</v>
      </c>
      <c r="I422" s="11">
        <v>7</v>
      </c>
      <c r="J422" s="11">
        <v>0</v>
      </c>
      <c r="K422" s="11">
        <v>9</v>
      </c>
      <c r="L422" s="11">
        <v>9</v>
      </c>
      <c r="M422" s="11">
        <v>0</v>
      </c>
      <c r="N422" s="11">
        <v>1</v>
      </c>
      <c r="O422" s="11">
        <v>8</v>
      </c>
      <c r="P422" s="11">
        <v>3</v>
      </c>
      <c r="Q422" s="11">
        <v>7</v>
      </c>
      <c r="R422" s="11">
        <v>4</v>
      </c>
      <c r="S422" s="11">
        <v>2</v>
      </c>
      <c r="T422" s="11">
        <v>3</v>
      </c>
      <c r="U422" s="11" t="s">
        <v>585</v>
      </c>
      <c r="W422" s="6" t="str">
        <f>IF(X422="","",IF(X422=รายชื่อชมรม!$B$23,รายชื่อชมรม!$A$23,IF(X422=รายชื่อชมรม!$B$24,รายชื่อชมรม!$A$24,IF(X422=รายชื่อชมรม!$B$25,รายชื่อชมรม!$A$25,IF(X422=รายชื่อชมรม!$B$26,รายชื่อชมรม!$A$26,IF(X422=รายชื่อชมรม!$B$27,รายชื่อชมรม!$A$27,IF(X422=รายชื่อชมรม!$B$28,รายชื่อชมรม!$A$28,IF(X422=รายชื่อชมรม!$B$29,รายชื่อชมรม!$A$29,IF(X422=รายชื่อชมรม!$B$30,รายชื่อชมรม!$A$30,IF(X422=รายชื่อชมรม!$B$31,รายชื่อชมรม!$A$31,IF(X422=รายชื่อชมรม!$B$32,รายชื่อชมรม!$A$32,"-")))))))))))</f>
        <v>ช68306</v>
      </c>
      <c r="X422" s="6" t="s">
        <v>2306</v>
      </c>
      <c r="Y422" s="6" t="str">
        <f>IF(W422=0,"",IF(W422="-","",IF(W422="","",VLOOKUP(W422,รายชื่อชมรม!$A$3:$F$83,3,FALSE))))</f>
        <v>นางภัณฑิลา  โนนทะขาม</v>
      </c>
      <c r="Z422" s="6" t="str">
        <f>IF(Y422=$Z$4,MAX(Z$1:$Z421)+1,"")</f>
        <v/>
      </c>
      <c r="AA422" s="6" t="str">
        <f>IF($Y422=AA$4,MAX(AA$1:AA421)+1,"")</f>
        <v/>
      </c>
      <c r="AB422" s="6" t="str">
        <f>IF($Y422=AB$4,MAX(AB$1:AB421)+1,"")</f>
        <v/>
      </c>
      <c r="AC422" s="6" t="str">
        <f>IF($Y422=AC$4,MAX(AC$1:AC421)+1,"")</f>
        <v/>
      </c>
      <c r="AD422" s="6" t="str">
        <f>IF($Y422=AD$4,MAX(AD$1:AD421)+1,"")</f>
        <v/>
      </c>
      <c r="AE422" s="6" t="str">
        <f>IF($Y422=AE$4,MAX(AE$1:AE421)+1,"")</f>
        <v/>
      </c>
      <c r="AF422" s="6" t="str">
        <f>IF($Y422=AF$4,MAX(AF$1:AF421)+1,"")</f>
        <v/>
      </c>
      <c r="AG422" s="6" t="str">
        <f>IF($Y422=AG$4,MAX(AG$1:AG421)+1,"")</f>
        <v/>
      </c>
      <c r="AH422" s="6" t="str">
        <f>IF($Y422=AH$4,MAX(AH$1:AH421)+1,"")</f>
        <v/>
      </c>
      <c r="AI422" s="5">
        <f t="shared" si="94"/>
        <v>0</v>
      </c>
      <c r="AK422" s="6" t="str">
        <f>IF($W422=AK$4,MAX(AK$1:AK421)+1,"")</f>
        <v/>
      </c>
      <c r="AL422" s="6" t="str">
        <f>IF($W422=AL$4,MAX(AL$1:AL421)+1,"")</f>
        <v/>
      </c>
      <c r="AM422" s="6" t="str">
        <f>IF($W422=AM$4,MAX(AM$1:AM421)+1,"")</f>
        <v/>
      </c>
      <c r="AN422" s="6" t="str">
        <f>IF($W422=AN$4,MAX(AN$1:AN421)+1,"")</f>
        <v/>
      </c>
      <c r="AO422" s="6" t="str">
        <f>IF($W422=AO$4,MAX(AO$1:AO421)+1,"")</f>
        <v/>
      </c>
      <c r="AP422" s="6" t="str">
        <f>IF($W422=AP$4,MAX(AP$1:AP421)+1,"")</f>
        <v/>
      </c>
      <c r="AQ422" s="6" t="str">
        <f>IF($W422=AQ$4,MAX(AQ$1:AQ421)+1,"")</f>
        <v/>
      </c>
      <c r="AR422" s="6" t="str">
        <f>IF($W422=AR$4,MAX(AR$1:AR421)+1,"")</f>
        <v/>
      </c>
      <c r="AS422" s="6" t="str">
        <f>IF($W422=AS$4,MAX(AS$1:AS421)+1,"")</f>
        <v/>
      </c>
      <c r="AT422" s="6" t="str">
        <f>IF($W422=AT$4,MAX(AT$1:AT421)+1,"")</f>
        <v/>
      </c>
      <c r="AU422" s="6" t="str">
        <f>IF($W422=AU$4,MAX(AU$1:AU421)+1,"")</f>
        <v/>
      </c>
      <c r="AV422" s="6" t="str">
        <f>IF($W422=AV$4,MAX(AV$1:AV421)+1,"")</f>
        <v/>
      </c>
      <c r="AW422" s="6" t="str">
        <f>IF($W422=AW$4,MAX(AW$1:AW421)+1,"")</f>
        <v/>
      </c>
      <c r="AX422" s="6" t="str">
        <f>IF($W422=AX$4,MAX(AX$1:AX421)+1,"")</f>
        <v/>
      </c>
      <c r="AY422" s="6" t="str">
        <f>IF($W422=AY$4,MAX(AY$1:AY421)+1,"")</f>
        <v/>
      </c>
      <c r="AZ422" s="6" t="str">
        <f>IF($W422=AZ$4,MAX(AZ$1:AZ421)+1,"")</f>
        <v/>
      </c>
      <c r="BA422" s="6" t="str">
        <f>IF($W422=BA$4,MAX(BA$1:BA421)+1,"")</f>
        <v/>
      </c>
      <c r="BB422" s="6" t="str">
        <f>IF($W422=BB$4,MAX(BB$1:BB421)+1,"")</f>
        <v/>
      </c>
      <c r="BC422" s="6" t="str">
        <f>IF($W422=BC$4,MAX(BC$1:BC421)+1,"")</f>
        <v/>
      </c>
      <c r="BD422" s="6" t="str">
        <f>IF($W422=BD$4,MAX(BD$1:BD421)+1,"")</f>
        <v/>
      </c>
      <c r="BE422" s="6" t="str">
        <f>IF($W422=BE$4,MAX(BE$1:BE421)+1,"")</f>
        <v/>
      </c>
      <c r="BF422" s="6" t="str">
        <f>IF($W422=BF$4,MAX(BF$1:BF421)+1,"")</f>
        <v/>
      </c>
      <c r="BG422" s="6" t="str">
        <f>IF($W422=BG$4,MAX(BG$1:BG421)+1,"")</f>
        <v/>
      </c>
      <c r="BH422" s="6" t="str">
        <f>IF($W422=BH$4,MAX(BH$1:BH421)+1,"")</f>
        <v/>
      </c>
      <c r="BI422" s="6" t="str">
        <f>IF($W422=BI$4,MAX(BI$1:BI421)+1,"")</f>
        <v/>
      </c>
      <c r="BJ422" s="6" t="str">
        <f>IF($W422=BJ$4,MAX(BJ$1:BJ421)+1,"")</f>
        <v/>
      </c>
      <c r="BK422" s="6">
        <f>IF($W422=BK$4,MAX(BK$1:BK421)+1,"")</f>
        <v>2</v>
      </c>
      <c r="BL422" s="6" t="str">
        <f>IF($W422=BL$4,MAX(BL$1:BL421)+1,"")</f>
        <v/>
      </c>
      <c r="BM422" s="6" t="str">
        <f>IF($W422=BM$4,MAX(BM$1:BM421)+1,"")</f>
        <v/>
      </c>
      <c r="BN422" s="6" t="str">
        <f>IF($W422=BN$4,MAX(BN$1:BN421)+1,"")</f>
        <v/>
      </c>
      <c r="BO422" s="6" t="str">
        <f>IF($W422=BO$4,MAX(BO$1:BO421)+1,"")</f>
        <v/>
      </c>
      <c r="BP422" s="6" t="str">
        <f>IF($W422=BP$4,MAX(BP$1:BP421)+1,"")</f>
        <v/>
      </c>
      <c r="BQ422" s="6" t="str">
        <f>IF($W422=BQ$4,MAX(BQ$1:BQ421)+1,"")</f>
        <v/>
      </c>
      <c r="BR422" s="6" t="str">
        <f>IF($W422=BR$4,MAX(BR$1:BR421)+1,"")</f>
        <v/>
      </c>
      <c r="BS422" s="6" t="str">
        <f>IF($W422=BS$4,MAX(BS$1:BS421)+1,"")</f>
        <v/>
      </c>
      <c r="BT422" s="6" t="str">
        <f>IF($W422=BT$4,MAX(BT$1:BT421)+1,"")</f>
        <v/>
      </c>
      <c r="BU422" s="6" t="str">
        <f>IF($W422=BU$4,MAX(BU$1:BU421)+1,"")</f>
        <v/>
      </c>
      <c r="BV422" s="6" t="str">
        <f>IF($W422=BV$4,MAX(BV$1:BV421)+1,"")</f>
        <v/>
      </c>
      <c r="BW422" s="6" t="str">
        <f>IF($W422=BW$4,MAX(BW$1:BW421)+1,"")</f>
        <v/>
      </c>
      <c r="BX422" s="6" t="str">
        <f>IF($W422=BX$4,MAX(BX$1:BX421)+1,"")</f>
        <v/>
      </c>
      <c r="BY422" s="6" t="str">
        <f>IF($W422=BY$4,MAX(BY$1:BY421)+1,"")</f>
        <v/>
      </c>
      <c r="BZ422" s="6" t="str">
        <f>IF($W422=BZ$4,MAX(BZ$1:BZ421)+1,"")</f>
        <v/>
      </c>
      <c r="CA422" s="6" t="str">
        <f>IF($W422=CA$4,MAX(CA$1:CA421)+1,"")</f>
        <v/>
      </c>
      <c r="CB422" s="6" t="str">
        <f>IF($W422=CB$4,MAX(CB$1:CB421)+1,"")</f>
        <v/>
      </c>
      <c r="CC422" s="6" t="str">
        <f>IF($W422=CC$4,MAX(CC$1:CC421)+1,"")</f>
        <v/>
      </c>
      <c r="CD422" s="6" t="str">
        <f>IF($W422=CD$4,MAX(CD$1:CD421)+1,"")</f>
        <v/>
      </c>
      <c r="CE422" s="6" t="str">
        <f>IF($W422=CE$4,MAX(CE$1:CE421)+1,"")</f>
        <v/>
      </c>
      <c r="CF422" s="6" t="str">
        <f>IF($W422=CF$4,MAX(CF$1:CF421)+1,"")</f>
        <v/>
      </c>
      <c r="CG422" s="6" t="str">
        <f>IF($W422=CG$4,MAX(CG$1:CG421)+1,"")</f>
        <v/>
      </c>
      <c r="CH422" s="6" t="str">
        <f>IF($W422=CH$4,MAX(CH$1:CH421)+1,"")</f>
        <v/>
      </c>
      <c r="CI422" s="6" t="str">
        <f>IF($W422=CI$4,MAX(CI$1:CI421)+1,"")</f>
        <v/>
      </c>
      <c r="CJ422" s="6" t="str">
        <f>IF($W422=CJ$4,MAX(CJ$1:CJ421)+1,"")</f>
        <v/>
      </c>
      <c r="CK422" s="6" t="str">
        <f>IF($W422=CK$4,MAX(CK$1:CK421)+1,"")</f>
        <v/>
      </c>
      <c r="CL422" s="6" t="str">
        <f>IF($W422=CL$4,MAX(CL$1:CL421)+1,"")</f>
        <v/>
      </c>
      <c r="CM422" s="6" t="str">
        <f>IF($W422=CM$4,MAX(CM$1:CM421)+1,"")</f>
        <v/>
      </c>
      <c r="CN422" s="6" t="str">
        <f>IF($W422=CN$4,MAX(CN$1:CN421)+1,"")</f>
        <v/>
      </c>
      <c r="CO422" s="6" t="str">
        <f>IF($W422=CO$4,MAX(CO$1:CO421)+1,"")</f>
        <v/>
      </c>
      <c r="CP422" s="6" t="str">
        <f>IF($W422=CP$4,MAX(CP$1:CP421)+1,"")</f>
        <v/>
      </c>
      <c r="CQ422" s="6" t="str">
        <f>IF($W422=CQ$4,MAX(CQ$1:CQ421)+1,"")</f>
        <v/>
      </c>
      <c r="CR422" s="6" t="str">
        <f>IF($W422=CR$4,MAX(CR$1:CR421)+1,"")</f>
        <v/>
      </c>
      <c r="CS422" s="6" t="str">
        <f>IF($W422=CS$4,MAX(CS$1:CS421)+1,"")</f>
        <v/>
      </c>
      <c r="CT422" s="5">
        <f t="shared" si="95"/>
        <v>2</v>
      </c>
      <c r="CU422" s="6" t="str">
        <f t="shared" si="96"/>
        <v>1709901837423</v>
      </c>
      <c r="CV422" s="5" t="str">
        <f t="shared" si="97"/>
        <v>เด็กชาย</v>
      </c>
      <c r="CW422" s="5" t="str" cm="1">
        <f t="array" ref="CW422">RIGHT(F422,MIN(LEN(SUBSTITUTE(F422,รายชื่อนักเรียนแยกห้อง!$AD$5:$AD$8,""))))</f>
        <v>อภิวิชญ์</v>
      </c>
      <c r="CX422" s="6">
        <f t="shared" si="98"/>
        <v>0</v>
      </c>
      <c r="CY422" s="6" t="str">
        <f t="shared" si="99"/>
        <v/>
      </c>
      <c r="CZ422" s="5" t="str">
        <f t="shared" si="100"/>
        <v>มัธยมศึกษาปีที่ 3/3-0</v>
      </c>
      <c r="DA422" s="5" t="str">
        <f t="shared" si="101"/>
        <v>มัธยมศึกษาปีที่ 3/3-</v>
      </c>
      <c r="DC422" s="6" t="str">
        <f>IF(DB422="วิทย์-คณิต (เตรียมวิศวะ)",MAX($DC$1:DC421)+1,"")</f>
        <v/>
      </c>
      <c r="DD422" s="6" t="str">
        <f>IF(DB422="วิทย์-คณิต (วิทยาศาสตร์สุขภาพ)",MAX($DD$1:DD421)+1,"")</f>
        <v/>
      </c>
      <c r="DE422" s="6" t="str">
        <f>IF(DB422="ศิลป์การจัดการธุรกิจการค้าสมัยใหม่",MAX($DE$1:DE421)+1,"")</f>
        <v/>
      </c>
      <c r="DF422" s="6" t="str">
        <f>IF(DB422="ศิลป์ภาษาจีนเพื่อธุรกิจ 4.0",MAX($DF$1:DF421)+1,"")</f>
        <v/>
      </c>
      <c r="DG422" s="6" t="str">
        <f>IF(DB422="ศิลป์ภาษาอังกฤษเพื่อการสื่อสารธุรกิจ",MAX($DG$1:DG421)+1,"")</f>
        <v/>
      </c>
      <c r="DH422" s="6" t="str">
        <f>IF(DB422="นวัตกรรมการจัดการเกษตร",MAX($DH$1:DH421)+1,"")</f>
        <v/>
      </c>
      <c r="DI422" s="5">
        <f t="shared" si="102"/>
        <v>0</v>
      </c>
      <c r="DJ422" s="5" t="str">
        <f t="shared" si="103"/>
        <v>มัธยมศึกษาปีที่ 3/3-11</v>
      </c>
      <c r="DK422" s="5" t="str">
        <f t="shared" si="104"/>
        <v>-0</v>
      </c>
      <c r="DL422" s="5" t="str">
        <f t="shared" si="105"/>
        <v>มัธยมศึกษาปีที่ 3</v>
      </c>
    </row>
    <row r="423" spans="1:116">
      <c r="A423" s="5" t="str">
        <f t="shared" si="91"/>
        <v>มัธยมศึกษาปีที่ 3/3-12</v>
      </c>
      <c r="B423" s="5" t="str">
        <f t="shared" si="92"/>
        <v>ช68306-3</v>
      </c>
      <c r="C423" s="5" t="str">
        <f t="shared" si="93"/>
        <v>-0</v>
      </c>
      <c r="D423" s="8">
        <v>12</v>
      </c>
      <c r="E423" s="9" t="s">
        <v>1098</v>
      </c>
      <c r="F423" s="3" t="s">
        <v>1099</v>
      </c>
      <c r="G423" s="3" t="s">
        <v>1100</v>
      </c>
      <c r="H423" s="11">
        <v>1</v>
      </c>
      <c r="I423" s="11">
        <v>7</v>
      </c>
      <c r="J423" s="11">
        <v>0</v>
      </c>
      <c r="K423" s="11">
        <v>9</v>
      </c>
      <c r="L423" s="11">
        <v>9</v>
      </c>
      <c r="M423" s="11">
        <v>0</v>
      </c>
      <c r="N423" s="11">
        <v>1</v>
      </c>
      <c r="O423" s="11">
        <v>8</v>
      </c>
      <c r="P423" s="11">
        <v>5</v>
      </c>
      <c r="Q423" s="11">
        <v>4</v>
      </c>
      <c r="R423" s="11">
        <v>9</v>
      </c>
      <c r="S423" s="11">
        <v>5</v>
      </c>
      <c r="T423" s="11">
        <v>6</v>
      </c>
      <c r="U423" s="11" t="s">
        <v>585</v>
      </c>
      <c r="W423" s="6" t="str">
        <f>IF(X423="","",IF(X423=รายชื่อชมรม!$B$23,รายชื่อชมรม!$A$23,IF(X423=รายชื่อชมรม!$B$24,รายชื่อชมรม!$A$24,IF(X423=รายชื่อชมรม!$B$25,รายชื่อชมรม!$A$25,IF(X423=รายชื่อชมรม!$B$26,รายชื่อชมรม!$A$26,IF(X423=รายชื่อชมรม!$B$27,รายชื่อชมรม!$A$27,IF(X423=รายชื่อชมรม!$B$28,รายชื่อชมรม!$A$28,IF(X423=รายชื่อชมรม!$B$29,รายชื่อชมรม!$A$29,IF(X423=รายชื่อชมรม!$B$30,รายชื่อชมรม!$A$30,IF(X423=รายชื่อชมรม!$B$31,รายชื่อชมรม!$A$31,IF(X423=รายชื่อชมรม!$B$32,รายชื่อชมรม!$A$32,"-")))))))))))</f>
        <v>ช68306</v>
      </c>
      <c r="X423" s="6" t="s">
        <v>2306</v>
      </c>
      <c r="Y423" s="6" t="str">
        <f>IF(W423=0,"",IF(W423="-","",IF(W423="","",VLOOKUP(W423,รายชื่อชมรม!$A$3:$F$83,3,FALSE))))</f>
        <v>นางภัณฑิลา  โนนทะขาม</v>
      </c>
      <c r="Z423" s="6" t="str">
        <f>IF(Y423=$Z$4,MAX(Z$1:$Z422)+1,"")</f>
        <v/>
      </c>
      <c r="AA423" s="6" t="str">
        <f>IF($Y423=AA$4,MAX(AA$1:AA422)+1,"")</f>
        <v/>
      </c>
      <c r="AB423" s="6" t="str">
        <f>IF($Y423=AB$4,MAX(AB$1:AB422)+1,"")</f>
        <v/>
      </c>
      <c r="AC423" s="6" t="str">
        <f>IF($Y423=AC$4,MAX(AC$1:AC422)+1,"")</f>
        <v/>
      </c>
      <c r="AD423" s="6" t="str">
        <f>IF($Y423=AD$4,MAX(AD$1:AD422)+1,"")</f>
        <v/>
      </c>
      <c r="AE423" s="6" t="str">
        <f>IF($Y423=AE$4,MAX(AE$1:AE422)+1,"")</f>
        <v/>
      </c>
      <c r="AF423" s="6" t="str">
        <f>IF($Y423=AF$4,MAX(AF$1:AF422)+1,"")</f>
        <v/>
      </c>
      <c r="AG423" s="6" t="str">
        <f>IF($Y423=AG$4,MAX(AG$1:AG422)+1,"")</f>
        <v/>
      </c>
      <c r="AH423" s="6" t="str">
        <f>IF($Y423=AH$4,MAX(AH$1:AH422)+1,"")</f>
        <v/>
      </c>
      <c r="AI423" s="5">
        <f t="shared" si="94"/>
        <v>0</v>
      </c>
      <c r="AK423" s="6" t="str">
        <f>IF($W423=AK$4,MAX(AK$1:AK422)+1,"")</f>
        <v/>
      </c>
      <c r="AL423" s="6" t="str">
        <f>IF($W423=AL$4,MAX(AL$1:AL422)+1,"")</f>
        <v/>
      </c>
      <c r="AM423" s="6" t="str">
        <f>IF($W423=AM$4,MAX(AM$1:AM422)+1,"")</f>
        <v/>
      </c>
      <c r="AN423" s="6" t="str">
        <f>IF($W423=AN$4,MAX(AN$1:AN422)+1,"")</f>
        <v/>
      </c>
      <c r="AO423" s="6" t="str">
        <f>IF($W423=AO$4,MAX(AO$1:AO422)+1,"")</f>
        <v/>
      </c>
      <c r="AP423" s="6" t="str">
        <f>IF($W423=AP$4,MAX(AP$1:AP422)+1,"")</f>
        <v/>
      </c>
      <c r="AQ423" s="6" t="str">
        <f>IF($W423=AQ$4,MAX(AQ$1:AQ422)+1,"")</f>
        <v/>
      </c>
      <c r="AR423" s="6" t="str">
        <f>IF($W423=AR$4,MAX(AR$1:AR422)+1,"")</f>
        <v/>
      </c>
      <c r="AS423" s="6" t="str">
        <f>IF($W423=AS$4,MAX(AS$1:AS422)+1,"")</f>
        <v/>
      </c>
      <c r="AT423" s="6" t="str">
        <f>IF($W423=AT$4,MAX(AT$1:AT422)+1,"")</f>
        <v/>
      </c>
      <c r="AU423" s="6" t="str">
        <f>IF($W423=AU$4,MAX(AU$1:AU422)+1,"")</f>
        <v/>
      </c>
      <c r="AV423" s="6" t="str">
        <f>IF($W423=AV$4,MAX(AV$1:AV422)+1,"")</f>
        <v/>
      </c>
      <c r="AW423" s="6" t="str">
        <f>IF($W423=AW$4,MAX(AW$1:AW422)+1,"")</f>
        <v/>
      </c>
      <c r="AX423" s="6" t="str">
        <f>IF($W423=AX$4,MAX(AX$1:AX422)+1,"")</f>
        <v/>
      </c>
      <c r="AY423" s="6" t="str">
        <f>IF($W423=AY$4,MAX(AY$1:AY422)+1,"")</f>
        <v/>
      </c>
      <c r="AZ423" s="6" t="str">
        <f>IF($W423=AZ$4,MAX(AZ$1:AZ422)+1,"")</f>
        <v/>
      </c>
      <c r="BA423" s="6" t="str">
        <f>IF($W423=BA$4,MAX(BA$1:BA422)+1,"")</f>
        <v/>
      </c>
      <c r="BB423" s="6" t="str">
        <f>IF($W423=BB$4,MAX(BB$1:BB422)+1,"")</f>
        <v/>
      </c>
      <c r="BC423" s="6" t="str">
        <f>IF($W423=BC$4,MAX(BC$1:BC422)+1,"")</f>
        <v/>
      </c>
      <c r="BD423" s="6" t="str">
        <f>IF($W423=BD$4,MAX(BD$1:BD422)+1,"")</f>
        <v/>
      </c>
      <c r="BE423" s="6" t="str">
        <f>IF($W423=BE$4,MAX(BE$1:BE422)+1,"")</f>
        <v/>
      </c>
      <c r="BF423" s="6" t="str">
        <f>IF($W423=BF$4,MAX(BF$1:BF422)+1,"")</f>
        <v/>
      </c>
      <c r="BG423" s="6" t="str">
        <f>IF($W423=BG$4,MAX(BG$1:BG422)+1,"")</f>
        <v/>
      </c>
      <c r="BH423" s="6" t="str">
        <f>IF($W423=BH$4,MAX(BH$1:BH422)+1,"")</f>
        <v/>
      </c>
      <c r="BI423" s="6" t="str">
        <f>IF($W423=BI$4,MAX(BI$1:BI422)+1,"")</f>
        <v/>
      </c>
      <c r="BJ423" s="6" t="str">
        <f>IF($W423=BJ$4,MAX(BJ$1:BJ422)+1,"")</f>
        <v/>
      </c>
      <c r="BK423" s="6">
        <f>IF($W423=BK$4,MAX(BK$1:BK422)+1,"")</f>
        <v>3</v>
      </c>
      <c r="BL423" s="6" t="str">
        <f>IF($W423=BL$4,MAX(BL$1:BL422)+1,"")</f>
        <v/>
      </c>
      <c r="BM423" s="6" t="str">
        <f>IF($W423=BM$4,MAX(BM$1:BM422)+1,"")</f>
        <v/>
      </c>
      <c r="BN423" s="6" t="str">
        <f>IF($W423=BN$4,MAX(BN$1:BN422)+1,"")</f>
        <v/>
      </c>
      <c r="BO423" s="6" t="str">
        <f>IF($W423=BO$4,MAX(BO$1:BO422)+1,"")</f>
        <v/>
      </c>
      <c r="BP423" s="6" t="str">
        <f>IF($W423=BP$4,MAX(BP$1:BP422)+1,"")</f>
        <v/>
      </c>
      <c r="BQ423" s="6" t="str">
        <f>IF($W423=BQ$4,MAX(BQ$1:BQ422)+1,"")</f>
        <v/>
      </c>
      <c r="BR423" s="6" t="str">
        <f>IF($W423=BR$4,MAX(BR$1:BR422)+1,"")</f>
        <v/>
      </c>
      <c r="BS423" s="6" t="str">
        <f>IF($W423=BS$4,MAX(BS$1:BS422)+1,"")</f>
        <v/>
      </c>
      <c r="BT423" s="6" t="str">
        <f>IF($W423=BT$4,MAX(BT$1:BT422)+1,"")</f>
        <v/>
      </c>
      <c r="BU423" s="6" t="str">
        <f>IF($W423=BU$4,MAX(BU$1:BU422)+1,"")</f>
        <v/>
      </c>
      <c r="BV423" s="6" t="str">
        <f>IF($W423=BV$4,MAX(BV$1:BV422)+1,"")</f>
        <v/>
      </c>
      <c r="BW423" s="6" t="str">
        <f>IF($W423=BW$4,MAX(BW$1:BW422)+1,"")</f>
        <v/>
      </c>
      <c r="BX423" s="6" t="str">
        <f>IF($W423=BX$4,MAX(BX$1:BX422)+1,"")</f>
        <v/>
      </c>
      <c r="BY423" s="6" t="str">
        <f>IF($W423=BY$4,MAX(BY$1:BY422)+1,"")</f>
        <v/>
      </c>
      <c r="BZ423" s="6" t="str">
        <f>IF($W423=BZ$4,MAX(BZ$1:BZ422)+1,"")</f>
        <v/>
      </c>
      <c r="CA423" s="6" t="str">
        <f>IF($W423=CA$4,MAX(CA$1:CA422)+1,"")</f>
        <v/>
      </c>
      <c r="CB423" s="6" t="str">
        <f>IF($W423=CB$4,MAX(CB$1:CB422)+1,"")</f>
        <v/>
      </c>
      <c r="CC423" s="6" t="str">
        <f>IF($W423=CC$4,MAX(CC$1:CC422)+1,"")</f>
        <v/>
      </c>
      <c r="CD423" s="6" t="str">
        <f>IF($W423=CD$4,MAX(CD$1:CD422)+1,"")</f>
        <v/>
      </c>
      <c r="CE423" s="6" t="str">
        <f>IF($W423=CE$4,MAX(CE$1:CE422)+1,"")</f>
        <v/>
      </c>
      <c r="CF423" s="6" t="str">
        <f>IF($W423=CF$4,MAX(CF$1:CF422)+1,"")</f>
        <v/>
      </c>
      <c r="CG423" s="6" t="str">
        <f>IF($W423=CG$4,MAX(CG$1:CG422)+1,"")</f>
        <v/>
      </c>
      <c r="CH423" s="6" t="str">
        <f>IF($W423=CH$4,MAX(CH$1:CH422)+1,"")</f>
        <v/>
      </c>
      <c r="CI423" s="6" t="str">
        <f>IF($W423=CI$4,MAX(CI$1:CI422)+1,"")</f>
        <v/>
      </c>
      <c r="CJ423" s="6" t="str">
        <f>IF($W423=CJ$4,MAX(CJ$1:CJ422)+1,"")</f>
        <v/>
      </c>
      <c r="CK423" s="6" t="str">
        <f>IF($W423=CK$4,MAX(CK$1:CK422)+1,"")</f>
        <v/>
      </c>
      <c r="CL423" s="6" t="str">
        <f>IF($W423=CL$4,MAX(CL$1:CL422)+1,"")</f>
        <v/>
      </c>
      <c r="CM423" s="6" t="str">
        <f>IF($W423=CM$4,MAX(CM$1:CM422)+1,"")</f>
        <v/>
      </c>
      <c r="CN423" s="6" t="str">
        <f>IF($W423=CN$4,MAX(CN$1:CN422)+1,"")</f>
        <v/>
      </c>
      <c r="CO423" s="6" t="str">
        <f>IF($W423=CO$4,MAX(CO$1:CO422)+1,"")</f>
        <v/>
      </c>
      <c r="CP423" s="6" t="str">
        <f>IF($W423=CP$4,MAX(CP$1:CP422)+1,"")</f>
        <v/>
      </c>
      <c r="CQ423" s="6" t="str">
        <f>IF($W423=CQ$4,MAX(CQ$1:CQ422)+1,"")</f>
        <v/>
      </c>
      <c r="CR423" s="6" t="str">
        <f>IF($W423=CR$4,MAX(CR$1:CR422)+1,"")</f>
        <v/>
      </c>
      <c r="CS423" s="6" t="str">
        <f>IF($W423=CS$4,MAX(CS$1:CS422)+1,"")</f>
        <v/>
      </c>
      <c r="CT423" s="5">
        <f t="shared" si="95"/>
        <v>3</v>
      </c>
      <c r="CU423" s="6" t="str">
        <f t="shared" si="96"/>
        <v>1709901854956</v>
      </c>
      <c r="CV423" s="5" t="str">
        <f t="shared" si="97"/>
        <v>เด็กชาย</v>
      </c>
      <c r="CW423" s="5" t="str" cm="1">
        <f t="array" ref="CW423">RIGHT(F423,MIN(LEN(SUBSTITUTE(F423,รายชื่อนักเรียนแยกห้อง!$AD$5:$AD$8,""))))</f>
        <v>ชาญวิช</v>
      </c>
      <c r="CX423" s="6">
        <f t="shared" si="98"/>
        <v>0</v>
      </c>
      <c r="CY423" s="6" t="str">
        <f t="shared" si="99"/>
        <v/>
      </c>
      <c r="CZ423" s="5" t="str">
        <f t="shared" si="100"/>
        <v>มัธยมศึกษาปีที่ 3/3-0</v>
      </c>
      <c r="DA423" s="5" t="str">
        <f t="shared" si="101"/>
        <v>มัธยมศึกษาปีที่ 3/3-</v>
      </c>
      <c r="DC423" s="6" t="str">
        <f>IF(DB423="วิทย์-คณิต (เตรียมวิศวะ)",MAX($DC$1:DC422)+1,"")</f>
        <v/>
      </c>
      <c r="DD423" s="6" t="str">
        <f>IF(DB423="วิทย์-คณิต (วิทยาศาสตร์สุขภาพ)",MAX($DD$1:DD422)+1,"")</f>
        <v/>
      </c>
      <c r="DE423" s="6" t="str">
        <f>IF(DB423="ศิลป์การจัดการธุรกิจการค้าสมัยใหม่",MAX($DE$1:DE422)+1,"")</f>
        <v/>
      </c>
      <c r="DF423" s="6" t="str">
        <f>IF(DB423="ศิลป์ภาษาจีนเพื่อธุรกิจ 4.0",MAX($DF$1:DF422)+1,"")</f>
        <v/>
      </c>
      <c r="DG423" s="6" t="str">
        <f>IF(DB423="ศิลป์ภาษาอังกฤษเพื่อการสื่อสารธุรกิจ",MAX($DG$1:DG422)+1,"")</f>
        <v/>
      </c>
      <c r="DH423" s="6" t="str">
        <f>IF(DB423="นวัตกรรมการจัดการเกษตร",MAX($DH$1:DH422)+1,"")</f>
        <v/>
      </c>
      <c r="DI423" s="5">
        <f t="shared" si="102"/>
        <v>0</v>
      </c>
      <c r="DJ423" s="5" t="str">
        <f t="shared" si="103"/>
        <v>มัธยมศึกษาปีที่ 3/3-12</v>
      </c>
      <c r="DK423" s="5" t="str">
        <f t="shared" si="104"/>
        <v>-0</v>
      </c>
      <c r="DL423" s="5" t="str">
        <f t="shared" si="105"/>
        <v>มัธยมศึกษาปีที่ 3</v>
      </c>
    </row>
    <row r="424" spans="1:116">
      <c r="A424" s="5" t="str">
        <f t="shared" si="91"/>
        <v>มัธยมศึกษาปีที่ 3/3-13</v>
      </c>
      <c r="B424" s="5" t="str">
        <f t="shared" si="92"/>
        <v>ช68307-6</v>
      </c>
      <c r="C424" s="5" t="str">
        <f t="shared" si="93"/>
        <v>-0</v>
      </c>
      <c r="D424" s="8">
        <v>13</v>
      </c>
      <c r="E424" s="9" t="s">
        <v>1101</v>
      </c>
      <c r="F424" s="3" t="s">
        <v>1102</v>
      </c>
      <c r="G424" s="3" t="s">
        <v>1103</v>
      </c>
      <c r="H424" s="11">
        <v>1</v>
      </c>
      <c r="I424" s="11">
        <v>7</v>
      </c>
      <c r="J424" s="11">
        <v>0</v>
      </c>
      <c r="K424" s="11">
        <v>9</v>
      </c>
      <c r="L424" s="11">
        <v>7</v>
      </c>
      <c r="M424" s="11">
        <v>0</v>
      </c>
      <c r="N424" s="11">
        <v>0</v>
      </c>
      <c r="O424" s="11">
        <v>4</v>
      </c>
      <c r="P424" s="11">
        <v>1</v>
      </c>
      <c r="Q424" s="11">
        <v>9</v>
      </c>
      <c r="R424" s="11">
        <v>9</v>
      </c>
      <c r="S424" s="11">
        <v>2</v>
      </c>
      <c r="T424" s="11">
        <v>6</v>
      </c>
      <c r="U424" s="11" t="s">
        <v>585</v>
      </c>
      <c r="W424" s="6" t="str">
        <f>IF(X424="","",IF(X424=รายชื่อชมรม!$B$23,รายชื่อชมรม!$A$23,IF(X424=รายชื่อชมรม!$B$24,รายชื่อชมรม!$A$24,IF(X424=รายชื่อชมรม!$B$25,รายชื่อชมรม!$A$25,IF(X424=รายชื่อชมรม!$B$26,รายชื่อชมรม!$A$26,IF(X424=รายชื่อชมรม!$B$27,รายชื่อชมรม!$A$27,IF(X424=รายชื่อชมรม!$B$28,รายชื่อชมรม!$A$28,IF(X424=รายชื่อชมรม!$B$29,รายชื่อชมรม!$A$29,IF(X424=รายชื่อชมรม!$B$30,รายชื่อชมรม!$A$30,IF(X424=รายชื่อชมรม!$B$31,รายชื่อชมรม!$A$31,IF(X424=รายชื่อชมรม!$B$32,รายชื่อชมรม!$A$32,"-")))))))))))</f>
        <v>ช68307</v>
      </c>
      <c r="X424" s="6" t="s">
        <v>2308</v>
      </c>
      <c r="Y424" s="6" t="str">
        <f>IF(W424=0,"",IF(W424="-","",IF(W424="","",VLOOKUP(W424,รายชื่อชมรม!$A$3:$F$83,3,FALSE))))</f>
        <v>นายชัยวัฒน์  กตัญญตาพงษ์</v>
      </c>
      <c r="Z424" s="6" t="str">
        <f>IF(Y424=$Z$4,MAX(Z$1:$Z423)+1,"")</f>
        <v/>
      </c>
      <c r="AA424" s="6" t="str">
        <f>IF($Y424=AA$4,MAX(AA$1:AA423)+1,"")</f>
        <v/>
      </c>
      <c r="AB424" s="6" t="str">
        <f>IF($Y424=AB$4,MAX(AB$1:AB423)+1,"")</f>
        <v/>
      </c>
      <c r="AC424" s="6" t="str">
        <f>IF($Y424=AC$4,MAX(AC$1:AC423)+1,"")</f>
        <v/>
      </c>
      <c r="AD424" s="6" t="str">
        <f>IF($Y424=AD$4,MAX(AD$1:AD423)+1,"")</f>
        <v/>
      </c>
      <c r="AE424" s="6" t="str">
        <f>IF($Y424=AE$4,MAX(AE$1:AE423)+1,"")</f>
        <v/>
      </c>
      <c r="AF424" s="6" t="str">
        <f>IF($Y424=AF$4,MAX(AF$1:AF423)+1,"")</f>
        <v/>
      </c>
      <c r="AG424" s="6" t="str">
        <f>IF($Y424=AG$4,MAX(AG$1:AG423)+1,"")</f>
        <v/>
      </c>
      <c r="AH424" s="6" t="str">
        <f>IF($Y424=AH$4,MAX(AH$1:AH423)+1,"")</f>
        <v/>
      </c>
      <c r="AI424" s="5">
        <f t="shared" si="94"/>
        <v>0</v>
      </c>
      <c r="AK424" s="6" t="str">
        <f>IF($W424=AK$4,MAX(AK$1:AK423)+1,"")</f>
        <v/>
      </c>
      <c r="AL424" s="6" t="str">
        <f>IF($W424=AL$4,MAX(AL$1:AL423)+1,"")</f>
        <v/>
      </c>
      <c r="AM424" s="6" t="str">
        <f>IF($W424=AM$4,MAX(AM$1:AM423)+1,"")</f>
        <v/>
      </c>
      <c r="AN424" s="6" t="str">
        <f>IF($W424=AN$4,MAX(AN$1:AN423)+1,"")</f>
        <v/>
      </c>
      <c r="AO424" s="6" t="str">
        <f>IF($W424=AO$4,MAX(AO$1:AO423)+1,"")</f>
        <v/>
      </c>
      <c r="AP424" s="6" t="str">
        <f>IF($W424=AP$4,MAX(AP$1:AP423)+1,"")</f>
        <v/>
      </c>
      <c r="AQ424" s="6" t="str">
        <f>IF($W424=AQ$4,MAX(AQ$1:AQ423)+1,"")</f>
        <v/>
      </c>
      <c r="AR424" s="6" t="str">
        <f>IF($W424=AR$4,MAX(AR$1:AR423)+1,"")</f>
        <v/>
      </c>
      <c r="AS424" s="6" t="str">
        <f>IF($W424=AS$4,MAX(AS$1:AS423)+1,"")</f>
        <v/>
      </c>
      <c r="AT424" s="6" t="str">
        <f>IF($W424=AT$4,MAX(AT$1:AT423)+1,"")</f>
        <v/>
      </c>
      <c r="AU424" s="6" t="str">
        <f>IF($W424=AU$4,MAX(AU$1:AU423)+1,"")</f>
        <v/>
      </c>
      <c r="AV424" s="6" t="str">
        <f>IF($W424=AV$4,MAX(AV$1:AV423)+1,"")</f>
        <v/>
      </c>
      <c r="AW424" s="6" t="str">
        <f>IF($W424=AW$4,MAX(AW$1:AW423)+1,"")</f>
        <v/>
      </c>
      <c r="AX424" s="6" t="str">
        <f>IF($W424=AX$4,MAX(AX$1:AX423)+1,"")</f>
        <v/>
      </c>
      <c r="AY424" s="6" t="str">
        <f>IF($W424=AY$4,MAX(AY$1:AY423)+1,"")</f>
        <v/>
      </c>
      <c r="AZ424" s="6" t="str">
        <f>IF($W424=AZ$4,MAX(AZ$1:AZ423)+1,"")</f>
        <v/>
      </c>
      <c r="BA424" s="6" t="str">
        <f>IF($W424=BA$4,MAX(BA$1:BA423)+1,"")</f>
        <v/>
      </c>
      <c r="BB424" s="6" t="str">
        <f>IF($W424=BB$4,MAX(BB$1:BB423)+1,"")</f>
        <v/>
      </c>
      <c r="BC424" s="6" t="str">
        <f>IF($W424=BC$4,MAX(BC$1:BC423)+1,"")</f>
        <v/>
      </c>
      <c r="BD424" s="6" t="str">
        <f>IF($W424=BD$4,MAX(BD$1:BD423)+1,"")</f>
        <v/>
      </c>
      <c r="BE424" s="6" t="str">
        <f>IF($W424=BE$4,MAX(BE$1:BE423)+1,"")</f>
        <v/>
      </c>
      <c r="BF424" s="6" t="str">
        <f>IF($W424=BF$4,MAX(BF$1:BF423)+1,"")</f>
        <v/>
      </c>
      <c r="BG424" s="6" t="str">
        <f>IF($W424=BG$4,MAX(BG$1:BG423)+1,"")</f>
        <v/>
      </c>
      <c r="BH424" s="6" t="str">
        <f>IF($W424=BH$4,MAX(BH$1:BH423)+1,"")</f>
        <v/>
      </c>
      <c r="BI424" s="6" t="str">
        <f>IF($W424=BI$4,MAX(BI$1:BI423)+1,"")</f>
        <v/>
      </c>
      <c r="BJ424" s="6" t="str">
        <f>IF($W424=BJ$4,MAX(BJ$1:BJ423)+1,"")</f>
        <v/>
      </c>
      <c r="BK424" s="6" t="str">
        <f>IF($W424=BK$4,MAX(BK$1:BK423)+1,"")</f>
        <v/>
      </c>
      <c r="BL424" s="6">
        <f>IF($W424=BL$4,MAX(BL$1:BL423)+1,"")</f>
        <v>6</v>
      </c>
      <c r="BM424" s="6" t="str">
        <f>IF($W424=BM$4,MAX(BM$1:BM423)+1,"")</f>
        <v/>
      </c>
      <c r="BN424" s="6" t="str">
        <f>IF($W424=BN$4,MAX(BN$1:BN423)+1,"")</f>
        <v/>
      </c>
      <c r="BO424" s="6" t="str">
        <f>IF($W424=BO$4,MAX(BO$1:BO423)+1,"")</f>
        <v/>
      </c>
      <c r="BP424" s="6" t="str">
        <f>IF($W424=BP$4,MAX(BP$1:BP423)+1,"")</f>
        <v/>
      </c>
      <c r="BQ424" s="6" t="str">
        <f>IF($W424=BQ$4,MAX(BQ$1:BQ423)+1,"")</f>
        <v/>
      </c>
      <c r="BR424" s="6" t="str">
        <f>IF($W424=BR$4,MAX(BR$1:BR423)+1,"")</f>
        <v/>
      </c>
      <c r="BS424" s="6" t="str">
        <f>IF($W424=BS$4,MAX(BS$1:BS423)+1,"")</f>
        <v/>
      </c>
      <c r="BT424" s="6" t="str">
        <f>IF($W424=BT$4,MAX(BT$1:BT423)+1,"")</f>
        <v/>
      </c>
      <c r="BU424" s="6" t="str">
        <f>IF($W424=BU$4,MAX(BU$1:BU423)+1,"")</f>
        <v/>
      </c>
      <c r="BV424" s="6" t="str">
        <f>IF($W424=BV$4,MAX(BV$1:BV423)+1,"")</f>
        <v/>
      </c>
      <c r="BW424" s="6" t="str">
        <f>IF($W424=BW$4,MAX(BW$1:BW423)+1,"")</f>
        <v/>
      </c>
      <c r="BX424" s="6" t="str">
        <f>IF($W424=BX$4,MAX(BX$1:BX423)+1,"")</f>
        <v/>
      </c>
      <c r="BY424" s="6" t="str">
        <f>IF($W424=BY$4,MAX(BY$1:BY423)+1,"")</f>
        <v/>
      </c>
      <c r="BZ424" s="6" t="str">
        <f>IF($W424=BZ$4,MAX(BZ$1:BZ423)+1,"")</f>
        <v/>
      </c>
      <c r="CA424" s="6" t="str">
        <f>IF($W424=CA$4,MAX(CA$1:CA423)+1,"")</f>
        <v/>
      </c>
      <c r="CB424" s="6" t="str">
        <f>IF($W424=CB$4,MAX(CB$1:CB423)+1,"")</f>
        <v/>
      </c>
      <c r="CC424" s="6" t="str">
        <f>IF($W424=CC$4,MAX(CC$1:CC423)+1,"")</f>
        <v/>
      </c>
      <c r="CD424" s="6" t="str">
        <f>IF($W424=CD$4,MAX(CD$1:CD423)+1,"")</f>
        <v/>
      </c>
      <c r="CE424" s="6" t="str">
        <f>IF($W424=CE$4,MAX(CE$1:CE423)+1,"")</f>
        <v/>
      </c>
      <c r="CF424" s="6" t="str">
        <f>IF($W424=CF$4,MAX(CF$1:CF423)+1,"")</f>
        <v/>
      </c>
      <c r="CG424" s="6" t="str">
        <f>IF($W424=CG$4,MAX(CG$1:CG423)+1,"")</f>
        <v/>
      </c>
      <c r="CH424" s="6" t="str">
        <f>IF($W424=CH$4,MAX(CH$1:CH423)+1,"")</f>
        <v/>
      </c>
      <c r="CI424" s="6" t="str">
        <f>IF($W424=CI$4,MAX(CI$1:CI423)+1,"")</f>
        <v/>
      </c>
      <c r="CJ424" s="6" t="str">
        <f>IF($W424=CJ$4,MAX(CJ$1:CJ423)+1,"")</f>
        <v/>
      </c>
      <c r="CK424" s="6" t="str">
        <f>IF($W424=CK$4,MAX(CK$1:CK423)+1,"")</f>
        <v/>
      </c>
      <c r="CL424" s="6" t="str">
        <f>IF($W424=CL$4,MAX(CL$1:CL423)+1,"")</f>
        <v/>
      </c>
      <c r="CM424" s="6" t="str">
        <f>IF($W424=CM$4,MAX(CM$1:CM423)+1,"")</f>
        <v/>
      </c>
      <c r="CN424" s="6" t="str">
        <f>IF($W424=CN$4,MAX(CN$1:CN423)+1,"")</f>
        <v/>
      </c>
      <c r="CO424" s="6" t="str">
        <f>IF($W424=CO$4,MAX(CO$1:CO423)+1,"")</f>
        <v/>
      </c>
      <c r="CP424" s="6" t="str">
        <f>IF($W424=CP$4,MAX(CP$1:CP423)+1,"")</f>
        <v/>
      </c>
      <c r="CQ424" s="6" t="str">
        <f>IF($W424=CQ$4,MAX(CQ$1:CQ423)+1,"")</f>
        <v/>
      </c>
      <c r="CR424" s="6" t="str">
        <f>IF($W424=CR$4,MAX(CR$1:CR423)+1,"")</f>
        <v/>
      </c>
      <c r="CS424" s="6" t="str">
        <f>IF($W424=CS$4,MAX(CS$1:CS423)+1,"")</f>
        <v/>
      </c>
      <c r="CT424" s="5">
        <f t="shared" si="95"/>
        <v>6</v>
      </c>
      <c r="CU424" s="6" t="str">
        <f t="shared" si="96"/>
        <v>1709700419926</v>
      </c>
      <c r="CV424" s="5" t="str">
        <f t="shared" si="97"/>
        <v>เด็กชาย</v>
      </c>
      <c r="CW424" s="5" t="str" cm="1">
        <f t="array" ref="CW424">RIGHT(F424,MIN(LEN(SUBSTITUTE(F424,รายชื่อนักเรียนแยกห้อง!$AD$5:$AD$8,""))))</f>
        <v>คณาธิป</v>
      </c>
      <c r="CX424" s="6">
        <f t="shared" si="98"/>
        <v>0</v>
      </c>
      <c r="CY424" s="6" t="str">
        <f t="shared" si="99"/>
        <v/>
      </c>
      <c r="CZ424" s="5" t="str">
        <f t="shared" si="100"/>
        <v>มัธยมศึกษาปีที่ 3/3-0</v>
      </c>
      <c r="DA424" s="5" t="str">
        <f t="shared" si="101"/>
        <v>มัธยมศึกษาปีที่ 3/3-</v>
      </c>
      <c r="DC424" s="6" t="str">
        <f>IF(DB424="วิทย์-คณิต (เตรียมวิศวะ)",MAX($DC$1:DC423)+1,"")</f>
        <v/>
      </c>
      <c r="DD424" s="6" t="str">
        <f>IF(DB424="วิทย์-คณิต (วิทยาศาสตร์สุขภาพ)",MAX($DD$1:DD423)+1,"")</f>
        <v/>
      </c>
      <c r="DE424" s="6" t="str">
        <f>IF(DB424="ศิลป์การจัดการธุรกิจการค้าสมัยใหม่",MAX($DE$1:DE423)+1,"")</f>
        <v/>
      </c>
      <c r="DF424" s="6" t="str">
        <f>IF(DB424="ศิลป์ภาษาจีนเพื่อธุรกิจ 4.0",MAX($DF$1:DF423)+1,"")</f>
        <v/>
      </c>
      <c r="DG424" s="6" t="str">
        <f>IF(DB424="ศิลป์ภาษาอังกฤษเพื่อการสื่อสารธุรกิจ",MAX($DG$1:DG423)+1,"")</f>
        <v/>
      </c>
      <c r="DH424" s="6" t="str">
        <f>IF(DB424="นวัตกรรมการจัดการเกษตร",MAX($DH$1:DH423)+1,"")</f>
        <v/>
      </c>
      <c r="DI424" s="5">
        <f t="shared" si="102"/>
        <v>0</v>
      </c>
      <c r="DJ424" s="5" t="str">
        <f t="shared" si="103"/>
        <v>มัธยมศึกษาปีที่ 3/3-13</v>
      </c>
      <c r="DK424" s="5" t="str">
        <f t="shared" si="104"/>
        <v>-0</v>
      </c>
      <c r="DL424" s="5" t="str">
        <f t="shared" si="105"/>
        <v>มัธยมศึกษาปีที่ 3</v>
      </c>
    </row>
    <row r="425" spans="1:116">
      <c r="A425" s="5" t="str">
        <f t="shared" si="91"/>
        <v>มัธยมศึกษาปีที่ 3/3-14</v>
      </c>
      <c r="B425" s="5" t="str">
        <f t="shared" si="92"/>
        <v>ช68306-4</v>
      </c>
      <c r="C425" s="5" t="str">
        <f t="shared" si="93"/>
        <v>-0</v>
      </c>
      <c r="D425" s="8">
        <v>14</v>
      </c>
      <c r="E425" s="9" t="s">
        <v>1104</v>
      </c>
      <c r="F425" s="3" t="s">
        <v>1105</v>
      </c>
      <c r="G425" s="3" t="s">
        <v>1106</v>
      </c>
      <c r="H425" s="11">
        <v>1</v>
      </c>
      <c r="I425" s="11">
        <v>7</v>
      </c>
      <c r="J425" s="11">
        <v>0</v>
      </c>
      <c r="K425" s="11">
        <v>9</v>
      </c>
      <c r="L425" s="11">
        <v>9</v>
      </c>
      <c r="M425" s="11">
        <v>0</v>
      </c>
      <c r="N425" s="11">
        <v>1</v>
      </c>
      <c r="O425" s="11">
        <v>8</v>
      </c>
      <c r="P425" s="11">
        <v>5</v>
      </c>
      <c r="Q425" s="11">
        <v>9</v>
      </c>
      <c r="R425" s="11">
        <v>9</v>
      </c>
      <c r="S425" s="11">
        <v>6</v>
      </c>
      <c r="T425" s="11">
        <v>6</v>
      </c>
      <c r="U425" s="11" t="s">
        <v>585</v>
      </c>
      <c r="W425" s="6" t="str">
        <f>IF(X425="","",IF(X425=รายชื่อชมรม!$B$23,รายชื่อชมรม!$A$23,IF(X425=รายชื่อชมรม!$B$24,รายชื่อชมรม!$A$24,IF(X425=รายชื่อชมรม!$B$25,รายชื่อชมรม!$A$25,IF(X425=รายชื่อชมรม!$B$26,รายชื่อชมรม!$A$26,IF(X425=รายชื่อชมรม!$B$27,รายชื่อชมรม!$A$27,IF(X425=รายชื่อชมรม!$B$28,รายชื่อชมรม!$A$28,IF(X425=รายชื่อชมรม!$B$29,รายชื่อชมรม!$A$29,IF(X425=รายชื่อชมรม!$B$30,รายชื่อชมรม!$A$30,IF(X425=รายชื่อชมรม!$B$31,รายชื่อชมรม!$A$31,IF(X425=รายชื่อชมรม!$B$32,รายชื่อชมรม!$A$32,"-")))))))))))</f>
        <v>ช68306</v>
      </c>
      <c r="X425" s="6" t="s">
        <v>2306</v>
      </c>
      <c r="Y425" s="6" t="str">
        <f>IF(W425=0,"",IF(W425="-","",IF(W425="","",VLOOKUP(W425,รายชื่อชมรม!$A$3:$F$83,3,FALSE))))</f>
        <v>นางภัณฑิลา  โนนทะขาม</v>
      </c>
      <c r="Z425" s="6" t="str">
        <f>IF(Y425=$Z$4,MAX(Z$1:$Z424)+1,"")</f>
        <v/>
      </c>
      <c r="AA425" s="6" t="str">
        <f>IF($Y425=AA$4,MAX(AA$1:AA424)+1,"")</f>
        <v/>
      </c>
      <c r="AB425" s="6" t="str">
        <f>IF($Y425=AB$4,MAX(AB$1:AB424)+1,"")</f>
        <v/>
      </c>
      <c r="AC425" s="6" t="str">
        <f>IF($Y425=AC$4,MAX(AC$1:AC424)+1,"")</f>
        <v/>
      </c>
      <c r="AD425" s="6" t="str">
        <f>IF($Y425=AD$4,MAX(AD$1:AD424)+1,"")</f>
        <v/>
      </c>
      <c r="AE425" s="6" t="str">
        <f>IF($Y425=AE$4,MAX(AE$1:AE424)+1,"")</f>
        <v/>
      </c>
      <c r="AF425" s="6" t="str">
        <f>IF($Y425=AF$4,MAX(AF$1:AF424)+1,"")</f>
        <v/>
      </c>
      <c r="AG425" s="6" t="str">
        <f>IF($Y425=AG$4,MAX(AG$1:AG424)+1,"")</f>
        <v/>
      </c>
      <c r="AH425" s="6" t="str">
        <f>IF($Y425=AH$4,MAX(AH$1:AH424)+1,"")</f>
        <v/>
      </c>
      <c r="AI425" s="5">
        <f t="shared" si="94"/>
        <v>0</v>
      </c>
      <c r="AK425" s="6" t="str">
        <f>IF($W425=AK$4,MAX(AK$1:AK424)+1,"")</f>
        <v/>
      </c>
      <c r="AL425" s="6" t="str">
        <f>IF($W425=AL$4,MAX(AL$1:AL424)+1,"")</f>
        <v/>
      </c>
      <c r="AM425" s="6" t="str">
        <f>IF($W425=AM$4,MAX(AM$1:AM424)+1,"")</f>
        <v/>
      </c>
      <c r="AN425" s="6" t="str">
        <f>IF($W425=AN$4,MAX(AN$1:AN424)+1,"")</f>
        <v/>
      </c>
      <c r="AO425" s="6" t="str">
        <f>IF($W425=AO$4,MAX(AO$1:AO424)+1,"")</f>
        <v/>
      </c>
      <c r="AP425" s="6" t="str">
        <f>IF($W425=AP$4,MAX(AP$1:AP424)+1,"")</f>
        <v/>
      </c>
      <c r="AQ425" s="6" t="str">
        <f>IF($W425=AQ$4,MAX(AQ$1:AQ424)+1,"")</f>
        <v/>
      </c>
      <c r="AR425" s="6" t="str">
        <f>IF($W425=AR$4,MAX(AR$1:AR424)+1,"")</f>
        <v/>
      </c>
      <c r="AS425" s="6" t="str">
        <f>IF($W425=AS$4,MAX(AS$1:AS424)+1,"")</f>
        <v/>
      </c>
      <c r="AT425" s="6" t="str">
        <f>IF($W425=AT$4,MAX(AT$1:AT424)+1,"")</f>
        <v/>
      </c>
      <c r="AU425" s="6" t="str">
        <f>IF($W425=AU$4,MAX(AU$1:AU424)+1,"")</f>
        <v/>
      </c>
      <c r="AV425" s="6" t="str">
        <f>IF($W425=AV$4,MAX(AV$1:AV424)+1,"")</f>
        <v/>
      </c>
      <c r="AW425" s="6" t="str">
        <f>IF($W425=AW$4,MAX(AW$1:AW424)+1,"")</f>
        <v/>
      </c>
      <c r="AX425" s="6" t="str">
        <f>IF($W425=AX$4,MAX(AX$1:AX424)+1,"")</f>
        <v/>
      </c>
      <c r="AY425" s="6" t="str">
        <f>IF($W425=AY$4,MAX(AY$1:AY424)+1,"")</f>
        <v/>
      </c>
      <c r="AZ425" s="6" t="str">
        <f>IF($W425=AZ$4,MAX(AZ$1:AZ424)+1,"")</f>
        <v/>
      </c>
      <c r="BA425" s="6" t="str">
        <f>IF($W425=BA$4,MAX(BA$1:BA424)+1,"")</f>
        <v/>
      </c>
      <c r="BB425" s="6" t="str">
        <f>IF($W425=BB$4,MAX(BB$1:BB424)+1,"")</f>
        <v/>
      </c>
      <c r="BC425" s="6" t="str">
        <f>IF($W425=BC$4,MAX(BC$1:BC424)+1,"")</f>
        <v/>
      </c>
      <c r="BD425" s="6" t="str">
        <f>IF($W425=BD$4,MAX(BD$1:BD424)+1,"")</f>
        <v/>
      </c>
      <c r="BE425" s="6" t="str">
        <f>IF($W425=BE$4,MAX(BE$1:BE424)+1,"")</f>
        <v/>
      </c>
      <c r="BF425" s="6" t="str">
        <f>IF($W425=BF$4,MAX(BF$1:BF424)+1,"")</f>
        <v/>
      </c>
      <c r="BG425" s="6" t="str">
        <f>IF($W425=BG$4,MAX(BG$1:BG424)+1,"")</f>
        <v/>
      </c>
      <c r="BH425" s="6" t="str">
        <f>IF($W425=BH$4,MAX(BH$1:BH424)+1,"")</f>
        <v/>
      </c>
      <c r="BI425" s="6" t="str">
        <f>IF($W425=BI$4,MAX(BI$1:BI424)+1,"")</f>
        <v/>
      </c>
      <c r="BJ425" s="6" t="str">
        <f>IF($W425=BJ$4,MAX(BJ$1:BJ424)+1,"")</f>
        <v/>
      </c>
      <c r="BK425" s="6">
        <f>IF($W425=BK$4,MAX(BK$1:BK424)+1,"")</f>
        <v>4</v>
      </c>
      <c r="BL425" s="6" t="str">
        <f>IF($W425=BL$4,MAX(BL$1:BL424)+1,"")</f>
        <v/>
      </c>
      <c r="BM425" s="6" t="str">
        <f>IF($W425=BM$4,MAX(BM$1:BM424)+1,"")</f>
        <v/>
      </c>
      <c r="BN425" s="6" t="str">
        <f>IF($W425=BN$4,MAX(BN$1:BN424)+1,"")</f>
        <v/>
      </c>
      <c r="BO425" s="6" t="str">
        <f>IF($W425=BO$4,MAX(BO$1:BO424)+1,"")</f>
        <v/>
      </c>
      <c r="BP425" s="6" t="str">
        <f>IF($W425=BP$4,MAX(BP$1:BP424)+1,"")</f>
        <v/>
      </c>
      <c r="BQ425" s="6" t="str">
        <f>IF($W425=BQ$4,MAX(BQ$1:BQ424)+1,"")</f>
        <v/>
      </c>
      <c r="BR425" s="6" t="str">
        <f>IF($W425=BR$4,MAX(BR$1:BR424)+1,"")</f>
        <v/>
      </c>
      <c r="BS425" s="6" t="str">
        <f>IF($W425=BS$4,MAX(BS$1:BS424)+1,"")</f>
        <v/>
      </c>
      <c r="BT425" s="6" t="str">
        <f>IF($W425=BT$4,MAX(BT$1:BT424)+1,"")</f>
        <v/>
      </c>
      <c r="BU425" s="6" t="str">
        <f>IF($W425=BU$4,MAX(BU$1:BU424)+1,"")</f>
        <v/>
      </c>
      <c r="BV425" s="6" t="str">
        <f>IF($W425=BV$4,MAX(BV$1:BV424)+1,"")</f>
        <v/>
      </c>
      <c r="BW425" s="6" t="str">
        <f>IF($W425=BW$4,MAX(BW$1:BW424)+1,"")</f>
        <v/>
      </c>
      <c r="BX425" s="6" t="str">
        <f>IF($W425=BX$4,MAX(BX$1:BX424)+1,"")</f>
        <v/>
      </c>
      <c r="BY425" s="6" t="str">
        <f>IF($W425=BY$4,MAX(BY$1:BY424)+1,"")</f>
        <v/>
      </c>
      <c r="BZ425" s="6" t="str">
        <f>IF($W425=BZ$4,MAX(BZ$1:BZ424)+1,"")</f>
        <v/>
      </c>
      <c r="CA425" s="6" t="str">
        <f>IF($W425=CA$4,MAX(CA$1:CA424)+1,"")</f>
        <v/>
      </c>
      <c r="CB425" s="6" t="str">
        <f>IF($W425=CB$4,MAX(CB$1:CB424)+1,"")</f>
        <v/>
      </c>
      <c r="CC425" s="6" t="str">
        <f>IF($W425=CC$4,MAX(CC$1:CC424)+1,"")</f>
        <v/>
      </c>
      <c r="CD425" s="6" t="str">
        <f>IF($W425=CD$4,MAX(CD$1:CD424)+1,"")</f>
        <v/>
      </c>
      <c r="CE425" s="6" t="str">
        <f>IF($W425=CE$4,MAX(CE$1:CE424)+1,"")</f>
        <v/>
      </c>
      <c r="CF425" s="6" t="str">
        <f>IF($W425=CF$4,MAX(CF$1:CF424)+1,"")</f>
        <v/>
      </c>
      <c r="CG425" s="6" t="str">
        <f>IF($W425=CG$4,MAX(CG$1:CG424)+1,"")</f>
        <v/>
      </c>
      <c r="CH425" s="6" t="str">
        <f>IF($W425=CH$4,MAX(CH$1:CH424)+1,"")</f>
        <v/>
      </c>
      <c r="CI425" s="6" t="str">
        <f>IF($W425=CI$4,MAX(CI$1:CI424)+1,"")</f>
        <v/>
      </c>
      <c r="CJ425" s="6" t="str">
        <f>IF($W425=CJ$4,MAX(CJ$1:CJ424)+1,"")</f>
        <v/>
      </c>
      <c r="CK425" s="6" t="str">
        <f>IF($W425=CK$4,MAX(CK$1:CK424)+1,"")</f>
        <v/>
      </c>
      <c r="CL425" s="6" t="str">
        <f>IF($W425=CL$4,MAX(CL$1:CL424)+1,"")</f>
        <v/>
      </c>
      <c r="CM425" s="6" t="str">
        <f>IF($W425=CM$4,MAX(CM$1:CM424)+1,"")</f>
        <v/>
      </c>
      <c r="CN425" s="6" t="str">
        <f>IF($W425=CN$4,MAX(CN$1:CN424)+1,"")</f>
        <v/>
      </c>
      <c r="CO425" s="6" t="str">
        <f>IF($W425=CO$4,MAX(CO$1:CO424)+1,"")</f>
        <v/>
      </c>
      <c r="CP425" s="6" t="str">
        <f>IF($W425=CP$4,MAX(CP$1:CP424)+1,"")</f>
        <v/>
      </c>
      <c r="CQ425" s="6" t="str">
        <f>IF($W425=CQ$4,MAX(CQ$1:CQ424)+1,"")</f>
        <v/>
      </c>
      <c r="CR425" s="6" t="str">
        <f>IF($W425=CR$4,MAX(CR$1:CR424)+1,"")</f>
        <v/>
      </c>
      <c r="CS425" s="6" t="str">
        <f>IF($W425=CS$4,MAX(CS$1:CS424)+1,"")</f>
        <v/>
      </c>
      <c r="CT425" s="5">
        <f t="shared" si="95"/>
        <v>4</v>
      </c>
      <c r="CU425" s="6" t="str">
        <f t="shared" si="96"/>
        <v>1709901859966</v>
      </c>
      <c r="CV425" s="5" t="str">
        <f t="shared" si="97"/>
        <v>เด็กชาย</v>
      </c>
      <c r="CW425" s="5" t="str" cm="1">
        <f t="array" ref="CW425">RIGHT(F425,MIN(LEN(SUBSTITUTE(F425,รายชื่อนักเรียนแยกห้อง!$AD$5:$AD$8,""))))</f>
        <v xml:space="preserve">ภูมิพัฒน์ </v>
      </c>
      <c r="CX425" s="6">
        <f t="shared" si="98"/>
        <v>0</v>
      </c>
      <c r="CY425" s="6" t="str">
        <f t="shared" si="99"/>
        <v/>
      </c>
      <c r="CZ425" s="5" t="str">
        <f t="shared" si="100"/>
        <v>มัธยมศึกษาปีที่ 3/3-0</v>
      </c>
      <c r="DA425" s="5" t="str">
        <f t="shared" si="101"/>
        <v>มัธยมศึกษาปีที่ 3/3-</v>
      </c>
      <c r="DC425" s="6" t="str">
        <f>IF(DB425="วิทย์-คณิต (เตรียมวิศวะ)",MAX($DC$1:DC424)+1,"")</f>
        <v/>
      </c>
      <c r="DD425" s="6" t="str">
        <f>IF(DB425="วิทย์-คณิต (วิทยาศาสตร์สุขภาพ)",MAX($DD$1:DD424)+1,"")</f>
        <v/>
      </c>
      <c r="DE425" s="6" t="str">
        <f>IF(DB425="ศิลป์การจัดการธุรกิจการค้าสมัยใหม่",MAX($DE$1:DE424)+1,"")</f>
        <v/>
      </c>
      <c r="DF425" s="6" t="str">
        <f>IF(DB425="ศิลป์ภาษาจีนเพื่อธุรกิจ 4.0",MAX($DF$1:DF424)+1,"")</f>
        <v/>
      </c>
      <c r="DG425" s="6" t="str">
        <f>IF(DB425="ศิลป์ภาษาอังกฤษเพื่อการสื่อสารธุรกิจ",MAX($DG$1:DG424)+1,"")</f>
        <v/>
      </c>
      <c r="DH425" s="6" t="str">
        <f>IF(DB425="นวัตกรรมการจัดการเกษตร",MAX($DH$1:DH424)+1,"")</f>
        <v/>
      </c>
      <c r="DI425" s="5">
        <f t="shared" si="102"/>
        <v>0</v>
      </c>
      <c r="DJ425" s="5" t="str">
        <f t="shared" si="103"/>
        <v>มัธยมศึกษาปีที่ 3/3-14</v>
      </c>
      <c r="DK425" s="5" t="str">
        <f t="shared" si="104"/>
        <v>-0</v>
      </c>
      <c r="DL425" s="5" t="str">
        <f t="shared" si="105"/>
        <v>มัธยมศึกษาปีที่ 3</v>
      </c>
    </row>
    <row r="426" spans="1:116">
      <c r="A426" s="5" t="str">
        <f t="shared" si="91"/>
        <v>มัธยมศึกษาปีที่ 3/3-15</v>
      </c>
      <c r="B426" s="5" t="str">
        <f t="shared" si="92"/>
        <v>ช68302-9</v>
      </c>
      <c r="C426" s="5" t="str">
        <f t="shared" si="93"/>
        <v>-0</v>
      </c>
      <c r="D426" s="8">
        <v>15</v>
      </c>
      <c r="E426" s="9" t="s">
        <v>2046</v>
      </c>
      <c r="F426" s="3" t="s">
        <v>2106</v>
      </c>
      <c r="G426" s="3" t="s">
        <v>2107</v>
      </c>
      <c r="H426" s="11">
        <v>1</v>
      </c>
      <c r="I426" s="11">
        <v>6</v>
      </c>
      <c r="J426" s="11">
        <v>3</v>
      </c>
      <c r="K426" s="11">
        <v>9</v>
      </c>
      <c r="L426" s="11">
        <v>8</v>
      </c>
      <c r="M426" s="11">
        <v>0</v>
      </c>
      <c r="N426" s="11">
        <v>0</v>
      </c>
      <c r="O426" s="11">
        <v>4</v>
      </c>
      <c r="P426" s="11">
        <v>4</v>
      </c>
      <c r="Q426" s="11">
        <v>0</v>
      </c>
      <c r="R426" s="11">
        <v>1</v>
      </c>
      <c r="S426" s="11">
        <v>0</v>
      </c>
      <c r="T426" s="11">
        <v>3</v>
      </c>
      <c r="U426" s="11" t="s">
        <v>585</v>
      </c>
      <c r="W426" s="6" t="str">
        <f>IF(X426="","",IF(X426=รายชื่อชมรม!$B$23,รายชื่อชมรม!$A$23,IF(X426=รายชื่อชมรม!$B$24,รายชื่อชมรม!$A$24,IF(X426=รายชื่อชมรม!$B$25,รายชื่อชมรม!$A$25,IF(X426=รายชื่อชมรม!$B$26,รายชื่อชมรม!$A$26,IF(X426=รายชื่อชมรม!$B$27,รายชื่อชมรม!$A$27,IF(X426=รายชื่อชมรม!$B$28,รายชื่อชมรม!$A$28,IF(X426=รายชื่อชมรม!$B$29,รายชื่อชมรม!$A$29,IF(X426=รายชื่อชมรม!$B$30,รายชื่อชมรม!$A$30,IF(X426=รายชื่อชมรม!$B$31,รายชื่อชมรม!$A$31,IF(X426=รายชื่อชมรม!$B$32,รายชื่อชมรม!$A$32,"-")))))))))))</f>
        <v>ช68302</v>
      </c>
      <c r="X426" s="6" t="s">
        <v>2326</v>
      </c>
      <c r="Y426" s="6" t="str">
        <f>IF(W426=0,"",IF(W426="-","",IF(W426="","",VLOOKUP(W426,รายชื่อชมรม!$A$3:$F$83,3,FALSE))))</f>
        <v>นางสาวศิลป์ศุภา  คุสินธุ์</v>
      </c>
      <c r="Z426" s="6" t="str">
        <f>IF(Y426=$Z$4,MAX(Z$1:$Z425)+1,"")</f>
        <v/>
      </c>
      <c r="AA426" s="6" t="str">
        <f>IF($Y426=AA$4,MAX(AA$1:AA425)+1,"")</f>
        <v/>
      </c>
      <c r="AB426" s="6" t="str">
        <f>IF($Y426=AB$4,MAX(AB$1:AB425)+1,"")</f>
        <v/>
      </c>
      <c r="AC426" s="6" t="str">
        <f>IF($Y426=AC$4,MAX(AC$1:AC425)+1,"")</f>
        <v/>
      </c>
      <c r="AD426" s="6" t="str">
        <f>IF($Y426=AD$4,MAX(AD$1:AD425)+1,"")</f>
        <v/>
      </c>
      <c r="AE426" s="6" t="str">
        <f>IF($Y426=AE$4,MAX(AE$1:AE425)+1,"")</f>
        <v/>
      </c>
      <c r="AF426" s="6" t="str">
        <f>IF($Y426=AF$4,MAX(AF$1:AF425)+1,"")</f>
        <v/>
      </c>
      <c r="AG426" s="6" t="str">
        <f>IF($Y426=AG$4,MAX(AG$1:AG425)+1,"")</f>
        <v/>
      </c>
      <c r="AH426" s="6" t="str">
        <f>IF($Y426=AH$4,MAX(AH$1:AH425)+1,"")</f>
        <v/>
      </c>
      <c r="AI426" s="5">
        <f t="shared" si="94"/>
        <v>0</v>
      </c>
      <c r="AK426" s="6" t="str">
        <f>IF($W426=AK$4,MAX(AK$1:AK425)+1,"")</f>
        <v/>
      </c>
      <c r="AL426" s="6" t="str">
        <f>IF($W426=AL$4,MAX(AL$1:AL425)+1,"")</f>
        <v/>
      </c>
      <c r="AM426" s="6" t="str">
        <f>IF($W426=AM$4,MAX(AM$1:AM425)+1,"")</f>
        <v/>
      </c>
      <c r="AN426" s="6" t="str">
        <f>IF($W426=AN$4,MAX(AN$1:AN425)+1,"")</f>
        <v/>
      </c>
      <c r="AO426" s="6" t="str">
        <f>IF($W426=AO$4,MAX(AO$1:AO425)+1,"")</f>
        <v/>
      </c>
      <c r="AP426" s="6" t="str">
        <f>IF($W426=AP$4,MAX(AP$1:AP425)+1,"")</f>
        <v/>
      </c>
      <c r="AQ426" s="6" t="str">
        <f>IF($W426=AQ$4,MAX(AQ$1:AQ425)+1,"")</f>
        <v/>
      </c>
      <c r="AR426" s="6" t="str">
        <f>IF($W426=AR$4,MAX(AR$1:AR425)+1,"")</f>
        <v/>
      </c>
      <c r="AS426" s="6" t="str">
        <f>IF($W426=AS$4,MAX(AS$1:AS425)+1,"")</f>
        <v/>
      </c>
      <c r="AT426" s="6" t="str">
        <f>IF($W426=AT$4,MAX(AT$1:AT425)+1,"")</f>
        <v/>
      </c>
      <c r="AU426" s="6" t="str">
        <f>IF($W426=AU$4,MAX(AU$1:AU425)+1,"")</f>
        <v/>
      </c>
      <c r="AV426" s="6" t="str">
        <f>IF($W426=AV$4,MAX(AV$1:AV425)+1,"")</f>
        <v/>
      </c>
      <c r="AW426" s="6" t="str">
        <f>IF($W426=AW$4,MAX(AW$1:AW425)+1,"")</f>
        <v/>
      </c>
      <c r="AX426" s="6" t="str">
        <f>IF($W426=AX$4,MAX(AX$1:AX425)+1,"")</f>
        <v/>
      </c>
      <c r="AY426" s="6" t="str">
        <f>IF($W426=AY$4,MAX(AY$1:AY425)+1,"")</f>
        <v/>
      </c>
      <c r="AZ426" s="6" t="str">
        <f>IF($W426=AZ$4,MAX(AZ$1:AZ425)+1,"")</f>
        <v/>
      </c>
      <c r="BA426" s="6" t="str">
        <f>IF($W426=BA$4,MAX(BA$1:BA425)+1,"")</f>
        <v/>
      </c>
      <c r="BB426" s="6" t="str">
        <f>IF($W426=BB$4,MAX(BB$1:BB425)+1,"")</f>
        <v/>
      </c>
      <c r="BC426" s="6" t="str">
        <f>IF($W426=BC$4,MAX(BC$1:BC425)+1,"")</f>
        <v/>
      </c>
      <c r="BD426" s="6" t="str">
        <f>IF($W426=BD$4,MAX(BD$1:BD425)+1,"")</f>
        <v/>
      </c>
      <c r="BE426" s="6" t="str">
        <f>IF($W426=BE$4,MAX(BE$1:BE425)+1,"")</f>
        <v/>
      </c>
      <c r="BF426" s="6" t="str">
        <f>IF($W426=BF$4,MAX(BF$1:BF425)+1,"")</f>
        <v/>
      </c>
      <c r="BG426" s="6">
        <f>IF($W426=BG$4,MAX(BG$1:BG425)+1,"")</f>
        <v>9</v>
      </c>
      <c r="BH426" s="6" t="str">
        <f>IF($W426=BH$4,MAX(BH$1:BH425)+1,"")</f>
        <v/>
      </c>
      <c r="BI426" s="6" t="str">
        <f>IF($W426=BI$4,MAX(BI$1:BI425)+1,"")</f>
        <v/>
      </c>
      <c r="BJ426" s="6" t="str">
        <f>IF($W426=BJ$4,MAX(BJ$1:BJ425)+1,"")</f>
        <v/>
      </c>
      <c r="BK426" s="6" t="str">
        <f>IF($W426=BK$4,MAX(BK$1:BK425)+1,"")</f>
        <v/>
      </c>
      <c r="BL426" s="6" t="str">
        <f>IF($W426=BL$4,MAX(BL$1:BL425)+1,"")</f>
        <v/>
      </c>
      <c r="BM426" s="6" t="str">
        <f>IF($W426=BM$4,MAX(BM$1:BM425)+1,"")</f>
        <v/>
      </c>
      <c r="BN426" s="6" t="str">
        <f>IF($W426=BN$4,MAX(BN$1:BN425)+1,"")</f>
        <v/>
      </c>
      <c r="BO426" s="6" t="str">
        <f>IF($W426=BO$4,MAX(BO$1:BO425)+1,"")</f>
        <v/>
      </c>
      <c r="BP426" s="6" t="str">
        <f>IF($W426=BP$4,MAX(BP$1:BP425)+1,"")</f>
        <v/>
      </c>
      <c r="BQ426" s="6" t="str">
        <f>IF($W426=BQ$4,MAX(BQ$1:BQ425)+1,"")</f>
        <v/>
      </c>
      <c r="BR426" s="6" t="str">
        <f>IF($W426=BR$4,MAX(BR$1:BR425)+1,"")</f>
        <v/>
      </c>
      <c r="BS426" s="6" t="str">
        <f>IF($W426=BS$4,MAX(BS$1:BS425)+1,"")</f>
        <v/>
      </c>
      <c r="BT426" s="6" t="str">
        <f>IF($W426=BT$4,MAX(BT$1:BT425)+1,"")</f>
        <v/>
      </c>
      <c r="BU426" s="6" t="str">
        <f>IF($W426=BU$4,MAX(BU$1:BU425)+1,"")</f>
        <v/>
      </c>
      <c r="BV426" s="6" t="str">
        <f>IF($W426=BV$4,MAX(BV$1:BV425)+1,"")</f>
        <v/>
      </c>
      <c r="BW426" s="6" t="str">
        <f>IF($W426=BW$4,MAX(BW$1:BW425)+1,"")</f>
        <v/>
      </c>
      <c r="BX426" s="6" t="str">
        <f>IF($W426=BX$4,MAX(BX$1:BX425)+1,"")</f>
        <v/>
      </c>
      <c r="BY426" s="6" t="str">
        <f>IF($W426=BY$4,MAX(BY$1:BY425)+1,"")</f>
        <v/>
      </c>
      <c r="BZ426" s="6" t="str">
        <f>IF($W426=BZ$4,MAX(BZ$1:BZ425)+1,"")</f>
        <v/>
      </c>
      <c r="CA426" s="6" t="str">
        <f>IF($W426=CA$4,MAX(CA$1:CA425)+1,"")</f>
        <v/>
      </c>
      <c r="CB426" s="6" t="str">
        <f>IF($W426=CB$4,MAX(CB$1:CB425)+1,"")</f>
        <v/>
      </c>
      <c r="CC426" s="6" t="str">
        <f>IF($W426=CC$4,MAX(CC$1:CC425)+1,"")</f>
        <v/>
      </c>
      <c r="CD426" s="6" t="str">
        <f>IF($W426=CD$4,MAX(CD$1:CD425)+1,"")</f>
        <v/>
      </c>
      <c r="CE426" s="6" t="str">
        <f>IF($W426=CE$4,MAX(CE$1:CE425)+1,"")</f>
        <v/>
      </c>
      <c r="CF426" s="6" t="str">
        <f>IF($W426=CF$4,MAX(CF$1:CF425)+1,"")</f>
        <v/>
      </c>
      <c r="CG426" s="6" t="str">
        <f>IF($W426=CG$4,MAX(CG$1:CG425)+1,"")</f>
        <v/>
      </c>
      <c r="CH426" s="6" t="str">
        <f>IF($W426=CH$4,MAX(CH$1:CH425)+1,"")</f>
        <v/>
      </c>
      <c r="CI426" s="6" t="str">
        <f>IF($W426=CI$4,MAX(CI$1:CI425)+1,"")</f>
        <v/>
      </c>
      <c r="CJ426" s="6" t="str">
        <f>IF($W426=CJ$4,MAX(CJ$1:CJ425)+1,"")</f>
        <v/>
      </c>
      <c r="CK426" s="6" t="str">
        <f>IF($W426=CK$4,MAX(CK$1:CK425)+1,"")</f>
        <v/>
      </c>
      <c r="CL426" s="6" t="str">
        <f>IF($W426=CL$4,MAX(CL$1:CL425)+1,"")</f>
        <v/>
      </c>
      <c r="CM426" s="6" t="str">
        <f>IF($W426=CM$4,MAX(CM$1:CM425)+1,"")</f>
        <v/>
      </c>
      <c r="CN426" s="6" t="str">
        <f>IF($W426=CN$4,MAX(CN$1:CN425)+1,"")</f>
        <v/>
      </c>
      <c r="CO426" s="6" t="str">
        <f>IF($W426=CO$4,MAX(CO$1:CO425)+1,"")</f>
        <v/>
      </c>
      <c r="CP426" s="6" t="str">
        <f>IF($W426=CP$4,MAX(CP$1:CP425)+1,"")</f>
        <v/>
      </c>
      <c r="CQ426" s="6" t="str">
        <f>IF($W426=CQ$4,MAX(CQ$1:CQ425)+1,"")</f>
        <v/>
      </c>
      <c r="CR426" s="6" t="str">
        <f>IF($W426=CR$4,MAX(CR$1:CR425)+1,"")</f>
        <v/>
      </c>
      <c r="CS426" s="6" t="str">
        <f>IF($W426=CS$4,MAX(CS$1:CS425)+1,"")</f>
        <v/>
      </c>
      <c r="CT426" s="5">
        <f t="shared" si="95"/>
        <v>9</v>
      </c>
      <c r="CU426" s="6" t="str">
        <f t="shared" si="96"/>
        <v>1639800440103</v>
      </c>
      <c r="CV426" s="5" t="str">
        <f t="shared" si="97"/>
        <v>เด็กชาย</v>
      </c>
      <c r="CW426" s="5" t="str" cm="1">
        <f t="array" ref="CW426">RIGHT(F426,MIN(LEN(SUBSTITUTE(F426,รายชื่อนักเรียนแยกห้อง!$AD$5:$AD$8,""))))</f>
        <v>วรรณภัทร</v>
      </c>
      <c r="CX426" s="6">
        <f t="shared" si="98"/>
        <v>0</v>
      </c>
      <c r="CY426" s="6" t="str">
        <f t="shared" si="99"/>
        <v/>
      </c>
      <c r="CZ426" s="5" t="str">
        <f t="shared" si="100"/>
        <v>มัธยมศึกษาปีที่ 3/3-0</v>
      </c>
      <c r="DA426" s="5" t="str">
        <f t="shared" si="101"/>
        <v>มัธยมศึกษาปีที่ 3/3-</v>
      </c>
      <c r="DC426" s="6" t="str">
        <f>IF(DB426="วิทย์-คณิต (เตรียมวิศวะ)",MAX($DC$1:DC425)+1,"")</f>
        <v/>
      </c>
      <c r="DD426" s="6" t="str">
        <f>IF(DB426="วิทย์-คณิต (วิทยาศาสตร์สุขภาพ)",MAX($DD$1:DD425)+1,"")</f>
        <v/>
      </c>
      <c r="DE426" s="6" t="str">
        <f>IF(DB426="ศิลป์การจัดการธุรกิจการค้าสมัยใหม่",MAX($DE$1:DE425)+1,"")</f>
        <v/>
      </c>
      <c r="DF426" s="6" t="str">
        <f>IF(DB426="ศิลป์ภาษาจีนเพื่อธุรกิจ 4.0",MAX($DF$1:DF425)+1,"")</f>
        <v/>
      </c>
      <c r="DG426" s="6" t="str">
        <f>IF(DB426="ศิลป์ภาษาอังกฤษเพื่อการสื่อสารธุรกิจ",MAX($DG$1:DG425)+1,"")</f>
        <v/>
      </c>
      <c r="DH426" s="6" t="str">
        <f>IF(DB426="นวัตกรรมการจัดการเกษตร",MAX($DH$1:DH425)+1,"")</f>
        <v/>
      </c>
      <c r="DI426" s="5">
        <f t="shared" si="102"/>
        <v>0</v>
      </c>
      <c r="DJ426" s="5" t="str">
        <f t="shared" si="103"/>
        <v>มัธยมศึกษาปีที่ 3/3-15</v>
      </c>
      <c r="DK426" s="5" t="str">
        <f t="shared" si="104"/>
        <v>-0</v>
      </c>
      <c r="DL426" s="5" t="str">
        <f t="shared" si="105"/>
        <v>มัธยมศึกษาปีที่ 3</v>
      </c>
    </row>
    <row r="427" spans="1:116">
      <c r="A427" s="5" t="str">
        <f t="shared" si="91"/>
        <v>มัธยมศึกษาปีที่ 3/3-16</v>
      </c>
      <c r="B427" s="5" t="str">
        <f t="shared" si="92"/>
        <v>ช68308-1</v>
      </c>
      <c r="C427" s="5" t="str">
        <f t="shared" si="93"/>
        <v>-0</v>
      </c>
      <c r="D427" s="8">
        <v>16</v>
      </c>
      <c r="E427" s="9" t="s">
        <v>1107</v>
      </c>
      <c r="F427" s="3" t="s">
        <v>1108</v>
      </c>
      <c r="G427" s="3" t="s">
        <v>1109</v>
      </c>
      <c r="H427" s="11">
        <v>1</v>
      </c>
      <c r="I427" s="11">
        <v>7</v>
      </c>
      <c r="J427" s="11">
        <v>0</v>
      </c>
      <c r="K427" s="11">
        <v>9</v>
      </c>
      <c r="L427" s="11">
        <v>9</v>
      </c>
      <c r="M427" s="11">
        <v>0</v>
      </c>
      <c r="N427" s="11">
        <v>1</v>
      </c>
      <c r="O427" s="11">
        <v>8</v>
      </c>
      <c r="P427" s="11">
        <v>3</v>
      </c>
      <c r="Q427" s="11">
        <v>9</v>
      </c>
      <c r="R427" s="11">
        <v>1</v>
      </c>
      <c r="S427" s="11">
        <v>5</v>
      </c>
      <c r="T427" s="11">
        <v>9</v>
      </c>
      <c r="U427" s="11" t="s">
        <v>585</v>
      </c>
      <c r="W427" s="6" t="str">
        <f>IF(X427="","",IF(X427=รายชื่อชมรม!$B$23,รายชื่อชมรม!$A$23,IF(X427=รายชื่อชมรม!$B$24,รายชื่อชมรม!$A$24,IF(X427=รายชื่อชมรม!$B$25,รายชื่อชมรม!$A$25,IF(X427=รายชื่อชมรม!$B$26,รายชื่อชมรม!$A$26,IF(X427=รายชื่อชมรม!$B$27,รายชื่อชมรม!$A$27,IF(X427=รายชื่อชมรม!$B$28,รายชื่อชมรม!$A$28,IF(X427=รายชื่อชมรม!$B$29,รายชื่อชมรม!$A$29,IF(X427=รายชื่อชมรม!$B$30,รายชื่อชมรม!$A$30,IF(X427=รายชื่อชมรม!$B$31,รายชื่อชมรม!$A$31,IF(X427=รายชื่อชมรม!$B$32,รายชื่อชมรม!$A$32,"-")))))))))))</f>
        <v>ช68308</v>
      </c>
      <c r="X427" s="6" t="s">
        <v>2322</v>
      </c>
      <c r="Y427" s="6" t="str">
        <f>IF(W427=0,"",IF(W427="-","",IF(W427="","",VLOOKUP(W427,รายชื่อชมรม!$A$3:$F$83,3,FALSE))))</f>
        <v>นางสาวอภิชยา  จิตรีเนื่อง</v>
      </c>
      <c r="Z427" s="6" t="str">
        <f>IF(Y427=$Z$4,MAX(Z$1:$Z426)+1,"")</f>
        <v/>
      </c>
      <c r="AA427" s="6" t="str">
        <f>IF($Y427=AA$4,MAX(AA$1:AA426)+1,"")</f>
        <v/>
      </c>
      <c r="AB427" s="6" t="str">
        <f>IF($Y427=AB$4,MAX(AB$1:AB426)+1,"")</f>
        <v/>
      </c>
      <c r="AC427" s="6" t="str">
        <f>IF($Y427=AC$4,MAX(AC$1:AC426)+1,"")</f>
        <v/>
      </c>
      <c r="AD427" s="6" t="str">
        <f>IF($Y427=AD$4,MAX(AD$1:AD426)+1,"")</f>
        <v/>
      </c>
      <c r="AE427" s="6" t="str">
        <f>IF($Y427=AE$4,MAX(AE$1:AE426)+1,"")</f>
        <v/>
      </c>
      <c r="AF427" s="6" t="str">
        <f>IF($Y427=AF$4,MAX(AF$1:AF426)+1,"")</f>
        <v/>
      </c>
      <c r="AG427" s="6" t="str">
        <f>IF($Y427=AG$4,MAX(AG$1:AG426)+1,"")</f>
        <v/>
      </c>
      <c r="AH427" s="6" t="str">
        <f>IF($Y427=AH$4,MAX(AH$1:AH426)+1,"")</f>
        <v/>
      </c>
      <c r="AI427" s="5">
        <f t="shared" si="94"/>
        <v>0</v>
      </c>
      <c r="AK427" s="6" t="str">
        <f>IF($W427=AK$4,MAX(AK$1:AK426)+1,"")</f>
        <v/>
      </c>
      <c r="AL427" s="6" t="str">
        <f>IF($W427=AL$4,MAX(AL$1:AL426)+1,"")</f>
        <v/>
      </c>
      <c r="AM427" s="6" t="str">
        <f>IF($W427=AM$4,MAX(AM$1:AM426)+1,"")</f>
        <v/>
      </c>
      <c r="AN427" s="6" t="str">
        <f>IF($W427=AN$4,MAX(AN$1:AN426)+1,"")</f>
        <v/>
      </c>
      <c r="AO427" s="6" t="str">
        <f>IF($W427=AO$4,MAX(AO$1:AO426)+1,"")</f>
        <v/>
      </c>
      <c r="AP427" s="6" t="str">
        <f>IF($W427=AP$4,MAX(AP$1:AP426)+1,"")</f>
        <v/>
      </c>
      <c r="AQ427" s="6" t="str">
        <f>IF($W427=AQ$4,MAX(AQ$1:AQ426)+1,"")</f>
        <v/>
      </c>
      <c r="AR427" s="6" t="str">
        <f>IF($W427=AR$4,MAX(AR$1:AR426)+1,"")</f>
        <v/>
      </c>
      <c r="AS427" s="6" t="str">
        <f>IF($W427=AS$4,MAX(AS$1:AS426)+1,"")</f>
        <v/>
      </c>
      <c r="AT427" s="6" t="str">
        <f>IF($W427=AT$4,MAX(AT$1:AT426)+1,"")</f>
        <v/>
      </c>
      <c r="AU427" s="6" t="str">
        <f>IF($W427=AU$4,MAX(AU$1:AU426)+1,"")</f>
        <v/>
      </c>
      <c r="AV427" s="6" t="str">
        <f>IF($W427=AV$4,MAX(AV$1:AV426)+1,"")</f>
        <v/>
      </c>
      <c r="AW427" s="6" t="str">
        <f>IF($W427=AW$4,MAX(AW$1:AW426)+1,"")</f>
        <v/>
      </c>
      <c r="AX427" s="6" t="str">
        <f>IF($W427=AX$4,MAX(AX$1:AX426)+1,"")</f>
        <v/>
      </c>
      <c r="AY427" s="6" t="str">
        <f>IF($W427=AY$4,MAX(AY$1:AY426)+1,"")</f>
        <v/>
      </c>
      <c r="AZ427" s="6" t="str">
        <f>IF($W427=AZ$4,MAX(AZ$1:AZ426)+1,"")</f>
        <v/>
      </c>
      <c r="BA427" s="6" t="str">
        <f>IF($W427=BA$4,MAX(BA$1:BA426)+1,"")</f>
        <v/>
      </c>
      <c r="BB427" s="6" t="str">
        <f>IF($W427=BB$4,MAX(BB$1:BB426)+1,"")</f>
        <v/>
      </c>
      <c r="BC427" s="6" t="str">
        <f>IF($W427=BC$4,MAX(BC$1:BC426)+1,"")</f>
        <v/>
      </c>
      <c r="BD427" s="6" t="str">
        <f>IF($W427=BD$4,MAX(BD$1:BD426)+1,"")</f>
        <v/>
      </c>
      <c r="BE427" s="6" t="str">
        <f>IF($W427=BE$4,MAX(BE$1:BE426)+1,"")</f>
        <v/>
      </c>
      <c r="BF427" s="6" t="str">
        <f>IF($W427=BF$4,MAX(BF$1:BF426)+1,"")</f>
        <v/>
      </c>
      <c r="BG427" s="6" t="str">
        <f>IF($W427=BG$4,MAX(BG$1:BG426)+1,"")</f>
        <v/>
      </c>
      <c r="BH427" s="6" t="str">
        <f>IF($W427=BH$4,MAX(BH$1:BH426)+1,"")</f>
        <v/>
      </c>
      <c r="BI427" s="6" t="str">
        <f>IF($W427=BI$4,MAX(BI$1:BI426)+1,"")</f>
        <v/>
      </c>
      <c r="BJ427" s="6" t="str">
        <f>IF($W427=BJ$4,MAX(BJ$1:BJ426)+1,"")</f>
        <v/>
      </c>
      <c r="BK427" s="6" t="str">
        <f>IF($W427=BK$4,MAX(BK$1:BK426)+1,"")</f>
        <v/>
      </c>
      <c r="BL427" s="6" t="str">
        <f>IF($W427=BL$4,MAX(BL$1:BL426)+1,"")</f>
        <v/>
      </c>
      <c r="BM427" s="6">
        <f>IF($W427=BM$4,MAX(BM$1:BM426)+1,"")</f>
        <v>1</v>
      </c>
      <c r="BN427" s="6" t="str">
        <f>IF($W427=BN$4,MAX(BN$1:BN426)+1,"")</f>
        <v/>
      </c>
      <c r="BO427" s="6" t="str">
        <f>IF($W427=BO$4,MAX(BO$1:BO426)+1,"")</f>
        <v/>
      </c>
      <c r="BP427" s="6" t="str">
        <f>IF($W427=BP$4,MAX(BP$1:BP426)+1,"")</f>
        <v/>
      </c>
      <c r="BQ427" s="6" t="str">
        <f>IF($W427=BQ$4,MAX(BQ$1:BQ426)+1,"")</f>
        <v/>
      </c>
      <c r="BR427" s="6" t="str">
        <f>IF($W427=BR$4,MAX(BR$1:BR426)+1,"")</f>
        <v/>
      </c>
      <c r="BS427" s="6" t="str">
        <f>IF($W427=BS$4,MAX(BS$1:BS426)+1,"")</f>
        <v/>
      </c>
      <c r="BT427" s="6" t="str">
        <f>IF($W427=BT$4,MAX(BT$1:BT426)+1,"")</f>
        <v/>
      </c>
      <c r="BU427" s="6" t="str">
        <f>IF($W427=BU$4,MAX(BU$1:BU426)+1,"")</f>
        <v/>
      </c>
      <c r="BV427" s="6" t="str">
        <f>IF($W427=BV$4,MAX(BV$1:BV426)+1,"")</f>
        <v/>
      </c>
      <c r="BW427" s="6" t="str">
        <f>IF($W427=BW$4,MAX(BW$1:BW426)+1,"")</f>
        <v/>
      </c>
      <c r="BX427" s="6" t="str">
        <f>IF($W427=BX$4,MAX(BX$1:BX426)+1,"")</f>
        <v/>
      </c>
      <c r="BY427" s="6" t="str">
        <f>IF($W427=BY$4,MAX(BY$1:BY426)+1,"")</f>
        <v/>
      </c>
      <c r="BZ427" s="6" t="str">
        <f>IF($W427=BZ$4,MAX(BZ$1:BZ426)+1,"")</f>
        <v/>
      </c>
      <c r="CA427" s="6" t="str">
        <f>IF($W427=CA$4,MAX(CA$1:CA426)+1,"")</f>
        <v/>
      </c>
      <c r="CB427" s="6" t="str">
        <f>IF($W427=CB$4,MAX(CB$1:CB426)+1,"")</f>
        <v/>
      </c>
      <c r="CC427" s="6" t="str">
        <f>IF($W427=CC$4,MAX(CC$1:CC426)+1,"")</f>
        <v/>
      </c>
      <c r="CD427" s="6" t="str">
        <f>IF($W427=CD$4,MAX(CD$1:CD426)+1,"")</f>
        <v/>
      </c>
      <c r="CE427" s="6" t="str">
        <f>IF($W427=CE$4,MAX(CE$1:CE426)+1,"")</f>
        <v/>
      </c>
      <c r="CF427" s="6" t="str">
        <f>IF($W427=CF$4,MAX(CF$1:CF426)+1,"")</f>
        <v/>
      </c>
      <c r="CG427" s="6" t="str">
        <f>IF($W427=CG$4,MAX(CG$1:CG426)+1,"")</f>
        <v/>
      </c>
      <c r="CH427" s="6" t="str">
        <f>IF($W427=CH$4,MAX(CH$1:CH426)+1,"")</f>
        <v/>
      </c>
      <c r="CI427" s="6" t="str">
        <f>IF($W427=CI$4,MAX(CI$1:CI426)+1,"")</f>
        <v/>
      </c>
      <c r="CJ427" s="6" t="str">
        <f>IF($W427=CJ$4,MAX(CJ$1:CJ426)+1,"")</f>
        <v/>
      </c>
      <c r="CK427" s="6" t="str">
        <f>IF($W427=CK$4,MAX(CK$1:CK426)+1,"")</f>
        <v/>
      </c>
      <c r="CL427" s="6" t="str">
        <f>IF($W427=CL$4,MAX(CL$1:CL426)+1,"")</f>
        <v/>
      </c>
      <c r="CM427" s="6" t="str">
        <f>IF($W427=CM$4,MAX(CM$1:CM426)+1,"")</f>
        <v/>
      </c>
      <c r="CN427" s="6" t="str">
        <f>IF($W427=CN$4,MAX(CN$1:CN426)+1,"")</f>
        <v/>
      </c>
      <c r="CO427" s="6" t="str">
        <f>IF($W427=CO$4,MAX(CO$1:CO426)+1,"")</f>
        <v/>
      </c>
      <c r="CP427" s="6" t="str">
        <f>IF($W427=CP$4,MAX(CP$1:CP426)+1,"")</f>
        <v/>
      </c>
      <c r="CQ427" s="6" t="str">
        <f>IF($W427=CQ$4,MAX(CQ$1:CQ426)+1,"")</f>
        <v/>
      </c>
      <c r="CR427" s="6" t="str">
        <f>IF($W427=CR$4,MAX(CR$1:CR426)+1,"")</f>
        <v/>
      </c>
      <c r="CS427" s="6" t="str">
        <f>IF($W427=CS$4,MAX(CS$1:CS426)+1,"")</f>
        <v/>
      </c>
      <c r="CT427" s="5">
        <f t="shared" si="95"/>
        <v>1</v>
      </c>
      <c r="CU427" s="6" t="str">
        <f t="shared" si="96"/>
        <v>1709901839159</v>
      </c>
      <c r="CV427" s="5" t="str">
        <f t="shared" si="97"/>
        <v>เด็กหญิง</v>
      </c>
      <c r="CW427" s="5" t="str" cm="1">
        <f t="array" ref="CW427">RIGHT(F427,MIN(LEN(SUBSTITUTE(F427,รายชื่อนักเรียนแยกห้อง!$AD$5:$AD$8,""))))</f>
        <v>อัจจิมา</v>
      </c>
      <c r="CX427" s="6" t="str">
        <f t="shared" si="98"/>
        <v/>
      </c>
      <c r="CY427" s="6">
        <f t="shared" si="99"/>
        <v>0</v>
      </c>
      <c r="CZ427" s="5" t="str">
        <f t="shared" si="100"/>
        <v>มัธยมศึกษาปีที่ 3/3-</v>
      </c>
      <c r="DA427" s="5" t="str">
        <f t="shared" si="101"/>
        <v>มัธยมศึกษาปีที่ 3/3-0</v>
      </c>
      <c r="DC427" s="6" t="str">
        <f>IF(DB427="วิทย์-คณิต (เตรียมวิศวะ)",MAX($DC$1:DC426)+1,"")</f>
        <v/>
      </c>
      <c r="DD427" s="6" t="str">
        <f>IF(DB427="วิทย์-คณิต (วิทยาศาสตร์สุขภาพ)",MAX($DD$1:DD426)+1,"")</f>
        <v/>
      </c>
      <c r="DE427" s="6" t="str">
        <f>IF(DB427="ศิลป์การจัดการธุรกิจการค้าสมัยใหม่",MAX($DE$1:DE426)+1,"")</f>
        <v/>
      </c>
      <c r="DF427" s="6" t="str">
        <f>IF(DB427="ศิลป์ภาษาจีนเพื่อธุรกิจ 4.0",MAX($DF$1:DF426)+1,"")</f>
        <v/>
      </c>
      <c r="DG427" s="6" t="str">
        <f>IF(DB427="ศิลป์ภาษาอังกฤษเพื่อการสื่อสารธุรกิจ",MAX($DG$1:DG426)+1,"")</f>
        <v/>
      </c>
      <c r="DH427" s="6" t="str">
        <f>IF(DB427="นวัตกรรมการจัดการเกษตร",MAX($DH$1:DH426)+1,"")</f>
        <v/>
      </c>
      <c r="DI427" s="5">
        <f t="shared" si="102"/>
        <v>0</v>
      </c>
      <c r="DJ427" s="5" t="str">
        <f t="shared" si="103"/>
        <v>มัธยมศึกษาปีที่ 3/3-16</v>
      </c>
      <c r="DK427" s="5" t="str">
        <f t="shared" si="104"/>
        <v>-0</v>
      </c>
      <c r="DL427" s="5" t="str">
        <f t="shared" si="105"/>
        <v>มัธยมศึกษาปีที่ 3</v>
      </c>
    </row>
    <row r="428" spans="1:116">
      <c r="A428" s="5" t="str">
        <f t="shared" si="91"/>
        <v>มัธยมศึกษาปีที่ 3/3-17</v>
      </c>
      <c r="B428" s="5" t="str">
        <f t="shared" si="92"/>
        <v>ช68306-5</v>
      </c>
      <c r="C428" s="5" t="str">
        <f t="shared" si="93"/>
        <v>-0</v>
      </c>
      <c r="D428" s="8">
        <v>17</v>
      </c>
      <c r="E428" s="9" t="s">
        <v>1110</v>
      </c>
      <c r="F428" s="3" t="s">
        <v>1111</v>
      </c>
      <c r="G428" s="3" t="s">
        <v>1112</v>
      </c>
      <c r="H428" s="11">
        <v>1</v>
      </c>
      <c r="I428" s="11">
        <v>7</v>
      </c>
      <c r="J428" s="11">
        <v>0</v>
      </c>
      <c r="K428" s="11">
        <v>9</v>
      </c>
      <c r="L428" s="11">
        <v>9</v>
      </c>
      <c r="M428" s="11">
        <v>0</v>
      </c>
      <c r="N428" s="11">
        <v>1</v>
      </c>
      <c r="O428" s="11">
        <v>8</v>
      </c>
      <c r="P428" s="11">
        <v>3</v>
      </c>
      <c r="Q428" s="11">
        <v>7</v>
      </c>
      <c r="R428" s="11">
        <v>3</v>
      </c>
      <c r="S428" s="11">
        <v>7</v>
      </c>
      <c r="T428" s="11">
        <v>7</v>
      </c>
      <c r="U428" s="11" t="s">
        <v>585</v>
      </c>
      <c r="W428" s="6" t="str">
        <f>IF(X428="","",IF(X428=รายชื่อชมรม!$B$23,รายชื่อชมรม!$A$23,IF(X428=รายชื่อชมรม!$B$24,รายชื่อชมรม!$A$24,IF(X428=รายชื่อชมรม!$B$25,รายชื่อชมรม!$A$25,IF(X428=รายชื่อชมรม!$B$26,รายชื่อชมรม!$A$26,IF(X428=รายชื่อชมรม!$B$27,รายชื่อชมรม!$A$27,IF(X428=รายชื่อชมรม!$B$28,รายชื่อชมรม!$A$28,IF(X428=รายชื่อชมรม!$B$29,รายชื่อชมรม!$A$29,IF(X428=รายชื่อชมรม!$B$30,รายชื่อชมรม!$A$30,IF(X428=รายชื่อชมรม!$B$31,รายชื่อชมรม!$A$31,IF(X428=รายชื่อชมรม!$B$32,รายชื่อชมรม!$A$32,"-")))))))))))</f>
        <v>ช68306</v>
      </c>
      <c r="X428" s="6" t="s">
        <v>2306</v>
      </c>
      <c r="Y428" s="6" t="str">
        <f>IF(W428=0,"",IF(W428="-","",IF(W428="","",VLOOKUP(W428,รายชื่อชมรม!$A$3:$F$83,3,FALSE))))</f>
        <v>นางภัณฑิลา  โนนทะขาม</v>
      </c>
      <c r="Z428" s="6" t="str">
        <f>IF(Y428=$Z$4,MAX(Z$1:$Z427)+1,"")</f>
        <v/>
      </c>
      <c r="AA428" s="6" t="str">
        <f>IF($Y428=AA$4,MAX(AA$1:AA427)+1,"")</f>
        <v/>
      </c>
      <c r="AB428" s="6" t="str">
        <f>IF($Y428=AB$4,MAX(AB$1:AB427)+1,"")</f>
        <v/>
      </c>
      <c r="AC428" s="6" t="str">
        <f>IF($Y428=AC$4,MAX(AC$1:AC427)+1,"")</f>
        <v/>
      </c>
      <c r="AD428" s="6" t="str">
        <f>IF($Y428=AD$4,MAX(AD$1:AD427)+1,"")</f>
        <v/>
      </c>
      <c r="AE428" s="6" t="str">
        <f>IF($Y428=AE$4,MAX(AE$1:AE427)+1,"")</f>
        <v/>
      </c>
      <c r="AF428" s="6" t="str">
        <f>IF($Y428=AF$4,MAX(AF$1:AF427)+1,"")</f>
        <v/>
      </c>
      <c r="AG428" s="6" t="str">
        <f>IF($Y428=AG$4,MAX(AG$1:AG427)+1,"")</f>
        <v/>
      </c>
      <c r="AH428" s="6" t="str">
        <f>IF($Y428=AH$4,MAX(AH$1:AH427)+1,"")</f>
        <v/>
      </c>
      <c r="AI428" s="5">
        <f t="shared" si="94"/>
        <v>0</v>
      </c>
      <c r="AK428" s="6" t="str">
        <f>IF($W428=AK$4,MAX(AK$1:AK427)+1,"")</f>
        <v/>
      </c>
      <c r="AL428" s="6" t="str">
        <f>IF($W428=AL$4,MAX(AL$1:AL427)+1,"")</f>
        <v/>
      </c>
      <c r="AM428" s="6" t="str">
        <f>IF($W428=AM$4,MAX(AM$1:AM427)+1,"")</f>
        <v/>
      </c>
      <c r="AN428" s="6" t="str">
        <f>IF($W428=AN$4,MAX(AN$1:AN427)+1,"")</f>
        <v/>
      </c>
      <c r="AO428" s="6" t="str">
        <f>IF($W428=AO$4,MAX(AO$1:AO427)+1,"")</f>
        <v/>
      </c>
      <c r="AP428" s="6" t="str">
        <f>IF($W428=AP$4,MAX(AP$1:AP427)+1,"")</f>
        <v/>
      </c>
      <c r="AQ428" s="6" t="str">
        <f>IF($W428=AQ$4,MAX(AQ$1:AQ427)+1,"")</f>
        <v/>
      </c>
      <c r="AR428" s="6" t="str">
        <f>IF($W428=AR$4,MAX(AR$1:AR427)+1,"")</f>
        <v/>
      </c>
      <c r="AS428" s="6" t="str">
        <f>IF($W428=AS$4,MAX(AS$1:AS427)+1,"")</f>
        <v/>
      </c>
      <c r="AT428" s="6" t="str">
        <f>IF($W428=AT$4,MAX(AT$1:AT427)+1,"")</f>
        <v/>
      </c>
      <c r="AU428" s="6" t="str">
        <f>IF($W428=AU$4,MAX(AU$1:AU427)+1,"")</f>
        <v/>
      </c>
      <c r="AV428" s="6" t="str">
        <f>IF($W428=AV$4,MAX(AV$1:AV427)+1,"")</f>
        <v/>
      </c>
      <c r="AW428" s="6" t="str">
        <f>IF($W428=AW$4,MAX(AW$1:AW427)+1,"")</f>
        <v/>
      </c>
      <c r="AX428" s="6" t="str">
        <f>IF($W428=AX$4,MAX(AX$1:AX427)+1,"")</f>
        <v/>
      </c>
      <c r="AY428" s="6" t="str">
        <f>IF($W428=AY$4,MAX(AY$1:AY427)+1,"")</f>
        <v/>
      </c>
      <c r="AZ428" s="6" t="str">
        <f>IF($W428=AZ$4,MAX(AZ$1:AZ427)+1,"")</f>
        <v/>
      </c>
      <c r="BA428" s="6" t="str">
        <f>IF($W428=BA$4,MAX(BA$1:BA427)+1,"")</f>
        <v/>
      </c>
      <c r="BB428" s="6" t="str">
        <f>IF($W428=BB$4,MAX(BB$1:BB427)+1,"")</f>
        <v/>
      </c>
      <c r="BC428" s="6" t="str">
        <f>IF($W428=BC$4,MAX(BC$1:BC427)+1,"")</f>
        <v/>
      </c>
      <c r="BD428" s="6" t="str">
        <f>IF($W428=BD$4,MAX(BD$1:BD427)+1,"")</f>
        <v/>
      </c>
      <c r="BE428" s="6" t="str">
        <f>IF($W428=BE$4,MAX(BE$1:BE427)+1,"")</f>
        <v/>
      </c>
      <c r="BF428" s="6" t="str">
        <f>IF($W428=BF$4,MAX(BF$1:BF427)+1,"")</f>
        <v/>
      </c>
      <c r="BG428" s="6" t="str">
        <f>IF($W428=BG$4,MAX(BG$1:BG427)+1,"")</f>
        <v/>
      </c>
      <c r="BH428" s="6" t="str">
        <f>IF($W428=BH$4,MAX(BH$1:BH427)+1,"")</f>
        <v/>
      </c>
      <c r="BI428" s="6" t="str">
        <f>IF($W428=BI$4,MAX(BI$1:BI427)+1,"")</f>
        <v/>
      </c>
      <c r="BJ428" s="6" t="str">
        <f>IF($W428=BJ$4,MAX(BJ$1:BJ427)+1,"")</f>
        <v/>
      </c>
      <c r="BK428" s="6">
        <f>IF($W428=BK$4,MAX(BK$1:BK427)+1,"")</f>
        <v>5</v>
      </c>
      <c r="BL428" s="6" t="str">
        <f>IF($W428=BL$4,MAX(BL$1:BL427)+1,"")</f>
        <v/>
      </c>
      <c r="BM428" s="6" t="str">
        <f>IF($W428=BM$4,MAX(BM$1:BM427)+1,"")</f>
        <v/>
      </c>
      <c r="BN428" s="6" t="str">
        <f>IF($W428=BN$4,MAX(BN$1:BN427)+1,"")</f>
        <v/>
      </c>
      <c r="BO428" s="6" t="str">
        <f>IF($W428=BO$4,MAX(BO$1:BO427)+1,"")</f>
        <v/>
      </c>
      <c r="BP428" s="6" t="str">
        <f>IF($W428=BP$4,MAX(BP$1:BP427)+1,"")</f>
        <v/>
      </c>
      <c r="BQ428" s="6" t="str">
        <f>IF($W428=BQ$4,MAX(BQ$1:BQ427)+1,"")</f>
        <v/>
      </c>
      <c r="BR428" s="6" t="str">
        <f>IF($W428=BR$4,MAX(BR$1:BR427)+1,"")</f>
        <v/>
      </c>
      <c r="BS428" s="6" t="str">
        <f>IF($W428=BS$4,MAX(BS$1:BS427)+1,"")</f>
        <v/>
      </c>
      <c r="BT428" s="6" t="str">
        <f>IF($W428=BT$4,MAX(BT$1:BT427)+1,"")</f>
        <v/>
      </c>
      <c r="BU428" s="6" t="str">
        <f>IF($W428=BU$4,MAX(BU$1:BU427)+1,"")</f>
        <v/>
      </c>
      <c r="BV428" s="6" t="str">
        <f>IF($W428=BV$4,MAX(BV$1:BV427)+1,"")</f>
        <v/>
      </c>
      <c r="BW428" s="6" t="str">
        <f>IF($W428=BW$4,MAX(BW$1:BW427)+1,"")</f>
        <v/>
      </c>
      <c r="BX428" s="6" t="str">
        <f>IF($W428=BX$4,MAX(BX$1:BX427)+1,"")</f>
        <v/>
      </c>
      <c r="BY428" s="6" t="str">
        <f>IF($W428=BY$4,MAX(BY$1:BY427)+1,"")</f>
        <v/>
      </c>
      <c r="BZ428" s="6" t="str">
        <f>IF($W428=BZ$4,MAX(BZ$1:BZ427)+1,"")</f>
        <v/>
      </c>
      <c r="CA428" s="6" t="str">
        <f>IF($W428=CA$4,MAX(CA$1:CA427)+1,"")</f>
        <v/>
      </c>
      <c r="CB428" s="6" t="str">
        <f>IF($W428=CB$4,MAX(CB$1:CB427)+1,"")</f>
        <v/>
      </c>
      <c r="CC428" s="6" t="str">
        <f>IF($W428=CC$4,MAX(CC$1:CC427)+1,"")</f>
        <v/>
      </c>
      <c r="CD428" s="6" t="str">
        <f>IF($W428=CD$4,MAX(CD$1:CD427)+1,"")</f>
        <v/>
      </c>
      <c r="CE428" s="6" t="str">
        <f>IF($W428=CE$4,MAX(CE$1:CE427)+1,"")</f>
        <v/>
      </c>
      <c r="CF428" s="6" t="str">
        <f>IF($W428=CF$4,MAX(CF$1:CF427)+1,"")</f>
        <v/>
      </c>
      <c r="CG428" s="6" t="str">
        <f>IF($W428=CG$4,MAX(CG$1:CG427)+1,"")</f>
        <v/>
      </c>
      <c r="CH428" s="6" t="str">
        <f>IF($W428=CH$4,MAX(CH$1:CH427)+1,"")</f>
        <v/>
      </c>
      <c r="CI428" s="6" t="str">
        <f>IF($W428=CI$4,MAX(CI$1:CI427)+1,"")</f>
        <v/>
      </c>
      <c r="CJ428" s="6" t="str">
        <f>IF($W428=CJ$4,MAX(CJ$1:CJ427)+1,"")</f>
        <v/>
      </c>
      <c r="CK428" s="6" t="str">
        <f>IF($W428=CK$4,MAX(CK$1:CK427)+1,"")</f>
        <v/>
      </c>
      <c r="CL428" s="6" t="str">
        <f>IF($W428=CL$4,MAX(CL$1:CL427)+1,"")</f>
        <v/>
      </c>
      <c r="CM428" s="6" t="str">
        <f>IF($W428=CM$4,MAX(CM$1:CM427)+1,"")</f>
        <v/>
      </c>
      <c r="CN428" s="6" t="str">
        <f>IF($W428=CN$4,MAX(CN$1:CN427)+1,"")</f>
        <v/>
      </c>
      <c r="CO428" s="6" t="str">
        <f>IF($W428=CO$4,MAX(CO$1:CO427)+1,"")</f>
        <v/>
      </c>
      <c r="CP428" s="6" t="str">
        <f>IF($W428=CP$4,MAX(CP$1:CP427)+1,"")</f>
        <v/>
      </c>
      <c r="CQ428" s="6" t="str">
        <f>IF($W428=CQ$4,MAX(CQ$1:CQ427)+1,"")</f>
        <v/>
      </c>
      <c r="CR428" s="6" t="str">
        <f>IF($W428=CR$4,MAX(CR$1:CR427)+1,"")</f>
        <v/>
      </c>
      <c r="CS428" s="6" t="str">
        <f>IF($W428=CS$4,MAX(CS$1:CS427)+1,"")</f>
        <v/>
      </c>
      <c r="CT428" s="5">
        <f t="shared" si="95"/>
        <v>5</v>
      </c>
      <c r="CU428" s="6" t="str">
        <f t="shared" si="96"/>
        <v>1709901837377</v>
      </c>
      <c r="CV428" s="5" t="str">
        <f t="shared" si="97"/>
        <v>เด็กหญิง</v>
      </c>
      <c r="CW428" s="5" t="str" cm="1">
        <f t="array" ref="CW428">RIGHT(F428,MIN(LEN(SUBSTITUTE(F428,รายชื่อนักเรียนแยกห้อง!$AD$5:$AD$8,""))))</f>
        <v>อติกานต์</v>
      </c>
      <c r="CX428" s="6" t="str">
        <f t="shared" si="98"/>
        <v/>
      </c>
      <c r="CY428" s="6">
        <f t="shared" si="99"/>
        <v>0</v>
      </c>
      <c r="CZ428" s="5" t="str">
        <f t="shared" si="100"/>
        <v>มัธยมศึกษาปีที่ 3/3-</v>
      </c>
      <c r="DA428" s="5" t="str">
        <f t="shared" si="101"/>
        <v>มัธยมศึกษาปีที่ 3/3-0</v>
      </c>
      <c r="DC428" s="6" t="str">
        <f>IF(DB428="วิทย์-คณิต (เตรียมวิศวะ)",MAX($DC$1:DC427)+1,"")</f>
        <v/>
      </c>
      <c r="DD428" s="6" t="str">
        <f>IF(DB428="วิทย์-คณิต (วิทยาศาสตร์สุขภาพ)",MAX($DD$1:DD427)+1,"")</f>
        <v/>
      </c>
      <c r="DE428" s="6" t="str">
        <f>IF(DB428="ศิลป์การจัดการธุรกิจการค้าสมัยใหม่",MAX($DE$1:DE427)+1,"")</f>
        <v/>
      </c>
      <c r="DF428" s="6" t="str">
        <f>IF(DB428="ศิลป์ภาษาจีนเพื่อธุรกิจ 4.0",MAX($DF$1:DF427)+1,"")</f>
        <v/>
      </c>
      <c r="DG428" s="6" t="str">
        <f>IF(DB428="ศิลป์ภาษาอังกฤษเพื่อการสื่อสารธุรกิจ",MAX($DG$1:DG427)+1,"")</f>
        <v/>
      </c>
      <c r="DH428" s="6" t="str">
        <f>IF(DB428="นวัตกรรมการจัดการเกษตร",MAX($DH$1:DH427)+1,"")</f>
        <v/>
      </c>
      <c r="DI428" s="5">
        <f t="shared" si="102"/>
        <v>0</v>
      </c>
      <c r="DJ428" s="5" t="str">
        <f t="shared" si="103"/>
        <v>มัธยมศึกษาปีที่ 3/3-17</v>
      </c>
      <c r="DK428" s="5" t="str">
        <f t="shared" si="104"/>
        <v>-0</v>
      </c>
      <c r="DL428" s="5" t="str">
        <f t="shared" si="105"/>
        <v>มัธยมศึกษาปีที่ 3</v>
      </c>
    </row>
    <row r="429" spans="1:116">
      <c r="A429" s="5" t="str">
        <f t="shared" si="91"/>
        <v>มัธยมศึกษาปีที่ 3/3-18</v>
      </c>
      <c r="B429" s="5" t="str">
        <f t="shared" si="92"/>
        <v>ช68308-2</v>
      </c>
      <c r="C429" s="5" t="str">
        <f t="shared" si="93"/>
        <v>-0</v>
      </c>
      <c r="D429" s="8">
        <v>18</v>
      </c>
      <c r="E429" s="9" t="s">
        <v>1113</v>
      </c>
      <c r="F429" s="3" t="s">
        <v>669</v>
      </c>
      <c r="G429" s="3" t="s">
        <v>1114</v>
      </c>
      <c r="H429" s="11">
        <v>1</v>
      </c>
      <c r="I429" s="11">
        <v>7</v>
      </c>
      <c r="J429" s="11">
        <v>0</v>
      </c>
      <c r="K429" s="11">
        <v>9</v>
      </c>
      <c r="L429" s="11">
        <v>9</v>
      </c>
      <c r="M429" s="11">
        <v>0</v>
      </c>
      <c r="N429" s="11">
        <v>1</v>
      </c>
      <c r="O429" s="11">
        <v>8</v>
      </c>
      <c r="P429" s="11">
        <v>3</v>
      </c>
      <c r="Q429" s="11">
        <v>8</v>
      </c>
      <c r="R429" s="11">
        <v>9</v>
      </c>
      <c r="S429" s="11">
        <v>1</v>
      </c>
      <c r="T429" s="11">
        <v>8</v>
      </c>
      <c r="U429" s="11" t="s">
        <v>585</v>
      </c>
      <c r="W429" s="6" t="str">
        <f>IF(X429="","",IF(X429=รายชื่อชมรม!$B$23,รายชื่อชมรม!$A$23,IF(X429=รายชื่อชมรม!$B$24,รายชื่อชมรม!$A$24,IF(X429=รายชื่อชมรม!$B$25,รายชื่อชมรม!$A$25,IF(X429=รายชื่อชมรม!$B$26,รายชื่อชมรม!$A$26,IF(X429=รายชื่อชมรม!$B$27,รายชื่อชมรม!$A$27,IF(X429=รายชื่อชมรม!$B$28,รายชื่อชมรม!$A$28,IF(X429=รายชื่อชมรม!$B$29,รายชื่อชมรม!$A$29,IF(X429=รายชื่อชมรม!$B$30,รายชื่อชมรม!$A$30,IF(X429=รายชื่อชมรม!$B$31,รายชื่อชมรม!$A$31,IF(X429=รายชื่อชมรม!$B$32,รายชื่อชมรม!$A$32,"-")))))))))))</f>
        <v>ช68308</v>
      </c>
      <c r="X429" s="6" t="s">
        <v>2322</v>
      </c>
      <c r="Y429" s="6" t="str">
        <f>IF(W429=0,"",IF(W429="-","",IF(W429="","",VLOOKUP(W429,รายชื่อชมรม!$A$3:$F$83,3,FALSE))))</f>
        <v>นางสาวอภิชยา  จิตรีเนื่อง</v>
      </c>
      <c r="Z429" s="6" t="str">
        <f>IF(Y429=$Z$4,MAX(Z$1:$Z428)+1,"")</f>
        <v/>
      </c>
      <c r="AA429" s="6" t="str">
        <f>IF($Y429=AA$4,MAX(AA$1:AA428)+1,"")</f>
        <v/>
      </c>
      <c r="AB429" s="6" t="str">
        <f>IF($Y429=AB$4,MAX(AB$1:AB428)+1,"")</f>
        <v/>
      </c>
      <c r="AC429" s="6" t="str">
        <f>IF($Y429=AC$4,MAX(AC$1:AC428)+1,"")</f>
        <v/>
      </c>
      <c r="AD429" s="6" t="str">
        <f>IF($Y429=AD$4,MAX(AD$1:AD428)+1,"")</f>
        <v/>
      </c>
      <c r="AE429" s="6" t="str">
        <f>IF($Y429=AE$4,MAX(AE$1:AE428)+1,"")</f>
        <v/>
      </c>
      <c r="AF429" s="6" t="str">
        <f>IF($Y429=AF$4,MAX(AF$1:AF428)+1,"")</f>
        <v/>
      </c>
      <c r="AG429" s="6" t="str">
        <f>IF($Y429=AG$4,MAX(AG$1:AG428)+1,"")</f>
        <v/>
      </c>
      <c r="AH429" s="6" t="str">
        <f>IF($Y429=AH$4,MAX(AH$1:AH428)+1,"")</f>
        <v/>
      </c>
      <c r="AI429" s="5">
        <f t="shared" si="94"/>
        <v>0</v>
      </c>
      <c r="AK429" s="6" t="str">
        <f>IF($W429=AK$4,MAX(AK$1:AK428)+1,"")</f>
        <v/>
      </c>
      <c r="AL429" s="6" t="str">
        <f>IF($W429=AL$4,MAX(AL$1:AL428)+1,"")</f>
        <v/>
      </c>
      <c r="AM429" s="6" t="str">
        <f>IF($W429=AM$4,MAX(AM$1:AM428)+1,"")</f>
        <v/>
      </c>
      <c r="AN429" s="6" t="str">
        <f>IF($W429=AN$4,MAX(AN$1:AN428)+1,"")</f>
        <v/>
      </c>
      <c r="AO429" s="6" t="str">
        <f>IF($W429=AO$4,MAX(AO$1:AO428)+1,"")</f>
        <v/>
      </c>
      <c r="AP429" s="6" t="str">
        <f>IF($W429=AP$4,MAX(AP$1:AP428)+1,"")</f>
        <v/>
      </c>
      <c r="AQ429" s="6" t="str">
        <f>IF($W429=AQ$4,MAX(AQ$1:AQ428)+1,"")</f>
        <v/>
      </c>
      <c r="AR429" s="6" t="str">
        <f>IF($W429=AR$4,MAX(AR$1:AR428)+1,"")</f>
        <v/>
      </c>
      <c r="AS429" s="6" t="str">
        <f>IF($W429=AS$4,MAX(AS$1:AS428)+1,"")</f>
        <v/>
      </c>
      <c r="AT429" s="6" t="str">
        <f>IF($W429=AT$4,MAX(AT$1:AT428)+1,"")</f>
        <v/>
      </c>
      <c r="AU429" s="6" t="str">
        <f>IF($W429=AU$4,MAX(AU$1:AU428)+1,"")</f>
        <v/>
      </c>
      <c r="AV429" s="6" t="str">
        <f>IF($W429=AV$4,MAX(AV$1:AV428)+1,"")</f>
        <v/>
      </c>
      <c r="AW429" s="6" t="str">
        <f>IF($W429=AW$4,MAX(AW$1:AW428)+1,"")</f>
        <v/>
      </c>
      <c r="AX429" s="6" t="str">
        <f>IF($W429=AX$4,MAX(AX$1:AX428)+1,"")</f>
        <v/>
      </c>
      <c r="AY429" s="6" t="str">
        <f>IF($W429=AY$4,MAX(AY$1:AY428)+1,"")</f>
        <v/>
      </c>
      <c r="AZ429" s="6" t="str">
        <f>IF($W429=AZ$4,MAX(AZ$1:AZ428)+1,"")</f>
        <v/>
      </c>
      <c r="BA429" s="6" t="str">
        <f>IF($W429=BA$4,MAX(BA$1:BA428)+1,"")</f>
        <v/>
      </c>
      <c r="BB429" s="6" t="str">
        <f>IF($W429=BB$4,MAX(BB$1:BB428)+1,"")</f>
        <v/>
      </c>
      <c r="BC429" s="6" t="str">
        <f>IF($W429=BC$4,MAX(BC$1:BC428)+1,"")</f>
        <v/>
      </c>
      <c r="BD429" s="6" t="str">
        <f>IF($W429=BD$4,MAX(BD$1:BD428)+1,"")</f>
        <v/>
      </c>
      <c r="BE429" s="6" t="str">
        <f>IF($W429=BE$4,MAX(BE$1:BE428)+1,"")</f>
        <v/>
      </c>
      <c r="BF429" s="6" t="str">
        <f>IF($W429=BF$4,MAX(BF$1:BF428)+1,"")</f>
        <v/>
      </c>
      <c r="BG429" s="6" t="str">
        <f>IF($W429=BG$4,MAX(BG$1:BG428)+1,"")</f>
        <v/>
      </c>
      <c r="BH429" s="6" t="str">
        <f>IF($W429=BH$4,MAX(BH$1:BH428)+1,"")</f>
        <v/>
      </c>
      <c r="BI429" s="6" t="str">
        <f>IF($W429=BI$4,MAX(BI$1:BI428)+1,"")</f>
        <v/>
      </c>
      <c r="BJ429" s="6" t="str">
        <f>IF($W429=BJ$4,MAX(BJ$1:BJ428)+1,"")</f>
        <v/>
      </c>
      <c r="BK429" s="6" t="str">
        <f>IF($W429=BK$4,MAX(BK$1:BK428)+1,"")</f>
        <v/>
      </c>
      <c r="BL429" s="6" t="str">
        <f>IF($W429=BL$4,MAX(BL$1:BL428)+1,"")</f>
        <v/>
      </c>
      <c r="BM429" s="6">
        <f>IF($W429=BM$4,MAX(BM$1:BM428)+1,"")</f>
        <v>2</v>
      </c>
      <c r="BN429" s="6" t="str">
        <f>IF($W429=BN$4,MAX(BN$1:BN428)+1,"")</f>
        <v/>
      </c>
      <c r="BO429" s="6" t="str">
        <f>IF($W429=BO$4,MAX(BO$1:BO428)+1,"")</f>
        <v/>
      </c>
      <c r="BP429" s="6" t="str">
        <f>IF($W429=BP$4,MAX(BP$1:BP428)+1,"")</f>
        <v/>
      </c>
      <c r="BQ429" s="6" t="str">
        <f>IF($W429=BQ$4,MAX(BQ$1:BQ428)+1,"")</f>
        <v/>
      </c>
      <c r="BR429" s="6" t="str">
        <f>IF($W429=BR$4,MAX(BR$1:BR428)+1,"")</f>
        <v/>
      </c>
      <c r="BS429" s="6" t="str">
        <f>IF($W429=BS$4,MAX(BS$1:BS428)+1,"")</f>
        <v/>
      </c>
      <c r="BT429" s="6" t="str">
        <f>IF($W429=BT$4,MAX(BT$1:BT428)+1,"")</f>
        <v/>
      </c>
      <c r="BU429" s="6" t="str">
        <f>IF($W429=BU$4,MAX(BU$1:BU428)+1,"")</f>
        <v/>
      </c>
      <c r="BV429" s="6" t="str">
        <f>IF($W429=BV$4,MAX(BV$1:BV428)+1,"")</f>
        <v/>
      </c>
      <c r="BW429" s="6" t="str">
        <f>IF($W429=BW$4,MAX(BW$1:BW428)+1,"")</f>
        <v/>
      </c>
      <c r="BX429" s="6" t="str">
        <f>IF($W429=BX$4,MAX(BX$1:BX428)+1,"")</f>
        <v/>
      </c>
      <c r="BY429" s="6" t="str">
        <f>IF($W429=BY$4,MAX(BY$1:BY428)+1,"")</f>
        <v/>
      </c>
      <c r="BZ429" s="6" t="str">
        <f>IF($W429=BZ$4,MAX(BZ$1:BZ428)+1,"")</f>
        <v/>
      </c>
      <c r="CA429" s="6" t="str">
        <f>IF($W429=CA$4,MAX(CA$1:CA428)+1,"")</f>
        <v/>
      </c>
      <c r="CB429" s="6" t="str">
        <f>IF($W429=CB$4,MAX(CB$1:CB428)+1,"")</f>
        <v/>
      </c>
      <c r="CC429" s="6" t="str">
        <f>IF($W429=CC$4,MAX(CC$1:CC428)+1,"")</f>
        <v/>
      </c>
      <c r="CD429" s="6" t="str">
        <f>IF($W429=CD$4,MAX(CD$1:CD428)+1,"")</f>
        <v/>
      </c>
      <c r="CE429" s="6" t="str">
        <f>IF($W429=CE$4,MAX(CE$1:CE428)+1,"")</f>
        <v/>
      </c>
      <c r="CF429" s="6" t="str">
        <f>IF($W429=CF$4,MAX(CF$1:CF428)+1,"")</f>
        <v/>
      </c>
      <c r="CG429" s="6" t="str">
        <f>IF($W429=CG$4,MAX(CG$1:CG428)+1,"")</f>
        <v/>
      </c>
      <c r="CH429" s="6" t="str">
        <f>IF($W429=CH$4,MAX(CH$1:CH428)+1,"")</f>
        <v/>
      </c>
      <c r="CI429" s="6" t="str">
        <f>IF($W429=CI$4,MAX(CI$1:CI428)+1,"")</f>
        <v/>
      </c>
      <c r="CJ429" s="6" t="str">
        <f>IF($W429=CJ$4,MAX(CJ$1:CJ428)+1,"")</f>
        <v/>
      </c>
      <c r="CK429" s="6" t="str">
        <f>IF($W429=CK$4,MAX(CK$1:CK428)+1,"")</f>
        <v/>
      </c>
      <c r="CL429" s="6" t="str">
        <f>IF($W429=CL$4,MAX(CL$1:CL428)+1,"")</f>
        <v/>
      </c>
      <c r="CM429" s="6" t="str">
        <f>IF($W429=CM$4,MAX(CM$1:CM428)+1,"")</f>
        <v/>
      </c>
      <c r="CN429" s="6" t="str">
        <f>IF($W429=CN$4,MAX(CN$1:CN428)+1,"")</f>
        <v/>
      </c>
      <c r="CO429" s="6" t="str">
        <f>IF($W429=CO$4,MAX(CO$1:CO428)+1,"")</f>
        <v/>
      </c>
      <c r="CP429" s="6" t="str">
        <f>IF($W429=CP$4,MAX(CP$1:CP428)+1,"")</f>
        <v/>
      </c>
      <c r="CQ429" s="6" t="str">
        <f>IF($W429=CQ$4,MAX(CQ$1:CQ428)+1,"")</f>
        <v/>
      </c>
      <c r="CR429" s="6" t="str">
        <f>IF($W429=CR$4,MAX(CR$1:CR428)+1,"")</f>
        <v/>
      </c>
      <c r="CS429" s="6" t="str">
        <f>IF($W429=CS$4,MAX(CS$1:CS428)+1,"")</f>
        <v/>
      </c>
      <c r="CT429" s="5">
        <f t="shared" si="95"/>
        <v>2</v>
      </c>
      <c r="CU429" s="6" t="str">
        <f t="shared" si="96"/>
        <v>1709901838918</v>
      </c>
      <c r="CV429" s="5" t="str">
        <f t="shared" si="97"/>
        <v>เด็กหญิง</v>
      </c>
      <c r="CW429" s="5" t="str" cm="1">
        <f t="array" ref="CW429">RIGHT(F429,MIN(LEN(SUBSTITUTE(F429,รายชื่อนักเรียนแยกห้อง!$AD$5:$AD$8,""))))</f>
        <v>ภิรัญญา</v>
      </c>
      <c r="CX429" s="6" t="str">
        <f t="shared" si="98"/>
        <v/>
      </c>
      <c r="CY429" s="6">
        <f t="shared" si="99"/>
        <v>0</v>
      </c>
      <c r="CZ429" s="5" t="str">
        <f t="shared" si="100"/>
        <v>มัธยมศึกษาปีที่ 3/3-</v>
      </c>
      <c r="DA429" s="5" t="str">
        <f t="shared" si="101"/>
        <v>มัธยมศึกษาปีที่ 3/3-0</v>
      </c>
      <c r="DC429" s="6" t="str">
        <f>IF(DB429="วิทย์-คณิต (เตรียมวิศวะ)",MAX($DC$1:DC428)+1,"")</f>
        <v/>
      </c>
      <c r="DD429" s="6" t="str">
        <f>IF(DB429="วิทย์-คณิต (วิทยาศาสตร์สุขภาพ)",MAX($DD$1:DD428)+1,"")</f>
        <v/>
      </c>
      <c r="DE429" s="6" t="str">
        <f>IF(DB429="ศิลป์การจัดการธุรกิจการค้าสมัยใหม่",MAX($DE$1:DE428)+1,"")</f>
        <v/>
      </c>
      <c r="DF429" s="6" t="str">
        <f>IF(DB429="ศิลป์ภาษาจีนเพื่อธุรกิจ 4.0",MAX($DF$1:DF428)+1,"")</f>
        <v/>
      </c>
      <c r="DG429" s="6" t="str">
        <f>IF(DB429="ศิลป์ภาษาอังกฤษเพื่อการสื่อสารธุรกิจ",MAX($DG$1:DG428)+1,"")</f>
        <v/>
      </c>
      <c r="DH429" s="6" t="str">
        <f>IF(DB429="นวัตกรรมการจัดการเกษตร",MAX($DH$1:DH428)+1,"")</f>
        <v/>
      </c>
      <c r="DI429" s="5">
        <f t="shared" si="102"/>
        <v>0</v>
      </c>
      <c r="DJ429" s="5" t="str">
        <f t="shared" si="103"/>
        <v>มัธยมศึกษาปีที่ 3/3-18</v>
      </c>
      <c r="DK429" s="5" t="str">
        <f t="shared" si="104"/>
        <v>-0</v>
      </c>
      <c r="DL429" s="5" t="str">
        <f t="shared" si="105"/>
        <v>มัธยมศึกษาปีที่ 3</v>
      </c>
    </row>
    <row r="430" spans="1:116">
      <c r="A430" s="5" t="str">
        <f t="shared" si="91"/>
        <v>มัธยมศึกษาปีที่ 3/3-19</v>
      </c>
      <c r="B430" s="5" t="str">
        <f t="shared" si="92"/>
        <v>ช68308-3</v>
      </c>
      <c r="C430" s="5" t="str">
        <f t="shared" si="93"/>
        <v>-0</v>
      </c>
      <c r="D430" s="8">
        <v>19</v>
      </c>
      <c r="E430" s="9" t="s">
        <v>1115</v>
      </c>
      <c r="F430" s="3" t="s">
        <v>1108</v>
      </c>
      <c r="G430" s="3" t="s">
        <v>1116</v>
      </c>
      <c r="H430" s="11">
        <v>1</v>
      </c>
      <c r="I430" s="11">
        <v>7</v>
      </c>
      <c r="J430" s="11">
        <v>0</v>
      </c>
      <c r="K430" s="11">
        <v>9</v>
      </c>
      <c r="L430" s="11">
        <v>9</v>
      </c>
      <c r="M430" s="11">
        <v>0</v>
      </c>
      <c r="N430" s="11">
        <v>1</v>
      </c>
      <c r="O430" s="11">
        <v>8</v>
      </c>
      <c r="P430" s="11">
        <v>6</v>
      </c>
      <c r="Q430" s="11">
        <v>4</v>
      </c>
      <c r="R430" s="11">
        <v>8</v>
      </c>
      <c r="S430" s="11">
        <v>8</v>
      </c>
      <c r="T430" s="11">
        <v>9</v>
      </c>
      <c r="U430" s="11" t="s">
        <v>585</v>
      </c>
      <c r="W430" s="6" t="str">
        <f>IF(X430="","",IF(X430=รายชื่อชมรม!$B$23,รายชื่อชมรม!$A$23,IF(X430=รายชื่อชมรม!$B$24,รายชื่อชมรม!$A$24,IF(X430=รายชื่อชมรม!$B$25,รายชื่อชมรม!$A$25,IF(X430=รายชื่อชมรม!$B$26,รายชื่อชมรม!$A$26,IF(X430=รายชื่อชมรม!$B$27,รายชื่อชมรม!$A$27,IF(X430=รายชื่อชมรม!$B$28,รายชื่อชมรม!$A$28,IF(X430=รายชื่อชมรม!$B$29,รายชื่อชมรม!$A$29,IF(X430=รายชื่อชมรม!$B$30,รายชื่อชมรม!$A$30,IF(X430=รายชื่อชมรม!$B$31,รายชื่อชมรม!$A$31,IF(X430=รายชื่อชมรม!$B$32,รายชื่อชมรม!$A$32,"-")))))))))))</f>
        <v>ช68308</v>
      </c>
      <c r="X430" s="6" t="s">
        <v>2322</v>
      </c>
      <c r="Y430" s="6" t="str">
        <f>IF(W430=0,"",IF(W430="-","",IF(W430="","",VLOOKUP(W430,รายชื่อชมรม!$A$3:$F$83,3,FALSE))))</f>
        <v>นางสาวอภิชยา  จิตรีเนื่อง</v>
      </c>
      <c r="Z430" s="6" t="str">
        <f>IF(Y430=$Z$4,MAX(Z$1:$Z429)+1,"")</f>
        <v/>
      </c>
      <c r="AA430" s="6" t="str">
        <f>IF($Y430=AA$4,MAX(AA$1:AA429)+1,"")</f>
        <v/>
      </c>
      <c r="AB430" s="6" t="str">
        <f>IF($Y430=AB$4,MAX(AB$1:AB429)+1,"")</f>
        <v/>
      </c>
      <c r="AC430" s="6" t="str">
        <f>IF($Y430=AC$4,MAX(AC$1:AC429)+1,"")</f>
        <v/>
      </c>
      <c r="AD430" s="6" t="str">
        <f>IF($Y430=AD$4,MAX(AD$1:AD429)+1,"")</f>
        <v/>
      </c>
      <c r="AE430" s="6" t="str">
        <f>IF($Y430=AE$4,MAX(AE$1:AE429)+1,"")</f>
        <v/>
      </c>
      <c r="AF430" s="6" t="str">
        <f>IF($Y430=AF$4,MAX(AF$1:AF429)+1,"")</f>
        <v/>
      </c>
      <c r="AG430" s="6" t="str">
        <f>IF($Y430=AG$4,MAX(AG$1:AG429)+1,"")</f>
        <v/>
      </c>
      <c r="AH430" s="6" t="str">
        <f>IF($Y430=AH$4,MAX(AH$1:AH429)+1,"")</f>
        <v/>
      </c>
      <c r="AI430" s="5">
        <f t="shared" si="94"/>
        <v>0</v>
      </c>
      <c r="AK430" s="6" t="str">
        <f>IF($W430=AK$4,MAX(AK$1:AK429)+1,"")</f>
        <v/>
      </c>
      <c r="AL430" s="6" t="str">
        <f>IF($W430=AL$4,MAX(AL$1:AL429)+1,"")</f>
        <v/>
      </c>
      <c r="AM430" s="6" t="str">
        <f>IF($W430=AM$4,MAX(AM$1:AM429)+1,"")</f>
        <v/>
      </c>
      <c r="AN430" s="6" t="str">
        <f>IF($W430=AN$4,MAX(AN$1:AN429)+1,"")</f>
        <v/>
      </c>
      <c r="AO430" s="6" t="str">
        <f>IF($W430=AO$4,MAX(AO$1:AO429)+1,"")</f>
        <v/>
      </c>
      <c r="AP430" s="6" t="str">
        <f>IF($W430=AP$4,MAX(AP$1:AP429)+1,"")</f>
        <v/>
      </c>
      <c r="AQ430" s="6" t="str">
        <f>IF($W430=AQ$4,MAX(AQ$1:AQ429)+1,"")</f>
        <v/>
      </c>
      <c r="AR430" s="6" t="str">
        <f>IF($W430=AR$4,MAX(AR$1:AR429)+1,"")</f>
        <v/>
      </c>
      <c r="AS430" s="6" t="str">
        <f>IF($W430=AS$4,MAX(AS$1:AS429)+1,"")</f>
        <v/>
      </c>
      <c r="AT430" s="6" t="str">
        <f>IF($W430=AT$4,MAX(AT$1:AT429)+1,"")</f>
        <v/>
      </c>
      <c r="AU430" s="6" t="str">
        <f>IF($W430=AU$4,MAX(AU$1:AU429)+1,"")</f>
        <v/>
      </c>
      <c r="AV430" s="6" t="str">
        <f>IF($W430=AV$4,MAX(AV$1:AV429)+1,"")</f>
        <v/>
      </c>
      <c r="AW430" s="6" t="str">
        <f>IF($W430=AW$4,MAX(AW$1:AW429)+1,"")</f>
        <v/>
      </c>
      <c r="AX430" s="6" t="str">
        <f>IF($W430=AX$4,MAX(AX$1:AX429)+1,"")</f>
        <v/>
      </c>
      <c r="AY430" s="6" t="str">
        <f>IF($W430=AY$4,MAX(AY$1:AY429)+1,"")</f>
        <v/>
      </c>
      <c r="AZ430" s="6" t="str">
        <f>IF($W430=AZ$4,MAX(AZ$1:AZ429)+1,"")</f>
        <v/>
      </c>
      <c r="BA430" s="6" t="str">
        <f>IF($W430=BA$4,MAX(BA$1:BA429)+1,"")</f>
        <v/>
      </c>
      <c r="BB430" s="6" t="str">
        <f>IF($W430=BB$4,MAX(BB$1:BB429)+1,"")</f>
        <v/>
      </c>
      <c r="BC430" s="6" t="str">
        <f>IF($W430=BC$4,MAX(BC$1:BC429)+1,"")</f>
        <v/>
      </c>
      <c r="BD430" s="6" t="str">
        <f>IF($W430=BD$4,MAX(BD$1:BD429)+1,"")</f>
        <v/>
      </c>
      <c r="BE430" s="6" t="str">
        <f>IF($W430=BE$4,MAX(BE$1:BE429)+1,"")</f>
        <v/>
      </c>
      <c r="BF430" s="6" t="str">
        <f>IF($W430=BF$4,MAX(BF$1:BF429)+1,"")</f>
        <v/>
      </c>
      <c r="BG430" s="6" t="str">
        <f>IF($W430=BG$4,MAX(BG$1:BG429)+1,"")</f>
        <v/>
      </c>
      <c r="BH430" s="6" t="str">
        <f>IF($W430=BH$4,MAX(BH$1:BH429)+1,"")</f>
        <v/>
      </c>
      <c r="BI430" s="6" t="str">
        <f>IF($W430=BI$4,MAX(BI$1:BI429)+1,"")</f>
        <v/>
      </c>
      <c r="BJ430" s="6" t="str">
        <f>IF($W430=BJ$4,MAX(BJ$1:BJ429)+1,"")</f>
        <v/>
      </c>
      <c r="BK430" s="6" t="str">
        <f>IF($W430=BK$4,MAX(BK$1:BK429)+1,"")</f>
        <v/>
      </c>
      <c r="BL430" s="6" t="str">
        <f>IF($W430=BL$4,MAX(BL$1:BL429)+1,"")</f>
        <v/>
      </c>
      <c r="BM430" s="6">
        <f>IF($W430=BM$4,MAX(BM$1:BM429)+1,"")</f>
        <v>3</v>
      </c>
      <c r="BN430" s="6" t="str">
        <f>IF($W430=BN$4,MAX(BN$1:BN429)+1,"")</f>
        <v/>
      </c>
      <c r="BO430" s="6" t="str">
        <f>IF($W430=BO$4,MAX(BO$1:BO429)+1,"")</f>
        <v/>
      </c>
      <c r="BP430" s="6" t="str">
        <f>IF($W430=BP$4,MAX(BP$1:BP429)+1,"")</f>
        <v/>
      </c>
      <c r="BQ430" s="6" t="str">
        <f>IF($W430=BQ$4,MAX(BQ$1:BQ429)+1,"")</f>
        <v/>
      </c>
      <c r="BR430" s="6" t="str">
        <f>IF($W430=BR$4,MAX(BR$1:BR429)+1,"")</f>
        <v/>
      </c>
      <c r="BS430" s="6" t="str">
        <f>IF($W430=BS$4,MAX(BS$1:BS429)+1,"")</f>
        <v/>
      </c>
      <c r="BT430" s="6" t="str">
        <f>IF($W430=BT$4,MAX(BT$1:BT429)+1,"")</f>
        <v/>
      </c>
      <c r="BU430" s="6" t="str">
        <f>IF($W430=BU$4,MAX(BU$1:BU429)+1,"")</f>
        <v/>
      </c>
      <c r="BV430" s="6" t="str">
        <f>IF($W430=BV$4,MAX(BV$1:BV429)+1,"")</f>
        <v/>
      </c>
      <c r="BW430" s="6" t="str">
        <f>IF($W430=BW$4,MAX(BW$1:BW429)+1,"")</f>
        <v/>
      </c>
      <c r="BX430" s="6" t="str">
        <f>IF($W430=BX$4,MAX(BX$1:BX429)+1,"")</f>
        <v/>
      </c>
      <c r="BY430" s="6" t="str">
        <f>IF($W430=BY$4,MAX(BY$1:BY429)+1,"")</f>
        <v/>
      </c>
      <c r="BZ430" s="6" t="str">
        <f>IF($W430=BZ$4,MAX(BZ$1:BZ429)+1,"")</f>
        <v/>
      </c>
      <c r="CA430" s="6" t="str">
        <f>IF($W430=CA$4,MAX(CA$1:CA429)+1,"")</f>
        <v/>
      </c>
      <c r="CB430" s="6" t="str">
        <f>IF($W430=CB$4,MAX(CB$1:CB429)+1,"")</f>
        <v/>
      </c>
      <c r="CC430" s="6" t="str">
        <f>IF($W430=CC$4,MAX(CC$1:CC429)+1,"")</f>
        <v/>
      </c>
      <c r="CD430" s="6" t="str">
        <f>IF($W430=CD$4,MAX(CD$1:CD429)+1,"")</f>
        <v/>
      </c>
      <c r="CE430" s="6" t="str">
        <f>IF($W430=CE$4,MAX(CE$1:CE429)+1,"")</f>
        <v/>
      </c>
      <c r="CF430" s="6" t="str">
        <f>IF($W430=CF$4,MAX(CF$1:CF429)+1,"")</f>
        <v/>
      </c>
      <c r="CG430" s="6" t="str">
        <f>IF($W430=CG$4,MAX(CG$1:CG429)+1,"")</f>
        <v/>
      </c>
      <c r="CH430" s="6" t="str">
        <f>IF($W430=CH$4,MAX(CH$1:CH429)+1,"")</f>
        <v/>
      </c>
      <c r="CI430" s="6" t="str">
        <f>IF($W430=CI$4,MAX(CI$1:CI429)+1,"")</f>
        <v/>
      </c>
      <c r="CJ430" s="6" t="str">
        <f>IF($W430=CJ$4,MAX(CJ$1:CJ429)+1,"")</f>
        <v/>
      </c>
      <c r="CK430" s="6" t="str">
        <f>IF($W430=CK$4,MAX(CK$1:CK429)+1,"")</f>
        <v/>
      </c>
      <c r="CL430" s="6" t="str">
        <f>IF($W430=CL$4,MAX(CL$1:CL429)+1,"")</f>
        <v/>
      </c>
      <c r="CM430" s="6" t="str">
        <f>IF($W430=CM$4,MAX(CM$1:CM429)+1,"")</f>
        <v/>
      </c>
      <c r="CN430" s="6" t="str">
        <f>IF($W430=CN$4,MAX(CN$1:CN429)+1,"")</f>
        <v/>
      </c>
      <c r="CO430" s="6" t="str">
        <f>IF($W430=CO$4,MAX(CO$1:CO429)+1,"")</f>
        <v/>
      </c>
      <c r="CP430" s="6" t="str">
        <f>IF($W430=CP$4,MAX(CP$1:CP429)+1,"")</f>
        <v/>
      </c>
      <c r="CQ430" s="6" t="str">
        <f>IF($W430=CQ$4,MAX(CQ$1:CQ429)+1,"")</f>
        <v/>
      </c>
      <c r="CR430" s="6" t="str">
        <f>IF($W430=CR$4,MAX(CR$1:CR429)+1,"")</f>
        <v/>
      </c>
      <c r="CS430" s="6" t="str">
        <f>IF($W430=CS$4,MAX(CS$1:CS429)+1,"")</f>
        <v/>
      </c>
      <c r="CT430" s="5">
        <f t="shared" si="95"/>
        <v>3</v>
      </c>
      <c r="CU430" s="6" t="str">
        <f t="shared" si="96"/>
        <v>1709901864889</v>
      </c>
      <c r="CV430" s="5" t="str">
        <f t="shared" si="97"/>
        <v>เด็กหญิง</v>
      </c>
      <c r="CW430" s="5" t="str" cm="1">
        <f t="array" ref="CW430">RIGHT(F430,MIN(LEN(SUBSTITUTE(F430,รายชื่อนักเรียนแยกห้อง!$AD$5:$AD$8,""))))</f>
        <v>อัจจิมา</v>
      </c>
      <c r="CX430" s="6" t="str">
        <f t="shared" si="98"/>
        <v/>
      </c>
      <c r="CY430" s="6">
        <f t="shared" si="99"/>
        <v>0</v>
      </c>
      <c r="CZ430" s="5" t="str">
        <f t="shared" si="100"/>
        <v>มัธยมศึกษาปีที่ 3/3-</v>
      </c>
      <c r="DA430" s="5" t="str">
        <f t="shared" si="101"/>
        <v>มัธยมศึกษาปีที่ 3/3-0</v>
      </c>
      <c r="DC430" s="6" t="str">
        <f>IF(DB430="วิทย์-คณิต (เตรียมวิศวะ)",MAX($DC$1:DC429)+1,"")</f>
        <v/>
      </c>
      <c r="DD430" s="6" t="str">
        <f>IF(DB430="วิทย์-คณิต (วิทยาศาสตร์สุขภาพ)",MAX($DD$1:DD429)+1,"")</f>
        <v/>
      </c>
      <c r="DE430" s="6" t="str">
        <f>IF(DB430="ศิลป์การจัดการธุรกิจการค้าสมัยใหม่",MAX($DE$1:DE429)+1,"")</f>
        <v/>
      </c>
      <c r="DF430" s="6" t="str">
        <f>IF(DB430="ศิลป์ภาษาจีนเพื่อธุรกิจ 4.0",MAX($DF$1:DF429)+1,"")</f>
        <v/>
      </c>
      <c r="DG430" s="6" t="str">
        <f>IF(DB430="ศิลป์ภาษาอังกฤษเพื่อการสื่อสารธุรกิจ",MAX($DG$1:DG429)+1,"")</f>
        <v/>
      </c>
      <c r="DH430" s="6" t="str">
        <f>IF(DB430="นวัตกรรมการจัดการเกษตร",MAX($DH$1:DH429)+1,"")</f>
        <v/>
      </c>
      <c r="DI430" s="5">
        <f t="shared" si="102"/>
        <v>0</v>
      </c>
      <c r="DJ430" s="5" t="str">
        <f t="shared" si="103"/>
        <v>มัธยมศึกษาปีที่ 3/3-19</v>
      </c>
      <c r="DK430" s="5" t="str">
        <f t="shared" si="104"/>
        <v>-0</v>
      </c>
      <c r="DL430" s="5" t="str">
        <f t="shared" si="105"/>
        <v>มัธยมศึกษาปีที่ 3</v>
      </c>
    </row>
    <row r="431" spans="1:116">
      <c r="A431" s="5" t="str">
        <f t="shared" si="91"/>
        <v>มัธยมศึกษาปีที่ 3/3-20</v>
      </c>
      <c r="B431" s="5" t="str">
        <f t="shared" si="92"/>
        <v>ช68301-6</v>
      </c>
      <c r="C431" s="5" t="str">
        <f t="shared" si="93"/>
        <v>-0</v>
      </c>
      <c r="D431" s="8">
        <v>20</v>
      </c>
      <c r="E431" s="9" t="s">
        <v>1117</v>
      </c>
      <c r="F431" s="3" t="s">
        <v>1118</v>
      </c>
      <c r="G431" s="3" t="s">
        <v>1119</v>
      </c>
      <c r="H431" s="11">
        <v>1</v>
      </c>
      <c r="I431" s="11">
        <v>7</v>
      </c>
      <c r="J431" s="11">
        <v>0</v>
      </c>
      <c r="K431" s="11">
        <v>9</v>
      </c>
      <c r="L431" s="11">
        <v>9</v>
      </c>
      <c r="M431" s="11">
        <v>0</v>
      </c>
      <c r="N431" s="11">
        <v>1</v>
      </c>
      <c r="O431" s="11">
        <v>8</v>
      </c>
      <c r="P431" s="11">
        <v>4</v>
      </c>
      <c r="Q431" s="11">
        <v>5</v>
      </c>
      <c r="R431" s="11">
        <v>7</v>
      </c>
      <c r="S431" s="11">
        <v>4</v>
      </c>
      <c r="T431" s="11">
        <v>4</v>
      </c>
      <c r="U431" s="11" t="s">
        <v>585</v>
      </c>
      <c r="W431" s="6" t="str">
        <f>IF(X431="","",IF(X431=รายชื่อชมรม!$B$23,รายชื่อชมรม!$A$23,IF(X431=รายชื่อชมรม!$B$24,รายชื่อชมรม!$A$24,IF(X431=รายชื่อชมรม!$B$25,รายชื่อชมรม!$A$25,IF(X431=รายชื่อชมรม!$B$26,รายชื่อชมรม!$A$26,IF(X431=รายชื่อชมรม!$B$27,รายชื่อชมรม!$A$27,IF(X431=รายชื่อชมรม!$B$28,รายชื่อชมรม!$A$28,IF(X431=รายชื่อชมรม!$B$29,รายชื่อชมรม!$A$29,IF(X431=รายชื่อชมรม!$B$30,รายชื่อชมรม!$A$30,IF(X431=รายชื่อชมรม!$B$31,รายชื่อชมรม!$A$31,IF(X431=รายชื่อชมรม!$B$32,รายชื่อชมรม!$A$32,"-")))))))))))</f>
        <v>ช68301</v>
      </c>
      <c r="X431" s="6" t="s">
        <v>2305</v>
      </c>
      <c r="Y431" s="6" t="str">
        <f>IF(W431=0,"",IF(W431="-","",IF(W431="","",VLOOKUP(W431,รายชื่อชมรม!$A$3:$F$83,3,FALSE))))</f>
        <v>นางโสจาริน  อินทรเรือง</v>
      </c>
      <c r="Z431" s="6" t="str">
        <f>IF(Y431=$Z$4,MAX(Z$1:$Z430)+1,"")</f>
        <v/>
      </c>
      <c r="AA431" s="6" t="str">
        <f>IF($Y431=AA$4,MAX(AA$1:AA430)+1,"")</f>
        <v/>
      </c>
      <c r="AB431" s="6" t="str">
        <f>IF($Y431=AB$4,MAX(AB$1:AB430)+1,"")</f>
        <v/>
      </c>
      <c r="AC431" s="6" t="str">
        <f>IF($Y431=AC$4,MAX(AC$1:AC430)+1,"")</f>
        <v/>
      </c>
      <c r="AD431" s="6" t="str">
        <f>IF($Y431=AD$4,MAX(AD$1:AD430)+1,"")</f>
        <v/>
      </c>
      <c r="AE431" s="6" t="str">
        <f>IF($Y431=AE$4,MAX(AE$1:AE430)+1,"")</f>
        <v/>
      </c>
      <c r="AF431" s="6" t="str">
        <f>IF($Y431=AF$4,MAX(AF$1:AF430)+1,"")</f>
        <v/>
      </c>
      <c r="AG431" s="6" t="str">
        <f>IF($Y431=AG$4,MAX(AG$1:AG430)+1,"")</f>
        <v/>
      </c>
      <c r="AH431" s="6" t="str">
        <f>IF($Y431=AH$4,MAX(AH$1:AH430)+1,"")</f>
        <v/>
      </c>
      <c r="AI431" s="5">
        <f t="shared" si="94"/>
        <v>0</v>
      </c>
      <c r="AK431" s="6" t="str">
        <f>IF($W431=AK$4,MAX(AK$1:AK430)+1,"")</f>
        <v/>
      </c>
      <c r="AL431" s="6" t="str">
        <f>IF($W431=AL$4,MAX(AL$1:AL430)+1,"")</f>
        <v/>
      </c>
      <c r="AM431" s="6" t="str">
        <f>IF($W431=AM$4,MAX(AM$1:AM430)+1,"")</f>
        <v/>
      </c>
      <c r="AN431" s="6" t="str">
        <f>IF($W431=AN$4,MAX(AN$1:AN430)+1,"")</f>
        <v/>
      </c>
      <c r="AO431" s="6" t="str">
        <f>IF($W431=AO$4,MAX(AO$1:AO430)+1,"")</f>
        <v/>
      </c>
      <c r="AP431" s="6" t="str">
        <f>IF($W431=AP$4,MAX(AP$1:AP430)+1,"")</f>
        <v/>
      </c>
      <c r="AQ431" s="6" t="str">
        <f>IF($W431=AQ$4,MAX(AQ$1:AQ430)+1,"")</f>
        <v/>
      </c>
      <c r="AR431" s="6" t="str">
        <f>IF($W431=AR$4,MAX(AR$1:AR430)+1,"")</f>
        <v/>
      </c>
      <c r="AS431" s="6" t="str">
        <f>IF($W431=AS$4,MAX(AS$1:AS430)+1,"")</f>
        <v/>
      </c>
      <c r="AT431" s="6" t="str">
        <f>IF($W431=AT$4,MAX(AT$1:AT430)+1,"")</f>
        <v/>
      </c>
      <c r="AU431" s="6" t="str">
        <f>IF($W431=AU$4,MAX(AU$1:AU430)+1,"")</f>
        <v/>
      </c>
      <c r="AV431" s="6" t="str">
        <f>IF($W431=AV$4,MAX(AV$1:AV430)+1,"")</f>
        <v/>
      </c>
      <c r="AW431" s="6" t="str">
        <f>IF($W431=AW$4,MAX(AW$1:AW430)+1,"")</f>
        <v/>
      </c>
      <c r="AX431" s="6" t="str">
        <f>IF($W431=AX$4,MAX(AX$1:AX430)+1,"")</f>
        <v/>
      </c>
      <c r="AY431" s="6" t="str">
        <f>IF($W431=AY$4,MAX(AY$1:AY430)+1,"")</f>
        <v/>
      </c>
      <c r="AZ431" s="6" t="str">
        <f>IF($W431=AZ$4,MAX(AZ$1:AZ430)+1,"")</f>
        <v/>
      </c>
      <c r="BA431" s="6" t="str">
        <f>IF($W431=BA$4,MAX(BA$1:BA430)+1,"")</f>
        <v/>
      </c>
      <c r="BB431" s="6" t="str">
        <f>IF($W431=BB$4,MAX(BB$1:BB430)+1,"")</f>
        <v/>
      </c>
      <c r="BC431" s="6" t="str">
        <f>IF($W431=BC$4,MAX(BC$1:BC430)+1,"")</f>
        <v/>
      </c>
      <c r="BD431" s="6" t="str">
        <f>IF($W431=BD$4,MAX(BD$1:BD430)+1,"")</f>
        <v/>
      </c>
      <c r="BE431" s="6" t="str">
        <f>IF($W431=BE$4,MAX(BE$1:BE430)+1,"")</f>
        <v/>
      </c>
      <c r="BF431" s="6">
        <f>IF($W431=BF$4,MAX(BF$1:BF430)+1,"")</f>
        <v>6</v>
      </c>
      <c r="BG431" s="6" t="str">
        <f>IF($W431=BG$4,MAX(BG$1:BG430)+1,"")</f>
        <v/>
      </c>
      <c r="BH431" s="6" t="str">
        <f>IF($W431=BH$4,MAX(BH$1:BH430)+1,"")</f>
        <v/>
      </c>
      <c r="BI431" s="6" t="str">
        <f>IF($W431=BI$4,MAX(BI$1:BI430)+1,"")</f>
        <v/>
      </c>
      <c r="BJ431" s="6" t="str">
        <f>IF($W431=BJ$4,MAX(BJ$1:BJ430)+1,"")</f>
        <v/>
      </c>
      <c r="BK431" s="6" t="str">
        <f>IF($W431=BK$4,MAX(BK$1:BK430)+1,"")</f>
        <v/>
      </c>
      <c r="BL431" s="6" t="str">
        <f>IF($W431=BL$4,MAX(BL$1:BL430)+1,"")</f>
        <v/>
      </c>
      <c r="BM431" s="6" t="str">
        <f>IF($W431=BM$4,MAX(BM$1:BM430)+1,"")</f>
        <v/>
      </c>
      <c r="BN431" s="6" t="str">
        <f>IF($W431=BN$4,MAX(BN$1:BN430)+1,"")</f>
        <v/>
      </c>
      <c r="BO431" s="6" t="str">
        <f>IF($W431=BO$4,MAX(BO$1:BO430)+1,"")</f>
        <v/>
      </c>
      <c r="BP431" s="6" t="str">
        <f>IF($W431=BP$4,MAX(BP$1:BP430)+1,"")</f>
        <v/>
      </c>
      <c r="BQ431" s="6" t="str">
        <f>IF($W431=BQ$4,MAX(BQ$1:BQ430)+1,"")</f>
        <v/>
      </c>
      <c r="BR431" s="6" t="str">
        <f>IF($W431=BR$4,MAX(BR$1:BR430)+1,"")</f>
        <v/>
      </c>
      <c r="BS431" s="6" t="str">
        <f>IF($W431=BS$4,MAX(BS$1:BS430)+1,"")</f>
        <v/>
      </c>
      <c r="BT431" s="6" t="str">
        <f>IF($W431=BT$4,MAX(BT$1:BT430)+1,"")</f>
        <v/>
      </c>
      <c r="BU431" s="6" t="str">
        <f>IF($W431=BU$4,MAX(BU$1:BU430)+1,"")</f>
        <v/>
      </c>
      <c r="BV431" s="6" t="str">
        <f>IF($W431=BV$4,MAX(BV$1:BV430)+1,"")</f>
        <v/>
      </c>
      <c r="BW431" s="6" t="str">
        <f>IF($W431=BW$4,MAX(BW$1:BW430)+1,"")</f>
        <v/>
      </c>
      <c r="BX431" s="6" t="str">
        <f>IF($W431=BX$4,MAX(BX$1:BX430)+1,"")</f>
        <v/>
      </c>
      <c r="BY431" s="6" t="str">
        <f>IF($W431=BY$4,MAX(BY$1:BY430)+1,"")</f>
        <v/>
      </c>
      <c r="BZ431" s="6" t="str">
        <f>IF($W431=BZ$4,MAX(BZ$1:BZ430)+1,"")</f>
        <v/>
      </c>
      <c r="CA431" s="6" t="str">
        <f>IF($W431=CA$4,MAX(CA$1:CA430)+1,"")</f>
        <v/>
      </c>
      <c r="CB431" s="6" t="str">
        <f>IF($W431=CB$4,MAX(CB$1:CB430)+1,"")</f>
        <v/>
      </c>
      <c r="CC431" s="6" t="str">
        <f>IF($W431=CC$4,MAX(CC$1:CC430)+1,"")</f>
        <v/>
      </c>
      <c r="CD431" s="6" t="str">
        <f>IF($W431=CD$4,MAX(CD$1:CD430)+1,"")</f>
        <v/>
      </c>
      <c r="CE431" s="6" t="str">
        <f>IF($W431=CE$4,MAX(CE$1:CE430)+1,"")</f>
        <v/>
      </c>
      <c r="CF431" s="6" t="str">
        <f>IF($W431=CF$4,MAX(CF$1:CF430)+1,"")</f>
        <v/>
      </c>
      <c r="CG431" s="6" t="str">
        <f>IF($W431=CG$4,MAX(CG$1:CG430)+1,"")</f>
        <v/>
      </c>
      <c r="CH431" s="6" t="str">
        <f>IF($W431=CH$4,MAX(CH$1:CH430)+1,"")</f>
        <v/>
      </c>
      <c r="CI431" s="6" t="str">
        <f>IF($W431=CI$4,MAX(CI$1:CI430)+1,"")</f>
        <v/>
      </c>
      <c r="CJ431" s="6" t="str">
        <f>IF($W431=CJ$4,MAX(CJ$1:CJ430)+1,"")</f>
        <v/>
      </c>
      <c r="CK431" s="6" t="str">
        <f>IF($W431=CK$4,MAX(CK$1:CK430)+1,"")</f>
        <v/>
      </c>
      <c r="CL431" s="6" t="str">
        <f>IF($W431=CL$4,MAX(CL$1:CL430)+1,"")</f>
        <v/>
      </c>
      <c r="CM431" s="6" t="str">
        <f>IF($W431=CM$4,MAX(CM$1:CM430)+1,"")</f>
        <v/>
      </c>
      <c r="CN431" s="6" t="str">
        <f>IF($W431=CN$4,MAX(CN$1:CN430)+1,"")</f>
        <v/>
      </c>
      <c r="CO431" s="6" t="str">
        <f>IF($W431=CO$4,MAX(CO$1:CO430)+1,"")</f>
        <v/>
      </c>
      <c r="CP431" s="6" t="str">
        <f>IF($W431=CP$4,MAX(CP$1:CP430)+1,"")</f>
        <v/>
      </c>
      <c r="CQ431" s="6" t="str">
        <f>IF($W431=CQ$4,MAX(CQ$1:CQ430)+1,"")</f>
        <v/>
      </c>
      <c r="CR431" s="6" t="str">
        <f>IF($W431=CR$4,MAX(CR$1:CR430)+1,"")</f>
        <v/>
      </c>
      <c r="CS431" s="6" t="str">
        <f>IF($W431=CS$4,MAX(CS$1:CS430)+1,"")</f>
        <v/>
      </c>
      <c r="CT431" s="5">
        <f t="shared" si="95"/>
        <v>6</v>
      </c>
      <c r="CU431" s="6" t="str">
        <f t="shared" si="96"/>
        <v>1709901845744</v>
      </c>
      <c r="CV431" s="5" t="str">
        <f t="shared" si="97"/>
        <v>เด็กหญิง</v>
      </c>
      <c r="CW431" s="5" t="str" cm="1">
        <f t="array" ref="CW431">RIGHT(F431,MIN(LEN(SUBSTITUTE(F431,รายชื่อนักเรียนแยกห้อง!$AD$5:$AD$8,""))))</f>
        <v>ปณิชา</v>
      </c>
      <c r="CX431" s="6" t="str">
        <f t="shared" si="98"/>
        <v/>
      </c>
      <c r="CY431" s="6">
        <f t="shared" si="99"/>
        <v>0</v>
      </c>
      <c r="CZ431" s="5" t="str">
        <f t="shared" si="100"/>
        <v>มัธยมศึกษาปีที่ 3/3-</v>
      </c>
      <c r="DA431" s="5" t="str">
        <f t="shared" si="101"/>
        <v>มัธยมศึกษาปีที่ 3/3-0</v>
      </c>
      <c r="DC431" s="6" t="str">
        <f>IF(DB431="วิทย์-คณิต (เตรียมวิศวะ)",MAX($DC$1:DC430)+1,"")</f>
        <v/>
      </c>
      <c r="DD431" s="6" t="str">
        <f>IF(DB431="วิทย์-คณิต (วิทยาศาสตร์สุขภาพ)",MAX($DD$1:DD430)+1,"")</f>
        <v/>
      </c>
      <c r="DE431" s="6" t="str">
        <f>IF(DB431="ศิลป์การจัดการธุรกิจการค้าสมัยใหม่",MAX($DE$1:DE430)+1,"")</f>
        <v/>
      </c>
      <c r="DF431" s="6" t="str">
        <f>IF(DB431="ศิลป์ภาษาจีนเพื่อธุรกิจ 4.0",MAX($DF$1:DF430)+1,"")</f>
        <v/>
      </c>
      <c r="DG431" s="6" t="str">
        <f>IF(DB431="ศิลป์ภาษาอังกฤษเพื่อการสื่อสารธุรกิจ",MAX($DG$1:DG430)+1,"")</f>
        <v/>
      </c>
      <c r="DH431" s="6" t="str">
        <f>IF(DB431="นวัตกรรมการจัดการเกษตร",MAX($DH$1:DH430)+1,"")</f>
        <v/>
      </c>
      <c r="DI431" s="5">
        <f t="shared" si="102"/>
        <v>0</v>
      </c>
      <c r="DJ431" s="5" t="str">
        <f t="shared" si="103"/>
        <v>มัธยมศึกษาปีที่ 3/3-20</v>
      </c>
      <c r="DK431" s="5" t="str">
        <f t="shared" si="104"/>
        <v>-0</v>
      </c>
      <c r="DL431" s="5" t="str">
        <f t="shared" si="105"/>
        <v>มัธยมศึกษาปีที่ 3</v>
      </c>
    </row>
    <row r="432" spans="1:116">
      <c r="A432" s="5" t="str">
        <f t="shared" ref="A432:A495" si="106">U432&amp;"-"&amp;D432</f>
        <v>มัธยมศึกษาปีที่ 3/3-21</v>
      </c>
      <c r="B432" s="5" t="str">
        <f t="shared" si="92"/>
        <v>ช68308-4</v>
      </c>
      <c r="C432" s="5" t="str">
        <f t="shared" si="93"/>
        <v>-0</v>
      </c>
      <c r="D432" s="8">
        <v>21</v>
      </c>
      <c r="E432" s="9" t="s">
        <v>1120</v>
      </c>
      <c r="F432" s="3" t="s">
        <v>1121</v>
      </c>
      <c r="G432" s="3" t="s">
        <v>1122</v>
      </c>
      <c r="H432" s="11">
        <v>1</v>
      </c>
      <c r="I432" s="11">
        <v>7</v>
      </c>
      <c r="J432" s="11">
        <v>0</v>
      </c>
      <c r="K432" s="11">
        <v>9</v>
      </c>
      <c r="L432" s="11">
        <v>9</v>
      </c>
      <c r="M432" s="11">
        <v>0</v>
      </c>
      <c r="N432" s="11">
        <v>1</v>
      </c>
      <c r="O432" s="11">
        <v>8</v>
      </c>
      <c r="P432" s="11">
        <v>4</v>
      </c>
      <c r="Q432" s="11">
        <v>5</v>
      </c>
      <c r="R432" s="11">
        <v>7</v>
      </c>
      <c r="S432" s="11">
        <v>3</v>
      </c>
      <c r="T432" s="11">
        <v>6</v>
      </c>
      <c r="U432" s="11" t="s">
        <v>585</v>
      </c>
      <c r="W432" s="6" t="str">
        <f>IF(X432="","",IF(X432=รายชื่อชมรม!$B$23,รายชื่อชมรม!$A$23,IF(X432=รายชื่อชมรม!$B$24,รายชื่อชมรม!$A$24,IF(X432=รายชื่อชมรม!$B$25,รายชื่อชมรม!$A$25,IF(X432=รายชื่อชมรม!$B$26,รายชื่อชมรม!$A$26,IF(X432=รายชื่อชมรม!$B$27,รายชื่อชมรม!$A$27,IF(X432=รายชื่อชมรม!$B$28,รายชื่อชมรม!$A$28,IF(X432=รายชื่อชมรม!$B$29,รายชื่อชมรม!$A$29,IF(X432=รายชื่อชมรม!$B$30,รายชื่อชมรม!$A$30,IF(X432=รายชื่อชมรม!$B$31,รายชื่อชมรม!$A$31,IF(X432=รายชื่อชมรม!$B$32,รายชื่อชมรม!$A$32,"-")))))))))))</f>
        <v>ช68308</v>
      </c>
      <c r="X432" s="6" t="s">
        <v>2322</v>
      </c>
      <c r="Y432" s="6" t="str">
        <f>IF(W432=0,"",IF(W432="-","",IF(W432="","",VLOOKUP(W432,รายชื่อชมรม!$A$3:$F$83,3,FALSE))))</f>
        <v>นางสาวอภิชยา  จิตรีเนื่อง</v>
      </c>
      <c r="Z432" s="6" t="str">
        <f>IF(Y432=$Z$4,MAX(Z$1:$Z431)+1,"")</f>
        <v/>
      </c>
      <c r="AA432" s="6" t="str">
        <f>IF($Y432=AA$4,MAX(AA$1:AA431)+1,"")</f>
        <v/>
      </c>
      <c r="AB432" s="6" t="str">
        <f>IF($Y432=AB$4,MAX(AB$1:AB431)+1,"")</f>
        <v/>
      </c>
      <c r="AC432" s="6" t="str">
        <f>IF($Y432=AC$4,MAX(AC$1:AC431)+1,"")</f>
        <v/>
      </c>
      <c r="AD432" s="6" t="str">
        <f>IF($Y432=AD$4,MAX(AD$1:AD431)+1,"")</f>
        <v/>
      </c>
      <c r="AE432" s="6" t="str">
        <f>IF($Y432=AE$4,MAX(AE$1:AE431)+1,"")</f>
        <v/>
      </c>
      <c r="AF432" s="6" t="str">
        <f>IF($Y432=AF$4,MAX(AF$1:AF431)+1,"")</f>
        <v/>
      </c>
      <c r="AG432" s="6" t="str">
        <f>IF($Y432=AG$4,MAX(AG$1:AG431)+1,"")</f>
        <v/>
      </c>
      <c r="AH432" s="6" t="str">
        <f>IF($Y432=AH$4,MAX(AH$1:AH431)+1,"")</f>
        <v/>
      </c>
      <c r="AI432" s="5">
        <f t="shared" si="94"/>
        <v>0</v>
      </c>
      <c r="AK432" s="6" t="str">
        <f>IF($W432=AK$4,MAX(AK$1:AK431)+1,"")</f>
        <v/>
      </c>
      <c r="AL432" s="6" t="str">
        <f>IF($W432=AL$4,MAX(AL$1:AL431)+1,"")</f>
        <v/>
      </c>
      <c r="AM432" s="6" t="str">
        <f>IF($W432=AM$4,MAX(AM$1:AM431)+1,"")</f>
        <v/>
      </c>
      <c r="AN432" s="6" t="str">
        <f>IF($W432=AN$4,MAX(AN$1:AN431)+1,"")</f>
        <v/>
      </c>
      <c r="AO432" s="6" t="str">
        <f>IF($W432=AO$4,MAX(AO$1:AO431)+1,"")</f>
        <v/>
      </c>
      <c r="AP432" s="6" t="str">
        <f>IF($W432=AP$4,MAX(AP$1:AP431)+1,"")</f>
        <v/>
      </c>
      <c r="AQ432" s="6" t="str">
        <f>IF($W432=AQ$4,MAX(AQ$1:AQ431)+1,"")</f>
        <v/>
      </c>
      <c r="AR432" s="6" t="str">
        <f>IF($W432=AR$4,MAX(AR$1:AR431)+1,"")</f>
        <v/>
      </c>
      <c r="AS432" s="6" t="str">
        <f>IF($W432=AS$4,MAX(AS$1:AS431)+1,"")</f>
        <v/>
      </c>
      <c r="AT432" s="6" t="str">
        <f>IF($W432=AT$4,MAX(AT$1:AT431)+1,"")</f>
        <v/>
      </c>
      <c r="AU432" s="6" t="str">
        <f>IF($W432=AU$4,MAX(AU$1:AU431)+1,"")</f>
        <v/>
      </c>
      <c r="AV432" s="6" t="str">
        <f>IF($W432=AV$4,MAX(AV$1:AV431)+1,"")</f>
        <v/>
      </c>
      <c r="AW432" s="6" t="str">
        <f>IF($W432=AW$4,MAX(AW$1:AW431)+1,"")</f>
        <v/>
      </c>
      <c r="AX432" s="6" t="str">
        <f>IF($W432=AX$4,MAX(AX$1:AX431)+1,"")</f>
        <v/>
      </c>
      <c r="AY432" s="6" t="str">
        <f>IF($W432=AY$4,MAX(AY$1:AY431)+1,"")</f>
        <v/>
      </c>
      <c r="AZ432" s="6" t="str">
        <f>IF($W432=AZ$4,MAX(AZ$1:AZ431)+1,"")</f>
        <v/>
      </c>
      <c r="BA432" s="6" t="str">
        <f>IF($W432=BA$4,MAX(BA$1:BA431)+1,"")</f>
        <v/>
      </c>
      <c r="BB432" s="6" t="str">
        <f>IF($W432=BB$4,MAX(BB$1:BB431)+1,"")</f>
        <v/>
      </c>
      <c r="BC432" s="6" t="str">
        <f>IF($W432=BC$4,MAX(BC$1:BC431)+1,"")</f>
        <v/>
      </c>
      <c r="BD432" s="6" t="str">
        <f>IF($W432=BD$4,MAX(BD$1:BD431)+1,"")</f>
        <v/>
      </c>
      <c r="BE432" s="6" t="str">
        <f>IF($W432=BE$4,MAX(BE$1:BE431)+1,"")</f>
        <v/>
      </c>
      <c r="BF432" s="6" t="str">
        <f>IF($W432=BF$4,MAX(BF$1:BF431)+1,"")</f>
        <v/>
      </c>
      <c r="BG432" s="6" t="str">
        <f>IF($W432=BG$4,MAX(BG$1:BG431)+1,"")</f>
        <v/>
      </c>
      <c r="BH432" s="6" t="str">
        <f>IF($W432=BH$4,MAX(BH$1:BH431)+1,"")</f>
        <v/>
      </c>
      <c r="BI432" s="6" t="str">
        <f>IF($W432=BI$4,MAX(BI$1:BI431)+1,"")</f>
        <v/>
      </c>
      <c r="BJ432" s="6" t="str">
        <f>IF($W432=BJ$4,MAX(BJ$1:BJ431)+1,"")</f>
        <v/>
      </c>
      <c r="BK432" s="6" t="str">
        <f>IF($W432=BK$4,MAX(BK$1:BK431)+1,"")</f>
        <v/>
      </c>
      <c r="BL432" s="6" t="str">
        <f>IF($W432=BL$4,MAX(BL$1:BL431)+1,"")</f>
        <v/>
      </c>
      <c r="BM432" s="6">
        <f>IF($W432=BM$4,MAX(BM$1:BM431)+1,"")</f>
        <v>4</v>
      </c>
      <c r="BN432" s="6" t="str">
        <f>IF($W432=BN$4,MAX(BN$1:BN431)+1,"")</f>
        <v/>
      </c>
      <c r="BO432" s="6" t="str">
        <f>IF($W432=BO$4,MAX(BO$1:BO431)+1,"")</f>
        <v/>
      </c>
      <c r="BP432" s="6" t="str">
        <f>IF($W432=BP$4,MAX(BP$1:BP431)+1,"")</f>
        <v/>
      </c>
      <c r="BQ432" s="6" t="str">
        <f>IF($W432=BQ$4,MAX(BQ$1:BQ431)+1,"")</f>
        <v/>
      </c>
      <c r="BR432" s="6" t="str">
        <f>IF($W432=BR$4,MAX(BR$1:BR431)+1,"")</f>
        <v/>
      </c>
      <c r="BS432" s="6" t="str">
        <f>IF($W432=BS$4,MAX(BS$1:BS431)+1,"")</f>
        <v/>
      </c>
      <c r="BT432" s="6" t="str">
        <f>IF($W432=BT$4,MAX(BT$1:BT431)+1,"")</f>
        <v/>
      </c>
      <c r="BU432" s="6" t="str">
        <f>IF($W432=BU$4,MAX(BU$1:BU431)+1,"")</f>
        <v/>
      </c>
      <c r="BV432" s="6" t="str">
        <f>IF($W432=BV$4,MAX(BV$1:BV431)+1,"")</f>
        <v/>
      </c>
      <c r="BW432" s="6" t="str">
        <f>IF($W432=BW$4,MAX(BW$1:BW431)+1,"")</f>
        <v/>
      </c>
      <c r="BX432" s="6" t="str">
        <f>IF($W432=BX$4,MAX(BX$1:BX431)+1,"")</f>
        <v/>
      </c>
      <c r="BY432" s="6" t="str">
        <f>IF($W432=BY$4,MAX(BY$1:BY431)+1,"")</f>
        <v/>
      </c>
      <c r="BZ432" s="6" t="str">
        <f>IF($W432=BZ$4,MAX(BZ$1:BZ431)+1,"")</f>
        <v/>
      </c>
      <c r="CA432" s="6" t="str">
        <f>IF($W432=CA$4,MAX(CA$1:CA431)+1,"")</f>
        <v/>
      </c>
      <c r="CB432" s="6" t="str">
        <f>IF($W432=CB$4,MAX(CB$1:CB431)+1,"")</f>
        <v/>
      </c>
      <c r="CC432" s="6" t="str">
        <f>IF($W432=CC$4,MAX(CC$1:CC431)+1,"")</f>
        <v/>
      </c>
      <c r="CD432" s="6" t="str">
        <f>IF($W432=CD$4,MAX(CD$1:CD431)+1,"")</f>
        <v/>
      </c>
      <c r="CE432" s="6" t="str">
        <f>IF($W432=CE$4,MAX(CE$1:CE431)+1,"")</f>
        <v/>
      </c>
      <c r="CF432" s="6" t="str">
        <f>IF($W432=CF$4,MAX(CF$1:CF431)+1,"")</f>
        <v/>
      </c>
      <c r="CG432" s="6" t="str">
        <f>IF($W432=CG$4,MAX(CG$1:CG431)+1,"")</f>
        <v/>
      </c>
      <c r="CH432" s="6" t="str">
        <f>IF($W432=CH$4,MAX(CH$1:CH431)+1,"")</f>
        <v/>
      </c>
      <c r="CI432" s="6" t="str">
        <f>IF($W432=CI$4,MAX(CI$1:CI431)+1,"")</f>
        <v/>
      </c>
      <c r="CJ432" s="6" t="str">
        <f>IF($W432=CJ$4,MAX(CJ$1:CJ431)+1,"")</f>
        <v/>
      </c>
      <c r="CK432" s="6" t="str">
        <f>IF($W432=CK$4,MAX(CK$1:CK431)+1,"")</f>
        <v/>
      </c>
      <c r="CL432" s="6" t="str">
        <f>IF($W432=CL$4,MAX(CL$1:CL431)+1,"")</f>
        <v/>
      </c>
      <c r="CM432" s="6" t="str">
        <f>IF($W432=CM$4,MAX(CM$1:CM431)+1,"")</f>
        <v/>
      </c>
      <c r="CN432" s="6" t="str">
        <f>IF($W432=CN$4,MAX(CN$1:CN431)+1,"")</f>
        <v/>
      </c>
      <c r="CO432" s="6" t="str">
        <f>IF($W432=CO$4,MAX(CO$1:CO431)+1,"")</f>
        <v/>
      </c>
      <c r="CP432" s="6" t="str">
        <f>IF($W432=CP$4,MAX(CP$1:CP431)+1,"")</f>
        <v/>
      </c>
      <c r="CQ432" s="6" t="str">
        <f>IF($W432=CQ$4,MAX(CQ$1:CQ431)+1,"")</f>
        <v/>
      </c>
      <c r="CR432" s="6" t="str">
        <f>IF($W432=CR$4,MAX(CR$1:CR431)+1,"")</f>
        <v/>
      </c>
      <c r="CS432" s="6" t="str">
        <f>IF($W432=CS$4,MAX(CS$1:CS431)+1,"")</f>
        <v/>
      </c>
      <c r="CT432" s="5">
        <f t="shared" si="95"/>
        <v>4</v>
      </c>
      <c r="CU432" s="6" t="str">
        <f t="shared" si="96"/>
        <v>1709901845736</v>
      </c>
      <c r="CV432" s="5" t="str">
        <f t="shared" si="97"/>
        <v>เด็กหญิง</v>
      </c>
      <c r="CW432" s="5" t="str" cm="1">
        <f t="array" ref="CW432">RIGHT(F432,MIN(LEN(SUBSTITUTE(F432,รายชื่อนักเรียนแยกห้อง!$AD$5:$AD$8,""))))</f>
        <v>ปรายฝน</v>
      </c>
      <c r="CX432" s="6" t="str">
        <f t="shared" si="98"/>
        <v/>
      </c>
      <c r="CY432" s="6">
        <f t="shared" si="99"/>
        <v>0</v>
      </c>
      <c r="CZ432" s="5" t="str">
        <f t="shared" si="100"/>
        <v>มัธยมศึกษาปีที่ 3/3-</v>
      </c>
      <c r="DA432" s="5" t="str">
        <f t="shared" si="101"/>
        <v>มัธยมศึกษาปีที่ 3/3-0</v>
      </c>
      <c r="DC432" s="6" t="str">
        <f>IF(DB432="วิทย์-คณิต (เตรียมวิศวะ)",MAX($DC$1:DC431)+1,"")</f>
        <v/>
      </c>
      <c r="DD432" s="6" t="str">
        <f>IF(DB432="วิทย์-คณิต (วิทยาศาสตร์สุขภาพ)",MAX($DD$1:DD431)+1,"")</f>
        <v/>
      </c>
      <c r="DE432" s="6" t="str">
        <f>IF(DB432="ศิลป์การจัดการธุรกิจการค้าสมัยใหม่",MAX($DE$1:DE431)+1,"")</f>
        <v/>
      </c>
      <c r="DF432" s="6" t="str">
        <f>IF(DB432="ศิลป์ภาษาจีนเพื่อธุรกิจ 4.0",MAX($DF$1:DF431)+1,"")</f>
        <v/>
      </c>
      <c r="DG432" s="6" t="str">
        <f>IF(DB432="ศิลป์ภาษาอังกฤษเพื่อการสื่อสารธุรกิจ",MAX($DG$1:DG431)+1,"")</f>
        <v/>
      </c>
      <c r="DH432" s="6" t="str">
        <f>IF(DB432="นวัตกรรมการจัดการเกษตร",MAX($DH$1:DH431)+1,"")</f>
        <v/>
      </c>
      <c r="DI432" s="5">
        <f t="shared" si="102"/>
        <v>0</v>
      </c>
      <c r="DJ432" s="5" t="str">
        <f t="shared" si="103"/>
        <v>มัธยมศึกษาปีที่ 3/3-21</v>
      </c>
      <c r="DK432" s="5" t="str">
        <f t="shared" si="104"/>
        <v>-0</v>
      </c>
      <c r="DL432" s="5" t="str">
        <f t="shared" si="105"/>
        <v>มัธยมศึกษาปีที่ 3</v>
      </c>
    </row>
    <row r="433" spans="1:116">
      <c r="A433" s="5" t="str">
        <f t="shared" si="106"/>
        <v>มัธยมศึกษาปีที่ 3/3-22</v>
      </c>
      <c r="B433" s="5" t="str">
        <f t="shared" si="92"/>
        <v>ช68308-5</v>
      </c>
      <c r="C433" s="5" t="str">
        <f t="shared" si="93"/>
        <v>-0</v>
      </c>
      <c r="D433" s="8">
        <v>22</v>
      </c>
      <c r="E433" s="9" t="s">
        <v>1123</v>
      </c>
      <c r="F433" s="3" t="s">
        <v>942</v>
      </c>
      <c r="G433" s="3" t="s">
        <v>1124</v>
      </c>
      <c r="H433" s="11">
        <v>1</v>
      </c>
      <c r="I433" s="11">
        <v>7</v>
      </c>
      <c r="J433" s="11">
        <v>0</v>
      </c>
      <c r="K433" s="11">
        <v>9</v>
      </c>
      <c r="L433" s="11">
        <v>9</v>
      </c>
      <c r="M433" s="11">
        <v>0</v>
      </c>
      <c r="N433" s="11">
        <v>1</v>
      </c>
      <c r="O433" s="11">
        <v>8</v>
      </c>
      <c r="P433" s="11">
        <v>6</v>
      </c>
      <c r="Q433" s="11">
        <v>6</v>
      </c>
      <c r="R433" s="11">
        <v>7</v>
      </c>
      <c r="S433" s="11">
        <v>9</v>
      </c>
      <c r="T433" s="11">
        <v>2</v>
      </c>
      <c r="U433" s="11" t="s">
        <v>585</v>
      </c>
      <c r="W433" s="6" t="str">
        <f>IF(X433="","",IF(X433=รายชื่อชมรม!$B$23,รายชื่อชมรม!$A$23,IF(X433=รายชื่อชมรม!$B$24,รายชื่อชมรม!$A$24,IF(X433=รายชื่อชมรม!$B$25,รายชื่อชมรม!$A$25,IF(X433=รายชื่อชมรม!$B$26,รายชื่อชมรม!$A$26,IF(X433=รายชื่อชมรม!$B$27,รายชื่อชมรม!$A$27,IF(X433=รายชื่อชมรม!$B$28,รายชื่อชมรม!$A$28,IF(X433=รายชื่อชมรม!$B$29,รายชื่อชมรม!$A$29,IF(X433=รายชื่อชมรม!$B$30,รายชื่อชมรม!$A$30,IF(X433=รายชื่อชมรม!$B$31,รายชื่อชมรม!$A$31,IF(X433=รายชื่อชมรม!$B$32,รายชื่อชมรม!$A$32,"-")))))))))))</f>
        <v>ช68308</v>
      </c>
      <c r="X433" s="6" t="s">
        <v>2322</v>
      </c>
      <c r="Y433" s="6" t="str">
        <f>IF(W433=0,"",IF(W433="-","",IF(W433="","",VLOOKUP(W433,รายชื่อชมรม!$A$3:$F$83,3,FALSE))))</f>
        <v>นางสาวอภิชยา  จิตรีเนื่อง</v>
      </c>
      <c r="Z433" s="6" t="str">
        <f>IF(Y433=$Z$4,MAX(Z$1:$Z432)+1,"")</f>
        <v/>
      </c>
      <c r="AA433" s="6" t="str">
        <f>IF($Y433=AA$4,MAX(AA$1:AA432)+1,"")</f>
        <v/>
      </c>
      <c r="AB433" s="6" t="str">
        <f>IF($Y433=AB$4,MAX(AB$1:AB432)+1,"")</f>
        <v/>
      </c>
      <c r="AC433" s="6" t="str">
        <f>IF($Y433=AC$4,MAX(AC$1:AC432)+1,"")</f>
        <v/>
      </c>
      <c r="AD433" s="6" t="str">
        <f>IF($Y433=AD$4,MAX(AD$1:AD432)+1,"")</f>
        <v/>
      </c>
      <c r="AE433" s="6" t="str">
        <f>IF($Y433=AE$4,MAX(AE$1:AE432)+1,"")</f>
        <v/>
      </c>
      <c r="AF433" s="6" t="str">
        <f>IF($Y433=AF$4,MAX(AF$1:AF432)+1,"")</f>
        <v/>
      </c>
      <c r="AG433" s="6" t="str">
        <f>IF($Y433=AG$4,MAX(AG$1:AG432)+1,"")</f>
        <v/>
      </c>
      <c r="AH433" s="6" t="str">
        <f>IF($Y433=AH$4,MAX(AH$1:AH432)+1,"")</f>
        <v/>
      </c>
      <c r="AI433" s="5">
        <f t="shared" si="94"/>
        <v>0</v>
      </c>
      <c r="AK433" s="6" t="str">
        <f>IF($W433=AK$4,MAX(AK$1:AK432)+1,"")</f>
        <v/>
      </c>
      <c r="AL433" s="6" t="str">
        <f>IF($W433=AL$4,MAX(AL$1:AL432)+1,"")</f>
        <v/>
      </c>
      <c r="AM433" s="6" t="str">
        <f>IF($W433=AM$4,MAX(AM$1:AM432)+1,"")</f>
        <v/>
      </c>
      <c r="AN433" s="6" t="str">
        <f>IF($W433=AN$4,MAX(AN$1:AN432)+1,"")</f>
        <v/>
      </c>
      <c r="AO433" s="6" t="str">
        <f>IF($W433=AO$4,MAX(AO$1:AO432)+1,"")</f>
        <v/>
      </c>
      <c r="AP433" s="6" t="str">
        <f>IF($W433=AP$4,MAX(AP$1:AP432)+1,"")</f>
        <v/>
      </c>
      <c r="AQ433" s="6" t="str">
        <f>IF($W433=AQ$4,MAX(AQ$1:AQ432)+1,"")</f>
        <v/>
      </c>
      <c r="AR433" s="6" t="str">
        <f>IF($W433=AR$4,MAX(AR$1:AR432)+1,"")</f>
        <v/>
      </c>
      <c r="AS433" s="6" t="str">
        <f>IF($W433=AS$4,MAX(AS$1:AS432)+1,"")</f>
        <v/>
      </c>
      <c r="AT433" s="6" t="str">
        <f>IF($W433=AT$4,MAX(AT$1:AT432)+1,"")</f>
        <v/>
      </c>
      <c r="AU433" s="6" t="str">
        <f>IF($W433=AU$4,MAX(AU$1:AU432)+1,"")</f>
        <v/>
      </c>
      <c r="AV433" s="6" t="str">
        <f>IF($W433=AV$4,MAX(AV$1:AV432)+1,"")</f>
        <v/>
      </c>
      <c r="AW433" s="6" t="str">
        <f>IF($W433=AW$4,MAX(AW$1:AW432)+1,"")</f>
        <v/>
      </c>
      <c r="AX433" s="6" t="str">
        <f>IF($W433=AX$4,MAX(AX$1:AX432)+1,"")</f>
        <v/>
      </c>
      <c r="AY433" s="6" t="str">
        <f>IF($W433=AY$4,MAX(AY$1:AY432)+1,"")</f>
        <v/>
      </c>
      <c r="AZ433" s="6" t="str">
        <f>IF($W433=AZ$4,MAX(AZ$1:AZ432)+1,"")</f>
        <v/>
      </c>
      <c r="BA433" s="6" t="str">
        <f>IF($W433=BA$4,MAX(BA$1:BA432)+1,"")</f>
        <v/>
      </c>
      <c r="BB433" s="6" t="str">
        <f>IF($W433=BB$4,MAX(BB$1:BB432)+1,"")</f>
        <v/>
      </c>
      <c r="BC433" s="6" t="str">
        <f>IF($W433=BC$4,MAX(BC$1:BC432)+1,"")</f>
        <v/>
      </c>
      <c r="BD433" s="6" t="str">
        <f>IF($W433=BD$4,MAX(BD$1:BD432)+1,"")</f>
        <v/>
      </c>
      <c r="BE433" s="6" t="str">
        <f>IF($W433=BE$4,MAX(BE$1:BE432)+1,"")</f>
        <v/>
      </c>
      <c r="BF433" s="6" t="str">
        <f>IF($W433=BF$4,MAX(BF$1:BF432)+1,"")</f>
        <v/>
      </c>
      <c r="BG433" s="6" t="str">
        <f>IF($W433=BG$4,MAX(BG$1:BG432)+1,"")</f>
        <v/>
      </c>
      <c r="BH433" s="6" t="str">
        <f>IF($W433=BH$4,MAX(BH$1:BH432)+1,"")</f>
        <v/>
      </c>
      <c r="BI433" s="6" t="str">
        <f>IF($W433=BI$4,MAX(BI$1:BI432)+1,"")</f>
        <v/>
      </c>
      <c r="BJ433" s="6" t="str">
        <f>IF($W433=BJ$4,MAX(BJ$1:BJ432)+1,"")</f>
        <v/>
      </c>
      <c r="BK433" s="6" t="str">
        <f>IF($W433=BK$4,MAX(BK$1:BK432)+1,"")</f>
        <v/>
      </c>
      <c r="BL433" s="6" t="str">
        <f>IF($W433=BL$4,MAX(BL$1:BL432)+1,"")</f>
        <v/>
      </c>
      <c r="BM433" s="6">
        <f>IF($W433=BM$4,MAX(BM$1:BM432)+1,"")</f>
        <v>5</v>
      </c>
      <c r="BN433" s="6" t="str">
        <f>IF($W433=BN$4,MAX(BN$1:BN432)+1,"")</f>
        <v/>
      </c>
      <c r="BO433" s="6" t="str">
        <f>IF($W433=BO$4,MAX(BO$1:BO432)+1,"")</f>
        <v/>
      </c>
      <c r="BP433" s="6" t="str">
        <f>IF($W433=BP$4,MAX(BP$1:BP432)+1,"")</f>
        <v/>
      </c>
      <c r="BQ433" s="6" t="str">
        <f>IF($W433=BQ$4,MAX(BQ$1:BQ432)+1,"")</f>
        <v/>
      </c>
      <c r="BR433" s="6" t="str">
        <f>IF($W433=BR$4,MAX(BR$1:BR432)+1,"")</f>
        <v/>
      </c>
      <c r="BS433" s="6" t="str">
        <f>IF($W433=BS$4,MAX(BS$1:BS432)+1,"")</f>
        <v/>
      </c>
      <c r="BT433" s="6" t="str">
        <f>IF($W433=BT$4,MAX(BT$1:BT432)+1,"")</f>
        <v/>
      </c>
      <c r="BU433" s="6" t="str">
        <f>IF($W433=BU$4,MAX(BU$1:BU432)+1,"")</f>
        <v/>
      </c>
      <c r="BV433" s="6" t="str">
        <f>IF($W433=BV$4,MAX(BV$1:BV432)+1,"")</f>
        <v/>
      </c>
      <c r="BW433" s="6" t="str">
        <f>IF($W433=BW$4,MAX(BW$1:BW432)+1,"")</f>
        <v/>
      </c>
      <c r="BX433" s="6" t="str">
        <f>IF($W433=BX$4,MAX(BX$1:BX432)+1,"")</f>
        <v/>
      </c>
      <c r="BY433" s="6" t="str">
        <f>IF($W433=BY$4,MAX(BY$1:BY432)+1,"")</f>
        <v/>
      </c>
      <c r="BZ433" s="6" t="str">
        <f>IF($W433=BZ$4,MAX(BZ$1:BZ432)+1,"")</f>
        <v/>
      </c>
      <c r="CA433" s="6" t="str">
        <f>IF($W433=CA$4,MAX(CA$1:CA432)+1,"")</f>
        <v/>
      </c>
      <c r="CB433" s="6" t="str">
        <f>IF($W433=CB$4,MAX(CB$1:CB432)+1,"")</f>
        <v/>
      </c>
      <c r="CC433" s="6" t="str">
        <f>IF($W433=CC$4,MAX(CC$1:CC432)+1,"")</f>
        <v/>
      </c>
      <c r="CD433" s="6" t="str">
        <f>IF($W433=CD$4,MAX(CD$1:CD432)+1,"")</f>
        <v/>
      </c>
      <c r="CE433" s="6" t="str">
        <f>IF($W433=CE$4,MAX(CE$1:CE432)+1,"")</f>
        <v/>
      </c>
      <c r="CF433" s="6" t="str">
        <f>IF($W433=CF$4,MAX(CF$1:CF432)+1,"")</f>
        <v/>
      </c>
      <c r="CG433" s="6" t="str">
        <f>IF($W433=CG$4,MAX(CG$1:CG432)+1,"")</f>
        <v/>
      </c>
      <c r="CH433" s="6" t="str">
        <f>IF($W433=CH$4,MAX(CH$1:CH432)+1,"")</f>
        <v/>
      </c>
      <c r="CI433" s="6" t="str">
        <f>IF($W433=CI$4,MAX(CI$1:CI432)+1,"")</f>
        <v/>
      </c>
      <c r="CJ433" s="6" t="str">
        <f>IF($W433=CJ$4,MAX(CJ$1:CJ432)+1,"")</f>
        <v/>
      </c>
      <c r="CK433" s="6" t="str">
        <f>IF($W433=CK$4,MAX(CK$1:CK432)+1,"")</f>
        <v/>
      </c>
      <c r="CL433" s="6" t="str">
        <f>IF($W433=CL$4,MAX(CL$1:CL432)+1,"")</f>
        <v/>
      </c>
      <c r="CM433" s="6" t="str">
        <f>IF($W433=CM$4,MAX(CM$1:CM432)+1,"")</f>
        <v/>
      </c>
      <c r="CN433" s="6" t="str">
        <f>IF($W433=CN$4,MAX(CN$1:CN432)+1,"")</f>
        <v/>
      </c>
      <c r="CO433" s="6" t="str">
        <f>IF($W433=CO$4,MAX(CO$1:CO432)+1,"")</f>
        <v/>
      </c>
      <c r="CP433" s="6" t="str">
        <f>IF($W433=CP$4,MAX(CP$1:CP432)+1,"")</f>
        <v/>
      </c>
      <c r="CQ433" s="6" t="str">
        <f>IF($W433=CQ$4,MAX(CQ$1:CQ432)+1,"")</f>
        <v/>
      </c>
      <c r="CR433" s="6" t="str">
        <f>IF($W433=CR$4,MAX(CR$1:CR432)+1,"")</f>
        <v/>
      </c>
      <c r="CS433" s="6" t="str">
        <f>IF($W433=CS$4,MAX(CS$1:CS432)+1,"")</f>
        <v/>
      </c>
      <c r="CT433" s="5">
        <f t="shared" si="95"/>
        <v>5</v>
      </c>
      <c r="CU433" s="6" t="str">
        <f t="shared" si="96"/>
        <v>1709901866792</v>
      </c>
      <c r="CV433" s="5" t="str">
        <f t="shared" si="97"/>
        <v>เด็กหญิง</v>
      </c>
      <c r="CW433" s="5" t="str" cm="1">
        <f t="array" ref="CW433">RIGHT(F433,MIN(LEN(SUBSTITUTE(F433,รายชื่อนักเรียนแยกห้อง!$AD$5:$AD$8,""))))</f>
        <v>อสมาพร</v>
      </c>
      <c r="CX433" s="6" t="str">
        <f t="shared" si="98"/>
        <v/>
      </c>
      <c r="CY433" s="6">
        <f t="shared" si="99"/>
        <v>0</v>
      </c>
      <c r="CZ433" s="5" t="str">
        <f t="shared" si="100"/>
        <v>มัธยมศึกษาปีที่ 3/3-</v>
      </c>
      <c r="DA433" s="5" t="str">
        <f t="shared" si="101"/>
        <v>มัธยมศึกษาปีที่ 3/3-0</v>
      </c>
      <c r="DC433" s="6" t="str">
        <f>IF(DB433="วิทย์-คณิต (เตรียมวิศวะ)",MAX($DC$1:DC432)+1,"")</f>
        <v/>
      </c>
      <c r="DD433" s="6" t="str">
        <f>IF(DB433="วิทย์-คณิต (วิทยาศาสตร์สุขภาพ)",MAX($DD$1:DD432)+1,"")</f>
        <v/>
      </c>
      <c r="DE433" s="6" t="str">
        <f>IF(DB433="ศิลป์การจัดการธุรกิจการค้าสมัยใหม่",MAX($DE$1:DE432)+1,"")</f>
        <v/>
      </c>
      <c r="DF433" s="6" t="str">
        <f>IF(DB433="ศิลป์ภาษาจีนเพื่อธุรกิจ 4.0",MAX($DF$1:DF432)+1,"")</f>
        <v/>
      </c>
      <c r="DG433" s="6" t="str">
        <f>IF(DB433="ศิลป์ภาษาอังกฤษเพื่อการสื่อสารธุรกิจ",MAX($DG$1:DG432)+1,"")</f>
        <v/>
      </c>
      <c r="DH433" s="6" t="str">
        <f>IF(DB433="นวัตกรรมการจัดการเกษตร",MAX($DH$1:DH432)+1,"")</f>
        <v/>
      </c>
      <c r="DI433" s="5">
        <f t="shared" si="102"/>
        <v>0</v>
      </c>
      <c r="DJ433" s="5" t="str">
        <f t="shared" si="103"/>
        <v>มัธยมศึกษาปีที่ 3/3-22</v>
      </c>
      <c r="DK433" s="5" t="str">
        <f t="shared" si="104"/>
        <v>-0</v>
      </c>
      <c r="DL433" s="5" t="str">
        <f t="shared" si="105"/>
        <v>มัธยมศึกษาปีที่ 3</v>
      </c>
    </row>
    <row r="434" spans="1:116">
      <c r="A434" s="5" t="str">
        <f t="shared" si="106"/>
        <v>มัธยมศึกษาปีที่ 3/3-23</v>
      </c>
      <c r="B434" s="5" t="str">
        <f t="shared" si="92"/>
        <v>ช68308-6</v>
      </c>
      <c r="C434" s="5" t="str">
        <f t="shared" si="93"/>
        <v>-0</v>
      </c>
      <c r="D434" s="8">
        <v>23</v>
      </c>
      <c r="E434" s="9" t="s">
        <v>1125</v>
      </c>
      <c r="F434" s="3" t="s">
        <v>1126</v>
      </c>
      <c r="G434" s="3" t="s">
        <v>1127</v>
      </c>
      <c r="H434" s="11">
        <v>1</v>
      </c>
      <c r="I434" s="11">
        <v>7</v>
      </c>
      <c r="J434" s="11">
        <v>0</v>
      </c>
      <c r="K434" s="11">
        <v>9</v>
      </c>
      <c r="L434" s="11">
        <v>9</v>
      </c>
      <c r="M434" s="11">
        <v>0</v>
      </c>
      <c r="N434" s="11">
        <v>1</v>
      </c>
      <c r="O434" s="11">
        <v>8</v>
      </c>
      <c r="P434" s="11">
        <v>4</v>
      </c>
      <c r="Q434" s="11">
        <v>2</v>
      </c>
      <c r="R434" s="11">
        <v>7</v>
      </c>
      <c r="S434" s="11">
        <v>3</v>
      </c>
      <c r="T434" s="11">
        <v>7</v>
      </c>
      <c r="U434" s="11" t="s">
        <v>585</v>
      </c>
      <c r="W434" s="6" t="str">
        <f>IF(X434="","",IF(X434=รายชื่อชมรม!$B$23,รายชื่อชมรม!$A$23,IF(X434=รายชื่อชมรม!$B$24,รายชื่อชมรม!$A$24,IF(X434=รายชื่อชมรม!$B$25,รายชื่อชมรม!$A$25,IF(X434=รายชื่อชมรม!$B$26,รายชื่อชมรม!$A$26,IF(X434=รายชื่อชมรม!$B$27,รายชื่อชมรม!$A$27,IF(X434=รายชื่อชมรม!$B$28,รายชื่อชมรม!$A$28,IF(X434=รายชื่อชมรม!$B$29,รายชื่อชมรม!$A$29,IF(X434=รายชื่อชมรม!$B$30,รายชื่อชมรม!$A$30,IF(X434=รายชื่อชมรม!$B$31,รายชื่อชมรม!$A$31,IF(X434=รายชื่อชมรม!$B$32,รายชื่อชมรม!$A$32,"-")))))))))))</f>
        <v>ช68308</v>
      </c>
      <c r="X434" s="6" t="s">
        <v>2322</v>
      </c>
      <c r="Y434" s="6" t="str">
        <f>IF(W434=0,"",IF(W434="-","",IF(W434="","",VLOOKUP(W434,รายชื่อชมรม!$A$3:$F$83,3,FALSE))))</f>
        <v>นางสาวอภิชยา  จิตรีเนื่อง</v>
      </c>
      <c r="Z434" s="6" t="str">
        <f>IF(Y434=$Z$4,MAX(Z$1:$Z433)+1,"")</f>
        <v/>
      </c>
      <c r="AA434" s="6" t="str">
        <f>IF($Y434=AA$4,MAX(AA$1:AA433)+1,"")</f>
        <v/>
      </c>
      <c r="AB434" s="6" t="str">
        <f>IF($Y434=AB$4,MAX(AB$1:AB433)+1,"")</f>
        <v/>
      </c>
      <c r="AC434" s="6" t="str">
        <f>IF($Y434=AC$4,MAX(AC$1:AC433)+1,"")</f>
        <v/>
      </c>
      <c r="AD434" s="6" t="str">
        <f>IF($Y434=AD$4,MAX(AD$1:AD433)+1,"")</f>
        <v/>
      </c>
      <c r="AE434" s="6" t="str">
        <f>IF($Y434=AE$4,MAX(AE$1:AE433)+1,"")</f>
        <v/>
      </c>
      <c r="AF434" s="6" t="str">
        <f>IF($Y434=AF$4,MAX(AF$1:AF433)+1,"")</f>
        <v/>
      </c>
      <c r="AG434" s="6" t="str">
        <f>IF($Y434=AG$4,MAX(AG$1:AG433)+1,"")</f>
        <v/>
      </c>
      <c r="AH434" s="6" t="str">
        <f>IF($Y434=AH$4,MAX(AH$1:AH433)+1,"")</f>
        <v/>
      </c>
      <c r="AI434" s="5">
        <f t="shared" si="94"/>
        <v>0</v>
      </c>
      <c r="AK434" s="6" t="str">
        <f>IF($W434=AK$4,MAX(AK$1:AK433)+1,"")</f>
        <v/>
      </c>
      <c r="AL434" s="6" t="str">
        <f>IF($W434=AL$4,MAX(AL$1:AL433)+1,"")</f>
        <v/>
      </c>
      <c r="AM434" s="6" t="str">
        <f>IF($W434=AM$4,MAX(AM$1:AM433)+1,"")</f>
        <v/>
      </c>
      <c r="AN434" s="6" t="str">
        <f>IF($W434=AN$4,MAX(AN$1:AN433)+1,"")</f>
        <v/>
      </c>
      <c r="AO434" s="6" t="str">
        <f>IF($W434=AO$4,MAX(AO$1:AO433)+1,"")</f>
        <v/>
      </c>
      <c r="AP434" s="6" t="str">
        <f>IF($W434=AP$4,MAX(AP$1:AP433)+1,"")</f>
        <v/>
      </c>
      <c r="AQ434" s="6" t="str">
        <f>IF($W434=AQ$4,MAX(AQ$1:AQ433)+1,"")</f>
        <v/>
      </c>
      <c r="AR434" s="6" t="str">
        <f>IF($W434=AR$4,MAX(AR$1:AR433)+1,"")</f>
        <v/>
      </c>
      <c r="AS434" s="6" t="str">
        <f>IF($W434=AS$4,MAX(AS$1:AS433)+1,"")</f>
        <v/>
      </c>
      <c r="AT434" s="6" t="str">
        <f>IF($W434=AT$4,MAX(AT$1:AT433)+1,"")</f>
        <v/>
      </c>
      <c r="AU434" s="6" t="str">
        <f>IF($W434=AU$4,MAX(AU$1:AU433)+1,"")</f>
        <v/>
      </c>
      <c r="AV434" s="6" t="str">
        <f>IF($W434=AV$4,MAX(AV$1:AV433)+1,"")</f>
        <v/>
      </c>
      <c r="AW434" s="6" t="str">
        <f>IF($W434=AW$4,MAX(AW$1:AW433)+1,"")</f>
        <v/>
      </c>
      <c r="AX434" s="6" t="str">
        <f>IF($W434=AX$4,MAX(AX$1:AX433)+1,"")</f>
        <v/>
      </c>
      <c r="AY434" s="6" t="str">
        <f>IF($W434=AY$4,MAX(AY$1:AY433)+1,"")</f>
        <v/>
      </c>
      <c r="AZ434" s="6" t="str">
        <f>IF($W434=AZ$4,MAX(AZ$1:AZ433)+1,"")</f>
        <v/>
      </c>
      <c r="BA434" s="6" t="str">
        <f>IF($W434=BA$4,MAX(BA$1:BA433)+1,"")</f>
        <v/>
      </c>
      <c r="BB434" s="6" t="str">
        <f>IF($W434=BB$4,MAX(BB$1:BB433)+1,"")</f>
        <v/>
      </c>
      <c r="BC434" s="6" t="str">
        <f>IF($W434=BC$4,MAX(BC$1:BC433)+1,"")</f>
        <v/>
      </c>
      <c r="BD434" s="6" t="str">
        <f>IF($W434=BD$4,MAX(BD$1:BD433)+1,"")</f>
        <v/>
      </c>
      <c r="BE434" s="6" t="str">
        <f>IF($W434=BE$4,MAX(BE$1:BE433)+1,"")</f>
        <v/>
      </c>
      <c r="BF434" s="6" t="str">
        <f>IF($W434=BF$4,MAX(BF$1:BF433)+1,"")</f>
        <v/>
      </c>
      <c r="BG434" s="6" t="str">
        <f>IF($W434=BG$4,MAX(BG$1:BG433)+1,"")</f>
        <v/>
      </c>
      <c r="BH434" s="6" t="str">
        <f>IF($W434=BH$4,MAX(BH$1:BH433)+1,"")</f>
        <v/>
      </c>
      <c r="BI434" s="6" t="str">
        <f>IF($W434=BI$4,MAX(BI$1:BI433)+1,"")</f>
        <v/>
      </c>
      <c r="BJ434" s="6" t="str">
        <f>IF($W434=BJ$4,MAX(BJ$1:BJ433)+1,"")</f>
        <v/>
      </c>
      <c r="BK434" s="6" t="str">
        <f>IF($W434=BK$4,MAX(BK$1:BK433)+1,"")</f>
        <v/>
      </c>
      <c r="BL434" s="6" t="str">
        <f>IF($W434=BL$4,MAX(BL$1:BL433)+1,"")</f>
        <v/>
      </c>
      <c r="BM434" s="6">
        <f>IF($W434=BM$4,MAX(BM$1:BM433)+1,"")</f>
        <v>6</v>
      </c>
      <c r="BN434" s="6" t="str">
        <f>IF($W434=BN$4,MAX(BN$1:BN433)+1,"")</f>
        <v/>
      </c>
      <c r="BO434" s="6" t="str">
        <f>IF($W434=BO$4,MAX(BO$1:BO433)+1,"")</f>
        <v/>
      </c>
      <c r="BP434" s="6" t="str">
        <f>IF($W434=BP$4,MAX(BP$1:BP433)+1,"")</f>
        <v/>
      </c>
      <c r="BQ434" s="6" t="str">
        <f>IF($W434=BQ$4,MAX(BQ$1:BQ433)+1,"")</f>
        <v/>
      </c>
      <c r="BR434" s="6" t="str">
        <f>IF($W434=BR$4,MAX(BR$1:BR433)+1,"")</f>
        <v/>
      </c>
      <c r="BS434" s="6" t="str">
        <f>IF($W434=BS$4,MAX(BS$1:BS433)+1,"")</f>
        <v/>
      </c>
      <c r="BT434" s="6" t="str">
        <f>IF($W434=BT$4,MAX(BT$1:BT433)+1,"")</f>
        <v/>
      </c>
      <c r="BU434" s="6" t="str">
        <f>IF($W434=BU$4,MAX(BU$1:BU433)+1,"")</f>
        <v/>
      </c>
      <c r="BV434" s="6" t="str">
        <f>IF($W434=BV$4,MAX(BV$1:BV433)+1,"")</f>
        <v/>
      </c>
      <c r="BW434" s="6" t="str">
        <f>IF($W434=BW$4,MAX(BW$1:BW433)+1,"")</f>
        <v/>
      </c>
      <c r="BX434" s="6" t="str">
        <f>IF($W434=BX$4,MAX(BX$1:BX433)+1,"")</f>
        <v/>
      </c>
      <c r="BY434" s="6" t="str">
        <f>IF($W434=BY$4,MAX(BY$1:BY433)+1,"")</f>
        <v/>
      </c>
      <c r="BZ434" s="6" t="str">
        <f>IF($W434=BZ$4,MAX(BZ$1:BZ433)+1,"")</f>
        <v/>
      </c>
      <c r="CA434" s="6" t="str">
        <f>IF($W434=CA$4,MAX(CA$1:CA433)+1,"")</f>
        <v/>
      </c>
      <c r="CB434" s="6" t="str">
        <f>IF($W434=CB$4,MAX(CB$1:CB433)+1,"")</f>
        <v/>
      </c>
      <c r="CC434" s="6" t="str">
        <f>IF($W434=CC$4,MAX(CC$1:CC433)+1,"")</f>
        <v/>
      </c>
      <c r="CD434" s="6" t="str">
        <f>IF($W434=CD$4,MAX(CD$1:CD433)+1,"")</f>
        <v/>
      </c>
      <c r="CE434" s="6" t="str">
        <f>IF($W434=CE$4,MAX(CE$1:CE433)+1,"")</f>
        <v/>
      </c>
      <c r="CF434" s="6" t="str">
        <f>IF($W434=CF$4,MAX(CF$1:CF433)+1,"")</f>
        <v/>
      </c>
      <c r="CG434" s="6" t="str">
        <f>IF($W434=CG$4,MAX(CG$1:CG433)+1,"")</f>
        <v/>
      </c>
      <c r="CH434" s="6" t="str">
        <f>IF($W434=CH$4,MAX(CH$1:CH433)+1,"")</f>
        <v/>
      </c>
      <c r="CI434" s="6" t="str">
        <f>IF($W434=CI$4,MAX(CI$1:CI433)+1,"")</f>
        <v/>
      </c>
      <c r="CJ434" s="6" t="str">
        <f>IF($W434=CJ$4,MAX(CJ$1:CJ433)+1,"")</f>
        <v/>
      </c>
      <c r="CK434" s="6" t="str">
        <f>IF($W434=CK$4,MAX(CK$1:CK433)+1,"")</f>
        <v/>
      </c>
      <c r="CL434" s="6" t="str">
        <f>IF($W434=CL$4,MAX(CL$1:CL433)+1,"")</f>
        <v/>
      </c>
      <c r="CM434" s="6" t="str">
        <f>IF($W434=CM$4,MAX(CM$1:CM433)+1,"")</f>
        <v/>
      </c>
      <c r="CN434" s="6" t="str">
        <f>IF($W434=CN$4,MAX(CN$1:CN433)+1,"")</f>
        <v/>
      </c>
      <c r="CO434" s="6" t="str">
        <f>IF($W434=CO$4,MAX(CO$1:CO433)+1,"")</f>
        <v/>
      </c>
      <c r="CP434" s="6" t="str">
        <f>IF($W434=CP$4,MAX(CP$1:CP433)+1,"")</f>
        <v/>
      </c>
      <c r="CQ434" s="6" t="str">
        <f>IF($W434=CQ$4,MAX(CQ$1:CQ433)+1,"")</f>
        <v/>
      </c>
      <c r="CR434" s="6" t="str">
        <f>IF($W434=CR$4,MAX(CR$1:CR433)+1,"")</f>
        <v/>
      </c>
      <c r="CS434" s="6" t="str">
        <f>IF($W434=CS$4,MAX(CS$1:CS433)+1,"")</f>
        <v/>
      </c>
      <c r="CT434" s="5">
        <f t="shared" si="95"/>
        <v>6</v>
      </c>
      <c r="CU434" s="6" t="str">
        <f t="shared" si="96"/>
        <v>1709901842737</v>
      </c>
      <c r="CV434" s="5" t="str">
        <f t="shared" si="97"/>
        <v>เด็กหญิง</v>
      </c>
      <c r="CW434" s="5" t="str" cm="1">
        <f t="array" ref="CW434">RIGHT(F434,MIN(LEN(SUBSTITUTE(F434,รายชื่อนักเรียนแยกห้อง!$AD$5:$AD$8,""))))</f>
        <v>พิริยกร</v>
      </c>
      <c r="CX434" s="6" t="str">
        <f t="shared" si="98"/>
        <v/>
      </c>
      <c r="CY434" s="6">
        <f t="shared" si="99"/>
        <v>0</v>
      </c>
      <c r="CZ434" s="5" t="str">
        <f t="shared" si="100"/>
        <v>มัธยมศึกษาปีที่ 3/3-</v>
      </c>
      <c r="DA434" s="5" t="str">
        <f t="shared" si="101"/>
        <v>มัธยมศึกษาปีที่ 3/3-0</v>
      </c>
      <c r="DC434" s="6" t="str">
        <f>IF(DB434="วิทย์-คณิต (เตรียมวิศวะ)",MAX($DC$1:DC433)+1,"")</f>
        <v/>
      </c>
      <c r="DD434" s="6" t="str">
        <f>IF(DB434="วิทย์-คณิต (วิทยาศาสตร์สุขภาพ)",MAX($DD$1:DD433)+1,"")</f>
        <v/>
      </c>
      <c r="DE434" s="6" t="str">
        <f>IF(DB434="ศิลป์การจัดการธุรกิจการค้าสมัยใหม่",MAX($DE$1:DE433)+1,"")</f>
        <v/>
      </c>
      <c r="DF434" s="6" t="str">
        <f>IF(DB434="ศิลป์ภาษาจีนเพื่อธุรกิจ 4.0",MAX($DF$1:DF433)+1,"")</f>
        <v/>
      </c>
      <c r="DG434" s="6" t="str">
        <f>IF(DB434="ศิลป์ภาษาอังกฤษเพื่อการสื่อสารธุรกิจ",MAX($DG$1:DG433)+1,"")</f>
        <v/>
      </c>
      <c r="DH434" s="6" t="str">
        <f>IF(DB434="นวัตกรรมการจัดการเกษตร",MAX($DH$1:DH433)+1,"")</f>
        <v/>
      </c>
      <c r="DI434" s="5">
        <f t="shared" si="102"/>
        <v>0</v>
      </c>
      <c r="DJ434" s="5" t="str">
        <f t="shared" si="103"/>
        <v>มัธยมศึกษาปีที่ 3/3-23</v>
      </c>
      <c r="DK434" s="5" t="str">
        <f t="shared" si="104"/>
        <v>-0</v>
      </c>
      <c r="DL434" s="5" t="str">
        <f t="shared" si="105"/>
        <v>มัธยมศึกษาปีที่ 3</v>
      </c>
    </row>
    <row r="435" spans="1:116">
      <c r="A435" s="5" t="str">
        <f t="shared" si="106"/>
        <v>มัธยมศึกษาปีที่ 3/3-24</v>
      </c>
      <c r="B435" s="5" t="str">
        <f t="shared" si="92"/>
        <v>ช68306-6</v>
      </c>
      <c r="C435" s="5" t="str">
        <f t="shared" si="93"/>
        <v>-0</v>
      </c>
      <c r="D435" s="8">
        <v>24</v>
      </c>
      <c r="E435" s="9" t="s">
        <v>1128</v>
      </c>
      <c r="F435" s="3" t="s">
        <v>1129</v>
      </c>
      <c r="G435" s="3" t="s">
        <v>1130</v>
      </c>
      <c r="H435" s="11">
        <v>1</v>
      </c>
      <c r="I435" s="11">
        <v>7</v>
      </c>
      <c r="J435" s="11">
        <v>0</v>
      </c>
      <c r="K435" s="11">
        <v>9</v>
      </c>
      <c r="L435" s="11">
        <v>9</v>
      </c>
      <c r="M435" s="11">
        <v>0</v>
      </c>
      <c r="N435" s="11">
        <v>1</v>
      </c>
      <c r="O435" s="11">
        <v>8</v>
      </c>
      <c r="P435" s="11">
        <v>7</v>
      </c>
      <c r="Q435" s="11">
        <v>9</v>
      </c>
      <c r="R435" s="11">
        <v>6</v>
      </c>
      <c r="S435" s="11">
        <v>1</v>
      </c>
      <c r="T435" s="11">
        <v>4</v>
      </c>
      <c r="U435" s="11" t="s">
        <v>585</v>
      </c>
      <c r="W435" s="6" t="str">
        <f>IF(X435="","",IF(X435=รายชื่อชมรม!$B$23,รายชื่อชมรม!$A$23,IF(X435=รายชื่อชมรม!$B$24,รายชื่อชมรม!$A$24,IF(X435=รายชื่อชมรม!$B$25,รายชื่อชมรม!$A$25,IF(X435=รายชื่อชมรม!$B$26,รายชื่อชมรม!$A$26,IF(X435=รายชื่อชมรม!$B$27,รายชื่อชมรม!$A$27,IF(X435=รายชื่อชมรม!$B$28,รายชื่อชมรม!$A$28,IF(X435=รายชื่อชมรม!$B$29,รายชื่อชมรม!$A$29,IF(X435=รายชื่อชมรม!$B$30,รายชื่อชมรม!$A$30,IF(X435=รายชื่อชมรม!$B$31,รายชื่อชมรม!$A$31,IF(X435=รายชื่อชมรม!$B$32,รายชื่อชมรม!$A$32,"-")))))))))))</f>
        <v>ช68306</v>
      </c>
      <c r="X435" s="6" t="s">
        <v>2306</v>
      </c>
      <c r="Y435" s="6" t="str">
        <f>IF(W435=0,"",IF(W435="-","",IF(W435="","",VLOOKUP(W435,รายชื่อชมรม!$A$3:$F$83,3,FALSE))))</f>
        <v>นางภัณฑิลา  โนนทะขาม</v>
      </c>
      <c r="Z435" s="6" t="str">
        <f>IF(Y435=$Z$4,MAX(Z$1:$Z434)+1,"")</f>
        <v/>
      </c>
      <c r="AA435" s="6" t="str">
        <f>IF($Y435=AA$4,MAX(AA$1:AA434)+1,"")</f>
        <v/>
      </c>
      <c r="AB435" s="6" t="str">
        <f>IF($Y435=AB$4,MAX(AB$1:AB434)+1,"")</f>
        <v/>
      </c>
      <c r="AC435" s="6" t="str">
        <f>IF($Y435=AC$4,MAX(AC$1:AC434)+1,"")</f>
        <v/>
      </c>
      <c r="AD435" s="6" t="str">
        <f>IF($Y435=AD$4,MAX(AD$1:AD434)+1,"")</f>
        <v/>
      </c>
      <c r="AE435" s="6" t="str">
        <f>IF($Y435=AE$4,MAX(AE$1:AE434)+1,"")</f>
        <v/>
      </c>
      <c r="AF435" s="6" t="str">
        <f>IF($Y435=AF$4,MAX(AF$1:AF434)+1,"")</f>
        <v/>
      </c>
      <c r="AG435" s="6" t="str">
        <f>IF($Y435=AG$4,MAX(AG$1:AG434)+1,"")</f>
        <v/>
      </c>
      <c r="AH435" s="6" t="str">
        <f>IF($Y435=AH$4,MAX(AH$1:AH434)+1,"")</f>
        <v/>
      </c>
      <c r="AI435" s="5">
        <f t="shared" si="94"/>
        <v>0</v>
      </c>
      <c r="AK435" s="6" t="str">
        <f>IF($W435=AK$4,MAX(AK$1:AK434)+1,"")</f>
        <v/>
      </c>
      <c r="AL435" s="6" t="str">
        <f>IF($W435=AL$4,MAX(AL$1:AL434)+1,"")</f>
        <v/>
      </c>
      <c r="AM435" s="6" t="str">
        <f>IF($W435=AM$4,MAX(AM$1:AM434)+1,"")</f>
        <v/>
      </c>
      <c r="AN435" s="6" t="str">
        <f>IF($W435=AN$4,MAX(AN$1:AN434)+1,"")</f>
        <v/>
      </c>
      <c r="AO435" s="6" t="str">
        <f>IF($W435=AO$4,MAX(AO$1:AO434)+1,"")</f>
        <v/>
      </c>
      <c r="AP435" s="6" t="str">
        <f>IF($W435=AP$4,MAX(AP$1:AP434)+1,"")</f>
        <v/>
      </c>
      <c r="AQ435" s="6" t="str">
        <f>IF($W435=AQ$4,MAX(AQ$1:AQ434)+1,"")</f>
        <v/>
      </c>
      <c r="AR435" s="6" t="str">
        <f>IF($W435=AR$4,MAX(AR$1:AR434)+1,"")</f>
        <v/>
      </c>
      <c r="AS435" s="6" t="str">
        <f>IF($W435=AS$4,MAX(AS$1:AS434)+1,"")</f>
        <v/>
      </c>
      <c r="AT435" s="6" t="str">
        <f>IF($W435=AT$4,MAX(AT$1:AT434)+1,"")</f>
        <v/>
      </c>
      <c r="AU435" s="6" t="str">
        <f>IF($W435=AU$4,MAX(AU$1:AU434)+1,"")</f>
        <v/>
      </c>
      <c r="AV435" s="6" t="str">
        <f>IF($W435=AV$4,MAX(AV$1:AV434)+1,"")</f>
        <v/>
      </c>
      <c r="AW435" s="6" t="str">
        <f>IF($W435=AW$4,MAX(AW$1:AW434)+1,"")</f>
        <v/>
      </c>
      <c r="AX435" s="6" t="str">
        <f>IF($W435=AX$4,MAX(AX$1:AX434)+1,"")</f>
        <v/>
      </c>
      <c r="AY435" s="6" t="str">
        <f>IF($W435=AY$4,MAX(AY$1:AY434)+1,"")</f>
        <v/>
      </c>
      <c r="AZ435" s="6" t="str">
        <f>IF($W435=AZ$4,MAX(AZ$1:AZ434)+1,"")</f>
        <v/>
      </c>
      <c r="BA435" s="6" t="str">
        <f>IF($W435=BA$4,MAX(BA$1:BA434)+1,"")</f>
        <v/>
      </c>
      <c r="BB435" s="6" t="str">
        <f>IF($W435=BB$4,MAX(BB$1:BB434)+1,"")</f>
        <v/>
      </c>
      <c r="BC435" s="6" t="str">
        <f>IF($W435=BC$4,MAX(BC$1:BC434)+1,"")</f>
        <v/>
      </c>
      <c r="BD435" s="6" t="str">
        <f>IF($W435=BD$4,MAX(BD$1:BD434)+1,"")</f>
        <v/>
      </c>
      <c r="BE435" s="6" t="str">
        <f>IF($W435=BE$4,MAX(BE$1:BE434)+1,"")</f>
        <v/>
      </c>
      <c r="BF435" s="6" t="str">
        <f>IF($W435=BF$4,MAX(BF$1:BF434)+1,"")</f>
        <v/>
      </c>
      <c r="BG435" s="6" t="str">
        <f>IF($W435=BG$4,MAX(BG$1:BG434)+1,"")</f>
        <v/>
      </c>
      <c r="BH435" s="6" t="str">
        <f>IF($W435=BH$4,MAX(BH$1:BH434)+1,"")</f>
        <v/>
      </c>
      <c r="BI435" s="6" t="str">
        <f>IF($W435=BI$4,MAX(BI$1:BI434)+1,"")</f>
        <v/>
      </c>
      <c r="BJ435" s="6" t="str">
        <f>IF($W435=BJ$4,MAX(BJ$1:BJ434)+1,"")</f>
        <v/>
      </c>
      <c r="BK435" s="6">
        <f>IF($W435=BK$4,MAX(BK$1:BK434)+1,"")</f>
        <v>6</v>
      </c>
      <c r="BL435" s="6" t="str">
        <f>IF($W435=BL$4,MAX(BL$1:BL434)+1,"")</f>
        <v/>
      </c>
      <c r="BM435" s="6" t="str">
        <f>IF($W435=BM$4,MAX(BM$1:BM434)+1,"")</f>
        <v/>
      </c>
      <c r="BN435" s="6" t="str">
        <f>IF($W435=BN$4,MAX(BN$1:BN434)+1,"")</f>
        <v/>
      </c>
      <c r="BO435" s="6" t="str">
        <f>IF($W435=BO$4,MAX(BO$1:BO434)+1,"")</f>
        <v/>
      </c>
      <c r="BP435" s="6" t="str">
        <f>IF($W435=BP$4,MAX(BP$1:BP434)+1,"")</f>
        <v/>
      </c>
      <c r="BQ435" s="6" t="str">
        <f>IF($W435=BQ$4,MAX(BQ$1:BQ434)+1,"")</f>
        <v/>
      </c>
      <c r="BR435" s="6" t="str">
        <f>IF($W435=BR$4,MAX(BR$1:BR434)+1,"")</f>
        <v/>
      </c>
      <c r="BS435" s="6" t="str">
        <f>IF($W435=BS$4,MAX(BS$1:BS434)+1,"")</f>
        <v/>
      </c>
      <c r="BT435" s="6" t="str">
        <f>IF($W435=BT$4,MAX(BT$1:BT434)+1,"")</f>
        <v/>
      </c>
      <c r="BU435" s="6" t="str">
        <f>IF($W435=BU$4,MAX(BU$1:BU434)+1,"")</f>
        <v/>
      </c>
      <c r="BV435" s="6" t="str">
        <f>IF($W435=BV$4,MAX(BV$1:BV434)+1,"")</f>
        <v/>
      </c>
      <c r="BW435" s="6" t="str">
        <f>IF($W435=BW$4,MAX(BW$1:BW434)+1,"")</f>
        <v/>
      </c>
      <c r="BX435" s="6" t="str">
        <f>IF($W435=BX$4,MAX(BX$1:BX434)+1,"")</f>
        <v/>
      </c>
      <c r="BY435" s="6" t="str">
        <f>IF($W435=BY$4,MAX(BY$1:BY434)+1,"")</f>
        <v/>
      </c>
      <c r="BZ435" s="6" t="str">
        <f>IF($W435=BZ$4,MAX(BZ$1:BZ434)+1,"")</f>
        <v/>
      </c>
      <c r="CA435" s="6" t="str">
        <f>IF($W435=CA$4,MAX(CA$1:CA434)+1,"")</f>
        <v/>
      </c>
      <c r="CB435" s="6" t="str">
        <f>IF($W435=CB$4,MAX(CB$1:CB434)+1,"")</f>
        <v/>
      </c>
      <c r="CC435" s="6" t="str">
        <f>IF($W435=CC$4,MAX(CC$1:CC434)+1,"")</f>
        <v/>
      </c>
      <c r="CD435" s="6" t="str">
        <f>IF($W435=CD$4,MAX(CD$1:CD434)+1,"")</f>
        <v/>
      </c>
      <c r="CE435" s="6" t="str">
        <f>IF($W435=CE$4,MAX(CE$1:CE434)+1,"")</f>
        <v/>
      </c>
      <c r="CF435" s="6" t="str">
        <f>IF($W435=CF$4,MAX(CF$1:CF434)+1,"")</f>
        <v/>
      </c>
      <c r="CG435" s="6" t="str">
        <f>IF($W435=CG$4,MAX(CG$1:CG434)+1,"")</f>
        <v/>
      </c>
      <c r="CH435" s="6" t="str">
        <f>IF($W435=CH$4,MAX(CH$1:CH434)+1,"")</f>
        <v/>
      </c>
      <c r="CI435" s="6" t="str">
        <f>IF($W435=CI$4,MAX(CI$1:CI434)+1,"")</f>
        <v/>
      </c>
      <c r="CJ435" s="6" t="str">
        <f>IF($W435=CJ$4,MAX(CJ$1:CJ434)+1,"")</f>
        <v/>
      </c>
      <c r="CK435" s="6" t="str">
        <f>IF($W435=CK$4,MAX(CK$1:CK434)+1,"")</f>
        <v/>
      </c>
      <c r="CL435" s="6" t="str">
        <f>IF($W435=CL$4,MAX(CL$1:CL434)+1,"")</f>
        <v/>
      </c>
      <c r="CM435" s="6" t="str">
        <f>IF($W435=CM$4,MAX(CM$1:CM434)+1,"")</f>
        <v/>
      </c>
      <c r="CN435" s="6" t="str">
        <f>IF($W435=CN$4,MAX(CN$1:CN434)+1,"")</f>
        <v/>
      </c>
      <c r="CO435" s="6" t="str">
        <f>IF($W435=CO$4,MAX(CO$1:CO434)+1,"")</f>
        <v/>
      </c>
      <c r="CP435" s="6" t="str">
        <f>IF($W435=CP$4,MAX(CP$1:CP434)+1,"")</f>
        <v/>
      </c>
      <c r="CQ435" s="6" t="str">
        <f>IF($W435=CQ$4,MAX(CQ$1:CQ434)+1,"")</f>
        <v/>
      </c>
      <c r="CR435" s="6" t="str">
        <f>IF($W435=CR$4,MAX(CR$1:CR434)+1,"")</f>
        <v/>
      </c>
      <c r="CS435" s="6" t="str">
        <f>IF($W435=CS$4,MAX(CS$1:CS434)+1,"")</f>
        <v/>
      </c>
      <c r="CT435" s="5">
        <f t="shared" si="95"/>
        <v>6</v>
      </c>
      <c r="CU435" s="6" t="str">
        <f t="shared" si="96"/>
        <v>1709901879614</v>
      </c>
      <c r="CV435" s="5" t="str">
        <f t="shared" si="97"/>
        <v>เด็กหญิง</v>
      </c>
      <c r="CW435" s="5" t="str" cm="1">
        <f t="array" ref="CW435">RIGHT(F435,MIN(LEN(SUBSTITUTE(F435,รายชื่อนักเรียนแยกห้อง!$AD$5:$AD$8,""))))</f>
        <v>นพธีรา</v>
      </c>
      <c r="CX435" s="6" t="str">
        <f t="shared" si="98"/>
        <v/>
      </c>
      <c r="CY435" s="6">
        <f t="shared" si="99"/>
        <v>0</v>
      </c>
      <c r="CZ435" s="5" t="str">
        <f t="shared" si="100"/>
        <v>มัธยมศึกษาปีที่ 3/3-</v>
      </c>
      <c r="DA435" s="5" t="str">
        <f t="shared" si="101"/>
        <v>มัธยมศึกษาปีที่ 3/3-0</v>
      </c>
      <c r="DC435" s="6" t="str">
        <f>IF(DB435="วิทย์-คณิต (เตรียมวิศวะ)",MAX($DC$1:DC434)+1,"")</f>
        <v/>
      </c>
      <c r="DD435" s="6" t="str">
        <f>IF(DB435="วิทย์-คณิต (วิทยาศาสตร์สุขภาพ)",MAX($DD$1:DD434)+1,"")</f>
        <v/>
      </c>
      <c r="DE435" s="6" t="str">
        <f>IF(DB435="ศิลป์การจัดการธุรกิจการค้าสมัยใหม่",MAX($DE$1:DE434)+1,"")</f>
        <v/>
      </c>
      <c r="DF435" s="6" t="str">
        <f>IF(DB435="ศิลป์ภาษาจีนเพื่อธุรกิจ 4.0",MAX($DF$1:DF434)+1,"")</f>
        <v/>
      </c>
      <c r="DG435" s="6" t="str">
        <f>IF(DB435="ศิลป์ภาษาอังกฤษเพื่อการสื่อสารธุรกิจ",MAX($DG$1:DG434)+1,"")</f>
        <v/>
      </c>
      <c r="DH435" s="6" t="str">
        <f>IF(DB435="นวัตกรรมการจัดการเกษตร",MAX($DH$1:DH434)+1,"")</f>
        <v/>
      </c>
      <c r="DI435" s="5">
        <f t="shared" si="102"/>
        <v>0</v>
      </c>
      <c r="DJ435" s="5" t="str">
        <f t="shared" si="103"/>
        <v>มัธยมศึกษาปีที่ 3/3-24</v>
      </c>
      <c r="DK435" s="5" t="str">
        <f t="shared" si="104"/>
        <v>-0</v>
      </c>
      <c r="DL435" s="5" t="str">
        <f t="shared" si="105"/>
        <v>มัธยมศึกษาปีที่ 3</v>
      </c>
    </row>
    <row r="436" spans="1:116">
      <c r="A436" s="5" t="str">
        <f t="shared" si="106"/>
        <v>มัธยมศึกษาปีที่ 3/3-25</v>
      </c>
      <c r="B436" s="5" t="str">
        <f t="shared" si="92"/>
        <v>ช68306-7</v>
      </c>
      <c r="C436" s="5" t="str">
        <f t="shared" si="93"/>
        <v>-0</v>
      </c>
      <c r="D436" s="8">
        <v>25</v>
      </c>
      <c r="E436" s="9" t="s">
        <v>1131</v>
      </c>
      <c r="F436" s="3" t="s">
        <v>1132</v>
      </c>
      <c r="G436" s="3" t="s">
        <v>1133</v>
      </c>
      <c r="H436" s="11">
        <v>1</v>
      </c>
      <c r="I436" s="11">
        <v>7</v>
      </c>
      <c r="J436" s="11">
        <v>0</v>
      </c>
      <c r="K436" s="11">
        <v>9</v>
      </c>
      <c r="L436" s="11">
        <v>9</v>
      </c>
      <c r="M436" s="11">
        <v>0</v>
      </c>
      <c r="N436" s="11">
        <v>1</v>
      </c>
      <c r="O436" s="11">
        <v>8</v>
      </c>
      <c r="P436" s="11">
        <v>5</v>
      </c>
      <c r="Q436" s="11">
        <v>2</v>
      </c>
      <c r="R436" s="11">
        <v>5</v>
      </c>
      <c r="S436" s="11">
        <v>9</v>
      </c>
      <c r="T436" s="11">
        <v>7</v>
      </c>
      <c r="U436" s="11" t="s">
        <v>585</v>
      </c>
      <c r="W436" s="6" t="str">
        <f>IF(X436="","",IF(X436=รายชื่อชมรม!$B$23,รายชื่อชมรม!$A$23,IF(X436=รายชื่อชมรม!$B$24,รายชื่อชมรม!$A$24,IF(X436=รายชื่อชมรม!$B$25,รายชื่อชมรม!$A$25,IF(X436=รายชื่อชมรม!$B$26,รายชื่อชมรม!$A$26,IF(X436=รายชื่อชมรม!$B$27,รายชื่อชมรม!$A$27,IF(X436=รายชื่อชมรม!$B$28,รายชื่อชมรม!$A$28,IF(X436=รายชื่อชมรม!$B$29,รายชื่อชมรม!$A$29,IF(X436=รายชื่อชมรม!$B$30,รายชื่อชมรม!$A$30,IF(X436=รายชื่อชมรม!$B$31,รายชื่อชมรม!$A$31,IF(X436=รายชื่อชมรม!$B$32,รายชื่อชมรม!$A$32,"-")))))))))))</f>
        <v>ช68306</v>
      </c>
      <c r="X436" s="6" t="s">
        <v>2306</v>
      </c>
      <c r="Y436" s="6" t="str">
        <f>IF(W436=0,"",IF(W436="-","",IF(W436="","",VLOOKUP(W436,รายชื่อชมรม!$A$3:$F$83,3,FALSE))))</f>
        <v>นางภัณฑิลา  โนนทะขาม</v>
      </c>
      <c r="Z436" s="6" t="str">
        <f>IF(Y436=$Z$4,MAX(Z$1:$Z435)+1,"")</f>
        <v/>
      </c>
      <c r="AA436" s="6" t="str">
        <f>IF($Y436=AA$4,MAX(AA$1:AA435)+1,"")</f>
        <v/>
      </c>
      <c r="AB436" s="6" t="str">
        <f>IF($Y436=AB$4,MAX(AB$1:AB435)+1,"")</f>
        <v/>
      </c>
      <c r="AC436" s="6" t="str">
        <f>IF($Y436=AC$4,MAX(AC$1:AC435)+1,"")</f>
        <v/>
      </c>
      <c r="AD436" s="6" t="str">
        <f>IF($Y436=AD$4,MAX(AD$1:AD435)+1,"")</f>
        <v/>
      </c>
      <c r="AE436" s="6" t="str">
        <f>IF($Y436=AE$4,MAX(AE$1:AE435)+1,"")</f>
        <v/>
      </c>
      <c r="AF436" s="6" t="str">
        <f>IF($Y436=AF$4,MAX(AF$1:AF435)+1,"")</f>
        <v/>
      </c>
      <c r="AG436" s="6" t="str">
        <f>IF($Y436=AG$4,MAX(AG$1:AG435)+1,"")</f>
        <v/>
      </c>
      <c r="AH436" s="6" t="str">
        <f>IF($Y436=AH$4,MAX(AH$1:AH435)+1,"")</f>
        <v/>
      </c>
      <c r="AI436" s="5">
        <f t="shared" si="94"/>
        <v>0</v>
      </c>
      <c r="AK436" s="6" t="str">
        <f>IF($W436=AK$4,MAX(AK$1:AK435)+1,"")</f>
        <v/>
      </c>
      <c r="AL436" s="6" t="str">
        <f>IF($W436=AL$4,MAX(AL$1:AL435)+1,"")</f>
        <v/>
      </c>
      <c r="AM436" s="6" t="str">
        <f>IF($W436=AM$4,MAX(AM$1:AM435)+1,"")</f>
        <v/>
      </c>
      <c r="AN436" s="6" t="str">
        <f>IF($W436=AN$4,MAX(AN$1:AN435)+1,"")</f>
        <v/>
      </c>
      <c r="AO436" s="6" t="str">
        <f>IF($W436=AO$4,MAX(AO$1:AO435)+1,"")</f>
        <v/>
      </c>
      <c r="AP436" s="6" t="str">
        <f>IF($W436=AP$4,MAX(AP$1:AP435)+1,"")</f>
        <v/>
      </c>
      <c r="AQ436" s="6" t="str">
        <f>IF($W436=AQ$4,MAX(AQ$1:AQ435)+1,"")</f>
        <v/>
      </c>
      <c r="AR436" s="6" t="str">
        <f>IF($W436=AR$4,MAX(AR$1:AR435)+1,"")</f>
        <v/>
      </c>
      <c r="AS436" s="6" t="str">
        <f>IF($W436=AS$4,MAX(AS$1:AS435)+1,"")</f>
        <v/>
      </c>
      <c r="AT436" s="6" t="str">
        <f>IF($W436=AT$4,MAX(AT$1:AT435)+1,"")</f>
        <v/>
      </c>
      <c r="AU436" s="6" t="str">
        <f>IF($W436=AU$4,MAX(AU$1:AU435)+1,"")</f>
        <v/>
      </c>
      <c r="AV436" s="6" t="str">
        <f>IF($W436=AV$4,MAX(AV$1:AV435)+1,"")</f>
        <v/>
      </c>
      <c r="AW436" s="6" t="str">
        <f>IF($W436=AW$4,MAX(AW$1:AW435)+1,"")</f>
        <v/>
      </c>
      <c r="AX436" s="6" t="str">
        <f>IF($W436=AX$4,MAX(AX$1:AX435)+1,"")</f>
        <v/>
      </c>
      <c r="AY436" s="6" t="str">
        <f>IF($W436=AY$4,MAX(AY$1:AY435)+1,"")</f>
        <v/>
      </c>
      <c r="AZ436" s="6" t="str">
        <f>IF($W436=AZ$4,MAX(AZ$1:AZ435)+1,"")</f>
        <v/>
      </c>
      <c r="BA436" s="6" t="str">
        <f>IF($W436=BA$4,MAX(BA$1:BA435)+1,"")</f>
        <v/>
      </c>
      <c r="BB436" s="6" t="str">
        <f>IF($W436=BB$4,MAX(BB$1:BB435)+1,"")</f>
        <v/>
      </c>
      <c r="BC436" s="6" t="str">
        <f>IF($W436=BC$4,MAX(BC$1:BC435)+1,"")</f>
        <v/>
      </c>
      <c r="BD436" s="6" t="str">
        <f>IF($W436=BD$4,MAX(BD$1:BD435)+1,"")</f>
        <v/>
      </c>
      <c r="BE436" s="6" t="str">
        <f>IF($W436=BE$4,MAX(BE$1:BE435)+1,"")</f>
        <v/>
      </c>
      <c r="BF436" s="6" t="str">
        <f>IF($W436=BF$4,MAX(BF$1:BF435)+1,"")</f>
        <v/>
      </c>
      <c r="BG436" s="6" t="str">
        <f>IF($W436=BG$4,MAX(BG$1:BG435)+1,"")</f>
        <v/>
      </c>
      <c r="BH436" s="6" t="str">
        <f>IF($W436=BH$4,MAX(BH$1:BH435)+1,"")</f>
        <v/>
      </c>
      <c r="BI436" s="6" t="str">
        <f>IF($W436=BI$4,MAX(BI$1:BI435)+1,"")</f>
        <v/>
      </c>
      <c r="BJ436" s="6" t="str">
        <f>IF($W436=BJ$4,MAX(BJ$1:BJ435)+1,"")</f>
        <v/>
      </c>
      <c r="BK436" s="6">
        <f>IF($W436=BK$4,MAX(BK$1:BK435)+1,"")</f>
        <v>7</v>
      </c>
      <c r="BL436" s="6" t="str">
        <f>IF($W436=BL$4,MAX(BL$1:BL435)+1,"")</f>
        <v/>
      </c>
      <c r="BM436" s="6" t="str">
        <f>IF($W436=BM$4,MAX(BM$1:BM435)+1,"")</f>
        <v/>
      </c>
      <c r="BN436" s="6" t="str">
        <f>IF($W436=BN$4,MAX(BN$1:BN435)+1,"")</f>
        <v/>
      </c>
      <c r="BO436" s="6" t="str">
        <f>IF($W436=BO$4,MAX(BO$1:BO435)+1,"")</f>
        <v/>
      </c>
      <c r="BP436" s="6" t="str">
        <f>IF($W436=BP$4,MAX(BP$1:BP435)+1,"")</f>
        <v/>
      </c>
      <c r="BQ436" s="6" t="str">
        <f>IF($W436=BQ$4,MAX(BQ$1:BQ435)+1,"")</f>
        <v/>
      </c>
      <c r="BR436" s="6" t="str">
        <f>IF($W436=BR$4,MAX(BR$1:BR435)+1,"")</f>
        <v/>
      </c>
      <c r="BS436" s="6" t="str">
        <f>IF($W436=BS$4,MAX(BS$1:BS435)+1,"")</f>
        <v/>
      </c>
      <c r="BT436" s="6" t="str">
        <f>IF($W436=BT$4,MAX(BT$1:BT435)+1,"")</f>
        <v/>
      </c>
      <c r="BU436" s="6" t="str">
        <f>IF($W436=BU$4,MAX(BU$1:BU435)+1,"")</f>
        <v/>
      </c>
      <c r="BV436" s="6" t="str">
        <f>IF($W436=BV$4,MAX(BV$1:BV435)+1,"")</f>
        <v/>
      </c>
      <c r="BW436" s="6" t="str">
        <f>IF($W436=BW$4,MAX(BW$1:BW435)+1,"")</f>
        <v/>
      </c>
      <c r="BX436" s="6" t="str">
        <f>IF($W436=BX$4,MAX(BX$1:BX435)+1,"")</f>
        <v/>
      </c>
      <c r="BY436" s="6" t="str">
        <f>IF($W436=BY$4,MAX(BY$1:BY435)+1,"")</f>
        <v/>
      </c>
      <c r="BZ436" s="6" t="str">
        <f>IF($W436=BZ$4,MAX(BZ$1:BZ435)+1,"")</f>
        <v/>
      </c>
      <c r="CA436" s="6" t="str">
        <f>IF($W436=CA$4,MAX(CA$1:CA435)+1,"")</f>
        <v/>
      </c>
      <c r="CB436" s="6" t="str">
        <f>IF($W436=CB$4,MAX(CB$1:CB435)+1,"")</f>
        <v/>
      </c>
      <c r="CC436" s="6" t="str">
        <f>IF($W436=CC$4,MAX(CC$1:CC435)+1,"")</f>
        <v/>
      </c>
      <c r="CD436" s="6" t="str">
        <f>IF($W436=CD$4,MAX(CD$1:CD435)+1,"")</f>
        <v/>
      </c>
      <c r="CE436" s="6" t="str">
        <f>IF($W436=CE$4,MAX(CE$1:CE435)+1,"")</f>
        <v/>
      </c>
      <c r="CF436" s="6" t="str">
        <f>IF($W436=CF$4,MAX(CF$1:CF435)+1,"")</f>
        <v/>
      </c>
      <c r="CG436" s="6" t="str">
        <f>IF($W436=CG$4,MAX(CG$1:CG435)+1,"")</f>
        <v/>
      </c>
      <c r="CH436" s="6" t="str">
        <f>IF($W436=CH$4,MAX(CH$1:CH435)+1,"")</f>
        <v/>
      </c>
      <c r="CI436" s="6" t="str">
        <f>IF($W436=CI$4,MAX(CI$1:CI435)+1,"")</f>
        <v/>
      </c>
      <c r="CJ436" s="6" t="str">
        <f>IF($W436=CJ$4,MAX(CJ$1:CJ435)+1,"")</f>
        <v/>
      </c>
      <c r="CK436" s="6" t="str">
        <f>IF($W436=CK$4,MAX(CK$1:CK435)+1,"")</f>
        <v/>
      </c>
      <c r="CL436" s="6" t="str">
        <f>IF($W436=CL$4,MAX(CL$1:CL435)+1,"")</f>
        <v/>
      </c>
      <c r="CM436" s="6" t="str">
        <f>IF($W436=CM$4,MAX(CM$1:CM435)+1,"")</f>
        <v/>
      </c>
      <c r="CN436" s="6" t="str">
        <f>IF($W436=CN$4,MAX(CN$1:CN435)+1,"")</f>
        <v/>
      </c>
      <c r="CO436" s="6" t="str">
        <f>IF($W436=CO$4,MAX(CO$1:CO435)+1,"")</f>
        <v/>
      </c>
      <c r="CP436" s="6" t="str">
        <f>IF($W436=CP$4,MAX(CP$1:CP435)+1,"")</f>
        <v/>
      </c>
      <c r="CQ436" s="6" t="str">
        <f>IF($W436=CQ$4,MAX(CQ$1:CQ435)+1,"")</f>
        <v/>
      </c>
      <c r="CR436" s="6" t="str">
        <f>IF($W436=CR$4,MAX(CR$1:CR435)+1,"")</f>
        <v/>
      </c>
      <c r="CS436" s="6" t="str">
        <f>IF($W436=CS$4,MAX(CS$1:CS435)+1,"")</f>
        <v/>
      </c>
      <c r="CT436" s="5">
        <f t="shared" si="95"/>
        <v>7</v>
      </c>
      <c r="CU436" s="6" t="str">
        <f t="shared" si="96"/>
        <v>1709901852597</v>
      </c>
      <c r="CV436" s="5" t="str">
        <f t="shared" si="97"/>
        <v>เด็กหญิง</v>
      </c>
      <c r="CW436" s="5" t="str" cm="1">
        <f t="array" ref="CW436">RIGHT(F436,MIN(LEN(SUBSTITUTE(F436,รายชื่อนักเรียนแยกห้อง!$AD$5:$AD$8,""))))</f>
        <v>บุญญิสา</v>
      </c>
      <c r="CX436" s="6" t="str">
        <f t="shared" si="98"/>
        <v/>
      </c>
      <c r="CY436" s="6">
        <f t="shared" si="99"/>
        <v>0</v>
      </c>
      <c r="CZ436" s="5" t="str">
        <f t="shared" si="100"/>
        <v>มัธยมศึกษาปีที่ 3/3-</v>
      </c>
      <c r="DA436" s="5" t="str">
        <f t="shared" si="101"/>
        <v>มัธยมศึกษาปีที่ 3/3-0</v>
      </c>
      <c r="DC436" s="6" t="str">
        <f>IF(DB436="วิทย์-คณิต (เตรียมวิศวะ)",MAX($DC$1:DC435)+1,"")</f>
        <v/>
      </c>
      <c r="DD436" s="6" t="str">
        <f>IF(DB436="วิทย์-คณิต (วิทยาศาสตร์สุขภาพ)",MAX($DD$1:DD435)+1,"")</f>
        <v/>
      </c>
      <c r="DE436" s="6" t="str">
        <f>IF(DB436="ศิลป์การจัดการธุรกิจการค้าสมัยใหม่",MAX($DE$1:DE435)+1,"")</f>
        <v/>
      </c>
      <c r="DF436" s="6" t="str">
        <f>IF(DB436="ศิลป์ภาษาจีนเพื่อธุรกิจ 4.0",MAX($DF$1:DF435)+1,"")</f>
        <v/>
      </c>
      <c r="DG436" s="6" t="str">
        <f>IF(DB436="ศิลป์ภาษาอังกฤษเพื่อการสื่อสารธุรกิจ",MAX($DG$1:DG435)+1,"")</f>
        <v/>
      </c>
      <c r="DH436" s="6" t="str">
        <f>IF(DB436="นวัตกรรมการจัดการเกษตร",MAX($DH$1:DH435)+1,"")</f>
        <v/>
      </c>
      <c r="DI436" s="5">
        <f t="shared" si="102"/>
        <v>0</v>
      </c>
      <c r="DJ436" s="5" t="str">
        <f t="shared" si="103"/>
        <v>มัธยมศึกษาปีที่ 3/3-25</v>
      </c>
      <c r="DK436" s="5" t="str">
        <f t="shared" si="104"/>
        <v>-0</v>
      </c>
      <c r="DL436" s="5" t="str">
        <f t="shared" si="105"/>
        <v>มัธยมศึกษาปีที่ 3</v>
      </c>
    </row>
    <row r="437" spans="1:116">
      <c r="A437" s="5" t="str">
        <f t="shared" si="106"/>
        <v>มัธยมศึกษาปีที่ 3/3-26</v>
      </c>
      <c r="B437" s="5" t="str">
        <f t="shared" si="92"/>
        <v>ช68306-8</v>
      </c>
      <c r="C437" s="5" t="str">
        <f t="shared" si="93"/>
        <v>-0</v>
      </c>
      <c r="D437" s="8">
        <v>26</v>
      </c>
      <c r="E437" s="9" t="s">
        <v>1134</v>
      </c>
      <c r="F437" s="3" t="s">
        <v>1135</v>
      </c>
      <c r="G437" s="3" t="s">
        <v>1136</v>
      </c>
      <c r="H437" s="11">
        <v>1</v>
      </c>
      <c r="I437" s="11">
        <v>7</v>
      </c>
      <c r="J437" s="11">
        <v>3</v>
      </c>
      <c r="K437" s="11">
        <v>9</v>
      </c>
      <c r="L437" s="11">
        <v>3</v>
      </c>
      <c r="M437" s="11">
        <v>0</v>
      </c>
      <c r="N437" s="11">
        <v>0</v>
      </c>
      <c r="O437" s="11">
        <v>0</v>
      </c>
      <c r="P437" s="11">
        <v>4</v>
      </c>
      <c r="Q437" s="11">
        <v>1</v>
      </c>
      <c r="R437" s="11">
        <v>1</v>
      </c>
      <c r="S437" s="11">
        <v>7</v>
      </c>
      <c r="T437" s="11">
        <v>9</v>
      </c>
      <c r="U437" s="11" t="s">
        <v>585</v>
      </c>
      <c r="W437" s="6" t="str">
        <f>IF(X437="","",IF(X437=รายชื่อชมรม!$B$23,รายชื่อชมรม!$A$23,IF(X437=รายชื่อชมรม!$B$24,รายชื่อชมรม!$A$24,IF(X437=รายชื่อชมรม!$B$25,รายชื่อชมรม!$A$25,IF(X437=รายชื่อชมรม!$B$26,รายชื่อชมรม!$A$26,IF(X437=รายชื่อชมรม!$B$27,รายชื่อชมรม!$A$27,IF(X437=รายชื่อชมรม!$B$28,รายชื่อชมรม!$A$28,IF(X437=รายชื่อชมรม!$B$29,รายชื่อชมรม!$A$29,IF(X437=รายชื่อชมรม!$B$30,รายชื่อชมรม!$A$30,IF(X437=รายชื่อชมรม!$B$31,รายชื่อชมรม!$A$31,IF(X437=รายชื่อชมรม!$B$32,รายชื่อชมรม!$A$32,"-")))))))))))</f>
        <v>ช68306</v>
      </c>
      <c r="X437" s="6" t="s">
        <v>2306</v>
      </c>
      <c r="Y437" s="6" t="str">
        <f>IF(W437=0,"",IF(W437="-","",IF(W437="","",VLOOKUP(W437,รายชื่อชมรม!$A$3:$F$83,3,FALSE))))</f>
        <v>นางภัณฑิลา  โนนทะขาม</v>
      </c>
      <c r="Z437" s="6" t="str">
        <f>IF(Y437=$Z$4,MAX(Z$1:$Z436)+1,"")</f>
        <v/>
      </c>
      <c r="AA437" s="6" t="str">
        <f>IF($Y437=AA$4,MAX(AA$1:AA436)+1,"")</f>
        <v/>
      </c>
      <c r="AB437" s="6" t="str">
        <f>IF($Y437=AB$4,MAX(AB$1:AB436)+1,"")</f>
        <v/>
      </c>
      <c r="AC437" s="6" t="str">
        <f>IF($Y437=AC$4,MAX(AC$1:AC436)+1,"")</f>
        <v/>
      </c>
      <c r="AD437" s="6" t="str">
        <f>IF($Y437=AD$4,MAX(AD$1:AD436)+1,"")</f>
        <v/>
      </c>
      <c r="AE437" s="6" t="str">
        <f>IF($Y437=AE$4,MAX(AE$1:AE436)+1,"")</f>
        <v/>
      </c>
      <c r="AF437" s="6" t="str">
        <f>IF($Y437=AF$4,MAX(AF$1:AF436)+1,"")</f>
        <v/>
      </c>
      <c r="AG437" s="6" t="str">
        <f>IF($Y437=AG$4,MAX(AG$1:AG436)+1,"")</f>
        <v/>
      </c>
      <c r="AH437" s="6" t="str">
        <f>IF($Y437=AH$4,MAX(AH$1:AH436)+1,"")</f>
        <v/>
      </c>
      <c r="AI437" s="5">
        <f t="shared" si="94"/>
        <v>0</v>
      </c>
      <c r="AK437" s="6" t="str">
        <f>IF($W437=AK$4,MAX(AK$1:AK436)+1,"")</f>
        <v/>
      </c>
      <c r="AL437" s="6" t="str">
        <f>IF($W437=AL$4,MAX(AL$1:AL436)+1,"")</f>
        <v/>
      </c>
      <c r="AM437" s="6" t="str">
        <f>IF($W437=AM$4,MAX(AM$1:AM436)+1,"")</f>
        <v/>
      </c>
      <c r="AN437" s="6" t="str">
        <f>IF($W437=AN$4,MAX(AN$1:AN436)+1,"")</f>
        <v/>
      </c>
      <c r="AO437" s="6" t="str">
        <f>IF($W437=AO$4,MAX(AO$1:AO436)+1,"")</f>
        <v/>
      </c>
      <c r="AP437" s="6" t="str">
        <f>IF($W437=AP$4,MAX(AP$1:AP436)+1,"")</f>
        <v/>
      </c>
      <c r="AQ437" s="6" t="str">
        <f>IF($W437=AQ$4,MAX(AQ$1:AQ436)+1,"")</f>
        <v/>
      </c>
      <c r="AR437" s="6" t="str">
        <f>IF($W437=AR$4,MAX(AR$1:AR436)+1,"")</f>
        <v/>
      </c>
      <c r="AS437" s="6" t="str">
        <f>IF($W437=AS$4,MAX(AS$1:AS436)+1,"")</f>
        <v/>
      </c>
      <c r="AT437" s="6" t="str">
        <f>IF($W437=AT$4,MAX(AT$1:AT436)+1,"")</f>
        <v/>
      </c>
      <c r="AU437" s="6" t="str">
        <f>IF($W437=AU$4,MAX(AU$1:AU436)+1,"")</f>
        <v/>
      </c>
      <c r="AV437" s="6" t="str">
        <f>IF($W437=AV$4,MAX(AV$1:AV436)+1,"")</f>
        <v/>
      </c>
      <c r="AW437" s="6" t="str">
        <f>IF($W437=AW$4,MAX(AW$1:AW436)+1,"")</f>
        <v/>
      </c>
      <c r="AX437" s="6" t="str">
        <f>IF($W437=AX$4,MAX(AX$1:AX436)+1,"")</f>
        <v/>
      </c>
      <c r="AY437" s="6" t="str">
        <f>IF($W437=AY$4,MAX(AY$1:AY436)+1,"")</f>
        <v/>
      </c>
      <c r="AZ437" s="6" t="str">
        <f>IF($W437=AZ$4,MAX(AZ$1:AZ436)+1,"")</f>
        <v/>
      </c>
      <c r="BA437" s="6" t="str">
        <f>IF($W437=BA$4,MAX(BA$1:BA436)+1,"")</f>
        <v/>
      </c>
      <c r="BB437" s="6" t="str">
        <f>IF($W437=BB$4,MAX(BB$1:BB436)+1,"")</f>
        <v/>
      </c>
      <c r="BC437" s="6" t="str">
        <f>IF($W437=BC$4,MAX(BC$1:BC436)+1,"")</f>
        <v/>
      </c>
      <c r="BD437" s="6" t="str">
        <f>IF($W437=BD$4,MAX(BD$1:BD436)+1,"")</f>
        <v/>
      </c>
      <c r="BE437" s="6" t="str">
        <f>IF($W437=BE$4,MAX(BE$1:BE436)+1,"")</f>
        <v/>
      </c>
      <c r="BF437" s="6" t="str">
        <f>IF($W437=BF$4,MAX(BF$1:BF436)+1,"")</f>
        <v/>
      </c>
      <c r="BG437" s="6" t="str">
        <f>IF($W437=BG$4,MAX(BG$1:BG436)+1,"")</f>
        <v/>
      </c>
      <c r="BH437" s="6" t="str">
        <f>IF($W437=BH$4,MAX(BH$1:BH436)+1,"")</f>
        <v/>
      </c>
      <c r="BI437" s="6" t="str">
        <f>IF($W437=BI$4,MAX(BI$1:BI436)+1,"")</f>
        <v/>
      </c>
      <c r="BJ437" s="6" t="str">
        <f>IF($W437=BJ$4,MAX(BJ$1:BJ436)+1,"")</f>
        <v/>
      </c>
      <c r="BK437" s="6">
        <f>IF($W437=BK$4,MAX(BK$1:BK436)+1,"")</f>
        <v>8</v>
      </c>
      <c r="BL437" s="6" t="str">
        <f>IF($W437=BL$4,MAX(BL$1:BL436)+1,"")</f>
        <v/>
      </c>
      <c r="BM437" s="6" t="str">
        <f>IF($W437=BM$4,MAX(BM$1:BM436)+1,"")</f>
        <v/>
      </c>
      <c r="BN437" s="6" t="str">
        <f>IF($W437=BN$4,MAX(BN$1:BN436)+1,"")</f>
        <v/>
      </c>
      <c r="BO437" s="6" t="str">
        <f>IF($W437=BO$4,MAX(BO$1:BO436)+1,"")</f>
        <v/>
      </c>
      <c r="BP437" s="6" t="str">
        <f>IF($W437=BP$4,MAX(BP$1:BP436)+1,"")</f>
        <v/>
      </c>
      <c r="BQ437" s="6" t="str">
        <f>IF($W437=BQ$4,MAX(BQ$1:BQ436)+1,"")</f>
        <v/>
      </c>
      <c r="BR437" s="6" t="str">
        <f>IF($W437=BR$4,MAX(BR$1:BR436)+1,"")</f>
        <v/>
      </c>
      <c r="BS437" s="6" t="str">
        <f>IF($W437=BS$4,MAX(BS$1:BS436)+1,"")</f>
        <v/>
      </c>
      <c r="BT437" s="6" t="str">
        <f>IF($W437=BT$4,MAX(BT$1:BT436)+1,"")</f>
        <v/>
      </c>
      <c r="BU437" s="6" t="str">
        <f>IF($W437=BU$4,MAX(BU$1:BU436)+1,"")</f>
        <v/>
      </c>
      <c r="BV437" s="6" t="str">
        <f>IF($W437=BV$4,MAX(BV$1:BV436)+1,"")</f>
        <v/>
      </c>
      <c r="BW437" s="6" t="str">
        <f>IF($W437=BW$4,MAX(BW$1:BW436)+1,"")</f>
        <v/>
      </c>
      <c r="BX437" s="6" t="str">
        <f>IF($W437=BX$4,MAX(BX$1:BX436)+1,"")</f>
        <v/>
      </c>
      <c r="BY437" s="6" t="str">
        <f>IF($W437=BY$4,MAX(BY$1:BY436)+1,"")</f>
        <v/>
      </c>
      <c r="BZ437" s="6" t="str">
        <f>IF($W437=BZ$4,MAX(BZ$1:BZ436)+1,"")</f>
        <v/>
      </c>
      <c r="CA437" s="6" t="str">
        <f>IF($W437=CA$4,MAX(CA$1:CA436)+1,"")</f>
        <v/>
      </c>
      <c r="CB437" s="6" t="str">
        <f>IF($W437=CB$4,MAX(CB$1:CB436)+1,"")</f>
        <v/>
      </c>
      <c r="CC437" s="6" t="str">
        <f>IF($W437=CC$4,MAX(CC$1:CC436)+1,"")</f>
        <v/>
      </c>
      <c r="CD437" s="6" t="str">
        <f>IF($W437=CD$4,MAX(CD$1:CD436)+1,"")</f>
        <v/>
      </c>
      <c r="CE437" s="6" t="str">
        <f>IF($W437=CE$4,MAX(CE$1:CE436)+1,"")</f>
        <v/>
      </c>
      <c r="CF437" s="6" t="str">
        <f>IF($W437=CF$4,MAX(CF$1:CF436)+1,"")</f>
        <v/>
      </c>
      <c r="CG437" s="6" t="str">
        <f>IF($W437=CG$4,MAX(CG$1:CG436)+1,"")</f>
        <v/>
      </c>
      <c r="CH437" s="6" t="str">
        <f>IF($W437=CH$4,MAX(CH$1:CH436)+1,"")</f>
        <v/>
      </c>
      <c r="CI437" s="6" t="str">
        <f>IF($W437=CI$4,MAX(CI$1:CI436)+1,"")</f>
        <v/>
      </c>
      <c r="CJ437" s="6" t="str">
        <f>IF($W437=CJ$4,MAX(CJ$1:CJ436)+1,"")</f>
        <v/>
      </c>
      <c r="CK437" s="6" t="str">
        <f>IF($W437=CK$4,MAX(CK$1:CK436)+1,"")</f>
        <v/>
      </c>
      <c r="CL437" s="6" t="str">
        <f>IF($W437=CL$4,MAX(CL$1:CL436)+1,"")</f>
        <v/>
      </c>
      <c r="CM437" s="6" t="str">
        <f>IF($W437=CM$4,MAX(CM$1:CM436)+1,"")</f>
        <v/>
      </c>
      <c r="CN437" s="6" t="str">
        <f>IF($W437=CN$4,MAX(CN$1:CN436)+1,"")</f>
        <v/>
      </c>
      <c r="CO437" s="6" t="str">
        <f>IF($W437=CO$4,MAX(CO$1:CO436)+1,"")</f>
        <v/>
      </c>
      <c r="CP437" s="6" t="str">
        <f>IF($W437=CP$4,MAX(CP$1:CP436)+1,"")</f>
        <v/>
      </c>
      <c r="CQ437" s="6" t="str">
        <f>IF($W437=CQ$4,MAX(CQ$1:CQ436)+1,"")</f>
        <v/>
      </c>
      <c r="CR437" s="6" t="str">
        <f>IF($W437=CR$4,MAX(CR$1:CR436)+1,"")</f>
        <v/>
      </c>
      <c r="CS437" s="6" t="str">
        <f>IF($W437=CS$4,MAX(CS$1:CS436)+1,"")</f>
        <v/>
      </c>
      <c r="CT437" s="5">
        <f t="shared" si="95"/>
        <v>8</v>
      </c>
      <c r="CU437" s="6" t="str">
        <f t="shared" si="96"/>
        <v>1739300041179</v>
      </c>
      <c r="CV437" s="5" t="str">
        <f t="shared" si="97"/>
        <v>เด็กหญิง</v>
      </c>
      <c r="CW437" s="5" t="str" cm="1">
        <f t="array" ref="CW437">RIGHT(F437,MIN(LEN(SUBSTITUTE(F437,รายชื่อนักเรียนแยกห้อง!$AD$5:$AD$8,""))))</f>
        <v>จรรยพร</v>
      </c>
      <c r="CX437" s="6" t="str">
        <f t="shared" si="98"/>
        <v/>
      </c>
      <c r="CY437" s="6">
        <f t="shared" si="99"/>
        <v>0</v>
      </c>
      <c r="CZ437" s="5" t="str">
        <f t="shared" si="100"/>
        <v>มัธยมศึกษาปีที่ 3/3-</v>
      </c>
      <c r="DA437" s="5" t="str">
        <f t="shared" si="101"/>
        <v>มัธยมศึกษาปีที่ 3/3-0</v>
      </c>
      <c r="DC437" s="6" t="str">
        <f>IF(DB437="วิทย์-คณิต (เตรียมวิศวะ)",MAX($DC$1:DC436)+1,"")</f>
        <v/>
      </c>
      <c r="DD437" s="6" t="str">
        <f>IF(DB437="วิทย์-คณิต (วิทยาศาสตร์สุขภาพ)",MAX($DD$1:DD436)+1,"")</f>
        <v/>
      </c>
      <c r="DE437" s="6" t="str">
        <f>IF(DB437="ศิลป์การจัดการธุรกิจการค้าสมัยใหม่",MAX($DE$1:DE436)+1,"")</f>
        <v/>
      </c>
      <c r="DF437" s="6" t="str">
        <f>IF(DB437="ศิลป์ภาษาจีนเพื่อธุรกิจ 4.0",MAX($DF$1:DF436)+1,"")</f>
        <v/>
      </c>
      <c r="DG437" s="6" t="str">
        <f>IF(DB437="ศิลป์ภาษาอังกฤษเพื่อการสื่อสารธุรกิจ",MAX($DG$1:DG436)+1,"")</f>
        <v/>
      </c>
      <c r="DH437" s="6" t="str">
        <f>IF(DB437="นวัตกรรมการจัดการเกษตร",MAX($DH$1:DH436)+1,"")</f>
        <v/>
      </c>
      <c r="DI437" s="5">
        <f t="shared" si="102"/>
        <v>0</v>
      </c>
      <c r="DJ437" s="5" t="str">
        <f t="shared" si="103"/>
        <v>มัธยมศึกษาปีที่ 3/3-26</v>
      </c>
      <c r="DK437" s="5" t="str">
        <f t="shared" si="104"/>
        <v>-0</v>
      </c>
      <c r="DL437" s="5" t="str">
        <f t="shared" si="105"/>
        <v>มัธยมศึกษาปีที่ 3</v>
      </c>
    </row>
    <row r="438" spans="1:116">
      <c r="A438" s="5" t="str">
        <f t="shared" si="106"/>
        <v>มัธยมศึกษาปีที่ 3/3-27</v>
      </c>
      <c r="B438" s="5" t="str">
        <f t="shared" si="92"/>
        <v>ช68308-7</v>
      </c>
      <c r="C438" s="5" t="str">
        <f t="shared" si="93"/>
        <v>-0</v>
      </c>
      <c r="D438" s="8">
        <v>27</v>
      </c>
      <c r="E438" s="9" t="s">
        <v>1137</v>
      </c>
      <c r="F438" s="3" t="s">
        <v>1138</v>
      </c>
      <c r="G438" s="3" t="s">
        <v>1139</v>
      </c>
      <c r="H438" s="11">
        <v>1</v>
      </c>
      <c r="I438" s="11">
        <v>7</v>
      </c>
      <c r="J438" s="11">
        <v>0</v>
      </c>
      <c r="K438" s="11">
        <v>9</v>
      </c>
      <c r="L438" s="11">
        <v>9</v>
      </c>
      <c r="M438" s="11">
        <v>0</v>
      </c>
      <c r="N438" s="11">
        <v>1</v>
      </c>
      <c r="O438" s="11">
        <v>8</v>
      </c>
      <c r="P438" s="11">
        <v>5</v>
      </c>
      <c r="Q438" s="11">
        <v>5</v>
      </c>
      <c r="R438" s="11">
        <v>5</v>
      </c>
      <c r="S438" s="11">
        <v>6</v>
      </c>
      <c r="T438" s="11">
        <v>1</v>
      </c>
      <c r="U438" s="11" t="s">
        <v>585</v>
      </c>
      <c r="W438" s="6" t="str">
        <f>IF(X438="","",IF(X438=รายชื่อชมรม!$B$23,รายชื่อชมรม!$A$23,IF(X438=รายชื่อชมรม!$B$24,รายชื่อชมรม!$A$24,IF(X438=รายชื่อชมรม!$B$25,รายชื่อชมรม!$A$25,IF(X438=รายชื่อชมรม!$B$26,รายชื่อชมรม!$A$26,IF(X438=รายชื่อชมรม!$B$27,รายชื่อชมรม!$A$27,IF(X438=รายชื่อชมรม!$B$28,รายชื่อชมรม!$A$28,IF(X438=รายชื่อชมรม!$B$29,รายชื่อชมรม!$A$29,IF(X438=รายชื่อชมรม!$B$30,รายชื่อชมรม!$A$30,IF(X438=รายชื่อชมรม!$B$31,รายชื่อชมรม!$A$31,IF(X438=รายชื่อชมรม!$B$32,รายชื่อชมรม!$A$32,"-")))))))))))</f>
        <v>ช68308</v>
      </c>
      <c r="X438" s="6" t="s">
        <v>2322</v>
      </c>
      <c r="Y438" s="6" t="str">
        <f>IF(W438=0,"",IF(W438="-","",IF(W438="","",VLOOKUP(W438,รายชื่อชมรม!$A$3:$F$83,3,FALSE))))</f>
        <v>นางสาวอภิชยา  จิตรีเนื่อง</v>
      </c>
      <c r="Z438" s="6" t="str">
        <f>IF(Y438=$Z$4,MAX(Z$1:$Z437)+1,"")</f>
        <v/>
      </c>
      <c r="AA438" s="6" t="str">
        <f>IF($Y438=AA$4,MAX(AA$1:AA437)+1,"")</f>
        <v/>
      </c>
      <c r="AB438" s="6" t="str">
        <f>IF($Y438=AB$4,MAX(AB$1:AB437)+1,"")</f>
        <v/>
      </c>
      <c r="AC438" s="6" t="str">
        <f>IF($Y438=AC$4,MAX(AC$1:AC437)+1,"")</f>
        <v/>
      </c>
      <c r="AD438" s="6" t="str">
        <f>IF($Y438=AD$4,MAX(AD$1:AD437)+1,"")</f>
        <v/>
      </c>
      <c r="AE438" s="6" t="str">
        <f>IF($Y438=AE$4,MAX(AE$1:AE437)+1,"")</f>
        <v/>
      </c>
      <c r="AF438" s="6" t="str">
        <f>IF($Y438=AF$4,MAX(AF$1:AF437)+1,"")</f>
        <v/>
      </c>
      <c r="AG438" s="6" t="str">
        <f>IF($Y438=AG$4,MAX(AG$1:AG437)+1,"")</f>
        <v/>
      </c>
      <c r="AH438" s="6" t="str">
        <f>IF($Y438=AH$4,MAX(AH$1:AH437)+1,"")</f>
        <v/>
      </c>
      <c r="AI438" s="5">
        <f t="shared" si="94"/>
        <v>0</v>
      </c>
      <c r="AK438" s="6" t="str">
        <f>IF($W438=AK$4,MAX(AK$1:AK437)+1,"")</f>
        <v/>
      </c>
      <c r="AL438" s="6" t="str">
        <f>IF($W438=AL$4,MAX(AL$1:AL437)+1,"")</f>
        <v/>
      </c>
      <c r="AM438" s="6" t="str">
        <f>IF($W438=AM$4,MAX(AM$1:AM437)+1,"")</f>
        <v/>
      </c>
      <c r="AN438" s="6" t="str">
        <f>IF($W438=AN$4,MAX(AN$1:AN437)+1,"")</f>
        <v/>
      </c>
      <c r="AO438" s="6" t="str">
        <f>IF($W438=AO$4,MAX(AO$1:AO437)+1,"")</f>
        <v/>
      </c>
      <c r="AP438" s="6" t="str">
        <f>IF($W438=AP$4,MAX(AP$1:AP437)+1,"")</f>
        <v/>
      </c>
      <c r="AQ438" s="6" t="str">
        <f>IF($W438=AQ$4,MAX(AQ$1:AQ437)+1,"")</f>
        <v/>
      </c>
      <c r="AR438" s="6" t="str">
        <f>IF($W438=AR$4,MAX(AR$1:AR437)+1,"")</f>
        <v/>
      </c>
      <c r="AS438" s="6" t="str">
        <f>IF($W438=AS$4,MAX(AS$1:AS437)+1,"")</f>
        <v/>
      </c>
      <c r="AT438" s="6" t="str">
        <f>IF($W438=AT$4,MAX(AT$1:AT437)+1,"")</f>
        <v/>
      </c>
      <c r="AU438" s="6" t="str">
        <f>IF($W438=AU$4,MAX(AU$1:AU437)+1,"")</f>
        <v/>
      </c>
      <c r="AV438" s="6" t="str">
        <f>IF($W438=AV$4,MAX(AV$1:AV437)+1,"")</f>
        <v/>
      </c>
      <c r="AW438" s="6" t="str">
        <f>IF($W438=AW$4,MAX(AW$1:AW437)+1,"")</f>
        <v/>
      </c>
      <c r="AX438" s="6" t="str">
        <f>IF($W438=AX$4,MAX(AX$1:AX437)+1,"")</f>
        <v/>
      </c>
      <c r="AY438" s="6" t="str">
        <f>IF($W438=AY$4,MAX(AY$1:AY437)+1,"")</f>
        <v/>
      </c>
      <c r="AZ438" s="6" t="str">
        <f>IF($W438=AZ$4,MAX(AZ$1:AZ437)+1,"")</f>
        <v/>
      </c>
      <c r="BA438" s="6" t="str">
        <f>IF($W438=BA$4,MAX(BA$1:BA437)+1,"")</f>
        <v/>
      </c>
      <c r="BB438" s="6" t="str">
        <f>IF($W438=BB$4,MAX(BB$1:BB437)+1,"")</f>
        <v/>
      </c>
      <c r="BC438" s="6" t="str">
        <f>IF($W438=BC$4,MAX(BC$1:BC437)+1,"")</f>
        <v/>
      </c>
      <c r="BD438" s="6" t="str">
        <f>IF($W438=BD$4,MAX(BD$1:BD437)+1,"")</f>
        <v/>
      </c>
      <c r="BE438" s="6" t="str">
        <f>IF($W438=BE$4,MAX(BE$1:BE437)+1,"")</f>
        <v/>
      </c>
      <c r="BF438" s="6" t="str">
        <f>IF($W438=BF$4,MAX(BF$1:BF437)+1,"")</f>
        <v/>
      </c>
      <c r="BG438" s="6" t="str">
        <f>IF($W438=BG$4,MAX(BG$1:BG437)+1,"")</f>
        <v/>
      </c>
      <c r="BH438" s="6" t="str">
        <f>IF($W438=BH$4,MAX(BH$1:BH437)+1,"")</f>
        <v/>
      </c>
      <c r="BI438" s="6" t="str">
        <f>IF($W438=BI$4,MAX(BI$1:BI437)+1,"")</f>
        <v/>
      </c>
      <c r="BJ438" s="6" t="str">
        <f>IF($W438=BJ$4,MAX(BJ$1:BJ437)+1,"")</f>
        <v/>
      </c>
      <c r="BK438" s="6" t="str">
        <f>IF($W438=BK$4,MAX(BK$1:BK437)+1,"")</f>
        <v/>
      </c>
      <c r="BL438" s="6" t="str">
        <f>IF($W438=BL$4,MAX(BL$1:BL437)+1,"")</f>
        <v/>
      </c>
      <c r="BM438" s="6">
        <f>IF($W438=BM$4,MAX(BM$1:BM437)+1,"")</f>
        <v>7</v>
      </c>
      <c r="BN438" s="6" t="str">
        <f>IF($W438=BN$4,MAX(BN$1:BN437)+1,"")</f>
        <v/>
      </c>
      <c r="BO438" s="6" t="str">
        <f>IF($W438=BO$4,MAX(BO$1:BO437)+1,"")</f>
        <v/>
      </c>
      <c r="BP438" s="6" t="str">
        <f>IF($W438=BP$4,MAX(BP$1:BP437)+1,"")</f>
        <v/>
      </c>
      <c r="BQ438" s="6" t="str">
        <f>IF($W438=BQ$4,MAX(BQ$1:BQ437)+1,"")</f>
        <v/>
      </c>
      <c r="BR438" s="6" t="str">
        <f>IF($W438=BR$4,MAX(BR$1:BR437)+1,"")</f>
        <v/>
      </c>
      <c r="BS438" s="6" t="str">
        <f>IF($W438=BS$4,MAX(BS$1:BS437)+1,"")</f>
        <v/>
      </c>
      <c r="BT438" s="6" t="str">
        <f>IF($W438=BT$4,MAX(BT$1:BT437)+1,"")</f>
        <v/>
      </c>
      <c r="BU438" s="6" t="str">
        <f>IF($W438=BU$4,MAX(BU$1:BU437)+1,"")</f>
        <v/>
      </c>
      <c r="BV438" s="6" t="str">
        <f>IF($W438=BV$4,MAX(BV$1:BV437)+1,"")</f>
        <v/>
      </c>
      <c r="BW438" s="6" t="str">
        <f>IF($W438=BW$4,MAX(BW$1:BW437)+1,"")</f>
        <v/>
      </c>
      <c r="BX438" s="6" t="str">
        <f>IF($W438=BX$4,MAX(BX$1:BX437)+1,"")</f>
        <v/>
      </c>
      <c r="BY438" s="6" t="str">
        <f>IF($W438=BY$4,MAX(BY$1:BY437)+1,"")</f>
        <v/>
      </c>
      <c r="BZ438" s="6" t="str">
        <f>IF($W438=BZ$4,MAX(BZ$1:BZ437)+1,"")</f>
        <v/>
      </c>
      <c r="CA438" s="6" t="str">
        <f>IF($W438=CA$4,MAX(CA$1:CA437)+1,"")</f>
        <v/>
      </c>
      <c r="CB438" s="6" t="str">
        <f>IF($W438=CB$4,MAX(CB$1:CB437)+1,"")</f>
        <v/>
      </c>
      <c r="CC438" s="6" t="str">
        <f>IF($W438=CC$4,MAX(CC$1:CC437)+1,"")</f>
        <v/>
      </c>
      <c r="CD438" s="6" t="str">
        <f>IF($W438=CD$4,MAX(CD$1:CD437)+1,"")</f>
        <v/>
      </c>
      <c r="CE438" s="6" t="str">
        <f>IF($W438=CE$4,MAX(CE$1:CE437)+1,"")</f>
        <v/>
      </c>
      <c r="CF438" s="6" t="str">
        <f>IF($W438=CF$4,MAX(CF$1:CF437)+1,"")</f>
        <v/>
      </c>
      <c r="CG438" s="6" t="str">
        <f>IF($W438=CG$4,MAX(CG$1:CG437)+1,"")</f>
        <v/>
      </c>
      <c r="CH438" s="6" t="str">
        <f>IF($W438=CH$4,MAX(CH$1:CH437)+1,"")</f>
        <v/>
      </c>
      <c r="CI438" s="6" t="str">
        <f>IF($W438=CI$4,MAX(CI$1:CI437)+1,"")</f>
        <v/>
      </c>
      <c r="CJ438" s="6" t="str">
        <f>IF($W438=CJ$4,MAX(CJ$1:CJ437)+1,"")</f>
        <v/>
      </c>
      <c r="CK438" s="6" t="str">
        <f>IF($W438=CK$4,MAX(CK$1:CK437)+1,"")</f>
        <v/>
      </c>
      <c r="CL438" s="6" t="str">
        <f>IF($W438=CL$4,MAX(CL$1:CL437)+1,"")</f>
        <v/>
      </c>
      <c r="CM438" s="6" t="str">
        <f>IF($W438=CM$4,MAX(CM$1:CM437)+1,"")</f>
        <v/>
      </c>
      <c r="CN438" s="6" t="str">
        <f>IF($W438=CN$4,MAX(CN$1:CN437)+1,"")</f>
        <v/>
      </c>
      <c r="CO438" s="6" t="str">
        <f>IF($W438=CO$4,MAX(CO$1:CO437)+1,"")</f>
        <v/>
      </c>
      <c r="CP438" s="6" t="str">
        <f>IF($W438=CP$4,MAX(CP$1:CP437)+1,"")</f>
        <v/>
      </c>
      <c r="CQ438" s="6" t="str">
        <f>IF($W438=CQ$4,MAX(CQ$1:CQ437)+1,"")</f>
        <v/>
      </c>
      <c r="CR438" s="6" t="str">
        <f>IF($W438=CR$4,MAX(CR$1:CR437)+1,"")</f>
        <v/>
      </c>
      <c r="CS438" s="6" t="str">
        <f>IF($W438=CS$4,MAX(CS$1:CS437)+1,"")</f>
        <v/>
      </c>
      <c r="CT438" s="5">
        <f t="shared" si="95"/>
        <v>7</v>
      </c>
      <c r="CU438" s="6" t="str">
        <f t="shared" si="96"/>
        <v>1709901855561</v>
      </c>
      <c r="CV438" s="5" t="str">
        <f t="shared" si="97"/>
        <v>เด็กหญิง</v>
      </c>
      <c r="CW438" s="5" t="str" cm="1">
        <f t="array" ref="CW438">RIGHT(F438,MIN(LEN(SUBSTITUTE(F438,รายชื่อนักเรียนแยกห้อง!$AD$5:$AD$8,""))))</f>
        <v>น้ำเพชร</v>
      </c>
      <c r="CX438" s="6" t="str">
        <f t="shared" si="98"/>
        <v/>
      </c>
      <c r="CY438" s="6">
        <f t="shared" si="99"/>
        <v>0</v>
      </c>
      <c r="CZ438" s="5" t="str">
        <f t="shared" si="100"/>
        <v>มัธยมศึกษาปีที่ 3/3-</v>
      </c>
      <c r="DA438" s="5" t="str">
        <f t="shared" si="101"/>
        <v>มัธยมศึกษาปีที่ 3/3-0</v>
      </c>
      <c r="DC438" s="6" t="str">
        <f>IF(DB438="วิทย์-คณิต (เตรียมวิศวะ)",MAX($DC$1:DC437)+1,"")</f>
        <v/>
      </c>
      <c r="DD438" s="6" t="str">
        <f>IF(DB438="วิทย์-คณิต (วิทยาศาสตร์สุขภาพ)",MAX($DD$1:DD437)+1,"")</f>
        <v/>
      </c>
      <c r="DE438" s="6" t="str">
        <f>IF(DB438="ศิลป์การจัดการธุรกิจการค้าสมัยใหม่",MAX($DE$1:DE437)+1,"")</f>
        <v/>
      </c>
      <c r="DF438" s="6" t="str">
        <f>IF(DB438="ศิลป์ภาษาจีนเพื่อธุรกิจ 4.0",MAX($DF$1:DF437)+1,"")</f>
        <v/>
      </c>
      <c r="DG438" s="6" t="str">
        <f>IF(DB438="ศิลป์ภาษาอังกฤษเพื่อการสื่อสารธุรกิจ",MAX($DG$1:DG437)+1,"")</f>
        <v/>
      </c>
      <c r="DH438" s="6" t="str">
        <f>IF(DB438="นวัตกรรมการจัดการเกษตร",MAX($DH$1:DH437)+1,"")</f>
        <v/>
      </c>
      <c r="DI438" s="5">
        <f t="shared" si="102"/>
        <v>0</v>
      </c>
      <c r="DJ438" s="5" t="str">
        <f t="shared" si="103"/>
        <v>มัธยมศึกษาปีที่ 3/3-27</v>
      </c>
      <c r="DK438" s="5" t="str">
        <f t="shared" si="104"/>
        <v>-0</v>
      </c>
      <c r="DL438" s="5" t="str">
        <f t="shared" si="105"/>
        <v>มัธยมศึกษาปีที่ 3</v>
      </c>
    </row>
    <row r="439" spans="1:116">
      <c r="A439" s="5" t="str">
        <f t="shared" si="106"/>
        <v>มัธยมศึกษาปีที่ 3/3-28</v>
      </c>
      <c r="B439" s="5" t="str">
        <f t="shared" si="92"/>
        <v>ช68306-9</v>
      </c>
      <c r="C439" s="5" t="str">
        <f t="shared" si="93"/>
        <v>-0</v>
      </c>
      <c r="D439" s="8">
        <v>28</v>
      </c>
      <c r="E439" s="9" t="s">
        <v>1140</v>
      </c>
      <c r="F439" s="3" t="s">
        <v>1141</v>
      </c>
      <c r="G439" s="3" t="s">
        <v>1142</v>
      </c>
      <c r="H439" s="11">
        <v>1</v>
      </c>
      <c r="I439" s="11">
        <v>7</v>
      </c>
      <c r="J439" s="11">
        <v>0</v>
      </c>
      <c r="K439" s="11">
        <v>9</v>
      </c>
      <c r="L439" s="11">
        <v>7</v>
      </c>
      <c r="M439" s="11">
        <v>0</v>
      </c>
      <c r="N439" s="11">
        <v>0</v>
      </c>
      <c r="O439" s="11">
        <v>4</v>
      </c>
      <c r="P439" s="11">
        <v>1</v>
      </c>
      <c r="Q439" s="11">
        <v>2</v>
      </c>
      <c r="R439" s="11">
        <v>7</v>
      </c>
      <c r="S439" s="11">
        <v>0</v>
      </c>
      <c r="T439" s="11">
        <v>1</v>
      </c>
      <c r="U439" s="11" t="s">
        <v>585</v>
      </c>
      <c r="W439" s="6" t="str">
        <f>IF(X439="","",IF(X439=รายชื่อชมรม!$B$23,รายชื่อชมรม!$A$23,IF(X439=รายชื่อชมรม!$B$24,รายชื่อชมรม!$A$24,IF(X439=รายชื่อชมรม!$B$25,รายชื่อชมรม!$A$25,IF(X439=รายชื่อชมรม!$B$26,รายชื่อชมรม!$A$26,IF(X439=รายชื่อชมรม!$B$27,รายชื่อชมรม!$A$27,IF(X439=รายชื่อชมรม!$B$28,รายชื่อชมรม!$A$28,IF(X439=รายชื่อชมรม!$B$29,รายชื่อชมรม!$A$29,IF(X439=รายชื่อชมรม!$B$30,รายชื่อชมรม!$A$30,IF(X439=รายชื่อชมรม!$B$31,รายชื่อชมรม!$A$31,IF(X439=รายชื่อชมรม!$B$32,รายชื่อชมรม!$A$32,"-")))))))))))</f>
        <v>ช68306</v>
      </c>
      <c r="X439" s="6" t="s">
        <v>2306</v>
      </c>
      <c r="Y439" s="6" t="str">
        <f>IF(W439=0,"",IF(W439="-","",IF(W439="","",VLOOKUP(W439,รายชื่อชมรม!$A$3:$F$83,3,FALSE))))</f>
        <v>นางภัณฑิลา  โนนทะขาม</v>
      </c>
      <c r="Z439" s="6" t="str">
        <f>IF(Y439=$Z$4,MAX(Z$1:$Z438)+1,"")</f>
        <v/>
      </c>
      <c r="AA439" s="6" t="str">
        <f>IF($Y439=AA$4,MAX(AA$1:AA438)+1,"")</f>
        <v/>
      </c>
      <c r="AB439" s="6" t="str">
        <f>IF($Y439=AB$4,MAX(AB$1:AB438)+1,"")</f>
        <v/>
      </c>
      <c r="AC439" s="6" t="str">
        <f>IF($Y439=AC$4,MAX(AC$1:AC438)+1,"")</f>
        <v/>
      </c>
      <c r="AD439" s="6" t="str">
        <f>IF($Y439=AD$4,MAX(AD$1:AD438)+1,"")</f>
        <v/>
      </c>
      <c r="AE439" s="6" t="str">
        <f>IF($Y439=AE$4,MAX(AE$1:AE438)+1,"")</f>
        <v/>
      </c>
      <c r="AF439" s="6" t="str">
        <f>IF($Y439=AF$4,MAX(AF$1:AF438)+1,"")</f>
        <v/>
      </c>
      <c r="AG439" s="6" t="str">
        <f>IF($Y439=AG$4,MAX(AG$1:AG438)+1,"")</f>
        <v/>
      </c>
      <c r="AH439" s="6" t="str">
        <f>IF($Y439=AH$4,MAX(AH$1:AH438)+1,"")</f>
        <v/>
      </c>
      <c r="AI439" s="5">
        <f t="shared" si="94"/>
        <v>0</v>
      </c>
      <c r="AK439" s="6" t="str">
        <f>IF($W439=AK$4,MAX(AK$1:AK438)+1,"")</f>
        <v/>
      </c>
      <c r="AL439" s="6" t="str">
        <f>IF($W439=AL$4,MAX(AL$1:AL438)+1,"")</f>
        <v/>
      </c>
      <c r="AM439" s="6" t="str">
        <f>IF($W439=AM$4,MAX(AM$1:AM438)+1,"")</f>
        <v/>
      </c>
      <c r="AN439" s="6" t="str">
        <f>IF($W439=AN$4,MAX(AN$1:AN438)+1,"")</f>
        <v/>
      </c>
      <c r="AO439" s="6" t="str">
        <f>IF($W439=AO$4,MAX(AO$1:AO438)+1,"")</f>
        <v/>
      </c>
      <c r="AP439" s="6" t="str">
        <f>IF($W439=AP$4,MAX(AP$1:AP438)+1,"")</f>
        <v/>
      </c>
      <c r="AQ439" s="6" t="str">
        <f>IF($W439=AQ$4,MAX(AQ$1:AQ438)+1,"")</f>
        <v/>
      </c>
      <c r="AR439" s="6" t="str">
        <f>IF($W439=AR$4,MAX(AR$1:AR438)+1,"")</f>
        <v/>
      </c>
      <c r="AS439" s="6" t="str">
        <f>IF($W439=AS$4,MAX(AS$1:AS438)+1,"")</f>
        <v/>
      </c>
      <c r="AT439" s="6" t="str">
        <f>IF($W439=AT$4,MAX(AT$1:AT438)+1,"")</f>
        <v/>
      </c>
      <c r="AU439" s="6" t="str">
        <f>IF($W439=AU$4,MAX(AU$1:AU438)+1,"")</f>
        <v/>
      </c>
      <c r="AV439" s="6" t="str">
        <f>IF($W439=AV$4,MAX(AV$1:AV438)+1,"")</f>
        <v/>
      </c>
      <c r="AW439" s="6" t="str">
        <f>IF($W439=AW$4,MAX(AW$1:AW438)+1,"")</f>
        <v/>
      </c>
      <c r="AX439" s="6" t="str">
        <f>IF($W439=AX$4,MAX(AX$1:AX438)+1,"")</f>
        <v/>
      </c>
      <c r="AY439" s="6" t="str">
        <f>IF($W439=AY$4,MAX(AY$1:AY438)+1,"")</f>
        <v/>
      </c>
      <c r="AZ439" s="6" t="str">
        <f>IF($W439=AZ$4,MAX(AZ$1:AZ438)+1,"")</f>
        <v/>
      </c>
      <c r="BA439" s="6" t="str">
        <f>IF($W439=BA$4,MAX(BA$1:BA438)+1,"")</f>
        <v/>
      </c>
      <c r="BB439" s="6" t="str">
        <f>IF($W439=BB$4,MAX(BB$1:BB438)+1,"")</f>
        <v/>
      </c>
      <c r="BC439" s="6" t="str">
        <f>IF($W439=BC$4,MAX(BC$1:BC438)+1,"")</f>
        <v/>
      </c>
      <c r="BD439" s="6" t="str">
        <f>IF($W439=BD$4,MAX(BD$1:BD438)+1,"")</f>
        <v/>
      </c>
      <c r="BE439" s="6" t="str">
        <f>IF($W439=BE$4,MAX(BE$1:BE438)+1,"")</f>
        <v/>
      </c>
      <c r="BF439" s="6" t="str">
        <f>IF($W439=BF$4,MAX(BF$1:BF438)+1,"")</f>
        <v/>
      </c>
      <c r="BG439" s="6" t="str">
        <f>IF($W439=BG$4,MAX(BG$1:BG438)+1,"")</f>
        <v/>
      </c>
      <c r="BH439" s="6" t="str">
        <f>IF($W439=BH$4,MAX(BH$1:BH438)+1,"")</f>
        <v/>
      </c>
      <c r="BI439" s="6" t="str">
        <f>IF($W439=BI$4,MAX(BI$1:BI438)+1,"")</f>
        <v/>
      </c>
      <c r="BJ439" s="6" t="str">
        <f>IF($W439=BJ$4,MAX(BJ$1:BJ438)+1,"")</f>
        <v/>
      </c>
      <c r="BK439" s="6">
        <f>IF($W439=BK$4,MAX(BK$1:BK438)+1,"")</f>
        <v>9</v>
      </c>
      <c r="BL439" s="6" t="str">
        <f>IF($W439=BL$4,MAX(BL$1:BL438)+1,"")</f>
        <v/>
      </c>
      <c r="BM439" s="6" t="str">
        <f>IF($W439=BM$4,MAX(BM$1:BM438)+1,"")</f>
        <v/>
      </c>
      <c r="BN439" s="6" t="str">
        <f>IF($W439=BN$4,MAX(BN$1:BN438)+1,"")</f>
        <v/>
      </c>
      <c r="BO439" s="6" t="str">
        <f>IF($W439=BO$4,MAX(BO$1:BO438)+1,"")</f>
        <v/>
      </c>
      <c r="BP439" s="6" t="str">
        <f>IF($W439=BP$4,MAX(BP$1:BP438)+1,"")</f>
        <v/>
      </c>
      <c r="BQ439" s="6" t="str">
        <f>IF($W439=BQ$4,MAX(BQ$1:BQ438)+1,"")</f>
        <v/>
      </c>
      <c r="BR439" s="6" t="str">
        <f>IF($W439=BR$4,MAX(BR$1:BR438)+1,"")</f>
        <v/>
      </c>
      <c r="BS439" s="6" t="str">
        <f>IF($W439=BS$4,MAX(BS$1:BS438)+1,"")</f>
        <v/>
      </c>
      <c r="BT439" s="6" t="str">
        <f>IF($W439=BT$4,MAX(BT$1:BT438)+1,"")</f>
        <v/>
      </c>
      <c r="BU439" s="6" t="str">
        <f>IF($W439=BU$4,MAX(BU$1:BU438)+1,"")</f>
        <v/>
      </c>
      <c r="BV439" s="6" t="str">
        <f>IF($W439=BV$4,MAX(BV$1:BV438)+1,"")</f>
        <v/>
      </c>
      <c r="BW439" s="6" t="str">
        <f>IF($W439=BW$4,MAX(BW$1:BW438)+1,"")</f>
        <v/>
      </c>
      <c r="BX439" s="6" t="str">
        <f>IF($W439=BX$4,MAX(BX$1:BX438)+1,"")</f>
        <v/>
      </c>
      <c r="BY439" s="6" t="str">
        <f>IF($W439=BY$4,MAX(BY$1:BY438)+1,"")</f>
        <v/>
      </c>
      <c r="BZ439" s="6" t="str">
        <f>IF($W439=BZ$4,MAX(BZ$1:BZ438)+1,"")</f>
        <v/>
      </c>
      <c r="CA439" s="6" t="str">
        <f>IF($W439=CA$4,MAX(CA$1:CA438)+1,"")</f>
        <v/>
      </c>
      <c r="CB439" s="6" t="str">
        <f>IF($W439=CB$4,MAX(CB$1:CB438)+1,"")</f>
        <v/>
      </c>
      <c r="CC439" s="6" t="str">
        <f>IF($W439=CC$4,MAX(CC$1:CC438)+1,"")</f>
        <v/>
      </c>
      <c r="CD439" s="6" t="str">
        <f>IF($W439=CD$4,MAX(CD$1:CD438)+1,"")</f>
        <v/>
      </c>
      <c r="CE439" s="6" t="str">
        <f>IF($W439=CE$4,MAX(CE$1:CE438)+1,"")</f>
        <v/>
      </c>
      <c r="CF439" s="6" t="str">
        <f>IF($W439=CF$4,MAX(CF$1:CF438)+1,"")</f>
        <v/>
      </c>
      <c r="CG439" s="6" t="str">
        <f>IF($W439=CG$4,MAX(CG$1:CG438)+1,"")</f>
        <v/>
      </c>
      <c r="CH439" s="6" t="str">
        <f>IF($W439=CH$4,MAX(CH$1:CH438)+1,"")</f>
        <v/>
      </c>
      <c r="CI439" s="6" t="str">
        <f>IF($W439=CI$4,MAX(CI$1:CI438)+1,"")</f>
        <v/>
      </c>
      <c r="CJ439" s="6" t="str">
        <f>IF($W439=CJ$4,MAX(CJ$1:CJ438)+1,"")</f>
        <v/>
      </c>
      <c r="CK439" s="6" t="str">
        <f>IF($W439=CK$4,MAX(CK$1:CK438)+1,"")</f>
        <v/>
      </c>
      <c r="CL439" s="6" t="str">
        <f>IF($W439=CL$4,MAX(CL$1:CL438)+1,"")</f>
        <v/>
      </c>
      <c r="CM439" s="6" t="str">
        <f>IF($W439=CM$4,MAX(CM$1:CM438)+1,"")</f>
        <v/>
      </c>
      <c r="CN439" s="6" t="str">
        <f>IF($W439=CN$4,MAX(CN$1:CN438)+1,"")</f>
        <v/>
      </c>
      <c r="CO439" s="6" t="str">
        <f>IF($W439=CO$4,MAX(CO$1:CO438)+1,"")</f>
        <v/>
      </c>
      <c r="CP439" s="6" t="str">
        <f>IF($W439=CP$4,MAX(CP$1:CP438)+1,"")</f>
        <v/>
      </c>
      <c r="CQ439" s="6" t="str">
        <f>IF($W439=CQ$4,MAX(CQ$1:CQ438)+1,"")</f>
        <v/>
      </c>
      <c r="CR439" s="6" t="str">
        <f>IF($W439=CR$4,MAX(CR$1:CR438)+1,"")</f>
        <v/>
      </c>
      <c r="CS439" s="6" t="str">
        <f>IF($W439=CS$4,MAX(CS$1:CS438)+1,"")</f>
        <v/>
      </c>
      <c r="CT439" s="5">
        <f t="shared" si="95"/>
        <v>9</v>
      </c>
      <c r="CU439" s="6" t="str">
        <f t="shared" si="96"/>
        <v>1709700412701</v>
      </c>
      <c r="CV439" s="5" t="str">
        <f t="shared" si="97"/>
        <v>เด็กหญิง</v>
      </c>
      <c r="CW439" s="5" t="str" cm="1">
        <f t="array" ref="CW439">RIGHT(F439,MIN(LEN(SUBSTITUTE(F439,รายชื่อนักเรียนแยกห้อง!$AD$5:$AD$8,""))))</f>
        <v>พิชญาภัค</v>
      </c>
      <c r="CX439" s="6" t="str">
        <f t="shared" si="98"/>
        <v/>
      </c>
      <c r="CY439" s="6">
        <f t="shared" si="99"/>
        <v>0</v>
      </c>
      <c r="CZ439" s="5" t="str">
        <f t="shared" si="100"/>
        <v>มัธยมศึกษาปีที่ 3/3-</v>
      </c>
      <c r="DA439" s="5" t="str">
        <f t="shared" si="101"/>
        <v>มัธยมศึกษาปีที่ 3/3-0</v>
      </c>
      <c r="DC439" s="6" t="str">
        <f>IF(DB439="วิทย์-คณิต (เตรียมวิศวะ)",MAX($DC$1:DC438)+1,"")</f>
        <v/>
      </c>
      <c r="DD439" s="6" t="str">
        <f>IF(DB439="วิทย์-คณิต (วิทยาศาสตร์สุขภาพ)",MAX($DD$1:DD438)+1,"")</f>
        <v/>
      </c>
      <c r="DE439" s="6" t="str">
        <f>IF(DB439="ศิลป์การจัดการธุรกิจการค้าสมัยใหม่",MAX($DE$1:DE438)+1,"")</f>
        <v/>
      </c>
      <c r="DF439" s="6" t="str">
        <f>IF(DB439="ศิลป์ภาษาจีนเพื่อธุรกิจ 4.0",MAX($DF$1:DF438)+1,"")</f>
        <v/>
      </c>
      <c r="DG439" s="6" t="str">
        <f>IF(DB439="ศิลป์ภาษาอังกฤษเพื่อการสื่อสารธุรกิจ",MAX($DG$1:DG438)+1,"")</f>
        <v/>
      </c>
      <c r="DH439" s="6" t="str">
        <f>IF(DB439="นวัตกรรมการจัดการเกษตร",MAX($DH$1:DH438)+1,"")</f>
        <v/>
      </c>
      <c r="DI439" s="5">
        <f t="shared" si="102"/>
        <v>0</v>
      </c>
      <c r="DJ439" s="5" t="str">
        <f t="shared" si="103"/>
        <v>มัธยมศึกษาปีที่ 3/3-28</v>
      </c>
      <c r="DK439" s="5" t="str">
        <f t="shared" si="104"/>
        <v>-0</v>
      </c>
      <c r="DL439" s="5" t="str">
        <f t="shared" si="105"/>
        <v>มัธยมศึกษาปีที่ 3</v>
      </c>
    </row>
    <row r="440" spans="1:116">
      <c r="A440" s="5" t="str">
        <f t="shared" si="106"/>
        <v>มัธยมศึกษาปีที่ 3/3-29</v>
      </c>
      <c r="B440" s="5" t="str">
        <f t="shared" si="92"/>
        <v>ช68306-10</v>
      </c>
      <c r="C440" s="5" t="str">
        <f t="shared" si="93"/>
        <v>-0</v>
      </c>
      <c r="D440" s="8">
        <v>29</v>
      </c>
      <c r="E440" s="9" t="s">
        <v>1143</v>
      </c>
      <c r="F440" s="3" t="s">
        <v>1144</v>
      </c>
      <c r="G440" s="3" t="s">
        <v>1145</v>
      </c>
      <c r="H440" s="11">
        <v>1</v>
      </c>
      <c r="I440" s="11">
        <v>7</v>
      </c>
      <c r="J440" s="11">
        <v>0</v>
      </c>
      <c r="K440" s="11">
        <v>9</v>
      </c>
      <c r="L440" s="11">
        <v>9</v>
      </c>
      <c r="M440" s="11">
        <v>0</v>
      </c>
      <c r="N440" s="11">
        <v>1</v>
      </c>
      <c r="O440" s="11">
        <v>8</v>
      </c>
      <c r="P440" s="11">
        <v>2</v>
      </c>
      <c r="Q440" s="11">
        <v>7</v>
      </c>
      <c r="R440" s="11">
        <v>5</v>
      </c>
      <c r="S440" s="11">
        <v>1</v>
      </c>
      <c r="T440" s="11">
        <v>7</v>
      </c>
      <c r="U440" s="11" t="s">
        <v>585</v>
      </c>
      <c r="W440" s="6" t="str">
        <f>IF(X440="","",IF(X440=รายชื่อชมรม!$B$23,รายชื่อชมรม!$A$23,IF(X440=รายชื่อชมรม!$B$24,รายชื่อชมรม!$A$24,IF(X440=รายชื่อชมรม!$B$25,รายชื่อชมรม!$A$25,IF(X440=รายชื่อชมรม!$B$26,รายชื่อชมรม!$A$26,IF(X440=รายชื่อชมรม!$B$27,รายชื่อชมรม!$A$27,IF(X440=รายชื่อชมรม!$B$28,รายชื่อชมรม!$A$28,IF(X440=รายชื่อชมรม!$B$29,รายชื่อชมรม!$A$29,IF(X440=รายชื่อชมรม!$B$30,รายชื่อชมรม!$A$30,IF(X440=รายชื่อชมรม!$B$31,รายชื่อชมรม!$A$31,IF(X440=รายชื่อชมรม!$B$32,รายชื่อชมรม!$A$32,"-")))))))))))</f>
        <v>ช68306</v>
      </c>
      <c r="X440" s="6" t="s">
        <v>2306</v>
      </c>
      <c r="Y440" s="6" t="str">
        <f>IF(W440=0,"",IF(W440="-","",IF(W440="","",VLOOKUP(W440,รายชื่อชมรม!$A$3:$F$83,3,FALSE))))</f>
        <v>นางภัณฑิลา  โนนทะขาม</v>
      </c>
      <c r="Z440" s="6" t="str">
        <f>IF(Y440=$Z$4,MAX(Z$1:$Z439)+1,"")</f>
        <v/>
      </c>
      <c r="AA440" s="6" t="str">
        <f>IF($Y440=AA$4,MAX(AA$1:AA439)+1,"")</f>
        <v/>
      </c>
      <c r="AB440" s="6" t="str">
        <f>IF($Y440=AB$4,MAX(AB$1:AB439)+1,"")</f>
        <v/>
      </c>
      <c r="AC440" s="6" t="str">
        <f>IF($Y440=AC$4,MAX(AC$1:AC439)+1,"")</f>
        <v/>
      </c>
      <c r="AD440" s="6" t="str">
        <f>IF($Y440=AD$4,MAX(AD$1:AD439)+1,"")</f>
        <v/>
      </c>
      <c r="AE440" s="6" t="str">
        <f>IF($Y440=AE$4,MAX(AE$1:AE439)+1,"")</f>
        <v/>
      </c>
      <c r="AF440" s="6" t="str">
        <f>IF($Y440=AF$4,MAX(AF$1:AF439)+1,"")</f>
        <v/>
      </c>
      <c r="AG440" s="6" t="str">
        <f>IF($Y440=AG$4,MAX(AG$1:AG439)+1,"")</f>
        <v/>
      </c>
      <c r="AH440" s="6" t="str">
        <f>IF($Y440=AH$4,MAX(AH$1:AH439)+1,"")</f>
        <v/>
      </c>
      <c r="AI440" s="5">
        <f t="shared" si="94"/>
        <v>0</v>
      </c>
      <c r="AK440" s="6" t="str">
        <f>IF($W440=AK$4,MAX(AK$1:AK439)+1,"")</f>
        <v/>
      </c>
      <c r="AL440" s="6" t="str">
        <f>IF($W440=AL$4,MAX(AL$1:AL439)+1,"")</f>
        <v/>
      </c>
      <c r="AM440" s="6" t="str">
        <f>IF($W440=AM$4,MAX(AM$1:AM439)+1,"")</f>
        <v/>
      </c>
      <c r="AN440" s="6" t="str">
        <f>IF($W440=AN$4,MAX(AN$1:AN439)+1,"")</f>
        <v/>
      </c>
      <c r="AO440" s="6" t="str">
        <f>IF($W440=AO$4,MAX(AO$1:AO439)+1,"")</f>
        <v/>
      </c>
      <c r="AP440" s="6" t="str">
        <f>IF($W440=AP$4,MAX(AP$1:AP439)+1,"")</f>
        <v/>
      </c>
      <c r="AQ440" s="6" t="str">
        <f>IF($W440=AQ$4,MAX(AQ$1:AQ439)+1,"")</f>
        <v/>
      </c>
      <c r="AR440" s="6" t="str">
        <f>IF($W440=AR$4,MAX(AR$1:AR439)+1,"")</f>
        <v/>
      </c>
      <c r="AS440" s="6" t="str">
        <f>IF($W440=AS$4,MAX(AS$1:AS439)+1,"")</f>
        <v/>
      </c>
      <c r="AT440" s="6" t="str">
        <f>IF($W440=AT$4,MAX(AT$1:AT439)+1,"")</f>
        <v/>
      </c>
      <c r="AU440" s="6" t="str">
        <f>IF($W440=AU$4,MAX(AU$1:AU439)+1,"")</f>
        <v/>
      </c>
      <c r="AV440" s="6" t="str">
        <f>IF($W440=AV$4,MAX(AV$1:AV439)+1,"")</f>
        <v/>
      </c>
      <c r="AW440" s="6" t="str">
        <f>IF($W440=AW$4,MAX(AW$1:AW439)+1,"")</f>
        <v/>
      </c>
      <c r="AX440" s="6" t="str">
        <f>IF($W440=AX$4,MAX(AX$1:AX439)+1,"")</f>
        <v/>
      </c>
      <c r="AY440" s="6" t="str">
        <f>IF($W440=AY$4,MAX(AY$1:AY439)+1,"")</f>
        <v/>
      </c>
      <c r="AZ440" s="6" t="str">
        <f>IF($W440=AZ$4,MAX(AZ$1:AZ439)+1,"")</f>
        <v/>
      </c>
      <c r="BA440" s="6" t="str">
        <f>IF($W440=BA$4,MAX(BA$1:BA439)+1,"")</f>
        <v/>
      </c>
      <c r="BB440" s="6" t="str">
        <f>IF($W440=BB$4,MAX(BB$1:BB439)+1,"")</f>
        <v/>
      </c>
      <c r="BC440" s="6" t="str">
        <f>IF($W440=BC$4,MAX(BC$1:BC439)+1,"")</f>
        <v/>
      </c>
      <c r="BD440" s="6" t="str">
        <f>IF($W440=BD$4,MAX(BD$1:BD439)+1,"")</f>
        <v/>
      </c>
      <c r="BE440" s="6" t="str">
        <f>IF($W440=BE$4,MAX(BE$1:BE439)+1,"")</f>
        <v/>
      </c>
      <c r="BF440" s="6" t="str">
        <f>IF($W440=BF$4,MAX(BF$1:BF439)+1,"")</f>
        <v/>
      </c>
      <c r="BG440" s="6" t="str">
        <f>IF($W440=BG$4,MAX(BG$1:BG439)+1,"")</f>
        <v/>
      </c>
      <c r="BH440" s="6" t="str">
        <f>IF($W440=BH$4,MAX(BH$1:BH439)+1,"")</f>
        <v/>
      </c>
      <c r="BI440" s="6" t="str">
        <f>IF($W440=BI$4,MAX(BI$1:BI439)+1,"")</f>
        <v/>
      </c>
      <c r="BJ440" s="6" t="str">
        <f>IF($W440=BJ$4,MAX(BJ$1:BJ439)+1,"")</f>
        <v/>
      </c>
      <c r="BK440" s="6">
        <f>IF($W440=BK$4,MAX(BK$1:BK439)+1,"")</f>
        <v>10</v>
      </c>
      <c r="BL440" s="6" t="str">
        <f>IF($W440=BL$4,MAX(BL$1:BL439)+1,"")</f>
        <v/>
      </c>
      <c r="BM440" s="6" t="str">
        <f>IF($W440=BM$4,MAX(BM$1:BM439)+1,"")</f>
        <v/>
      </c>
      <c r="BN440" s="6" t="str">
        <f>IF($W440=BN$4,MAX(BN$1:BN439)+1,"")</f>
        <v/>
      </c>
      <c r="BO440" s="6" t="str">
        <f>IF($W440=BO$4,MAX(BO$1:BO439)+1,"")</f>
        <v/>
      </c>
      <c r="BP440" s="6" t="str">
        <f>IF($W440=BP$4,MAX(BP$1:BP439)+1,"")</f>
        <v/>
      </c>
      <c r="BQ440" s="6" t="str">
        <f>IF($W440=BQ$4,MAX(BQ$1:BQ439)+1,"")</f>
        <v/>
      </c>
      <c r="BR440" s="6" t="str">
        <f>IF($W440=BR$4,MAX(BR$1:BR439)+1,"")</f>
        <v/>
      </c>
      <c r="BS440" s="6" t="str">
        <f>IF($W440=BS$4,MAX(BS$1:BS439)+1,"")</f>
        <v/>
      </c>
      <c r="BT440" s="6" t="str">
        <f>IF($W440=BT$4,MAX(BT$1:BT439)+1,"")</f>
        <v/>
      </c>
      <c r="BU440" s="6" t="str">
        <f>IF($W440=BU$4,MAX(BU$1:BU439)+1,"")</f>
        <v/>
      </c>
      <c r="BV440" s="6" t="str">
        <f>IF($W440=BV$4,MAX(BV$1:BV439)+1,"")</f>
        <v/>
      </c>
      <c r="BW440" s="6" t="str">
        <f>IF($W440=BW$4,MAX(BW$1:BW439)+1,"")</f>
        <v/>
      </c>
      <c r="BX440" s="6" t="str">
        <f>IF($W440=BX$4,MAX(BX$1:BX439)+1,"")</f>
        <v/>
      </c>
      <c r="BY440" s="6" t="str">
        <f>IF($W440=BY$4,MAX(BY$1:BY439)+1,"")</f>
        <v/>
      </c>
      <c r="BZ440" s="6" t="str">
        <f>IF($W440=BZ$4,MAX(BZ$1:BZ439)+1,"")</f>
        <v/>
      </c>
      <c r="CA440" s="6" t="str">
        <f>IF($W440=CA$4,MAX(CA$1:CA439)+1,"")</f>
        <v/>
      </c>
      <c r="CB440" s="6" t="str">
        <f>IF($W440=CB$4,MAX(CB$1:CB439)+1,"")</f>
        <v/>
      </c>
      <c r="CC440" s="6" t="str">
        <f>IF($W440=CC$4,MAX(CC$1:CC439)+1,"")</f>
        <v/>
      </c>
      <c r="CD440" s="6" t="str">
        <f>IF($W440=CD$4,MAX(CD$1:CD439)+1,"")</f>
        <v/>
      </c>
      <c r="CE440" s="6" t="str">
        <f>IF($W440=CE$4,MAX(CE$1:CE439)+1,"")</f>
        <v/>
      </c>
      <c r="CF440" s="6" t="str">
        <f>IF($W440=CF$4,MAX(CF$1:CF439)+1,"")</f>
        <v/>
      </c>
      <c r="CG440" s="6" t="str">
        <f>IF($W440=CG$4,MAX(CG$1:CG439)+1,"")</f>
        <v/>
      </c>
      <c r="CH440" s="6" t="str">
        <f>IF($W440=CH$4,MAX(CH$1:CH439)+1,"")</f>
        <v/>
      </c>
      <c r="CI440" s="6" t="str">
        <f>IF($W440=CI$4,MAX(CI$1:CI439)+1,"")</f>
        <v/>
      </c>
      <c r="CJ440" s="6" t="str">
        <f>IF($W440=CJ$4,MAX(CJ$1:CJ439)+1,"")</f>
        <v/>
      </c>
      <c r="CK440" s="6" t="str">
        <f>IF($W440=CK$4,MAX(CK$1:CK439)+1,"")</f>
        <v/>
      </c>
      <c r="CL440" s="6" t="str">
        <f>IF($W440=CL$4,MAX(CL$1:CL439)+1,"")</f>
        <v/>
      </c>
      <c r="CM440" s="6" t="str">
        <f>IF($W440=CM$4,MAX(CM$1:CM439)+1,"")</f>
        <v/>
      </c>
      <c r="CN440" s="6" t="str">
        <f>IF($W440=CN$4,MAX(CN$1:CN439)+1,"")</f>
        <v/>
      </c>
      <c r="CO440" s="6" t="str">
        <f>IF($W440=CO$4,MAX(CO$1:CO439)+1,"")</f>
        <v/>
      </c>
      <c r="CP440" s="6" t="str">
        <f>IF($W440=CP$4,MAX(CP$1:CP439)+1,"")</f>
        <v/>
      </c>
      <c r="CQ440" s="6" t="str">
        <f>IF($W440=CQ$4,MAX(CQ$1:CQ439)+1,"")</f>
        <v/>
      </c>
      <c r="CR440" s="6" t="str">
        <f>IF($W440=CR$4,MAX(CR$1:CR439)+1,"")</f>
        <v/>
      </c>
      <c r="CS440" s="6" t="str">
        <f>IF($W440=CS$4,MAX(CS$1:CS439)+1,"")</f>
        <v/>
      </c>
      <c r="CT440" s="5">
        <f t="shared" si="95"/>
        <v>10</v>
      </c>
      <c r="CU440" s="6" t="str">
        <f t="shared" si="96"/>
        <v>1709901827517</v>
      </c>
      <c r="CV440" s="5" t="str">
        <f t="shared" si="97"/>
        <v>เด็กหญิง</v>
      </c>
      <c r="CW440" s="5" t="str" cm="1">
        <f t="array" ref="CW440">RIGHT(F440,MIN(LEN(SUBSTITUTE(F440,รายชื่อนักเรียนแยกห้อง!$AD$5:$AD$8,""))))</f>
        <v>สุรชวดี</v>
      </c>
      <c r="CX440" s="6" t="str">
        <f t="shared" si="98"/>
        <v/>
      </c>
      <c r="CY440" s="6">
        <f t="shared" si="99"/>
        <v>0</v>
      </c>
      <c r="CZ440" s="5" t="str">
        <f t="shared" si="100"/>
        <v>มัธยมศึกษาปีที่ 3/3-</v>
      </c>
      <c r="DA440" s="5" t="str">
        <f t="shared" si="101"/>
        <v>มัธยมศึกษาปีที่ 3/3-0</v>
      </c>
      <c r="DC440" s="6" t="str">
        <f>IF(DB440="วิทย์-คณิต (เตรียมวิศวะ)",MAX($DC$1:DC439)+1,"")</f>
        <v/>
      </c>
      <c r="DD440" s="6" t="str">
        <f>IF(DB440="วิทย์-คณิต (วิทยาศาสตร์สุขภาพ)",MAX($DD$1:DD439)+1,"")</f>
        <v/>
      </c>
      <c r="DE440" s="6" t="str">
        <f>IF(DB440="ศิลป์การจัดการธุรกิจการค้าสมัยใหม่",MAX($DE$1:DE439)+1,"")</f>
        <v/>
      </c>
      <c r="DF440" s="6" t="str">
        <f>IF(DB440="ศิลป์ภาษาจีนเพื่อธุรกิจ 4.0",MAX($DF$1:DF439)+1,"")</f>
        <v/>
      </c>
      <c r="DG440" s="6" t="str">
        <f>IF(DB440="ศิลป์ภาษาอังกฤษเพื่อการสื่อสารธุรกิจ",MAX($DG$1:DG439)+1,"")</f>
        <v/>
      </c>
      <c r="DH440" s="6" t="str">
        <f>IF(DB440="นวัตกรรมการจัดการเกษตร",MAX($DH$1:DH439)+1,"")</f>
        <v/>
      </c>
      <c r="DI440" s="5">
        <f t="shared" si="102"/>
        <v>0</v>
      </c>
      <c r="DJ440" s="5" t="str">
        <f t="shared" si="103"/>
        <v>มัธยมศึกษาปีที่ 3/3-29</v>
      </c>
      <c r="DK440" s="5" t="str">
        <f t="shared" si="104"/>
        <v>-0</v>
      </c>
      <c r="DL440" s="5" t="str">
        <f t="shared" si="105"/>
        <v>มัธยมศึกษาปีที่ 3</v>
      </c>
    </row>
    <row r="441" spans="1:116">
      <c r="A441" s="5" t="str">
        <f t="shared" si="106"/>
        <v>มัธยมศึกษาปีที่ 3/3-30</v>
      </c>
      <c r="B441" s="5" t="str">
        <f t="shared" si="92"/>
        <v>ช68302-10</v>
      </c>
      <c r="C441" s="5" t="str">
        <f t="shared" si="93"/>
        <v>-0</v>
      </c>
      <c r="D441" s="8">
        <v>30</v>
      </c>
      <c r="E441" s="9" t="s">
        <v>1146</v>
      </c>
      <c r="F441" s="3" t="s">
        <v>1147</v>
      </c>
      <c r="G441" s="3" t="s">
        <v>1148</v>
      </c>
      <c r="H441" s="11">
        <v>1</v>
      </c>
      <c r="I441" s="11">
        <v>7</v>
      </c>
      <c r="J441" s="11">
        <v>0</v>
      </c>
      <c r="K441" s="11">
        <v>9</v>
      </c>
      <c r="L441" s="11">
        <v>9</v>
      </c>
      <c r="M441" s="11">
        <v>0</v>
      </c>
      <c r="N441" s="11">
        <v>1</v>
      </c>
      <c r="O441" s="11">
        <v>8</v>
      </c>
      <c r="P441" s="11">
        <v>3</v>
      </c>
      <c r="Q441" s="11">
        <v>8</v>
      </c>
      <c r="R441" s="11">
        <v>1</v>
      </c>
      <c r="S441" s="11">
        <v>0</v>
      </c>
      <c r="T441" s="11">
        <v>1</v>
      </c>
      <c r="U441" s="11" t="s">
        <v>585</v>
      </c>
      <c r="W441" s="6" t="str">
        <f>IF(X441="","",IF(X441=รายชื่อชมรม!$B$23,รายชื่อชมรม!$A$23,IF(X441=รายชื่อชมรม!$B$24,รายชื่อชมรม!$A$24,IF(X441=รายชื่อชมรม!$B$25,รายชื่อชมรม!$A$25,IF(X441=รายชื่อชมรม!$B$26,รายชื่อชมรม!$A$26,IF(X441=รายชื่อชมรม!$B$27,รายชื่อชมรม!$A$27,IF(X441=รายชื่อชมรม!$B$28,รายชื่อชมรม!$A$28,IF(X441=รายชื่อชมรม!$B$29,รายชื่อชมรม!$A$29,IF(X441=รายชื่อชมรม!$B$30,รายชื่อชมรม!$A$30,IF(X441=รายชื่อชมรม!$B$31,รายชื่อชมรม!$A$31,IF(X441=รายชื่อชมรม!$B$32,รายชื่อชมรม!$A$32,"-")))))))))))</f>
        <v>ช68302</v>
      </c>
      <c r="X441" s="6" t="s">
        <v>2326</v>
      </c>
      <c r="Y441" s="6" t="str">
        <f>IF(W441=0,"",IF(W441="-","",IF(W441="","",VLOOKUP(W441,รายชื่อชมรม!$A$3:$F$83,3,FALSE))))</f>
        <v>นางสาวศิลป์ศุภา  คุสินธุ์</v>
      </c>
      <c r="Z441" s="6" t="str">
        <f>IF(Y441=$Z$4,MAX(Z$1:$Z440)+1,"")</f>
        <v/>
      </c>
      <c r="AA441" s="6" t="str">
        <f>IF($Y441=AA$4,MAX(AA$1:AA440)+1,"")</f>
        <v/>
      </c>
      <c r="AB441" s="6" t="str">
        <f>IF($Y441=AB$4,MAX(AB$1:AB440)+1,"")</f>
        <v/>
      </c>
      <c r="AC441" s="6" t="str">
        <f>IF($Y441=AC$4,MAX(AC$1:AC440)+1,"")</f>
        <v/>
      </c>
      <c r="AD441" s="6" t="str">
        <f>IF($Y441=AD$4,MAX(AD$1:AD440)+1,"")</f>
        <v/>
      </c>
      <c r="AE441" s="6" t="str">
        <f>IF($Y441=AE$4,MAX(AE$1:AE440)+1,"")</f>
        <v/>
      </c>
      <c r="AF441" s="6" t="str">
        <f>IF($Y441=AF$4,MAX(AF$1:AF440)+1,"")</f>
        <v/>
      </c>
      <c r="AG441" s="6" t="str">
        <f>IF($Y441=AG$4,MAX(AG$1:AG440)+1,"")</f>
        <v/>
      </c>
      <c r="AH441" s="6" t="str">
        <f>IF($Y441=AH$4,MAX(AH$1:AH440)+1,"")</f>
        <v/>
      </c>
      <c r="AI441" s="5">
        <f t="shared" si="94"/>
        <v>0</v>
      </c>
      <c r="AK441" s="6" t="str">
        <f>IF($W441=AK$4,MAX(AK$1:AK440)+1,"")</f>
        <v/>
      </c>
      <c r="AL441" s="6" t="str">
        <f>IF($W441=AL$4,MAX(AL$1:AL440)+1,"")</f>
        <v/>
      </c>
      <c r="AM441" s="6" t="str">
        <f>IF($W441=AM$4,MAX(AM$1:AM440)+1,"")</f>
        <v/>
      </c>
      <c r="AN441" s="6" t="str">
        <f>IF($W441=AN$4,MAX(AN$1:AN440)+1,"")</f>
        <v/>
      </c>
      <c r="AO441" s="6" t="str">
        <f>IF($W441=AO$4,MAX(AO$1:AO440)+1,"")</f>
        <v/>
      </c>
      <c r="AP441" s="6" t="str">
        <f>IF($W441=AP$4,MAX(AP$1:AP440)+1,"")</f>
        <v/>
      </c>
      <c r="AQ441" s="6" t="str">
        <f>IF($W441=AQ$4,MAX(AQ$1:AQ440)+1,"")</f>
        <v/>
      </c>
      <c r="AR441" s="6" t="str">
        <f>IF($W441=AR$4,MAX(AR$1:AR440)+1,"")</f>
        <v/>
      </c>
      <c r="AS441" s="6" t="str">
        <f>IF($W441=AS$4,MAX(AS$1:AS440)+1,"")</f>
        <v/>
      </c>
      <c r="AT441" s="6" t="str">
        <f>IF($W441=AT$4,MAX(AT$1:AT440)+1,"")</f>
        <v/>
      </c>
      <c r="AU441" s="6" t="str">
        <f>IF($W441=AU$4,MAX(AU$1:AU440)+1,"")</f>
        <v/>
      </c>
      <c r="AV441" s="6" t="str">
        <f>IF($W441=AV$4,MAX(AV$1:AV440)+1,"")</f>
        <v/>
      </c>
      <c r="AW441" s="6" t="str">
        <f>IF($W441=AW$4,MAX(AW$1:AW440)+1,"")</f>
        <v/>
      </c>
      <c r="AX441" s="6" t="str">
        <f>IF($W441=AX$4,MAX(AX$1:AX440)+1,"")</f>
        <v/>
      </c>
      <c r="AY441" s="6" t="str">
        <f>IF($W441=AY$4,MAX(AY$1:AY440)+1,"")</f>
        <v/>
      </c>
      <c r="AZ441" s="6" t="str">
        <f>IF($W441=AZ$4,MAX(AZ$1:AZ440)+1,"")</f>
        <v/>
      </c>
      <c r="BA441" s="6" t="str">
        <f>IF($W441=BA$4,MAX(BA$1:BA440)+1,"")</f>
        <v/>
      </c>
      <c r="BB441" s="6" t="str">
        <f>IF($W441=BB$4,MAX(BB$1:BB440)+1,"")</f>
        <v/>
      </c>
      <c r="BC441" s="6" t="str">
        <f>IF($W441=BC$4,MAX(BC$1:BC440)+1,"")</f>
        <v/>
      </c>
      <c r="BD441" s="6" t="str">
        <f>IF($W441=BD$4,MAX(BD$1:BD440)+1,"")</f>
        <v/>
      </c>
      <c r="BE441" s="6" t="str">
        <f>IF($W441=BE$4,MAX(BE$1:BE440)+1,"")</f>
        <v/>
      </c>
      <c r="BF441" s="6" t="str">
        <f>IF($W441=BF$4,MAX(BF$1:BF440)+1,"")</f>
        <v/>
      </c>
      <c r="BG441" s="6">
        <f>IF($W441=BG$4,MAX(BG$1:BG440)+1,"")</f>
        <v>10</v>
      </c>
      <c r="BH441" s="6" t="str">
        <f>IF($W441=BH$4,MAX(BH$1:BH440)+1,"")</f>
        <v/>
      </c>
      <c r="BI441" s="6" t="str">
        <f>IF($W441=BI$4,MAX(BI$1:BI440)+1,"")</f>
        <v/>
      </c>
      <c r="BJ441" s="6" t="str">
        <f>IF($W441=BJ$4,MAX(BJ$1:BJ440)+1,"")</f>
        <v/>
      </c>
      <c r="BK441" s="6" t="str">
        <f>IF($W441=BK$4,MAX(BK$1:BK440)+1,"")</f>
        <v/>
      </c>
      <c r="BL441" s="6" t="str">
        <f>IF($W441=BL$4,MAX(BL$1:BL440)+1,"")</f>
        <v/>
      </c>
      <c r="BM441" s="6" t="str">
        <f>IF($W441=BM$4,MAX(BM$1:BM440)+1,"")</f>
        <v/>
      </c>
      <c r="BN441" s="6" t="str">
        <f>IF($W441=BN$4,MAX(BN$1:BN440)+1,"")</f>
        <v/>
      </c>
      <c r="BO441" s="6" t="str">
        <f>IF($W441=BO$4,MAX(BO$1:BO440)+1,"")</f>
        <v/>
      </c>
      <c r="BP441" s="6" t="str">
        <f>IF($W441=BP$4,MAX(BP$1:BP440)+1,"")</f>
        <v/>
      </c>
      <c r="BQ441" s="6" t="str">
        <f>IF($W441=BQ$4,MAX(BQ$1:BQ440)+1,"")</f>
        <v/>
      </c>
      <c r="BR441" s="6" t="str">
        <f>IF($W441=BR$4,MAX(BR$1:BR440)+1,"")</f>
        <v/>
      </c>
      <c r="BS441" s="6" t="str">
        <f>IF($W441=BS$4,MAX(BS$1:BS440)+1,"")</f>
        <v/>
      </c>
      <c r="BT441" s="6" t="str">
        <f>IF($W441=BT$4,MAX(BT$1:BT440)+1,"")</f>
        <v/>
      </c>
      <c r="BU441" s="6" t="str">
        <f>IF($W441=BU$4,MAX(BU$1:BU440)+1,"")</f>
        <v/>
      </c>
      <c r="BV441" s="6" t="str">
        <f>IF($W441=BV$4,MAX(BV$1:BV440)+1,"")</f>
        <v/>
      </c>
      <c r="BW441" s="6" t="str">
        <f>IF($W441=BW$4,MAX(BW$1:BW440)+1,"")</f>
        <v/>
      </c>
      <c r="BX441" s="6" t="str">
        <f>IF($W441=BX$4,MAX(BX$1:BX440)+1,"")</f>
        <v/>
      </c>
      <c r="BY441" s="6" t="str">
        <f>IF($W441=BY$4,MAX(BY$1:BY440)+1,"")</f>
        <v/>
      </c>
      <c r="BZ441" s="6" t="str">
        <f>IF($W441=BZ$4,MAX(BZ$1:BZ440)+1,"")</f>
        <v/>
      </c>
      <c r="CA441" s="6" t="str">
        <f>IF($W441=CA$4,MAX(CA$1:CA440)+1,"")</f>
        <v/>
      </c>
      <c r="CB441" s="6" t="str">
        <f>IF($W441=CB$4,MAX(CB$1:CB440)+1,"")</f>
        <v/>
      </c>
      <c r="CC441" s="6" t="str">
        <f>IF($W441=CC$4,MAX(CC$1:CC440)+1,"")</f>
        <v/>
      </c>
      <c r="CD441" s="6" t="str">
        <f>IF($W441=CD$4,MAX(CD$1:CD440)+1,"")</f>
        <v/>
      </c>
      <c r="CE441" s="6" t="str">
        <f>IF($W441=CE$4,MAX(CE$1:CE440)+1,"")</f>
        <v/>
      </c>
      <c r="CF441" s="6" t="str">
        <f>IF($W441=CF$4,MAX(CF$1:CF440)+1,"")</f>
        <v/>
      </c>
      <c r="CG441" s="6" t="str">
        <f>IF($W441=CG$4,MAX(CG$1:CG440)+1,"")</f>
        <v/>
      </c>
      <c r="CH441" s="6" t="str">
        <f>IF($W441=CH$4,MAX(CH$1:CH440)+1,"")</f>
        <v/>
      </c>
      <c r="CI441" s="6" t="str">
        <f>IF($W441=CI$4,MAX(CI$1:CI440)+1,"")</f>
        <v/>
      </c>
      <c r="CJ441" s="6" t="str">
        <f>IF($W441=CJ$4,MAX(CJ$1:CJ440)+1,"")</f>
        <v/>
      </c>
      <c r="CK441" s="6" t="str">
        <f>IF($W441=CK$4,MAX(CK$1:CK440)+1,"")</f>
        <v/>
      </c>
      <c r="CL441" s="6" t="str">
        <f>IF($W441=CL$4,MAX(CL$1:CL440)+1,"")</f>
        <v/>
      </c>
      <c r="CM441" s="6" t="str">
        <f>IF($W441=CM$4,MAX(CM$1:CM440)+1,"")</f>
        <v/>
      </c>
      <c r="CN441" s="6" t="str">
        <f>IF($W441=CN$4,MAX(CN$1:CN440)+1,"")</f>
        <v/>
      </c>
      <c r="CO441" s="6" t="str">
        <f>IF($W441=CO$4,MAX(CO$1:CO440)+1,"")</f>
        <v/>
      </c>
      <c r="CP441" s="6" t="str">
        <f>IF($W441=CP$4,MAX(CP$1:CP440)+1,"")</f>
        <v/>
      </c>
      <c r="CQ441" s="6" t="str">
        <f>IF($W441=CQ$4,MAX(CQ$1:CQ440)+1,"")</f>
        <v/>
      </c>
      <c r="CR441" s="6" t="str">
        <f>IF($W441=CR$4,MAX(CR$1:CR440)+1,"")</f>
        <v/>
      </c>
      <c r="CS441" s="6" t="str">
        <f>IF($W441=CS$4,MAX(CS$1:CS440)+1,"")</f>
        <v/>
      </c>
      <c r="CT441" s="5">
        <f t="shared" si="95"/>
        <v>10</v>
      </c>
      <c r="CU441" s="6" t="str">
        <f t="shared" si="96"/>
        <v>1709901838101</v>
      </c>
      <c r="CV441" s="5" t="str">
        <f t="shared" si="97"/>
        <v>เด็กหญิง</v>
      </c>
      <c r="CW441" s="5" t="str" cm="1">
        <f t="array" ref="CW441">RIGHT(F441,MIN(LEN(SUBSTITUTE(F441,รายชื่อนักเรียนแยกห้อง!$AD$5:$AD$8,""))))</f>
        <v xml:space="preserve">พิมพ์นารา </v>
      </c>
      <c r="CX441" s="6" t="str">
        <f t="shared" si="98"/>
        <v/>
      </c>
      <c r="CY441" s="6">
        <f t="shared" si="99"/>
        <v>0</v>
      </c>
      <c r="CZ441" s="5" t="str">
        <f t="shared" si="100"/>
        <v>มัธยมศึกษาปีที่ 3/3-</v>
      </c>
      <c r="DA441" s="5" t="str">
        <f t="shared" si="101"/>
        <v>มัธยมศึกษาปีที่ 3/3-0</v>
      </c>
      <c r="DC441" s="6" t="str">
        <f>IF(DB441="วิทย์-คณิต (เตรียมวิศวะ)",MAX($DC$1:DC440)+1,"")</f>
        <v/>
      </c>
      <c r="DD441" s="6" t="str">
        <f>IF(DB441="วิทย์-คณิต (วิทยาศาสตร์สุขภาพ)",MAX($DD$1:DD440)+1,"")</f>
        <v/>
      </c>
      <c r="DE441" s="6" t="str">
        <f>IF(DB441="ศิลป์การจัดการธุรกิจการค้าสมัยใหม่",MAX($DE$1:DE440)+1,"")</f>
        <v/>
      </c>
      <c r="DF441" s="6" t="str">
        <f>IF(DB441="ศิลป์ภาษาจีนเพื่อธุรกิจ 4.0",MAX($DF$1:DF440)+1,"")</f>
        <v/>
      </c>
      <c r="DG441" s="6" t="str">
        <f>IF(DB441="ศิลป์ภาษาอังกฤษเพื่อการสื่อสารธุรกิจ",MAX($DG$1:DG440)+1,"")</f>
        <v/>
      </c>
      <c r="DH441" s="6" t="str">
        <f>IF(DB441="นวัตกรรมการจัดการเกษตร",MAX($DH$1:DH440)+1,"")</f>
        <v/>
      </c>
      <c r="DI441" s="5">
        <f t="shared" si="102"/>
        <v>0</v>
      </c>
      <c r="DJ441" s="5" t="str">
        <f t="shared" si="103"/>
        <v>มัธยมศึกษาปีที่ 3/3-30</v>
      </c>
      <c r="DK441" s="5" t="str">
        <f t="shared" si="104"/>
        <v>-0</v>
      </c>
      <c r="DL441" s="5" t="str">
        <f t="shared" si="105"/>
        <v>มัธยมศึกษาปีที่ 3</v>
      </c>
    </row>
    <row r="442" spans="1:116">
      <c r="A442" s="5" t="str">
        <f t="shared" si="106"/>
        <v>มัธยมศึกษาปีที่ 3/3-31</v>
      </c>
      <c r="B442" s="5" t="str">
        <f t="shared" si="92"/>
        <v>ช68301-7</v>
      </c>
      <c r="C442" s="5" t="str">
        <f t="shared" si="93"/>
        <v>-0</v>
      </c>
      <c r="D442" s="8">
        <v>31</v>
      </c>
      <c r="E442" s="9" t="s">
        <v>1149</v>
      </c>
      <c r="F442" s="3" t="s">
        <v>1150</v>
      </c>
      <c r="G442" s="3" t="s">
        <v>1151</v>
      </c>
      <c r="H442" s="11">
        <v>1</v>
      </c>
      <c r="I442" s="11">
        <v>7</v>
      </c>
      <c r="J442" s="11">
        <v>0</v>
      </c>
      <c r="K442" s="11">
        <v>9</v>
      </c>
      <c r="L442" s="11">
        <v>9</v>
      </c>
      <c r="M442" s="11">
        <v>0</v>
      </c>
      <c r="N442" s="11">
        <v>1</v>
      </c>
      <c r="O442" s="11">
        <v>8</v>
      </c>
      <c r="P442" s="11">
        <v>4</v>
      </c>
      <c r="Q442" s="11">
        <v>4</v>
      </c>
      <c r="R442" s="11">
        <v>5</v>
      </c>
      <c r="S442" s="11">
        <v>3</v>
      </c>
      <c r="T442" s="11">
        <v>5</v>
      </c>
      <c r="U442" s="11" t="s">
        <v>585</v>
      </c>
      <c r="W442" s="6" t="str">
        <f>IF(X442="","",IF(X442=รายชื่อชมรม!$B$23,รายชื่อชมรม!$A$23,IF(X442=รายชื่อชมรม!$B$24,รายชื่อชมรม!$A$24,IF(X442=รายชื่อชมรม!$B$25,รายชื่อชมรม!$A$25,IF(X442=รายชื่อชมรม!$B$26,รายชื่อชมรม!$A$26,IF(X442=รายชื่อชมรม!$B$27,รายชื่อชมรม!$A$27,IF(X442=รายชื่อชมรม!$B$28,รายชื่อชมรม!$A$28,IF(X442=รายชื่อชมรม!$B$29,รายชื่อชมรม!$A$29,IF(X442=รายชื่อชมรม!$B$30,รายชื่อชมรม!$A$30,IF(X442=รายชื่อชมรม!$B$31,รายชื่อชมรม!$A$31,IF(X442=รายชื่อชมรม!$B$32,รายชื่อชมรม!$A$32,"-")))))))))))</f>
        <v>ช68301</v>
      </c>
      <c r="X442" s="6" t="s">
        <v>2305</v>
      </c>
      <c r="Y442" s="6" t="str">
        <f>IF(W442=0,"",IF(W442="-","",IF(W442="","",VLOOKUP(W442,รายชื่อชมรม!$A$3:$F$83,3,FALSE))))</f>
        <v>นางโสจาริน  อินทรเรือง</v>
      </c>
      <c r="Z442" s="6" t="str">
        <f>IF(Y442=$Z$4,MAX(Z$1:$Z441)+1,"")</f>
        <v/>
      </c>
      <c r="AA442" s="6" t="str">
        <f>IF($Y442=AA$4,MAX(AA$1:AA441)+1,"")</f>
        <v/>
      </c>
      <c r="AB442" s="6" t="str">
        <f>IF($Y442=AB$4,MAX(AB$1:AB441)+1,"")</f>
        <v/>
      </c>
      <c r="AC442" s="6" t="str">
        <f>IF($Y442=AC$4,MAX(AC$1:AC441)+1,"")</f>
        <v/>
      </c>
      <c r="AD442" s="6" t="str">
        <f>IF($Y442=AD$4,MAX(AD$1:AD441)+1,"")</f>
        <v/>
      </c>
      <c r="AE442" s="6" t="str">
        <f>IF($Y442=AE$4,MAX(AE$1:AE441)+1,"")</f>
        <v/>
      </c>
      <c r="AF442" s="6" t="str">
        <f>IF($Y442=AF$4,MAX(AF$1:AF441)+1,"")</f>
        <v/>
      </c>
      <c r="AG442" s="6" t="str">
        <f>IF($Y442=AG$4,MAX(AG$1:AG441)+1,"")</f>
        <v/>
      </c>
      <c r="AH442" s="6" t="str">
        <f>IF($Y442=AH$4,MAX(AH$1:AH441)+1,"")</f>
        <v/>
      </c>
      <c r="AI442" s="5">
        <f t="shared" si="94"/>
        <v>0</v>
      </c>
      <c r="AK442" s="6" t="str">
        <f>IF($W442=AK$4,MAX(AK$1:AK441)+1,"")</f>
        <v/>
      </c>
      <c r="AL442" s="6" t="str">
        <f>IF($W442=AL$4,MAX(AL$1:AL441)+1,"")</f>
        <v/>
      </c>
      <c r="AM442" s="6" t="str">
        <f>IF($W442=AM$4,MAX(AM$1:AM441)+1,"")</f>
        <v/>
      </c>
      <c r="AN442" s="6" t="str">
        <f>IF($W442=AN$4,MAX(AN$1:AN441)+1,"")</f>
        <v/>
      </c>
      <c r="AO442" s="6" t="str">
        <f>IF($W442=AO$4,MAX(AO$1:AO441)+1,"")</f>
        <v/>
      </c>
      <c r="AP442" s="6" t="str">
        <f>IF($W442=AP$4,MAX(AP$1:AP441)+1,"")</f>
        <v/>
      </c>
      <c r="AQ442" s="6" t="str">
        <f>IF($W442=AQ$4,MAX(AQ$1:AQ441)+1,"")</f>
        <v/>
      </c>
      <c r="AR442" s="6" t="str">
        <f>IF($W442=AR$4,MAX(AR$1:AR441)+1,"")</f>
        <v/>
      </c>
      <c r="AS442" s="6" t="str">
        <f>IF($W442=AS$4,MAX(AS$1:AS441)+1,"")</f>
        <v/>
      </c>
      <c r="AT442" s="6" t="str">
        <f>IF($W442=AT$4,MAX(AT$1:AT441)+1,"")</f>
        <v/>
      </c>
      <c r="AU442" s="6" t="str">
        <f>IF($W442=AU$4,MAX(AU$1:AU441)+1,"")</f>
        <v/>
      </c>
      <c r="AV442" s="6" t="str">
        <f>IF($W442=AV$4,MAX(AV$1:AV441)+1,"")</f>
        <v/>
      </c>
      <c r="AW442" s="6" t="str">
        <f>IF($W442=AW$4,MAX(AW$1:AW441)+1,"")</f>
        <v/>
      </c>
      <c r="AX442" s="6" t="str">
        <f>IF($W442=AX$4,MAX(AX$1:AX441)+1,"")</f>
        <v/>
      </c>
      <c r="AY442" s="6" t="str">
        <f>IF($W442=AY$4,MAX(AY$1:AY441)+1,"")</f>
        <v/>
      </c>
      <c r="AZ442" s="6" t="str">
        <f>IF($W442=AZ$4,MAX(AZ$1:AZ441)+1,"")</f>
        <v/>
      </c>
      <c r="BA442" s="6" t="str">
        <f>IF($W442=BA$4,MAX(BA$1:BA441)+1,"")</f>
        <v/>
      </c>
      <c r="BB442" s="6" t="str">
        <f>IF($W442=BB$4,MAX(BB$1:BB441)+1,"")</f>
        <v/>
      </c>
      <c r="BC442" s="6" t="str">
        <f>IF($W442=BC$4,MAX(BC$1:BC441)+1,"")</f>
        <v/>
      </c>
      <c r="BD442" s="6" t="str">
        <f>IF($W442=BD$4,MAX(BD$1:BD441)+1,"")</f>
        <v/>
      </c>
      <c r="BE442" s="6" t="str">
        <f>IF($W442=BE$4,MAX(BE$1:BE441)+1,"")</f>
        <v/>
      </c>
      <c r="BF442" s="6">
        <f>IF($W442=BF$4,MAX(BF$1:BF441)+1,"")</f>
        <v>7</v>
      </c>
      <c r="BG442" s="6" t="str">
        <f>IF($W442=BG$4,MAX(BG$1:BG441)+1,"")</f>
        <v/>
      </c>
      <c r="BH442" s="6" t="str">
        <f>IF($W442=BH$4,MAX(BH$1:BH441)+1,"")</f>
        <v/>
      </c>
      <c r="BI442" s="6" t="str">
        <f>IF($W442=BI$4,MAX(BI$1:BI441)+1,"")</f>
        <v/>
      </c>
      <c r="BJ442" s="6" t="str">
        <f>IF($W442=BJ$4,MAX(BJ$1:BJ441)+1,"")</f>
        <v/>
      </c>
      <c r="BK442" s="6" t="str">
        <f>IF($W442=BK$4,MAX(BK$1:BK441)+1,"")</f>
        <v/>
      </c>
      <c r="BL442" s="6" t="str">
        <f>IF($W442=BL$4,MAX(BL$1:BL441)+1,"")</f>
        <v/>
      </c>
      <c r="BM442" s="6" t="str">
        <f>IF($W442=BM$4,MAX(BM$1:BM441)+1,"")</f>
        <v/>
      </c>
      <c r="BN442" s="6" t="str">
        <f>IF($W442=BN$4,MAX(BN$1:BN441)+1,"")</f>
        <v/>
      </c>
      <c r="BO442" s="6" t="str">
        <f>IF($W442=BO$4,MAX(BO$1:BO441)+1,"")</f>
        <v/>
      </c>
      <c r="BP442" s="6" t="str">
        <f>IF($W442=BP$4,MAX(BP$1:BP441)+1,"")</f>
        <v/>
      </c>
      <c r="BQ442" s="6" t="str">
        <f>IF($W442=BQ$4,MAX(BQ$1:BQ441)+1,"")</f>
        <v/>
      </c>
      <c r="BR442" s="6" t="str">
        <f>IF($W442=BR$4,MAX(BR$1:BR441)+1,"")</f>
        <v/>
      </c>
      <c r="BS442" s="6" t="str">
        <f>IF($W442=BS$4,MAX(BS$1:BS441)+1,"")</f>
        <v/>
      </c>
      <c r="BT442" s="6" t="str">
        <f>IF($W442=BT$4,MAX(BT$1:BT441)+1,"")</f>
        <v/>
      </c>
      <c r="BU442" s="6" t="str">
        <f>IF($W442=BU$4,MAX(BU$1:BU441)+1,"")</f>
        <v/>
      </c>
      <c r="BV442" s="6" t="str">
        <f>IF($W442=BV$4,MAX(BV$1:BV441)+1,"")</f>
        <v/>
      </c>
      <c r="BW442" s="6" t="str">
        <f>IF($W442=BW$4,MAX(BW$1:BW441)+1,"")</f>
        <v/>
      </c>
      <c r="BX442" s="6" t="str">
        <f>IF($W442=BX$4,MAX(BX$1:BX441)+1,"")</f>
        <v/>
      </c>
      <c r="BY442" s="6" t="str">
        <f>IF($W442=BY$4,MAX(BY$1:BY441)+1,"")</f>
        <v/>
      </c>
      <c r="BZ442" s="6" t="str">
        <f>IF($W442=BZ$4,MAX(BZ$1:BZ441)+1,"")</f>
        <v/>
      </c>
      <c r="CA442" s="6" t="str">
        <f>IF($W442=CA$4,MAX(CA$1:CA441)+1,"")</f>
        <v/>
      </c>
      <c r="CB442" s="6" t="str">
        <f>IF($W442=CB$4,MAX(CB$1:CB441)+1,"")</f>
        <v/>
      </c>
      <c r="CC442" s="6" t="str">
        <f>IF($W442=CC$4,MAX(CC$1:CC441)+1,"")</f>
        <v/>
      </c>
      <c r="CD442" s="6" t="str">
        <f>IF($W442=CD$4,MAX(CD$1:CD441)+1,"")</f>
        <v/>
      </c>
      <c r="CE442" s="6" t="str">
        <f>IF($W442=CE$4,MAX(CE$1:CE441)+1,"")</f>
        <v/>
      </c>
      <c r="CF442" s="6" t="str">
        <f>IF($W442=CF$4,MAX(CF$1:CF441)+1,"")</f>
        <v/>
      </c>
      <c r="CG442" s="6" t="str">
        <f>IF($W442=CG$4,MAX(CG$1:CG441)+1,"")</f>
        <v/>
      </c>
      <c r="CH442" s="6" t="str">
        <f>IF($W442=CH$4,MAX(CH$1:CH441)+1,"")</f>
        <v/>
      </c>
      <c r="CI442" s="6" t="str">
        <f>IF($W442=CI$4,MAX(CI$1:CI441)+1,"")</f>
        <v/>
      </c>
      <c r="CJ442" s="6" t="str">
        <f>IF($W442=CJ$4,MAX(CJ$1:CJ441)+1,"")</f>
        <v/>
      </c>
      <c r="CK442" s="6" t="str">
        <f>IF($W442=CK$4,MAX(CK$1:CK441)+1,"")</f>
        <v/>
      </c>
      <c r="CL442" s="6" t="str">
        <f>IF($W442=CL$4,MAX(CL$1:CL441)+1,"")</f>
        <v/>
      </c>
      <c r="CM442" s="6" t="str">
        <f>IF($W442=CM$4,MAX(CM$1:CM441)+1,"")</f>
        <v/>
      </c>
      <c r="CN442" s="6" t="str">
        <f>IF($W442=CN$4,MAX(CN$1:CN441)+1,"")</f>
        <v/>
      </c>
      <c r="CO442" s="6" t="str">
        <f>IF($W442=CO$4,MAX(CO$1:CO441)+1,"")</f>
        <v/>
      </c>
      <c r="CP442" s="6" t="str">
        <f>IF($W442=CP$4,MAX(CP$1:CP441)+1,"")</f>
        <v/>
      </c>
      <c r="CQ442" s="6" t="str">
        <f>IF($W442=CQ$4,MAX(CQ$1:CQ441)+1,"")</f>
        <v/>
      </c>
      <c r="CR442" s="6" t="str">
        <f>IF($W442=CR$4,MAX(CR$1:CR441)+1,"")</f>
        <v/>
      </c>
      <c r="CS442" s="6" t="str">
        <f>IF($W442=CS$4,MAX(CS$1:CS441)+1,"")</f>
        <v/>
      </c>
      <c r="CT442" s="5">
        <f t="shared" si="95"/>
        <v>7</v>
      </c>
      <c r="CU442" s="6" t="str">
        <f t="shared" si="96"/>
        <v>1709901844535</v>
      </c>
      <c r="CV442" s="5" t="str">
        <f t="shared" si="97"/>
        <v>เด็กหญิง</v>
      </c>
      <c r="CW442" s="5" t="str" cm="1">
        <f t="array" ref="CW442">RIGHT(F442,MIN(LEN(SUBSTITUTE(F442,รายชื่อนักเรียนแยกห้อง!$AD$5:$AD$8,""))))</f>
        <v>อักษราภัค</v>
      </c>
      <c r="CX442" s="6" t="str">
        <f t="shared" si="98"/>
        <v/>
      </c>
      <c r="CY442" s="6">
        <f t="shared" si="99"/>
        <v>0</v>
      </c>
      <c r="CZ442" s="5" t="str">
        <f t="shared" si="100"/>
        <v>มัธยมศึกษาปีที่ 3/3-</v>
      </c>
      <c r="DA442" s="5" t="str">
        <f t="shared" si="101"/>
        <v>มัธยมศึกษาปีที่ 3/3-0</v>
      </c>
      <c r="DC442" s="6" t="str">
        <f>IF(DB442="วิทย์-คณิต (เตรียมวิศวะ)",MAX($DC$1:DC441)+1,"")</f>
        <v/>
      </c>
      <c r="DD442" s="6" t="str">
        <f>IF(DB442="วิทย์-คณิต (วิทยาศาสตร์สุขภาพ)",MAX($DD$1:DD441)+1,"")</f>
        <v/>
      </c>
      <c r="DE442" s="6" t="str">
        <f>IF(DB442="ศิลป์การจัดการธุรกิจการค้าสมัยใหม่",MAX($DE$1:DE441)+1,"")</f>
        <v/>
      </c>
      <c r="DF442" s="6" t="str">
        <f>IF(DB442="ศิลป์ภาษาจีนเพื่อธุรกิจ 4.0",MAX($DF$1:DF441)+1,"")</f>
        <v/>
      </c>
      <c r="DG442" s="6" t="str">
        <f>IF(DB442="ศิลป์ภาษาอังกฤษเพื่อการสื่อสารธุรกิจ",MAX($DG$1:DG441)+1,"")</f>
        <v/>
      </c>
      <c r="DH442" s="6" t="str">
        <f>IF(DB442="นวัตกรรมการจัดการเกษตร",MAX($DH$1:DH441)+1,"")</f>
        <v/>
      </c>
      <c r="DI442" s="5">
        <f t="shared" si="102"/>
        <v>0</v>
      </c>
      <c r="DJ442" s="5" t="str">
        <f t="shared" si="103"/>
        <v>มัธยมศึกษาปีที่ 3/3-31</v>
      </c>
      <c r="DK442" s="5" t="str">
        <f t="shared" si="104"/>
        <v>-0</v>
      </c>
      <c r="DL442" s="5" t="str">
        <f t="shared" si="105"/>
        <v>มัธยมศึกษาปีที่ 3</v>
      </c>
    </row>
    <row r="443" spans="1:116">
      <c r="A443" s="5" t="str">
        <f t="shared" si="106"/>
        <v>มัธยมศึกษาปีที่ 3/3-32</v>
      </c>
      <c r="B443" s="5" t="str">
        <f t="shared" si="92"/>
        <v>ช68308-8</v>
      </c>
      <c r="C443" s="5" t="str">
        <f t="shared" si="93"/>
        <v>-0</v>
      </c>
      <c r="D443" s="8">
        <v>32</v>
      </c>
      <c r="E443" s="9" t="s">
        <v>1152</v>
      </c>
      <c r="F443" s="3" t="s">
        <v>1153</v>
      </c>
      <c r="G443" s="3" t="s">
        <v>1154</v>
      </c>
      <c r="H443" s="11">
        <v>1</v>
      </c>
      <c r="I443" s="11">
        <v>7</v>
      </c>
      <c r="J443" s="11">
        <v>0</v>
      </c>
      <c r="K443" s="11">
        <v>9</v>
      </c>
      <c r="L443" s="11">
        <v>9</v>
      </c>
      <c r="M443" s="11">
        <v>0</v>
      </c>
      <c r="N443" s="11">
        <v>1</v>
      </c>
      <c r="O443" s="11">
        <v>8</v>
      </c>
      <c r="P443" s="11">
        <v>7</v>
      </c>
      <c r="Q443" s="11">
        <v>6</v>
      </c>
      <c r="R443" s="11">
        <v>4</v>
      </c>
      <c r="S443" s="11">
        <v>0</v>
      </c>
      <c r="T443" s="11">
        <v>2</v>
      </c>
      <c r="U443" s="11" t="s">
        <v>585</v>
      </c>
      <c r="W443" s="6" t="str">
        <f>IF(X443="","",IF(X443=รายชื่อชมรม!$B$23,รายชื่อชมรม!$A$23,IF(X443=รายชื่อชมรม!$B$24,รายชื่อชมรม!$A$24,IF(X443=รายชื่อชมรม!$B$25,รายชื่อชมรม!$A$25,IF(X443=รายชื่อชมรม!$B$26,รายชื่อชมรม!$A$26,IF(X443=รายชื่อชมรม!$B$27,รายชื่อชมรม!$A$27,IF(X443=รายชื่อชมรม!$B$28,รายชื่อชมรม!$A$28,IF(X443=รายชื่อชมรม!$B$29,รายชื่อชมรม!$A$29,IF(X443=รายชื่อชมรม!$B$30,รายชื่อชมรม!$A$30,IF(X443=รายชื่อชมรม!$B$31,รายชื่อชมรม!$A$31,IF(X443=รายชื่อชมรม!$B$32,รายชื่อชมรม!$A$32,"-")))))))))))</f>
        <v>ช68308</v>
      </c>
      <c r="X443" s="6" t="s">
        <v>2322</v>
      </c>
      <c r="Y443" s="6" t="str">
        <f>IF(W443=0,"",IF(W443="-","",IF(W443="","",VLOOKUP(W443,รายชื่อชมรม!$A$3:$F$83,3,FALSE))))</f>
        <v>นางสาวอภิชยา  จิตรีเนื่อง</v>
      </c>
      <c r="Z443" s="6" t="str">
        <f>IF(Y443=$Z$4,MAX(Z$1:$Z442)+1,"")</f>
        <v/>
      </c>
      <c r="AA443" s="6" t="str">
        <f>IF($Y443=AA$4,MAX(AA$1:AA442)+1,"")</f>
        <v/>
      </c>
      <c r="AB443" s="6" t="str">
        <f>IF($Y443=AB$4,MAX(AB$1:AB442)+1,"")</f>
        <v/>
      </c>
      <c r="AC443" s="6" t="str">
        <f>IF($Y443=AC$4,MAX(AC$1:AC442)+1,"")</f>
        <v/>
      </c>
      <c r="AD443" s="6" t="str">
        <f>IF($Y443=AD$4,MAX(AD$1:AD442)+1,"")</f>
        <v/>
      </c>
      <c r="AE443" s="6" t="str">
        <f>IF($Y443=AE$4,MAX(AE$1:AE442)+1,"")</f>
        <v/>
      </c>
      <c r="AF443" s="6" t="str">
        <f>IF($Y443=AF$4,MAX(AF$1:AF442)+1,"")</f>
        <v/>
      </c>
      <c r="AG443" s="6" t="str">
        <f>IF($Y443=AG$4,MAX(AG$1:AG442)+1,"")</f>
        <v/>
      </c>
      <c r="AH443" s="6" t="str">
        <f>IF($Y443=AH$4,MAX(AH$1:AH442)+1,"")</f>
        <v/>
      </c>
      <c r="AI443" s="5">
        <f t="shared" si="94"/>
        <v>0</v>
      </c>
      <c r="AK443" s="6" t="str">
        <f>IF($W443=AK$4,MAX(AK$1:AK442)+1,"")</f>
        <v/>
      </c>
      <c r="AL443" s="6" t="str">
        <f>IF($W443=AL$4,MAX(AL$1:AL442)+1,"")</f>
        <v/>
      </c>
      <c r="AM443" s="6" t="str">
        <f>IF($W443=AM$4,MAX(AM$1:AM442)+1,"")</f>
        <v/>
      </c>
      <c r="AN443" s="6" t="str">
        <f>IF($W443=AN$4,MAX(AN$1:AN442)+1,"")</f>
        <v/>
      </c>
      <c r="AO443" s="6" t="str">
        <f>IF($W443=AO$4,MAX(AO$1:AO442)+1,"")</f>
        <v/>
      </c>
      <c r="AP443" s="6" t="str">
        <f>IF($W443=AP$4,MAX(AP$1:AP442)+1,"")</f>
        <v/>
      </c>
      <c r="AQ443" s="6" t="str">
        <f>IF($W443=AQ$4,MAX(AQ$1:AQ442)+1,"")</f>
        <v/>
      </c>
      <c r="AR443" s="6" t="str">
        <f>IF($W443=AR$4,MAX(AR$1:AR442)+1,"")</f>
        <v/>
      </c>
      <c r="AS443" s="6" t="str">
        <f>IF($W443=AS$4,MAX(AS$1:AS442)+1,"")</f>
        <v/>
      </c>
      <c r="AT443" s="6" t="str">
        <f>IF($W443=AT$4,MAX(AT$1:AT442)+1,"")</f>
        <v/>
      </c>
      <c r="AU443" s="6" t="str">
        <f>IF($W443=AU$4,MAX(AU$1:AU442)+1,"")</f>
        <v/>
      </c>
      <c r="AV443" s="6" t="str">
        <f>IF($W443=AV$4,MAX(AV$1:AV442)+1,"")</f>
        <v/>
      </c>
      <c r="AW443" s="6" t="str">
        <f>IF($W443=AW$4,MAX(AW$1:AW442)+1,"")</f>
        <v/>
      </c>
      <c r="AX443" s="6" t="str">
        <f>IF($W443=AX$4,MAX(AX$1:AX442)+1,"")</f>
        <v/>
      </c>
      <c r="AY443" s="6" t="str">
        <f>IF($W443=AY$4,MAX(AY$1:AY442)+1,"")</f>
        <v/>
      </c>
      <c r="AZ443" s="6" t="str">
        <f>IF($W443=AZ$4,MAX(AZ$1:AZ442)+1,"")</f>
        <v/>
      </c>
      <c r="BA443" s="6" t="str">
        <f>IF($W443=BA$4,MAX(BA$1:BA442)+1,"")</f>
        <v/>
      </c>
      <c r="BB443" s="6" t="str">
        <f>IF($W443=BB$4,MAX(BB$1:BB442)+1,"")</f>
        <v/>
      </c>
      <c r="BC443" s="6" t="str">
        <f>IF($W443=BC$4,MAX(BC$1:BC442)+1,"")</f>
        <v/>
      </c>
      <c r="BD443" s="6" t="str">
        <f>IF($W443=BD$4,MAX(BD$1:BD442)+1,"")</f>
        <v/>
      </c>
      <c r="BE443" s="6" t="str">
        <f>IF($W443=BE$4,MAX(BE$1:BE442)+1,"")</f>
        <v/>
      </c>
      <c r="BF443" s="6" t="str">
        <f>IF($W443=BF$4,MAX(BF$1:BF442)+1,"")</f>
        <v/>
      </c>
      <c r="BG443" s="6" t="str">
        <f>IF($W443=BG$4,MAX(BG$1:BG442)+1,"")</f>
        <v/>
      </c>
      <c r="BH443" s="6" t="str">
        <f>IF($W443=BH$4,MAX(BH$1:BH442)+1,"")</f>
        <v/>
      </c>
      <c r="BI443" s="6" t="str">
        <f>IF($W443=BI$4,MAX(BI$1:BI442)+1,"")</f>
        <v/>
      </c>
      <c r="BJ443" s="6" t="str">
        <f>IF($W443=BJ$4,MAX(BJ$1:BJ442)+1,"")</f>
        <v/>
      </c>
      <c r="BK443" s="6" t="str">
        <f>IF($W443=BK$4,MAX(BK$1:BK442)+1,"")</f>
        <v/>
      </c>
      <c r="BL443" s="6" t="str">
        <f>IF($W443=BL$4,MAX(BL$1:BL442)+1,"")</f>
        <v/>
      </c>
      <c r="BM443" s="6">
        <f>IF($W443=BM$4,MAX(BM$1:BM442)+1,"")</f>
        <v>8</v>
      </c>
      <c r="BN443" s="6" t="str">
        <f>IF($W443=BN$4,MAX(BN$1:BN442)+1,"")</f>
        <v/>
      </c>
      <c r="BO443" s="6" t="str">
        <f>IF($W443=BO$4,MAX(BO$1:BO442)+1,"")</f>
        <v/>
      </c>
      <c r="BP443" s="6" t="str">
        <f>IF($W443=BP$4,MAX(BP$1:BP442)+1,"")</f>
        <v/>
      </c>
      <c r="BQ443" s="6" t="str">
        <f>IF($W443=BQ$4,MAX(BQ$1:BQ442)+1,"")</f>
        <v/>
      </c>
      <c r="BR443" s="6" t="str">
        <f>IF($W443=BR$4,MAX(BR$1:BR442)+1,"")</f>
        <v/>
      </c>
      <c r="BS443" s="6" t="str">
        <f>IF($W443=BS$4,MAX(BS$1:BS442)+1,"")</f>
        <v/>
      </c>
      <c r="BT443" s="6" t="str">
        <f>IF($W443=BT$4,MAX(BT$1:BT442)+1,"")</f>
        <v/>
      </c>
      <c r="BU443" s="6" t="str">
        <f>IF($W443=BU$4,MAX(BU$1:BU442)+1,"")</f>
        <v/>
      </c>
      <c r="BV443" s="6" t="str">
        <f>IF($W443=BV$4,MAX(BV$1:BV442)+1,"")</f>
        <v/>
      </c>
      <c r="BW443" s="6" t="str">
        <f>IF($W443=BW$4,MAX(BW$1:BW442)+1,"")</f>
        <v/>
      </c>
      <c r="BX443" s="6" t="str">
        <f>IF($W443=BX$4,MAX(BX$1:BX442)+1,"")</f>
        <v/>
      </c>
      <c r="BY443" s="6" t="str">
        <f>IF($W443=BY$4,MAX(BY$1:BY442)+1,"")</f>
        <v/>
      </c>
      <c r="BZ443" s="6" t="str">
        <f>IF($W443=BZ$4,MAX(BZ$1:BZ442)+1,"")</f>
        <v/>
      </c>
      <c r="CA443" s="6" t="str">
        <f>IF($W443=CA$4,MAX(CA$1:CA442)+1,"")</f>
        <v/>
      </c>
      <c r="CB443" s="6" t="str">
        <f>IF($W443=CB$4,MAX(CB$1:CB442)+1,"")</f>
        <v/>
      </c>
      <c r="CC443" s="6" t="str">
        <f>IF($W443=CC$4,MAX(CC$1:CC442)+1,"")</f>
        <v/>
      </c>
      <c r="CD443" s="6" t="str">
        <f>IF($W443=CD$4,MAX(CD$1:CD442)+1,"")</f>
        <v/>
      </c>
      <c r="CE443" s="6" t="str">
        <f>IF($W443=CE$4,MAX(CE$1:CE442)+1,"")</f>
        <v/>
      </c>
      <c r="CF443" s="6" t="str">
        <f>IF($W443=CF$4,MAX(CF$1:CF442)+1,"")</f>
        <v/>
      </c>
      <c r="CG443" s="6" t="str">
        <f>IF($W443=CG$4,MAX(CG$1:CG442)+1,"")</f>
        <v/>
      </c>
      <c r="CH443" s="6" t="str">
        <f>IF($W443=CH$4,MAX(CH$1:CH442)+1,"")</f>
        <v/>
      </c>
      <c r="CI443" s="6" t="str">
        <f>IF($W443=CI$4,MAX(CI$1:CI442)+1,"")</f>
        <v/>
      </c>
      <c r="CJ443" s="6" t="str">
        <f>IF($W443=CJ$4,MAX(CJ$1:CJ442)+1,"")</f>
        <v/>
      </c>
      <c r="CK443" s="6" t="str">
        <f>IF($W443=CK$4,MAX(CK$1:CK442)+1,"")</f>
        <v/>
      </c>
      <c r="CL443" s="6" t="str">
        <f>IF($W443=CL$4,MAX(CL$1:CL442)+1,"")</f>
        <v/>
      </c>
      <c r="CM443" s="6" t="str">
        <f>IF($W443=CM$4,MAX(CM$1:CM442)+1,"")</f>
        <v/>
      </c>
      <c r="CN443" s="6" t="str">
        <f>IF($W443=CN$4,MAX(CN$1:CN442)+1,"")</f>
        <v/>
      </c>
      <c r="CO443" s="6" t="str">
        <f>IF($W443=CO$4,MAX(CO$1:CO442)+1,"")</f>
        <v/>
      </c>
      <c r="CP443" s="6" t="str">
        <f>IF($W443=CP$4,MAX(CP$1:CP442)+1,"")</f>
        <v/>
      </c>
      <c r="CQ443" s="6" t="str">
        <f>IF($W443=CQ$4,MAX(CQ$1:CQ442)+1,"")</f>
        <v/>
      </c>
      <c r="CR443" s="6" t="str">
        <f>IF($W443=CR$4,MAX(CR$1:CR442)+1,"")</f>
        <v/>
      </c>
      <c r="CS443" s="6" t="str">
        <f>IF($W443=CS$4,MAX(CS$1:CS442)+1,"")</f>
        <v/>
      </c>
      <c r="CT443" s="5">
        <f t="shared" si="95"/>
        <v>8</v>
      </c>
      <c r="CU443" s="6" t="str">
        <f t="shared" si="96"/>
        <v>1709901876402</v>
      </c>
      <c r="CV443" s="5" t="str">
        <f t="shared" si="97"/>
        <v>เด็กหญิง</v>
      </c>
      <c r="CW443" s="5" t="str" cm="1">
        <f t="array" ref="CW443">RIGHT(F443,MIN(LEN(SUBSTITUTE(F443,รายชื่อนักเรียนแยกห้อง!$AD$5:$AD$8,""))))</f>
        <v>ณัฐณิชา</v>
      </c>
      <c r="CX443" s="6" t="str">
        <f t="shared" si="98"/>
        <v/>
      </c>
      <c r="CY443" s="6">
        <f t="shared" si="99"/>
        <v>0</v>
      </c>
      <c r="CZ443" s="5" t="str">
        <f t="shared" si="100"/>
        <v>มัธยมศึกษาปีที่ 3/3-</v>
      </c>
      <c r="DA443" s="5" t="str">
        <f t="shared" si="101"/>
        <v>มัธยมศึกษาปีที่ 3/3-0</v>
      </c>
      <c r="DC443" s="6" t="str">
        <f>IF(DB443="วิทย์-คณิต (เตรียมวิศวะ)",MAX($DC$1:DC442)+1,"")</f>
        <v/>
      </c>
      <c r="DD443" s="6" t="str">
        <f>IF(DB443="วิทย์-คณิต (วิทยาศาสตร์สุขภาพ)",MAX($DD$1:DD442)+1,"")</f>
        <v/>
      </c>
      <c r="DE443" s="6" t="str">
        <f>IF(DB443="ศิลป์การจัดการธุรกิจการค้าสมัยใหม่",MAX($DE$1:DE442)+1,"")</f>
        <v/>
      </c>
      <c r="DF443" s="6" t="str">
        <f>IF(DB443="ศิลป์ภาษาจีนเพื่อธุรกิจ 4.0",MAX($DF$1:DF442)+1,"")</f>
        <v/>
      </c>
      <c r="DG443" s="6" t="str">
        <f>IF(DB443="ศิลป์ภาษาอังกฤษเพื่อการสื่อสารธุรกิจ",MAX($DG$1:DG442)+1,"")</f>
        <v/>
      </c>
      <c r="DH443" s="6" t="str">
        <f>IF(DB443="นวัตกรรมการจัดการเกษตร",MAX($DH$1:DH442)+1,"")</f>
        <v/>
      </c>
      <c r="DI443" s="5">
        <f t="shared" si="102"/>
        <v>0</v>
      </c>
      <c r="DJ443" s="5" t="str">
        <f t="shared" si="103"/>
        <v>มัธยมศึกษาปีที่ 3/3-32</v>
      </c>
      <c r="DK443" s="5" t="str">
        <f t="shared" si="104"/>
        <v>-0</v>
      </c>
      <c r="DL443" s="5" t="str">
        <f t="shared" si="105"/>
        <v>มัธยมศึกษาปีที่ 3</v>
      </c>
    </row>
    <row r="444" spans="1:116">
      <c r="A444" s="5" t="str">
        <f t="shared" si="106"/>
        <v>มัธยมศึกษาปีที่ 3/3-33</v>
      </c>
      <c r="B444" s="5" t="str">
        <f t="shared" si="92"/>
        <v>ช68308-9</v>
      </c>
      <c r="C444" s="5" t="str">
        <f t="shared" si="93"/>
        <v>-0</v>
      </c>
      <c r="D444" s="8">
        <v>33</v>
      </c>
      <c r="E444" s="9" t="s">
        <v>1155</v>
      </c>
      <c r="F444" s="3" t="s">
        <v>1156</v>
      </c>
      <c r="G444" s="3" t="s">
        <v>1157</v>
      </c>
      <c r="H444" s="11">
        <v>1</v>
      </c>
      <c r="I444" s="11">
        <v>7</v>
      </c>
      <c r="J444" s="11">
        <v>0</v>
      </c>
      <c r="K444" s="11">
        <v>9</v>
      </c>
      <c r="L444" s="11">
        <v>9</v>
      </c>
      <c r="M444" s="11">
        <v>0</v>
      </c>
      <c r="N444" s="11">
        <v>1</v>
      </c>
      <c r="O444" s="11">
        <v>8</v>
      </c>
      <c r="P444" s="11">
        <v>5</v>
      </c>
      <c r="Q444" s="11">
        <v>2</v>
      </c>
      <c r="R444" s="11">
        <v>6</v>
      </c>
      <c r="S444" s="11">
        <v>4</v>
      </c>
      <c r="T444" s="11">
        <v>3</v>
      </c>
      <c r="U444" s="11" t="s">
        <v>585</v>
      </c>
      <c r="W444" s="6" t="str">
        <f>IF(X444="","",IF(X444=รายชื่อชมรม!$B$23,รายชื่อชมรม!$A$23,IF(X444=รายชื่อชมรม!$B$24,รายชื่อชมรม!$A$24,IF(X444=รายชื่อชมรม!$B$25,รายชื่อชมรม!$A$25,IF(X444=รายชื่อชมรม!$B$26,รายชื่อชมรม!$A$26,IF(X444=รายชื่อชมรม!$B$27,รายชื่อชมรม!$A$27,IF(X444=รายชื่อชมรม!$B$28,รายชื่อชมรม!$A$28,IF(X444=รายชื่อชมรม!$B$29,รายชื่อชมรม!$A$29,IF(X444=รายชื่อชมรม!$B$30,รายชื่อชมรม!$A$30,IF(X444=รายชื่อชมรม!$B$31,รายชื่อชมรม!$A$31,IF(X444=รายชื่อชมรม!$B$32,รายชื่อชมรม!$A$32,"-")))))))))))</f>
        <v>ช68308</v>
      </c>
      <c r="X444" s="6" t="s">
        <v>2322</v>
      </c>
      <c r="Y444" s="6" t="str">
        <f>IF(W444=0,"",IF(W444="-","",IF(W444="","",VLOOKUP(W444,รายชื่อชมรม!$A$3:$F$83,3,FALSE))))</f>
        <v>นางสาวอภิชยา  จิตรีเนื่อง</v>
      </c>
      <c r="Z444" s="6" t="str">
        <f>IF(Y444=$Z$4,MAX(Z$1:$Z443)+1,"")</f>
        <v/>
      </c>
      <c r="AA444" s="6" t="str">
        <f>IF($Y444=AA$4,MAX(AA$1:AA443)+1,"")</f>
        <v/>
      </c>
      <c r="AB444" s="6" t="str">
        <f>IF($Y444=AB$4,MAX(AB$1:AB443)+1,"")</f>
        <v/>
      </c>
      <c r="AC444" s="6" t="str">
        <f>IF($Y444=AC$4,MAX(AC$1:AC443)+1,"")</f>
        <v/>
      </c>
      <c r="AD444" s="6" t="str">
        <f>IF($Y444=AD$4,MAX(AD$1:AD443)+1,"")</f>
        <v/>
      </c>
      <c r="AE444" s="6" t="str">
        <f>IF($Y444=AE$4,MAX(AE$1:AE443)+1,"")</f>
        <v/>
      </c>
      <c r="AF444" s="6" t="str">
        <f>IF($Y444=AF$4,MAX(AF$1:AF443)+1,"")</f>
        <v/>
      </c>
      <c r="AG444" s="6" t="str">
        <f>IF($Y444=AG$4,MAX(AG$1:AG443)+1,"")</f>
        <v/>
      </c>
      <c r="AH444" s="6" t="str">
        <f>IF($Y444=AH$4,MAX(AH$1:AH443)+1,"")</f>
        <v/>
      </c>
      <c r="AI444" s="5">
        <f t="shared" si="94"/>
        <v>0</v>
      </c>
      <c r="AK444" s="6" t="str">
        <f>IF($W444=AK$4,MAX(AK$1:AK443)+1,"")</f>
        <v/>
      </c>
      <c r="AL444" s="6" t="str">
        <f>IF($W444=AL$4,MAX(AL$1:AL443)+1,"")</f>
        <v/>
      </c>
      <c r="AM444" s="6" t="str">
        <f>IF($W444=AM$4,MAX(AM$1:AM443)+1,"")</f>
        <v/>
      </c>
      <c r="AN444" s="6" t="str">
        <f>IF($W444=AN$4,MAX(AN$1:AN443)+1,"")</f>
        <v/>
      </c>
      <c r="AO444" s="6" t="str">
        <f>IF($W444=AO$4,MAX(AO$1:AO443)+1,"")</f>
        <v/>
      </c>
      <c r="AP444" s="6" t="str">
        <f>IF($W444=AP$4,MAX(AP$1:AP443)+1,"")</f>
        <v/>
      </c>
      <c r="AQ444" s="6" t="str">
        <f>IF($W444=AQ$4,MAX(AQ$1:AQ443)+1,"")</f>
        <v/>
      </c>
      <c r="AR444" s="6" t="str">
        <f>IF($W444=AR$4,MAX(AR$1:AR443)+1,"")</f>
        <v/>
      </c>
      <c r="AS444" s="6" t="str">
        <f>IF($W444=AS$4,MAX(AS$1:AS443)+1,"")</f>
        <v/>
      </c>
      <c r="AT444" s="6" t="str">
        <f>IF($W444=AT$4,MAX(AT$1:AT443)+1,"")</f>
        <v/>
      </c>
      <c r="AU444" s="6" t="str">
        <f>IF($W444=AU$4,MAX(AU$1:AU443)+1,"")</f>
        <v/>
      </c>
      <c r="AV444" s="6" t="str">
        <f>IF($W444=AV$4,MAX(AV$1:AV443)+1,"")</f>
        <v/>
      </c>
      <c r="AW444" s="6" t="str">
        <f>IF($W444=AW$4,MAX(AW$1:AW443)+1,"")</f>
        <v/>
      </c>
      <c r="AX444" s="6" t="str">
        <f>IF($W444=AX$4,MAX(AX$1:AX443)+1,"")</f>
        <v/>
      </c>
      <c r="AY444" s="6" t="str">
        <f>IF($W444=AY$4,MAX(AY$1:AY443)+1,"")</f>
        <v/>
      </c>
      <c r="AZ444" s="6" t="str">
        <f>IF($W444=AZ$4,MAX(AZ$1:AZ443)+1,"")</f>
        <v/>
      </c>
      <c r="BA444" s="6" t="str">
        <f>IF($W444=BA$4,MAX(BA$1:BA443)+1,"")</f>
        <v/>
      </c>
      <c r="BB444" s="6" t="str">
        <f>IF($W444=BB$4,MAX(BB$1:BB443)+1,"")</f>
        <v/>
      </c>
      <c r="BC444" s="6" t="str">
        <f>IF($W444=BC$4,MAX(BC$1:BC443)+1,"")</f>
        <v/>
      </c>
      <c r="BD444" s="6" t="str">
        <f>IF($W444=BD$4,MAX(BD$1:BD443)+1,"")</f>
        <v/>
      </c>
      <c r="BE444" s="6" t="str">
        <f>IF($W444=BE$4,MAX(BE$1:BE443)+1,"")</f>
        <v/>
      </c>
      <c r="BF444" s="6" t="str">
        <f>IF($W444=BF$4,MAX(BF$1:BF443)+1,"")</f>
        <v/>
      </c>
      <c r="BG444" s="6" t="str">
        <f>IF($W444=BG$4,MAX(BG$1:BG443)+1,"")</f>
        <v/>
      </c>
      <c r="BH444" s="6" t="str">
        <f>IF($W444=BH$4,MAX(BH$1:BH443)+1,"")</f>
        <v/>
      </c>
      <c r="BI444" s="6" t="str">
        <f>IF($W444=BI$4,MAX(BI$1:BI443)+1,"")</f>
        <v/>
      </c>
      <c r="BJ444" s="6" t="str">
        <f>IF($W444=BJ$4,MAX(BJ$1:BJ443)+1,"")</f>
        <v/>
      </c>
      <c r="BK444" s="6" t="str">
        <f>IF($W444=BK$4,MAX(BK$1:BK443)+1,"")</f>
        <v/>
      </c>
      <c r="BL444" s="6" t="str">
        <f>IF($W444=BL$4,MAX(BL$1:BL443)+1,"")</f>
        <v/>
      </c>
      <c r="BM444" s="6">
        <f>IF($W444=BM$4,MAX(BM$1:BM443)+1,"")</f>
        <v>9</v>
      </c>
      <c r="BN444" s="6" t="str">
        <f>IF($W444=BN$4,MAX(BN$1:BN443)+1,"")</f>
        <v/>
      </c>
      <c r="BO444" s="6" t="str">
        <f>IF($W444=BO$4,MAX(BO$1:BO443)+1,"")</f>
        <v/>
      </c>
      <c r="BP444" s="6" t="str">
        <f>IF($W444=BP$4,MAX(BP$1:BP443)+1,"")</f>
        <v/>
      </c>
      <c r="BQ444" s="6" t="str">
        <f>IF($W444=BQ$4,MAX(BQ$1:BQ443)+1,"")</f>
        <v/>
      </c>
      <c r="BR444" s="6" t="str">
        <f>IF($W444=BR$4,MAX(BR$1:BR443)+1,"")</f>
        <v/>
      </c>
      <c r="BS444" s="6" t="str">
        <f>IF($W444=BS$4,MAX(BS$1:BS443)+1,"")</f>
        <v/>
      </c>
      <c r="BT444" s="6" t="str">
        <f>IF($W444=BT$4,MAX(BT$1:BT443)+1,"")</f>
        <v/>
      </c>
      <c r="BU444" s="6" t="str">
        <f>IF($W444=BU$4,MAX(BU$1:BU443)+1,"")</f>
        <v/>
      </c>
      <c r="BV444" s="6" t="str">
        <f>IF($W444=BV$4,MAX(BV$1:BV443)+1,"")</f>
        <v/>
      </c>
      <c r="BW444" s="6" t="str">
        <f>IF($W444=BW$4,MAX(BW$1:BW443)+1,"")</f>
        <v/>
      </c>
      <c r="BX444" s="6" t="str">
        <f>IF($W444=BX$4,MAX(BX$1:BX443)+1,"")</f>
        <v/>
      </c>
      <c r="BY444" s="6" t="str">
        <f>IF($W444=BY$4,MAX(BY$1:BY443)+1,"")</f>
        <v/>
      </c>
      <c r="BZ444" s="6" t="str">
        <f>IF($W444=BZ$4,MAX(BZ$1:BZ443)+1,"")</f>
        <v/>
      </c>
      <c r="CA444" s="6" t="str">
        <f>IF($W444=CA$4,MAX(CA$1:CA443)+1,"")</f>
        <v/>
      </c>
      <c r="CB444" s="6" t="str">
        <f>IF($W444=CB$4,MAX(CB$1:CB443)+1,"")</f>
        <v/>
      </c>
      <c r="CC444" s="6" t="str">
        <f>IF($W444=CC$4,MAX(CC$1:CC443)+1,"")</f>
        <v/>
      </c>
      <c r="CD444" s="6" t="str">
        <f>IF($W444=CD$4,MAX(CD$1:CD443)+1,"")</f>
        <v/>
      </c>
      <c r="CE444" s="6" t="str">
        <f>IF($W444=CE$4,MAX(CE$1:CE443)+1,"")</f>
        <v/>
      </c>
      <c r="CF444" s="6" t="str">
        <f>IF($W444=CF$4,MAX(CF$1:CF443)+1,"")</f>
        <v/>
      </c>
      <c r="CG444" s="6" t="str">
        <f>IF($W444=CG$4,MAX(CG$1:CG443)+1,"")</f>
        <v/>
      </c>
      <c r="CH444" s="6" t="str">
        <f>IF($W444=CH$4,MAX(CH$1:CH443)+1,"")</f>
        <v/>
      </c>
      <c r="CI444" s="6" t="str">
        <f>IF($W444=CI$4,MAX(CI$1:CI443)+1,"")</f>
        <v/>
      </c>
      <c r="CJ444" s="6" t="str">
        <f>IF($W444=CJ$4,MAX(CJ$1:CJ443)+1,"")</f>
        <v/>
      </c>
      <c r="CK444" s="6" t="str">
        <f>IF($W444=CK$4,MAX(CK$1:CK443)+1,"")</f>
        <v/>
      </c>
      <c r="CL444" s="6" t="str">
        <f>IF($W444=CL$4,MAX(CL$1:CL443)+1,"")</f>
        <v/>
      </c>
      <c r="CM444" s="6" t="str">
        <f>IF($W444=CM$4,MAX(CM$1:CM443)+1,"")</f>
        <v/>
      </c>
      <c r="CN444" s="6" t="str">
        <f>IF($W444=CN$4,MAX(CN$1:CN443)+1,"")</f>
        <v/>
      </c>
      <c r="CO444" s="6" t="str">
        <f>IF($W444=CO$4,MAX(CO$1:CO443)+1,"")</f>
        <v/>
      </c>
      <c r="CP444" s="6" t="str">
        <f>IF($W444=CP$4,MAX(CP$1:CP443)+1,"")</f>
        <v/>
      </c>
      <c r="CQ444" s="6" t="str">
        <f>IF($W444=CQ$4,MAX(CQ$1:CQ443)+1,"")</f>
        <v/>
      </c>
      <c r="CR444" s="6" t="str">
        <f>IF($W444=CR$4,MAX(CR$1:CR443)+1,"")</f>
        <v/>
      </c>
      <c r="CS444" s="6" t="str">
        <f>IF($W444=CS$4,MAX(CS$1:CS443)+1,"")</f>
        <v/>
      </c>
      <c r="CT444" s="5">
        <f t="shared" si="95"/>
        <v>9</v>
      </c>
      <c r="CU444" s="6" t="str">
        <f t="shared" si="96"/>
        <v>1709901852643</v>
      </c>
      <c r="CV444" s="5" t="str">
        <f t="shared" si="97"/>
        <v>เด็กหญิง</v>
      </c>
      <c r="CW444" s="5" t="str" cm="1">
        <f t="array" ref="CW444">RIGHT(F444,MIN(LEN(SUBSTITUTE(F444,รายชื่อนักเรียนแยกห้อง!$AD$5:$AD$8,""))))</f>
        <v>ปวีรัช</v>
      </c>
      <c r="CX444" s="6" t="str">
        <f t="shared" si="98"/>
        <v/>
      </c>
      <c r="CY444" s="6">
        <f t="shared" si="99"/>
        <v>0</v>
      </c>
      <c r="CZ444" s="5" t="str">
        <f t="shared" si="100"/>
        <v>มัธยมศึกษาปีที่ 3/3-</v>
      </c>
      <c r="DA444" s="5" t="str">
        <f t="shared" si="101"/>
        <v>มัธยมศึกษาปีที่ 3/3-0</v>
      </c>
      <c r="DC444" s="6" t="str">
        <f>IF(DB444="วิทย์-คณิต (เตรียมวิศวะ)",MAX($DC$1:DC443)+1,"")</f>
        <v/>
      </c>
      <c r="DD444" s="6" t="str">
        <f>IF(DB444="วิทย์-คณิต (วิทยาศาสตร์สุขภาพ)",MAX($DD$1:DD443)+1,"")</f>
        <v/>
      </c>
      <c r="DE444" s="6" t="str">
        <f>IF(DB444="ศิลป์การจัดการธุรกิจการค้าสมัยใหม่",MAX($DE$1:DE443)+1,"")</f>
        <v/>
      </c>
      <c r="DF444" s="6" t="str">
        <f>IF(DB444="ศิลป์ภาษาจีนเพื่อธุรกิจ 4.0",MAX($DF$1:DF443)+1,"")</f>
        <v/>
      </c>
      <c r="DG444" s="6" t="str">
        <f>IF(DB444="ศิลป์ภาษาอังกฤษเพื่อการสื่อสารธุรกิจ",MAX($DG$1:DG443)+1,"")</f>
        <v/>
      </c>
      <c r="DH444" s="6" t="str">
        <f>IF(DB444="นวัตกรรมการจัดการเกษตร",MAX($DH$1:DH443)+1,"")</f>
        <v/>
      </c>
      <c r="DI444" s="5">
        <f t="shared" si="102"/>
        <v>0</v>
      </c>
      <c r="DJ444" s="5" t="str">
        <f t="shared" si="103"/>
        <v>มัธยมศึกษาปีที่ 3/3-33</v>
      </c>
      <c r="DK444" s="5" t="str">
        <f t="shared" si="104"/>
        <v>-0</v>
      </c>
      <c r="DL444" s="5" t="str">
        <f t="shared" si="105"/>
        <v>มัธยมศึกษาปีที่ 3</v>
      </c>
    </row>
    <row r="445" spans="1:116">
      <c r="A445" s="5" t="str">
        <f t="shared" si="106"/>
        <v>มัธยมศึกษาปีที่ 3/3-34</v>
      </c>
      <c r="B445" s="5" t="str">
        <f t="shared" si="92"/>
        <v>ช68306-11</v>
      </c>
      <c r="C445" s="5" t="str">
        <f t="shared" si="93"/>
        <v>-0</v>
      </c>
      <c r="D445" s="8">
        <v>34</v>
      </c>
      <c r="E445" s="9" t="s">
        <v>1158</v>
      </c>
      <c r="F445" s="3" t="s">
        <v>1159</v>
      </c>
      <c r="G445" s="3" t="s">
        <v>1160</v>
      </c>
      <c r="H445" s="11">
        <v>1</v>
      </c>
      <c r="I445" s="11">
        <v>7</v>
      </c>
      <c r="J445" s="11">
        <v>0</v>
      </c>
      <c r="K445" s="11">
        <v>9</v>
      </c>
      <c r="L445" s="11">
        <v>9</v>
      </c>
      <c r="M445" s="11">
        <v>0</v>
      </c>
      <c r="N445" s="11">
        <v>1</v>
      </c>
      <c r="O445" s="11">
        <v>8</v>
      </c>
      <c r="P445" s="11">
        <v>5</v>
      </c>
      <c r="Q445" s="11">
        <v>2</v>
      </c>
      <c r="R445" s="11">
        <v>9</v>
      </c>
      <c r="S445" s="11">
        <v>6</v>
      </c>
      <c r="T445" s="11">
        <v>1</v>
      </c>
      <c r="U445" s="11" t="s">
        <v>585</v>
      </c>
      <c r="W445" s="6" t="str">
        <f>IF(X445="","",IF(X445=รายชื่อชมรม!$B$23,รายชื่อชมรม!$A$23,IF(X445=รายชื่อชมรม!$B$24,รายชื่อชมรม!$A$24,IF(X445=รายชื่อชมรม!$B$25,รายชื่อชมรม!$A$25,IF(X445=รายชื่อชมรม!$B$26,รายชื่อชมรม!$A$26,IF(X445=รายชื่อชมรม!$B$27,รายชื่อชมรม!$A$27,IF(X445=รายชื่อชมรม!$B$28,รายชื่อชมรม!$A$28,IF(X445=รายชื่อชมรม!$B$29,รายชื่อชมรม!$A$29,IF(X445=รายชื่อชมรม!$B$30,รายชื่อชมรม!$A$30,IF(X445=รายชื่อชมรม!$B$31,รายชื่อชมรม!$A$31,IF(X445=รายชื่อชมรม!$B$32,รายชื่อชมรม!$A$32,"-")))))))))))</f>
        <v>ช68306</v>
      </c>
      <c r="X445" s="6" t="s">
        <v>2306</v>
      </c>
      <c r="Y445" s="6" t="str">
        <f>IF(W445=0,"",IF(W445="-","",IF(W445="","",VLOOKUP(W445,รายชื่อชมรม!$A$3:$F$83,3,FALSE))))</f>
        <v>นางภัณฑิลา  โนนทะขาม</v>
      </c>
      <c r="Z445" s="6" t="str">
        <f>IF(Y445=$Z$4,MAX(Z$1:$Z444)+1,"")</f>
        <v/>
      </c>
      <c r="AA445" s="6" t="str">
        <f>IF($Y445=AA$4,MAX(AA$1:AA444)+1,"")</f>
        <v/>
      </c>
      <c r="AB445" s="6" t="str">
        <f>IF($Y445=AB$4,MAX(AB$1:AB444)+1,"")</f>
        <v/>
      </c>
      <c r="AC445" s="6" t="str">
        <f>IF($Y445=AC$4,MAX(AC$1:AC444)+1,"")</f>
        <v/>
      </c>
      <c r="AD445" s="6" t="str">
        <f>IF($Y445=AD$4,MAX(AD$1:AD444)+1,"")</f>
        <v/>
      </c>
      <c r="AE445" s="6" t="str">
        <f>IF($Y445=AE$4,MAX(AE$1:AE444)+1,"")</f>
        <v/>
      </c>
      <c r="AF445" s="6" t="str">
        <f>IF($Y445=AF$4,MAX(AF$1:AF444)+1,"")</f>
        <v/>
      </c>
      <c r="AG445" s="6" t="str">
        <f>IF($Y445=AG$4,MAX(AG$1:AG444)+1,"")</f>
        <v/>
      </c>
      <c r="AH445" s="6" t="str">
        <f>IF($Y445=AH$4,MAX(AH$1:AH444)+1,"")</f>
        <v/>
      </c>
      <c r="AI445" s="5">
        <f t="shared" si="94"/>
        <v>0</v>
      </c>
      <c r="AK445" s="6" t="str">
        <f>IF($W445=AK$4,MAX(AK$1:AK444)+1,"")</f>
        <v/>
      </c>
      <c r="AL445" s="6" t="str">
        <f>IF($W445=AL$4,MAX(AL$1:AL444)+1,"")</f>
        <v/>
      </c>
      <c r="AM445" s="6" t="str">
        <f>IF($W445=AM$4,MAX(AM$1:AM444)+1,"")</f>
        <v/>
      </c>
      <c r="AN445" s="6" t="str">
        <f>IF($W445=AN$4,MAX(AN$1:AN444)+1,"")</f>
        <v/>
      </c>
      <c r="AO445" s="6" t="str">
        <f>IF($W445=AO$4,MAX(AO$1:AO444)+1,"")</f>
        <v/>
      </c>
      <c r="AP445" s="6" t="str">
        <f>IF($W445=AP$4,MAX(AP$1:AP444)+1,"")</f>
        <v/>
      </c>
      <c r="AQ445" s="6" t="str">
        <f>IF($W445=AQ$4,MAX(AQ$1:AQ444)+1,"")</f>
        <v/>
      </c>
      <c r="AR445" s="6" t="str">
        <f>IF($W445=AR$4,MAX(AR$1:AR444)+1,"")</f>
        <v/>
      </c>
      <c r="AS445" s="6" t="str">
        <f>IF($W445=AS$4,MAX(AS$1:AS444)+1,"")</f>
        <v/>
      </c>
      <c r="AT445" s="6" t="str">
        <f>IF($W445=AT$4,MAX(AT$1:AT444)+1,"")</f>
        <v/>
      </c>
      <c r="AU445" s="6" t="str">
        <f>IF($W445=AU$4,MAX(AU$1:AU444)+1,"")</f>
        <v/>
      </c>
      <c r="AV445" s="6" t="str">
        <f>IF($W445=AV$4,MAX(AV$1:AV444)+1,"")</f>
        <v/>
      </c>
      <c r="AW445" s="6" t="str">
        <f>IF($W445=AW$4,MAX(AW$1:AW444)+1,"")</f>
        <v/>
      </c>
      <c r="AX445" s="6" t="str">
        <f>IF($W445=AX$4,MAX(AX$1:AX444)+1,"")</f>
        <v/>
      </c>
      <c r="AY445" s="6" t="str">
        <f>IF($W445=AY$4,MAX(AY$1:AY444)+1,"")</f>
        <v/>
      </c>
      <c r="AZ445" s="6" t="str">
        <f>IF($W445=AZ$4,MAX(AZ$1:AZ444)+1,"")</f>
        <v/>
      </c>
      <c r="BA445" s="6" t="str">
        <f>IF($W445=BA$4,MAX(BA$1:BA444)+1,"")</f>
        <v/>
      </c>
      <c r="BB445" s="6" t="str">
        <f>IF($W445=BB$4,MAX(BB$1:BB444)+1,"")</f>
        <v/>
      </c>
      <c r="BC445" s="6" t="str">
        <f>IF($W445=BC$4,MAX(BC$1:BC444)+1,"")</f>
        <v/>
      </c>
      <c r="BD445" s="6" t="str">
        <f>IF($W445=BD$4,MAX(BD$1:BD444)+1,"")</f>
        <v/>
      </c>
      <c r="BE445" s="6" t="str">
        <f>IF($W445=BE$4,MAX(BE$1:BE444)+1,"")</f>
        <v/>
      </c>
      <c r="BF445" s="6" t="str">
        <f>IF($W445=BF$4,MAX(BF$1:BF444)+1,"")</f>
        <v/>
      </c>
      <c r="BG445" s="6" t="str">
        <f>IF($W445=BG$4,MAX(BG$1:BG444)+1,"")</f>
        <v/>
      </c>
      <c r="BH445" s="6" t="str">
        <f>IF($W445=BH$4,MAX(BH$1:BH444)+1,"")</f>
        <v/>
      </c>
      <c r="BI445" s="6" t="str">
        <f>IF($W445=BI$4,MAX(BI$1:BI444)+1,"")</f>
        <v/>
      </c>
      <c r="BJ445" s="6" t="str">
        <f>IF($W445=BJ$4,MAX(BJ$1:BJ444)+1,"")</f>
        <v/>
      </c>
      <c r="BK445" s="6">
        <f>IF($W445=BK$4,MAX(BK$1:BK444)+1,"")</f>
        <v>11</v>
      </c>
      <c r="BL445" s="6" t="str">
        <f>IF($W445=BL$4,MAX(BL$1:BL444)+1,"")</f>
        <v/>
      </c>
      <c r="BM445" s="6" t="str">
        <f>IF($W445=BM$4,MAX(BM$1:BM444)+1,"")</f>
        <v/>
      </c>
      <c r="BN445" s="6" t="str">
        <f>IF($W445=BN$4,MAX(BN$1:BN444)+1,"")</f>
        <v/>
      </c>
      <c r="BO445" s="6" t="str">
        <f>IF($W445=BO$4,MAX(BO$1:BO444)+1,"")</f>
        <v/>
      </c>
      <c r="BP445" s="6" t="str">
        <f>IF($W445=BP$4,MAX(BP$1:BP444)+1,"")</f>
        <v/>
      </c>
      <c r="BQ445" s="6" t="str">
        <f>IF($W445=BQ$4,MAX(BQ$1:BQ444)+1,"")</f>
        <v/>
      </c>
      <c r="BR445" s="6" t="str">
        <f>IF($W445=BR$4,MAX(BR$1:BR444)+1,"")</f>
        <v/>
      </c>
      <c r="BS445" s="6" t="str">
        <f>IF($W445=BS$4,MAX(BS$1:BS444)+1,"")</f>
        <v/>
      </c>
      <c r="BT445" s="6" t="str">
        <f>IF($W445=BT$4,MAX(BT$1:BT444)+1,"")</f>
        <v/>
      </c>
      <c r="BU445" s="6" t="str">
        <f>IF($W445=BU$4,MAX(BU$1:BU444)+1,"")</f>
        <v/>
      </c>
      <c r="BV445" s="6" t="str">
        <f>IF($W445=BV$4,MAX(BV$1:BV444)+1,"")</f>
        <v/>
      </c>
      <c r="BW445" s="6" t="str">
        <f>IF($W445=BW$4,MAX(BW$1:BW444)+1,"")</f>
        <v/>
      </c>
      <c r="BX445" s="6" t="str">
        <f>IF($W445=BX$4,MAX(BX$1:BX444)+1,"")</f>
        <v/>
      </c>
      <c r="BY445" s="6" t="str">
        <f>IF($W445=BY$4,MAX(BY$1:BY444)+1,"")</f>
        <v/>
      </c>
      <c r="BZ445" s="6" t="str">
        <f>IF($W445=BZ$4,MAX(BZ$1:BZ444)+1,"")</f>
        <v/>
      </c>
      <c r="CA445" s="6" t="str">
        <f>IF($W445=CA$4,MAX(CA$1:CA444)+1,"")</f>
        <v/>
      </c>
      <c r="CB445" s="6" t="str">
        <f>IF($W445=CB$4,MAX(CB$1:CB444)+1,"")</f>
        <v/>
      </c>
      <c r="CC445" s="6" t="str">
        <f>IF($W445=CC$4,MAX(CC$1:CC444)+1,"")</f>
        <v/>
      </c>
      <c r="CD445" s="6" t="str">
        <f>IF($W445=CD$4,MAX(CD$1:CD444)+1,"")</f>
        <v/>
      </c>
      <c r="CE445" s="6" t="str">
        <f>IF($W445=CE$4,MAX(CE$1:CE444)+1,"")</f>
        <v/>
      </c>
      <c r="CF445" s="6" t="str">
        <f>IF($W445=CF$4,MAX(CF$1:CF444)+1,"")</f>
        <v/>
      </c>
      <c r="CG445" s="6" t="str">
        <f>IF($W445=CG$4,MAX(CG$1:CG444)+1,"")</f>
        <v/>
      </c>
      <c r="CH445" s="6" t="str">
        <f>IF($W445=CH$4,MAX(CH$1:CH444)+1,"")</f>
        <v/>
      </c>
      <c r="CI445" s="6" t="str">
        <f>IF($W445=CI$4,MAX(CI$1:CI444)+1,"")</f>
        <v/>
      </c>
      <c r="CJ445" s="6" t="str">
        <f>IF($W445=CJ$4,MAX(CJ$1:CJ444)+1,"")</f>
        <v/>
      </c>
      <c r="CK445" s="6" t="str">
        <f>IF($W445=CK$4,MAX(CK$1:CK444)+1,"")</f>
        <v/>
      </c>
      <c r="CL445" s="6" t="str">
        <f>IF($W445=CL$4,MAX(CL$1:CL444)+1,"")</f>
        <v/>
      </c>
      <c r="CM445" s="6" t="str">
        <f>IF($W445=CM$4,MAX(CM$1:CM444)+1,"")</f>
        <v/>
      </c>
      <c r="CN445" s="6" t="str">
        <f>IF($W445=CN$4,MAX(CN$1:CN444)+1,"")</f>
        <v/>
      </c>
      <c r="CO445" s="6" t="str">
        <f>IF($W445=CO$4,MAX(CO$1:CO444)+1,"")</f>
        <v/>
      </c>
      <c r="CP445" s="6" t="str">
        <f>IF($W445=CP$4,MAX(CP$1:CP444)+1,"")</f>
        <v/>
      </c>
      <c r="CQ445" s="6" t="str">
        <f>IF($W445=CQ$4,MAX(CQ$1:CQ444)+1,"")</f>
        <v/>
      </c>
      <c r="CR445" s="6" t="str">
        <f>IF($W445=CR$4,MAX(CR$1:CR444)+1,"")</f>
        <v/>
      </c>
      <c r="CS445" s="6" t="str">
        <f>IF($W445=CS$4,MAX(CS$1:CS444)+1,"")</f>
        <v/>
      </c>
      <c r="CT445" s="5">
        <f t="shared" si="95"/>
        <v>11</v>
      </c>
      <c r="CU445" s="6" t="str">
        <f t="shared" si="96"/>
        <v>1709901852961</v>
      </c>
      <c r="CV445" s="5" t="str">
        <f t="shared" si="97"/>
        <v>เด็กหญิง</v>
      </c>
      <c r="CW445" s="5" t="str" cm="1">
        <f t="array" ref="CW445">RIGHT(F445,MIN(LEN(SUBSTITUTE(F445,รายชื่อนักเรียนแยกห้อง!$AD$5:$AD$8,""))))</f>
        <v>เพชรฟ้า</v>
      </c>
      <c r="CX445" s="6" t="str">
        <f t="shared" si="98"/>
        <v/>
      </c>
      <c r="CY445" s="6">
        <f t="shared" si="99"/>
        <v>0</v>
      </c>
      <c r="CZ445" s="5" t="str">
        <f t="shared" si="100"/>
        <v>มัธยมศึกษาปีที่ 3/3-</v>
      </c>
      <c r="DA445" s="5" t="str">
        <f t="shared" si="101"/>
        <v>มัธยมศึกษาปีที่ 3/3-0</v>
      </c>
      <c r="DC445" s="6" t="str">
        <f>IF(DB445="วิทย์-คณิต (เตรียมวิศวะ)",MAX($DC$1:DC444)+1,"")</f>
        <v/>
      </c>
      <c r="DD445" s="6" t="str">
        <f>IF(DB445="วิทย์-คณิต (วิทยาศาสตร์สุขภาพ)",MAX($DD$1:DD444)+1,"")</f>
        <v/>
      </c>
      <c r="DE445" s="6" t="str">
        <f>IF(DB445="ศิลป์การจัดการธุรกิจการค้าสมัยใหม่",MAX($DE$1:DE444)+1,"")</f>
        <v/>
      </c>
      <c r="DF445" s="6" t="str">
        <f>IF(DB445="ศิลป์ภาษาจีนเพื่อธุรกิจ 4.0",MAX($DF$1:DF444)+1,"")</f>
        <v/>
      </c>
      <c r="DG445" s="6" t="str">
        <f>IF(DB445="ศิลป์ภาษาอังกฤษเพื่อการสื่อสารธุรกิจ",MAX($DG$1:DG444)+1,"")</f>
        <v/>
      </c>
      <c r="DH445" s="6" t="str">
        <f>IF(DB445="นวัตกรรมการจัดการเกษตร",MAX($DH$1:DH444)+1,"")</f>
        <v/>
      </c>
      <c r="DI445" s="5">
        <f t="shared" si="102"/>
        <v>0</v>
      </c>
      <c r="DJ445" s="5" t="str">
        <f t="shared" si="103"/>
        <v>มัธยมศึกษาปีที่ 3/3-34</v>
      </c>
      <c r="DK445" s="5" t="str">
        <f t="shared" si="104"/>
        <v>-0</v>
      </c>
      <c r="DL445" s="5" t="str">
        <f t="shared" si="105"/>
        <v>มัธยมศึกษาปีที่ 3</v>
      </c>
    </row>
    <row r="446" spans="1:116">
      <c r="A446" s="5" t="str">
        <f t="shared" si="106"/>
        <v>มัธยมศึกษาปีที่ 3/3-35</v>
      </c>
      <c r="B446" s="5" t="str">
        <f t="shared" si="92"/>
        <v>ช68308-10</v>
      </c>
      <c r="C446" s="5" t="str">
        <f t="shared" si="93"/>
        <v>-0</v>
      </c>
      <c r="D446" s="8">
        <v>35</v>
      </c>
      <c r="E446" s="9" t="s">
        <v>1161</v>
      </c>
      <c r="F446" s="3" t="s">
        <v>1162</v>
      </c>
      <c r="G446" s="3" t="s">
        <v>1163</v>
      </c>
      <c r="H446" s="11">
        <v>1</v>
      </c>
      <c r="I446" s="11">
        <v>1</v>
      </c>
      <c r="J446" s="11">
        <v>0</v>
      </c>
      <c r="K446" s="11">
        <v>1</v>
      </c>
      <c r="L446" s="11">
        <v>8</v>
      </c>
      <c r="M446" s="11">
        <v>0</v>
      </c>
      <c r="N446" s="11">
        <v>1</v>
      </c>
      <c r="O446" s="11">
        <v>6</v>
      </c>
      <c r="P446" s="11">
        <v>6</v>
      </c>
      <c r="Q446" s="11">
        <v>3</v>
      </c>
      <c r="R446" s="11">
        <v>7</v>
      </c>
      <c r="S446" s="11">
        <v>8</v>
      </c>
      <c r="T446" s="11">
        <v>2</v>
      </c>
      <c r="U446" s="11" t="s">
        <v>585</v>
      </c>
      <c r="W446" s="6" t="str">
        <f>IF(X446="","",IF(X446=รายชื่อชมรม!$B$23,รายชื่อชมรม!$A$23,IF(X446=รายชื่อชมรม!$B$24,รายชื่อชมรม!$A$24,IF(X446=รายชื่อชมรม!$B$25,รายชื่อชมรม!$A$25,IF(X446=รายชื่อชมรม!$B$26,รายชื่อชมรม!$A$26,IF(X446=รายชื่อชมรม!$B$27,รายชื่อชมรม!$A$27,IF(X446=รายชื่อชมรม!$B$28,รายชื่อชมรม!$A$28,IF(X446=รายชื่อชมรม!$B$29,รายชื่อชมรม!$A$29,IF(X446=รายชื่อชมรม!$B$30,รายชื่อชมรม!$A$30,IF(X446=รายชื่อชมรม!$B$31,รายชื่อชมรม!$A$31,IF(X446=รายชื่อชมรม!$B$32,รายชื่อชมรม!$A$32,"-")))))))))))</f>
        <v>ช68308</v>
      </c>
      <c r="X446" s="6" t="s">
        <v>2322</v>
      </c>
      <c r="Y446" s="6" t="str">
        <f>IF(W446=0,"",IF(W446="-","",IF(W446="","",VLOOKUP(W446,รายชื่อชมรม!$A$3:$F$83,3,FALSE))))</f>
        <v>นางสาวอภิชยา  จิตรีเนื่อง</v>
      </c>
      <c r="Z446" s="6" t="str">
        <f>IF(Y446=$Z$4,MAX(Z$1:$Z445)+1,"")</f>
        <v/>
      </c>
      <c r="AA446" s="6" t="str">
        <f>IF($Y446=AA$4,MAX(AA$1:AA445)+1,"")</f>
        <v/>
      </c>
      <c r="AB446" s="6" t="str">
        <f>IF($Y446=AB$4,MAX(AB$1:AB445)+1,"")</f>
        <v/>
      </c>
      <c r="AC446" s="6" t="str">
        <f>IF($Y446=AC$4,MAX(AC$1:AC445)+1,"")</f>
        <v/>
      </c>
      <c r="AD446" s="6" t="str">
        <f>IF($Y446=AD$4,MAX(AD$1:AD445)+1,"")</f>
        <v/>
      </c>
      <c r="AE446" s="6" t="str">
        <f>IF($Y446=AE$4,MAX(AE$1:AE445)+1,"")</f>
        <v/>
      </c>
      <c r="AF446" s="6" t="str">
        <f>IF($Y446=AF$4,MAX(AF$1:AF445)+1,"")</f>
        <v/>
      </c>
      <c r="AG446" s="6" t="str">
        <f>IF($Y446=AG$4,MAX(AG$1:AG445)+1,"")</f>
        <v/>
      </c>
      <c r="AH446" s="6" t="str">
        <f>IF($Y446=AH$4,MAX(AH$1:AH445)+1,"")</f>
        <v/>
      </c>
      <c r="AI446" s="5">
        <f t="shared" si="94"/>
        <v>0</v>
      </c>
      <c r="AK446" s="6" t="str">
        <f>IF($W446=AK$4,MAX(AK$1:AK445)+1,"")</f>
        <v/>
      </c>
      <c r="AL446" s="6" t="str">
        <f>IF($W446=AL$4,MAX(AL$1:AL445)+1,"")</f>
        <v/>
      </c>
      <c r="AM446" s="6" t="str">
        <f>IF($W446=AM$4,MAX(AM$1:AM445)+1,"")</f>
        <v/>
      </c>
      <c r="AN446" s="6" t="str">
        <f>IF($W446=AN$4,MAX(AN$1:AN445)+1,"")</f>
        <v/>
      </c>
      <c r="AO446" s="6" t="str">
        <f>IF($W446=AO$4,MAX(AO$1:AO445)+1,"")</f>
        <v/>
      </c>
      <c r="AP446" s="6" t="str">
        <f>IF($W446=AP$4,MAX(AP$1:AP445)+1,"")</f>
        <v/>
      </c>
      <c r="AQ446" s="6" t="str">
        <f>IF($W446=AQ$4,MAX(AQ$1:AQ445)+1,"")</f>
        <v/>
      </c>
      <c r="AR446" s="6" t="str">
        <f>IF($W446=AR$4,MAX(AR$1:AR445)+1,"")</f>
        <v/>
      </c>
      <c r="AS446" s="6" t="str">
        <f>IF($W446=AS$4,MAX(AS$1:AS445)+1,"")</f>
        <v/>
      </c>
      <c r="AT446" s="6" t="str">
        <f>IF($W446=AT$4,MAX(AT$1:AT445)+1,"")</f>
        <v/>
      </c>
      <c r="AU446" s="6" t="str">
        <f>IF($W446=AU$4,MAX(AU$1:AU445)+1,"")</f>
        <v/>
      </c>
      <c r="AV446" s="6" t="str">
        <f>IF($W446=AV$4,MAX(AV$1:AV445)+1,"")</f>
        <v/>
      </c>
      <c r="AW446" s="6" t="str">
        <f>IF($W446=AW$4,MAX(AW$1:AW445)+1,"")</f>
        <v/>
      </c>
      <c r="AX446" s="6" t="str">
        <f>IF($W446=AX$4,MAX(AX$1:AX445)+1,"")</f>
        <v/>
      </c>
      <c r="AY446" s="6" t="str">
        <f>IF($W446=AY$4,MAX(AY$1:AY445)+1,"")</f>
        <v/>
      </c>
      <c r="AZ446" s="6" t="str">
        <f>IF($W446=AZ$4,MAX(AZ$1:AZ445)+1,"")</f>
        <v/>
      </c>
      <c r="BA446" s="6" t="str">
        <f>IF($W446=BA$4,MAX(BA$1:BA445)+1,"")</f>
        <v/>
      </c>
      <c r="BB446" s="6" t="str">
        <f>IF($W446=BB$4,MAX(BB$1:BB445)+1,"")</f>
        <v/>
      </c>
      <c r="BC446" s="6" t="str">
        <f>IF($W446=BC$4,MAX(BC$1:BC445)+1,"")</f>
        <v/>
      </c>
      <c r="BD446" s="6" t="str">
        <f>IF($W446=BD$4,MAX(BD$1:BD445)+1,"")</f>
        <v/>
      </c>
      <c r="BE446" s="6" t="str">
        <f>IF($W446=BE$4,MAX(BE$1:BE445)+1,"")</f>
        <v/>
      </c>
      <c r="BF446" s="6" t="str">
        <f>IF($W446=BF$4,MAX(BF$1:BF445)+1,"")</f>
        <v/>
      </c>
      <c r="BG446" s="6" t="str">
        <f>IF($W446=BG$4,MAX(BG$1:BG445)+1,"")</f>
        <v/>
      </c>
      <c r="BH446" s="6" t="str">
        <f>IF($W446=BH$4,MAX(BH$1:BH445)+1,"")</f>
        <v/>
      </c>
      <c r="BI446" s="6" t="str">
        <f>IF($W446=BI$4,MAX(BI$1:BI445)+1,"")</f>
        <v/>
      </c>
      <c r="BJ446" s="6" t="str">
        <f>IF($W446=BJ$4,MAX(BJ$1:BJ445)+1,"")</f>
        <v/>
      </c>
      <c r="BK446" s="6" t="str">
        <f>IF($W446=BK$4,MAX(BK$1:BK445)+1,"")</f>
        <v/>
      </c>
      <c r="BL446" s="6" t="str">
        <f>IF($W446=BL$4,MAX(BL$1:BL445)+1,"")</f>
        <v/>
      </c>
      <c r="BM446" s="6">
        <f>IF($W446=BM$4,MAX(BM$1:BM445)+1,"")</f>
        <v>10</v>
      </c>
      <c r="BN446" s="6" t="str">
        <f>IF($W446=BN$4,MAX(BN$1:BN445)+1,"")</f>
        <v/>
      </c>
      <c r="BO446" s="6" t="str">
        <f>IF($W446=BO$4,MAX(BO$1:BO445)+1,"")</f>
        <v/>
      </c>
      <c r="BP446" s="6" t="str">
        <f>IF($W446=BP$4,MAX(BP$1:BP445)+1,"")</f>
        <v/>
      </c>
      <c r="BQ446" s="6" t="str">
        <f>IF($W446=BQ$4,MAX(BQ$1:BQ445)+1,"")</f>
        <v/>
      </c>
      <c r="BR446" s="6" t="str">
        <f>IF($W446=BR$4,MAX(BR$1:BR445)+1,"")</f>
        <v/>
      </c>
      <c r="BS446" s="6" t="str">
        <f>IF($W446=BS$4,MAX(BS$1:BS445)+1,"")</f>
        <v/>
      </c>
      <c r="BT446" s="6" t="str">
        <f>IF($W446=BT$4,MAX(BT$1:BT445)+1,"")</f>
        <v/>
      </c>
      <c r="BU446" s="6" t="str">
        <f>IF($W446=BU$4,MAX(BU$1:BU445)+1,"")</f>
        <v/>
      </c>
      <c r="BV446" s="6" t="str">
        <f>IF($W446=BV$4,MAX(BV$1:BV445)+1,"")</f>
        <v/>
      </c>
      <c r="BW446" s="6" t="str">
        <f>IF($W446=BW$4,MAX(BW$1:BW445)+1,"")</f>
        <v/>
      </c>
      <c r="BX446" s="6" t="str">
        <f>IF($W446=BX$4,MAX(BX$1:BX445)+1,"")</f>
        <v/>
      </c>
      <c r="BY446" s="6" t="str">
        <f>IF($W446=BY$4,MAX(BY$1:BY445)+1,"")</f>
        <v/>
      </c>
      <c r="BZ446" s="6" t="str">
        <f>IF($W446=BZ$4,MAX(BZ$1:BZ445)+1,"")</f>
        <v/>
      </c>
      <c r="CA446" s="6" t="str">
        <f>IF($W446=CA$4,MAX(CA$1:CA445)+1,"")</f>
        <v/>
      </c>
      <c r="CB446" s="6" t="str">
        <f>IF($W446=CB$4,MAX(CB$1:CB445)+1,"")</f>
        <v/>
      </c>
      <c r="CC446" s="6" t="str">
        <f>IF($W446=CC$4,MAX(CC$1:CC445)+1,"")</f>
        <v/>
      </c>
      <c r="CD446" s="6" t="str">
        <f>IF($W446=CD$4,MAX(CD$1:CD445)+1,"")</f>
        <v/>
      </c>
      <c r="CE446" s="6" t="str">
        <f>IF($W446=CE$4,MAX(CE$1:CE445)+1,"")</f>
        <v/>
      </c>
      <c r="CF446" s="6" t="str">
        <f>IF($W446=CF$4,MAX(CF$1:CF445)+1,"")</f>
        <v/>
      </c>
      <c r="CG446" s="6" t="str">
        <f>IF($W446=CG$4,MAX(CG$1:CG445)+1,"")</f>
        <v/>
      </c>
      <c r="CH446" s="6" t="str">
        <f>IF($W446=CH$4,MAX(CH$1:CH445)+1,"")</f>
        <v/>
      </c>
      <c r="CI446" s="6" t="str">
        <f>IF($W446=CI$4,MAX(CI$1:CI445)+1,"")</f>
        <v/>
      </c>
      <c r="CJ446" s="6" t="str">
        <f>IF($W446=CJ$4,MAX(CJ$1:CJ445)+1,"")</f>
        <v/>
      </c>
      <c r="CK446" s="6" t="str">
        <f>IF($W446=CK$4,MAX(CK$1:CK445)+1,"")</f>
        <v/>
      </c>
      <c r="CL446" s="6" t="str">
        <f>IF($W446=CL$4,MAX(CL$1:CL445)+1,"")</f>
        <v/>
      </c>
      <c r="CM446" s="6" t="str">
        <f>IF($W446=CM$4,MAX(CM$1:CM445)+1,"")</f>
        <v/>
      </c>
      <c r="CN446" s="6" t="str">
        <f>IF($W446=CN$4,MAX(CN$1:CN445)+1,"")</f>
        <v/>
      </c>
      <c r="CO446" s="6" t="str">
        <f>IF($W446=CO$4,MAX(CO$1:CO445)+1,"")</f>
        <v/>
      </c>
      <c r="CP446" s="6" t="str">
        <f>IF($W446=CP$4,MAX(CP$1:CP445)+1,"")</f>
        <v/>
      </c>
      <c r="CQ446" s="6" t="str">
        <f>IF($W446=CQ$4,MAX(CQ$1:CQ445)+1,"")</f>
        <v/>
      </c>
      <c r="CR446" s="6" t="str">
        <f>IF($W446=CR$4,MAX(CR$1:CR445)+1,"")</f>
        <v/>
      </c>
      <c r="CS446" s="6" t="str">
        <f>IF($W446=CS$4,MAX(CS$1:CS445)+1,"")</f>
        <v/>
      </c>
      <c r="CT446" s="5">
        <f t="shared" si="95"/>
        <v>10</v>
      </c>
      <c r="CU446" s="6" t="str">
        <f t="shared" si="96"/>
        <v>1101801663782</v>
      </c>
      <c r="CV446" s="5" t="str">
        <f t="shared" si="97"/>
        <v>เด็กหญิง</v>
      </c>
      <c r="CW446" s="5" t="str" cm="1">
        <f t="array" ref="CW446">RIGHT(F446,MIN(LEN(SUBSTITUTE(F446,รายชื่อนักเรียนแยกห้อง!$AD$5:$AD$8,""))))</f>
        <v>ศิรภัสสร</v>
      </c>
      <c r="CX446" s="6" t="str">
        <f t="shared" si="98"/>
        <v/>
      </c>
      <c r="CY446" s="6">
        <f t="shared" si="99"/>
        <v>0</v>
      </c>
      <c r="CZ446" s="5" t="str">
        <f t="shared" si="100"/>
        <v>มัธยมศึกษาปีที่ 3/3-</v>
      </c>
      <c r="DA446" s="5" t="str">
        <f t="shared" si="101"/>
        <v>มัธยมศึกษาปีที่ 3/3-0</v>
      </c>
      <c r="DC446" s="6" t="str">
        <f>IF(DB446="วิทย์-คณิต (เตรียมวิศวะ)",MAX($DC$1:DC445)+1,"")</f>
        <v/>
      </c>
      <c r="DD446" s="6" t="str">
        <f>IF(DB446="วิทย์-คณิต (วิทยาศาสตร์สุขภาพ)",MAX($DD$1:DD445)+1,"")</f>
        <v/>
      </c>
      <c r="DE446" s="6" t="str">
        <f>IF(DB446="ศิลป์การจัดการธุรกิจการค้าสมัยใหม่",MAX($DE$1:DE445)+1,"")</f>
        <v/>
      </c>
      <c r="DF446" s="6" t="str">
        <f>IF(DB446="ศิลป์ภาษาจีนเพื่อธุรกิจ 4.0",MAX($DF$1:DF445)+1,"")</f>
        <v/>
      </c>
      <c r="DG446" s="6" t="str">
        <f>IF(DB446="ศิลป์ภาษาอังกฤษเพื่อการสื่อสารธุรกิจ",MAX($DG$1:DG445)+1,"")</f>
        <v/>
      </c>
      <c r="DH446" s="6" t="str">
        <f>IF(DB446="นวัตกรรมการจัดการเกษตร",MAX($DH$1:DH445)+1,"")</f>
        <v/>
      </c>
      <c r="DI446" s="5">
        <f t="shared" si="102"/>
        <v>0</v>
      </c>
      <c r="DJ446" s="5" t="str">
        <f t="shared" si="103"/>
        <v>มัธยมศึกษาปีที่ 3/3-35</v>
      </c>
      <c r="DK446" s="5" t="str">
        <f t="shared" si="104"/>
        <v>-0</v>
      </c>
      <c r="DL446" s="5" t="str">
        <f t="shared" si="105"/>
        <v>มัธยมศึกษาปีที่ 3</v>
      </c>
    </row>
    <row r="447" spans="1:116">
      <c r="A447" s="5" t="str">
        <f t="shared" si="106"/>
        <v>มัธยมศึกษาปีที่ 3/3-36</v>
      </c>
      <c r="B447" s="5" t="str">
        <f t="shared" si="92"/>
        <v>ช68302-11</v>
      </c>
      <c r="C447" s="5" t="str">
        <f t="shared" si="93"/>
        <v>-0</v>
      </c>
      <c r="D447" s="8">
        <v>36</v>
      </c>
      <c r="E447" s="9" t="s">
        <v>1449</v>
      </c>
      <c r="F447" s="3" t="s">
        <v>1450</v>
      </c>
      <c r="G447" s="3" t="s">
        <v>1451</v>
      </c>
      <c r="H447" s="11">
        <v>1</v>
      </c>
      <c r="I447" s="11">
        <v>4</v>
      </c>
      <c r="J447" s="11">
        <v>0</v>
      </c>
      <c r="K447" s="11">
        <v>9</v>
      </c>
      <c r="L447" s="11">
        <v>9</v>
      </c>
      <c r="M447" s="11">
        <v>0</v>
      </c>
      <c r="N447" s="11">
        <v>3</v>
      </c>
      <c r="O447" s="11">
        <v>9</v>
      </c>
      <c r="P447" s="11">
        <v>5</v>
      </c>
      <c r="Q447" s="11">
        <v>4</v>
      </c>
      <c r="R447" s="11">
        <v>9</v>
      </c>
      <c r="S447" s="11">
        <v>4</v>
      </c>
      <c r="T447" s="11">
        <v>2</v>
      </c>
      <c r="U447" s="11" t="s">
        <v>585</v>
      </c>
      <c r="W447" s="6" t="str">
        <f>IF(X447="","",IF(X447=รายชื่อชมรม!$B$23,รายชื่อชมรม!$A$23,IF(X447=รายชื่อชมรม!$B$24,รายชื่อชมรม!$A$24,IF(X447=รายชื่อชมรม!$B$25,รายชื่อชมรม!$A$25,IF(X447=รายชื่อชมรม!$B$26,รายชื่อชมรม!$A$26,IF(X447=รายชื่อชมรม!$B$27,รายชื่อชมรม!$A$27,IF(X447=รายชื่อชมรม!$B$28,รายชื่อชมรม!$A$28,IF(X447=รายชื่อชมรม!$B$29,รายชื่อชมรม!$A$29,IF(X447=รายชื่อชมรม!$B$30,รายชื่อชมรม!$A$30,IF(X447=รายชื่อชมรม!$B$31,รายชื่อชมรม!$A$31,IF(X447=รายชื่อชมรม!$B$32,รายชื่อชมรม!$A$32,"-")))))))))))</f>
        <v>ช68302</v>
      </c>
      <c r="X447" s="6" t="s">
        <v>2326</v>
      </c>
      <c r="Y447" s="6" t="str">
        <f>IF(W447=0,"",IF(W447="-","",IF(W447="","",VLOOKUP(W447,รายชื่อชมรม!$A$3:$F$83,3,FALSE))))</f>
        <v>นางสาวศิลป์ศุภา  คุสินธุ์</v>
      </c>
      <c r="Z447" s="6" t="str">
        <f>IF(Y447=$Z$4,MAX(Z$1:$Z446)+1,"")</f>
        <v/>
      </c>
      <c r="AA447" s="6" t="str">
        <f>IF($Y447=AA$4,MAX(AA$1:AA446)+1,"")</f>
        <v/>
      </c>
      <c r="AB447" s="6" t="str">
        <f>IF($Y447=AB$4,MAX(AB$1:AB446)+1,"")</f>
        <v/>
      </c>
      <c r="AC447" s="6" t="str">
        <f>IF($Y447=AC$4,MAX(AC$1:AC446)+1,"")</f>
        <v/>
      </c>
      <c r="AD447" s="6" t="str">
        <f>IF($Y447=AD$4,MAX(AD$1:AD446)+1,"")</f>
        <v/>
      </c>
      <c r="AE447" s="6" t="str">
        <f>IF($Y447=AE$4,MAX(AE$1:AE446)+1,"")</f>
        <v/>
      </c>
      <c r="AF447" s="6" t="str">
        <f>IF($Y447=AF$4,MAX(AF$1:AF446)+1,"")</f>
        <v/>
      </c>
      <c r="AG447" s="6" t="str">
        <f>IF($Y447=AG$4,MAX(AG$1:AG446)+1,"")</f>
        <v/>
      </c>
      <c r="AH447" s="6" t="str">
        <f>IF($Y447=AH$4,MAX(AH$1:AH446)+1,"")</f>
        <v/>
      </c>
      <c r="AI447" s="5">
        <f t="shared" si="94"/>
        <v>0</v>
      </c>
      <c r="AK447" s="6" t="str">
        <f>IF($W447=AK$4,MAX(AK$1:AK446)+1,"")</f>
        <v/>
      </c>
      <c r="AL447" s="6" t="str">
        <f>IF($W447=AL$4,MAX(AL$1:AL446)+1,"")</f>
        <v/>
      </c>
      <c r="AM447" s="6" t="str">
        <f>IF($W447=AM$4,MAX(AM$1:AM446)+1,"")</f>
        <v/>
      </c>
      <c r="AN447" s="6" t="str">
        <f>IF($W447=AN$4,MAX(AN$1:AN446)+1,"")</f>
        <v/>
      </c>
      <c r="AO447" s="6" t="str">
        <f>IF($W447=AO$4,MAX(AO$1:AO446)+1,"")</f>
        <v/>
      </c>
      <c r="AP447" s="6" t="str">
        <f>IF($W447=AP$4,MAX(AP$1:AP446)+1,"")</f>
        <v/>
      </c>
      <c r="AQ447" s="6" t="str">
        <f>IF($W447=AQ$4,MAX(AQ$1:AQ446)+1,"")</f>
        <v/>
      </c>
      <c r="AR447" s="6" t="str">
        <f>IF($W447=AR$4,MAX(AR$1:AR446)+1,"")</f>
        <v/>
      </c>
      <c r="AS447" s="6" t="str">
        <f>IF($W447=AS$4,MAX(AS$1:AS446)+1,"")</f>
        <v/>
      </c>
      <c r="AT447" s="6" t="str">
        <f>IF($W447=AT$4,MAX(AT$1:AT446)+1,"")</f>
        <v/>
      </c>
      <c r="AU447" s="6" t="str">
        <f>IF($W447=AU$4,MAX(AU$1:AU446)+1,"")</f>
        <v/>
      </c>
      <c r="AV447" s="6" t="str">
        <f>IF($W447=AV$4,MAX(AV$1:AV446)+1,"")</f>
        <v/>
      </c>
      <c r="AW447" s="6" t="str">
        <f>IF($W447=AW$4,MAX(AW$1:AW446)+1,"")</f>
        <v/>
      </c>
      <c r="AX447" s="6" t="str">
        <f>IF($W447=AX$4,MAX(AX$1:AX446)+1,"")</f>
        <v/>
      </c>
      <c r="AY447" s="6" t="str">
        <f>IF($W447=AY$4,MAX(AY$1:AY446)+1,"")</f>
        <v/>
      </c>
      <c r="AZ447" s="6" t="str">
        <f>IF($W447=AZ$4,MAX(AZ$1:AZ446)+1,"")</f>
        <v/>
      </c>
      <c r="BA447" s="6" t="str">
        <f>IF($W447=BA$4,MAX(BA$1:BA446)+1,"")</f>
        <v/>
      </c>
      <c r="BB447" s="6" t="str">
        <f>IF($W447=BB$4,MAX(BB$1:BB446)+1,"")</f>
        <v/>
      </c>
      <c r="BC447" s="6" t="str">
        <f>IF($W447=BC$4,MAX(BC$1:BC446)+1,"")</f>
        <v/>
      </c>
      <c r="BD447" s="6" t="str">
        <f>IF($W447=BD$4,MAX(BD$1:BD446)+1,"")</f>
        <v/>
      </c>
      <c r="BE447" s="6" t="str">
        <f>IF($W447=BE$4,MAX(BE$1:BE446)+1,"")</f>
        <v/>
      </c>
      <c r="BF447" s="6" t="str">
        <f>IF($W447=BF$4,MAX(BF$1:BF446)+1,"")</f>
        <v/>
      </c>
      <c r="BG447" s="6">
        <f>IF($W447=BG$4,MAX(BG$1:BG446)+1,"")</f>
        <v>11</v>
      </c>
      <c r="BH447" s="6" t="str">
        <f>IF($W447=BH$4,MAX(BH$1:BH446)+1,"")</f>
        <v/>
      </c>
      <c r="BI447" s="6" t="str">
        <f>IF($W447=BI$4,MAX(BI$1:BI446)+1,"")</f>
        <v/>
      </c>
      <c r="BJ447" s="6" t="str">
        <f>IF($W447=BJ$4,MAX(BJ$1:BJ446)+1,"")</f>
        <v/>
      </c>
      <c r="BK447" s="6" t="str">
        <f>IF($W447=BK$4,MAX(BK$1:BK446)+1,"")</f>
        <v/>
      </c>
      <c r="BL447" s="6" t="str">
        <f>IF($W447=BL$4,MAX(BL$1:BL446)+1,"")</f>
        <v/>
      </c>
      <c r="BM447" s="6" t="str">
        <f>IF($W447=BM$4,MAX(BM$1:BM446)+1,"")</f>
        <v/>
      </c>
      <c r="BN447" s="6" t="str">
        <f>IF($W447=BN$4,MAX(BN$1:BN446)+1,"")</f>
        <v/>
      </c>
      <c r="BO447" s="6" t="str">
        <f>IF($W447=BO$4,MAX(BO$1:BO446)+1,"")</f>
        <v/>
      </c>
      <c r="BP447" s="6" t="str">
        <f>IF($W447=BP$4,MAX(BP$1:BP446)+1,"")</f>
        <v/>
      </c>
      <c r="BQ447" s="6" t="str">
        <f>IF($W447=BQ$4,MAX(BQ$1:BQ446)+1,"")</f>
        <v/>
      </c>
      <c r="BR447" s="6" t="str">
        <f>IF($W447=BR$4,MAX(BR$1:BR446)+1,"")</f>
        <v/>
      </c>
      <c r="BS447" s="6" t="str">
        <f>IF($W447=BS$4,MAX(BS$1:BS446)+1,"")</f>
        <v/>
      </c>
      <c r="BT447" s="6" t="str">
        <f>IF($W447=BT$4,MAX(BT$1:BT446)+1,"")</f>
        <v/>
      </c>
      <c r="BU447" s="6" t="str">
        <f>IF($W447=BU$4,MAX(BU$1:BU446)+1,"")</f>
        <v/>
      </c>
      <c r="BV447" s="6" t="str">
        <f>IF($W447=BV$4,MAX(BV$1:BV446)+1,"")</f>
        <v/>
      </c>
      <c r="BW447" s="6" t="str">
        <f>IF($W447=BW$4,MAX(BW$1:BW446)+1,"")</f>
        <v/>
      </c>
      <c r="BX447" s="6" t="str">
        <f>IF($W447=BX$4,MAX(BX$1:BX446)+1,"")</f>
        <v/>
      </c>
      <c r="BY447" s="6" t="str">
        <f>IF($W447=BY$4,MAX(BY$1:BY446)+1,"")</f>
        <v/>
      </c>
      <c r="BZ447" s="6" t="str">
        <f>IF($W447=BZ$4,MAX(BZ$1:BZ446)+1,"")</f>
        <v/>
      </c>
      <c r="CA447" s="6" t="str">
        <f>IF($W447=CA$4,MAX(CA$1:CA446)+1,"")</f>
        <v/>
      </c>
      <c r="CB447" s="6" t="str">
        <f>IF($W447=CB$4,MAX(CB$1:CB446)+1,"")</f>
        <v/>
      </c>
      <c r="CC447" s="6" t="str">
        <f>IF($W447=CC$4,MAX(CC$1:CC446)+1,"")</f>
        <v/>
      </c>
      <c r="CD447" s="6" t="str">
        <f>IF($W447=CD$4,MAX(CD$1:CD446)+1,"")</f>
        <v/>
      </c>
      <c r="CE447" s="6" t="str">
        <f>IF($W447=CE$4,MAX(CE$1:CE446)+1,"")</f>
        <v/>
      </c>
      <c r="CF447" s="6" t="str">
        <f>IF($W447=CF$4,MAX(CF$1:CF446)+1,"")</f>
        <v/>
      </c>
      <c r="CG447" s="6" t="str">
        <f>IF($W447=CG$4,MAX(CG$1:CG446)+1,"")</f>
        <v/>
      </c>
      <c r="CH447" s="6" t="str">
        <f>IF($W447=CH$4,MAX(CH$1:CH446)+1,"")</f>
        <v/>
      </c>
      <c r="CI447" s="6" t="str">
        <f>IF($W447=CI$4,MAX(CI$1:CI446)+1,"")</f>
        <v/>
      </c>
      <c r="CJ447" s="6" t="str">
        <f>IF($W447=CJ$4,MAX(CJ$1:CJ446)+1,"")</f>
        <v/>
      </c>
      <c r="CK447" s="6" t="str">
        <f>IF($W447=CK$4,MAX(CK$1:CK446)+1,"")</f>
        <v/>
      </c>
      <c r="CL447" s="6" t="str">
        <f>IF($W447=CL$4,MAX(CL$1:CL446)+1,"")</f>
        <v/>
      </c>
      <c r="CM447" s="6" t="str">
        <f>IF($W447=CM$4,MAX(CM$1:CM446)+1,"")</f>
        <v/>
      </c>
      <c r="CN447" s="6" t="str">
        <f>IF($W447=CN$4,MAX(CN$1:CN446)+1,"")</f>
        <v/>
      </c>
      <c r="CO447" s="6" t="str">
        <f>IF($W447=CO$4,MAX(CO$1:CO446)+1,"")</f>
        <v/>
      </c>
      <c r="CP447" s="6" t="str">
        <f>IF($W447=CP$4,MAX(CP$1:CP446)+1,"")</f>
        <v/>
      </c>
      <c r="CQ447" s="6" t="str">
        <f>IF($W447=CQ$4,MAX(CQ$1:CQ446)+1,"")</f>
        <v/>
      </c>
      <c r="CR447" s="6" t="str">
        <f>IF($W447=CR$4,MAX(CR$1:CR446)+1,"")</f>
        <v/>
      </c>
      <c r="CS447" s="6" t="str">
        <f>IF($W447=CS$4,MAX(CS$1:CS446)+1,"")</f>
        <v/>
      </c>
      <c r="CT447" s="5">
        <f t="shared" si="95"/>
        <v>11</v>
      </c>
      <c r="CU447" s="6" t="str">
        <f t="shared" si="96"/>
        <v>1409903954942</v>
      </c>
      <c r="CV447" s="5" t="str">
        <f t="shared" si="97"/>
        <v>เด็กหญิง</v>
      </c>
      <c r="CW447" s="5" t="str" cm="1">
        <f t="array" ref="CW447">RIGHT(F447,MIN(LEN(SUBSTITUTE(F447,รายชื่อนักเรียนแยกห้อง!$AD$5:$AD$8,""))))</f>
        <v>เลิศหล้า</v>
      </c>
      <c r="CX447" s="6" t="str">
        <f t="shared" si="98"/>
        <v/>
      </c>
      <c r="CY447" s="6">
        <f t="shared" si="99"/>
        <v>0</v>
      </c>
      <c r="CZ447" s="5" t="str">
        <f t="shared" si="100"/>
        <v>มัธยมศึกษาปีที่ 3/3-</v>
      </c>
      <c r="DA447" s="5" t="str">
        <f t="shared" si="101"/>
        <v>มัธยมศึกษาปีที่ 3/3-0</v>
      </c>
      <c r="DC447" s="6" t="str">
        <f>IF(DB447="วิทย์-คณิต (เตรียมวิศวะ)",MAX($DC$1:DC446)+1,"")</f>
        <v/>
      </c>
      <c r="DD447" s="6" t="str">
        <f>IF(DB447="วิทย์-คณิต (วิทยาศาสตร์สุขภาพ)",MAX($DD$1:DD446)+1,"")</f>
        <v/>
      </c>
      <c r="DE447" s="6" t="str">
        <f>IF(DB447="ศิลป์การจัดการธุรกิจการค้าสมัยใหม่",MAX($DE$1:DE446)+1,"")</f>
        <v/>
      </c>
      <c r="DF447" s="6" t="str">
        <f>IF(DB447="ศิลป์ภาษาจีนเพื่อธุรกิจ 4.0",MAX($DF$1:DF446)+1,"")</f>
        <v/>
      </c>
      <c r="DG447" s="6" t="str">
        <f>IF(DB447="ศิลป์ภาษาอังกฤษเพื่อการสื่อสารธุรกิจ",MAX($DG$1:DG446)+1,"")</f>
        <v/>
      </c>
      <c r="DH447" s="6" t="str">
        <f>IF(DB447="นวัตกรรมการจัดการเกษตร",MAX($DH$1:DH446)+1,"")</f>
        <v/>
      </c>
      <c r="DI447" s="5">
        <f t="shared" si="102"/>
        <v>0</v>
      </c>
      <c r="DJ447" s="5" t="str">
        <f t="shared" si="103"/>
        <v>มัธยมศึกษาปีที่ 3/3-36</v>
      </c>
      <c r="DK447" s="5" t="str">
        <f t="shared" si="104"/>
        <v>-0</v>
      </c>
      <c r="DL447" s="5" t="str">
        <f t="shared" si="105"/>
        <v>มัธยมศึกษาปีที่ 3</v>
      </c>
    </row>
    <row r="448" spans="1:116">
      <c r="A448" s="5" t="str">
        <f t="shared" si="106"/>
        <v>มัธยมศึกษาปีที่ 3/3-37</v>
      </c>
      <c r="B448" s="5" t="str">
        <f t="shared" si="92"/>
        <v>ช68308-11</v>
      </c>
      <c r="C448" s="5" t="str">
        <f t="shared" si="93"/>
        <v>-0</v>
      </c>
      <c r="D448" s="8">
        <v>37</v>
      </c>
      <c r="E448" s="9" t="s">
        <v>2048</v>
      </c>
      <c r="F448" s="3" t="s">
        <v>2109</v>
      </c>
      <c r="G448" s="3" t="s">
        <v>2110</v>
      </c>
      <c r="H448" s="11">
        <v>1</v>
      </c>
      <c r="I448" s="11">
        <v>7</v>
      </c>
      <c r="J448" s="11">
        <v>0</v>
      </c>
      <c r="K448" s="11">
        <v>9</v>
      </c>
      <c r="L448" s="11">
        <v>9</v>
      </c>
      <c r="M448" s="11">
        <v>0</v>
      </c>
      <c r="N448" s="11">
        <v>1</v>
      </c>
      <c r="O448" s="11">
        <v>8</v>
      </c>
      <c r="P448" s="11">
        <v>4</v>
      </c>
      <c r="Q448" s="11">
        <v>1</v>
      </c>
      <c r="R448" s="11">
        <v>2</v>
      </c>
      <c r="S448" s="11">
        <v>3</v>
      </c>
      <c r="T448" s="11">
        <v>4</v>
      </c>
      <c r="U448" s="11" t="s">
        <v>585</v>
      </c>
      <c r="W448" s="6" t="str">
        <f>IF(X448="","",IF(X448=รายชื่อชมรม!$B$23,รายชื่อชมรม!$A$23,IF(X448=รายชื่อชมรม!$B$24,รายชื่อชมรม!$A$24,IF(X448=รายชื่อชมรม!$B$25,รายชื่อชมรม!$A$25,IF(X448=รายชื่อชมรม!$B$26,รายชื่อชมรม!$A$26,IF(X448=รายชื่อชมรม!$B$27,รายชื่อชมรม!$A$27,IF(X448=รายชื่อชมรม!$B$28,รายชื่อชมรม!$A$28,IF(X448=รายชื่อชมรม!$B$29,รายชื่อชมรม!$A$29,IF(X448=รายชื่อชมรม!$B$30,รายชื่อชมรม!$A$30,IF(X448=รายชื่อชมรม!$B$31,รายชื่อชมรม!$A$31,IF(X448=รายชื่อชมรม!$B$32,รายชื่อชมรม!$A$32,"-")))))))))))</f>
        <v>ช68308</v>
      </c>
      <c r="X448" s="6" t="s">
        <v>2322</v>
      </c>
      <c r="Y448" s="6" t="str">
        <f>IF(W448=0,"",IF(W448="-","",IF(W448="","",VLOOKUP(W448,รายชื่อชมรม!$A$3:$F$83,3,FALSE))))</f>
        <v>นางสาวอภิชยา  จิตรีเนื่อง</v>
      </c>
      <c r="Z448" s="6" t="str">
        <f>IF(Y448=$Z$4,MAX(Z$1:$Z447)+1,"")</f>
        <v/>
      </c>
      <c r="AA448" s="6" t="str">
        <f>IF($Y448=AA$4,MAX(AA$1:AA447)+1,"")</f>
        <v/>
      </c>
      <c r="AB448" s="6" t="str">
        <f>IF($Y448=AB$4,MAX(AB$1:AB447)+1,"")</f>
        <v/>
      </c>
      <c r="AC448" s="6" t="str">
        <f>IF($Y448=AC$4,MAX(AC$1:AC447)+1,"")</f>
        <v/>
      </c>
      <c r="AD448" s="6" t="str">
        <f>IF($Y448=AD$4,MAX(AD$1:AD447)+1,"")</f>
        <v/>
      </c>
      <c r="AE448" s="6" t="str">
        <f>IF($Y448=AE$4,MAX(AE$1:AE447)+1,"")</f>
        <v/>
      </c>
      <c r="AF448" s="6" t="str">
        <f>IF($Y448=AF$4,MAX(AF$1:AF447)+1,"")</f>
        <v/>
      </c>
      <c r="AG448" s="6" t="str">
        <f>IF($Y448=AG$4,MAX(AG$1:AG447)+1,"")</f>
        <v/>
      </c>
      <c r="AH448" s="6" t="str">
        <f>IF($Y448=AH$4,MAX(AH$1:AH447)+1,"")</f>
        <v/>
      </c>
      <c r="AI448" s="5">
        <f t="shared" si="94"/>
        <v>0</v>
      </c>
      <c r="AK448" s="6" t="str">
        <f>IF($W448=AK$4,MAX(AK$1:AK447)+1,"")</f>
        <v/>
      </c>
      <c r="AL448" s="6" t="str">
        <f>IF($W448=AL$4,MAX(AL$1:AL447)+1,"")</f>
        <v/>
      </c>
      <c r="AM448" s="6" t="str">
        <f>IF($W448=AM$4,MAX(AM$1:AM447)+1,"")</f>
        <v/>
      </c>
      <c r="AN448" s="6" t="str">
        <f>IF($W448=AN$4,MAX(AN$1:AN447)+1,"")</f>
        <v/>
      </c>
      <c r="AO448" s="6" t="str">
        <f>IF($W448=AO$4,MAX(AO$1:AO447)+1,"")</f>
        <v/>
      </c>
      <c r="AP448" s="6" t="str">
        <f>IF($W448=AP$4,MAX(AP$1:AP447)+1,"")</f>
        <v/>
      </c>
      <c r="AQ448" s="6" t="str">
        <f>IF($W448=AQ$4,MAX(AQ$1:AQ447)+1,"")</f>
        <v/>
      </c>
      <c r="AR448" s="6" t="str">
        <f>IF($W448=AR$4,MAX(AR$1:AR447)+1,"")</f>
        <v/>
      </c>
      <c r="AS448" s="6" t="str">
        <f>IF($W448=AS$4,MAX(AS$1:AS447)+1,"")</f>
        <v/>
      </c>
      <c r="AT448" s="6" t="str">
        <f>IF($W448=AT$4,MAX(AT$1:AT447)+1,"")</f>
        <v/>
      </c>
      <c r="AU448" s="6" t="str">
        <f>IF($W448=AU$4,MAX(AU$1:AU447)+1,"")</f>
        <v/>
      </c>
      <c r="AV448" s="6" t="str">
        <f>IF($W448=AV$4,MAX(AV$1:AV447)+1,"")</f>
        <v/>
      </c>
      <c r="AW448" s="6" t="str">
        <f>IF($W448=AW$4,MAX(AW$1:AW447)+1,"")</f>
        <v/>
      </c>
      <c r="AX448" s="6" t="str">
        <f>IF($W448=AX$4,MAX(AX$1:AX447)+1,"")</f>
        <v/>
      </c>
      <c r="AY448" s="6" t="str">
        <f>IF($W448=AY$4,MAX(AY$1:AY447)+1,"")</f>
        <v/>
      </c>
      <c r="AZ448" s="6" t="str">
        <f>IF($W448=AZ$4,MAX(AZ$1:AZ447)+1,"")</f>
        <v/>
      </c>
      <c r="BA448" s="6" t="str">
        <f>IF($W448=BA$4,MAX(BA$1:BA447)+1,"")</f>
        <v/>
      </c>
      <c r="BB448" s="6" t="str">
        <f>IF($W448=BB$4,MAX(BB$1:BB447)+1,"")</f>
        <v/>
      </c>
      <c r="BC448" s="6" t="str">
        <f>IF($W448=BC$4,MAX(BC$1:BC447)+1,"")</f>
        <v/>
      </c>
      <c r="BD448" s="6" t="str">
        <f>IF($W448=BD$4,MAX(BD$1:BD447)+1,"")</f>
        <v/>
      </c>
      <c r="BE448" s="6" t="str">
        <f>IF($W448=BE$4,MAX(BE$1:BE447)+1,"")</f>
        <v/>
      </c>
      <c r="BF448" s="6" t="str">
        <f>IF($W448=BF$4,MAX(BF$1:BF447)+1,"")</f>
        <v/>
      </c>
      <c r="BG448" s="6" t="str">
        <f>IF($W448=BG$4,MAX(BG$1:BG447)+1,"")</f>
        <v/>
      </c>
      <c r="BH448" s="6" t="str">
        <f>IF($W448=BH$4,MAX(BH$1:BH447)+1,"")</f>
        <v/>
      </c>
      <c r="BI448" s="6" t="str">
        <f>IF($W448=BI$4,MAX(BI$1:BI447)+1,"")</f>
        <v/>
      </c>
      <c r="BJ448" s="6" t="str">
        <f>IF($W448=BJ$4,MAX(BJ$1:BJ447)+1,"")</f>
        <v/>
      </c>
      <c r="BK448" s="6" t="str">
        <f>IF($W448=BK$4,MAX(BK$1:BK447)+1,"")</f>
        <v/>
      </c>
      <c r="BL448" s="6" t="str">
        <f>IF($W448=BL$4,MAX(BL$1:BL447)+1,"")</f>
        <v/>
      </c>
      <c r="BM448" s="6">
        <f>IF($W448=BM$4,MAX(BM$1:BM447)+1,"")</f>
        <v>11</v>
      </c>
      <c r="BN448" s="6" t="str">
        <f>IF($W448=BN$4,MAX(BN$1:BN447)+1,"")</f>
        <v/>
      </c>
      <c r="BO448" s="6" t="str">
        <f>IF($W448=BO$4,MAX(BO$1:BO447)+1,"")</f>
        <v/>
      </c>
      <c r="BP448" s="6" t="str">
        <f>IF($W448=BP$4,MAX(BP$1:BP447)+1,"")</f>
        <v/>
      </c>
      <c r="BQ448" s="6" t="str">
        <f>IF($W448=BQ$4,MAX(BQ$1:BQ447)+1,"")</f>
        <v/>
      </c>
      <c r="BR448" s="6" t="str">
        <f>IF($W448=BR$4,MAX(BR$1:BR447)+1,"")</f>
        <v/>
      </c>
      <c r="BS448" s="6" t="str">
        <f>IF($W448=BS$4,MAX(BS$1:BS447)+1,"")</f>
        <v/>
      </c>
      <c r="BT448" s="6" t="str">
        <f>IF($W448=BT$4,MAX(BT$1:BT447)+1,"")</f>
        <v/>
      </c>
      <c r="BU448" s="6" t="str">
        <f>IF($W448=BU$4,MAX(BU$1:BU447)+1,"")</f>
        <v/>
      </c>
      <c r="BV448" s="6" t="str">
        <f>IF($W448=BV$4,MAX(BV$1:BV447)+1,"")</f>
        <v/>
      </c>
      <c r="BW448" s="6" t="str">
        <f>IF($W448=BW$4,MAX(BW$1:BW447)+1,"")</f>
        <v/>
      </c>
      <c r="BX448" s="6" t="str">
        <f>IF($W448=BX$4,MAX(BX$1:BX447)+1,"")</f>
        <v/>
      </c>
      <c r="BY448" s="6" t="str">
        <f>IF($W448=BY$4,MAX(BY$1:BY447)+1,"")</f>
        <v/>
      </c>
      <c r="BZ448" s="6" t="str">
        <f>IF($W448=BZ$4,MAX(BZ$1:BZ447)+1,"")</f>
        <v/>
      </c>
      <c r="CA448" s="6" t="str">
        <f>IF($W448=CA$4,MAX(CA$1:CA447)+1,"")</f>
        <v/>
      </c>
      <c r="CB448" s="6" t="str">
        <f>IF($W448=CB$4,MAX(CB$1:CB447)+1,"")</f>
        <v/>
      </c>
      <c r="CC448" s="6" t="str">
        <f>IF($W448=CC$4,MAX(CC$1:CC447)+1,"")</f>
        <v/>
      </c>
      <c r="CD448" s="6" t="str">
        <f>IF($W448=CD$4,MAX(CD$1:CD447)+1,"")</f>
        <v/>
      </c>
      <c r="CE448" s="6" t="str">
        <f>IF($W448=CE$4,MAX(CE$1:CE447)+1,"")</f>
        <v/>
      </c>
      <c r="CF448" s="6" t="str">
        <f>IF($W448=CF$4,MAX(CF$1:CF447)+1,"")</f>
        <v/>
      </c>
      <c r="CG448" s="6" t="str">
        <f>IF($W448=CG$4,MAX(CG$1:CG447)+1,"")</f>
        <v/>
      </c>
      <c r="CH448" s="6" t="str">
        <f>IF($W448=CH$4,MAX(CH$1:CH447)+1,"")</f>
        <v/>
      </c>
      <c r="CI448" s="6" t="str">
        <f>IF($W448=CI$4,MAX(CI$1:CI447)+1,"")</f>
        <v/>
      </c>
      <c r="CJ448" s="6" t="str">
        <f>IF($W448=CJ$4,MAX(CJ$1:CJ447)+1,"")</f>
        <v/>
      </c>
      <c r="CK448" s="6" t="str">
        <f>IF($W448=CK$4,MAX(CK$1:CK447)+1,"")</f>
        <v/>
      </c>
      <c r="CL448" s="6" t="str">
        <f>IF($W448=CL$4,MAX(CL$1:CL447)+1,"")</f>
        <v/>
      </c>
      <c r="CM448" s="6" t="str">
        <f>IF($W448=CM$4,MAX(CM$1:CM447)+1,"")</f>
        <v/>
      </c>
      <c r="CN448" s="6" t="str">
        <f>IF($W448=CN$4,MAX(CN$1:CN447)+1,"")</f>
        <v/>
      </c>
      <c r="CO448" s="6" t="str">
        <f>IF($W448=CO$4,MAX(CO$1:CO447)+1,"")</f>
        <v/>
      </c>
      <c r="CP448" s="6" t="str">
        <f>IF($W448=CP$4,MAX(CP$1:CP447)+1,"")</f>
        <v/>
      </c>
      <c r="CQ448" s="6" t="str">
        <f>IF($W448=CQ$4,MAX(CQ$1:CQ447)+1,"")</f>
        <v/>
      </c>
      <c r="CR448" s="6" t="str">
        <f>IF($W448=CR$4,MAX(CR$1:CR447)+1,"")</f>
        <v/>
      </c>
      <c r="CS448" s="6" t="str">
        <f>IF($W448=CS$4,MAX(CS$1:CS447)+1,"")</f>
        <v/>
      </c>
      <c r="CT448" s="5">
        <f t="shared" si="95"/>
        <v>11</v>
      </c>
      <c r="CU448" s="6" t="str">
        <f t="shared" si="96"/>
        <v>1709901841234</v>
      </c>
      <c r="CV448" s="5" t="str">
        <f t="shared" si="97"/>
        <v>เด็กหญิง</v>
      </c>
      <c r="CW448" s="5" t="str" cm="1">
        <f t="array" ref="CW448">RIGHT(F448,MIN(LEN(SUBSTITUTE(F448,รายชื่อนักเรียนแยกห้อง!$AD$5:$AD$8,""))))</f>
        <v>เพ็ญพิชชา</v>
      </c>
      <c r="CX448" s="6" t="str">
        <f t="shared" si="98"/>
        <v/>
      </c>
      <c r="CY448" s="6">
        <f t="shared" si="99"/>
        <v>0</v>
      </c>
      <c r="CZ448" s="5" t="str">
        <f t="shared" si="100"/>
        <v>มัธยมศึกษาปีที่ 3/3-</v>
      </c>
      <c r="DA448" s="5" t="str">
        <f t="shared" si="101"/>
        <v>มัธยมศึกษาปีที่ 3/3-0</v>
      </c>
      <c r="DC448" s="6" t="str">
        <f>IF(DB448="วิทย์-คณิต (เตรียมวิศวะ)",MAX($DC$1:DC447)+1,"")</f>
        <v/>
      </c>
      <c r="DD448" s="6" t="str">
        <f>IF(DB448="วิทย์-คณิต (วิทยาศาสตร์สุขภาพ)",MAX($DD$1:DD447)+1,"")</f>
        <v/>
      </c>
      <c r="DE448" s="6" t="str">
        <f>IF(DB448="ศิลป์การจัดการธุรกิจการค้าสมัยใหม่",MAX($DE$1:DE447)+1,"")</f>
        <v/>
      </c>
      <c r="DF448" s="6" t="str">
        <f>IF(DB448="ศิลป์ภาษาจีนเพื่อธุรกิจ 4.0",MAX($DF$1:DF447)+1,"")</f>
        <v/>
      </c>
      <c r="DG448" s="6" t="str">
        <f>IF(DB448="ศิลป์ภาษาอังกฤษเพื่อการสื่อสารธุรกิจ",MAX($DG$1:DG447)+1,"")</f>
        <v/>
      </c>
      <c r="DH448" s="6" t="str">
        <f>IF(DB448="นวัตกรรมการจัดการเกษตร",MAX($DH$1:DH447)+1,"")</f>
        <v/>
      </c>
      <c r="DI448" s="5">
        <f t="shared" si="102"/>
        <v>0</v>
      </c>
      <c r="DJ448" s="5" t="str">
        <f t="shared" si="103"/>
        <v>มัธยมศึกษาปีที่ 3/3-37</v>
      </c>
      <c r="DK448" s="5" t="str">
        <f t="shared" si="104"/>
        <v>-0</v>
      </c>
      <c r="DL448" s="5" t="str">
        <f t="shared" si="105"/>
        <v>มัธยมศึกษาปีที่ 3</v>
      </c>
    </row>
    <row r="449" spans="1:116">
      <c r="A449" s="5" t="str">
        <f t="shared" si="106"/>
        <v>มัธยมศึกษาปีที่ 3/3-38</v>
      </c>
      <c r="B449" s="5" t="str">
        <f t="shared" si="92"/>
        <v>ช68308-12</v>
      </c>
      <c r="C449" s="5" t="str">
        <f t="shared" si="93"/>
        <v>-0</v>
      </c>
      <c r="D449" s="8">
        <v>38</v>
      </c>
      <c r="E449" s="9" t="s">
        <v>2050</v>
      </c>
      <c r="F449" s="3" t="s">
        <v>2112</v>
      </c>
      <c r="G449" s="3" t="s">
        <v>1786</v>
      </c>
      <c r="H449" s="11">
        <v>1</v>
      </c>
      <c r="I449" s="11">
        <v>7</v>
      </c>
      <c r="J449" s="11">
        <v>0</v>
      </c>
      <c r="K449" s="11">
        <v>9</v>
      </c>
      <c r="L449" s="11">
        <v>9</v>
      </c>
      <c r="M449" s="11">
        <v>0</v>
      </c>
      <c r="N449" s="11">
        <v>1</v>
      </c>
      <c r="O449" s="11">
        <v>8</v>
      </c>
      <c r="P449" s="11">
        <v>4</v>
      </c>
      <c r="Q449" s="11">
        <v>0</v>
      </c>
      <c r="R449" s="11">
        <v>8</v>
      </c>
      <c r="S449" s="11">
        <v>0</v>
      </c>
      <c r="T449" s="11">
        <v>7</v>
      </c>
      <c r="U449" s="11" t="s">
        <v>585</v>
      </c>
      <c r="W449" s="6" t="str">
        <f>IF(X449="","",IF(X449=รายชื่อชมรม!$B$23,รายชื่อชมรม!$A$23,IF(X449=รายชื่อชมรม!$B$24,รายชื่อชมรม!$A$24,IF(X449=รายชื่อชมรม!$B$25,รายชื่อชมรม!$A$25,IF(X449=รายชื่อชมรม!$B$26,รายชื่อชมรม!$A$26,IF(X449=รายชื่อชมรม!$B$27,รายชื่อชมรม!$A$27,IF(X449=รายชื่อชมรม!$B$28,รายชื่อชมรม!$A$28,IF(X449=รายชื่อชมรม!$B$29,รายชื่อชมรม!$A$29,IF(X449=รายชื่อชมรม!$B$30,รายชื่อชมรม!$A$30,IF(X449=รายชื่อชมรม!$B$31,รายชื่อชมรม!$A$31,IF(X449=รายชื่อชมรม!$B$32,รายชื่อชมรม!$A$32,"-")))))))))))</f>
        <v>ช68308</v>
      </c>
      <c r="X449" s="6" t="s">
        <v>2322</v>
      </c>
      <c r="Y449" s="6" t="str">
        <f>IF(W449=0,"",IF(W449="-","",IF(W449="","",VLOOKUP(W449,รายชื่อชมรม!$A$3:$F$83,3,FALSE))))</f>
        <v>นางสาวอภิชยา  จิตรีเนื่อง</v>
      </c>
      <c r="Z449" s="6" t="str">
        <f>IF(Y449=$Z$4,MAX(Z$1:$Z448)+1,"")</f>
        <v/>
      </c>
      <c r="AA449" s="6" t="str">
        <f>IF($Y449=AA$4,MAX(AA$1:AA448)+1,"")</f>
        <v/>
      </c>
      <c r="AB449" s="6" t="str">
        <f>IF($Y449=AB$4,MAX(AB$1:AB448)+1,"")</f>
        <v/>
      </c>
      <c r="AC449" s="6" t="str">
        <f>IF($Y449=AC$4,MAX(AC$1:AC448)+1,"")</f>
        <v/>
      </c>
      <c r="AD449" s="6" t="str">
        <f>IF($Y449=AD$4,MAX(AD$1:AD448)+1,"")</f>
        <v/>
      </c>
      <c r="AE449" s="6" t="str">
        <f>IF($Y449=AE$4,MAX(AE$1:AE448)+1,"")</f>
        <v/>
      </c>
      <c r="AF449" s="6" t="str">
        <f>IF($Y449=AF$4,MAX(AF$1:AF448)+1,"")</f>
        <v/>
      </c>
      <c r="AG449" s="6" t="str">
        <f>IF($Y449=AG$4,MAX(AG$1:AG448)+1,"")</f>
        <v/>
      </c>
      <c r="AH449" s="6" t="str">
        <f>IF($Y449=AH$4,MAX(AH$1:AH448)+1,"")</f>
        <v/>
      </c>
      <c r="AI449" s="5">
        <f t="shared" si="94"/>
        <v>0</v>
      </c>
      <c r="AK449" s="6" t="str">
        <f>IF($W449=AK$4,MAX(AK$1:AK448)+1,"")</f>
        <v/>
      </c>
      <c r="AL449" s="6" t="str">
        <f>IF($W449=AL$4,MAX(AL$1:AL448)+1,"")</f>
        <v/>
      </c>
      <c r="AM449" s="6" t="str">
        <f>IF($W449=AM$4,MAX(AM$1:AM448)+1,"")</f>
        <v/>
      </c>
      <c r="AN449" s="6" t="str">
        <f>IF($W449=AN$4,MAX(AN$1:AN448)+1,"")</f>
        <v/>
      </c>
      <c r="AO449" s="6" t="str">
        <f>IF($W449=AO$4,MAX(AO$1:AO448)+1,"")</f>
        <v/>
      </c>
      <c r="AP449" s="6" t="str">
        <f>IF($W449=AP$4,MAX(AP$1:AP448)+1,"")</f>
        <v/>
      </c>
      <c r="AQ449" s="6" t="str">
        <f>IF($W449=AQ$4,MAX(AQ$1:AQ448)+1,"")</f>
        <v/>
      </c>
      <c r="AR449" s="6" t="str">
        <f>IF($W449=AR$4,MAX(AR$1:AR448)+1,"")</f>
        <v/>
      </c>
      <c r="AS449" s="6" t="str">
        <f>IF($W449=AS$4,MAX(AS$1:AS448)+1,"")</f>
        <v/>
      </c>
      <c r="AT449" s="6" t="str">
        <f>IF($W449=AT$4,MAX(AT$1:AT448)+1,"")</f>
        <v/>
      </c>
      <c r="AU449" s="6" t="str">
        <f>IF($W449=AU$4,MAX(AU$1:AU448)+1,"")</f>
        <v/>
      </c>
      <c r="AV449" s="6" t="str">
        <f>IF($W449=AV$4,MAX(AV$1:AV448)+1,"")</f>
        <v/>
      </c>
      <c r="AW449" s="6" t="str">
        <f>IF($W449=AW$4,MAX(AW$1:AW448)+1,"")</f>
        <v/>
      </c>
      <c r="AX449" s="6" t="str">
        <f>IF($W449=AX$4,MAX(AX$1:AX448)+1,"")</f>
        <v/>
      </c>
      <c r="AY449" s="6" t="str">
        <f>IF($W449=AY$4,MAX(AY$1:AY448)+1,"")</f>
        <v/>
      </c>
      <c r="AZ449" s="6" t="str">
        <f>IF($W449=AZ$4,MAX(AZ$1:AZ448)+1,"")</f>
        <v/>
      </c>
      <c r="BA449" s="6" t="str">
        <f>IF($W449=BA$4,MAX(BA$1:BA448)+1,"")</f>
        <v/>
      </c>
      <c r="BB449" s="6" t="str">
        <f>IF($W449=BB$4,MAX(BB$1:BB448)+1,"")</f>
        <v/>
      </c>
      <c r="BC449" s="6" t="str">
        <f>IF($W449=BC$4,MAX(BC$1:BC448)+1,"")</f>
        <v/>
      </c>
      <c r="BD449" s="6" t="str">
        <f>IF($W449=BD$4,MAX(BD$1:BD448)+1,"")</f>
        <v/>
      </c>
      <c r="BE449" s="6" t="str">
        <f>IF($W449=BE$4,MAX(BE$1:BE448)+1,"")</f>
        <v/>
      </c>
      <c r="BF449" s="6" t="str">
        <f>IF($W449=BF$4,MAX(BF$1:BF448)+1,"")</f>
        <v/>
      </c>
      <c r="BG449" s="6" t="str">
        <f>IF($W449=BG$4,MAX(BG$1:BG448)+1,"")</f>
        <v/>
      </c>
      <c r="BH449" s="6" t="str">
        <f>IF($W449=BH$4,MAX(BH$1:BH448)+1,"")</f>
        <v/>
      </c>
      <c r="BI449" s="6" t="str">
        <f>IF($W449=BI$4,MAX(BI$1:BI448)+1,"")</f>
        <v/>
      </c>
      <c r="BJ449" s="6" t="str">
        <f>IF($W449=BJ$4,MAX(BJ$1:BJ448)+1,"")</f>
        <v/>
      </c>
      <c r="BK449" s="6" t="str">
        <f>IF($W449=BK$4,MAX(BK$1:BK448)+1,"")</f>
        <v/>
      </c>
      <c r="BL449" s="6" t="str">
        <f>IF($W449=BL$4,MAX(BL$1:BL448)+1,"")</f>
        <v/>
      </c>
      <c r="BM449" s="6">
        <f>IF($W449=BM$4,MAX(BM$1:BM448)+1,"")</f>
        <v>12</v>
      </c>
      <c r="BN449" s="6" t="str">
        <f>IF($W449=BN$4,MAX(BN$1:BN448)+1,"")</f>
        <v/>
      </c>
      <c r="BO449" s="6" t="str">
        <f>IF($W449=BO$4,MAX(BO$1:BO448)+1,"")</f>
        <v/>
      </c>
      <c r="BP449" s="6" t="str">
        <f>IF($W449=BP$4,MAX(BP$1:BP448)+1,"")</f>
        <v/>
      </c>
      <c r="BQ449" s="6" t="str">
        <f>IF($W449=BQ$4,MAX(BQ$1:BQ448)+1,"")</f>
        <v/>
      </c>
      <c r="BR449" s="6" t="str">
        <f>IF($W449=BR$4,MAX(BR$1:BR448)+1,"")</f>
        <v/>
      </c>
      <c r="BS449" s="6" t="str">
        <f>IF($W449=BS$4,MAX(BS$1:BS448)+1,"")</f>
        <v/>
      </c>
      <c r="BT449" s="6" t="str">
        <f>IF($W449=BT$4,MAX(BT$1:BT448)+1,"")</f>
        <v/>
      </c>
      <c r="BU449" s="6" t="str">
        <f>IF($W449=BU$4,MAX(BU$1:BU448)+1,"")</f>
        <v/>
      </c>
      <c r="BV449" s="6" t="str">
        <f>IF($W449=BV$4,MAX(BV$1:BV448)+1,"")</f>
        <v/>
      </c>
      <c r="BW449" s="6" t="str">
        <f>IF($W449=BW$4,MAX(BW$1:BW448)+1,"")</f>
        <v/>
      </c>
      <c r="BX449" s="6" t="str">
        <f>IF($W449=BX$4,MAX(BX$1:BX448)+1,"")</f>
        <v/>
      </c>
      <c r="BY449" s="6" t="str">
        <f>IF($W449=BY$4,MAX(BY$1:BY448)+1,"")</f>
        <v/>
      </c>
      <c r="BZ449" s="6" t="str">
        <f>IF($W449=BZ$4,MAX(BZ$1:BZ448)+1,"")</f>
        <v/>
      </c>
      <c r="CA449" s="6" t="str">
        <f>IF($W449=CA$4,MAX(CA$1:CA448)+1,"")</f>
        <v/>
      </c>
      <c r="CB449" s="6" t="str">
        <f>IF($W449=CB$4,MAX(CB$1:CB448)+1,"")</f>
        <v/>
      </c>
      <c r="CC449" s="6" t="str">
        <f>IF($W449=CC$4,MAX(CC$1:CC448)+1,"")</f>
        <v/>
      </c>
      <c r="CD449" s="6" t="str">
        <f>IF($W449=CD$4,MAX(CD$1:CD448)+1,"")</f>
        <v/>
      </c>
      <c r="CE449" s="6" t="str">
        <f>IF($W449=CE$4,MAX(CE$1:CE448)+1,"")</f>
        <v/>
      </c>
      <c r="CF449" s="6" t="str">
        <f>IF($W449=CF$4,MAX(CF$1:CF448)+1,"")</f>
        <v/>
      </c>
      <c r="CG449" s="6" t="str">
        <f>IF($W449=CG$4,MAX(CG$1:CG448)+1,"")</f>
        <v/>
      </c>
      <c r="CH449" s="6" t="str">
        <f>IF($W449=CH$4,MAX(CH$1:CH448)+1,"")</f>
        <v/>
      </c>
      <c r="CI449" s="6" t="str">
        <f>IF($W449=CI$4,MAX(CI$1:CI448)+1,"")</f>
        <v/>
      </c>
      <c r="CJ449" s="6" t="str">
        <f>IF($W449=CJ$4,MAX(CJ$1:CJ448)+1,"")</f>
        <v/>
      </c>
      <c r="CK449" s="6" t="str">
        <f>IF($W449=CK$4,MAX(CK$1:CK448)+1,"")</f>
        <v/>
      </c>
      <c r="CL449" s="6" t="str">
        <f>IF($W449=CL$4,MAX(CL$1:CL448)+1,"")</f>
        <v/>
      </c>
      <c r="CM449" s="6" t="str">
        <f>IF($W449=CM$4,MAX(CM$1:CM448)+1,"")</f>
        <v/>
      </c>
      <c r="CN449" s="6" t="str">
        <f>IF($W449=CN$4,MAX(CN$1:CN448)+1,"")</f>
        <v/>
      </c>
      <c r="CO449" s="6" t="str">
        <f>IF($W449=CO$4,MAX(CO$1:CO448)+1,"")</f>
        <v/>
      </c>
      <c r="CP449" s="6" t="str">
        <f>IF($W449=CP$4,MAX(CP$1:CP448)+1,"")</f>
        <v/>
      </c>
      <c r="CQ449" s="6" t="str">
        <f>IF($W449=CQ$4,MAX(CQ$1:CQ448)+1,"")</f>
        <v/>
      </c>
      <c r="CR449" s="6" t="str">
        <f>IF($W449=CR$4,MAX(CR$1:CR448)+1,"")</f>
        <v/>
      </c>
      <c r="CS449" s="6" t="str">
        <f>IF($W449=CS$4,MAX(CS$1:CS448)+1,"")</f>
        <v/>
      </c>
      <c r="CT449" s="5">
        <f t="shared" si="95"/>
        <v>12</v>
      </c>
      <c r="CU449" s="6" t="str">
        <f t="shared" si="96"/>
        <v>1709901840807</v>
      </c>
      <c r="CV449" s="5" t="str">
        <f t="shared" si="97"/>
        <v>เด็กหญิง</v>
      </c>
      <c r="CW449" s="5" t="str" cm="1">
        <f t="array" ref="CW449">RIGHT(F449,MIN(LEN(SUBSTITUTE(F449,รายชื่อนักเรียนแยกห้อง!$AD$5:$AD$8,""))))</f>
        <v>ณัฏฐกันย์</v>
      </c>
      <c r="CX449" s="6" t="str">
        <f t="shared" si="98"/>
        <v/>
      </c>
      <c r="CY449" s="6">
        <f t="shared" si="99"/>
        <v>0</v>
      </c>
      <c r="CZ449" s="5" t="str">
        <f t="shared" si="100"/>
        <v>มัธยมศึกษาปีที่ 3/3-</v>
      </c>
      <c r="DA449" s="5" t="str">
        <f t="shared" si="101"/>
        <v>มัธยมศึกษาปีที่ 3/3-0</v>
      </c>
      <c r="DC449" s="6" t="str">
        <f>IF(DB449="วิทย์-คณิต (เตรียมวิศวะ)",MAX($DC$1:DC448)+1,"")</f>
        <v/>
      </c>
      <c r="DD449" s="6" t="str">
        <f>IF(DB449="วิทย์-คณิต (วิทยาศาสตร์สุขภาพ)",MAX($DD$1:DD448)+1,"")</f>
        <v/>
      </c>
      <c r="DE449" s="6" t="str">
        <f>IF(DB449="ศิลป์การจัดการธุรกิจการค้าสมัยใหม่",MAX($DE$1:DE448)+1,"")</f>
        <v/>
      </c>
      <c r="DF449" s="6" t="str">
        <f>IF(DB449="ศิลป์ภาษาจีนเพื่อธุรกิจ 4.0",MAX($DF$1:DF448)+1,"")</f>
        <v/>
      </c>
      <c r="DG449" s="6" t="str">
        <f>IF(DB449="ศิลป์ภาษาอังกฤษเพื่อการสื่อสารธุรกิจ",MAX($DG$1:DG448)+1,"")</f>
        <v/>
      </c>
      <c r="DH449" s="6" t="str">
        <f>IF(DB449="นวัตกรรมการจัดการเกษตร",MAX($DH$1:DH448)+1,"")</f>
        <v/>
      </c>
      <c r="DI449" s="5">
        <f t="shared" si="102"/>
        <v>0</v>
      </c>
      <c r="DJ449" s="5" t="str">
        <f t="shared" si="103"/>
        <v>มัธยมศึกษาปีที่ 3/3-38</v>
      </c>
      <c r="DK449" s="5" t="str">
        <f t="shared" si="104"/>
        <v>-0</v>
      </c>
      <c r="DL449" s="5" t="str">
        <f t="shared" si="105"/>
        <v>มัธยมศึกษาปีที่ 3</v>
      </c>
    </row>
    <row r="450" spans="1:116">
      <c r="A450" s="5" t="str">
        <f t="shared" si="106"/>
        <v>-</v>
      </c>
      <c r="B450" s="5" t="str">
        <f t="shared" si="92"/>
        <v>-0</v>
      </c>
      <c r="C450" s="5" t="str">
        <f t="shared" si="93"/>
        <v>-0</v>
      </c>
      <c r="D450" s="8"/>
      <c r="E450" s="9"/>
      <c r="F450" s="3"/>
      <c r="G450" s="3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W450" s="6" t="str">
        <f>IF(X450="","",IF(X450=รายชื่อชมรม!$B$23,รายชื่อชมรม!$A$23,IF(X450=รายชื่อชมรม!$B$24,รายชื่อชมรม!$A$24,IF(X450=รายชื่อชมรม!$B$25,รายชื่อชมรม!$A$25,IF(X450=รายชื่อชมรม!$B$26,รายชื่อชมรม!$A$26,IF(X450=รายชื่อชมรม!$B$27,รายชื่อชมรม!$A$27,IF(X450=รายชื่อชมรม!$B$28,รายชื่อชมรม!$A$28,IF(X450=รายชื่อชมรม!$B$29,รายชื่อชมรม!$A$29,IF(X450=รายชื่อชมรม!$B$30,รายชื่อชมรม!$A$30,IF(X450=รายชื่อชมรม!$B$31,รายชื่อชมรม!$A$31,IF(X450=รายชื่อชมรม!$B$32,รายชื่อชมรม!$A$32,"-")))))))))))</f>
        <v/>
      </c>
      <c r="Y450" s="6" t="str">
        <f>IF(W450=0,"",IF(W450="-","",IF(W450="","",VLOOKUP(W450,รายชื่อชมรม!$A$3:$F$83,3,FALSE))))</f>
        <v/>
      </c>
      <c r="Z450" s="6" t="str">
        <f>IF(Y450=$Z$4,MAX(Z$1:$Z449)+1,"")</f>
        <v/>
      </c>
      <c r="AA450" s="6" t="str">
        <f>IF($Y450=AA$4,MAX(AA$1:AA449)+1,"")</f>
        <v/>
      </c>
      <c r="AB450" s="6" t="str">
        <f>IF($Y450=AB$4,MAX(AB$1:AB449)+1,"")</f>
        <v/>
      </c>
      <c r="AC450" s="6" t="str">
        <f>IF($Y450=AC$4,MAX(AC$1:AC449)+1,"")</f>
        <v/>
      </c>
      <c r="AD450" s="6" t="str">
        <f>IF($Y450=AD$4,MAX(AD$1:AD449)+1,"")</f>
        <v/>
      </c>
      <c r="AE450" s="6" t="str">
        <f>IF($Y450=AE$4,MAX(AE$1:AE449)+1,"")</f>
        <v/>
      </c>
      <c r="AF450" s="6" t="str">
        <f>IF($Y450=AF$4,MAX(AF$1:AF449)+1,"")</f>
        <v/>
      </c>
      <c r="AG450" s="6" t="str">
        <f>IF($Y450=AG$4,MAX(AG$1:AG449)+1,"")</f>
        <v/>
      </c>
      <c r="AH450" s="6" t="str">
        <f>IF($Y450=AH$4,MAX(AH$1:AH449)+1,"")</f>
        <v/>
      </c>
      <c r="AI450" s="5">
        <f t="shared" si="94"/>
        <v>0</v>
      </c>
      <c r="AK450" s="6" t="str">
        <f>IF($W450=AK$4,MAX(AK$1:AK449)+1,"")</f>
        <v/>
      </c>
      <c r="AL450" s="6" t="str">
        <f>IF($W450=AL$4,MAX(AL$1:AL449)+1,"")</f>
        <v/>
      </c>
      <c r="AM450" s="6" t="str">
        <f>IF($W450=AM$4,MAX(AM$1:AM449)+1,"")</f>
        <v/>
      </c>
      <c r="AN450" s="6" t="str">
        <f>IF($W450=AN$4,MAX(AN$1:AN449)+1,"")</f>
        <v/>
      </c>
      <c r="AO450" s="6" t="str">
        <f>IF($W450=AO$4,MAX(AO$1:AO449)+1,"")</f>
        <v/>
      </c>
      <c r="AP450" s="6" t="str">
        <f>IF($W450=AP$4,MAX(AP$1:AP449)+1,"")</f>
        <v/>
      </c>
      <c r="AQ450" s="6" t="str">
        <f>IF($W450=AQ$4,MAX(AQ$1:AQ449)+1,"")</f>
        <v/>
      </c>
      <c r="AR450" s="6" t="str">
        <f>IF($W450=AR$4,MAX(AR$1:AR449)+1,"")</f>
        <v/>
      </c>
      <c r="AS450" s="6" t="str">
        <f>IF($W450=AS$4,MAX(AS$1:AS449)+1,"")</f>
        <v/>
      </c>
      <c r="AT450" s="6" t="str">
        <f>IF($W450=AT$4,MAX(AT$1:AT449)+1,"")</f>
        <v/>
      </c>
      <c r="AU450" s="6" t="str">
        <f>IF($W450=AU$4,MAX(AU$1:AU449)+1,"")</f>
        <v/>
      </c>
      <c r="AV450" s="6" t="str">
        <f>IF($W450=AV$4,MAX(AV$1:AV449)+1,"")</f>
        <v/>
      </c>
      <c r="AW450" s="6" t="str">
        <f>IF($W450=AW$4,MAX(AW$1:AW449)+1,"")</f>
        <v/>
      </c>
      <c r="AX450" s="6" t="str">
        <f>IF($W450=AX$4,MAX(AX$1:AX449)+1,"")</f>
        <v/>
      </c>
      <c r="AY450" s="6" t="str">
        <f>IF($W450=AY$4,MAX(AY$1:AY449)+1,"")</f>
        <v/>
      </c>
      <c r="AZ450" s="6" t="str">
        <f>IF($W450=AZ$4,MAX(AZ$1:AZ449)+1,"")</f>
        <v/>
      </c>
      <c r="BA450" s="6" t="str">
        <f>IF($W450=BA$4,MAX(BA$1:BA449)+1,"")</f>
        <v/>
      </c>
      <c r="BB450" s="6" t="str">
        <f>IF($W450=BB$4,MAX(BB$1:BB449)+1,"")</f>
        <v/>
      </c>
      <c r="BC450" s="6" t="str">
        <f>IF($W450=BC$4,MAX(BC$1:BC449)+1,"")</f>
        <v/>
      </c>
      <c r="BD450" s="6" t="str">
        <f>IF($W450=BD$4,MAX(BD$1:BD449)+1,"")</f>
        <v/>
      </c>
      <c r="BE450" s="6" t="str">
        <f>IF($W450=BE$4,MAX(BE$1:BE449)+1,"")</f>
        <v/>
      </c>
      <c r="BF450" s="6" t="str">
        <f>IF($W450=BF$4,MAX(BF$1:BF449)+1,"")</f>
        <v/>
      </c>
      <c r="BG450" s="6" t="str">
        <f>IF($W450=BG$4,MAX(BG$1:BG449)+1,"")</f>
        <v/>
      </c>
      <c r="BH450" s="6" t="str">
        <f>IF($W450=BH$4,MAX(BH$1:BH449)+1,"")</f>
        <v/>
      </c>
      <c r="BI450" s="6" t="str">
        <f>IF($W450=BI$4,MAX(BI$1:BI449)+1,"")</f>
        <v/>
      </c>
      <c r="BJ450" s="6" t="str">
        <f>IF($W450=BJ$4,MAX(BJ$1:BJ449)+1,"")</f>
        <v/>
      </c>
      <c r="BK450" s="6" t="str">
        <f>IF($W450=BK$4,MAX(BK$1:BK449)+1,"")</f>
        <v/>
      </c>
      <c r="BL450" s="6" t="str">
        <f>IF($W450=BL$4,MAX(BL$1:BL449)+1,"")</f>
        <v/>
      </c>
      <c r="BM450" s="6" t="str">
        <f>IF($W450=BM$4,MAX(BM$1:BM449)+1,"")</f>
        <v/>
      </c>
      <c r="BN450" s="6" t="str">
        <f>IF($W450=BN$4,MAX(BN$1:BN449)+1,"")</f>
        <v/>
      </c>
      <c r="BO450" s="6" t="str">
        <f>IF($W450=BO$4,MAX(BO$1:BO449)+1,"")</f>
        <v/>
      </c>
      <c r="BP450" s="6" t="str">
        <f>IF($W450=BP$4,MAX(BP$1:BP449)+1,"")</f>
        <v/>
      </c>
      <c r="BQ450" s="6" t="str">
        <f>IF($W450=BQ$4,MAX(BQ$1:BQ449)+1,"")</f>
        <v/>
      </c>
      <c r="BR450" s="6" t="str">
        <f>IF($W450=BR$4,MAX(BR$1:BR449)+1,"")</f>
        <v/>
      </c>
      <c r="BS450" s="6" t="str">
        <f>IF($W450=BS$4,MAX(BS$1:BS449)+1,"")</f>
        <v/>
      </c>
      <c r="BT450" s="6" t="str">
        <f>IF($W450=BT$4,MAX(BT$1:BT449)+1,"")</f>
        <v/>
      </c>
      <c r="BU450" s="6" t="str">
        <f>IF($W450=BU$4,MAX(BU$1:BU449)+1,"")</f>
        <v/>
      </c>
      <c r="BV450" s="6" t="str">
        <f>IF($W450=BV$4,MAX(BV$1:BV449)+1,"")</f>
        <v/>
      </c>
      <c r="BW450" s="6" t="str">
        <f>IF($W450=BW$4,MAX(BW$1:BW449)+1,"")</f>
        <v/>
      </c>
      <c r="BX450" s="6" t="str">
        <f>IF($W450=BX$4,MAX(BX$1:BX449)+1,"")</f>
        <v/>
      </c>
      <c r="BY450" s="6" t="str">
        <f>IF($W450=BY$4,MAX(BY$1:BY449)+1,"")</f>
        <v/>
      </c>
      <c r="BZ450" s="6" t="str">
        <f>IF($W450=BZ$4,MAX(BZ$1:BZ449)+1,"")</f>
        <v/>
      </c>
      <c r="CA450" s="6" t="str">
        <f>IF($W450=CA$4,MAX(CA$1:CA449)+1,"")</f>
        <v/>
      </c>
      <c r="CB450" s="6" t="str">
        <f>IF($W450=CB$4,MAX(CB$1:CB449)+1,"")</f>
        <v/>
      </c>
      <c r="CC450" s="6" t="str">
        <f>IF($W450=CC$4,MAX(CC$1:CC449)+1,"")</f>
        <v/>
      </c>
      <c r="CD450" s="6" t="str">
        <f>IF($W450=CD$4,MAX(CD$1:CD449)+1,"")</f>
        <v/>
      </c>
      <c r="CE450" s="6" t="str">
        <f>IF($W450=CE$4,MAX(CE$1:CE449)+1,"")</f>
        <v/>
      </c>
      <c r="CF450" s="6" t="str">
        <f>IF($W450=CF$4,MAX(CF$1:CF449)+1,"")</f>
        <v/>
      </c>
      <c r="CG450" s="6" t="str">
        <f>IF($W450=CG$4,MAX(CG$1:CG449)+1,"")</f>
        <v/>
      </c>
      <c r="CH450" s="6" t="str">
        <f>IF($W450=CH$4,MAX(CH$1:CH449)+1,"")</f>
        <v/>
      </c>
      <c r="CI450" s="6" t="str">
        <f>IF($W450=CI$4,MAX(CI$1:CI449)+1,"")</f>
        <v/>
      </c>
      <c r="CJ450" s="6" t="str">
        <f>IF($W450=CJ$4,MAX(CJ$1:CJ449)+1,"")</f>
        <v/>
      </c>
      <c r="CK450" s="6" t="str">
        <f>IF($W450=CK$4,MAX(CK$1:CK449)+1,"")</f>
        <v/>
      </c>
      <c r="CL450" s="6" t="str">
        <f>IF($W450=CL$4,MAX(CL$1:CL449)+1,"")</f>
        <v/>
      </c>
      <c r="CM450" s="6" t="str">
        <f>IF($W450=CM$4,MAX(CM$1:CM449)+1,"")</f>
        <v/>
      </c>
      <c r="CN450" s="6" t="str">
        <f>IF($W450=CN$4,MAX(CN$1:CN449)+1,"")</f>
        <v/>
      </c>
      <c r="CO450" s="6" t="str">
        <f>IF($W450=CO$4,MAX(CO$1:CO449)+1,"")</f>
        <v/>
      </c>
      <c r="CP450" s="6" t="str">
        <f>IF($W450=CP$4,MAX(CP$1:CP449)+1,"")</f>
        <v/>
      </c>
      <c r="CQ450" s="6" t="str">
        <f>IF($W450=CQ$4,MAX(CQ$1:CQ449)+1,"")</f>
        <v/>
      </c>
      <c r="CR450" s="6" t="str">
        <f>IF($W450=CR$4,MAX(CR$1:CR449)+1,"")</f>
        <v/>
      </c>
      <c r="CS450" s="6" t="str">
        <f>IF($W450=CS$4,MAX(CS$1:CS449)+1,"")</f>
        <v/>
      </c>
      <c r="CT450" s="5">
        <f t="shared" si="95"/>
        <v>0</v>
      </c>
      <c r="CU450" s="6" t="str">
        <f t="shared" si="96"/>
        <v/>
      </c>
      <c r="CV450" s="5" t="str">
        <f t="shared" si="97"/>
        <v/>
      </c>
      <c r="CW450" s="5" t="str" cm="1">
        <f t="array" ref="CW450">RIGHT(F450,MIN(LEN(SUBSTITUTE(F450,รายชื่อนักเรียนแยกห้อง!$AD$5:$AD$8,""))))</f>
        <v/>
      </c>
      <c r="CX450" s="6" t="str">
        <f t="shared" si="98"/>
        <v/>
      </c>
      <c r="CY450" s="6" t="str">
        <f t="shared" si="99"/>
        <v/>
      </c>
      <c r="CZ450" s="5" t="str">
        <f t="shared" si="100"/>
        <v>-</v>
      </c>
      <c r="DA450" s="5" t="str">
        <f t="shared" si="101"/>
        <v>-</v>
      </c>
      <c r="DC450" s="6" t="str">
        <f>IF(DB450="วิทย์-คณิต (เตรียมวิศวะ)",MAX($DC$1:DC449)+1,"")</f>
        <v/>
      </c>
      <c r="DD450" s="6" t="str">
        <f>IF(DB450="วิทย์-คณิต (วิทยาศาสตร์สุขภาพ)",MAX($DD$1:DD449)+1,"")</f>
        <v/>
      </c>
      <c r="DE450" s="6" t="str">
        <f>IF(DB450="ศิลป์การจัดการธุรกิจการค้าสมัยใหม่",MAX($DE$1:DE449)+1,"")</f>
        <v/>
      </c>
      <c r="DF450" s="6" t="str">
        <f>IF(DB450="ศิลป์ภาษาจีนเพื่อธุรกิจ 4.0",MAX($DF$1:DF449)+1,"")</f>
        <v/>
      </c>
      <c r="DG450" s="6" t="str">
        <f>IF(DB450="ศิลป์ภาษาอังกฤษเพื่อการสื่อสารธุรกิจ",MAX($DG$1:DG449)+1,"")</f>
        <v/>
      </c>
      <c r="DH450" s="6" t="str">
        <f>IF(DB450="นวัตกรรมการจัดการเกษตร",MAX($DH$1:DH449)+1,"")</f>
        <v/>
      </c>
      <c r="DI450" s="5">
        <f t="shared" si="102"/>
        <v>0</v>
      </c>
      <c r="DJ450" s="5" t="str">
        <f t="shared" si="103"/>
        <v>-</v>
      </c>
      <c r="DK450" s="5" t="str">
        <f t="shared" si="104"/>
        <v>-0</v>
      </c>
      <c r="DL450" s="5" t="str">
        <f t="shared" si="105"/>
        <v/>
      </c>
    </row>
    <row r="451" spans="1:116">
      <c r="A451" s="5" t="str">
        <f t="shared" si="106"/>
        <v>-</v>
      </c>
      <c r="B451" s="5" t="str">
        <f t="shared" si="92"/>
        <v>-0</v>
      </c>
      <c r="C451" s="5" t="str">
        <f t="shared" si="93"/>
        <v>-0</v>
      </c>
      <c r="D451" s="8"/>
      <c r="E451" s="9"/>
      <c r="F451" s="3"/>
      <c r="G451" s="3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W451" s="6" t="str">
        <f>IF(X451="","",IF(X451=รายชื่อชมรม!$B$23,รายชื่อชมรม!$A$23,IF(X451=รายชื่อชมรม!$B$24,รายชื่อชมรม!$A$24,IF(X451=รายชื่อชมรม!$B$25,รายชื่อชมรม!$A$25,IF(X451=รายชื่อชมรม!$B$26,รายชื่อชมรม!$A$26,IF(X451=รายชื่อชมรม!$B$27,รายชื่อชมรม!$A$27,IF(X451=รายชื่อชมรม!$B$28,รายชื่อชมรม!$A$28,IF(X451=รายชื่อชมรม!$B$29,รายชื่อชมรม!$A$29,IF(X451=รายชื่อชมรม!$B$30,รายชื่อชมรม!$A$30,IF(X451=รายชื่อชมรม!$B$31,รายชื่อชมรม!$A$31,IF(X451=รายชื่อชมรม!$B$32,รายชื่อชมรม!$A$32,"-")))))))))))</f>
        <v/>
      </c>
      <c r="Y451" s="6" t="str">
        <f>IF(W451=0,"",IF(W451="-","",IF(W451="","",VLOOKUP(W451,รายชื่อชมรม!$A$3:$F$83,3,FALSE))))</f>
        <v/>
      </c>
      <c r="Z451" s="6" t="str">
        <f>IF(Y451=$Z$4,MAX(Z$1:$Z450)+1,"")</f>
        <v/>
      </c>
      <c r="AA451" s="6" t="str">
        <f>IF($Y451=AA$4,MAX(AA$1:AA450)+1,"")</f>
        <v/>
      </c>
      <c r="AB451" s="6" t="str">
        <f>IF($Y451=AB$4,MAX(AB$1:AB450)+1,"")</f>
        <v/>
      </c>
      <c r="AC451" s="6" t="str">
        <f>IF($Y451=AC$4,MAX(AC$1:AC450)+1,"")</f>
        <v/>
      </c>
      <c r="AD451" s="6" t="str">
        <f>IF($Y451=AD$4,MAX(AD$1:AD450)+1,"")</f>
        <v/>
      </c>
      <c r="AE451" s="6" t="str">
        <f>IF($Y451=AE$4,MAX(AE$1:AE450)+1,"")</f>
        <v/>
      </c>
      <c r="AF451" s="6" t="str">
        <f>IF($Y451=AF$4,MAX(AF$1:AF450)+1,"")</f>
        <v/>
      </c>
      <c r="AG451" s="6" t="str">
        <f>IF($Y451=AG$4,MAX(AG$1:AG450)+1,"")</f>
        <v/>
      </c>
      <c r="AH451" s="6" t="str">
        <f>IF($Y451=AH$4,MAX(AH$1:AH450)+1,"")</f>
        <v/>
      </c>
      <c r="AI451" s="5">
        <f t="shared" si="94"/>
        <v>0</v>
      </c>
      <c r="AK451" s="6" t="str">
        <f>IF($W451=AK$4,MAX(AK$1:AK450)+1,"")</f>
        <v/>
      </c>
      <c r="AL451" s="6" t="str">
        <f>IF($W451=AL$4,MAX(AL$1:AL450)+1,"")</f>
        <v/>
      </c>
      <c r="AM451" s="6" t="str">
        <f>IF($W451=AM$4,MAX(AM$1:AM450)+1,"")</f>
        <v/>
      </c>
      <c r="AN451" s="6" t="str">
        <f>IF($W451=AN$4,MAX(AN$1:AN450)+1,"")</f>
        <v/>
      </c>
      <c r="AO451" s="6" t="str">
        <f>IF($W451=AO$4,MAX(AO$1:AO450)+1,"")</f>
        <v/>
      </c>
      <c r="AP451" s="6" t="str">
        <f>IF($W451=AP$4,MAX(AP$1:AP450)+1,"")</f>
        <v/>
      </c>
      <c r="AQ451" s="6" t="str">
        <f>IF($W451=AQ$4,MAX(AQ$1:AQ450)+1,"")</f>
        <v/>
      </c>
      <c r="AR451" s="6" t="str">
        <f>IF($W451=AR$4,MAX(AR$1:AR450)+1,"")</f>
        <v/>
      </c>
      <c r="AS451" s="6" t="str">
        <f>IF($W451=AS$4,MAX(AS$1:AS450)+1,"")</f>
        <v/>
      </c>
      <c r="AT451" s="6" t="str">
        <f>IF($W451=AT$4,MAX(AT$1:AT450)+1,"")</f>
        <v/>
      </c>
      <c r="AU451" s="6" t="str">
        <f>IF($W451=AU$4,MAX(AU$1:AU450)+1,"")</f>
        <v/>
      </c>
      <c r="AV451" s="6" t="str">
        <f>IF($W451=AV$4,MAX(AV$1:AV450)+1,"")</f>
        <v/>
      </c>
      <c r="AW451" s="6" t="str">
        <f>IF($W451=AW$4,MAX(AW$1:AW450)+1,"")</f>
        <v/>
      </c>
      <c r="AX451" s="6" t="str">
        <f>IF($W451=AX$4,MAX(AX$1:AX450)+1,"")</f>
        <v/>
      </c>
      <c r="AY451" s="6" t="str">
        <f>IF($W451=AY$4,MAX(AY$1:AY450)+1,"")</f>
        <v/>
      </c>
      <c r="AZ451" s="6" t="str">
        <f>IF($W451=AZ$4,MAX(AZ$1:AZ450)+1,"")</f>
        <v/>
      </c>
      <c r="BA451" s="6" t="str">
        <f>IF($W451=BA$4,MAX(BA$1:BA450)+1,"")</f>
        <v/>
      </c>
      <c r="BB451" s="6" t="str">
        <f>IF($W451=BB$4,MAX(BB$1:BB450)+1,"")</f>
        <v/>
      </c>
      <c r="BC451" s="6" t="str">
        <f>IF($W451=BC$4,MAX(BC$1:BC450)+1,"")</f>
        <v/>
      </c>
      <c r="BD451" s="6" t="str">
        <f>IF($W451=BD$4,MAX(BD$1:BD450)+1,"")</f>
        <v/>
      </c>
      <c r="BE451" s="6" t="str">
        <f>IF($W451=BE$4,MAX(BE$1:BE450)+1,"")</f>
        <v/>
      </c>
      <c r="BF451" s="6" t="str">
        <f>IF($W451=BF$4,MAX(BF$1:BF450)+1,"")</f>
        <v/>
      </c>
      <c r="BG451" s="6" t="str">
        <f>IF($W451=BG$4,MAX(BG$1:BG450)+1,"")</f>
        <v/>
      </c>
      <c r="BH451" s="6" t="str">
        <f>IF($W451=BH$4,MAX(BH$1:BH450)+1,"")</f>
        <v/>
      </c>
      <c r="BI451" s="6" t="str">
        <f>IF($W451=BI$4,MAX(BI$1:BI450)+1,"")</f>
        <v/>
      </c>
      <c r="BJ451" s="6" t="str">
        <f>IF($W451=BJ$4,MAX(BJ$1:BJ450)+1,"")</f>
        <v/>
      </c>
      <c r="BK451" s="6" t="str">
        <f>IF($W451=BK$4,MAX(BK$1:BK450)+1,"")</f>
        <v/>
      </c>
      <c r="BL451" s="6" t="str">
        <f>IF($W451=BL$4,MAX(BL$1:BL450)+1,"")</f>
        <v/>
      </c>
      <c r="BM451" s="6" t="str">
        <f>IF($W451=BM$4,MAX(BM$1:BM450)+1,"")</f>
        <v/>
      </c>
      <c r="BN451" s="6" t="str">
        <f>IF($W451=BN$4,MAX(BN$1:BN450)+1,"")</f>
        <v/>
      </c>
      <c r="BO451" s="6" t="str">
        <f>IF($W451=BO$4,MAX(BO$1:BO450)+1,"")</f>
        <v/>
      </c>
      <c r="BP451" s="6" t="str">
        <f>IF($W451=BP$4,MAX(BP$1:BP450)+1,"")</f>
        <v/>
      </c>
      <c r="BQ451" s="6" t="str">
        <f>IF($W451=BQ$4,MAX(BQ$1:BQ450)+1,"")</f>
        <v/>
      </c>
      <c r="BR451" s="6" t="str">
        <f>IF($W451=BR$4,MAX(BR$1:BR450)+1,"")</f>
        <v/>
      </c>
      <c r="BS451" s="6" t="str">
        <f>IF($W451=BS$4,MAX(BS$1:BS450)+1,"")</f>
        <v/>
      </c>
      <c r="BT451" s="6" t="str">
        <f>IF($W451=BT$4,MAX(BT$1:BT450)+1,"")</f>
        <v/>
      </c>
      <c r="BU451" s="6" t="str">
        <f>IF($W451=BU$4,MAX(BU$1:BU450)+1,"")</f>
        <v/>
      </c>
      <c r="BV451" s="6" t="str">
        <f>IF($W451=BV$4,MAX(BV$1:BV450)+1,"")</f>
        <v/>
      </c>
      <c r="BW451" s="6" t="str">
        <f>IF($W451=BW$4,MAX(BW$1:BW450)+1,"")</f>
        <v/>
      </c>
      <c r="BX451" s="6" t="str">
        <f>IF($W451=BX$4,MAX(BX$1:BX450)+1,"")</f>
        <v/>
      </c>
      <c r="BY451" s="6" t="str">
        <f>IF($W451=BY$4,MAX(BY$1:BY450)+1,"")</f>
        <v/>
      </c>
      <c r="BZ451" s="6" t="str">
        <f>IF($W451=BZ$4,MAX(BZ$1:BZ450)+1,"")</f>
        <v/>
      </c>
      <c r="CA451" s="6" t="str">
        <f>IF($W451=CA$4,MAX(CA$1:CA450)+1,"")</f>
        <v/>
      </c>
      <c r="CB451" s="6" t="str">
        <f>IF($W451=CB$4,MAX(CB$1:CB450)+1,"")</f>
        <v/>
      </c>
      <c r="CC451" s="6" t="str">
        <f>IF($W451=CC$4,MAX(CC$1:CC450)+1,"")</f>
        <v/>
      </c>
      <c r="CD451" s="6" t="str">
        <f>IF($W451=CD$4,MAX(CD$1:CD450)+1,"")</f>
        <v/>
      </c>
      <c r="CE451" s="6" t="str">
        <f>IF($W451=CE$4,MAX(CE$1:CE450)+1,"")</f>
        <v/>
      </c>
      <c r="CF451" s="6" t="str">
        <f>IF($W451=CF$4,MAX(CF$1:CF450)+1,"")</f>
        <v/>
      </c>
      <c r="CG451" s="6" t="str">
        <f>IF($W451=CG$4,MAX(CG$1:CG450)+1,"")</f>
        <v/>
      </c>
      <c r="CH451" s="6" t="str">
        <f>IF($W451=CH$4,MAX(CH$1:CH450)+1,"")</f>
        <v/>
      </c>
      <c r="CI451" s="6" t="str">
        <f>IF($W451=CI$4,MAX(CI$1:CI450)+1,"")</f>
        <v/>
      </c>
      <c r="CJ451" s="6" t="str">
        <f>IF($W451=CJ$4,MAX(CJ$1:CJ450)+1,"")</f>
        <v/>
      </c>
      <c r="CK451" s="6" t="str">
        <f>IF($W451=CK$4,MAX(CK$1:CK450)+1,"")</f>
        <v/>
      </c>
      <c r="CL451" s="6" t="str">
        <f>IF($W451=CL$4,MAX(CL$1:CL450)+1,"")</f>
        <v/>
      </c>
      <c r="CM451" s="6" t="str">
        <f>IF($W451=CM$4,MAX(CM$1:CM450)+1,"")</f>
        <v/>
      </c>
      <c r="CN451" s="6" t="str">
        <f>IF($W451=CN$4,MAX(CN$1:CN450)+1,"")</f>
        <v/>
      </c>
      <c r="CO451" s="6" t="str">
        <f>IF($W451=CO$4,MAX(CO$1:CO450)+1,"")</f>
        <v/>
      </c>
      <c r="CP451" s="6" t="str">
        <f>IF($W451=CP$4,MAX(CP$1:CP450)+1,"")</f>
        <v/>
      </c>
      <c r="CQ451" s="6" t="str">
        <f>IF($W451=CQ$4,MAX(CQ$1:CQ450)+1,"")</f>
        <v/>
      </c>
      <c r="CR451" s="6" t="str">
        <f>IF($W451=CR$4,MAX(CR$1:CR450)+1,"")</f>
        <v/>
      </c>
      <c r="CS451" s="6" t="str">
        <f>IF($W451=CS$4,MAX(CS$1:CS450)+1,"")</f>
        <v/>
      </c>
      <c r="CT451" s="5">
        <f t="shared" si="95"/>
        <v>0</v>
      </c>
      <c r="CU451" s="6" t="str">
        <f t="shared" si="96"/>
        <v/>
      </c>
      <c r="CV451" s="5" t="str">
        <f t="shared" si="97"/>
        <v/>
      </c>
      <c r="CW451" s="5" t="str" cm="1">
        <f t="array" ref="CW451">RIGHT(F451,MIN(LEN(SUBSTITUTE(F451,รายชื่อนักเรียนแยกห้อง!$AD$5:$AD$8,""))))</f>
        <v/>
      </c>
      <c r="CX451" s="6" t="str">
        <f t="shared" si="98"/>
        <v/>
      </c>
      <c r="CY451" s="6" t="str">
        <f t="shared" si="99"/>
        <v/>
      </c>
      <c r="CZ451" s="5" t="str">
        <f t="shared" si="100"/>
        <v>-</v>
      </c>
      <c r="DA451" s="5" t="str">
        <f t="shared" si="101"/>
        <v>-</v>
      </c>
      <c r="DC451" s="6" t="str">
        <f>IF(DB451="วิทย์-คณิต (เตรียมวิศวะ)",MAX($DC$1:DC450)+1,"")</f>
        <v/>
      </c>
      <c r="DD451" s="6" t="str">
        <f>IF(DB451="วิทย์-คณิต (วิทยาศาสตร์สุขภาพ)",MAX($DD$1:DD450)+1,"")</f>
        <v/>
      </c>
      <c r="DE451" s="6" t="str">
        <f>IF(DB451="ศิลป์การจัดการธุรกิจการค้าสมัยใหม่",MAX($DE$1:DE450)+1,"")</f>
        <v/>
      </c>
      <c r="DF451" s="6" t="str">
        <f>IF(DB451="ศิลป์ภาษาจีนเพื่อธุรกิจ 4.0",MAX($DF$1:DF450)+1,"")</f>
        <v/>
      </c>
      <c r="DG451" s="6" t="str">
        <f>IF(DB451="ศิลป์ภาษาอังกฤษเพื่อการสื่อสารธุรกิจ",MAX($DG$1:DG450)+1,"")</f>
        <v/>
      </c>
      <c r="DH451" s="6" t="str">
        <f>IF(DB451="นวัตกรรมการจัดการเกษตร",MAX($DH$1:DH450)+1,"")</f>
        <v/>
      </c>
      <c r="DI451" s="5">
        <f t="shared" si="102"/>
        <v>0</v>
      </c>
      <c r="DJ451" s="5" t="str">
        <f t="shared" si="103"/>
        <v>-</v>
      </c>
      <c r="DK451" s="5" t="str">
        <f t="shared" si="104"/>
        <v>-0</v>
      </c>
      <c r="DL451" s="5" t="str">
        <f t="shared" si="105"/>
        <v/>
      </c>
    </row>
    <row r="452" spans="1:116">
      <c r="A452" s="5" t="str">
        <f t="shared" si="106"/>
        <v>มัธยมศึกษาปีที่ 3/4-1</v>
      </c>
      <c r="B452" s="5" t="str">
        <f t="shared" si="92"/>
        <v>ช68309-39</v>
      </c>
      <c r="C452" s="5" t="str">
        <f t="shared" si="93"/>
        <v>-0</v>
      </c>
      <c r="D452" s="8">
        <v>1</v>
      </c>
      <c r="E452" s="9" t="s">
        <v>1164</v>
      </c>
      <c r="F452" s="3" t="s">
        <v>1165</v>
      </c>
      <c r="G452" s="3" t="s">
        <v>2113</v>
      </c>
      <c r="H452" s="11">
        <v>1</v>
      </c>
      <c r="I452" s="11">
        <v>7</v>
      </c>
      <c r="J452" s="11">
        <v>0</v>
      </c>
      <c r="K452" s="11">
        <v>9</v>
      </c>
      <c r="L452" s="11">
        <v>9</v>
      </c>
      <c r="M452" s="11">
        <v>0</v>
      </c>
      <c r="N452" s="11">
        <v>1</v>
      </c>
      <c r="O452" s="11">
        <v>8</v>
      </c>
      <c r="P452" s="11">
        <v>4</v>
      </c>
      <c r="Q452" s="11">
        <v>8</v>
      </c>
      <c r="R452" s="11">
        <v>9</v>
      </c>
      <c r="S452" s="11">
        <v>6</v>
      </c>
      <c r="T452" s="11">
        <v>4</v>
      </c>
      <c r="U452" s="11" t="s">
        <v>586</v>
      </c>
      <c r="W452" s="6" t="str">
        <f>IF(X452="","",IF(X452=รายชื่อชมรม!$B$23,รายชื่อชมรม!$A$23,IF(X452=รายชื่อชมรม!$B$24,รายชื่อชมรม!$A$24,IF(X452=รายชื่อชมรม!$B$25,รายชื่อชมรม!$A$25,IF(X452=รายชื่อชมรม!$B$26,รายชื่อชมรม!$A$26,IF(X452=รายชื่อชมรม!$B$27,รายชื่อชมรม!$A$27,IF(X452=รายชื่อชมรม!$B$28,รายชื่อชมรม!$A$28,IF(X452=รายชื่อชมรม!$B$29,รายชื่อชมรม!$A$29,IF(X452=รายชื่อชมรม!$B$30,รายชื่อชมรม!$A$30,IF(X452=รายชื่อชมรม!$B$31,รายชื่อชมรม!$A$31,IF(X452=รายชื่อชมรม!$B$32,รายชื่อชมรม!$A$32,"-")))))))))))</f>
        <v>ช68309</v>
      </c>
      <c r="X452" s="6" t="s">
        <v>1410</v>
      </c>
      <c r="Y452" s="6" t="str">
        <f>IF(W452=0,"",IF(W452="-","",IF(W452="","",VLOOKUP(W452,รายชื่อชมรม!$A$3:$F$83,3,FALSE))))</f>
        <v>นางสาวจันทนา  เกิดจันทร์ตรง</v>
      </c>
      <c r="Z452" s="6" t="str">
        <f>IF(Y452=$Z$4,MAX(Z$1:$Z451)+1,"")</f>
        <v/>
      </c>
      <c r="AA452" s="6" t="str">
        <f>IF($Y452=AA$4,MAX(AA$1:AA451)+1,"")</f>
        <v/>
      </c>
      <c r="AB452" s="6" t="str">
        <f>IF($Y452=AB$4,MAX(AB$1:AB451)+1,"")</f>
        <v/>
      </c>
      <c r="AC452" s="6" t="str">
        <f>IF($Y452=AC$4,MAX(AC$1:AC451)+1,"")</f>
        <v/>
      </c>
      <c r="AD452" s="6" t="str">
        <f>IF($Y452=AD$4,MAX(AD$1:AD451)+1,"")</f>
        <v/>
      </c>
      <c r="AE452" s="6" t="str">
        <f>IF($Y452=AE$4,MAX(AE$1:AE451)+1,"")</f>
        <v/>
      </c>
      <c r="AF452" s="6" t="str">
        <f>IF($Y452=AF$4,MAX(AF$1:AF451)+1,"")</f>
        <v/>
      </c>
      <c r="AG452" s="6" t="str">
        <f>IF($Y452=AG$4,MAX(AG$1:AG451)+1,"")</f>
        <v/>
      </c>
      <c r="AH452" s="6">
        <f>IF($Y452=AH$4,MAX(AH$1:AH451)+1,"")</f>
        <v>107</v>
      </c>
      <c r="AI452" s="5">
        <f t="shared" si="94"/>
        <v>107</v>
      </c>
      <c r="AK452" s="6" t="str">
        <f>IF($W452=AK$4,MAX(AK$1:AK451)+1,"")</f>
        <v/>
      </c>
      <c r="AL452" s="6" t="str">
        <f>IF($W452=AL$4,MAX(AL$1:AL451)+1,"")</f>
        <v/>
      </c>
      <c r="AM452" s="6" t="str">
        <f>IF($W452=AM$4,MAX(AM$1:AM451)+1,"")</f>
        <v/>
      </c>
      <c r="AN452" s="6" t="str">
        <f>IF($W452=AN$4,MAX(AN$1:AN451)+1,"")</f>
        <v/>
      </c>
      <c r="AO452" s="6" t="str">
        <f>IF($W452=AO$4,MAX(AO$1:AO451)+1,"")</f>
        <v/>
      </c>
      <c r="AP452" s="6" t="str">
        <f>IF($W452=AP$4,MAX(AP$1:AP451)+1,"")</f>
        <v/>
      </c>
      <c r="AQ452" s="6" t="str">
        <f>IF($W452=AQ$4,MAX(AQ$1:AQ451)+1,"")</f>
        <v/>
      </c>
      <c r="AR452" s="6" t="str">
        <f>IF($W452=AR$4,MAX(AR$1:AR451)+1,"")</f>
        <v/>
      </c>
      <c r="AS452" s="6" t="str">
        <f>IF($W452=AS$4,MAX(AS$1:AS451)+1,"")</f>
        <v/>
      </c>
      <c r="AT452" s="6" t="str">
        <f>IF($W452=AT$4,MAX(AT$1:AT451)+1,"")</f>
        <v/>
      </c>
      <c r="AU452" s="6" t="str">
        <f>IF($W452=AU$4,MAX(AU$1:AU451)+1,"")</f>
        <v/>
      </c>
      <c r="AV452" s="6" t="str">
        <f>IF($W452=AV$4,MAX(AV$1:AV451)+1,"")</f>
        <v/>
      </c>
      <c r="AW452" s="6" t="str">
        <f>IF($W452=AW$4,MAX(AW$1:AW451)+1,"")</f>
        <v/>
      </c>
      <c r="AX452" s="6" t="str">
        <f>IF($W452=AX$4,MAX(AX$1:AX451)+1,"")</f>
        <v/>
      </c>
      <c r="AY452" s="6" t="str">
        <f>IF($W452=AY$4,MAX(AY$1:AY451)+1,"")</f>
        <v/>
      </c>
      <c r="AZ452" s="6" t="str">
        <f>IF($W452=AZ$4,MAX(AZ$1:AZ451)+1,"")</f>
        <v/>
      </c>
      <c r="BA452" s="6" t="str">
        <f>IF($W452=BA$4,MAX(BA$1:BA451)+1,"")</f>
        <v/>
      </c>
      <c r="BB452" s="6" t="str">
        <f>IF($W452=BB$4,MAX(BB$1:BB451)+1,"")</f>
        <v/>
      </c>
      <c r="BC452" s="6" t="str">
        <f>IF($W452=BC$4,MAX(BC$1:BC451)+1,"")</f>
        <v/>
      </c>
      <c r="BD452" s="6" t="str">
        <f>IF($W452=BD$4,MAX(BD$1:BD451)+1,"")</f>
        <v/>
      </c>
      <c r="BE452" s="6" t="str">
        <f>IF($W452=BE$4,MAX(BE$1:BE451)+1,"")</f>
        <v/>
      </c>
      <c r="BF452" s="6" t="str">
        <f>IF($W452=BF$4,MAX(BF$1:BF451)+1,"")</f>
        <v/>
      </c>
      <c r="BG452" s="6" t="str">
        <f>IF($W452=BG$4,MAX(BG$1:BG451)+1,"")</f>
        <v/>
      </c>
      <c r="BH452" s="6" t="str">
        <f>IF($W452=BH$4,MAX(BH$1:BH451)+1,"")</f>
        <v/>
      </c>
      <c r="BI452" s="6" t="str">
        <f>IF($W452=BI$4,MAX(BI$1:BI451)+1,"")</f>
        <v/>
      </c>
      <c r="BJ452" s="6" t="str">
        <f>IF($W452=BJ$4,MAX(BJ$1:BJ451)+1,"")</f>
        <v/>
      </c>
      <c r="BK452" s="6" t="str">
        <f>IF($W452=BK$4,MAX(BK$1:BK451)+1,"")</f>
        <v/>
      </c>
      <c r="BL452" s="6" t="str">
        <f>IF($W452=BL$4,MAX(BL$1:BL451)+1,"")</f>
        <v/>
      </c>
      <c r="BM452" s="6" t="str">
        <f>IF($W452=BM$4,MAX(BM$1:BM451)+1,"")</f>
        <v/>
      </c>
      <c r="BN452" s="6">
        <f>IF($W452=BN$4,MAX(BN$1:BN451)+1,"")</f>
        <v>39</v>
      </c>
      <c r="BO452" s="6" t="str">
        <f>IF($W452=BO$4,MAX(BO$1:BO451)+1,"")</f>
        <v/>
      </c>
      <c r="BP452" s="6" t="str">
        <f>IF($W452=BP$4,MAX(BP$1:BP451)+1,"")</f>
        <v/>
      </c>
      <c r="BQ452" s="6" t="str">
        <f>IF($W452=BQ$4,MAX(BQ$1:BQ451)+1,"")</f>
        <v/>
      </c>
      <c r="BR452" s="6" t="str">
        <f>IF($W452=BR$4,MAX(BR$1:BR451)+1,"")</f>
        <v/>
      </c>
      <c r="BS452" s="6" t="str">
        <f>IF($W452=BS$4,MAX(BS$1:BS451)+1,"")</f>
        <v/>
      </c>
      <c r="BT452" s="6" t="str">
        <f>IF($W452=BT$4,MAX(BT$1:BT451)+1,"")</f>
        <v/>
      </c>
      <c r="BU452" s="6" t="str">
        <f>IF($W452=BU$4,MAX(BU$1:BU451)+1,"")</f>
        <v/>
      </c>
      <c r="BV452" s="6" t="str">
        <f>IF($W452=BV$4,MAX(BV$1:BV451)+1,"")</f>
        <v/>
      </c>
      <c r="BW452" s="6" t="str">
        <f>IF($W452=BW$4,MAX(BW$1:BW451)+1,"")</f>
        <v/>
      </c>
      <c r="BX452" s="6" t="str">
        <f>IF($W452=BX$4,MAX(BX$1:BX451)+1,"")</f>
        <v/>
      </c>
      <c r="BY452" s="6" t="str">
        <f>IF($W452=BY$4,MAX(BY$1:BY451)+1,"")</f>
        <v/>
      </c>
      <c r="BZ452" s="6" t="str">
        <f>IF($W452=BZ$4,MAX(BZ$1:BZ451)+1,"")</f>
        <v/>
      </c>
      <c r="CA452" s="6" t="str">
        <f>IF($W452=CA$4,MAX(CA$1:CA451)+1,"")</f>
        <v/>
      </c>
      <c r="CB452" s="6" t="str">
        <f>IF($W452=CB$4,MAX(CB$1:CB451)+1,"")</f>
        <v/>
      </c>
      <c r="CC452" s="6" t="str">
        <f>IF($W452=CC$4,MAX(CC$1:CC451)+1,"")</f>
        <v/>
      </c>
      <c r="CD452" s="6" t="str">
        <f>IF($W452=CD$4,MAX(CD$1:CD451)+1,"")</f>
        <v/>
      </c>
      <c r="CE452" s="6" t="str">
        <f>IF($W452=CE$4,MAX(CE$1:CE451)+1,"")</f>
        <v/>
      </c>
      <c r="CF452" s="6" t="str">
        <f>IF($W452=CF$4,MAX(CF$1:CF451)+1,"")</f>
        <v/>
      </c>
      <c r="CG452" s="6" t="str">
        <f>IF($W452=CG$4,MAX(CG$1:CG451)+1,"")</f>
        <v/>
      </c>
      <c r="CH452" s="6" t="str">
        <f>IF($W452=CH$4,MAX(CH$1:CH451)+1,"")</f>
        <v/>
      </c>
      <c r="CI452" s="6" t="str">
        <f>IF($W452=CI$4,MAX(CI$1:CI451)+1,"")</f>
        <v/>
      </c>
      <c r="CJ452" s="6" t="str">
        <f>IF($W452=CJ$4,MAX(CJ$1:CJ451)+1,"")</f>
        <v/>
      </c>
      <c r="CK452" s="6" t="str">
        <f>IF($W452=CK$4,MAX(CK$1:CK451)+1,"")</f>
        <v/>
      </c>
      <c r="CL452" s="6" t="str">
        <f>IF($W452=CL$4,MAX(CL$1:CL451)+1,"")</f>
        <v/>
      </c>
      <c r="CM452" s="6" t="str">
        <f>IF($W452=CM$4,MAX(CM$1:CM451)+1,"")</f>
        <v/>
      </c>
      <c r="CN452" s="6" t="str">
        <f>IF($W452=CN$4,MAX(CN$1:CN451)+1,"")</f>
        <v/>
      </c>
      <c r="CO452" s="6" t="str">
        <f>IF($W452=CO$4,MAX(CO$1:CO451)+1,"")</f>
        <v/>
      </c>
      <c r="CP452" s="6" t="str">
        <f>IF($W452=CP$4,MAX(CP$1:CP451)+1,"")</f>
        <v/>
      </c>
      <c r="CQ452" s="6" t="str">
        <f>IF($W452=CQ$4,MAX(CQ$1:CQ451)+1,"")</f>
        <v/>
      </c>
      <c r="CR452" s="6" t="str">
        <f>IF($W452=CR$4,MAX(CR$1:CR451)+1,"")</f>
        <v/>
      </c>
      <c r="CS452" s="6" t="str">
        <f>IF($W452=CS$4,MAX(CS$1:CS451)+1,"")</f>
        <v/>
      </c>
      <c r="CT452" s="5">
        <f t="shared" si="95"/>
        <v>39</v>
      </c>
      <c r="CU452" s="6" t="str">
        <f t="shared" si="96"/>
        <v>1709901848964</v>
      </c>
      <c r="CV452" s="5" t="str">
        <f t="shared" si="97"/>
        <v>เด็กชาย</v>
      </c>
      <c r="CW452" s="5" t="str" cm="1">
        <f t="array" ref="CW452">RIGHT(F452,MIN(LEN(SUBSTITUTE(F452,รายชื่อนักเรียนแยกห้อง!$AD$5:$AD$8,""))))</f>
        <v>เสกศักดิ์</v>
      </c>
      <c r="CX452" s="6">
        <f t="shared" si="98"/>
        <v>0</v>
      </c>
      <c r="CY452" s="6" t="str">
        <f t="shared" si="99"/>
        <v/>
      </c>
      <c r="CZ452" s="5" t="str">
        <f t="shared" si="100"/>
        <v>มัธยมศึกษาปีที่ 3/4-0</v>
      </c>
      <c r="DA452" s="5" t="str">
        <f t="shared" si="101"/>
        <v>มัธยมศึกษาปีที่ 3/4-</v>
      </c>
      <c r="DC452" s="6" t="str">
        <f>IF(DB452="วิทย์-คณิต (เตรียมวิศวะ)",MAX($DC$1:DC451)+1,"")</f>
        <v/>
      </c>
      <c r="DD452" s="6" t="str">
        <f>IF(DB452="วิทย์-คณิต (วิทยาศาสตร์สุขภาพ)",MAX($DD$1:DD451)+1,"")</f>
        <v/>
      </c>
      <c r="DE452" s="6" t="str">
        <f>IF(DB452="ศิลป์การจัดการธุรกิจการค้าสมัยใหม่",MAX($DE$1:DE451)+1,"")</f>
        <v/>
      </c>
      <c r="DF452" s="6" t="str">
        <f>IF(DB452="ศิลป์ภาษาจีนเพื่อธุรกิจ 4.0",MAX($DF$1:DF451)+1,"")</f>
        <v/>
      </c>
      <c r="DG452" s="6" t="str">
        <f>IF(DB452="ศิลป์ภาษาอังกฤษเพื่อการสื่อสารธุรกิจ",MAX($DG$1:DG451)+1,"")</f>
        <v/>
      </c>
      <c r="DH452" s="6" t="str">
        <f>IF(DB452="นวัตกรรมการจัดการเกษตร",MAX($DH$1:DH451)+1,"")</f>
        <v/>
      </c>
      <c r="DI452" s="5">
        <f t="shared" si="102"/>
        <v>0</v>
      </c>
      <c r="DJ452" s="5" t="str">
        <f t="shared" si="103"/>
        <v>มัธยมศึกษาปีที่ 3/4-1</v>
      </c>
      <c r="DK452" s="5" t="str">
        <f t="shared" si="104"/>
        <v>-0</v>
      </c>
      <c r="DL452" s="5" t="str">
        <f t="shared" si="105"/>
        <v>มัธยมศึกษาปีที่ 3</v>
      </c>
    </row>
    <row r="453" spans="1:116">
      <c r="A453" s="5" t="str">
        <f t="shared" si="106"/>
        <v>มัธยมศึกษาปีที่ 3/4-2</v>
      </c>
      <c r="B453" s="5" t="str">
        <f t="shared" si="92"/>
        <v>ช68309-40</v>
      </c>
      <c r="C453" s="5" t="str">
        <f t="shared" si="93"/>
        <v>-0</v>
      </c>
      <c r="D453" s="8">
        <v>2</v>
      </c>
      <c r="E453" s="9" t="s">
        <v>1166</v>
      </c>
      <c r="F453" s="3" t="s">
        <v>1167</v>
      </c>
      <c r="G453" s="3" t="s">
        <v>1168</v>
      </c>
      <c r="H453" s="11">
        <v>1</v>
      </c>
      <c r="I453" s="11">
        <v>7</v>
      </c>
      <c r="J453" s="11">
        <v>0</v>
      </c>
      <c r="K453" s="11">
        <v>9</v>
      </c>
      <c r="L453" s="11">
        <v>9</v>
      </c>
      <c r="M453" s="11">
        <v>0</v>
      </c>
      <c r="N453" s="11">
        <v>1</v>
      </c>
      <c r="O453" s="11">
        <v>8</v>
      </c>
      <c r="P453" s="11">
        <v>7</v>
      </c>
      <c r="Q453" s="11">
        <v>0</v>
      </c>
      <c r="R453" s="11">
        <v>0</v>
      </c>
      <c r="S453" s="11">
        <v>0</v>
      </c>
      <c r="T453" s="11">
        <v>5</v>
      </c>
      <c r="U453" s="11" t="s">
        <v>586</v>
      </c>
      <c r="W453" s="6" t="str">
        <f>IF(X453="","",IF(X453=รายชื่อชมรม!$B$23,รายชื่อชมรม!$A$23,IF(X453=รายชื่อชมรม!$B$24,รายชื่อชมรม!$A$24,IF(X453=รายชื่อชมรม!$B$25,รายชื่อชมรม!$A$25,IF(X453=รายชื่อชมรม!$B$26,รายชื่อชมรม!$A$26,IF(X453=รายชื่อชมรม!$B$27,รายชื่อชมรม!$A$27,IF(X453=รายชื่อชมรม!$B$28,รายชื่อชมรม!$A$28,IF(X453=รายชื่อชมรม!$B$29,รายชื่อชมรม!$A$29,IF(X453=รายชื่อชมรม!$B$30,รายชื่อชมรม!$A$30,IF(X453=รายชื่อชมรม!$B$31,รายชื่อชมรม!$A$31,IF(X453=รายชื่อชมรม!$B$32,รายชื่อชมรม!$A$32,"-")))))))))))</f>
        <v>ช68309</v>
      </c>
      <c r="X453" s="6" t="s">
        <v>1410</v>
      </c>
      <c r="Y453" s="6" t="str">
        <f>IF(W453=0,"",IF(W453="-","",IF(W453="","",VLOOKUP(W453,รายชื่อชมรม!$A$3:$F$83,3,FALSE))))</f>
        <v>นางสาวจันทนา  เกิดจันทร์ตรง</v>
      </c>
      <c r="Z453" s="6" t="str">
        <f>IF(Y453=$Z$4,MAX(Z$1:$Z452)+1,"")</f>
        <v/>
      </c>
      <c r="AA453" s="6" t="str">
        <f>IF($Y453=AA$4,MAX(AA$1:AA452)+1,"")</f>
        <v/>
      </c>
      <c r="AB453" s="6" t="str">
        <f>IF($Y453=AB$4,MAX(AB$1:AB452)+1,"")</f>
        <v/>
      </c>
      <c r="AC453" s="6" t="str">
        <f>IF($Y453=AC$4,MAX(AC$1:AC452)+1,"")</f>
        <v/>
      </c>
      <c r="AD453" s="6" t="str">
        <f>IF($Y453=AD$4,MAX(AD$1:AD452)+1,"")</f>
        <v/>
      </c>
      <c r="AE453" s="6" t="str">
        <f>IF($Y453=AE$4,MAX(AE$1:AE452)+1,"")</f>
        <v/>
      </c>
      <c r="AF453" s="6" t="str">
        <f>IF($Y453=AF$4,MAX(AF$1:AF452)+1,"")</f>
        <v/>
      </c>
      <c r="AG453" s="6" t="str">
        <f>IF($Y453=AG$4,MAX(AG$1:AG452)+1,"")</f>
        <v/>
      </c>
      <c r="AH453" s="6">
        <f>IF($Y453=AH$4,MAX(AH$1:AH452)+1,"")</f>
        <v>108</v>
      </c>
      <c r="AI453" s="5">
        <f t="shared" si="94"/>
        <v>108</v>
      </c>
      <c r="AK453" s="6" t="str">
        <f>IF($W453=AK$4,MAX(AK$1:AK452)+1,"")</f>
        <v/>
      </c>
      <c r="AL453" s="6" t="str">
        <f>IF($W453=AL$4,MAX(AL$1:AL452)+1,"")</f>
        <v/>
      </c>
      <c r="AM453" s="6" t="str">
        <f>IF($W453=AM$4,MAX(AM$1:AM452)+1,"")</f>
        <v/>
      </c>
      <c r="AN453" s="6" t="str">
        <f>IF($W453=AN$4,MAX(AN$1:AN452)+1,"")</f>
        <v/>
      </c>
      <c r="AO453" s="6" t="str">
        <f>IF($W453=AO$4,MAX(AO$1:AO452)+1,"")</f>
        <v/>
      </c>
      <c r="AP453" s="6" t="str">
        <f>IF($W453=AP$4,MAX(AP$1:AP452)+1,"")</f>
        <v/>
      </c>
      <c r="AQ453" s="6" t="str">
        <f>IF($W453=AQ$4,MAX(AQ$1:AQ452)+1,"")</f>
        <v/>
      </c>
      <c r="AR453" s="6" t="str">
        <f>IF($W453=AR$4,MAX(AR$1:AR452)+1,"")</f>
        <v/>
      </c>
      <c r="AS453" s="6" t="str">
        <f>IF($W453=AS$4,MAX(AS$1:AS452)+1,"")</f>
        <v/>
      </c>
      <c r="AT453" s="6" t="str">
        <f>IF($W453=AT$4,MAX(AT$1:AT452)+1,"")</f>
        <v/>
      </c>
      <c r="AU453" s="6" t="str">
        <f>IF($W453=AU$4,MAX(AU$1:AU452)+1,"")</f>
        <v/>
      </c>
      <c r="AV453" s="6" t="str">
        <f>IF($W453=AV$4,MAX(AV$1:AV452)+1,"")</f>
        <v/>
      </c>
      <c r="AW453" s="6" t="str">
        <f>IF($W453=AW$4,MAX(AW$1:AW452)+1,"")</f>
        <v/>
      </c>
      <c r="AX453" s="6" t="str">
        <f>IF($W453=AX$4,MAX(AX$1:AX452)+1,"")</f>
        <v/>
      </c>
      <c r="AY453" s="6" t="str">
        <f>IF($W453=AY$4,MAX(AY$1:AY452)+1,"")</f>
        <v/>
      </c>
      <c r="AZ453" s="6" t="str">
        <f>IF($W453=AZ$4,MAX(AZ$1:AZ452)+1,"")</f>
        <v/>
      </c>
      <c r="BA453" s="6" t="str">
        <f>IF($W453=BA$4,MAX(BA$1:BA452)+1,"")</f>
        <v/>
      </c>
      <c r="BB453" s="6" t="str">
        <f>IF($W453=BB$4,MAX(BB$1:BB452)+1,"")</f>
        <v/>
      </c>
      <c r="BC453" s="6" t="str">
        <f>IF($W453=BC$4,MAX(BC$1:BC452)+1,"")</f>
        <v/>
      </c>
      <c r="BD453" s="6" t="str">
        <f>IF($W453=BD$4,MAX(BD$1:BD452)+1,"")</f>
        <v/>
      </c>
      <c r="BE453" s="6" t="str">
        <f>IF($W453=BE$4,MAX(BE$1:BE452)+1,"")</f>
        <v/>
      </c>
      <c r="BF453" s="6" t="str">
        <f>IF($W453=BF$4,MAX(BF$1:BF452)+1,"")</f>
        <v/>
      </c>
      <c r="BG453" s="6" t="str">
        <f>IF($W453=BG$4,MAX(BG$1:BG452)+1,"")</f>
        <v/>
      </c>
      <c r="BH453" s="6" t="str">
        <f>IF($W453=BH$4,MAX(BH$1:BH452)+1,"")</f>
        <v/>
      </c>
      <c r="BI453" s="6" t="str">
        <f>IF($W453=BI$4,MAX(BI$1:BI452)+1,"")</f>
        <v/>
      </c>
      <c r="BJ453" s="6" t="str">
        <f>IF($W453=BJ$4,MAX(BJ$1:BJ452)+1,"")</f>
        <v/>
      </c>
      <c r="BK453" s="6" t="str">
        <f>IF($W453=BK$4,MAX(BK$1:BK452)+1,"")</f>
        <v/>
      </c>
      <c r="BL453" s="6" t="str">
        <f>IF($W453=BL$4,MAX(BL$1:BL452)+1,"")</f>
        <v/>
      </c>
      <c r="BM453" s="6" t="str">
        <f>IF($W453=BM$4,MAX(BM$1:BM452)+1,"")</f>
        <v/>
      </c>
      <c r="BN453" s="6">
        <f>IF($W453=BN$4,MAX(BN$1:BN452)+1,"")</f>
        <v>40</v>
      </c>
      <c r="BO453" s="6" t="str">
        <f>IF($W453=BO$4,MAX(BO$1:BO452)+1,"")</f>
        <v/>
      </c>
      <c r="BP453" s="6" t="str">
        <f>IF($W453=BP$4,MAX(BP$1:BP452)+1,"")</f>
        <v/>
      </c>
      <c r="BQ453" s="6" t="str">
        <f>IF($W453=BQ$4,MAX(BQ$1:BQ452)+1,"")</f>
        <v/>
      </c>
      <c r="BR453" s="6" t="str">
        <f>IF($W453=BR$4,MAX(BR$1:BR452)+1,"")</f>
        <v/>
      </c>
      <c r="BS453" s="6" t="str">
        <f>IF($W453=BS$4,MAX(BS$1:BS452)+1,"")</f>
        <v/>
      </c>
      <c r="BT453" s="6" t="str">
        <f>IF($W453=BT$4,MAX(BT$1:BT452)+1,"")</f>
        <v/>
      </c>
      <c r="BU453" s="6" t="str">
        <f>IF($W453=BU$4,MAX(BU$1:BU452)+1,"")</f>
        <v/>
      </c>
      <c r="BV453" s="6" t="str">
        <f>IF($W453=BV$4,MAX(BV$1:BV452)+1,"")</f>
        <v/>
      </c>
      <c r="BW453" s="6" t="str">
        <f>IF($W453=BW$4,MAX(BW$1:BW452)+1,"")</f>
        <v/>
      </c>
      <c r="BX453" s="6" t="str">
        <f>IF($W453=BX$4,MAX(BX$1:BX452)+1,"")</f>
        <v/>
      </c>
      <c r="BY453" s="6" t="str">
        <f>IF($W453=BY$4,MAX(BY$1:BY452)+1,"")</f>
        <v/>
      </c>
      <c r="BZ453" s="6" t="str">
        <f>IF($W453=BZ$4,MAX(BZ$1:BZ452)+1,"")</f>
        <v/>
      </c>
      <c r="CA453" s="6" t="str">
        <f>IF($W453=CA$4,MAX(CA$1:CA452)+1,"")</f>
        <v/>
      </c>
      <c r="CB453" s="6" t="str">
        <f>IF($W453=CB$4,MAX(CB$1:CB452)+1,"")</f>
        <v/>
      </c>
      <c r="CC453" s="6" t="str">
        <f>IF($W453=CC$4,MAX(CC$1:CC452)+1,"")</f>
        <v/>
      </c>
      <c r="CD453" s="6" t="str">
        <f>IF($W453=CD$4,MAX(CD$1:CD452)+1,"")</f>
        <v/>
      </c>
      <c r="CE453" s="6" t="str">
        <f>IF($W453=CE$4,MAX(CE$1:CE452)+1,"")</f>
        <v/>
      </c>
      <c r="CF453" s="6" t="str">
        <f>IF($W453=CF$4,MAX(CF$1:CF452)+1,"")</f>
        <v/>
      </c>
      <c r="CG453" s="6" t="str">
        <f>IF($W453=CG$4,MAX(CG$1:CG452)+1,"")</f>
        <v/>
      </c>
      <c r="CH453" s="6" t="str">
        <f>IF($W453=CH$4,MAX(CH$1:CH452)+1,"")</f>
        <v/>
      </c>
      <c r="CI453" s="6" t="str">
        <f>IF($W453=CI$4,MAX(CI$1:CI452)+1,"")</f>
        <v/>
      </c>
      <c r="CJ453" s="6" t="str">
        <f>IF($W453=CJ$4,MAX(CJ$1:CJ452)+1,"")</f>
        <v/>
      </c>
      <c r="CK453" s="6" t="str">
        <f>IF($W453=CK$4,MAX(CK$1:CK452)+1,"")</f>
        <v/>
      </c>
      <c r="CL453" s="6" t="str">
        <f>IF($W453=CL$4,MAX(CL$1:CL452)+1,"")</f>
        <v/>
      </c>
      <c r="CM453" s="6" t="str">
        <f>IF($W453=CM$4,MAX(CM$1:CM452)+1,"")</f>
        <v/>
      </c>
      <c r="CN453" s="6" t="str">
        <f>IF($W453=CN$4,MAX(CN$1:CN452)+1,"")</f>
        <v/>
      </c>
      <c r="CO453" s="6" t="str">
        <f>IF($W453=CO$4,MAX(CO$1:CO452)+1,"")</f>
        <v/>
      </c>
      <c r="CP453" s="6" t="str">
        <f>IF($W453=CP$4,MAX(CP$1:CP452)+1,"")</f>
        <v/>
      </c>
      <c r="CQ453" s="6" t="str">
        <f>IF($W453=CQ$4,MAX(CQ$1:CQ452)+1,"")</f>
        <v/>
      </c>
      <c r="CR453" s="6" t="str">
        <f>IF($W453=CR$4,MAX(CR$1:CR452)+1,"")</f>
        <v/>
      </c>
      <c r="CS453" s="6" t="str">
        <f>IF($W453=CS$4,MAX(CS$1:CS452)+1,"")</f>
        <v/>
      </c>
      <c r="CT453" s="5">
        <f t="shared" si="95"/>
        <v>40</v>
      </c>
      <c r="CU453" s="6" t="str">
        <f t="shared" si="96"/>
        <v>1709901870005</v>
      </c>
      <c r="CV453" s="5" t="str">
        <f t="shared" si="97"/>
        <v>เด็กชาย</v>
      </c>
      <c r="CW453" s="5" t="str" cm="1">
        <f t="array" ref="CW453">RIGHT(F453,MIN(LEN(SUBSTITUTE(F453,รายชื่อนักเรียนแยกห้อง!$AD$5:$AD$8,""))))</f>
        <v>ปวีณ์กร</v>
      </c>
      <c r="CX453" s="6">
        <f t="shared" si="98"/>
        <v>0</v>
      </c>
      <c r="CY453" s="6" t="str">
        <f t="shared" si="99"/>
        <v/>
      </c>
      <c r="CZ453" s="5" t="str">
        <f t="shared" si="100"/>
        <v>มัธยมศึกษาปีที่ 3/4-0</v>
      </c>
      <c r="DA453" s="5" t="str">
        <f t="shared" si="101"/>
        <v>มัธยมศึกษาปีที่ 3/4-</v>
      </c>
      <c r="DC453" s="6" t="str">
        <f>IF(DB453="วิทย์-คณิต (เตรียมวิศวะ)",MAX($DC$1:DC452)+1,"")</f>
        <v/>
      </c>
      <c r="DD453" s="6" t="str">
        <f>IF(DB453="วิทย์-คณิต (วิทยาศาสตร์สุขภาพ)",MAX($DD$1:DD452)+1,"")</f>
        <v/>
      </c>
      <c r="DE453" s="6" t="str">
        <f>IF(DB453="ศิลป์การจัดการธุรกิจการค้าสมัยใหม่",MAX($DE$1:DE452)+1,"")</f>
        <v/>
      </c>
      <c r="DF453" s="6" t="str">
        <f>IF(DB453="ศิลป์ภาษาจีนเพื่อธุรกิจ 4.0",MAX($DF$1:DF452)+1,"")</f>
        <v/>
      </c>
      <c r="DG453" s="6" t="str">
        <f>IF(DB453="ศิลป์ภาษาอังกฤษเพื่อการสื่อสารธุรกิจ",MAX($DG$1:DG452)+1,"")</f>
        <v/>
      </c>
      <c r="DH453" s="6" t="str">
        <f>IF(DB453="นวัตกรรมการจัดการเกษตร",MAX($DH$1:DH452)+1,"")</f>
        <v/>
      </c>
      <c r="DI453" s="5">
        <f t="shared" si="102"/>
        <v>0</v>
      </c>
      <c r="DJ453" s="5" t="str">
        <f t="shared" si="103"/>
        <v>มัธยมศึกษาปีที่ 3/4-2</v>
      </c>
      <c r="DK453" s="5" t="str">
        <f t="shared" si="104"/>
        <v>-0</v>
      </c>
      <c r="DL453" s="5" t="str">
        <f t="shared" si="105"/>
        <v>มัธยมศึกษาปีที่ 3</v>
      </c>
    </row>
    <row r="454" spans="1:116">
      <c r="A454" s="5" t="str">
        <f t="shared" si="106"/>
        <v>มัธยมศึกษาปีที่ 3/4-3</v>
      </c>
      <c r="B454" s="5" t="str">
        <f t="shared" ref="B454:B517" si="107">W454&amp;"-"&amp;CT454</f>
        <v>ช68309-41</v>
      </c>
      <c r="C454" s="5" t="str">
        <f t="shared" ref="C454:C517" si="108">DB454&amp;"-"&amp;DI454</f>
        <v>-0</v>
      </c>
      <c r="D454" s="8">
        <v>3</v>
      </c>
      <c r="E454" s="9" t="s">
        <v>1169</v>
      </c>
      <c r="F454" s="3" t="s">
        <v>1170</v>
      </c>
      <c r="G454" s="3" t="s">
        <v>1171</v>
      </c>
      <c r="H454" s="11">
        <v>1</v>
      </c>
      <c r="I454" s="11">
        <v>7</v>
      </c>
      <c r="J454" s="11">
        <v>0</v>
      </c>
      <c r="K454" s="11">
        <v>9</v>
      </c>
      <c r="L454" s="11">
        <v>9</v>
      </c>
      <c r="M454" s="11">
        <v>0</v>
      </c>
      <c r="N454" s="11">
        <v>1</v>
      </c>
      <c r="O454" s="11">
        <v>8</v>
      </c>
      <c r="P454" s="11">
        <v>4</v>
      </c>
      <c r="Q454" s="11">
        <v>9</v>
      </c>
      <c r="R454" s="11">
        <v>8</v>
      </c>
      <c r="S454" s="11">
        <v>8</v>
      </c>
      <c r="T454" s="11">
        <v>0</v>
      </c>
      <c r="U454" s="11" t="s">
        <v>586</v>
      </c>
      <c r="W454" s="6" t="str">
        <f>IF(X454="","",IF(X454=รายชื่อชมรม!$B$23,รายชื่อชมรม!$A$23,IF(X454=รายชื่อชมรม!$B$24,รายชื่อชมรม!$A$24,IF(X454=รายชื่อชมรม!$B$25,รายชื่อชมรม!$A$25,IF(X454=รายชื่อชมรม!$B$26,รายชื่อชมรม!$A$26,IF(X454=รายชื่อชมรม!$B$27,รายชื่อชมรม!$A$27,IF(X454=รายชื่อชมรม!$B$28,รายชื่อชมรม!$A$28,IF(X454=รายชื่อชมรม!$B$29,รายชื่อชมรม!$A$29,IF(X454=รายชื่อชมรม!$B$30,รายชื่อชมรม!$A$30,IF(X454=รายชื่อชมรม!$B$31,รายชื่อชมรม!$A$31,IF(X454=รายชื่อชมรม!$B$32,รายชื่อชมรม!$A$32,"-")))))))))))</f>
        <v>ช68309</v>
      </c>
      <c r="X454" s="6" t="s">
        <v>1410</v>
      </c>
      <c r="Y454" s="6" t="str">
        <f>IF(W454=0,"",IF(W454="-","",IF(W454="","",VLOOKUP(W454,รายชื่อชมรม!$A$3:$F$83,3,FALSE))))</f>
        <v>นางสาวจันทนา  เกิดจันทร์ตรง</v>
      </c>
      <c r="Z454" s="6" t="str">
        <f>IF(Y454=$Z$4,MAX(Z$1:$Z453)+1,"")</f>
        <v/>
      </c>
      <c r="AA454" s="6" t="str">
        <f>IF($Y454=AA$4,MAX(AA$1:AA453)+1,"")</f>
        <v/>
      </c>
      <c r="AB454" s="6" t="str">
        <f>IF($Y454=AB$4,MAX(AB$1:AB453)+1,"")</f>
        <v/>
      </c>
      <c r="AC454" s="6" t="str">
        <f>IF($Y454=AC$4,MAX(AC$1:AC453)+1,"")</f>
        <v/>
      </c>
      <c r="AD454" s="6" t="str">
        <f>IF($Y454=AD$4,MAX(AD$1:AD453)+1,"")</f>
        <v/>
      </c>
      <c r="AE454" s="6" t="str">
        <f>IF($Y454=AE$4,MAX(AE$1:AE453)+1,"")</f>
        <v/>
      </c>
      <c r="AF454" s="6" t="str">
        <f>IF($Y454=AF$4,MAX(AF$1:AF453)+1,"")</f>
        <v/>
      </c>
      <c r="AG454" s="6" t="str">
        <f>IF($Y454=AG$4,MAX(AG$1:AG453)+1,"")</f>
        <v/>
      </c>
      <c r="AH454" s="6">
        <f>IF($Y454=AH$4,MAX(AH$1:AH453)+1,"")</f>
        <v>109</v>
      </c>
      <c r="AI454" s="5">
        <f t="shared" ref="AI454:AI517" si="109">SUM(Z454:AH454)</f>
        <v>109</v>
      </c>
      <c r="AK454" s="6" t="str">
        <f>IF($W454=AK$4,MAX(AK$1:AK453)+1,"")</f>
        <v/>
      </c>
      <c r="AL454" s="6" t="str">
        <f>IF($W454=AL$4,MAX(AL$1:AL453)+1,"")</f>
        <v/>
      </c>
      <c r="AM454" s="6" t="str">
        <f>IF($W454=AM$4,MAX(AM$1:AM453)+1,"")</f>
        <v/>
      </c>
      <c r="AN454" s="6" t="str">
        <f>IF($W454=AN$4,MAX(AN$1:AN453)+1,"")</f>
        <v/>
      </c>
      <c r="AO454" s="6" t="str">
        <f>IF($W454=AO$4,MAX(AO$1:AO453)+1,"")</f>
        <v/>
      </c>
      <c r="AP454" s="6" t="str">
        <f>IF($W454=AP$4,MAX(AP$1:AP453)+1,"")</f>
        <v/>
      </c>
      <c r="AQ454" s="6" t="str">
        <f>IF($W454=AQ$4,MAX(AQ$1:AQ453)+1,"")</f>
        <v/>
      </c>
      <c r="AR454" s="6" t="str">
        <f>IF($W454=AR$4,MAX(AR$1:AR453)+1,"")</f>
        <v/>
      </c>
      <c r="AS454" s="6" t="str">
        <f>IF($W454=AS$4,MAX(AS$1:AS453)+1,"")</f>
        <v/>
      </c>
      <c r="AT454" s="6" t="str">
        <f>IF($W454=AT$4,MAX(AT$1:AT453)+1,"")</f>
        <v/>
      </c>
      <c r="AU454" s="6" t="str">
        <f>IF($W454=AU$4,MAX(AU$1:AU453)+1,"")</f>
        <v/>
      </c>
      <c r="AV454" s="6" t="str">
        <f>IF($W454=AV$4,MAX(AV$1:AV453)+1,"")</f>
        <v/>
      </c>
      <c r="AW454" s="6" t="str">
        <f>IF($W454=AW$4,MAX(AW$1:AW453)+1,"")</f>
        <v/>
      </c>
      <c r="AX454" s="6" t="str">
        <f>IF($W454=AX$4,MAX(AX$1:AX453)+1,"")</f>
        <v/>
      </c>
      <c r="AY454" s="6" t="str">
        <f>IF($W454=AY$4,MAX(AY$1:AY453)+1,"")</f>
        <v/>
      </c>
      <c r="AZ454" s="6" t="str">
        <f>IF($W454=AZ$4,MAX(AZ$1:AZ453)+1,"")</f>
        <v/>
      </c>
      <c r="BA454" s="6" t="str">
        <f>IF($W454=BA$4,MAX(BA$1:BA453)+1,"")</f>
        <v/>
      </c>
      <c r="BB454" s="6" t="str">
        <f>IF($W454=BB$4,MAX(BB$1:BB453)+1,"")</f>
        <v/>
      </c>
      <c r="BC454" s="6" t="str">
        <f>IF($W454=BC$4,MAX(BC$1:BC453)+1,"")</f>
        <v/>
      </c>
      <c r="BD454" s="6" t="str">
        <f>IF($W454=BD$4,MAX(BD$1:BD453)+1,"")</f>
        <v/>
      </c>
      <c r="BE454" s="6" t="str">
        <f>IF($W454=BE$4,MAX(BE$1:BE453)+1,"")</f>
        <v/>
      </c>
      <c r="BF454" s="6" t="str">
        <f>IF($W454=BF$4,MAX(BF$1:BF453)+1,"")</f>
        <v/>
      </c>
      <c r="BG454" s="6" t="str">
        <f>IF($W454=BG$4,MAX(BG$1:BG453)+1,"")</f>
        <v/>
      </c>
      <c r="BH454" s="6" t="str">
        <f>IF($W454=BH$4,MAX(BH$1:BH453)+1,"")</f>
        <v/>
      </c>
      <c r="BI454" s="6" t="str">
        <f>IF($W454=BI$4,MAX(BI$1:BI453)+1,"")</f>
        <v/>
      </c>
      <c r="BJ454" s="6" t="str">
        <f>IF($W454=BJ$4,MAX(BJ$1:BJ453)+1,"")</f>
        <v/>
      </c>
      <c r="BK454" s="6" t="str">
        <f>IF($W454=BK$4,MAX(BK$1:BK453)+1,"")</f>
        <v/>
      </c>
      <c r="BL454" s="6" t="str">
        <f>IF($W454=BL$4,MAX(BL$1:BL453)+1,"")</f>
        <v/>
      </c>
      <c r="BM454" s="6" t="str">
        <f>IF($W454=BM$4,MAX(BM$1:BM453)+1,"")</f>
        <v/>
      </c>
      <c r="BN454" s="6">
        <f>IF($W454=BN$4,MAX(BN$1:BN453)+1,"")</f>
        <v>41</v>
      </c>
      <c r="BO454" s="6" t="str">
        <f>IF($W454=BO$4,MAX(BO$1:BO453)+1,"")</f>
        <v/>
      </c>
      <c r="BP454" s="6" t="str">
        <f>IF($W454=BP$4,MAX(BP$1:BP453)+1,"")</f>
        <v/>
      </c>
      <c r="BQ454" s="6" t="str">
        <f>IF($W454=BQ$4,MAX(BQ$1:BQ453)+1,"")</f>
        <v/>
      </c>
      <c r="BR454" s="6" t="str">
        <f>IF($W454=BR$4,MAX(BR$1:BR453)+1,"")</f>
        <v/>
      </c>
      <c r="BS454" s="6" t="str">
        <f>IF($W454=BS$4,MAX(BS$1:BS453)+1,"")</f>
        <v/>
      </c>
      <c r="BT454" s="6" t="str">
        <f>IF($W454=BT$4,MAX(BT$1:BT453)+1,"")</f>
        <v/>
      </c>
      <c r="BU454" s="6" t="str">
        <f>IF($W454=BU$4,MAX(BU$1:BU453)+1,"")</f>
        <v/>
      </c>
      <c r="BV454" s="6" t="str">
        <f>IF($W454=BV$4,MAX(BV$1:BV453)+1,"")</f>
        <v/>
      </c>
      <c r="BW454" s="6" t="str">
        <f>IF($W454=BW$4,MAX(BW$1:BW453)+1,"")</f>
        <v/>
      </c>
      <c r="BX454" s="6" t="str">
        <f>IF($W454=BX$4,MAX(BX$1:BX453)+1,"")</f>
        <v/>
      </c>
      <c r="BY454" s="6" t="str">
        <f>IF($W454=BY$4,MAX(BY$1:BY453)+1,"")</f>
        <v/>
      </c>
      <c r="BZ454" s="6" t="str">
        <f>IF($W454=BZ$4,MAX(BZ$1:BZ453)+1,"")</f>
        <v/>
      </c>
      <c r="CA454" s="6" t="str">
        <f>IF($W454=CA$4,MAX(CA$1:CA453)+1,"")</f>
        <v/>
      </c>
      <c r="CB454" s="6" t="str">
        <f>IF($W454=CB$4,MAX(CB$1:CB453)+1,"")</f>
        <v/>
      </c>
      <c r="CC454" s="6" t="str">
        <f>IF($W454=CC$4,MAX(CC$1:CC453)+1,"")</f>
        <v/>
      </c>
      <c r="CD454" s="6" t="str">
        <f>IF($W454=CD$4,MAX(CD$1:CD453)+1,"")</f>
        <v/>
      </c>
      <c r="CE454" s="6" t="str">
        <f>IF($W454=CE$4,MAX(CE$1:CE453)+1,"")</f>
        <v/>
      </c>
      <c r="CF454" s="6" t="str">
        <f>IF($W454=CF$4,MAX(CF$1:CF453)+1,"")</f>
        <v/>
      </c>
      <c r="CG454" s="6" t="str">
        <f>IF($W454=CG$4,MAX(CG$1:CG453)+1,"")</f>
        <v/>
      </c>
      <c r="CH454" s="6" t="str">
        <f>IF($W454=CH$4,MAX(CH$1:CH453)+1,"")</f>
        <v/>
      </c>
      <c r="CI454" s="6" t="str">
        <f>IF($W454=CI$4,MAX(CI$1:CI453)+1,"")</f>
        <v/>
      </c>
      <c r="CJ454" s="6" t="str">
        <f>IF($W454=CJ$4,MAX(CJ$1:CJ453)+1,"")</f>
        <v/>
      </c>
      <c r="CK454" s="6" t="str">
        <f>IF($W454=CK$4,MAX(CK$1:CK453)+1,"")</f>
        <v/>
      </c>
      <c r="CL454" s="6" t="str">
        <f>IF($W454=CL$4,MAX(CL$1:CL453)+1,"")</f>
        <v/>
      </c>
      <c r="CM454" s="6" t="str">
        <f>IF($W454=CM$4,MAX(CM$1:CM453)+1,"")</f>
        <v/>
      </c>
      <c r="CN454" s="6" t="str">
        <f>IF($W454=CN$4,MAX(CN$1:CN453)+1,"")</f>
        <v/>
      </c>
      <c r="CO454" s="6" t="str">
        <f>IF($W454=CO$4,MAX(CO$1:CO453)+1,"")</f>
        <v/>
      </c>
      <c r="CP454" s="6" t="str">
        <f>IF($W454=CP$4,MAX(CP$1:CP453)+1,"")</f>
        <v/>
      </c>
      <c r="CQ454" s="6" t="str">
        <f>IF($W454=CQ$4,MAX(CQ$1:CQ453)+1,"")</f>
        <v/>
      </c>
      <c r="CR454" s="6" t="str">
        <f>IF($W454=CR$4,MAX(CR$1:CR453)+1,"")</f>
        <v/>
      </c>
      <c r="CS454" s="6" t="str">
        <f>IF($W454=CS$4,MAX(CS$1:CS453)+1,"")</f>
        <v/>
      </c>
      <c r="CT454" s="5">
        <f t="shared" ref="CT454:CT517" si="110">SUM(AK454:CS454)</f>
        <v>41</v>
      </c>
      <c r="CU454" s="6" t="str">
        <f t="shared" ref="CU454:CU517" si="111">H454&amp;I454&amp;J454&amp;K454&amp;L454&amp;M454&amp;N454&amp;O454&amp;P454&amp;Q454&amp;R454&amp;S454&amp;T454</f>
        <v>1709901849880</v>
      </c>
      <c r="CV454" s="5" t="str">
        <f t="shared" ref="CV454:CV517" si="112">LEFT(F454,MIN(LEN(SUBSTITUTE(F454,CW454,""))))</f>
        <v>เด็กชาย</v>
      </c>
      <c r="CW454" s="5" t="str" cm="1">
        <f t="array" ref="CW454">RIGHT(F454,MIN(LEN(SUBSTITUTE(F454,รายชื่อนักเรียนแยกห้อง!$AD$5:$AD$8,""))))</f>
        <v>ธีรภัทร</v>
      </c>
      <c r="CX454" s="6">
        <f t="shared" ref="CX454:CX517" si="113">IF(CV454="เด็กชาย",V454,IF(CV454="นาย",V454,""))</f>
        <v>0</v>
      </c>
      <c r="CY454" s="6" t="str">
        <f t="shared" ref="CY454:CY517" si="114">IF(CV454="เด็กหญิง",V454,IF(CV454="นางสาว",V454,""))</f>
        <v/>
      </c>
      <c r="CZ454" s="5" t="str">
        <f t="shared" ref="CZ454:CZ517" si="115">U454&amp;"-"&amp;CX454</f>
        <v>มัธยมศึกษาปีที่ 3/4-0</v>
      </c>
      <c r="DA454" s="5" t="str">
        <f t="shared" ref="DA454:DA517" si="116">U454&amp;"-"&amp;CY454</f>
        <v>มัธยมศึกษาปีที่ 3/4-</v>
      </c>
      <c r="DC454" s="6" t="str">
        <f>IF(DB454="วิทย์-คณิต (เตรียมวิศวะ)",MAX($DC$1:DC453)+1,"")</f>
        <v/>
      </c>
      <c r="DD454" s="6" t="str">
        <f>IF(DB454="วิทย์-คณิต (วิทยาศาสตร์สุขภาพ)",MAX($DD$1:DD453)+1,"")</f>
        <v/>
      </c>
      <c r="DE454" s="6" t="str">
        <f>IF(DB454="ศิลป์การจัดการธุรกิจการค้าสมัยใหม่",MAX($DE$1:DE453)+1,"")</f>
        <v/>
      </c>
      <c r="DF454" s="6" t="str">
        <f>IF(DB454="ศิลป์ภาษาจีนเพื่อธุรกิจ 4.0",MAX($DF$1:DF453)+1,"")</f>
        <v/>
      </c>
      <c r="DG454" s="6" t="str">
        <f>IF(DB454="ศิลป์ภาษาอังกฤษเพื่อการสื่อสารธุรกิจ",MAX($DG$1:DG453)+1,"")</f>
        <v/>
      </c>
      <c r="DH454" s="6" t="str">
        <f>IF(DB454="นวัตกรรมการจัดการเกษตร",MAX($DH$1:DH453)+1,"")</f>
        <v/>
      </c>
      <c r="DI454" s="5">
        <f t="shared" ref="DI454:DI517" si="117">SUM(DC454:DH454)</f>
        <v>0</v>
      </c>
      <c r="DJ454" s="5" t="str">
        <f t="shared" ref="DJ454:DJ517" si="118">U454&amp;"-"&amp;D454</f>
        <v>มัธยมศึกษาปีที่ 3/4-3</v>
      </c>
      <c r="DK454" s="5" t="str">
        <f t="shared" ref="DK454:DK517" si="119">DB454&amp;"-"&amp;DI454</f>
        <v>-0</v>
      </c>
      <c r="DL454" s="5" t="str">
        <f t="shared" ref="DL454:DL517" si="120">LEFT(U454,17)</f>
        <v>มัธยมศึกษาปีที่ 3</v>
      </c>
    </row>
    <row r="455" spans="1:116">
      <c r="A455" s="5" t="str">
        <f t="shared" si="106"/>
        <v>มัธยมศึกษาปีที่ 3/4-4</v>
      </c>
      <c r="B455" s="5" t="str">
        <f t="shared" si="107"/>
        <v>ช68309-42</v>
      </c>
      <c r="C455" s="5" t="str">
        <f t="shared" si="108"/>
        <v>-0</v>
      </c>
      <c r="D455" s="8">
        <v>4</v>
      </c>
      <c r="E455" s="9" t="s">
        <v>1172</v>
      </c>
      <c r="F455" s="3" t="s">
        <v>2114</v>
      </c>
      <c r="G455" s="3" t="s">
        <v>2115</v>
      </c>
      <c r="H455" s="11">
        <v>1</v>
      </c>
      <c r="I455" s="11">
        <v>7</v>
      </c>
      <c r="J455" s="11">
        <v>0</v>
      </c>
      <c r="K455" s="11">
        <v>9</v>
      </c>
      <c r="L455" s="11">
        <v>9</v>
      </c>
      <c r="M455" s="11">
        <v>0</v>
      </c>
      <c r="N455" s="11">
        <v>1</v>
      </c>
      <c r="O455" s="11">
        <v>8</v>
      </c>
      <c r="P455" s="11">
        <v>2</v>
      </c>
      <c r="Q455" s="11">
        <v>8</v>
      </c>
      <c r="R455" s="11">
        <v>8</v>
      </c>
      <c r="S455" s="11">
        <v>6</v>
      </c>
      <c r="T455" s="11">
        <v>6</v>
      </c>
      <c r="U455" s="11" t="s">
        <v>586</v>
      </c>
      <c r="W455" s="6" t="str">
        <f>IF(X455="","",IF(X455=รายชื่อชมรม!$B$23,รายชื่อชมรม!$A$23,IF(X455=รายชื่อชมรม!$B$24,รายชื่อชมรม!$A$24,IF(X455=รายชื่อชมรม!$B$25,รายชื่อชมรม!$A$25,IF(X455=รายชื่อชมรม!$B$26,รายชื่อชมรม!$A$26,IF(X455=รายชื่อชมรม!$B$27,รายชื่อชมรม!$A$27,IF(X455=รายชื่อชมรม!$B$28,รายชื่อชมรม!$A$28,IF(X455=รายชื่อชมรม!$B$29,รายชื่อชมรม!$A$29,IF(X455=รายชื่อชมรม!$B$30,รายชื่อชมรม!$A$30,IF(X455=รายชื่อชมรม!$B$31,รายชื่อชมรม!$A$31,IF(X455=รายชื่อชมรม!$B$32,รายชื่อชมรม!$A$32,"-")))))))))))</f>
        <v>ช68309</v>
      </c>
      <c r="X455" s="6" t="s">
        <v>1410</v>
      </c>
      <c r="Y455" s="6" t="str">
        <f>IF(W455=0,"",IF(W455="-","",IF(W455="","",VLOOKUP(W455,รายชื่อชมรม!$A$3:$F$83,3,FALSE))))</f>
        <v>นางสาวจันทนา  เกิดจันทร์ตรง</v>
      </c>
      <c r="Z455" s="6" t="str">
        <f>IF(Y455=$Z$4,MAX(Z$1:$Z454)+1,"")</f>
        <v/>
      </c>
      <c r="AA455" s="6" t="str">
        <f>IF($Y455=AA$4,MAX(AA$1:AA454)+1,"")</f>
        <v/>
      </c>
      <c r="AB455" s="6" t="str">
        <f>IF($Y455=AB$4,MAX(AB$1:AB454)+1,"")</f>
        <v/>
      </c>
      <c r="AC455" s="6" t="str">
        <f>IF($Y455=AC$4,MAX(AC$1:AC454)+1,"")</f>
        <v/>
      </c>
      <c r="AD455" s="6" t="str">
        <f>IF($Y455=AD$4,MAX(AD$1:AD454)+1,"")</f>
        <v/>
      </c>
      <c r="AE455" s="6" t="str">
        <f>IF($Y455=AE$4,MAX(AE$1:AE454)+1,"")</f>
        <v/>
      </c>
      <c r="AF455" s="6" t="str">
        <f>IF($Y455=AF$4,MAX(AF$1:AF454)+1,"")</f>
        <v/>
      </c>
      <c r="AG455" s="6" t="str">
        <f>IF($Y455=AG$4,MAX(AG$1:AG454)+1,"")</f>
        <v/>
      </c>
      <c r="AH455" s="6">
        <f>IF($Y455=AH$4,MAX(AH$1:AH454)+1,"")</f>
        <v>110</v>
      </c>
      <c r="AI455" s="5">
        <f t="shared" si="109"/>
        <v>110</v>
      </c>
      <c r="AK455" s="6" t="str">
        <f>IF($W455=AK$4,MAX(AK$1:AK454)+1,"")</f>
        <v/>
      </c>
      <c r="AL455" s="6" t="str">
        <f>IF($W455=AL$4,MAX(AL$1:AL454)+1,"")</f>
        <v/>
      </c>
      <c r="AM455" s="6" t="str">
        <f>IF($W455=AM$4,MAX(AM$1:AM454)+1,"")</f>
        <v/>
      </c>
      <c r="AN455" s="6" t="str">
        <f>IF($W455=AN$4,MAX(AN$1:AN454)+1,"")</f>
        <v/>
      </c>
      <c r="AO455" s="6" t="str">
        <f>IF($W455=AO$4,MAX(AO$1:AO454)+1,"")</f>
        <v/>
      </c>
      <c r="AP455" s="6" t="str">
        <f>IF($W455=AP$4,MAX(AP$1:AP454)+1,"")</f>
        <v/>
      </c>
      <c r="AQ455" s="6" t="str">
        <f>IF($W455=AQ$4,MAX(AQ$1:AQ454)+1,"")</f>
        <v/>
      </c>
      <c r="AR455" s="6" t="str">
        <f>IF($W455=AR$4,MAX(AR$1:AR454)+1,"")</f>
        <v/>
      </c>
      <c r="AS455" s="6" t="str">
        <f>IF($W455=AS$4,MAX(AS$1:AS454)+1,"")</f>
        <v/>
      </c>
      <c r="AT455" s="6" t="str">
        <f>IF($W455=AT$4,MAX(AT$1:AT454)+1,"")</f>
        <v/>
      </c>
      <c r="AU455" s="6" t="str">
        <f>IF($W455=AU$4,MAX(AU$1:AU454)+1,"")</f>
        <v/>
      </c>
      <c r="AV455" s="6" t="str">
        <f>IF($W455=AV$4,MAX(AV$1:AV454)+1,"")</f>
        <v/>
      </c>
      <c r="AW455" s="6" t="str">
        <f>IF($W455=AW$4,MAX(AW$1:AW454)+1,"")</f>
        <v/>
      </c>
      <c r="AX455" s="6" t="str">
        <f>IF($W455=AX$4,MAX(AX$1:AX454)+1,"")</f>
        <v/>
      </c>
      <c r="AY455" s="6" t="str">
        <f>IF($W455=AY$4,MAX(AY$1:AY454)+1,"")</f>
        <v/>
      </c>
      <c r="AZ455" s="6" t="str">
        <f>IF($W455=AZ$4,MAX(AZ$1:AZ454)+1,"")</f>
        <v/>
      </c>
      <c r="BA455" s="6" t="str">
        <f>IF($W455=BA$4,MAX(BA$1:BA454)+1,"")</f>
        <v/>
      </c>
      <c r="BB455" s="6" t="str">
        <f>IF($W455=BB$4,MAX(BB$1:BB454)+1,"")</f>
        <v/>
      </c>
      <c r="BC455" s="6" t="str">
        <f>IF($W455=BC$4,MAX(BC$1:BC454)+1,"")</f>
        <v/>
      </c>
      <c r="BD455" s="6" t="str">
        <f>IF($W455=BD$4,MAX(BD$1:BD454)+1,"")</f>
        <v/>
      </c>
      <c r="BE455" s="6" t="str">
        <f>IF($W455=BE$4,MAX(BE$1:BE454)+1,"")</f>
        <v/>
      </c>
      <c r="BF455" s="6" t="str">
        <f>IF($W455=BF$4,MAX(BF$1:BF454)+1,"")</f>
        <v/>
      </c>
      <c r="BG455" s="6" t="str">
        <f>IF($W455=BG$4,MAX(BG$1:BG454)+1,"")</f>
        <v/>
      </c>
      <c r="BH455" s="6" t="str">
        <f>IF($W455=BH$4,MAX(BH$1:BH454)+1,"")</f>
        <v/>
      </c>
      <c r="BI455" s="6" t="str">
        <f>IF($W455=BI$4,MAX(BI$1:BI454)+1,"")</f>
        <v/>
      </c>
      <c r="BJ455" s="6" t="str">
        <f>IF($W455=BJ$4,MAX(BJ$1:BJ454)+1,"")</f>
        <v/>
      </c>
      <c r="BK455" s="6" t="str">
        <f>IF($W455=BK$4,MAX(BK$1:BK454)+1,"")</f>
        <v/>
      </c>
      <c r="BL455" s="6" t="str">
        <f>IF($W455=BL$4,MAX(BL$1:BL454)+1,"")</f>
        <v/>
      </c>
      <c r="BM455" s="6" t="str">
        <f>IF($W455=BM$4,MAX(BM$1:BM454)+1,"")</f>
        <v/>
      </c>
      <c r="BN455" s="6">
        <f>IF($W455=BN$4,MAX(BN$1:BN454)+1,"")</f>
        <v>42</v>
      </c>
      <c r="BO455" s="6" t="str">
        <f>IF($W455=BO$4,MAX(BO$1:BO454)+1,"")</f>
        <v/>
      </c>
      <c r="BP455" s="6" t="str">
        <f>IF($W455=BP$4,MAX(BP$1:BP454)+1,"")</f>
        <v/>
      </c>
      <c r="BQ455" s="6" t="str">
        <f>IF($W455=BQ$4,MAX(BQ$1:BQ454)+1,"")</f>
        <v/>
      </c>
      <c r="BR455" s="6" t="str">
        <f>IF($W455=BR$4,MAX(BR$1:BR454)+1,"")</f>
        <v/>
      </c>
      <c r="BS455" s="6" t="str">
        <f>IF($W455=BS$4,MAX(BS$1:BS454)+1,"")</f>
        <v/>
      </c>
      <c r="BT455" s="6" t="str">
        <f>IF($W455=BT$4,MAX(BT$1:BT454)+1,"")</f>
        <v/>
      </c>
      <c r="BU455" s="6" t="str">
        <f>IF($W455=BU$4,MAX(BU$1:BU454)+1,"")</f>
        <v/>
      </c>
      <c r="BV455" s="6" t="str">
        <f>IF($W455=BV$4,MAX(BV$1:BV454)+1,"")</f>
        <v/>
      </c>
      <c r="BW455" s="6" t="str">
        <f>IF($W455=BW$4,MAX(BW$1:BW454)+1,"")</f>
        <v/>
      </c>
      <c r="BX455" s="6" t="str">
        <f>IF($W455=BX$4,MAX(BX$1:BX454)+1,"")</f>
        <v/>
      </c>
      <c r="BY455" s="6" t="str">
        <f>IF($W455=BY$4,MAX(BY$1:BY454)+1,"")</f>
        <v/>
      </c>
      <c r="BZ455" s="6" t="str">
        <f>IF($W455=BZ$4,MAX(BZ$1:BZ454)+1,"")</f>
        <v/>
      </c>
      <c r="CA455" s="6" t="str">
        <f>IF($W455=CA$4,MAX(CA$1:CA454)+1,"")</f>
        <v/>
      </c>
      <c r="CB455" s="6" t="str">
        <f>IF($W455=CB$4,MAX(CB$1:CB454)+1,"")</f>
        <v/>
      </c>
      <c r="CC455" s="6" t="str">
        <f>IF($W455=CC$4,MAX(CC$1:CC454)+1,"")</f>
        <v/>
      </c>
      <c r="CD455" s="6" t="str">
        <f>IF($W455=CD$4,MAX(CD$1:CD454)+1,"")</f>
        <v/>
      </c>
      <c r="CE455" s="6" t="str">
        <f>IF($W455=CE$4,MAX(CE$1:CE454)+1,"")</f>
        <v/>
      </c>
      <c r="CF455" s="6" t="str">
        <f>IF($W455=CF$4,MAX(CF$1:CF454)+1,"")</f>
        <v/>
      </c>
      <c r="CG455" s="6" t="str">
        <f>IF($W455=CG$4,MAX(CG$1:CG454)+1,"")</f>
        <v/>
      </c>
      <c r="CH455" s="6" t="str">
        <f>IF($W455=CH$4,MAX(CH$1:CH454)+1,"")</f>
        <v/>
      </c>
      <c r="CI455" s="6" t="str">
        <f>IF($W455=CI$4,MAX(CI$1:CI454)+1,"")</f>
        <v/>
      </c>
      <c r="CJ455" s="6" t="str">
        <f>IF($W455=CJ$4,MAX(CJ$1:CJ454)+1,"")</f>
        <v/>
      </c>
      <c r="CK455" s="6" t="str">
        <f>IF($W455=CK$4,MAX(CK$1:CK454)+1,"")</f>
        <v/>
      </c>
      <c r="CL455" s="6" t="str">
        <f>IF($W455=CL$4,MAX(CL$1:CL454)+1,"")</f>
        <v/>
      </c>
      <c r="CM455" s="6" t="str">
        <f>IF($W455=CM$4,MAX(CM$1:CM454)+1,"")</f>
        <v/>
      </c>
      <c r="CN455" s="6" t="str">
        <f>IF($W455=CN$4,MAX(CN$1:CN454)+1,"")</f>
        <v/>
      </c>
      <c r="CO455" s="6" t="str">
        <f>IF($W455=CO$4,MAX(CO$1:CO454)+1,"")</f>
        <v/>
      </c>
      <c r="CP455" s="6" t="str">
        <f>IF($W455=CP$4,MAX(CP$1:CP454)+1,"")</f>
        <v/>
      </c>
      <c r="CQ455" s="6" t="str">
        <f>IF($W455=CQ$4,MAX(CQ$1:CQ454)+1,"")</f>
        <v/>
      </c>
      <c r="CR455" s="6" t="str">
        <f>IF($W455=CR$4,MAX(CR$1:CR454)+1,"")</f>
        <v/>
      </c>
      <c r="CS455" s="6" t="str">
        <f>IF($W455=CS$4,MAX(CS$1:CS454)+1,"")</f>
        <v/>
      </c>
      <c r="CT455" s="5">
        <f t="shared" si="110"/>
        <v>42</v>
      </c>
      <c r="CU455" s="6" t="str">
        <f t="shared" si="111"/>
        <v>1709901828866</v>
      </c>
      <c r="CV455" s="5" t="str">
        <f t="shared" si="112"/>
        <v>เด็กชาย</v>
      </c>
      <c r="CW455" s="5" t="str" cm="1">
        <f t="array" ref="CW455">RIGHT(F455,MIN(LEN(SUBSTITUTE(F455,รายชื่อนักเรียนแยกห้อง!$AD$5:$AD$8,""))))</f>
        <v xml:space="preserve">กิตติพงษ์             </v>
      </c>
      <c r="CX455" s="6">
        <f t="shared" si="113"/>
        <v>0</v>
      </c>
      <c r="CY455" s="6" t="str">
        <f t="shared" si="114"/>
        <v/>
      </c>
      <c r="CZ455" s="5" t="str">
        <f t="shared" si="115"/>
        <v>มัธยมศึกษาปีที่ 3/4-0</v>
      </c>
      <c r="DA455" s="5" t="str">
        <f t="shared" si="116"/>
        <v>มัธยมศึกษาปีที่ 3/4-</v>
      </c>
      <c r="DC455" s="6" t="str">
        <f>IF(DB455="วิทย์-คณิต (เตรียมวิศวะ)",MAX($DC$1:DC454)+1,"")</f>
        <v/>
      </c>
      <c r="DD455" s="6" t="str">
        <f>IF(DB455="วิทย์-คณิต (วิทยาศาสตร์สุขภาพ)",MAX($DD$1:DD454)+1,"")</f>
        <v/>
      </c>
      <c r="DE455" s="6" t="str">
        <f>IF(DB455="ศิลป์การจัดการธุรกิจการค้าสมัยใหม่",MAX($DE$1:DE454)+1,"")</f>
        <v/>
      </c>
      <c r="DF455" s="6" t="str">
        <f>IF(DB455="ศิลป์ภาษาจีนเพื่อธุรกิจ 4.0",MAX($DF$1:DF454)+1,"")</f>
        <v/>
      </c>
      <c r="DG455" s="6" t="str">
        <f>IF(DB455="ศิลป์ภาษาอังกฤษเพื่อการสื่อสารธุรกิจ",MAX($DG$1:DG454)+1,"")</f>
        <v/>
      </c>
      <c r="DH455" s="6" t="str">
        <f>IF(DB455="นวัตกรรมการจัดการเกษตร",MAX($DH$1:DH454)+1,"")</f>
        <v/>
      </c>
      <c r="DI455" s="5">
        <f t="shared" si="117"/>
        <v>0</v>
      </c>
      <c r="DJ455" s="5" t="str">
        <f t="shared" si="118"/>
        <v>มัธยมศึกษาปีที่ 3/4-4</v>
      </c>
      <c r="DK455" s="5" t="str">
        <f t="shared" si="119"/>
        <v>-0</v>
      </c>
      <c r="DL455" s="5" t="str">
        <f t="shared" si="120"/>
        <v>มัธยมศึกษาปีที่ 3</v>
      </c>
    </row>
    <row r="456" spans="1:116">
      <c r="A456" s="5" t="str">
        <f t="shared" si="106"/>
        <v>มัธยมศึกษาปีที่ 3/4-5</v>
      </c>
      <c r="B456" s="5" t="str">
        <f t="shared" si="107"/>
        <v>ช68309-43</v>
      </c>
      <c r="C456" s="5" t="str">
        <f t="shared" si="108"/>
        <v>-0</v>
      </c>
      <c r="D456" s="8">
        <v>5</v>
      </c>
      <c r="E456" s="9" t="s">
        <v>1173</v>
      </c>
      <c r="F456" s="3" t="s">
        <v>1174</v>
      </c>
      <c r="G456" s="3" t="s">
        <v>1175</v>
      </c>
      <c r="H456" s="11">
        <v>1</v>
      </c>
      <c r="I456" s="11">
        <v>7</v>
      </c>
      <c r="J456" s="11">
        <v>0</v>
      </c>
      <c r="K456" s="11">
        <v>9</v>
      </c>
      <c r="L456" s="11">
        <v>9</v>
      </c>
      <c r="M456" s="11">
        <v>0</v>
      </c>
      <c r="N456" s="11">
        <v>1</v>
      </c>
      <c r="O456" s="11">
        <v>8</v>
      </c>
      <c r="P456" s="11">
        <v>3</v>
      </c>
      <c r="Q456" s="11">
        <v>1</v>
      </c>
      <c r="R456" s="11">
        <v>5</v>
      </c>
      <c r="S456" s="11">
        <v>8</v>
      </c>
      <c r="T456" s="11">
        <v>1</v>
      </c>
      <c r="U456" s="11" t="s">
        <v>586</v>
      </c>
      <c r="W456" s="6" t="str">
        <f>IF(X456="","",IF(X456=รายชื่อชมรม!$B$23,รายชื่อชมรม!$A$23,IF(X456=รายชื่อชมรม!$B$24,รายชื่อชมรม!$A$24,IF(X456=รายชื่อชมรม!$B$25,รายชื่อชมรม!$A$25,IF(X456=รายชื่อชมรม!$B$26,รายชื่อชมรม!$A$26,IF(X456=รายชื่อชมรม!$B$27,รายชื่อชมรม!$A$27,IF(X456=รายชื่อชมรม!$B$28,รายชื่อชมรม!$A$28,IF(X456=รายชื่อชมรม!$B$29,รายชื่อชมรม!$A$29,IF(X456=รายชื่อชมรม!$B$30,รายชื่อชมรม!$A$30,IF(X456=รายชื่อชมรม!$B$31,รายชื่อชมรม!$A$31,IF(X456=รายชื่อชมรม!$B$32,รายชื่อชมรม!$A$32,"-")))))))))))</f>
        <v>ช68309</v>
      </c>
      <c r="X456" s="6" t="s">
        <v>1410</v>
      </c>
      <c r="Y456" s="6" t="str">
        <f>IF(W456=0,"",IF(W456="-","",IF(W456="","",VLOOKUP(W456,รายชื่อชมรม!$A$3:$F$83,3,FALSE))))</f>
        <v>นางสาวจันทนา  เกิดจันทร์ตรง</v>
      </c>
      <c r="Z456" s="6" t="str">
        <f>IF(Y456=$Z$4,MAX(Z$1:$Z455)+1,"")</f>
        <v/>
      </c>
      <c r="AA456" s="6" t="str">
        <f>IF($Y456=AA$4,MAX(AA$1:AA455)+1,"")</f>
        <v/>
      </c>
      <c r="AB456" s="6" t="str">
        <f>IF($Y456=AB$4,MAX(AB$1:AB455)+1,"")</f>
        <v/>
      </c>
      <c r="AC456" s="6" t="str">
        <f>IF($Y456=AC$4,MAX(AC$1:AC455)+1,"")</f>
        <v/>
      </c>
      <c r="AD456" s="6" t="str">
        <f>IF($Y456=AD$4,MAX(AD$1:AD455)+1,"")</f>
        <v/>
      </c>
      <c r="AE456" s="6" t="str">
        <f>IF($Y456=AE$4,MAX(AE$1:AE455)+1,"")</f>
        <v/>
      </c>
      <c r="AF456" s="6" t="str">
        <f>IF($Y456=AF$4,MAX(AF$1:AF455)+1,"")</f>
        <v/>
      </c>
      <c r="AG456" s="6" t="str">
        <f>IF($Y456=AG$4,MAX(AG$1:AG455)+1,"")</f>
        <v/>
      </c>
      <c r="AH456" s="6">
        <f>IF($Y456=AH$4,MAX(AH$1:AH455)+1,"")</f>
        <v>111</v>
      </c>
      <c r="AI456" s="5">
        <f t="shared" si="109"/>
        <v>111</v>
      </c>
      <c r="AK456" s="6" t="str">
        <f>IF($W456=AK$4,MAX(AK$1:AK455)+1,"")</f>
        <v/>
      </c>
      <c r="AL456" s="6" t="str">
        <f>IF($W456=AL$4,MAX(AL$1:AL455)+1,"")</f>
        <v/>
      </c>
      <c r="AM456" s="6" t="str">
        <f>IF($W456=AM$4,MAX(AM$1:AM455)+1,"")</f>
        <v/>
      </c>
      <c r="AN456" s="6" t="str">
        <f>IF($W456=AN$4,MAX(AN$1:AN455)+1,"")</f>
        <v/>
      </c>
      <c r="AO456" s="6" t="str">
        <f>IF($W456=AO$4,MAX(AO$1:AO455)+1,"")</f>
        <v/>
      </c>
      <c r="AP456" s="6" t="str">
        <f>IF($W456=AP$4,MAX(AP$1:AP455)+1,"")</f>
        <v/>
      </c>
      <c r="AQ456" s="6" t="str">
        <f>IF($W456=AQ$4,MAX(AQ$1:AQ455)+1,"")</f>
        <v/>
      </c>
      <c r="AR456" s="6" t="str">
        <f>IF($W456=AR$4,MAX(AR$1:AR455)+1,"")</f>
        <v/>
      </c>
      <c r="AS456" s="6" t="str">
        <f>IF($W456=AS$4,MAX(AS$1:AS455)+1,"")</f>
        <v/>
      </c>
      <c r="AT456" s="6" t="str">
        <f>IF($W456=AT$4,MAX(AT$1:AT455)+1,"")</f>
        <v/>
      </c>
      <c r="AU456" s="6" t="str">
        <f>IF($W456=AU$4,MAX(AU$1:AU455)+1,"")</f>
        <v/>
      </c>
      <c r="AV456" s="6" t="str">
        <f>IF($W456=AV$4,MAX(AV$1:AV455)+1,"")</f>
        <v/>
      </c>
      <c r="AW456" s="6" t="str">
        <f>IF($W456=AW$4,MAX(AW$1:AW455)+1,"")</f>
        <v/>
      </c>
      <c r="AX456" s="6" t="str">
        <f>IF($W456=AX$4,MAX(AX$1:AX455)+1,"")</f>
        <v/>
      </c>
      <c r="AY456" s="6" t="str">
        <f>IF($W456=AY$4,MAX(AY$1:AY455)+1,"")</f>
        <v/>
      </c>
      <c r="AZ456" s="6" t="str">
        <f>IF($W456=AZ$4,MAX(AZ$1:AZ455)+1,"")</f>
        <v/>
      </c>
      <c r="BA456" s="6" t="str">
        <f>IF($W456=BA$4,MAX(BA$1:BA455)+1,"")</f>
        <v/>
      </c>
      <c r="BB456" s="6" t="str">
        <f>IF($W456=BB$4,MAX(BB$1:BB455)+1,"")</f>
        <v/>
      </c>
      <c r="BC456" s="6" t="str">
        <f>IF($W456=BC$4,MAX(BC$1:BC455)+1,"")</f>
        <v/>
      </c>
      <c r="BD456" s="6" t="str">
        <f>IF($W456=BD$4,MAX(BD$1:BD455)+1,"")</f>
        <v/>
      </c>
      <c r="BE456" s="6" t="str">
        <f>IF($W456=BE$4,MAX(BE$1:BE455)+1,"")</f>
        <v/>
      </c>
      <c r="BF456" s="6" t="str">
        <f>IF($W456=BF$4,MAX(BF$1:BF455)+1,"")</f>
        <v/>
      </c>
      <c r="BG456" s="6" t="str">
        <f>IF($W456=BG$4,MAX(BG$1:BG455)+1,"")</f>
        <v/>
      </c>
      <c r="BH456" s="6" t="str">
        <f>IF($W456=BH$4,MAX(BH$1:BH455)+1,"")</f>
        <v/>
      </c>
      <c r="BI456" s="6" t="str">
        <f>IF($W456=BI$4,MAX(BI$1:BI455)+1,"")</f>
        <v/>
      </c>
      <c r="BJ456" s="6" t="str">
        <f>IF($W456=BJ$4,MAX(BJ$1:BJ455)+1,"")</f>
        <v/>
      </c>
      <c r="BK456" s="6" t="str">
        <f>IF($W456=BK$4,MAX(BK$1:BK455)+1,"")</f>
        <v/>
      </c>
      <c r="BL456" s="6" t="str">
        <f>IF($W456=BL$4,MAX(BL$1:BL455)+1,"")</f>
        <v/>
      </c>
      <c r="BM456" s="6" t="str">
        <f>IF($W456=BM$4,MAX(BM$1:BM455)+1,"")</f>
        <v/>
      </c>
      <c r="BN456" s="6">
        <f>IF($W456=BN$4,MAX(BN$1:BN455)+1,"")</f>
        <v>43</v>
      </c>
      <c r="BO456" s="6" t="str">
        <f>IF($W456=BO$4,MAX(BO$1:BO455)+1,"")</f>
        <v/>
      </c>
      <c r="BP456" s="6" t="str">
        <f>IF($W456=BP$4,MAX(BP$1:BP455)+1,"")</f>
        <v/>
      </c>
      <c r="BQ456" s="6" t="str">
        <f>IF($W456=BQ$4,MAX(BQ$1:BQ455)+1,"")</f>
        <v/>
      </c>
      <c r="BR456" s="6" t="str">
        <f>IF($W456=BR$4,MAX(BR$1:BR455)+1,"")</f>
        <v/>
      </c>
      <c r="BS456" s="6" t="str">
        <f>IF($W456=BS$4,MAX(BS$1:BS455)+1,"")</f>
        <v/>
      </c>
      <c r="BT456" s="6" t="str">
        <f>IF($W456=BT$4,MAX(BT$1:BT455)+1,"")</f>
        <v/>
      </c>
      <c r="BU456" s="6" t="str">
        <f>IF($W456=BU$4,MAX(BU$1:BU455)+1,"")</f>
        <v/>
      </c>
      <c r="BV456" s="6" t="str">
        <f>IF($W456=BV$4,MAX(BV$1:BV455)+1,"")</f>
        <v/>
      </c>
      <c r="BW456" s="6" t="str">
        <f>IF($W456=BW$4,MAX(BW$1:BW455)+1,"")</f>
        <v/>
      </c>
      <c r="BX456" s="6" t="str">
        <f>IF($W456=BX$4,MAX(BX$1:BX455)+1,"")</f>
        <v/>
      </c>
      <c r="BY456" s="6" t="str">
        <f>IF($W456=BY$4,MAX(BY$1:BY455)+1,"")</f>
        <v/>
      </c>
      <c r="BZ456" s="6" t="str">
        <f>IF($W456=BZ$4,MAX(BZ$1:BZ455)+1,"")</f>
        <v/>
      </c>
      <c r="CA456" s="6" t="str">
        <f>IF($W456=CA$4,MAX(CA$1:CA455)+1,"")</f>
        <v/>
      </c>
      <c r="CB456" s="6" t="str">
        <f>IF($W456=CB$4,MAX(CB$1:CB455)+1,"")</f>
        <v/>
      </c>
      <c r="CC456" s="6" t="str">
        <f>IF($W456=CC$4,MAX(CC$1:CC455)+1,"")</f>
        <v/>
      </c>
      <c r="CD456" s="6" t="str">
        <f>IF($W456=CD$4,MAX(CD$1:CD455)+1,"")</f>
        <v/>
      </c>
      <c r="CE456" s="6" t="str">
        <f>IF($W456=CE$4,MAX(CE$1:CE455)+1,"")</f>
        <v/>
      </c>
      <c r="CF456" s="6" t="str">
        <f>IF($W456=CF$4,MAX(CF$1:CF455)+1,"")</f>
        <v/>
      </c>
      <c r="CG456" s="6" t="str">
        <f>IF($W456=CG$4,MAX(CG$1:CG455)+1,"")</f>
        <v/>
      </c>
      <c r="CH456" s="6" t="str">
        <f>IF($W456=CH$4,MAX(CH$1:CH455)+1,"")</f>
        <v/>
      </c>
      <c r="CI456" s="6" t="str">
        <f>IF($W456=CI$4,MAX(CI$1:CI455)+1,"")</f>
        <v/>
      </c>
      <c r="CJ456" s="6" t="str">
        <f>IF($W456=CJ$4,MAX(CJ$1:CJ455)+1,"")</f>
        <v/>
      </c>
      <c r="CK456" s="6" t="str">
        <f>IF($W456=CK$4,MAX(CK$1:CK455)+1,"")</f>
        <v/>
      </c>
      <c r="CL456" s="6" t="str">
        <f>IF($W456=CL$4,MAX(CL$1:CL455)+1,"")</f>
        <v/>
      </c>
      <c r="CM456" s="6" t="str">
        <f>IF($W456=CM$4,MAX(CM$1:CM455)+1,"")</f>
        <v/>
      </c>
      <c r="CN456" s="6" t="str">
        <f>IF($W456=CN$4,MAX(CN$1:CN455)+1,"")</f>
        <v/>
      </c>
      <c r="CO456" s="6" t="str">
        <f>IF($W456=CO$4,MAX(CO$1:CO455)+1,"")</f>
        <v/>
      </c>
      <c r="CP456" s="6" t="str">
        <f>IF($W456=CP$4,MAX(CP$1:CP455)+1,"")</f>
        <v/>
      </c>
      <c r="CQ456" s="6" t="str">
        <f>IF($W456=CQ$4,MAX(CQ$1:CQ455)+1,"")</f>
        <v/>
      </c>
      <c r="CR456" s="6" t="str">
        <f>IF($W456=CR$4,MAX(CR$1:CR455)+1,"")</f>
        <v/>
      </c>
      <c r="CS456" s="6" t="str">
        <f>IF($W456=CS$4,MAX(CS$1:CS455)+1,"")</f>
        <v/>
      </c>
      <c r="CT456" s="5">
        <f t="shared" si="110"/>
        <v>43</v>
      </c>
      <c r="CU456" s="6" t="str">
        <f t="shared" si="111"/>
        <v>1709901831581</v>
      </c>
      <c r="CV456" s="5" t="str">
        <f t="shared" si="112"/>
        <v>เด็กชาย</v>
      </c>
      <c r="CW456" s="5" t="str" cm="1">
        <f t="array" ref="CW456">RIGHT(F456,MIN(LEN(SUBSTITUTE(F456,รายชื่อนักเรียนแยกห้อง!$AD$5:$AD$8,""))))</f>
        <v>พิชิตชัย</v>
      </c>
      <c r="CX456" s="6">
        <f t="shared" si="113"/>
        <v>0</v>
      </c>
      <c r="CY456" s="6" t="str">
        <f t="shared" si="114"/>
        <v/>
      </c>
      <c r="CZ456" s="5" t="str">
        <f t="shared" si="115"/>
        <v>มัธยมศึกษาปีที่ 3/4-0</v>
      </c>
      <c r="DA456" s="5" t="str">
        <f t="shared" si="116"/>
        <v>มัธยมศึกษาปีที่ 3/4-</v>
      </c>
      <c r="DC456" s="6" t="str">
        <f>IF(DB456="วิทย์-คณิต (เตรียมวิศวะ)",MAX($DC$1:DC455)+1,"")</f>
        <v/>
      </c>
      <c r="DD456" s="6" t="str">
        <f>IF(DB456="วิทย์-คณิต (วิทยาศาสตร์สุขภาพ)",MAX($DD$1:DD455)+1,"")</f>
        <v/>
      </c>
      <c r="DE456" s="6" t="str">
        <f>IF(DB456="ศิลป์การจัดการธุรกิจการค้าสมัยใหม่",MAX($DE$1:DE455)+1,"")</f>
        <v/>
      </c>
      <c r="DF456" s="6" t="str">
        <f>IF(DB456="ศิลป์ภาษาจีนเพื่อธุรกิจ 4.0",MAX($DF$1:DF455)+1,"")</f>
        <v/>
      </c>
      <c r="DG456" s="6" t="str">
        <f>IF(DB456="ศิลป์ภาษาอังกฤษเพื่อการสื่อสารธุรกิจ",MAX($DG$1:DG455)+1,"")</f>
        <v/>
      </c>
      <c r="DH456" s="6" t="str">
        <f>IF(DB456="นวัตกรรมการจัดการเกษตร",MAX($DH$1:DH455)+1,"")</f>
        <v/>
      </c>
      <c r="DI456" s="5">
        <f t="shared" si="117"/>
        <v>0</v>
      </c>
      <c r="DJ456" s="5" t="str">
        <f t="shared" si="118"/>
        <v>มัธยมศึกษาปีที่ 3/4-5</v>
      </c>
      <c r="DK456" s="5" t="str">
        <f t="shared" si="119"/>
        <v>-0</v>
      </c>
      <c r="DL456" s="5" t="str">
        <f t="shared" si="120"/>
        <v>มัธยมศึกษาปีที่ 3</v>
      </c>
    </row>
    <row r="457" spans="1:116">
      <c r="A457" s="5" t="str">
        <f t="shared" si="106"/>
        <v>มัธยมศึกษาปีที่ 3/4-6</v>
      </c>
      <c r="B457" s="5" t="str">
        <f t="shared" si="107"/>
        <v>ช68309-44</v>
      </c>
      <c r="C457" s="5" t="str">
        <f t="shared" si="108"/>
        <v>-0</v>
      </c>
      <c r="D457" s="8">
        <v>6</v>
      </c>
      <c r="E457" s="9" t="s">
        <v>1176</v>
      </c>
      <c r="F457" s="3" t="s">
        <v>1177</v>
      </c>
      <c r="G457" s="3" t="s">
        <v>1178</v>
      </c>
      <c r="H457" s="11">
        <v>1</v>
      </c>
      <c r="I457" s="11">
        <v>7</v>
      </c>
      <c r="J457" s="11">
        <v>0</v>
      </c>
      <c r="K457" s="11">
        <v>9</v>
      </c>
      <c r="L457" s="11">
        <v>9</v>
      </c>
      <c r="M457" s="11">
        <v>0</v>
      </c>
      <c r="N457" s="11">
        <v>1</v>
      </c>
      <c r="O457" s="11">
        <v>8</v>
      </c>
      <c r="P457" s="11">
        <v>7</v>
      </c>
      <c r="Q457" s="11">
        <v>4</v>
      </c>
      <c r="R457" s="11">
        <v>1</v>
      </c>
      <c r="S457" s="11">
        <v>3</v>
      </c>
      <c r="T457" s="11">
        <v>2</v>
      </c>
      <c r="U457" s="11" t="s">
        <v>586</v>
      </c>
      <c r="W457" s="6" t="str">
        <f>IF(X457="","",IF(X457=รายชื่อชมรม!$B$23,รายชื่อชมรม!$A$23,IF(X457=รายชื่อชมรม!$B$24,รายชื่อชมรม!$A$24,IF(X457=รายชื่อชมรม!$B$25,รายชื่อชมรม!$A$25,IF(X457=รายชื่อชมรม!$B$26,รายชื่อชมรม!$A$26,IF(X457=รายชื่อชมรม!$B$27,รายชื่อชมรม!$A$27,IF(X457=รายชื่อชมรม!$B$28,รายชื่อชมรม!$A$28,IF(X457=รายชื่อชมรม!$B$29,รายชื่อชมรม!$A$29,IF(X457=รายชื่อชมรม!$B$30,รายชื่อชมรม!$A$30,IF(X457=รายชื่อชมรม!$B$31,รายชื่อชมรม!$A$31,IF(X457=รายชื่อชมรม!$B$32,รายชื่อชมรม!$A$32,"-")))))))))))</f>
        <v>ช68309</v>
      </c>
      <c r="X457" s="6" t="s">
        <v>1410</v>
      </c>
      <c r="Y457" s="6" t="str">
        <f>IF(W457=0,"",IF(W457="-","",IF(W457="","",VLOOKUP(W457,รายชื่อชมรม!$A$3:$F$83,3,FALSE))))</f>
        <v>นางสาวจันทนา  เกิดจันทร์ตรง</v>
      </c>
      <c r="Z457" s="6" t="str">
        <f>IF(Y457=$Z$4,MAX(Z$1:$Z456)+1,"")</f>
        <v/>
      </c>
      <c r="AA457" s="6" t="str">
        <f>IF($Y457=AA$4,MAX(AA$1:AA456)+1,"")</f>
        <v/>
      </c>
      <c r="AB457" s="6" t="str">
        <f>IF($Y457=AB$4,MAX(AB$1:AB456)+1,"")</f>
        <v/>
      </c>
      <c r="AC457" s="6" t="str">
        <f>IF($Y457=AC$4,MAX(AC$1:AC456)+1,"")</f>
        <v/>
      </c>
      <c r="AD457" s="6" t="str">
        <f>IF($Y457=AD$4,MAX(AD$1:AD456)+1,"")</f>
        <v/>
      </c>
      <c r="AE457" s="6" t="str">
        <f>IF($Y457=AE$4,MAX(AE$1:AE456)+1,"")</f>
        <v/>
      </c>
      <c r="AF457" s="6" t="str">
        <f>IF($Y457=AF$4,MAX(AF$1:AF456)+1,"")</f>
        <v/>
      </c>
      <c r="AG457" s="6" t="str">
        <f>IF($Y457=AG$4,MAX(AG$1:AG456)+1,"")</f>
        <v/>
      </c>
      <c r="AH457" s="6">
        <f>IF($Y457=AH$4,MAX(AH$1:AH456)+1,"")</f>
        <v>112</v>
      </c>
      <c r="AI457" s="5">
        <f t="shared" si="109"/>
        <v>112</v>
      </c>
      <c r="AK457" s="6" t="str">
        <f>IF($W457=AK$4,MAX(AK$1:AK456)+1,"")</f>
        <v/>
      </c>
      <c r="AL457" s="6" t="str">
        <f>IF($W457=AL$4,MAX(AL$1:AL456)+1,"")</f>
        <v/>
      </c>
      <c r="AM457" s="6" t="str">
        <f>IF($W457=AM$4,MAX(AM$1:AM456)+1,"")</f>
        <v/>
      </c>
      <c r="AN457" s="6" t="str">
        <f>IF($W457=AN$4,MAX(AN$1:AN456)+1,"")</f>
        <v/>
      </c>
      <c r="AO457" s="6" t="str">
        <f>IF($W457=AO$4,MAX(AO$1:AO456)+1,"")</f>
        <v/>
      </c>
      <c r="AP457" s="6" t="str">
        <f>IF($W457=AP$4,MAX(AP$1:AP456)+1,"")</f>
        <v/>
      </c>
      <c r="AQ457" s="6" t="str">
        <f>IF($W457=AQ$4,MAX(AQ$1:AQ456)+1,"")</f>
        <v/>
      </c>
      <c r="AR457" s="6" t="str">
        <f>IF($W457=AR$4,MAX(AR$1:AR456)+1,"")</f>
        <v/>
      </c>
      <c r="AS457" s="6" t="str">
        <f>IF($W457=AS$4,MAX(AS$1:AS456)+1,"")</f>
        <v/>
      </c>
      <c r="AT457" s="6" t="str">
        <f>IF($W457=AT$4,MAX(AT$1:AT456)+1,"")</f>
        <v/>
      </c>
      <c r="AU457" s="6" t="str">
        <f>IF($W457=AU$4,MAX(AU$1:AU456)+1,"")</f>
        <v/>
      </c>
      <c r="AV457" s="6" t="str">
        <f>IF($W457=AV$4,MAX(AV$1:AV456)+1,"")</f>
        <v/>
      </c>
      <c r="AW457" s="6" t="str">
        <f>IF($W457=AW$4,MAX(AW$1:AW456)+1,"")</f>
        <v/>
      </c>
      <c r="AX457" s="6" t="str">
        <f>IF($W457=AX$4,MAX(AX$1:AX456)+1,"")</f>
        <v/>
      </c>
      <c r="AY457" s="6" t="str">
        <f>IF($W457=AY$4,MAX(AY$1:AY456)+1,"")</f>
        <v/>
      </c>
      <c r="AZ457" s="6" t="str">
        <f>IF($W457=AZ$4,MAX(AZ$1:AZ456)+1,"")</f>
        <v/>
      </c>
      <c r="BA457" s="6" t="str">
        <f>IF($W457=BA$4,MAX(BA$1:BA456)+1,"")</f>
        <v/>
      </c>
      <c r="BB457" s="6" t="str">
        <f>IF($W457=BB$4,MAX(BB$1:BB456)+1,"")</f>
        <v/>
      </c>
      <c r="BC457" s="6" t="str">
        <f>IF($W457=BC$4,MAX(BC$1:BC456)+1,"")</f>
        <v/>
      </c>
      <c r="BD457" s="6" t="str">
        <f>IF($W457=BD$4,MAX(BD$1:BD456)+1,"")</f>
        <v/>
      </c>
      <c r="BE457" s="6" t="str">
        <f>IF($W457=BE$4,MAX(BE$1:BE456)+1,"")</f>
        <v/>
      </c>
      <c r="BF457" s="6" t="str">
        <f>IF($W457=BF$4,MAX(BF$1:BF456)+1,"")</f>
        <v/>
      </c>
      <c r="BG457" s="6" t="str">
        <f>IF($W457=BG$4,MAX(BG$1:BG456)+1,"")</f>
        <v/>
      </c>
      <c r="BH457" s="6" t="str">
        <f>IF($W457=BH$4,MAX(BH$1:BH456)+1,"")</f>
        <v/>
      </c>
      <c r="BI457" s="6" t="str">
        <f>IF($W457=BI$4,MAX(BI$1:BI456)+1,"")</f>
        <v/>
      </c>
      <c r="BJ457" s="6" t="str">
        <f>IF($W457=BJ$4,MAX(BJ$1:BJ456)+1,"")</f>
        <v/>
      </c>
      <c r="BK457" s="6" t="str">
        <f>IF($W457=BK$4,MAX(BK$1:BK456)+1,"")</f>
        <v/>
      </c>
      <c r="BL457" s="6" t="str">
        <f>IF($W457=BL$4,MAX(BL$1:BL456)+1,"")</f>
        <v/>
      </c>
      <c r="BM457" s="6" t="str">
        <f>IF($W457=BM$4,MAX(BM$1:BM456)+1,"")</f>
        <v/>
      </c>
      <c r="BN457" s="6">
        <f>IF($W457=BN$4,MAX(BN$1:BN456)+1,"")</f>
        <v>44</v>
      </c>
      <c r="BO457" s="6" t="str">
        <f>IF($W457=BO$4,MAX(BO$1:BO456)+1,"")</f>
        <v/>
      </c>
      <c r="BP457" s="6" t="str">
        <f>IF($W457=BP$4,MAX(BP$1:BP456)+1,"")</f>
        <v/>
      </c>
      <c r="BQ457" s="6" t="str">
        <f>IF($W457=BQ$4,MAX(BQ$1:BQ456)+1,"")</f>
        <v/>
      </c>
      <c r="BR457" s="6" t="str">
        <f>IF($W457=BR$4,MAX(BR$1:BR456)+1,"")</f>
        <v/>
      </c>
      <c r="BS457" s="6" t="str">
        <f>IF($W457=BS$4,MAX(BS$1:BS456)+1,"")</f>
        <v/>
      </c>
      <c r="BT457" s="6" t="str">
        <f>IF($W457=BT$4,MAX(BT$1:BT456)+1,"")</f>
        <v/>
      </c>
      <c r="BU457" s="6" t="str">
        <f>IF($W457=BU$4,MAX(BU$1:BU456)+1,"")</f>
        <v/>
      </c>
      <c r="BV457" s="6" t="str">
        <f>IF($W457=BV$4,MAX(BV$1:BV456)+1,"")</f>
        <v/>
      </c>
      <c r="BW457" s="6" t="str">
        <f>IF($W457=BW$4,MAX(BW$1:BW456)+1,"")</f>
        <v/>
      </c>
      <c r="BX457" s="6" t="str">
        <f>IF($W457=BX$4,MAX(BX$1:BX456)+1,"")</f>
        <v/>
      </c>
      <c r="BY457" s="6" t="str">
        <f>IF($W457=BY$4,MAX(BY$1:BY456)+1,"")</f>
        <v/>
      </c>
      <c r="BZ457" s="6" t="str">
        <f>IF($W457=BZ$4,MAX(BZ$1:BZ456)+1,"")</f>
        <v/>
      </c>
      <c r="CA457" s="6" t="str">
        <f>IF($W457=CA$4,MAX(CA$1:CA456)+1,"")</f>
        <v/>
      </c>
      <c r="CB457" s="6" t="str">
        <f>IF($W457=CB$4,MAX(CB$1:CB456)+1,"")</f>
        <v/>
      </c>
      <c r="CC457" s="6" t="str">
        <f>IF($W457=CC$4,MAX(CC$1:CC456)+1,"")</f>
        <v/>
      </c>
      <c r="CD457" s="6" t="str">
        <f>IF($W457=CD$4,MAX(CD$1:CD456)+1,"")</f>
        <v/>
      </c>
      <c r="CE457" s="6" t="str">
        <f>IF($W457=CE$4,MAX(CE$1:CE456)+1,"")</f>
        <v/>
      </c>
      <c r="CF457" s="6" t="str">
        <f>IF($W457=CF$4,MAX(CF$1:CF456)+1,"")</f>
        <v/>
      </c>
      <c r="CG457" s="6" t="str">
        <f>IF($W457=CG$4,MAX(CG$1:CG456)+1,"")</f>
        <v/>
      </c>
      <c r="CH457" s="6" t="str">
        <f>IF($W457=CH$4,MAX(CH$1:CH456)+1,"")</f>
        <v/>
      </c>
      <c r="CI457" s="6" t="str">
        <f>IF($W457=CI$4,MAX(CI$1:CI456)+1,"")</f>
        <v/>
      </c>
      <c r="CJ457" s="6" t="str">
        <f>IF($W457=CJ$4,MAX(CJ$1:CJ456)+1,"")</f>
        <v/>
      </c>
      <c r="CK457" s="6" t="str">
        <f>IF($W457=CK$4,MAX(CK$1:CK456)+1,"")</f>
        <v/>
      </c>
      <c r="CL457" s="6" t="str">
        <f>IF($W457=CL$4,MAX(CL$1:CL456)+1,"")</f>
        <v/>
      </c>
      <c r="CM457" s="6" t="str">
        <f>IF($W457=CM$4,MAX(CM$1:CM456)+1,"")</f>
        <v/>
      </c>
      <c r="CN457" s="6" t="str">
        <f>IF($W457=CN$4,MAX(CN$1:CN456)+1,"")</f>
        <v/>
      </c>
      <c r="CO457" s="6" t="str">
        <f>IF($W457=CO$4,MAX(CO$1:CO456)+1,"")</f>
        <v/>
      </c>
      <c r="CP457" s="6" t="str">
        <f>IF($W457=CP$4,MAX(CP$1:CP456)+1,"")</f>
        <v/>
      </c>
      <c r="CQ457" s="6" t="str">
        <f>IF($W457=CQ$4,MAX(CQ$1:CQ456)+1,"")</f>
        <v/>
      </c>
      <c r="CR457" s="6" t="str">
        <f>IF($W457=CR$4,MAX(CR$1:CR456)+1,"")</f>
        <v/>
      </c>
      <c r="CS457" s="6" t="str">
        <f>IF($W457=CS$4,MAX(CS$1:CS456)+1,"")</f>
        <v/>
      </c>
      <c r="CT457" s="5">
        <f t="shared" si="110"/>
        <v>44</v>
      </c>
      <c r="CU457" s="6" t="str">
        <f t="shared" si="111"/>
        <v>1709901874132</v>
      </c>
      <c r="CV457" s="5" t="str">
        <f t="shared" si="112"/>
        <v>เด็กชาย</v>
      </c>
      <c r="CW457" s="5" t="str" cm="1">
        <f t="array" ref="CW457">RIGHT(F457,MIN(LEN(SUBSTITUTE(F457,รายชื่อนักเรียนแยกห้อง!$AD$5:$AD$8,""))))</f>
        <v>ญาณาธิป</v>
      </c>
      <c r="CX457" s="6">
        <f t="shared" si="113"/>
        <v>0</v>
      </c>
      <c r="CY457" s="6" t="str">
        <f t="shared" si="114"/>
        <v/>
      </c>
      <c r="CZ457" s="5" t="str">
        <f t="shared" si="115"/>
        <v>มัธยมศึกษาปีที่ 3/4-0</v>
      </c>
      <c r="DA457" s="5" t="str">
        <f t="shared" si="116"/>
        <v>มัธยมศึกษาปีที่ 3/4-</v>
      </c>
      <c r="DC457" s="6" t="str">
        <f>IF(DB457="วิทย์-คณิต (เตรียมวิศวะ)",MAX($DC$1:DC456)+1,"")</f>
        <v/>
      </c>
      <c r="DD457" s="6" t="str">
        <f>IF(DB457="วิทย์-คณิต (วิทยาศาสตร์สุขภาพ)",MAX($DD$1:DD456)+1,"")</f>
        <v/>
      </c>
      <c r="DE457" s="6" t="str">
        <f>IF(DB457="ศิลป์การจัดการธุรกิจการค้าสมัยใหม่",MAX($DE$1:DE456)+1,"")</f>
        <v/>
      </c>
      <c r="DF457" s="6" t="str">
        <f>IF(DB457="ศิลป์ภาษาจีนเพื่อธุรกิจ 4.0",MAX($DF$1:DF456)+1,"")</f>
        <v/>
      </c>
      <c r="DG457" s="6" t="str">
        <f>IF(DB457="ศิลป์ภาษาอังกฤษเพื่อการสื่อสารธุรกิจ",MAX($DG$1:DG456)+1,"")</f>
        <v/>
      </c>
      <c r="DH457" s="6" t="str">
        <f>IF(DB457="นวัตกรรมการจัดการเกษตร",MAX($DH$1:DH456)+1,"")</f>
        <v/>
      </c>
      <c r="DI457" s="5">
        <f t="shared" si="117"/>
        <v>0</v>
      </c>
      <c r="DJ457" s="5" t="str">
        <f t="shared" si="118"/>
        <v>มัธยมศึกษาปีที่ 3/4-6</v>
      </c>
      <c r="DK457" s="5" t="str">
        <f t="shared" si="119"/>
        <v>-0</v>
      </c>
      <c r="DL457" s="5" t="str">
        <f t="shared" si="120"/>
        <v>มัธยมศึกษาปีที่ 3</v>
      </c>
    </row>
    <row r="458" spans="1:116">
      <c r="A458" s="5" t="str">
        <f t="shared" si="106"/>
        <v>มัธยมศึกษาปีที่ 3/4-7</v>
      </c>
      <c r="B458" s="5" t="str">
        <f t="shared" si="107"/>
        <v>ช68309-45</v>
      </c>
      <c r="C458" s="5" t="str">
        <f t="shared" si="108"/>
        <v>-0</v>
      </c>
      <c r="D458" s="8">
        <v>7</v>
      </c>
      <c r="E458" s="9" t="s">
        <v>1179</v>
      </c>
      <c r="F458" s="3" t="s">
        <v>1180</v>
      </c>
      <c r="G458" s="3" t="s">
        <v>1181</v>
      </c>
      <c r="H458" s="11">
        <v>1</v>
      </c>
      <c r="I458" s="11">
        <v>7</v>
      </c>
      <c r="J458" s="11">
        <v>0</v>
      </c>
      <c r="K458" s="11">
        <v>9</v>
      </c>
      <c r="L458" s="11">
        <v>9</v>
      </c>
      <c r="M458" s="11">
        <v>0</v>
      </c>
      <c r="N458" s="11">
        <v>1</v>
      </c>
      <c r="O458" s="11">
        <v>8</v>
      </c>
      <c r="P458" s="11">
        <v>6</v>
      </c>
      <c r="Q458" s="11">
        <v>9</v>
      </c>
      <c r="R458" s="11">
        <v>2</v>
      </c>
      <c r="S458" s="11">
        <v>3</v>
      </c>
      <c r="T458" s="11">
        <v>6</v>
      </c>
      <c r="U458" s="11" t="s">
        <v>586</v>
      </c>
      <c r="W458" s="6" t="str">
        <f>IF(X458="","",IF(X458=รายชื่อชมรม!$B$23,รายชื่อชมรม!$A$23,IF(X458=รายชื่อชมรม!$B$24,รายชื่อชมรม!$A$24,IF(X458=รายชื่อชมรม!$B$25,รายชื่อชมรม!$A$25,IF(X458=รายชื่อชมรม!$B$26,รายชื่อชมรม!$A$26,IF(X458=รายชื่อชมรม!$B$27,รายชื่อชมรม!$A$27,IF(X458=รายชื่อชมรม!$B$28,รายชื่อชมรม!$A$28,IF(X458=รายชื่อชมรม!$B$29,รายชื่อชมรม!$A$29,IF(X458=รายชื่อชมรม!$B$30,รายชื่อชมรม!$A$30,IF(X458=รายชื่อชมรม!$B$31,รายชื่อชมรม!$A$31,IF(X458=รายชื่อชมรม!$B$32,รายชื่อชมรม!$A$32,"-")))))))))))</f>
        <v>ช68309</v>
      </c>
      <c r="X458" s="6" t="s">
        <v>1410</v>
      </c>
      <c r="Y458" s="6" t="str">
        <f>IF(W458=0,"",IF(W458="-","",IF(W458="","",VLOOKUP(W458,รายชื่อชมรม!$A$3:$F$83,3,FALSE))))</f>
        <v>นางสาวจันทนา  เกิดจันทร์ตรง</v>
      </c>
      <c r="Z458" s="6" t="str">
        <f>IF(Y458=$Z$4,MAX(Z$1:$Z457)+1,"")</f>
        <v/>
      </c>
      <c r="AA458" s="6" t="str">
        <f>IF($Y458=AA$4,MAX(AA$1:AA457)+1,"")</f>
        <v/>
      </c>
      <c r="AB458" s="6" t="str">
        <f>IF($Y458=AB$4,MAX(AB$1:AB457)+1,"")</f>
        <v/>
      </c>
      <c r="AC458" s="6" t="str">
        <f>IF($Y458=AC$4,MAX(AC$1:AC457)+1,"")</f>
        <v/>
      </c>
      <c r="AD458" s="6" t="str">
        <f>IF($Y458=AD$4,MAX(AD$1:AD457)+1,"")</f>
        <v/>
      </c>
      <c r="AE458" s="6" t="str">
        <f>IF($Y458=AE$4,MAX(AE$1:AE457)+1,"")</f>
        <v/>
      </c>
      <c r="AF458" s="6" t="str">
        <f>IF($Y458=AF$4,MAX(AF$1:AF457)+1,"")</f>
        <v/>
      </c>
      <c r="AG458" s="6" t="str">
        <f>IF($Y458=AG$4,MAX(AG$1:AG457)+1,"")</f>
        <v/>
      </c>
      <c r="AH458" s="6">
        <f>IF($Y458=AH$4,MAX(AH$1:AH457)+1,"")</f>
        <v>113</v>
      </c>
      <c r="AI458" s="5">
        <f t="shared" si="109"/>
        <v>113</v>
      </c>
      <c r="AK458" s="6" t="str">
        <f>IF($W458=AK$4,MAX(AK$1:AK457)+1,"")</f>
        <v/>
      </c>
      <c r="AL458" s="6" t="str">
        <f>IF($W458=AL$4,MAX(AL$1:AL457)+1,"")</f>
        <v/>
      </c>
      <c r="AM458" s="6" t="str">
        <f>IF($W458=AM$4,MAX(AM$1:AM457)+1,"")</f>
        <v/>
      </c>
      <c r="AN458" s="6" t="str">
        <f>IF($W458=AN$4,MAX(AN$1:AN457)+1,"")</f>
        <v/>
      </c>
      <c r="AO458" s="6" t="str">
        <f>IF($W458=AO$4,MAX(AO$1:AO457)+1,"")</f>
        <v/>
      </c>
      <c r="AP458" s="6" t="str">
        <f>IF($W458=AP$4,MAX(AP$1:AP457)+1,"")</f>
        <v/>
      </c>
      <c r="AQ458" s="6" t="str">
        <f>IF($W458=AQ$4,MAX(AQ$1:AQ457)+1,"")</f>
        <v/>
      </c>
      <c r="AR458" s="6" t="str">
        <f>IF($W458=AR$4,MAX(AR$1:AR457)+1,"")</f>
        <v/>
      </c>
      <c r="AS458" s="6" t="str">
        <f>IF($W458=AS$4,MAX(AS$1:AS457)+1,"")</f>
        <v/>
      </c>
      <c r="AT458" s="6" t="str">
        <f>IF($W458=AT$4,MAX(AT$1:AT457)+1,"")</f>
        <v/>
      </c>
      <c r="AU458" s="6" t="str">
        <f>IF($W458=AU$4,MAX(AU$1:AU457)+1,"")</f>
        <v/>
      </c>
      <c r="AV458" s="6" t="str">
        <f>IF($W458=AV$4,MAX(AV$1:AV457)+1,"")</f>
        <v/>
      </c>
      <c r="AW458" s="6" t="str">
        <f>IF($W458=AW$4,MAX(AW$1:AW457)+1,"")</f>
        <v/>
      </c>
      <c r="AX458" s="6" t="str">
        <f>IF($W458=AX$4,MAX(AX$1:AX457)+1,"")</f>
        <v/>
      </c>
      <c r="AY458" s="6" t="str">
        <f>IF($W458=AY$4,MAX(AY$1:AY457)+1,"")</f>
        <v/>
      </c>
      <c r="AZ458" s="6" t="str">
        <f>IF($W458=AZ$4,MAX(AZ$1:AZ457)+1,"")</f>
        <v/>
      </c>
      <c r="BA458" s="6" t="str">
        <f>IF($W458=BA$4,MAX(BA$1:BA457)+1,"")</f>
        <v/>
      </c>
      <c r="BB458" s="6" t="str">
        <f>IF($W458=BB$4,MAX(BB$1:BB457)+1,"")</f>
        <v/>
      </c>
      <c r="BC458" s="6" t="str">
        <f>IF($W458=BC$4,MAX(BC$1:BC457)+1,"")</f>
        <v/>
      </c>
      <c r="BD458" s="6" t="str">
        <f>IF($W458=BD$4,MAX(BD$1:BD457)+1,"")</f>
        <v/>
      </c>
      <c r="BE458" s="6" t="str">
        <f>IF($W458=BE$4,MAX(BE$1:BE457)+1,"")</f>
        <v/>
      </c>
      <c r="BF458" s="6" t="str">
        <f>IF($W458=BF$4,MAX(BF$1:BF457)+1,"")</f>
        <v/>
      </c>
      <c r="BG458" s="6" t="str">
        <f>IF($W458=BG$4,MAX(BG$1:BG457)+1,"")</f>
        <v/>
      </c>
      <c r="BH458" s="6" t="str">
        <f>IF($W458=BH$4,MAX(BH$1:BH457)+1,"")</f>
        <v/>
      </c>
      <c r="BI458" s="6" t="str">
        <f>IF($W458=BI$4,MAX(BI$1:BI457)+1,"")</f>
        <v/>
      </c>
      <c r="BJ458" s="6" t="str">
        <f>IF($W458=BJ$4,MAX(BJ$1:BJ457)+1,"")</f>
        <v/>
      </c>
      <c r="BK458" s="6" t="str">
        <f>IF($W458=BK$4,MAX(BK$1:BK457)+1,"")</f>
        <v/>
      </c>
      <c r="BL458" s="6" t="str">
        <f>IF($W458=BL$4,MAX(BL$1:BL457)+1,"")</f>
        <v/>
      </c>
      <c r="BM458" s="6" t="str">
        <f>IF($W458=BM$4,MAX(BM$1:BM457)+1,"")</f>
        <v/>
      </c>
      <c r="BN458" s="6">
        <f>IF($W458=BN$4,MAX(BN$1:BN457)+1,"")</f>
        <v>45</v>
      </c>
      <c r="BO458" s="6" t="str">
        <f>IF($W458=BO$4,MAX(BO$1:BO457)+1,"")</f>
        <v/>
      </c>
      <c r="BP458" s="6" t="str">
        <f>IF($W458=BP$4,MAX(BP$1:BP457)+1,"")</f>
        <v/>
      </c>
      <c r="BQ458" s="6" t="str">
        <f>IF($W458=BQ$4,MAX(BQ$1:BQ457)+1,"")</f>
        <v/>
      </c>
      <c r="BR458" s="6" t="str">
        <f>IF($W458=BR$4,MAX(BR$1:BR457)+1,"")</f>
        <v/>
      </c>
      <c r="BS458" s="6" t="str">
        <f>IF($W458=BS$4,MAX(BS$1:BS457)+1,"")</f>
        <v/>
      </c>
      <c r="BT458" s="6" t="str">
        <f>IF($W458=BT$4,MAX(BT$1:BT457)+1,"")</f>
        <v/>
      </c>
      <c r="BU458" s="6" t="str">
        <f>IF($W458=BU$4,MAX(BU$1:BU457)+1,"")</f>
        <v/>
      </c>
      <c r="BV458" s="6" t="str">
        <f>IF($W458=BV$4,MAX(BV$1:BV457)+1,"")</f>
        <v/>
      </c>
      <c r="BW458" s="6" t="str">
        <f>IF($W458=BW$4,MAX(BW$1:BW457)+1,"")</f>
        <v/>
      </c>
      <c r="BX458" s="6" t="str">
        <f>IF($W458=BX$4,MAX(BX$1:BX457)+1,"")</f>
        <v/>
      </c>
      <c r="BY458" s="6" t="str">
        <f>IF($W458=BY$4,MAX(BY$1:BY457)+1,"")</f>
        <v/>
      </c>
      <c r="BZ458" s="6" t="str">
        <f>IF($W458=BZ$4,MAX(BZ$1:BZ457)+1,"")</f>
        <v/>
      </c>
      <c r="CA458" s="6" t="str">
        <f>IF($W458=CA$4,MAX(CA$1:CA457)+1,"")</f>
        <v/>
      </c>
      <c r="CB458" s="6" t="str">
        <f>IF($W458=CB$4,MAX(CB$1:CB457)+1,"")</f>
        <v/>
      </c>
      <c r="CC458" s="6" t="str">
        <f>IF($W458=CC$4,MAX(CC$1:CC457)+1,"")</f>
        <v/>
      </c>
      <c r="CD458" s="6" t="str">
        <f>IF($W458=CD$4,MAX(CD$1:CD457)+1,"")</f>
        <v/>
      </c>
      <c r="CE458" s="6" t="str">
        <f>IF($W458=CE$4,MAX(CE$1:CE457)+1,"")</f>
        <v/>
      </c>
      <c r="CF458" s="6" t="str">
        <f>IF($W458=CF$4,MAX(CF$1:CF457)+1,"")</f>
        <v/>
      </c>
      <c r="CG458" s="6" t="str">
        <f>IF($W458=CG$4,MAX(CG$1:CG457)+1,"")</f>
        <v/>
      </c>
      <c r="CH458" s="6" t="str">
        <f>IF($W458=CH$4,MAX(CH$1:CH457)+1,"")</f>
        <v/>
      </c>
      <c r="CI458" s="6" t="str">
        <f>IF($W458=CI$4,MAX(CI$1:CI457)+1,"")</f>
        <v/>
      </c>
      <c r="CJ458" s="6" t="str">
        <f>IF($W458=CJ$4,MAX(CJ$1:CJ457)+1,"")</f>
        <v/>
      </c>
      <c r="CK458" s="6" t="str">
        <f>IF($W458=CK$4,MAX(CK$1:CK457)+1,"")</f>
        <v/>
      </c>
      <c r="CL458" s="6" t="str">
        <f>IF($W458=CL$4,MAX(CL$1:CL457)+1,"")</f>
        <v/>
      </c>
      <c r="CM458" s="6" t="str">
        <f>IF($W458=CM$4,MAX(CM$1:CM457)+1,"")</f>
        <v/>
      </c>
      <c r="CN458" s="6" t="str">
        <f>IF($W458=CN$4,MAX(CN$1:CN457)+1,"")</f>
        <v/>
      </c>
      <c r="CO458" s="6" t="str">
        <f>IF($W458=CO$4,MAX(CO$1:CO457)+1,"")</f>
        <v/>
      </c>
      <c r="CP458" s="6" t="str">
        <f>IF($W458=CP$4,MAX(CP$1:CP457)+1,"")</f>
        <v/>
      </c>
      <c r="CQ458" s="6" t="str">
        <f>IF($W458=CQ$4,MAX(CQ$1:CQ457)+1,"")</f>
        <v/>
      </c>
      <c r="CR458" s="6" t="str">
        <f>IF($W458=CR$4,MAX(CR$1:CR457)+1,"")</f>
        <v/>
      </c>
      <c r="CS458" s="6" t="str">
        <f>IF($W458=CS$4,MAX(CS$1:CS457)+1,"")</f>
        <v/>
      </c>
      <c r="CT458" s="5">
        <f t="shared" si="110"/>
        <v>45</v>
      </c>
      <c r="CU458" s="6" t="str">
        <f t="shared" si="111"/>
        <v>1709901869236</v>
      </c>
      <c r="CV458" s="5" t="str">
        <f t="shared" si="112"/>
        <v>เด็กชาย</v>
      </c>
      <c r="CW458" s="5" t="str" cm="1">
        <f t="array" ref="CW458">RIGHT(F458,MIN(LEN(SUBSTITUTE(F458,รายชื่อนักเรียนแยกห้อง!$AD$5:$AD$8,""))))</f>
        <v>อภิเทพ</v>
      </c>
      <c r="CX458" s="6">
        <f t="shared" si="113"/>
        <v>0</v>
      </c>
      <c r="CY458" s="6" t="str">
        <f t="shared" si="114"/>
        <v/>
      </c>
      <c r="CZ458" s="5" t="str">
        <f t="shared" si="115"/>
        <v>มัธยมศึกษาปีที่ 3/4-0</v>
      </c>
      <c r="DA458" s="5" t="str">
        <f t="shared" si="116"/>
        <v>มัธยมศึกษาปีที่ 3/4-</v>
      </c>
      <c r="DC458" s="6" t="str">
        <f>IF(DB458="วิทย์-คณิต (เตรียมวิศวะ)",MAX($DC$1:DC457)+1,"")</f>
        <v/>
      </c>
      <c r="DD458" s="6" t="str">
        <f>IF(DB458="วิทย์-คณิต (วิทยาศาสตร์สุขภาพ)",MAX($DD$1:DD457)+1,"")</f>
        <v/>
      </c>
      <c r="DE458" s="6" t="str">
        <f>IF(DB458="ศิลป์การจัดการธุรกิจการค้าสมัยใหม่",MAX($DE$1:DE457)+1,"")</f>
        <v/>
      </c>
      <c r="DF458" s="6" t="str">
        <f>IF(DB458="ศิลป์ภาษาจีนเพื่อธุรกิจ 4.0",MAX($DF$1:DF457)+1,"")</f>
        <v/>
      </c>
      <c r="DG458" s="6" t="str">
        <f>IF(DB458="ศิลป์ภาษาอังกฤษเพื่อการสื่อสารธุรกิจ",MAX($DG$1:DG457)+1,"")</f>
        <v/>
      </c>
      <c r="DH458" s="6" t="str">
        <f>IF(DB458="นวัตกรรมการจัดการเกษตร",MAX($DH$1:DH457)+1,"")</f>
        <v/>
      </c>
      <c r="DI458" s="5">
        <f t="shared" si="117"/>
        <v>0</v>
      </c>
      <c r="DJ458" s="5" t="str">
        <f t="shared" si="118"/>
        <v>มัธยมศึกษาปีที่ 3/4-7</v>
      </c>
      <c r="DK458" s="5" t="str">
        <f t="shared" si="119"/>
        <v>-0</v>
      </c>
      <c r="DL458" s="5" t="str">
        <f t="shared" si="120"/>
        <v>มัธยมศึกษาปีที่ 3</v>
      </c>
    </row>
    <row r="459" spans="1:116">
      <c r="A459" s="5" t="str">
        <f t="shared" si="106"/>
        <v>มัธยมศึกษาปีที่ 3/4-8</v>
      </c>
      <c r="B459" s="5" t="str">
        <f t="shared" si="107"/>
        <v>ช68309-46</v>
      </c>
      <c r="C459" s="5" t="str">
        <f t="shared" si="108"/>
        <v>-0</v>
      </c>
      <c r="D459" s="8">
        <v>8</v>
      </c>
      <c r="E459" s="9" t="s">
        <v>1182</v>
      </c>
      <c r="F459" s="3" t="s">
        <v>1183</v>
      </c>
      <c r="G459" s="3" t="s">
        <v>1184</v>
      </c>
      <c r="H459" s="11">
        <v>1</v>
      </c>
      <c r="I459" s="11">
        <v>7</v>
      </c>
      <c r="J459" s="11">
        <v>0</v>
      </c>
      <c r="K459" s="11">
        <v>9</v>
      </c>
      <c r="L459" s="11">
        <v>9</v>
      </c>
      <c r="M459" s="11">
        <v>0</v>
      </c>
      <c r="N459" s="11">
        <v>1</v>
      </c>
      <c r="O459" s="11">
        <v>8</v>
      </c>
      <c r="P459" s="11">
        <v>6</v>
      </c>
      <c r="Q459" s="11">
        <v>0</v>
      </c>
      <c r="R459" s="11">
        <v>8</v>
      </c>
      <c r="S459" s="11">
        <v>4</v>
      </c>
      <c r="T459" s="11">
        <v>1</v>
      </c>
      <c r="U459" s="11" t="s">
        <v>586</v>
      </c>
      <c r="W459" s="6" t="str">
        <f>IF(X459="","",IF(X459=รายชื่อชมรม!$B$23,รายชื่อชมรม!$A$23,IF(X459=รายชื่อชมรม!$B$24,รายชื่อชมรม!$A$24,IF(X459=รายชื่อชมรม!$B$25,รายชื่อชมรม!$A$25,IF(X459=รายชื่อชมรม!$B$26,รายชื่อชมรม!$A$26,IF(X459=รายชื่อชมรม!$B$27,รายชื่อชมรม!$A$27,IF(X459=รายชื่อชมรม!$B$28,รายชื่อชมรม!$A$28,IF(X459=รายชื่อชมรม!$B$29,รายชื่อชมรม!$A$29,IF(X459=รายชื่อชมรม!$B$30,รายชื่อชมรม!$A$30,IF(X459=รายชื่อชมรม!$B$31,รายชื่อชมรม!$A$31,IF(X459=รายชื่อชมรม!$B$32,รายชื่อชมรม!$A$32,"-")))))))))))</f>
        <v>ช68309</v>
      </c>
      <c r="X459" s="6" t="s">
        <v>1410</v>
      </c>
      <c r="Y459" s="6" t="str">
        <f>IF(W459=0,"",IF(W459="-","",IF(W459="","",VLOOKUP(W459,รายชื่อชมรม!$A$3:$F$83,3,FALSE))))</f>
        <v>นางสาวจันทนา  เกิดจันทร์ตรง</v>
      </c>
      <c r="Z459" s="6" t="str">
        <f>IF(Y459=$Z$4,MAX(Z$1:$Z458)+1,"")</f>
        <v/>
      </c>
      <c r="AA459" s="6" t="str">
        <f>IF($Y459=AA$4,MAX(AA$1:AA458)+1,"")</f>
        <v/>
      </c>
      <c r="AB459" s="6" t="str">
        <f>IF($Y459=AB$4,MAX(AB$1:AB458)+1,"")</f>
        <v/>
      </c>
      <c r="AC459" s="6" t="str">
        <f>IF($Y459=AC$4,MAX(AC$1:AC458)+1,"")</f>
        <v/>
      </c>
      <c r="AD459" s="6" t="str">
        <f>IF($Y459=AD$4,MAX(AD$1:AD458)+1,"")</f>
        <v/>
      </c>
      <c r="AE459" s="6" t="str">
        <f>IF($Y459=AE$4,MAX(AE$1:AE458)+1,"")</f>
        <v/>
      </c>
      <c r="AF459" s="6" t="str">
        <f>IF($Y459=AF$4,MAX(AF$1:AF458)+1,"")</f>
        <v/>
      </c>
      <c r="AG459" s="6" t="str">
        <f>IF($Y459=AG$4,MAX(AG$1:AG458)+1,"")</f>
        <v/>
      </c>
      <c r="AH459" s="6">
        <f>IF($Y459=AH$4,MAX(AH$1:AH458)+1,"")</f>
        <v>114</v>
      </c>
      <c r="AI459" s="5">
        <f t="shared" si="109"/>
        <v>114</v>
      </c>
      <c r="AK459" s="6" t="str">
        <f>IF($W459=AK$4,MAX(AK$1:AK458)+1,"")</f>
        <v/>
      </c>
      <c r="AL459" s="6" t="str">
        <f>IF($W459=AL$4,MAX(AL$1:AL458)+1,"")</f>
        <v/>
      </c>
      <c r="AM459" s="6" t="str">
        <f>IF($W459=AM$4,MAX(AM$1:AM458)+1,"")</f>
        <v/>
      </c>
      <c r="AN459" s="6" t="str">
        <f>IF($W459=AN$4,MAX(AN$1:AN458)+1,"")</f>
        <v/>
      </c>
      <c r="AO459" s="6" t="str">
        <f>IF($W459=AO$4,MAX(AO$1:AO458)+1,"")</f>
        <v/>
      </c>
      <c r="AP459" s="6" t="str">
        <f>IF($W459=AP$4,MAX(AP$1:AP458)+1,"")</f>
        <v/>
      </c>
      <c r="AQ459" s="6" t="str">
        <f>IF($W459=AQ$4,MAX(AQ$1:AQ458)+1,"")</f>
        <v/>
      </c>
      <c r="AR459" s="6" t="str">
        <f>IF($W459=AR$4,MAX(AR$1:AR458)+1,"")</f>
        <v/>
      </c>
      <c r="AS459" s="6" t="str">
        <f>IF($W459=AS$4,MAX(AS$1:AS458)+1,"")</f>
        <v/>
      </c>
      <c r="AT459" s="6" t="str">
        <f>IF($W459=AT$4,MAX(AT$1:AT458)+1,"")</f>
        <v/>
      </c>
      <c r="AU459" s="6" t="str">
        <f>IF($W459=AU$4,MAX(AU$1:AU458)+1,"")</f>
        <v/>
      </c>
      <c r="AV459" s="6" t="str">
        <f>IF($W459=AV$4,MAX(AV$1:AV458)+1,"")</f>
        <v/>
      </c>
      <c r="AW459" s="6" t="str">
        <f>IF($W459=AW$4,MAX(AW$1:AW458)+1,"")</f>
        <v/>
      </c>
      <c r="AX459" s="6" t="str">
        <f>IF($W459=AX$4,MAX(AX$1:AX458)+1,"")</f>
        <v/>
      </c>
      <c r="AY459" s="6" t="str">
        <f>IF($W459=AY$4,MAX(AY$1:AY458)+1,"")</f>
        <v/>
      </c>
      <c r="AZ459" s="6" t="str">
        <f>IF($W459=AZ$4,MAX(AZ$1:AZ458)+1,"")</f>
        <v/>
      </c>
      <c r="BA459" s="6" t="str">
        <f>IF($W459=BA$4,MAX(BA$1:BA458)+1,"")</f>
        <v/>
      </c>
      <c r="BB459" s="6" t="str">
        <f>IF($W459=BB$4,MAX(BB$1:BB458)+1,"")</f>
        <v/>
      </c>
      <c r="BC459" s="6" t="str">
        <f>IF($W459=BC$4,MAX(BC$1:BC458)+1,"")</f>
        <v/>
      </c>
      <c r="BD459" s="6" t="str">
        <f>IF($W459=BD$4,MAX(BD$1:BD458)+1,"")</f>
        <v/>
      </c>
      <c r="BE459" s="6" t="str">
        <f>IF($W459=BE$4,MAX(BE$1:BE458)+1,"")</f>
        <v/>
      </c>
      <c r="BF459" s="6" t="str">
        <f>IF($W459=BF$4,MAX(BF$1:BF458)+1,"")</f>
        <v/>
      </c>
      <c r="BG459" s="6" t="str">
        <f>IF($W459=BG$4,MAX(BG$1:BG458)+1,"")</f>
        <v/>
      </c>
      <c r="BH459" s="6" t="str">
        <f>IF($W459=BH$4,MAX(BH$1:BH458)+1,"")</f>
        <v/>
      </c>
      <c r="BI459" s="6" t="str">
        <f>IF($W459=BI$4,MAX(BI$1:BI458)+1,"")</f>
        <v/>
      </c>
      <c r="BJ459" s="6" t="str">
        <f>IF($W459=BJ$4,MAX(BJ$1:BJ458)+1,"")</f>
        <v/>
      </c>
      <c r="BK459" s="6" t="str">
        <f>IF($W459=BK$4,MAX(BK$1:BK458)+1,"")</f>
        <v/>
      </c>
      <c r="BL459" s="6" t="str">
        <f>IF($W459=BL$4,MAX(BL$1:BL458)+1,"")</f>
        <v/>
      </c>
      <c r="BM459" s="6" t="str">
        <f>IF($W459=BM$4,MAX(BM$1:BM458)+1,"")</f>
        <v/>
      </c>
      <c r="BN459" s="6">
        <f>IF($W459=BN$4,MAX(BN$1:BN458)+1,"")</f>
        <v>46</v>
      </c>
      <c r="BO459" s="6" t="str">
        <f>IF($W459=BO$4,MAX(BO$1:BO458)+1,"")</f>
        <v/>
      </c>
      <c r="BP459" s="6" t="str">
        <f>IF($W459=BP$4,MAX(BP$1:BP458)+1,"")</f>
        <v/>
      </c>
      <c r="BQ459" s="6" t="str">
        <f>IF($W459=BQ$4,MAX(BQ$1:BQ458)+1,"")</f>
        <v/>
      </c>
      <c r="BR459" s="6" t="str">
        <f>IF($W459=BR$4,MAX(BR$1:BR458)+1,"")</f>
        <v/>
      </c>
      <c r="BS459" s="6" t="str">
        <f>IF($W459=BS$4,MAX(BS$1:BS458)+1,"")</f>
        <v/>
      </c>
      <c r="BT459" s="6" t="str">
        <f>IF($W459=BT$4,MAX(BT$1:BT458)+1,"")</f>
        <v/>
      </c>
      <c r="BU459" s="6" t="str">
        <f>IF($W459=BU$4,MAX(BU$1:BU458)+1,"")</f>
        <v/>
      </c>
      <c r="BV459" s="6" t="str">
        <f>IF($W459=BV$4,MAX(BV$1:BV458)+1,"")</f>
        <v/>
      </c>
      <c r="BW459" s="6" t="str">
        <f>IF($W459=BW$4,MAX(BW$1:BW458)+1,"")</f>
        <v/>
      </c>
      <c r="BX459" s="6" t="str">
        <f>IF($W459=BX$4,MAX(BX$1:BX458)+1,"")</f>
        <v/>
      </c>
      <c r="BY459" s="6" t="str">
        <f>IF($W459=BY$4,MAX(BY$1:BY458)+1,"")</f>
        <v/>
      </c>
      <c r="BZ459" s="6" t="str">
        <f>IF($W459=BZ$4,MAX(BZ$1:BZ458)+1,"")</f>
        <v/>
      </c>
      <c r="CA459" s="6" t="str">
        <f>IF($W459=CA$4,MAX(CA$1:CA458)+1,"")</f>
        <v/>
      </c>
      <c r="CB459" s="6" t="str">
        <f>IF($W459=CB$4,MAX(CB$1:CB458)+1,"")</f>
        <v/>
      </c>
      <c r="CC459" s="6" t="str">
        <f>IF($W459=CC$4,MAX(CC$1:CC458)+1,"")</f>
        <v/>
      </c>
      <c r="CD459" s="6" t="str">
        <f>IF($W459=CD$4,MAX(CD$1:CD458)+1,"")</f>
        <v/>
      </c>
      <c r="CE459" s="6" t="str">
        <f>IF($W459=CE$4,MAX(CE$1:CE458)+1,"")</f>
        <v/>
      </c>
      <c r="CF459" s="6" t="str">
        <f>IF($W459=CF$4,MAX(CF$1:CF458)+1,"")</f>
        <v/>
      </c>
      <c r="CG459" s="6" t="str">
        <f>IF($W459=CG$4,MAX(CG$1:CG458)+1,"")</f>
        <v/>
      </c>
      <c r="CH459" s="6" t="str">
        <f>IF($W459=CH$4,MAX(CH$1:CH458)+1,"")</f>
        <v/>
      </c>
      <c r="CI459" s="6" t="str">
        <f>IF($W459=CI$4,MAX(CI$1:CI458)+1,"")</f>
        <v/>
      </c>
      <c r="CJ459" s="6" t="str">
        <f>IF($W459=CJ$4,MAX(CJ$1:CJ458)+1,"")</f>
        <v/>
      </c>
      <c r="CK459" s="6" t="str">
        <f>IF($W459=CK$4,MAX(CK$1:CK458)+1,"")</f>
        <v/>
      </c>
      <c r="CL459" s="6" t="str">
        <f>IF($W459=CL$4,MAX(CL$1:CL458)+1,"")</f>
        <v/>
      </c>
      <c r="CM459" s="6" t="str">
        <f>IF($W459=CM$4,MAX(CM$1:CM458)+1,"")</f>
        <v/>
      </c>
      <c r="CN459" s="6" t="str">
        <f>IF($W459=CN$4,MAX(CN$1:CN458)+1,"")</f>
        <v/>
      </c>
      <c r="CO459" s="6" t="str">
        <f>IF($W459=CO$4,MAX(CO$1:CO458)+1,"")</f>
        <v/>
      </c>
      <c r="CP459" s="6" t="str">
        <f>IF($W459=CP$4,MAX(CP$1:CP458)+1,"")</f>
        <v/>
      </c>
      <c r="CQ459" s="6" t="str">
        <f>IF($W459=CQ$4,MAX(CQ$1:CQ458)+1,"")</f>
        <v/>
      </c>
      <c r="CR459" s="6" t="str">
        <f>IF($W459=CR$4,MAX(CR$1:CR458)+1,"")</f>
        <v/>
      </c>
      <c r="CS459" s="6" t="str">
        <f>IF($W459=CS$4,MAX(CS$1:CS458)+1,"")</f>
        <v/>
      </c>
      <c r="CT459" s="5">
        <f t="shared" si="110"/>
        <v>46</v>
      </c>
      <c r="CU459" s="6" t="str">
        <f t="shared" si="111"/>
        <v>1709901860841</v>
      </c>
      <c r="CV459" s="5" t="str">
        <f t="shared" si="112"/>
        <v>เด็กชาย</v>
      </c>
      <c r="CW459" s="5" t="str" cm="1">
        <f t="array" ref="CW459">RIGHT(F459,MIN(LEN(SUBSTITUTE(F459,รายชื่อนักเรียนแยกห้อง!$AD$5:$AD$8,""))))</f>
        <v>ชินทร์บดินทร์</v>
      </c>
      <c r="CX459" s="6">
        <f t="shared" si="113"/>
        <v>0</v>
      </c>
      <c r="CY459" s="6" t="str">
        <f t="shared" si="114"/>
        <v/>
      </c>
      <c r="CZ459" s="5" t="str">
        <f t="shared" si="115"/>
        <v>มัธยมศึกษาปีที่ 3/4-0</v>
      </c>
      <c r="DA459" s="5" t="str">
        <f t="shared" si="116"/>
        <v>มัธยมศึกษาปีที่ 3/4-</v>
      </c>
      <c r="DC459" s="6" t="str">
        <f>IF(DB459="วิทย์-คณิต (เตรียมวิศวะ)",MAX($DC$1:DC458)+1,"")</f>
        <v/>
      </c>
      <c r="DD459" s="6" t="str">
        <f>IF(DB459="วิทย์-คณิต (วิทยาศาสตร์สุขภาพ)",MAX($DD$1:DD458)+1,"")</f>
        <v/>
      </c>
      <c r="DE459" s="6" t="str">
        <f>IF(DB459="ศิลป์การจัดการธุรกิจการค้าสมัยใหม่",MAX($DE$1:DE458)+1,"")</f>
        <v/>
      </c>
      <c r="DF459" s="6" t="str">
        <f>IF(DB459="ศิลป์ภาษาจีนเพื่อธุรกิจ 4.0",MAX($DF$1:DF458)+1,"")</f>
        <v/>
      </c>
      <c r="DG459" s="6" t="str">
        <f>IF(DB459="ศิลป์ภาษาอังกฤษเพื่อการสื่อสารธุรกิจ",MAX($DG$1:DG458)+1,"")</f>
        <v/>
      </c>
      <c r="DH459" s="6" t="str">
        <f>IF(DB459="นวัตกรรมการจัดการเกษตร",MAX($DH$1:DH458)+1,"")</f>
        <v/>
      </c>
      <c r="DI459" s="5">
        <f t="shared" si="117"/>
        <v>0</v>
      </c>
      <c r="DJ459" s="5" t="str">
        <f t="shared" si="118"/>
        <v>มัธยมศึกษาปีที่ 3/4-8</v>
      </c>
      <c r="DK459" s="5" t="str">
        <f t="shared" si="119"/>
        <v>-0</v>
      </c>
      <c r="DL459" s="5" t="str">
        <f t="shared" si="120"/>
        <v>มัธยมศึกษาปีที่ 3</v>
      </c>
    </row>
    <row r="460" spans="1:116">
      <c r="A460" s="5" t="str">
        <f t="shared" si="106"/>
        <v>มัธยมศึกษาปีที่ 3/4-9</v>
      </c>
      <c r="B460" s="5" t="str">
        <f t="shared" si="107"/>
        <v>ช68309-47</v>
      </c>
      <c r="C460" s="5" t="str">
        <f t="shared" si="108"/>
        <v>-0</v>
      </c>
      <c r="D460" s="8">
        <v>9</v>
      </c>
      <c r="E460" s="9" t="s">
        <v>1185</v>
      </c>
      <c r="F460" s="3" t="s">
        <v>1186</v>
      </c>
      <c r="G460" s="3" t="s">
        <v>1187</v>
      </c>
      <c r="H460" s="11">
        <v>1</v>
      </c>
      <c r="I460" s="11">
        <v>1</v>
      </c>
      <c r="J460" s="11">
        <v>0</v>
      </c>
      <c r="K460" s="11">
        <v>3</v>
      </c>
      <c r="L460" s="11">
        <v>7</v>
      </c>
      <c r="M460" s="11">
        <v>0</v>
      </c>
      <c r="N460" s="11">
        <v>4</v>
      </c>
      <c r="O460" s="11">
        <v>6</v>
      </c>
      <c r="P460" s="11">
        <v>1</v>
      </c>
      <c r="Q460" s="11">
        <v>3</v>
      </c>
      <c r="R460" s="11">
        <v>5</v>
      </c>
      <c r="S460" s="11">
        <v>8</v>
      </c>
      <c r="T460" s="11">
        <v>1</v>
      </c>
      <c r="U460" s="11" t="s">
        <v>586</v>
      </c>
      <c r="W460" s="6" t="str">
        <f>IF(X460="","",IF(X460=รายชื่อชมรม!$B$23,รายชื่อชมรม!$A$23,IF(X460=รายชื่อชมรม!$B$24,รายชื่อชมรม!$A$24,IF(X460=รายชื่อชมรม!$B$25,รายชื่อชมรม!$A$25,IF(X460=รายชื่อชมรม!$B$26,รายชื่อชมรม!$A$26,IF(X460=รายชื่อชมรม!$B$27,รายชื่อชมรม!$A$27,IF(X460=รายชื่อชมรม!$B$28,รายชื่อชมรม!$A$28,IF(X460=รายชื่อชมรม!$B$29,รายชื่อชมรม!$A$29,IF(X460=รายชื่อชมรม!$B$30,รายชื่อชมรม!$A$30,IF(X460=รายชื่อชมรม!$B$31,รายชื่อชมรม!$A$31,IF(X460=รายชื่อชมรม!$B$32,รายชื่อชมรม!$A$32,"-")))))))))))</f>
        <v>ช68309</v>
      </c>
      <c r="X460" s="6" t="s">
        <v>1410</v>
      </c>
      <c r="Y460" s="6" t="str">
        <f>IF(W460=0,"",IF(W460="-","",IF(W460="","",VLOOKUP(W460,รายชื่อชมรม!$A$3:$F$83,3,FALSE))))</f>
        <v>นางสาวจันทนา  เกิดจันทร์ตรง</v>
      </c>
      <c r="Z460" s="6" t="str">
        <f>IF(Y460=$Z$4,MAX(Z$1:$Z459)+1,"")</f>
        <v/>
      </c>
      <c r="AA460" s="6" t="str">
        <f>IF($Y460=AA$4,MAX(AA$1:AA459)+1,"")</f>
        <v/>
      </c>
      <c r="AB460" s="6" t="str">
        <f>IF($Y460=AB$4,MAX(AB$1:AB459)+1,"")</f>
        <v/>
      </c>
      <c r="AC460" s="6" t="str">
        <f>IF($Y460=AC$4,MAX(AC$1:AC459)+1,"")</f>
        <v/>
      </c>
      <c r="AD460" s="6" t="str">
        <f>IF($Y460=AD$4,MAX(AD$1:AD459)+1,"")</f>
        <v/>
      </c>
      <c r="AE460" s="6" t="str">
        <f>IF($Y460=AE$4,MAX(AE$1:AE459)+1,"")</f>
        <v/>
      </c>
      <c r="AF460" s="6" t="str">
        <f>IF($Y460=AF$4,MAX(AF$1:AF459)+1,"")</f>
        <v/>
      </c>
      <c r="AG460" s="6" t="str">
        <f>IF($Y460=AG$4,MAX(AG$1:AG459)+1,"")</f>
        <v/>
      </c>
      <c r="AH460" s="6">
        <f>IF($Y460=AH$4,MAX(AH$1:AH459)+1,"")</f>
        <v>115</v>
      </c>
      <c r="AI460" s="5">
        <f t="shared" si="109"/>
        <v>115</v>
      </c>
      <c r="AK460" s="6" t="str">
        <f>IF($W460=AK$4,MAX(AK$1:AK459)+1,"")</f>
        <v/>
      </c>
      <c r="AL460" s="6" t="str">
        <f>IF($W460=AL$4,MAX(AL$1:AL459)+1,"")</f>
        <v/>
      </c>
      <c r="AM460" s="6" t="str">
        <f>IF($W460=AM$4,MAX(AM$1:AM459)+1,"")</f>
        <v/>
      </c>
      <c r="AN460" s="6" t="str">
        <f>IF($W460=AN$4,MAX(AN$1:AN459)+1,"")</f>
        <v/>
      </c>
      <c r="AO460" s="6" t="str">
        <f>IF($W460=AO$4,MAX(AO$1:AO459)+1,"")</f>
        <v/>
      </c>
      <c r="AP460" s="6" t="str">
        <f>IF($W460=AP$4,MAX(AP$1:AP459)+1,"")</f>
        <v/>
      </c>
      <c r="AQ460" s="6" t="str">
        <f>IF($W460=AQ$4,MAX(AQ$1:AQ459)+1,"")</f>
        <v/>
      </c>
      <c r="AR460" s="6" t="str">
        <f>IF($W460=AR$4,MAX(AR$1:AR459)+1,"")</f>
        <v/>
      </c>
      <c r="AS460" s="6" t="str">
        <f>IF($W460=AS$4,MAX(AS$1:AS459)+1,"")</f>
        <v/>
      </c>
      <c r="AT460" s="6" t="str">
        <f>IF($W460=AT$4,MAX(AT$1:AT459)+1,"")</f>
        <v/>
      </c>
      <c r="AU460" s="6" t="str">
        <f>IF($W460=AU$4,MAX(AU$1:AU459)+1,"")</f>
        <v/>
      </c>
      <c r="AV460" s="6" t="str">
        <f>IF($W460=AV$4,MAX(AV$1:AV459)+1,"")</f>
        <v/>
      </c>
      <c r="AW460" s="6" t="str">
        <f>IF($W460=AW$4,MAX(AW$1:AW459)+1,"")</f>
        <v/>
      </c>
      <c r="AX460" s="6" t="str">
        <f>IF($W460=AX$4,MAX(AX$1:AX459)+1,"")</f>
        <v/>
      </c>
      <c r="AY460" s="6" t="str">
        <f>IF($W460=AY$4,MAX(AY$1:AY459)+1,"")</f>
        <v/>
      </c>
      <c r="AZ460" s="6" t="str">
        <f>IF($W460=AZ$4,MAX(AZ$1:AZ459)+1,"")</f>
        <v/>
      </c>
      <c r="BA460" s="6" t="str">
        <f>IF($W460=BA$4,MAX(BA$1:BA459)+1,"")</f>
        <v/>
      </c>
      <c r="BB460" s="6" t="str">
        <f>IF($W460=BB$4,MAX(BB$1:BB459)+1,"")</f>
        <v/>
      </c>
      <c r="BC460" s="6" t="str">
        <f>IF($W460=BC$4,MAX(BC$1:BC459)+1,"")</f>
        <v/>
      </c>
      <c r="BD460" s="6" t="str">
        <f>IF($W460=BD$4,MAX(BD$1:BD459)+1,"")</f>
        <v/>
      </c>
      <c r="BE460" s="6" t="str">
        <f>IF($W460=BE$4,MAX(BE$1:BE459)+1,"")</f>
        <v/>
      </c>
      <c r="BF460" s="6" t="str">
        <f>IF($W460=BF$4,MAX(BF$1:BF459)+1,"")</f>
        <v/>
      </c>
      <c r="BG460" s="6" t="str">
        <f>IF($W460=BG$4,MAX(BG$1:BG459)+1,"")</f>
        <v/>
      </c>
      <c r="BH460" s="6" t="str">
        <f>IF($W460=BH$4,MAX(BH$1:BH459)+1,"")</f>
        <v/>
      </c>
      <c r="BI460" s="6" t="str">
        <f>IF($W460=BI$4,MAX(BI$1:BI459)+1,"")</f>
        <v/>
      </c>
      <c r="BJ460" s="6" t="str">
        <f>IF($W460=BJ$4,MAX(BJ$1:BJ459)+1,"")</f>
        <v/>
      </c>
      <c r="BK460" s="6" t="str">
        <f>IF($W460=BK$4,MAX(BK$1:BK459)+1,"")</f>
        <v/>
      </c>
      <c r="BL460" s="6" t="str">
        <f>IF($W460=BL$4,MAX(BL$1:BL459)+1,"")</f>
        <v/>
      </c>
      <c r="BM460" s="6" t="str">
        <f>IF($W460=BM$4,MAX(BM$1:BM459)+1,"")</f>
        <v/>
      </c>
      <c r="BN460" s="6">
        <f>IF($W460=BN$4,MAX(BN$1:BN459)+1,"")</f>
        <v>47</v>
      </c>
      <c r="BO460" s="6" t="str">
        <f>IF($W460=BO$4,MAX(BO$1:BO459)+1,"")</f>
        <v/>
      </c>
      <c r="BP460" s="6" t="str">
        <f>IF($W460=BP$4,MAX(BP$1:BP459)+1,"")</f>
        <v/>
      </c>
      <c r="BQ460" s="6" t="str">
        <f>IF($W460=BQ$4,MAX(BQ$1:BQ459)+1,"")</f>
        <v/>
      </c>
      <c r="BR460" s="6" t="str">
        <f>IF($W460=BR$4,MAX(BR$1:BR459)+1,"")</f>
        <v/>
      </c>
      <c r="BS460" s="6" t="str">
        <f>IF($W460=BS$4,MAX(BS$1:BS459)+1,"")</f>
        <v/>
      </c>
      <c r="BT460" s="6" t="str">
        <f>IF($W460=BT$4,MAX(BT$1:BT459)+1,"")</f>
        <v/>
      </c>
      <c r="BU460" s="6" t="str">
        <f>IF($W460=BU$4,MAX(BU$1:BU459)+1,"")</f>
        <v/>
      </c>
      <c r="BV460" s="6" t="str">
        <f>IF($W460=BV$4,MAX(BV$1:BV459)+1,"")</f>
        <v/>
      </c>
      <c r="BW460" s="6" t="str">
        <f>IF($W460=BW$4,MAX(BW$1:BW459)+1,"")</f>
        <v/>
      </c>
      <c r="BX460" s="6" t="str">
        <f>IF($W460=BX$4,MAX(BX$1:BX459)+1,"")</f>
        <v/>
      </c>
      <c r="BY460" s="6" t="str">
        <f>IF($W460=BY$4,MAX(BY$1:BY459)+1,"")</f>
        <v/>
      </c>
      <c r="BZ460" s="6" t="str">
        <f>IF($W460=BZ$4,MAX(BZ$1:BZ459)+1,"")</f>
        <v/>
      </c>
      <c r="CA460" s="6" t="str">
        <f>IF($W460=CA$4,MAX(CA$1:CA459)+1,"")</f>
        <v/>
      </c>
      <c r="CB460" s="6" t="str">
        <f>IF($W460=CB$4,MAX(CB$1:CB459)+1,"")</f>
        <v/>
      </c>
      <c r="CC460" s="6" t="str">
        <f>IF($W460=CC$4,MAX(CC$1:CC459)+1,"")</f>
        <v/>
      </c>
      <c r="CD460" s="6" t="str">
        <f>IF($W460=CD$4,MAX(CD$1:CD459)+1,"")</f>
        <v/>
      </c>
      <c r="CE460" s="6" t="str">
        <f>IF($W460=CE$4,MAX(CE$1:CE459)+1,"")</f>
        <v/>
      </c>
      <c r="CF460" s="6" t="str">
        <f>IF($W460=CF$4,MAX(CF$1:CF459)+1,"")</f>
        <v/>
      </c>
      <c r="CG460" s="6" t="str">
        <f>IF($W460=CG$4,MAX(CG$1:CG459)+1,"")</f>
        <v/>
      </c>
      <c r="CH460" s="6" t="str">
        <f>IF($W460=CH$4,MAX(CH$1:CH459)+1,"")</f>
        <v/>
      </c>
      <c r="CI460" s="6" t="str">
        <f>IF($W460=CI$4,MAX(CI$1:CI459)+1,"")</f>
        <v/>
      </c>
      <c r="CJ460" s="6" t="str">
        <f>IF($W460=CJ$4,MAX(CJ$1:CJ459)+1,"")</f>
        <v/>
      </c>
      <c r="CK460" s="6" t="str">
        <f>IF($W460=CK$4,MAX(CK$1:CK459)+1,"")</f>
        <v/>
      </c>
      <c r="CL460" s="6" t="str">
        <f>IF($W460=CL$4,MAX(CL$1:CL459)+1,"")</f>
        <v/>
      </c>
      <c r="CM460" s="6" t="str">
        <f>IF($W460=CM$4,MAX(CM$1:CM459)+1,"")</f>
        <v/>
      </c>
      <c r="CN460" s="6" t="str">
        <f>IF($W460=CN$4,MAX(CN$1:CN459)+1,"")</f>
        <v/>
      </c>
      <c r="CO460" s="6" t="str">
        <f>IF($W460=CO$4,MAX(CO$1:CO459)+1,"")</f>
        <v/>
      </c>
      <c r="CP460" s="6" t="str">
        <f>IF($W460=CP$4,MAX(CP$1:CP459)+1,"")</f>
        <v/>
      </c>
      <c r="CQ460" s="6" t="str">
        <f>IF($W460=CQ$4,MAX(CQ$1:CQ459)+1,"")</f>
        <v/>
      </c>
      <c r="CR460" s="6" t="str">
        <f>IF($W460=CR$4,MAX(CR$1:CR459)+1,"")</f>
        <v/>
      </c>
      <c r="CS460" s="6" t="str">
        <f>IF($W460=CS$4,MAX(CS$1:CS459)+1,"")</f>
        <v/>
      </c>
      <c r="CT460" s="5">
        <f t="shared" si="110"/>
        <v>47</v>
      </c>
      <c r="CU460" s="6" t="str">
        <f t="shared" si="111"/>
        <v>1103704613581</v>
      </c>
      <c r="CV460" s="5" t="str">
        <f t="shared" si="112"/>
        <v>เด็กชาย</v>
      </c>
      <c r="CW460" s="5" t="str" cm="1">
        <f t="array" ref="CW460">RIGHT(F460,MIN(LEN(SUBSTITUTE(F460,รายชื่อนักเรียนแยกห้อง!$AD$5:$AD$8,""))))</f>
        <v>ชนะการ</v>
      </c>
      <c r="CX460" s="6">
        <f t="shared" si="113"/>
        <v>0</v>
      </c>
      <c r="CY460" s="6" t="str">
        <f t="shared" si="114"/>
        <v/>
      </c>
      <c r="CZ460" s="5" t="str">
        <f t="shared" si="115"/>
        <v>มัธยมศึกษาปีที่ 3/4-0</v>
      </c>
      <c r="DA460" s="5" t="str">
        <f t="shared" si="116"/>
        <v>มัธยมศึกษาปีที่ 3/4-</v>
      </c>
      <c r="DC460" s="6" t="str">
        <f>IF(DB460="วิทย์-คณิต (เตรียมวิศวะ)",MAX($DC$1:DC459)+1,"")</f>
        <v/>
      </c>
      <c r="DD460" s="6" t="str">
        <f>IF(DB460="วิทย์-คณิต (วิทยาศาสตร์สุขภาพ)",MAX($DD$1:DD459)+1,"")</f>
        <v/>
      </c>
      <c r="DE460" s="6" t="str">
        <f>IF(DB460="ศิลป์การจัดการธุรกิจการค้าสมัยใหม่",MAX($DE$1:DE459)+1,"")</f>
        <v/>
      </c>
      <c r="DF460" s="6" t="str">
        <f>IF(DB460="ศิลป์ภาษาจีนเพื่อธุรกิจ 4.0",MAX($DF$1:DF459)+1,"")</f>
        <v/>
      </c>
      <c r="DG460" s="6" t="str">
        <f>IF(DB460="ศิลป์ภาษาอังกฤษเพื่อการสื่อสารธุรกิจ",MAX($DG$1:DG459)+1,"")</f>
        <v/>
      </c>
      <c r="DH460" s="6" t="str">
        <f>IF(DB460="นวัตกรรมการจัดการเกษตร",MAX($DH$1:DH459)+1,"")</f>
        <v/>
      </c>
      <c r="DI460" s="5">
        <f t="shared" si="117"/>
        <v>0</v>
      </c>
      <c r="DJ460" s="5" t="str">
        <f t="shared" si="118"/>
        <v>มัธยมศึกษาปีที่ 3/4-9</v>
      </c>
      <c r="DK460" s="5" t="str">
        <f t="shared" si="119"/>
        <v>-0</v>
      </c>
      <c r="DL460" s="5" t="str">
        <f t="shared" si="120"/>
        <v>มัธยมศึกษาปีที่ 3</v>
      </c>
    </row>
    <row r="461" spans="1:116">
      <c r="A461" s="5" t="str">
        <f t="shared" si="106"/>
        <v>มัธยมศึกษาปีที่ 3/4-10</v>
      </c>
      <c r="B461" s="5" t="str">
        <f t="shared" si="107"/>
        <v>ช68309-48</v>
      </c>
      <c r="C461" s="5" t="str">
        <f t="shared" si="108"/>
        <v>-0</v>
      </c>
      <c r="D461" s="8">
        <v>10</v>
      </c>
      <c r="E461" s="9" t="s">
        <v>1188</v>
      </c>
      <c r="F461" s="3" t="s">
        <v>1189</v>
      </c>
      <c r="G461" s="3" t="s">
        <v>1190</v>
      </c>
      <c r="H461" s="11">
        <v>1</v>
      </c>
      <c r="I461" s="11">
        <v>7</v>
      </c>
      <c r="J461" s="11">
        <v>0</v>
      </c>
      <c r="K461" s="11">
        <v>9</v>
      </c>
      <c r="L461" s="11">
        <v>9</v>
      </c>
      <c r="M461" s="11">
        <v>0</v>
      </c>
      <c r="N461" s="11">
        <v>1</v>
      </c>
      <c r="O461" s="11">
        <v>8</v>
      </c>
      <c r="P461" s="11">
        <v>3</v>
      </c>
      <c r="Q461" s="11">
        <v>6</v>
      </c>
      <c r="R461" s="11">
        <v>0</v>
      </c>
      <c r="S461" s="11">
        <v>6</v>
      </c>
      <c r="T461" s="11">
        <v>1</v>
      </c>
      <c r="U461" s="11" t="s">
        <v>586</v>
      </c>
      <c r="W461" s="6" t="str">
        <f>IF(X461="","",IF(X461=รายชื่อชมรม!$B$23,รายชื่อชมรม!$A$23,IF(X461=รายชื่อชมรม!$B$24,รายชื่อชมรม!$A$24,IF(X461=รายชื่อชมรม!$B$25,รายชื่อชมรม!$A$25,IF(X461=รายชื่อชมรม!$B$26,รายชื่อชมรม!$A$26,IF(X461=รายชื่อชมรม!$B$27,รายชื่อชมรม!$A$27,IF(X461=รายชื่อชมรม!$B$28,รายชื่อชมรม!$A$28,IF(X461=รายชื่อชมรม!$B$29,รายชื่อชมรม!$A$29,IF(X461=รายชื่อชมรม!$B$30,รายชื่อชมรม!$A$30,IF(X461=รายชื่อชมรม!$B$31,รายชื่อชมรม!$A$31,IF(X461=รายชื่อชมรม!$B$32,รายชื่อชมรม!$A$32,"-")))))))))))</f>
        <v>ช68309</v>
      </c>
      <c r="X461" s="6" t="s">
        <v>1410</v>
      </c>
      <c r="Y461" s="6" t="str">
        <f>IF(W461=0,"",IF(W461="-","",IF(W461="","",VLOOKUP(W461,รายชื่อชมรม!$A$3:$F$83,3,FALSE))))</f>
        <v>นางสาวจันทนา  เกิดจันทร์ตรง</v>
      </c>
      <c r="Z461" s="6" t="str">
        <f>IF(Y461=$Z$4,MAX(Z$1:$Z460)+1,"")</f>
        <v/>
      </c>
      <c r="AA461" s="6" t="str">
        <f>IF($Y461=AA$4,MAX(AA$1:AA460)+1,"")</f>
        <v/>
      </c>
      <c r="AB461" s="6" t="str">
        <f>IF($Y461=AB$4,MAX(AB$1:AB460)+1,"")</f>
        <v/>
      </c>
      <c r="AC461" s="6" t="str">
        <f>IF($Y461=AC$4,MAX(AC$1:AC460)+1,"")</f>
        <v/>
      </c>
      <c r="AD461" s="6" t="str">
        <f>IF($Y461=AD$4,MAX(AD$1:AD460)+1,"")</f>
        <v/>
      </c>
      <c r="AE461" s="6" t="str">
        <f>IF($Y461=AE$4,MAX(AE$1:AE460)+1,"")</f>
        <v/>
      </c>
      <c r="AF461" s="6" t="str">
        <f>IF($Y461=AF$4,MAX(AF$1:AF460)+1,"")</f>
        <v/>
      </c>
      <c r="AG461" s="6" t="str">
        <f>IF($Y461=AG$4,MAX(AG$1:AG460)+1,"")</f>
        <v/>
      </c>
      <c r="AH461" s="6">
        <f>IF($Y461=AH$4,MAX(AH$1:AH460)+1,"")</f>
        <v>116</v>
      </c>
      <c r="AI461" s="5">
        <f t="shared" si="109"/>
        <v>116</v>
      </c>
      <c r="AK461" s="6" t="str">
        <f>IF($W461=AK$4,MAX(AK$1:AK460)+1,"")</f>
        <v/>
      </c>
      <c r="AL461" s="6" t="str">
        <f>IF($W461=AL$4,MAX(AL$1:AL460)+1,"")</f>
        <v/>
      </c>
      <c r="AM461" s="6" t="str">
        <f>IF($W461=AM$4,MAX(AM$1:AM460)+1,"")</f>
        <v/>
      </c>
      <c r="AN461" s="6" t="str">
        <f>IF($W461=AN$4,MAX(AN$1:AN460)+1,"")</f>
        <v/>
      </c>
      <c r="AO461" s="6" t="str">
        <f>IF($W461=AO$4,MAX(AO$1:AO460)+1,"")</f>
        <v/>
      </c>
      <c r="AP461" s="6" t="str">
        <f>IF($W461=AP$4,MAX(AP$1:AP460)+1,"")</f>
        <v/>
      </c>
      <c r="AQ461" s="6" t="str">
        <f>IF($W461=AQ$4,MAX(AQ$1:AQ460)+1,"")</f>
        <v/>
      </c>
      <c r="AR461" s="6" t="str">
        <f>IF($W461=AR$4,MAX(AR$1:AR460)+1,"")</f>
        <v/>
      </c>
      <c r="AS461" s="6" t="str">
        <f>IF($W461=AS$4,MAX(AS$1:AS460)+1,"")</f>
        <v/>
      </c>
      <c r="AT461" s="6" t="str">
        <f>IF($W461=AT$4,MAX(AT$1:AT460)+1,"")</f>
        <v/>
      </c>
      <c r="AU461" s="6" t="str">
        <f>IF($W461=AU$4,MAX(AU$1:AU460)+1,"")</f>
        <v/>
      </c>
      <c r="AV461" s="6" t="str">
        <f>IF($W461=AV$4,MAX(AV$1:AV460)+1,"")</f>
        <v/>
      </c>
      <c r="AW461" s="6" t="str">
        <f>IF($W461=AW$4,MAX(AW$1:AW460)+1,"")</f>
        <v/>
      </c>
      <c r="AX461" s="6" t="str">
        <f>IF($W461=AX$4,MAX(AX$1:AX460)+1,"")</f>
        <v/>
      </c>
      <c r="AY461" s="6" t="str">
        <f>IF($W461=AY$4,MAX(AY$1:AY460)+1,"")</f>
        <v/>
      </c>
      <c r="AZ461" s="6" t="str">
        <f>IF($W461=AZ$4,MAX(AZ$1:AZ460)+1,"")</f>
        <v/>
      </c>
      <c r="BA461" s="6" t="str">
        <f>IF($W461=BA$4,MAX(BA$1:BA460)+1,"")</f>
        <v/>
      </c>
      <c r="BB461" s="6" t="str">
        <f>IF($W461=BB$4,MAX(BB$1:BB460)+1,"")</f>
        <v/>
      </c>
      <c r="BC461" s="6" t="str">
        <f>IF($W461=BC$4,MAX(BC$1:BC460)+1,"")</f>
        <v/>
      </c>
      <c r="BD461" s="6" t="str">
        <f>IF($W461=BD$4,MAX(BD$1:BD460)+1,"")</f>
        <v/>
      </c>
      <c r="BE461" s="6" t="str">
        <f>IF($W461=BE$4,MAX(BE$1:BE460)+1,"")</f>
        <v/>
      </c>
      <c r="BF461" s="6" t="str">
        <f>IF($W461=BF$4,MAX(BF$1:BF460)+1,"")</f>
        <v/>
      </c>
      <c r="BG461" s="6" t="str">
        <f>IF($W461=BG$4,MAX(BG$1:BG460)+1,"")</f>
        <v/>
      </c>
      <c r="BH461" s="6" t="str">
        <f>IF($W461=BH$4,MAX(BH$1:BH460)+1,"")</f>
        <v/>
      </c>
      <c r="BI461" s="6" t="str">
        <f>IF($W461=BI$4,MAX(BI$1:BI460)+1,"")</f>
        <v/>
      </c>
      <c r="BJ461" s="6" t="str">
        <f>IF($W461=BJ$4,MAX(BJ$1:BJ460)+1,"")</f>
        <v/>
      </c>
      <c r="BK461" s="6" t="str">
        <f>IF($W461=BK$4,MAX(BK$1:BK460)+1,"")</f>
        <v/>
      </c>
      <c r="BL461" s="6" t="str">
        <f>IF($W461=BL$4,MAX(BL$1:BL460)+1,"")</f>
        <v/>
      </c>
      <c r="BM461" s="6" t="str">
        <f>IF($W461=BM$4,MAX(BM$1:BM460)+1,"")</f>
        <v/>
      </c>
      <c r="BN461" s="6">
        <f>IF($W461=BN$4,MAX(BN$1:BN460)+1,"")</f>
        <v>48</v>
      </c>
      <c r="BO461" s="6" t="str">
        <f>IF($W461=BO$4,MAX(BO$1:BO460)+1,"")</f>
        <v/>
      </c>
      <c r="BP461" s="6" t="str">
        <f>IF($W461=BP$4,MAX(BP$1:BP460)+1,"")</f>
        <v/>
      </c>
      <c r="BQ461" s="6" t="str">
        <f>IF($W461=BQ$4,MAX(BQ$1:BQ460)+1,"")</f>
        <v/>
      </c>
      <c r="BR461" s="6" t="str">
        <f>IF($W461=BR$4,MAX(BR$1:BR460)+1,"")</f>
        <v/>
      </c>
      <c r="BS461" s="6" t="str">
        <f>IF($W461=BS$4,MAX(BS$1:BS460)+1,"")</f>
        <v/>
      </c>
      <c r="BT461" s="6" t="str">
        <f>IF($W461=BT$4,MAX(BT$1:BT460)+1,"")</f>
        <v/>
      </c>
      <c r="BU461" s="6" t="str">
        <f>IF($W461=BU$4,MAX(BU$1:BU460)+1,"")</f>
        <v/>
      </c>
      <c r="BV461" s="6" t="str">
        <f>IF($W461=BV$4,MAX(BV$1:BV460)+1,"")</f>
        <v/>
      </c>
      <c r="BW461" s="6" t="str">
        <f>IF($W461=BW$4,MAX(BW$1:BW460)+1,"")</f>
        <v/>
      </c>
      <c r="BX461" s="6" t="str">
        <f>IF($W461=BX$4,MAX(BX$1:BX460)+1,"")</f>
        <v/>
      </c>
      <c r="BY461" s="6" t="str">
        <f>IF($W461=BY$4,MAX(BY$1:BY460)+1,"")</f>
        <v/>
      </c>
      <c r="BZ461" s="6" t="str">
        <f>IF($W461=BZ$4,MAX(BZ$1:BZ460)+1,"")</f>
        <v/>
      </c>
      <c r="CA461" s="6" t="str">
        <f>IF($W461=CA$4,MAX(CA$1:CA460)+1,"")</f>
        <v/>
      </c>
      <c r="CB461" s="6" t="str">
        <f>IF($W461=CB$4,MAX(CB$1:CB460)+1,"")</f>
        <v/>
      </c>
      <c r="CC461" s="6" t="str">
        <f>IF($W461=CC$4,MAX(CC$1:CC460)+1,"")</f>
        <v/>
      </c>
      <c r="CD461" s="6" t="str">
        <f>IF($W461=CD$4,MAX(CD$1:CD460)+1,"")</f>
        <v/>
      </c>
      <c r="CE461" s="6" t="str">
        <f>IF($W461=CE$4,MAX(CE$1:CE460)+1,"")</f>
        <v/>
      </c>
      <c r="CF461" s="6" t="str">
        <f>IF($W461=CF$4,MAX(CF$1:CF460)+1,"")</f>
        <v/>
      </c>
      <c r="CG461" s="6" t="str">
        <f>IF($W461=CG$4,MAX(CG$1:CG460)+1,"")</f>
        <v/>
      </c>
      <c r="CH461" s="6" t="str">
        <f>IF($W461=CH$4,MAX(CH$1:CH460)+1,"")</f>
        <v/>
      </c>
      <c r="CI461" s="6" t="str">
        <f>IF($W461=CI$4,MAX(CI$1:CI460)+1,"")</f>
        <v/>
      </c>
      <c r="CJ461" s="6" t="str">
        <f>IF($W461=CJ$4,MAX(CJ$1:CJ460)+1,"")</f>
        <v/>
      </c>
      <c r="CK461" s="6" t="str">
        <f>IF($W461=CK$4,MAX(CK$1:CK460)+1,"")</f>
        <v/>
      </c>
      <c r="CL461" s="6" t="str">
        <f>IF($W461=CL$4,MAX(CL$1:CL460)+1,"")</f>
        <v/>
      </c>
      <c r="CM461" s="6" t="str">
        <f>IF($W461=CM$4,MAX(CM$1:CM460)+1,"")</f>
        <v/>
      </c>
      <c r="CN461" s="6" t="str">
        <f>IF($W461=CN$4,MAX(CN$1:CN460)+1,"")</f>
        <v/>
      </c>
      <c r="CO461" s="6" t="str">
        <f>IF($W461=CO$4,MAX(CO$1:CO460)+1,"")</f>
        <v/>
      </c>
      <c r="CP461" s="6" t="str">
        <f>IF($W461=CP$4,MAX(CP$1:CP460)+1,"")</f>
        <v/>
      </c>
      <c r="CQ461" s="6" t="str">
        <f>IF($W461=CQ$4,MAX(CQ$1:CQ460)+1,"")</f>
        <v/>
      </c>
      <c r="CR461" s="6" t="str">
        <f>IF($W461=CR$4,MAX(CR$1:CR460)+1,"")</f>
        <v/>
      </c>
      <c r="CS461" s="6" t="str">
        <f>IF($W461=CS$4,MAX(CS$1:CS460)+1,"")</f>
        <v/>
      </c>
      <c r="CT461" s="5">
        <f t="shared" si="110"/>
        <v>48</v>
      </c>
      <c r="CU461" s="6" t="str">
        <f t="shared" si="111"/>
        <v>1709901836061</v>
      </c>
      <c r="CV461" s="5" t="str">
        <f t="shared" si="112"/>
        <v>เด็กชาย</v>
      </c>
      <c r="CW461" s="5" t="str" cm="1">
        <f t="array" ref="CW461">RIGHT(F461,MIN(LEN(SUBSTITUTE(F461,รายชื่อนักเรียนแยกห้อง!$AD$5:$AD$8,""))))</f>
        <v>อติชาติ</v>
      </c>
      <c r="CX461" s="6">
        <f t="shared" si="113"/>
        <v>0</v>
      </c>
      <c r="CY461" s="6" t="str">
        <f t="shared" si="114"/>
        <v/>
      </c>
      <c r="CZ461" s="5" t="str">
        <f t="shared" si="115"/>
        <v>มัธยมศึกษาปีที่ 3/4-0</v>
      </c>
      <c r="DA461" s="5" t="str">
        <f t="shared" si="116"/>
        <v>มัธยมศึกษาปีที่ 3/4-</v>
      </c>
      <c r="DC461" s="6" t="str">
        <f>IF(DB461="วิทย์-คณิต (เตรียมวิศวะ)",MAX($DC$1:DC460)+1,"")</f>
        <v/>
      </c>
      <c r="DD461" s="6" t="str">
        <f>IF(DB461="วิทย์-คณิต (วิทยาศาสตร์สุขภาพ)",MAX($DD$1:DD460)+1,"")</f>
        <v/>
      </c>
      <c r="DE461" s="6" t="str">
        <f>IF(DB461="ศิลป์การจัดการธุรกิจการค้าสมัยใหม่",MAX($DE$1:DE460)+1,"")</f>
        <v/>
      </c>
      <c r="DF461" s="6" t="str">
        <f>IF(DB461="ศิลป์ภาษาจีนเพื่อธุรกิจ 4.0",MAX($DF$1:DF460)+1,"")</f>
        <v/>
      </c>
      <c r="DG461" s="6" t="str">
        <f>IF(DB461="ศิลป์ภาษาอังกฤษเพื่อการสื่อสารธุรกิจ",MAX($DG$1:DG460)+1,"")</f>
        <v/>
      </c>
      <c r="DH461" s="6" t="str">
        <f>IF(DB461="นวัตกรรมการจัดการเกษตร",MAX($DH$1:DH460)+1,"")</f>
        <v/>
      </c>
      <c r="DI461" s="5">
        <f t="shared" si="117"/>
        <v>0</v>
      </c>
      <c r="DJ461" s="5" t="str">
        <f t="shared" si="118"/>
        <v>มัธยมศึกษาปีที่ 3/4-10</v>
      </c>
      <c r="DK461" s="5" t="str">
        <f t="shared" si="119"/>
        <v>-0</v>
      </c>
      <c r="DL461" s="5" t="str">
        <f t="shared" si="120"/>
        <v>มัธยมศึกษาปีที่ 3</v>
      </c>
    </row>
    <row r="462" spans="1:116">
      <c r="A462" s="5" t="str">
        <f t="shared" si="106"/>
        <v>มัธยมศึกษาปีที่ 3/4-11</v>
      </c>
      <c r="B462" s="5" t="str">
        <f t="shared" si="107"/>
        <v>ช68309-49</v>
      </c>
      <c r="C462" s="5" t="str">
        <f t="shared" si="108"/>
        <v>-0</v>
      </c>
      <c r="D462" s="8">
        <v>11</v>
      </c>
      <c r="E462" s="9" t="s">
        <v>1191</v>
      </c>
      <c r="F462" s="3" t="s">
        <v>1192</v>
      </c>
      <c r="G462" s="3" t="s">
        <v>1193</v>
      </c>
      <c r="H462" s="11">
        <v>1</v>
      </c>
      <c r="I462" s="11">
        <v>7</v>
      </c>
      <c r="J462" s="11">
        <v>0</v>
      </c>
      <c r="K462" s="11">
        <v>9</v>
      </c>
      <c r="L462" s="11">
        <v>9</v>
      </c>
      <c r="M462" s="11">
        <v>0</v>
      </c>
      <c r="N462" s="11">
        <v>1</v>
      </c>
      <c r="O462" s="11">
        <v>8</v>
      </c>
      <c r="P462" s="11">
        <v>5</v>
      </c>
      <c r="Q462" s="11">
        <v>5</v>
      </c>
      <c r="R462" s="11">
        <v>5</v>
      </c>
      <c r="S462" s="11">
        <v>0</v>
      </c>
      <c r="T462" s="11">
        <v>2</v>
      </c>
      <c r="U462" s="11" t="s">
        <v>586</v>
      </c>
      <c r="W462" s="6" t="str">
        <f>IF(X462="","",IF(X462=รายชื่อชมรม!$B$23,รายชื่อชมรม!$A$23,IF(X462=รายชื่อชมรม!$B$24,รายชื่อชมรม!$A$24,IF(X462=รายชื่อชมรม!$B$25,รายชื่อชมรม!$A$25,IF(X462=รายชื่อชมรม!$B$26,รายชื่อชมรม!$A$26,IF(X462=รายชื่อชมรม!$B$27,รายชื่อชมรม!$A$27,IF(X462=รายชื่อชมรม!$B$28,รายชื่อชมรม!$A$28,IF(X462=รายชื่อชมรม!$B$29,รายชื่อชมรม!$A$29,IF(X462=รายชื่อชมรม!$B$30,รายชื่อชมรม!$A$30,IF(X462=รายชื่อชมรม!$B$31,รายชื่อชมรม!$A$31,IF(X462=รายชื่อชมรม!$B$32,รายชื่อชมรม!$A$32,"-")))))))))))</f>
        <v>ช68309</v>
      </c>
      <c r="X462" s="6" t="s">
        <v>1410</v>
      </c>
      <c r="Y462" s="6" t="str">
        <f>IF(W462=0,"",IF(W462="-","",IF(W462="","",VLOOKUP(W462,รายชื่อชมรม!$A$3:$F$83,3,FALSE))))</f>
        <v>นางสาวจันทนา  เกิดจันทร์ตรง</v>
      </c>
      <c r="Z462" s="6" t="str">
        <f>IF(Y462=$Z$4,MAX(Z$1:$Z461)+1,"")</f>
        <v/>
      </c>
      <c r="AA462" s="6" t="str">
        <f>IF($Y462=AA$4,MAX(AA$1:AA461)+1,"")</f>
        <v/>
      </c>
      <c r="AB462" s="6" t="str">
        <f>IF($Y462=AB$4,MAX(AB$1:AB461)+1,"")</f>
        <v/>
      </c>
      <c r="AC462" s="6" t="str">
        <f>IF($Y462=AC$4,MAX(AC$1:AC461)+1,"")</f>
        <v/>
      </c>
      <c r="AD462" s="6" t="str">
        <f>IF($Y462=AD$4,MAX(AD$1:AD461)+1,"")</f>
        <v/>
      </c>
      <c r="AE462" s="6" t="str">
        <f>IF($Y462=AE$4,MAX(AE$1:AE461)+1,"")</f>
        <v/>
      </c>
      <c r="AF462" s="6" t="str">
        <f>IF($Y462=AF$4,MAX(AF$1:AF461)+1,"")</f>
        <v/>
      </c>
      <c r="AG462" s="6" t="str">
        <f>IF($Y462=AG$4,MAX(AG$1:AG461)+1,"")</f>
        <v/>
      </c>
      <c r="AH462" s="6">
        <f>IF($Y462=AH$4,MAX(AH$1:AH461)+1,"")</f>
        <v>117</v>
      </c>
      <c r="AI462" s="5">
        <f t="shared" si="109"/>
        <v>117</v>
      </c>
      <c r="AK462" s="6" t="str">
        <f>IF($W462=AK$4,MAX(AK$1:AK461)+1,"")</f>
        <v/>
      </c>
      <c r="AL462" s="6" t="str">
        <f>IF($W462=AL$4,MAX(AL$1:AL461)+1,"")</f>
        <v/>
      </c>
      <c r="AM462" s="6" t="str">
        <f>IF($W462=AM$4,MAX(AM$1:AM461)+1,"")</f>
        <v/>
      </c>
      <c r="AN462" s="6" t="str">
        <f>IF($W462=AN$4,MAX(AN$1:AN461)+1,"")</f>
        <v/>
      </c>
      <c r="AO462" s="6" t="str">
        <f>IF($W462=AO$4,MAX(AO$1:AO461)+1,"")</f>
        <v/>
      </c>
      <c r="AP462" s="6" t="str">
        <f>IF($W462=AP$4,MAX(AP$1:AP461)+1,"")</f>
        <v/>
      </c>
      <c r="AQ462" s="6" t="str">
        <f>IF($W462=AQ$4,MAX(AQ$1:AQ461)+1,"")</f>
        <v/>
      </c>
      <c r="AR462" s="6" t="str">
        <f>IF($W462=AR$4,MAX(AR$1:AR461)+1,"")</f>
        <v/>
      </c>
      <c r="AS462" s="6" t="str">
        <f>IF($W462=AS$4,MAX(AS$1:AS461)+1,"")</f>
        <v/>
      </c>
      <c r="AT462" s="6" t="str">
        <f>IF($W462=AT$4,MAX(AT$1:AT461)+1,"")</f>
        <v/>
      </c>
      <c r="AU462" s="6" t="str">
        <f>IF($W462=AU$4,MAX(AU$1:AU461)+1,"")</f>
        <v/>
      </c>
      <c r="AV462" s="6" t="str">
        <f>IF($W462=AV$4,MAX(AV$1:AV461)+1,"")</f>
        <v/>
      </c>
      <c r="AW462" s="6" t="str">
        <f>IF($W462=AW$4,MAX(AW$1:AW461)+1,"")</f>
        <v/>
      </c>
      <c r="AX462" s="6" t="str">
        <f>IF($W462=AX$4,MAX(AX$1:AX461)+1,"")</f>
        <v/>
      </c>
      <c r="AY462" s="6" t="str">
        <f>IF($W462=AY$4,MAX(AY$1:AY461)+1,"")</f>
        <v/>
      </c>
      <c r="AZ462" s="6" t="str">
        <f>IF($W462=AZ$4,MAX(AZ$1:AZ461)+1,"")</f>
        <v/>
      </c>
      <c r="BA462" s="6" t="str">
        <f>IF($W462=BA$4,MAX(BA$1:BA461)+1,"")</f>
        <v/>
      </c>
      <c r="BB462" s="6" t="str">
        <f>IF($W462=BB$4,MAX(BB$1:BB461)+1,"")</f>
        <v/>
      </c>
      <c r="BC462" s="6" t="str">
        <f>IF($W462=BC$4,MAX(BC$1:BC461)+1,"")</f>
        <v/>
      </c>
      <c r="BD462" s="6" t="str">
        <f>IF($W462=BD$4,MAX(BD$1:BD461)+1,"")</f>
        <v/>
      </c>
      <c r="BE462" s="6" t="str">
        <f>IF($W462=BE$4,MAX(BE$1:BE461)+1,"")</f>
        <v/>
      </c>
      <c r="BF462" s="6" t="str">
        <f>IF($W462=BF$4,MAX(BF$1:BF461)+1,"")</f>
        <v/>
      </c>
      <c r="BG462" s="6" t="str">
        <f>IF($W462=BG$4,MAX(BG$1:BG461)+1,"")</f>
        <v/>
      </c>
      <c r="BH462" s="6" t="str">
        <f>IF($W462=BH$4,MAX(BH$1:BH461)+1,"")</f>
        <v/>
      </c>
      <c r="BI462" s="6" t="str">
        <f>IF($W462=BI$4,MAX(BI$1:BI461)+1,"")</f>
        <v/>
      </c>
      <c r="BJ462" s="6" t="str">
        <f>IF($W462=BJ$4,MAX(BJ$1:BJ461)+1,"")</f>
        <v/>
      </c>
      <c r="BK462" s="6" t="str">
        <f>IF($W462=BK$4,MAX(BK$1:BK461)+1,"")</f>
        <v/>
      </c>
      <c r="BL462" s="6" t="str">
        <f>IF($W462=BL$4,MAX(BL$1:BL461)+1,"")</f>
        <v/>
      </c>
      <c r="BM462" s="6" t="str">
        <f>IF($W462=BM$4,MAX(BM$1:BM461)+1,"")</f>
        <v/>
      </c>
      <c r="BN462" s="6">
        <f>IF($W462=BN$4,MAX(BN$1:BN461)+1,"")</f>
        <v>49</v>
      </c>
      <c r="BO462" s="6" t="str">
        <f>IF($W462=BO$4,MAX(BO$1:BO461)+1,"")</f>
        <v/>
      </c>
      <c r="BP462" s="6" t="str">
        <f>IF($W462=BP$4,MAX(BP$1:BP461)+1,"")</f>
        <v/>
      </c>
      <c r="BQ462" s="6" t="str">
        <f>IF($W462=BQ$4,MAX(BQ$1:BQ461)+1,"")</f>
        <v/>
      </c>
      <c r="BR462" s="6" t="str">
        <f>IF($W462=BR$4,MAX(BR$1:BR461)+1,"")</f>
        <v/>
      </c>
      <c r="BS462" s="6" t="str">
        <f>IF($W462=BS$4,MAX(BS$1:BS461)+1,"")</f>
        <v/>
      </c>
      <c r="BT462" s="6" t="str">
        <f>IF($W462=BT$4,MAX(BT$1:BT461)+1,"")</f>
        <v/>
      </c>
      <c r="BU462" s="6" t="str">
        <f>IF($W462=BU$4,MAX(BU$1:BU461)+1,"")</f>
        <v/>
      </c>
      <c r="BV462" s="6" t="str">
        <f>IF($W462=BV$4,MAX(BV$1:BV461)+1,"")</f>
        <v/>
      </c>
      <c r="BW462" s="6" t="str">
        <f>IF($W462=BW$4,MAX(BW$1:BW461)+1,"")</f>
        <v/>
      </c>
      <c r="BX462" s="6" t="str">
        <f>IF($W462=BX$4,MAX(BX$1:BX461)+1,"")</f>
        <v/>
      </c>
      <c r="BY462" s="6" t="str">
        <f>IF($W462=BY$4,MAX(BY$1:BY461)+1,"")</f>
        <v/>
      </c>
      <c r="BZ462" s="6" t="str">
        <f>IF($W462=BZ$4,MAX(BZ$1:BZ461)+1,"")</f>
        <v/>
      </c>
      <c r="CA462" s="6" t="str">
        <f>IF($W462=CA$4,MAX(CA$1:CA461)+1,"")</f>
        <v/>
      </c>
      <c r="CB462" s="6" t="str">
        <f>IF($W462=CB$4,MAX(CB$1:CB461)+1,"")</f>
        <v/>
      </c>
      <c r="CC462" s="6" t="str">
        <f>IF($W462=CC$4,MAX(CC$1:CC461)+1,"")</f>
        <v/>
      </c>
      <c r="CD462" s="6" t="str">
        <f>IF($W462=CD$4,MAX(CD$1:CD461)+1,"")</f>
        <v/>
      </c>
      <c r="CE462" s="6" t="str">
        <f>IF($W462=CE$4,MAX(CE$1:CE461)+1,"")</f>
        <v/>
      </c>
      <c r="CF462" s="6" t="str">
        <f>IF($W462=CF$4,MAX(CF$1:CF461)+1,"")</f>
        <v/>
      </c>
      <c r="CG462" s="6" t="str">
        <f>IF($W462=CG$4,MAX(CG$1:CG461)+1,"")</f>
        <v/>
      </c>
      <c r="CH462" s="6" t="str">
        <f>IF($W462=CH$4,MAX(CH$1:CH461)+1,"")</f>
        <v/>
      </c>
      <c r="CI462" s="6" t="str">
        <f>IF($W462=CI$4,MAX(CI$1:CI461)+1,"")</f>
        <v/>
      </c>
      <c r="CJ462" s="6" t="str">
        <f>IF($W462=CJ$4,MAX(CJ$1:CJ461)+1,"")</f>
        <v/>
      </c>
      <c r="CK462" s="6" t="str">
        <f>IF($W462=CK$4,MAX(CK$1:CK461)+1,"")</f>
        <v/>
      </c>
      <c r="CL462" s="6" t="str">
        <f>IF($W462=CL$4,MAX(CL$1:CL461)+1,"")</f>
        <v/>
      </c>
      <c r="CM462" s="6" t="str">
        <f>IF($W462=CM$4,MAX(CM$1:CM461)+1,"")</f>
        <v/>
      </c>
      <c r="CN462" s="6" t="str">
        <f>IF($W462=CN$4,MAX(CN$1:CN461)+1,"")</f>
        <v/>
      </c>
      <c r="CO462" s="6" t="str">
        <f>IF($W462=CO$4,MAX(CO$1:CO461)+1,"")</f>
        <v/>
      </c>
      <c r="CP462" s="6" t="str">
        <f>IF($W462=CP$4,MAX(CP$1:CP461)+1,"")</f>
        <v/>
      </c>
      <c r="CQ462" s="6" t="str">
        <f>IF($W462=CQ$4,MAX(CQ$1:CQ461)+1,"")</f>
        <v/>
      </c>
      <c r="CR462" s="6" t="str">
        <f>IF($W462=CR$4,MAX(CR$1:CR461)+1,"")</f>
        <v/>
      </c>
      <c r="CS462" s="6" t="str">
        <f>IF($W462=CS$4,MAX(CS$1:CS461)+1,"")</f>
        <v/>
      </c>
      <c r="CT462" s="5">
        <f t="shared" si="110"/>
        <v>49</v>
      </c>
      <c r="CU462" s="6" t="str">
        <f t="shared" si="111"/>
        <v>1709901855502</v>
      </c>
      <c r="CV462" s="5" t="str">
        <f t="shared" si="112"/>
        <v>เด็กชาย</v>
      </c>
      <c r="CW462" s="5" t="str" cm="1">
        <f t="array" ref="CW462">RIGHT(F462,MIN(LEN(SUBSTITUTE(F462,รายชื่อนักเรียนแยกห้อง!$AD$5:$AD$8,""))))</f>
        <v>วัฒนะพงศ์</v>
      </c>
      <c r="CX462" s="6">
        <f t="shared" si="113"/>
        <v>0</v>
      </c>
      <c r="CY462" s="6" t="str">
        <f t="shared" si="114"/>
        <v/>
      </c>
      <c r="CZ462" s="5" t="str">
        <f t="shared" si="115"/>
        <v>มัธยมศึกษาปีที่ 3/4-0</v>
      </c>
      <c r="DA462" s="5" t="str">
        <f t="shared" si="116"/>
        <v>มัธยมศึกษาปีที่ 3/4-</v>
      </c>
      <c r="DC462" s="6" t="str">
        <f>IF(DB462="วิทย์-คณิต (เตรียมวิศวะ)",MAX($DC$1:DC461)+1,"")</f>
        <v/>
      </c>
      <c r="DD462" s="6" t="str">
        <f>IF(DB462="วิทย์-คณิต (วิทยาศาสตร์สุขภาพ)",MAX($DD$1:DD461)+1,"")</f>
        <v/>
      </c>
      <c r="DE462" s="6" t="str">
        <f>IF(DB462="ศิลป์การจัดการธุรกิจการค้าสมัยใหม่",MAX($DE$1:DE461)+1,"")</f>
        <v/>
      </c>
      <c r="DF462" s="6" t="str">
        <f>IF(DB462="ศิลป์ภาษาจีนเพื่อธุรกิจ 4.0",MAX($DF$1:DF461)+1,"")</f>
        <v/>
      </c>
      <c r="DG462" s="6" t="str">
        <f>IF(DB462="ศิลป์ภาษาอังกฤษเพื่อการสื่อสารธุรกิจ",MAX($DG$1:DG461)+1,"")</f>
        <v/>
      </c>
      <c r="DH462" s="6" t="str">
        <f>IF(DB462="นวัตกรรมการจัดการเกษตร",MAX($DH$1:DH461)+1,"")</f>
        <v/>
      </c>
      <c r="DI462" s="5">
        <f t="shared" si="117"/>
        <v>0</v>
      </c>
      <c r="DJ462" s="5" t="str">
        <f t="shared" si="118"/>
        <v>มัธยมศึกษาปีที่ 3/4-11</v>
      </c>
      <c r="DK462" s="5" t="str">
        <f t="shared" si="119"/>
        <v>-0</v>
      </c>
      <c r="DL462" s="5" t="str">
        <f t="shared" si="120"/>
        <v>มัธยมศึกษาปีที่ 3</v>
      </c>
    </row>
    <row r="463" spans="1:116">
      <c r="A463" s="5" t="str">
        <f t="shared" si="106"/>
        <v>มัธยมศึกษาปีที่ 3/4-12</v>
      </c>
      <c r="B463" s="5" t="str">
        <f t="shared" si="107"/>
        <v>ช68309-50</v>
      </c>
      <c r="C463" s="5" t="str">
        <f t="shared" si="108"/>
        <v>-0</v>
      </c>
      <c r="D463" s="8">
        <v>12</v>
      </c>
      <c r="E463" s="9" t="s">
        <v>1194</v>
      </c>
      <c r="F463" s="3" t="s">
        <v>851</v>
      </c>
      <c r="G463" s="3" t="s">
        <v>1195</v>
      </c>
      <c r="H463" s="11">
        <v>1</v>
      </c>
      <c r="I463" s="11">
        <v>5</v>
      </c>
      <c r="J463" s="11">
        <v>0</v>
      </c>
      <c r="K463" s="11">
        <v>1</v>
      </c>
      <c r="L463" s="11">
        <v>2</v>
      </c>
      <c r="M463" s="11">
        <v>0</v>
      </c>
      <c r="N463" s="11">
        <v>1</v>
      </c>
      <c r="O463" s="11">
        <v>1</v>
      </c>
      <c r="P463" s="11">
        <v>7</v>
      </c>
      <c r="Q463" s="11">
        <v>2</v>
      </c>
      <c r="R463" s="11">
        <v>2</v>
      </c>
      <c r="S463" s="11">
        <v>4</v>
      </c>
      <c r="T463" s="11">
        <v>5</v>
      </c>
      <c r="U463" s="11" t="s">
        <v>586</v>
      </c>
      <c r="W463" s="6" t="str">
        <f>IF(X463="","",IF(X463=รายชื่อชมรม!$B$23,รายชื่อชมรม!$A$23,IF(X463=รายชื่อชมรม!$B$24,รายชื่อชมรม!$A$24,IF(X463=รายชื่อชมรม!$B$25,รายชื่อชมรม!$A$25,IF(X463=รายชื่อชมรม!$B$26,รายชื่อชมรม!$A$26,IF(X463=รายชื่อชมรม!$B$27,รายชื่อชมรม!$A$27,IF(X463=รายชื่อชมรม!$B$28,รายชื่อชมรม!$A$28,IF(X463=รายชื่อชมรม!$B$29,รายชื่อชมรม!$A$29,IF(X463=รายชื่อชมรม!$B$30,รายชื่อชมรม!$A$30,IF(X463=รายชื่อชมรม!$B$31,รายชื่อชมรม!$A$31,IF(X463=รายชื่อชมรม!$B$32,รายชื่อชมรม!$A$32,"-")))))))))))</f>
        <v>ช68309</v>
      </c>
      <c r="X463" s="6" t="s">
        <v>1410</v>
      </c>
      <c r="Y463" s="6" t="str">
        <f>IF(W463=0,"",IF(W463="-","",IF(W463="","",VLOOKUP(W463,รายชื่อชมรม!$A$3:$F$83,3,FALSE))))</f>
        <v>นางสาวจันทนา  เกิดจันทร์ตรง</v>
      </c>
      <c r="Z463" s="6" t="str">
        <f>IF(Y463=$Z$4,MAX(Z$1:$Z462)+1,"")</f>
        <v/>
      </c>
      <c r="AA463" s="6" t="str">
        <f>IF($Y463=AA$4,MAX(AA$1:AA462)+1,"")</f>
        <v/>
      </c>
      <c r="AB463" s="6" t="str">
        <f>IF($Y463=AB$4,MAX(AB$1:AB462)+1,"")</f>
        <v/>
      </c>
      <c r="AC463" s="6" t="str">
        <f>IF($Y463=AC$4,MAX(AC$1:AC462)+1,"")</f>
        <v/>
      </c>
      <c r="AD463" s="6" t="str">
        <f>IF($Y463=AD$4,MAX(AD$1:AD462)+1,"")</f>
        <v/>
      </c>
      <c r="AE463" s="6" t="str">
        <f>IF($Y463=AE$4,MAX(AE$1:AE462)+1,"")</f>
        <v/>
      </c>
      <c r="AF463" s="6" t="str">
        <f>IF($Y463=AF$4,MAX(AF$1:AF462)+1,"")</f>
        <v/>
      </c>
      <c r="AG463" s="6" t="str">
        <f>IF($Y463=AG$4,MAX(AG$1:AG462)+1,"")</f>
        <v/>
      </c>
      <c r="AH463" s="6">
        <f>IF($Y463=AH$4,MAX(AH$1:AH462)+1,"")</f>
        <v>118</v>
      </c>
      <c r="AI463" s="5">
        <f t="shared" si="109"/>
        <v>118</v>
      </c>
      <c r="AK463" s="6" t="str">
        <f>IF($W463=AK$4,MAX(AK$1:AK462)+1,"")</f>
        <v/>
      </c>
      <c r="AL463" s="6" t="str">
        <f>IF($W463=AL$4,MAX(AL$1:AL462)+1,"")</f>
        <v/>
      </c>
      <c r="AM463" s="6" t="str">
        <f>IF($W463=AM$4,MAX(AM$1:AM462)+1,"")</f>
        <v/>
      </c>
      <c r="AN463" s="6" t="str">
        <f>IF($W463=AN$4,MAX(AN$1:AN462)+1,"")</f>
        <v/>
      </c>
      <c r="AO463" s="6" t="str">
        <f>IF($W463=AO$4,MAX(AO$1:AO462)+1,"")</f>
        <v/>
      </c>
      <c r="AP463" s="6" t="str">
        <f>IF($W463=AP$4,MAX(AP$1:AP462)+1,"")</f>
        <v/>
      </c>
      <c r="AQ463" s="6" t="str">
        <f>IF($W463=AQ$4,MAX(AQ$1:AQ462)+1,"")</f>
        <v/>
      </c>
      <c r="AR463" s="6" t="str">
        <f>IF($W463=AR$4,MAX(AR$1:AR462)+1,"")</f>
        <v/>
      </c>
      <c r="AS463" s="6" t="str">
        <f>IF($W463=AS$4,MAX(AS$1:AS462)+1,"")</f>
        <v/>
      </c>
      <c r="AT463" s="6" t="str">
        <f>IF($W463=AT$4,MAX(AT$1:AT462)+1,"")</f>
        <v/>
      </c>
      <c r="AU463" s="6" t="str">
        <f>IF($W463=AU$4,MAX(AU$1:AU462)+1,"")</f>
        <v/>
      </c>
      <c r="AV463" s="6" t="str">
        <f>IF($W463=AV$4,MAX(AV$1:AV462)+1,"")</f>
        <v/>
      </c>
      <c r="AW463" s="6" t="str">
        <f>IF($W463=AW$4,MAX(AW$1:AW462)+1,"")</f>
        <v/>
      </c>
      <c r="AX463" s="6" t="str">
        <f>IF($W463=AX$4,MAX(AX$1:AX462)+1,"")</f>
        <v/>
      </c>
      <c r="AY463" s="6" t="str">
        <f>IF($W463=AY$4,MAX(AY$1:AY462)+1,"")</f>
        <v/>
      </c>
      <c r="AZ463" s="6" t="str">
        <f>IF($W463=AZ$4,MAX(AZ$1:AZ462)+1,"")</f>
        <v/>
      </c>
      <c r="BA463" s="6" t="str">
        <f>IF($W463=BA$4,MAX(BA$1:BA462)+1,"")</f>
        <v/>
      </c>
      <c r="BB463" s="6" t="str">
        <f>IF($W463=BB$4,MAX(BB$1:BB462)+1,"")</f>
        <v/>
      </c>
      <c r="BC463" s="6" t="str">
        <f>IF($W463=BC$4,MAX(BC$1:BC462)+1,"")</f>
        <v/>
      </c>
      <c r="BD463" s="6" t="str">
        <f>IF($W463=BD$4,MAX(BD$1:BD462)+1,"")</f>
        <v/>
      </c>
      <c r="BE463" s="6" t="str">
        <f>IF($W463=BE$4,MAX(BE$1:BE462)+1,"")</f>
        <v/>
      </c>
      <c r="BF463" s="6" t="str">
        <f>IF($W463=BF$4,MAX(BF$1:BF462)+1,"")</f>
        <v/>
      </c>
      <c r="BG463" s="6" t="str">
        <f>IF($W463=BG$4,MAX(BG$1:BG462)+1,"")</f>
        <v/>
      </c>
      <c r="BH463" s="6" t="str">
        <f>IF($W463=BH$4,MAX(BH$1:BH462)+1,"")</f>
        <v/>
      </c>
      <c r="BI463" s="6" t="str">
        <f>IF($W463=BI$4,MAX(BI$1:BI462)+1,"")</f>
        <v/>
      </c>
      <c r="BJ463" s="6" t="str">
        <f>IF($W463=BJ$4,MAX(BJ$1:BJ462)+1,"")</f>
        <v/>
      </c>
      <c r="BK463" s="6" t="str">
        <f>IF($W463=BK$4,MAX(BK$1:BK462)+1,"")</f>
        <v/>
      </c>
      <c r="BL463" s="6" t="str">
        <f>IF($W463=BL$4,MAX(BL$1:BL462)+1,"")</f>
        <v/>
      </c>
      <c r="BM463" s="6" t="str">
        <f>IF($W463=BM$4,MAX(BM$1:BM462)+1,"")</f>
        <v/>
      </c>
      <c r="BN463" s="6">
        <f>IF($W463=BN$4,MAX(BN$1:BN462)+1,"")</f>
        <v>50</v>
      </c>
      <c r="BO463" s="6" t="str">
        <f>IF($W463=BO$4,MAX(BO$1:BO462)+1,"")</f>
        <v/>
      </c>
      <c r="BP463" s="6" t="str">
        <f>IF($W463=BP$4,MAX(BP$1:BP462)+1,"")</f>
        <v/>
      </c>
      <c r="BQ463" s="6" t="str">
        <f>IF($W463=BQ$4,MAX(BQ$1:BQ462)+1,"")</f>
        <v/>
      </c>
      <c r="BR463" s="6" t="str">
        <f>IF($W463=BR$4,MAX(BR$1:BR462)+1,"")</f>
        <v/>
      </c>
      <c r="BS463" s="6" t="str">
        <f>IF($W463=BS$4,MAX(BS$1:BS462)+1,"")</f>
        <v/>
      </c>
      <c r="BT463" s="6" t="str">
        <f>IF($W463=BT$4,MAX(BT$1:BT462)+1,"")</f>
        <v/>
      </c>
      <c r="BU463" s="6" t="str">
        <f>IF($W463=BU$4,MAX(BU$1:BU462)+1,"")</f>
        <v/>
      </c>
      <c r="BV463" s="6" t="str">
        <f>IF($W463=BV$4,MAX(BV$1:BV462)+1,"")</f>
        <v/>
      </c>
      <c r="BW463" s="6" t="str">
        <f>IF($W463=BW$4,MAX(BW$1:BW462)+1,"")</f>
        <v/>
      </c>
      <c r="BX463" s="6" t="str">
        <f>IF($W463=BX$4,MAX(BX$1:BX462)+1,"")</f>
        <v/>
      </c>
      <c r="BY463" s="6" t="str">
        <f>IF($W463=BY$4,MAX(BY$1:BY462)+1,"")</f>
        <v/>
      </c>
      <c r="BZ463" s="6" t="str">
        <f>IF($W463=BZ$4,MAX(BZ$1:BZ462)+1,"")</f>
        <v/>
      </c>
      <c r="CA463" s="6" t="str">
        <f>IF($W463=CA$4,MAX(CA$1:CA462)+1,"")</f>
        <v/>
      </c>
      <c r="CB463" s="6" t="str">
        <f>IF($W463=CB$4,MAX(CB$1:CB462)+1,"")</f>
        <v/>
      </c>
      <c r="CC463" s="6" t="str">
        <f>IF($W463=CC$4,MAX(CC$1:CC462)+1,"")</f>
        <v/>
      </c>
      <c r="CD463" s="6" t="str">
        <f>IF($W463=CD$4,MAX(CD$1:CD462)+1,"")</f>
        <v/>
      </c>
      <c r="CE463" s="6" t="str">
        <f>IF($W463=CE$4,MAX(CE$1:CE462)+1,"")</f>
        <v/>
      </c>
      <c r="CF463" s="6" t="str">
        <f>IF($W463=CF$4,MAX(CF$1:CF462)+1,"")</f>
        <v/>
      </c>
      <c r="CG463" s="6" t="str">
        <f>IF($W463=CG$4,MAX(CG$1:CG462)+1,"")</f>
        <v/>
      </c>
      <c r="CH463" s="6" t="str">
        <f>IF($W463=CH$4,MAX(CH$1:CH462)+1,"")</f>
        <v/>
      </c>
      <c r="CI463" s="6" t="str">
        <f>IF($W463=CI$4,MAX(CI$1:CI462)+1,"")</f>
        <v/>
      </c>
      <c r="CJ463" s="6" t="str">
        <f>IF($W463=CJ$4,MAX(CJ$1:CJ462)+1,"")</f>
        <v/>
      </c>
      <c r="CK463" s="6" t="str">
        <f>IF($W463=CK$4,MAX(CK$1:CK462)+1,"")</f>
        <v/>
      </c>
      <c r="CL463" s="6" t="str">
        <f>IF($W463=CL$4,MAX(CL$1:CL462)+1,"")</f>
        <v/>
      </c>
      <c r="CM463" s="6" t="str">
        <f>IF($W463=CM$4,MAX(CM$1:CM462)+1,"")</f>
        <v/>
      </c>
      <c r="CN463" s="6" t="str">
        <f>IF($W463=CN$4,MAX(CN$1:CN462)+1,"")</f>
        <v/>
      </c>
      <c r="CO463" s="6" t="str">
        <f>IF($W463=CO$4,MAX(CO$1:CO462)+1,"")</f>
        <v/>
      </c>
      <c r="CP463" s="6" t="str">
        <f>IF($W463=CP$4,MAX(CP$1:CP462)+1,"")</f>
        <v/>
      </c>
      <c r="CQ463" s="6" t="str">
        <f>IF($W463=CQ$4,MAX(CQ$1:CQ462)+1,"")</f>
        <v/>
      </c>
      <c r="CR463" s="6" t="str">
        <f>IF($W463=CR$4,MAX(CR$1:CR462)+1,"")</f>
        <v/>
      </c>
      <c r="CS463" s="6" t="str">
        <f>IF($W463=CS$4,MAX(CS$1:CS462)+1,"")</f>
        <v/>
      </c>
      <c r="CT463" s="5">
        <f t="shared" si="110"/>
        <v>50</v>
      </c>
      <c r="CU463" s="6" t="str">
        <f t="shared" si="111"/>
        <v>1501201172245</v>
      </c>
      <c r="CV463" s="5" t="str">
        <f t="shared" si="112"/>
        <v>เด็กชาย</v>
      </c>
      <c r="CW463" s="5" t="str" cm="1">
        <f t="array" ref="CW463">RIGHT(F463,MIN(LEN(SUBSTITUTE(F463,รายชื่อนักเรียนแยกห้อง!$AD$5:$AD$8,""))))</f>
        <v>ศุภกร</v>
      </c>
      <c r="CX463" s="6">
        <f t="shared" si="113"/>
        <v>0</v>
      </c>
      <c r="CY463" s="6" t="str">
        <f t="shared" si="114"/>
        <v/>
      </c>
      <c r="CZ463" s="5" t="str">
        <f t="shared" si="115"/>
        <v>มัธยมศึกษาปีที่ 3/4-0</v>
      </c>
      <c r="DA463" s="5" t="str">
        <f t="shared" si="116"/>
        <v>มัธยมศึกษาปีที่ 3/4-</v>
      </c>
      <c r="DC463" s="6" t="str">
        <f>IF(DB463="วิทย์-คณิต (เตรียมวิศวะ)",MAX($DC$1:DC462)+1,"")</f>
        <v/>
      </c>
      <c r="DD463" s="6" t="str">
        <f>IF(DB463="วิทย์-คณิต (วิทยาศาสตร์สุขภาพ)",MAX($DD$1:DD462)+1,"")</f>
        <v/>
      </c>
      <c r="DE463" s="6" t="str">
        <f>IF(DB463="ศิลป์การจัดการธุรกิจการค้าสมัยใหม่",MAX($DE$1:DE462)+1,"")</f>
        <v/>
      </c>
      <c r="DF463" s="6" t="str">
        <f>IF(DB463="ศิลป์ภาษาจีนเพื่อธุรกิจ 4.0",MAX($DF$1:DF462)+1,"")</f>
        <v/>
      </c>
      <c r="DG463" s="6" t="str">
        <f>IF(DB463="ศิลป์ภาษาอังกฤษเพื่อการสื่อสารธุรกิจ",MAX($DG$1:DG462)+1,"")</f>
        <v/>
      </c>
      <c r="DH463" s="6" t="str">
        <f>IF(DB463="นวัตกรรมการจัดการเกษตร",MAX($DH$1:DH462)+1,"")</f>
        <v/>
      </c>
      <c r="DI463" s="5">
        <f t="shared" si="117"/>
        <v>0</v>
      </c>
      <c r="DJ463" s="5" t="str">
        <f t="shared" si="118"/>
        <v>มัธยมศึกษาปีที่ 3/4-12</v>
      </c>
      <c r="DK463" s="5" t="str">
        <f t="shared" si="119"/>
        <v>-0</v>
      </c>
      <c r="DL463" s="5" t="str">
        <f t="shared" si="120"/>
        <v>มัธยมศึกษาปีที่ 3</v>
      </c>
    </row>
    <row r="464" spans="1:116">
      <c r="A464" s="5" t="str">
        <f t="shared" si="106"/>
        <v>มัธยมศึกษาปีที่ 3/4-13</v>
      </c>
      <c r="B464" s="5" t="str">
        <f t="shared" si="107"/>
        <v>ช68309-51</v>
      </c>
      <c r="C464" s="5" t="str">
        <f t="shared" si="108"/>
        <v>-0</v>
      </c>
      <c r="D464" s="8">
        <v>13</v>
      </c>
      <c r="E464" s="9" t="s">
        <v>1196</v>
      </c>
      <c r="F464" s="3" t="s">
        <v>1197</v>
      </c>
      <c r="G464" s="3" t="s">
        <v>1198</v>
      </c>
      <c r="H464" s="11">
        <v>1</v>
      </c>
      <c r="I464" s="11">
        <v>7</v>
      </c>
      <c r="J464" s="11">
        <v>0</v>
      </c>
      <c r="K464" s="11">
        <v>9</v>
      </c>
      <c r="L464" s="11">
        <v>9</v>
      </c>
      <c r="M464" s="11">
        <v>0</v>
      </c>
      <c r="N464" s="11">
        <v>1</v>
      </c>
      <c r="O464" s="11">
        <v>8</v>
      </c>
      <c r="P464" s="11">
        <v>5</v>
      </c>
      <c r="Q464" s="11">
        <v>4</v>
      </c>
      <c r="R464" s="11">
        <v>0</v>
      </c>
      <c r="S464" s="11">
        <v>8</v>
      </c>
      <c r="T464" s="11">
        <v>5</v>
      </c>
      <c r="U464" s="11" t="s">
        <v>586</v>
      </c>
      <c r="W464" s="6" t="str">
        <f>IF(X464="","",IF(X464=รายชื่อชมรม!$B$23,รายชื่อชมรม!$A$23,IF(X464=รายชื่อชมรม!$B$24,รายชื่อชมรม!$A$24,IF(X464=รายชื่อชมรม!$B$25,รายชื่อชมรม!$A$25,IF(X464=รายชื่อชมรม!$B$26,รายชื่อชมรม!$A$26,IF(X464=รายชื่อชมรม!$B$27,รายชื่อชมรม!$A$27,IF(X464=รายชื่อชมรม!$B$28,รายชื่อชมรม!$A$28,IF(X464=รายชื่อชมรม!$B$29,รายชื่อชมรม!$A$29,IF(X464=รายชื่อชมรม!$B$30,รายชื่อชมรม!$A$30,IF(X464=รายชื่อชมรม!$B$31,รายชื่อชมรม!$A$31,IF(X464=รายชื่อชมรม!$B$32,รายชื่อชมรม!$A$32,"-")))))))))))</f>
        <v>ช68309</v>
      </c>
      <c r="X464" s="6" t="s">
        <v>1410</v>
      </c>
      <c r="Y464" s="6" t="str">
        <f>IF(W464=0,"",IF(W464="-","",IF(W464="","",VLOOKUP(W464,รายชื่อชมรม!$A$3:$F$83,3,FALSE))))</f>
        <v>นางสาวจันทนา  เกิดจันทร์ตรง</v>
      </c>
      <c r="Z464" s="6" t="str">
        <f>IF(Y464=$Z$4,MAX(Z$1:$Z463)+1,"")</f>
        <v/>
      </c>
      <c r="AA464" s="6" t="str">
        <f>IF($Y464=AA$4,MAX(AA$1:AA463)+1,"")</f>
        <v/>
      </c>
      <c r="AB464" s="6" t="str">
        <f>IF($Y464=AB$4,MAX(AB$1:AB463)+1,"")</f>
        <v/>
      </c>
      <c r="AC464" s="6" t="str">
        <f>IF($Y464=AC$4,MAX(AC$1:AC463)+1,"")</f>
        <v/>
      </c>
      <c r="AD464" s="6" t="str">
        <f>IF($Y464=AD$4,MAX(AD$1:AD463)+1,"")</f>
        <v/>
      </c>
      <c r="AE464" s="6" t="str">
        <f>IF($Y464=AE$4,MAX(AE$1:AE463)+1,"")</f>
        <v/>
      </c>
      <c r="AF464" s="6" t="str">
        <f>IF($Y464=AF$4,MAX(AF$1:AF463)+1,"")</f>
        <v/>
      </c>
      <c r="AG464" s="6" t="str">
        <f>IF($Y464=AG$4,MAX(AG$1:AG463)+1,"")</f>
        <v/>
      </c>
      <c r="AH464" s="6">
        <f>IF($Y464=AH$4,MAX(AH$1:AH463)+1,"")</f>
        <v>119</v>
      </c>
      <c r="AI464" s="5">
        <f t="shared" si="109"/>
        <v>119</v>
      </c>
      <c r="AK464" s="6" t="str">
        <f>IF($W464=AK$4,MAX(AK$1:AK463)+1,"")</f>
        <v/>
      </c>
      <c r="AL464" s="6" t="str">
        <f>IF($W464=AL$4,MAX(AL$1:AL463)+1,"")</f>
        <v/>
      </c>
      <c r="AM464" s="6" t="str">
        <f>IF($W464=AM$4,MAX(AM$1:AM463)+1,"")</f>
        <v/>
      </c>
      <c r="AN464" s="6" t="str">
        <f>IF($W464=AN$4,MAX(AN$1:AN463)+1,"")</f>
        <v/>
      </c>
      <c r="AO464" s="6" t="str">
        <f>IF($W464=AO$4,MAX(AO$1:AO463)+1,"")</f>
        <v/>
      </c>
      <c r="AP464" s="6" t="str">
        <f>IF($W464=AP$4,MAX(AP$1:AP463)+1,"")</f>
        <v/>
      </c>
      <c r="AQ464" s="6" t="str">
        <f>IF($W464=AQ$4,MAX(AQ$1:AQ463)+1,"")</f>
        <v/>
      </c>
      <c r="AR464" s="6" t="str">
        <f>IF($W464=AR$4,MAX(AR$1:AR463)+1,"")</f>
        <v/>
      </c>
      <c r="AS464" s="6" t="str">
        <f>IF($W464=AS$4,MAX(AS$1:AS463)+1,"")</f>
        <v/>
      </c>
      <c r="AT464" s="6" t="str">
        <f>IF($W464=AT$4,MAX(AT$1:AT463)+1,"")</f>
        <v/>
      </c>
      <c r="AU464" s="6" t="str">
        <f>IF($W464=AU$4,MAX(AU$1:AU463)+1,"")</f>
        <v/>
      </c>
      <c r="AV464" s="6" t="str">
        <f>IF($W464=AV$4,MAX(AV$1:AV463)+1,"")</f>
        <v/>
      </c>
      <c r="AW464" s="6" t="str">
        <f>IF($W464=AW$4,MAX(AW$1:AW463)+1,"")</f>
        <v/>
      </c>
      <c r="AX464" s="6" t="str">
        <f>IF($W464=AX$4,MAX(AX$1:AX463)+1,"")</f>
        <v/>
      </c>
      <c r="AY464" s="6" t="str">
        <f>IF($W464=AY$4,MAX(AY$1:AY463)+1,"")</f>
        <v/>
      </c>
      <c r="AZ464" s="6" t="str">
        <f>IF($W464=AZ$4,MAX(AZ$1:AZ463)+1,"")</f>
        <v/>
      </c>
      <c r="BA464" s="6" t="str">
        <f>IF($W464=BA$4,MAX(BA$1:BA463)+1,"")</f>
        <v/>
      </c>
      <c r="BB464" s="6" t="str">
        <f>IF($W464=BB$4,MAX(BB$1:BB463)+1,"")</f>
        <v/>
      </c>
      <c r="BC464" s="6" t="str">
        <f>IF($W464=BC$4,MAX(BC$1:BC463)+1,"")</f>
        <v/>
      </c>
      <c r="BD464" s="6" t="str">
        <f>IF($W464=BD$4,MAX(BD$1:BD463)+1,"")</f>
        <v/>
      </c>
      <c r="BE464" s="6" t="str">
        <f>IF($W464=BE$4,MAX(BE$1:BE463)+1,"")</f>
        <v/>
      </c>
      <c r="BF464" s="6" t="str">
        <f>IF($W464=BF$4,MAX(BF$1:BF463)+1,"")</f>
        <v/>
      </c>
      <c r="BG464" s="6" t="str">
        <f>IF($W464=BG$4,MAX(BG$1:BG463)+1,"")</f>
        <v/>
      </c>
      <c r="BH464" s="6" t="str">
        <f>IF($W464=BH$4,MAX(BH$1:BH463)+1,"")</f>
        <v/>
      </c>
      <c r="BI464" s="6" t="str">
        <f>IF($W464=BI$4,MAX(BI$1:BI463)+1,"")</f>
        <v/>
      </c>
      <c r="BJ464" s="6" t="str">
        <f>IF($W464=BJ$4,MAX(BJ$1:BJ463)+1,"")</f>
        <v/>
      </c>
      <c r="BK464" s="6" t="str">
        <f>IF($W464=BK$4,MAX(BK$1:BK463)+1,"")</f>
        <v/>
      </c>
      <c r="BL464" s="6" t="str">
        <f>IF($W464=BL$4,MAX(BL$1:BL463)+1,"")</f>
        <v/>
      </c>
      <c r="BM464" s="6" t="str">
        <f>IF($W464=BM$4,MAX(BM$1:BM463)+1,"")</f>
        <v/>
      </c>
      <c r="BN464" s="6">
        <f>IF($W464=BN$4,MAX(BN$1:BN463)+1,"")</f>
        <v>51</v>
      </c>
      <c r="BO464" s="6" t="str">
        <f>IF($W464=BO$4,MAX(BO$1:BO463)+1,"")</f>
        <v/>
      </c>
      <c r="BP464" s="6" t="str">
        <f>IF($W464=BP$4,MAX(BP$1:BP463)+1,"")</f>
        <v/>
      </c>
      <c r="BQ464" s="6" t="str">
        <f>IF($W464=BQ$4,MAX(BQ$1:BQ463)+1,"")</f>
        <v/>
      </c>
      <c r="BR464" s="6" t="str">
        <f>IF($W464=BR$4,MAX(BR$1:BR463)+1,"")</f>
        <v/>
      </c>
      <c r="BS464" s="6" t="str">
        <f>IF($W464=BS$4,MAX(BS$1:BS463)+1,"")</f>
        <v/>
      </c>
      <c r="BT464" s="6" t="str">
        <f>IF($W464=BT$4,MAX(BT$1:BT463)+1,"")</f>
        <v/>
      </c>
      <c r="BU464" s="6" t="str">
        <f>IF($W464=BU$4,MAX(BU$1:BU463)+1,"")</f>
        <v/>
      </c>
      <c r="BV464" s="6" t="str">
        <f>IF($W464=BV$4,MAX(BV$1:BV463)+1,"")</f>
        <v/>
      </c>
      <c r="BW464" s="6" t="str">
        <f>IF($W464=BW$4,MAX(BW$1:BW463)+1,"")</f>
        <v/>
      </c>
      <c r="BX464" s="6" t="str">
        <f>IF($W464=BX$4,MAX(BX$1:BX463)+1,"")</f>
        <v/>
      </c>
      <c r="BY464" s="6" t="str">
        <f>IF($W464=BY$4,MAX(BY$1:BY463)+1,"")</f>
        <v/>
      </c>
      <c r="BZ464" s="6" t="str">
        <f>IF($W464=BZ$4,MAX(BZ$1:BZ463)+1,"")</f>
        <v/>
      </c>
      <c r="CA464" s="6" t="str">
        <f>IF($W464=CA$4,MAX(CA$1:CA463)+1,"")</f>
        <v/>
      </c>
      <c r="CB464" s="6" t="str">
        <f>IF($W464=CB$4,MAX(CB$1:CB463)+1,"")</f>
        <v/>
      </c>
      <c r="CC464" s="6" t="str">
        <f>IF($W464=CC$4,MAX(CC$1:CC463)+1,"")</f>
        <v/>
      </c>
      <c r="CD464" s="6" t="str">
        <f>IF($W464=CD$4,MAX(CD$1:CD463)+1,"")</f>
        <v/>
      </c>
      <c r="CE464" s="6" t="str">
        <f>IF($W464=CE$4,MAX(CE$1:CE463)+1,"")</f>
        <v/>
      </c>
      <c r="CF464" s="6" t="str">
        <f>IF($W464=CF$4,MAX(CF$1:CF463)+1,"")</f>
        <v/>
      </c>
      <c r="CG464" s="6" t="str">
        <f>IF($W464=CG$4,MAX(CG$1:CG463)+1,"")</f>
        <v/>
      </c>
      <c r="CH464" s="6" t="str">
        <f>IF($W464=CH$4,MAX(CH$1:CH463)+1,"")</f>
        <v/>
      </c>
      <c r="CI464" s="6" t="str">
        <f>IF($W464=CI$4,MAX(CI$1:CI463)+1,"")</f>
        <v/>
      </c>
      <c r="CJ464" s="6" t="str">
        <f>IF($W464=CJ$4,MAX(CJ$1:CJ463)+1,"")</f>
        <v/>
      </c>
      <c r="CK464" s="6" t="str">
        <f>IF($W464=CK$4,MAX(CK$1:CK463)+1,"")</f>
        <v/>
      </c>
      <c r="CL464" s="6" t="str">
        <f>IF($W464=CL$4,MAX(CL$1:CL463)+1,"")</f>
        <v/>
      </c>
      <c r="CM464" s="6" t="str">
        <f>IF($W464=CM$4,MAX(CM$1:CM463)+1,"")</f>
        <v/>
      </c>
      <c r="CN464" s="6" t="str">
        <f>IF($W464=CN$4,MAX(CN$1:CN463)+1,"")</f>
        <v/>
      </c>
      <c r="CO464" s="6" t="str">
        <f>IF($W464=CO$4,MAX(CO$1:CO463)+1,"")</f>
        <v/>
      </c>
      <c r="CP464" s="6" t="str">
        <f>IF($W464=CP$4,MAX(CP$1:CP463)+1,"")</f>
        <v/>
      </c>
      <c r="CQ464" s="6" t="str">
        <f>IF($W464=CQ$4,MAX(CQ$1:CQ463)+1,"")</f>
        <v/>
      </c>
      <c r="CR464" s="6" t="str">
        <f>IF($W464=CR$4,MAX(CR$1:CR463)+1,"")</f>
        <v/>
      </c>
      <c r="CS464" s="6" t="str">
        <f>IF($W464=CS$4,MAX(CS$1:CS463)+1,"")</f>
        <v/>
      </c>
      <c r="CT464" s="5">
        <f t="shared" si="110"/>
        <v>51</v>
      </c>
      <c r="CU464" s="6" t="str">
        <f t="shared" si="111"/>
        <v>1709901854085</v>
      </c>
      <c r="CV464" s="5" t="str">
        <f t="shared" si="112"/>
        <v>เด็กชาย</v>
      </c>
      <c r="CW464" s="5" t="str" cm="1">
        <f t="array" ref="CW464">RIGHT(F464,MIN(LEN(SUBSTITUTE(F464,รายชื่อนักเรียนแยกห้อง!$AD$5:$AD$8,""))))</f>
        <v>พชร</v>
      </c>
      <c r="CX464" s="6">
        <f t="shared" si="113"/>
        <v>0</v>
      </c>
      <c r="CY464" s="6" t="str">
        <f t="shared" si="114"/>
        <v/>
      </c>
      <c r="CZ464" s="5" t="str">
        <f t="shared" si="115"/>
        <v>มัธยมศึกษาปีที่ 3/4-0</v>
      </c>
      <c r="DA464" s="5" t="str">
        <f t="shared" si="116"/>
        <v>มัธยมศึกษาปีที่ 3/4-</v>
      </c>
      <c r="DC464" s="6" t="str">
        <f>IF(DB464="วิทย์-คณิต (เตรียมวิศวะ)",MAX($DC$1:DC463)+1,"")</f>
        <v/>
      </c>
      <c r="DD464" s="6" t="str">
        <f>IF(DB464="วิทย์-คณิต (วิทยาศาสตร์สุขภาพ)",MAX($DD$1:DD463)+1,"")</f>
        <v/>
      </c>
      <c r="DE464" s="6" t="str">
        <f>IF(DB464="ศิลป์การจัดการธุรกิจการค้าสมัยใหม่",MAX($DE$1:DE463)+1,"")</f>
        <v/>
      </c>
      <c r="DF464" s="6" t="str">
        <f>IF(DB464="ศิลป์ภาษาจีนเพื่อธุรกิจ 4.0",MAX($DF$1:DF463)+1,"")</f>
        <v/>
      </c>
      <c r="DG464" s="6" t="str">
        <f>IF(DB464="ศิลป์ภาษาอังกฤษเพื่อการสื่อสารธุรกิจ",MAX($DG$1:DG463)+1,"")</f>
        <v/>
      </c>
      <c r="DH464" s="6" t="str">
        <f>IF(DB464="นวัตกรรมการจัดการเกษตร",MAX($DH$1:DH463)+1,"")</f>
        <v/>
      </c>
      <c r="DI464" s="5">
        <f t="shared" si="117"/>
        <v>0</v>
      </c>
      <c r="DJ464" s="5" t="str">
        <f t="shared" si="118"/>
        <v>มัธยมศึกษาปีที่ 3/4-13</v>
      </c>
      <c r="DK464" s="5" t="str">
        <f t="shared" si="119"/>
        <v>-0</v>
      </c>
      <c r="DL464" s="5" t="str">
        <f t="shared" si="120"/>
        <v>มัธยมศึกษาปีที่ 3</v>
      </c>
    </row>
    <row r="465" spans="1:116">
      <c r="A465" s="5" t="str">
        <f t="shared" si="106"/>
        <v>มัธยมศึกษาปีที่ 3/4-14</v>
      </c>
      <c r="B465" s="5" t="str">
        <f t="shared" si="107"/>
        <v>ช68309-52</v>
      </c>
      <c r="C465" s="5" t="str">
        <f t="shared" si="108"/>
        <v>-0</v>
      </c>
      <c r="D465" s="8">
        <v>14</v>
      </c>
      <c r="E465" s="9" t="s">
        <v>1199</v>
      </c>
      <c r="F465" s="3" t="s">
        <v>1200</v>
      </c>
      <c r="G465" s="3" t="s">
        <v>1201</v>
      </c>
      <c r="H465" s="11">
        <v>1</v>
      </c>
      <c r="I465" s="11">
        <v>7</v>
      </c>
      <c r="J465" s="11">
        <v>0</v>
      </c>
      <c r="K465" s="11">
        <v>9</v>
      </c>
      <c r="L465" s="11">
        <v>9</v>
      </c>
      <c r="M465" s="11">
        <v>0</v>
      </c>
      <c r="N465" s="11">
        <v>1</v>
      </c>
      <c r="O465" s="11">
        <v>8</v>
      </c>
      <c r="P465" s="11">
        <v>5</v>
      </c>
      <c r="Q465" s="11">
        <v>3</v>
      </c>
      <c r="R465" s="11">
        <v>9</v>
      </c>
      <c r="S465" s="11">
        <v>7</v>
      </c>
      <c r="T465" s="11">
        <v>6</v>
      </c>
      <c r="U465" s="11" t="s">
        <v>586</v>
      </c>
      <c r="W465" s="6" t="str">
        <f>IF(X465="","",IF(X465=รายชื่อชมรม!$B$23,รายชื่อชมรม!$A$23,IF(X465=รายชื่อชมรม!$B$24,รายชื่อชมรม!$A$24,IF(X465=รายชื่อชมรม!$B$25,รายชื่อชมรม!$A$25,IF(X465=รายชื่อชมรม!$B$26,รายชื่อชมรม!$A$26,IF(X465=รายชื่อชมรม!$B$27,รายชื่อชมรม!$A$27,IF(X465=รายชื่อชมรม!$B$28,รายชื่อชมรม!$A$28,IF(X465=รายชื่อชมรม!$B$29,รายชื่อชมรม!$A$29,IF(X465=รายชื่อชมรม!$B$30,รายชื่อชมรม!$A$30,IF(X465=รายชื่อชมรม!$B$31,รายชื่อชมรม!$A$31,IF(X465=รายชื่อชมรม!$B$32,รายชื่อชมรม!$A$32,"-")))))))))))</f>
        <v>ช68309</v>
      </c>
      <c r="X465" s="6" t="s">
        <v>1410</v>
      </c>
      <c r="Y465" s="6" t="str">
        <f>IF(W465=0,"",IF(W465="-","",IF(W465="","",VLOOKUP(W465,รายชื่อชมรม!$A$3:$F$83,3,FALSE))))</f>
        <v>นางสาวจันทนา  เกิดจันทร์ตรง</v>
      </c>
      <c r="Z465" s="6" t="str">
        <f>IF(Y465=$Z$4,MAX(Z$1:$Z464)+1,"")</f>
        <v/>
      </c>
      <c r="AA465" s="6" t="str">
        <f>IF($Y465=AA$4,MAX(AA$1:AA464)+1,"")</f>
        <v/>
      </c>
      <c r="AB465" s="6" t="str">
        <f>IF($Y465=AB$4,MAX(AB$1:AB464)+1,"")</f>
        <v/>
      </c>
      <c r="AC465" s="6" t="str">
        <f>IF($Y465=AC$4,MAX(AC$1:AC464)+1,"")</f>
        <v/>
      </c>
      <c r="AD465" s="6" t="str">
        <f>IF($Y465=AD$4,MAX(AD$1:AD464)+1,"")</f>
        <v/>
      </c>
      <c r="AE465" s="6" t="str">
        <f>IF($Y465=AE$4,MAX(AE$1:AE464)+1,"")</f>
        <v/>
      </c>
      <c r="AF465" s="6" t="str">
        <f>IF($Y465=AF$4,MAX(AF$1:AF464)+1,"")</f>
        <v/>
      </c>
      <c r="AG465" s="6" t="str">
        <f>IF($Y465=AG$4,MAX(AG$1:AG464)+1,"")</f>
        <v/>
      </c>
      <c r="AH465" s="6">
        <f>IF($Y465=AH$4,MAX(AH$1:AH464)+1,"")</f>
        <v>120</v>
      </c>
      <c r="AI465" s="5">
        <f t="shared" si="109"/>
        <v>120</v>
      </c>
      <c r="AK465" s="6" t="str">
        <f>IF($W465=AK$4,MAX(AK$1:AK464)+1,"")</f>
        <v/>
      </c>
      <c r="AL465" s="6" t="str">
        <f>IF($W465=AL$4,MAX(AL$1:AL464)+1,"")</f>
        <v/>
      </c>
      <c r="AM465" s="6" t="str">
        <f>IF($W465=AM$4,MAX(AM$1:AM464)+1,"")</f>
        <v/>
      </c>
      <c r="AN465" s="6" t="str">
        <f>IF($W465=AN$4,MAX(AN$1:AN464)+1,"")</f>
        <v/>
      </c>
      <c r="AO465" s="6" t="str">
        <f>IF($W465=AO$4,MAX(AO$1:AO464)+1,"")</f>
        <v/>
      </c>
      <c r="AP465" s="6" t="str">
        <f>IF($W465=AP$4,MAX(AP$1:AP464)+1,"")</f>
        <v/>
      </c>
      <c r="AQ465" s="6" t="str">
        <f>IF($W465=AQ$4,MAX(AQ$1:AQ464)+1,"")</f>
        <v/>
      </c>
      <c r="AR465" s="6" t="str">
        <f>IF($W465=AR$4,MAX(AR$1:AR464)+1,"")</f>
        <v/>
      </c>
      <c r="AS465" s="6" t="str">
        <f>IF($W465=AS$4,MAX(AS$1:AS464)+1,"")</f>
        <v/>
      </c>
      <c r="AT465" s="6" t="str">
        <f>IF($W465=AT$4,MAX(AT$1:AT464)+1,"")</f>
        <v/>
      </c>
      <c r="AU465" s="6" t="str">
        <f>IF($W465=AU$4,MAX(AU$1:AU464)+1,"")</f>
        <v/>
      </c>
      <c r="AV465" s="6" t="str">
        <f>IF($W465=AV$4,MAX(AV$1:AV464)+1,"")</f>
        <v/>
      </c>
      <c r="AW465" s="6" t="str">
        <f>IF($W465=AW$4,MAX(AW$1:AW464)+1,"")</f>
        <v/>
      </c>
      <c r="AX465" s="6" t="str">
        <f>IF($W465=AX$4,MAX(AX$1:AX464)+1,"")</f>
        <v/>
      </c>
      <c r="AY465" s="6" t="str">
        <f>IF($W465=AY$4,MAX(AY$1:AY464)+1,"")</f>
        <v/>
      </c>
      <c r="AZ465" s="6" t="str">
        <f>IF($W465=AZ$4,MAX(AZ$1:AZ464)+1,"")</f>
        <v/>
      </c>
      <c r="BA465" s="6" t="str">
        <f>IF($W465=BA$4,MAX(BA$1:BA464)+1,"")</f>
        <v/>
      </c>
      <c r="BB465" s="6" t="str">
        <f>IF($W465=BB$4,MAX(BB$1:BB464)+1,"")</f>
        <v/>
      </c>
      <c r="BC465" s="6" t="str">
        <f>IF($W465=BC$4,MAX(BC$1:BC464)+1,"")</f>
        <v/>
      </c>
      <c r="BD465" s="6" t="str">
        <f>IF($W465=BD$4,MAX(BD$1:BD464)+1,"")</f>
        <v/>
      </c>
      <c r="BE465" s="6" t="str">
        <f>IF($W465=BE$4,MAX(BE$1:BE464)+1,"")</f>
        <v/>
      </c>
      <c r="BF465" s="6" t="str">
        <f>IF($W465=BF$4,MAX(BF$1:BF464)+1,"")</f>
        <v/>
      </c>
      <c r="BG465" s="6" t="str">
        <f>IF($W465=BG$4,MAX(BG$1:BG464)+1,"")</f>
        <v/>
      </c>
      <c r="BH465" s="6" t="str">
        <f>IF($W465=BH$4,MAX(BH$1:BH464)+1,"")</f>
        <v/>
      </c>
      <c r="BI465" s="6" t="str">
        <f>IF($W465=BI$4,MAX(BI$1:BI464)+1,"")</f>
        <v/>
      </c>
      <c r="BJ465" s="6" t="str">
        <f>IF($W465=BJ$4,MAX(BJ$1:BJ464)+1,"")</f>
        <v/>
      </c>
      <c r="BK465" s="6" t="str">
        <f>IF($W465=BK$4,MAX(BK$1:BK464)+1,"")</f>
        <v/>
      </c>
      <c r="BL465" s="6" t="str">
        <f>IF($W465=BL$4,MAX(BL$1:BL464)+1,"")</f>
        <v/>
      </c>
      <c r="BM465" s="6" t="str">
        <f>IF($W465=BM$4,MAX(BM$1:BM464)+1,"")</f>
        <v/>
      </c>
      <c r="BN465" s="6">
        <f>IF($W465=BN$4,MAX(BN$1:BN464)+1,"")</f>
        <v>52</v>
      </c>
      <c r="BO465" s="6" t="str">
        <f>IF($W465=BO$4,MAX(BO$1:BO464)+1,"")</f>
        <v/>
      </c>
      <c r="BP465" s="6" t="str">
        <f>IF($W465=BP$4,MAX(BP$1:BP464)+1,"")</f>
        <v/>
      </c>
      <c r="BQ465" s="6" t="str">
        <f>IF($W465=BQ$4,MAX(BQ$1:BQ464)+1,"")</f>
        <v/>
      </c>
      <c r="BR465" s="6" t="str">
        <f>IF($W465=BR$4,MAX(BR$1:BR464)+1,"")</f>
        <v/>
      </c>
      <c r="BS465" s="6" t="str">
        <f>IF($W465=BS$4,MAX(BS$1:BS464)+1,"")</f>
        <v/>
      </c>
      <c r="BT465" s="6" t="str">
        <f>IF($W465=BT$4,MAX(BT$1:BT464)+1,"")</f>
        <v/>
      </c>
      <c r="BU465" s="6" t="str">
        <f>IF($W465=BU$4,MAX(BU$1:BU464)+1,"")</f>
        <v/>
      </c>
      <c r="BV465" s="6" t="str">
        <f>IF($W465=BV$4,MAX(BV$1:BV464)+1,"")</f>
        <v/>
      </c>
      <c r="BW465" s="6" t="str">
        <f>IF($W465=BW$4,MAX(BW$1:BW464)+1,"")</f>
        <v/>
      </c>
      <c r="BX465" s="6" t="str">
        <f>IF($W465=BX$4,MAX(BX$1:BX464)+1,"")</f>
        <v/>
      </c>
      <c r="BY465" s="6" t="str">
        <f>IF($W465=BY$4,MAX(BY$1:BY464)+1,"")</f>
        <v/>
      </c>
      <c r="BZ465" s="6" t="str">
        <f>IF($W465=BZ$4,MAX(BZ$1:BZ464)+1,"")</f>
        <v/>
      </c>
      <c r="CA465" s="6" t="str">
        <f>IF($W465=CA$4,MAX(CA$1:CA464)+1,"")</f>
        <v/>
      </c>
      <c r="CB465" s="6" t="str">
        <f>IF($W465=CB$4,MAX(CB$1:CB464)+1,"")</f>
        <v/>
      </c>
      <c r="CC465" s="6" t="str">
        <f>IF($W465=CC$4,MAX(CC$1:CC464)+1,"")</f>
        <v/>
      </c>
      <c r="CD465" s="6" t="str">
        <f>IF($W465=CD$4,MAX(CD$1:CD464)+1,"")</f>
        <v/>
      </c>
      <c r="CE465" s="6" t="str">
        <f>IF($W465=CE$4,MAX(CE$1:CE464)+1,"")</f>
        <v/>
      </c>
      <c r="CF465" s="6" t="str">
        <f>IF($W465=CF$4,MAX(CF$1:CF464)+1,"")</f>
        <v/>
      </c>
      <c r="CG465" s="6" t="str">
        <f>IF($W465=CG$4,MAX(CG$1:CG464)+1,"")</f>
        <v/>
      </c>
      <c r="CH465" s="6" t="str">
        <f>IF($W465=CH$4,MAX(CH$1:CH464)+1,"")</f>
        <v/>
      </c>
      <c r="CI465" s="6" t="str">
        <f>IF($W465=CI$4,MAX(CI$1:CI464)+1,"")</f>
        <v/>
      </c>
      <c r="CJ465" s="6" t="str">
        <f>IF($W465=CJ$4,MAX(CJ$1:CJ464)+1,"")</f>
        <v/>
      </c>
      <c r="CK465" s="6" t="str">
        <f>IF($W465=CK$4,MAX(CK$1:CK464)+1,"")</f>
        <v/>
      </c>
      <c r="CL465" s="6" t="str">
        <f>IF($W465=CL$4,MAX(CL$1:CL464)+1,"")</f>
        <v/>
      </c>
      <c r="CM465" s="6" t="str">
        <f>IF($W465=CM$4,MAX(CM$1:CM464)+1,"")</f>
        <v/>
      </c>
      <c r="CN465" s="6" t="str">
        <f>IF($W465=CN$4,MAX(CN$1:CN464)+1,"")</f>
        <v/>
      </c>
      <c r="CO465" s="6" t="str">
        <f>IF($W465=CO$4,MAX(CO$1:CO464)+1,"")</f>
        <v/>
      </c>
      <c r="CP465" s="6" t="str">
        <f>IF($W465=CP$4,MAX(CP$1:CP464)+1,"")</f>
        <v/>
      </c>
      <c r="CQ465" s="6" t="str">
        <f>IF($W465=CQ$4,MAX(CQ$1:CQ464)+1,"")</f>
        <v/>
      </c>
      <c r="CR465" s="6" t="str">
        <f>IF($W465=CR$4,MAX(CR$1:CR464)+1,"")</f>
        <v/>
      </c>
      <c r="CS465" s="6" t="str">
        <f>IF($W465=CS$4,MAX(CS$1:CS464)+1,"")</f>
        <v/>
      </c>
      <c r="CT465" s="5">
        <f t="shared" si="110"/>
        <v>52</v>
      </c>
      <c r="CU465" s="6" t="str">
        <f t="shared" si="111"/>
        <v>1709901853976</v>
      </c>
      <c r="CV465" s="5" t="str">
        <f t="shared" si="112"/>
        <v>เด็กชาย</v>
      </c>
      <c r="CW465" s="5" t="str" cm="1">
        <f t="array" ref="CW465">RIGHT(F465,MIN(LEN(SUBSTITUTE(F465,รายชื่อนักเรียนแยกห้อง!$AD$5:$AD$8,""))))</f>
        <v>ธีรเทพ</v>
      </c>
      <c r="CX465" s="6">
        <f t="shared" si="113"/>
        <v>0</v>
      </c>
      <c r="CY465" s="6" t="str">
        <f t="shared" si="114"/>
        <v/>
      </c>
      <c r="CZ465" s="5" t="str">
        <f t="shared" si="115"/>
        <v>มัธยมศึกษาปีที่ 3/4-0</v>
      </c>
      <c r="DA465" s="5" t="str">
        <f t="shared" si="116"/>
        <v>มัธยมศึกษาปีที่ 3/4-</v>
      </c>
      <c r="DC465" s="6" t="str">
        <f>IF(DB465="วิทย์-คณิต (เตรียมวิศวะ)",MAX($DC$1:DC464)+1,"")</f>
        <v/>
      </c>
      <c r="DD465" s="6" t="str">
        <f>IF(DB465="วิทย์-คณิต (วิทยาศาสตร์สุขภาพ)",MAX($DD$1:DD464)+1,"")</f>
        <v/>
      </c>
      <c r="DE465" s="6" t="str">
        <f>IF(DB465="ศิลป์การจัดการธุรกิจการค้าสมัยใหม่",MAX($DE$1:DE464)+1,"")</f>
        <v/>
      </c>
      <c r="DF465" s="6" t="str">
        <f>IF(DB465="ศิลป์ภาษาจีนเพื่อธุรกิจ 4.0",MAX($DF$1:DF464)+1,"")</f>
        <v/>
      </c>
      <c r="DG465" s="6" t="str">
        <f>IF(DB465="ศิลป์ภาษาอังกฤษเพื่อการสื่อสารธุรกิจ",MAX($DG$1:DG464)+1,"")</f>
        <v/>
      </c>
      <c r="DH465" s="6" t="str">
        <f>IF(DB465="นวัตกรรมการจัดการเกษตร",MAX($DH$1:DH464)+1,"")</f>
        <v/>
      </c>
      <c r="DI465" s="5">
        <f t="shared" si="117"/>
        <v>0</v>
      </c>
      <c r="DJ465" s="5" t="str">
        <f t="shared" si="118"/>
        <v>มัธยมศึกษาปีที่ 3/4-14</v>
      </c>
      <c r="DK465" s="5" t="str">
        <f t="shared" si="119"/>
        <v>-0</v>
      </c>
      <c r="DL465" s="5" t="str">
        <f t="shared" si="120"/>
        <v>มัธยมศึกษาปีที่ 3</v>
      </c>
    </row>
    <row r="466" spans="1:116">
      <c r="A466" s="5" t="str">
        <f t="shared" si="106"/>
        <v>มัธยมศึกษาปีที่ 3/4-15</v>
      </c>
      <c r="B466" s="5" t="str">
        <f t="shared" si="107"/>
        <v>ช68309-53</v>
      </c>
      <c r="C466" s="5" t="str">
        <f t="shared" si="108"/>
        <v>-0</v>
      </c>
      <c r="D466" s="8">
        <v>15</v>
      </c>
      <c r="E466" s="9" t="s">
        <v>1202</v>
      </c>
      <c r="F466" s="3" t="s">
        <v>1203</v>
      </c>
      <c r="G466" s="3" t="s">
        <v>1204</v>
      </c>
      <c r="H466" s="11">
        <v>1</v>
      </c>
      <c r="I466" s="11">
        <v>7</v>
      </c>
      <c r="J466" s="11">
        <v>0</v>
      </c>
      <c r="K466" s="11">
        <v>9</v>
      </c>
      <c r="L466" s="11">
        <v>9</v>
      </c>
      <c r="M466" s="11">
        <v>0</v>
      </c>
      <c r="N466" s="11">
        <v>1</v>
      </c>
      <c r="O466" s="11">
        <v>7</v>
      </c>
      <c r="P466" s="11">
        <v>4</v>
      </c>
      <c r="Q466" s="11">
        <v>8</v>
      </c>
      <c r="R466" s="11">
        <v>3</v>
      </c>
      <c r="S466" s="11">
        <v>2</v>
      </c>
      <c r="T466" s="11">
        <v>3</v>
      </c>
      <c r="U466" s="11" t="s">
        <v>586</v>
      </c>
      <c r="W466" s="6" t="str">
        <f>IF(X466="","",IF(X466=รายชื่อชมรม!$B$23,รายชื่อชมรม!$A$23,IF(X466=รายชื่อชมรม!$B$24,รายชื่อชมรม!$A$24,IF(X466=รายชื่อชมรม!$B$25,รายชื่อชมรม!$A$25,IF(X466=รายชื่อชมรม!$B$26,รายชื่อชมรม!$A$26,IF(X466=รายชื่อชมรม!$B$27,รายชื่อชมรม!$A$27,IF(X466=รายชื่อชมรม!$B$28,รายชื่อชมรม!$A$28,IF(X466=รายชื่อชมรม!$B$29,รายชื่อชมรม!$A$29,IF(X466=รายชื่อชมรม!$B$30,รายชื่อชมรม!$A$30,IF(X466=รายชื่อชมรม!$B$31,รายชื่อชมรม!$A$31,IF(X466=รายชื่อชมรม!$B$32,รายชื่อชมรม!$A$32,"-")))))))))))</f>
        <v>ช68309</v>
      </c>
      <c r="X466" s="6" t="s">
        <v>1410</v>
      </c>
      <c r="Y466" s="6" t="str">
        <f>IF(W466=0,"",IF(W466="-","",IF(W466="","",VLOOKUP(W466,รายชื่อชมรม!$A$3:$F$83,3,FALSE))))</f>
        <v>นางสาวจันทนา  เกิดจันทร์ตรง</v>
      </c>
      <c r="Z466" s="6" t="str">
        <f>IF(Y466=$Z$4,MAX(Z$1:$Z465)+1,"")</f>
        <v/>
      </c>
      <c r="AA466" s="6" t="str">
        <f>IF($Y466=AA$4,MAX(AA$1:AA465)+1,"")</f>
        <v/>
      </c>
      <c r="AB466" s="6" t="str">
        <f>IF($Y466=AB$4,MAX(AB$1:AB465)+1,"")</f>
        <v/>
      </c>
      <c r="AC466" s="6" t="str">
        <f>IF($Y466=AC$4,MAX(AC$1:AC465)+1,"")</f>
        <v/>
      </c>
      <c r="AD466" s="6" t="str">
        <f>IF($Y466=AD$4,MAX(AD$1:AD465)+1,"")</f>
        <v/>
      </c>
      <c r="AE466" s="6" t="str">
        <f>IF($Y466=AE$4,MAX(AE$1:AE465)+1,"")</f>
        <v/>
      </c>
      <c r="AF466" s="6" t="str">
        <f>IF($Y466=AF$4,MAX(AF$1:AF465)+1,"")</f>
        <v/>
      </c>
      <c r="AG466" s="6" t="str">
        <f>IF($Y466=AG$4,MAX(AG$1:AG465)+1,"")</f>
        <v/>
      </c>
      <c r="AH466" s="6">
        <f>IF($Y466=AH$4,MAX(AH$1:AH465)+1,"")</f>
        <v>121</v>
      </c>
      <c r="AI466" s="5">
        <f t="shared" si="109"/>
        <v>121</v>
      </c>
      <c r="AK466" s="6" t="str">
        <f>IF($W466=AK$4,MAX(AK$1:AK465)+1,"")</f>
        <v/>
      </c>
      <c r="AL466" s="6" t="str">
        <f>IF($W466=AL$4,MAX(AL$1:AL465)+1,"")</f>
        <v/>
      </c>
      <c r="AM466" s="6" t="str">
        <f>IF($W466=AM$4,MAX(AM$1:AM465)+1,"")</f>
        <v/>
      </c>
      <c r="AN466" s="6" t="str">
        <f>IF($W466=AN$4,MAX(AN$1:AN465)+1,"")</f>
        <v/>
      </c>
      <c r="AO466" s="6" t="str">
        <f>IF($W466=AO$4,MAX(AO$1:AO465)+1,"")</f>
        <v/>
      </c>
      <c r="AP466" s="6" t="str">
        <f>IF($W466=AP$4,MAX(AP$1:AP465)+1,"")</f>
        <v/>
      </c>
      <c r="AQ466" s="6" t="str">
        <f>IF($W466=AQ$4,MAX(AQ$1:AQ465)+1,"")</f>
        <v/>
      </c>
      <c r="AR466" s="6" t="str">
        <f>IF($W466=AR$4,MAX(AR$1:AR465)+1,"")</f>
        <v/>
      </c>
      <c r="AS466" s="6" t="str">
        <f>IF($W466=AS$4,MAX(AS$1:AS465)+1,"")</f>
        <v/>
      </c>
      <c r="AT466" s="6" t="str">
        <f>IF($W466=AT$4,MAX(AT$1:AT465)+1,"")</f>
        <v/>
      </c>
      <c r="AU466" s="6" t="str">
        <f>IF($W466=AU$4,MAX(AU$1:AU465)+1,"")</f>
        <v/>
      </c>
      <c r="AV466" s="6" t="str">
        <f>IF($W466=AV$4,MAX(AV$1:AV465)+1,"")</f>
        <v/>
      </c>
      <c r="AW466" s="6" t="str">
        <f>IF($W466=AW$4,MAX(AW$1:AW465)+1,"")</f>
        <v/>
      </c>
      <c r="AX466" s="6" t="str">
        <f>IF($W466=AX$4,MAX(AX$1:AX465)+1,"")</f>
        <v/>
      </c>
      <c r="AY466" s="6" t="str">
        <f>IF($W466=AY$4,MAX(AY$1:AY465)+1,"")</f>
        <v/>
      </c>
      <c r="AZ466" s="6" t="str">
        <f>IF($W466=AZ$4,MAX(AZ$1:AZ465)+1,"")</f>
        <v/>
      </c>
      <c r="BA466" s="6" t="str">
        <f>IF($W466=BA$4,MAX(BA$1:BA465)+1,"")</f>
        <v/>
      </c>
      <c r="BB466" s="6" t="str">
        <f>IF($W466=BB$4,MAX(BB$1:BB465)+1,"")</f>
        <v/>
      </c>
      <c r="BC466" s="6" t="str">
        <f>IF($W466=BC$4,MAX(BC$1:BC465)+1,"")</f>
        <v/>
      </c>
      <c r="BD466" s="6" t="str">
        <f>IF($W466=BD$4,MAX(BD$1:BD465)+1,"")</f>
        <v/>
      </c>
      <c r="BE466" s="6" t="str">
        <f>IF($W466=BE$4,MAX(BE$1:BE465)+1,"")</f>
        <v/>
      </c>
      <c r="BF466" s="6" t="str">
        <f>IF($W466=BF$4,MAX(BF$1:BF465)+1,"")</f>
        <v/>
      </c>
      <c r="BG466" s="6" t="str">
        <f>IF($W466=BG$4,MAX(BG$1:BG465)+1,"")</f>
        <v/>
      </c>
      <c r="BH466" s="6" t="str">
        <f>IF($W466=BH$4,MAX(BH$1:BH465)+1,"")</f>
        <v/>
      </c>
      <c r="BI466" s="6" t="str">
        <f>IF($W466=BI$4,MAX(BI$1:BI465)+1,"")</f>
        <v/>
      </c>
      <c r="BJ466" s="6" t="str">
        <f>IF($W466=BJ$4,MAX(BJ$1:BJ465)+1,"")</f>
        <v/>
      </c>
      <c r="BK466" s="6" t="str">
        <f>IF($W466=BK$4,MAX(BK$1:BK465)+1,"")</f>
        <v/>
      </c>
      <c r="BL466" s="6" t="str">
        <f>IF($W466=BL$4,MAX(BL$1:BL465)+1,"")</f>
        <v/>
      </c>
      <c r="BM466" s="6" t="str">
        <f>IF($W466=BM$4,MAX(BM$1:BM465)+1,"")</f>
        <v/>
      </c>
      <c r="BN466" s="6">
        <f>IF($W466=BN$4,MAX(BN$1:BN465)+1,"")</f>
        <v>53</v>
      </c>
      <c r="BO466" s="6" t="str">
        <f>IF($W466=BO$4,MAX(BO$1:BO465)+1,"")</f>
        <v/>
      </c>
      <c r="BP466" s="6" t="str">
        <f>IF($W466=BP$4,MAX(BP$1:BP465)+1,"")</f>
        <v/>
      </c>
      <c r="BQ466" s="6" t="str">
        <f>IF($W466=BQ$4,MAX(BQ$1:BQ465)+1,"")</f>
        <v/>
      </c>
      <c r="BR466" s="6" t="str">
        <f>IF($W466=BR$4,MAX(BR$1:BR465)+1,"")</f>
        <v/>
      </c>
      <c r="BS466" s="6" t="str">
        <f>IF($W466=BS$4,MAX(BS$1:BS465)+1,"")</f>
        <v/>
      </c>
      <c r="BT466" s="6" t="str">
        <f>IF($W466=BT$4,MAX(BT$1:BT465)+1,"")</f>
        <v/>
      </c>
      <c r="BU466" s="6" t="str">
        <f>IF($W466=BU$4,MAX(BU$1:BU465)+1,"")</f>
        <v/>
      </c>
      <c r="BV466" s="6" t="str">
        <f>IF($W466=BV$4,MAX(BV$1:BV465)+1,"")</f>
        <v/>
      </c>
      <c r="BW466" s="6" t="str">
        <f>IF($W466=BW$4,MAX(BW$1:BW465)+1,"")</f>
        <v/>
      </c>
      <c r="BX466" s="6" t="str">
        <f>IF($W466=BX$4,MAX(BX$1:BX465)+1,"")</f>
        <v/>
      </c>
      <c r="BY466" s="6" t="str">
        <f>IF($W466=BY$4,MAX(BY$1:BY465)+1,"")</f>
        <v/>
      </c>
      <c r="BZ466" s="6" t="str">
        <f>IF($W466=BZ$4,MAX(BZ$1:BZ465)+1,"")</f>
        <v/>
      </c>
      <c r="CA466" s="6" t="str">
        <f>IF($W466=CA$4,MAX(CA$1:CA465)+1,"")</f>
        <v/>
      </c>
      <c r="CB466" s="6" t="str">
        <f>IF($W466=CB$4,MAX(CB$1:CB465)+1,"")</f>
        <v/>
      </c>
      <c r="CC466" s="6" t="str">
        <f>IF($W466=CC$4,MAX(CC$1:CC465)+1,"")</f>
        <v/>
      </c>
      <c r="CD466" s="6" t="str">
        <f>IF($W466=CD$4,MAX(CD$1:CD465)+1,"")</f>
        <v/>
      </c>
      <c r="CE466" s="6" t="str">
        <f>IF($W466=CE$4,MAX(CE$1:CE465)+1,"")</f>
        <v/>
      </c>
      <c r="CF466" s="6" t="str">
        <f>IF($W466=CF$4,MAX(CF$1:CF465)+1,"")</f>
        <v/>
      </c>
      <c r="CG466" s="6" t="str">
        <f>IF($W466=CG$4,MAX(CG$1:CG465)+1,"")</f>
        <v/>
      </c>
      <c r="CH466" s="6" t="str">
        <f>IF($W466=CH$4,MAX(CH$1:CH465)+1,"")</f>
        <v/>
      </c>
      <c r="CI466" s="6" t="str">
        <f>IF($W466=CI$4,MAX(CI$1:CI465)+1,"")</f>
        <v/>
      </c>
      <c r="CJ466" s="6" t="str">
        <f>IF($W466=CJ$4,MAX(CJ$1:CJ465)+1,"")</f>
        <v/>
      </c>
      <c r="CK466" s="6" t="str">
        <f>IF($W466=CK$4,MAX(CK$1:CK465)+1,"")</f>
        <v/>
      </c>
      <c r="CL466" s="6" t="str">
        <f>IF($W466=CL$4,MAX(CL$1:CL465)+1,"")</f>
        <v/>
      </c>
      <c r="CM466" s="6" t="str">
        <f>IF($W466=CM$4,MAX(CM$1:CM465)+1,"")</f>
        <v/>
      </c>
      <c r="CN466" s="6" t="str">
        <f>IF($W466=CN$4,MAX(CN$1:CN465)+1,"")</f>
        <v/>
      </c>
      <c r="CO466" s="6" t="str">
        <f>IF($W466=CO$4,MAX(CO$1:CO465)+1,"")</f>
        <v/>
      </c>
      <c r="CP466" s="6" t="str">
        <f>IF($W466=CP$4,MAX(CP$1:CP465)+1,"")</f>
        <v/>
      </c>
      <c r="CQ466" s="6" t="str">
        <f>IF($W466=CQ$4,MAX(CQ$1:CQ465)+1,"")</f>
        <v/>
      </c>
      <c r="CR466" s="6" t="str">
        <f>IF($W466=CR$4,MAX(CR$1:CR465)+1,"")</f>
        <v/>
      </c>
      <c r="CS466" s="6" t="str">
        <f>IF($W466=CS$4,MAX(CS$1:CS465)+1,"")</f>
        <v/>
      </c>
      <c r="CT466" s="5">
        <f t="shared" si="110"/>
        <v>53</v>
      </c>
      <c r="CU466" s="6" t="str">
        <f t="shared" si="111"/>
        <v>1709901748323</v>
      </c>
      <c r="CV466" s="5" t="str">
        <f t="shared" si="112"/>
        <v>เด็กชาย</v>
      </c>
      <c r="CW466" s="5" t="str" cm="1">
        <f t="array" ref="CW466">RIGHT(F466,MIN(LEN(SUBSTITUTE(F466,รายชื่อนักเรียนแยกห้อง!$AD$5:$AD$8,""))))</f>
        <v>กฤษณนัยน์</v>
      </c>
      <c r="CX466" s="6">
        <f t="shared" si="113"/>
        <v>0</v>
      </c>
      <c r="CY466" s="6" t="str">
        <f t="shared" si="114"/>
        <v/>
      </c>
      <c r="CZ466" s="5" t="str">
        <f t="shared" si="115"/>
        <v>มัธยมศึกษาปีที่ 3/4-0</v>
      </c>
      <c r="DA466" s="5" t="str">
        <f t="shared" si="116"/>
        <v>มัธยมศึกษาปีที่ 3/4-</v>
      </c>
      <c r="DC466" s="6" t="str">
        <f>IF(DB466="วิทย์-คณิต (เตรียมวิศวะ)",MAX($DC$1:DC465)+1,"")</f>
        <v/>
      </c>
      <c r="DD466" s="6" t="str">
        <f>IF(DB466="วิทย์-คณิต (วิทยาศาสตร์สุขภาพ)",MAX($DD$1:DD465)+1,"")</f>
        <v/>
      </c>
      <c r="DE466" s="6" t="str">
        <f>IF(DB466="ศิลป์การจัดการธุรกิจการค้าสมัยใหม่",MAX($DE$1:DE465)+1,"")</f>
        <v/>
      </c>
      <c r="DF466" s="6" t="str">
        <f>IF(DB466="ศิลป์ภาษาจีนเพื่อธุรกิจ 4.0",MAX($DF$1:DF465)+1,"")</f>
        <v/>
      </c>
      <c r="DG466" s="6" t="str">
        <f>IF(DB466="ศิลป์ภาษาอังกฤษเพื่อการสื่อสารธุรกิจ",MAX($DG$1:DG465)+1,"")</f>
        <v/>
      </c>
      <c r="DH466" s="6" t="str">
        <f>IF(DB466="นวัตกรรมการจัดการเกษตร",MAX($DH$1:DH465)+1,"")</f>
        <v/>
      </c>
      <c r="DI466" s="5">
        <f t="shared" si="117"/>
        <v>0</v>
      </c>
      <c r="DJ466" s="5" t="str">
        <f t="shared" si="118"/>
        <v>มัธยมศึกษาปีที่ 3/4-15</v>
      </c>
      <c r="DK466" s="5" t="str">
        <f t="shared" si="119"/>
        <v>-0</v>
      </c>
      <c r="DL466" s="5" t="str">
        <f t="shared" si="120"/>
        <v>มัธยมศึกษาปีที่ 3</v>
      </c>
    </row>
    <row r="467" spans="1:116">
      <c r="A467" s="5" t="str">
        <f t="shared" si="106"/>
        <v>มัธยมศึกษาปีที่ 3/4-16</v>
      </c>
      <c r="B467" s="5" t="str">
        <f t="shared" si="107"/>
        <v>ช68309-54</v>
      </c>
      <c r="C467" s="5" t="str">
        <f t="shared" si="108"/>
        <v>-0</v>
      </c>
      <c r="D467" s="8">
        <v>16</v>
      </c>
      <c r="E467" s="9" t="s">
        <v>1205</v>
      </c>
      <c r="F467" s="3" t="s">
        <v>2116</v>
      </c>
      <c r="G467" s="3" t="s">
        <v>922</v>
      </c>
      <c r="H467" s="11">
        <v>1</v>
      </c>
      <c r="I467" s="11">
        <v>7</v>
      </c>
      <c r="J467" s="11">
        <v>0</v>
      </c>
      <c r="K467" s="11">
        <v>9</v>
      </c>
      <c r="L467" s="11">
        <v>9</v>
      </c>
      <c r="M467" s="11">
        <v>0</v>
      </c>
      <c r="N467" s="11">
        <v>1</v>
      </c>
      <c r="O467" s="11">
        <v>8</v>
      </c>
      <c r="P467" s="11">
        <v>4</v>
      </c>
      <c r="Q467" s="11">
        <v>3</v>
      </c>
      <c r="R467" s="11">
        <v>0</v>
      </c>
      <c r="S467" s="11">
        <v>9</v>
      </c>
      <c r="T467" s="11">
        <v>1</v>
      </c>
      <c r="U467" s="11" t="s">
        <v>586</v>
      </c>
      <c r="W467" s="6" t="str">
        <f>IF(X467="","",IF(X467=รายชื่อชมรม!$B$23,รายชื่อชมรม!$A$23,IF(X467=รายชื่อชมรม!$B$24,รายชื่อชมรม!$A$24,IF(X467=รายชื่อชมรม!$B$25,รายชื่อชมรม!$A$25,IF(X467=รายชื่อชมรม!$B$26,รายชื่อชมรม!$A$26,IF(X467=รายชื่อชมรม!$B$27,รายชื่อชมรม!$A$27,IF(X467=รายชื่อชมรม!$B$28,รายชื่อชมรม!$A$28,IF(X467=รายชื่อชมรม!$B$29,รายชื่อชมรม!$A$29,IF(X467=รายชื่อชมรม!$B$30,รายชื่อชมรม!$A$30,IF(X467=รายชื่อชมรม!$B$31,รายชื่อชมรม!$A$31,IF(X467=รายชื่อชมรม!$B$32,รายชื่อชมรม!$A$32,"-")))))))))))</f>
        <v>ช68309</v>
      </c>
      <c r="X467" s="6" t="s">
        <v>1410</v>
      </c>
      <c r="Y467" s="6" t="str">
        <f>IF(W467=0,"",IF(W467="-","",IF(W467="","",VLOOKUP(W467,รายชื่อชมรม!$A$3:$F$83,3,FALSE))))</f>
        <v>นางสาวจันทนา  เกิดจันทร์ตรง</v>
      </c>
      <c r="Z467" s="6" t="str">
        <f>IF(Y467=$Z$4,MAX(Z$1:$Z466)+1,"")</f>
        <v/>
      </c>
      <c r="AA467" s="6" t="str">
        <f>IF($Y467=AA$4,MAX(AA$1:AA466)+1,"")</f>
        <v/>
      </c>
      <c r="AB467" s="6" t="str">
        <f>IF($Y467=AB$4,MAX(AB$1:AB466)+1,"")</f>
        <v/>
      </c>
      <c r="AC467" s="6" t="str">
        <f>IF($Y467=AC$4,MAX(AC$1:AC466)+1,"")</f>
        <v/>
      </c>
      <c r="AD467" s="6" t="str">
        <f>IF($Y467=AD$4,MAX(AD$1:AD466)+1,"")</f>
        <v/>
      </c>
      <c r="AE467" s="6" t="str">
        <f>IF($Y467=AE$4,MAX(AE$1:AE466)+1,"")</f>
        <v/>
      </c>
      <c r="AF467" s="6" t="str">
        <f>IF($Y467=AF$4,MAX(AF$1:AF466)+1,"")</f>
        <v/>
      </c>
      <c r="AG467" s="6" t="str">
        <f>IF($Y467=AG$4,MAX(AG$1:AG466)+1,"")</f>
        <v/>
      </c>
      <c r="AH467" s="6">
        <f>IF($Y467=AH$4,MAX(AH$1:AH466)+1,"")</f>
        <v>122</v>
      </c>
      <c r="AI467" s="5">
        <f t="shared" si="109"/>
        <v>122</v>
      </c>
      <c r="AK467" s="6" t="str">
        <f>IF($W467=AK$4,MAX(AK$1:AK466)+1,"")</f>
        <v/>
      </c>
      <c r="AL467" s="6" t="str">
        <f>IF($W467=AL$4,MAX(AL$1:AL466)+1,"")</f>
        <v/>
      </c>
      <c r="AM467" s="6" t="str">
        <f>IF($W467=AM$4,MAX(AM$1:AM466)+1,"")</f>
        <v/>
      </c>
      <c r="AN467" s="6" t="str">
        <f>IF($W467=AN$4,MAX(AN$1:AN466)+1,"")</f>
        <v/>
      </c>
      <c r="AO467" s="6" t="str">
        <f>IF($W467=AO$4,MAX(AO$1:AO466)+1,"")</f>
        <v/>
      </c>
      <c r="AP467" s="6" t="str">
        <f>IF($W467=AP$4,MAX(AP$1:AP466)+1,"")</f>
        <v/>
      </c>
      <c r="AQ467" s="6" t="str">
        <f>IF($W467=AQ$4,MAX(AQ$1:AQ466)+1,"")</f>
        <v/>
      </c>
      <c r="AR467" s="6" t="str">
        <f>IF($W467=AR$4,MAX(AR$1:AR466)+1,"")</f>
        <v/>
      </c>
      <c r="AS467" s="6" t="str">
        <f>IF($W467=AS$4,MAX(AS$1:AS466)+1,"")</f>
        <v/>
      </c>
      <c r="AT467" s="6" t="str">
        <f>IF($W467=AT$4,MAX(AT$1:AT466)+1,"")</f>
        <v/>
      </c>
      <c r="AU467" s="6" t="str">
        <f>IF($W467=AU$4,MAX(AU$1:AU466)+1,"")</f>
        <v/>
      </c>
      <c r="AV467" s="6" t="str">
        <f>IF($W467=AV$4,MAX(AV$1:AV466)+1,"")</f>
        <v/>
      </c>
      <c r="AW467" s="6" t="str">
        <f>IF($W467=AW$4,MAX(AW$1:AW466)+1,"")</f>
        <v/>
      </c>
      <c r="AX467" s="6" t="str">
        <f>IF($W467=AX$4,MAX(AX$1:AX466)+1,"")</f>
        <v/>
      </c>
      <c r="AY467" s="6" t="str">
        <f>IF($W467=AY$4,MAX(AY$1:AY466)+1,"")</f>
        <v/>
      </c>
      <c r="AZ467" s="6" t="str">
        <f>IF($W467=AZ$4,MAX(AZ$1:AZ466)+1,"")</f>
        <v/>
      </c>
      <c r="BA467" s="6" t="str">
        <f>IF($W467=BA$4,MAX(BA$1:BA466)+1,"")</f>
        <v/>
      </c>
      <c r="BB467" s="6" t="str">
        <f>IF($W467=BB$4,MAX(BB$1:BB466)+1,"")</f>
        <v/>
      </c>
      <c r="BC467" s="6" t="str">
        <f>IF($W467=BC$4,MAX(BC$1:BC466)+1,"")</f>
        <v/>
      </c>
      <c r="BD467" s="6" t="str">
        <f>IF($W467=BD$4,MAX(BD$1:BD466)+1,"")</f>
        <v/>
      </c>
      <c r="BE467" s="6" t="str">
        <f>IF($W467=BE$4,MAX(BE$1:BE466)+1,"")</f>
        <v/>
      </c>
      <c r="BF467" s="6" t="str">
        <f>IF($W467=BF$4,MAX(BF$1:BF466)+1,"")</f>
        <v/>
      </c>
      <c r="BG467" s="6" t="str">
        <f>IF($W467=BG$4,MAX(BG$1:BG466)+1,"")</f>
        <v/>
      </c>
      <c r="BH467" s="6" t="str">
        <f>IF($W467=BH$4,MAX(BH$1:BH466)+1,"")</f>
        <v/>
      </c>
      <c r="BI467" s="6" t="str">
        <f>IF($W467=BI$4,MAX(BI$1:BI466)+1,"")</f>
        <v/>
      </c>
      <c r="BJ467" s="6" t="str">
        <f>IF($W467=BJ$4,MAX(BJ$1:BJ466)+1,"")</f>
        <v/>
      </c>
      <c r="BK467" s="6" t="str">
        <f>IF($W467=BK$4,MAX(BK$1:BK466)+1,"")</f>
        <v/>
      </c>
      <c r="BL467" s="6" t="str">
        <f>IF($W467=BL$4,MAX(BL$1:BL466)+1,"")</f>
        <v/>
      </c>
      <c r="BM467" s="6" t="str">
        <f>IF($W467=BM$4,MAX(BM$1:BM466)+1,"")</f>
        <v/>
      </c>
      <c r="BN467" s="6">
        <f>IF($W467=BN$4,MAX(BN$1:BN466)+1,"")</f>
        <v>54</v>
      </c>
      <c r="BO467" s="6" t="str">
        <f>IF($W467=BO$4,MAX(BO$1:BO466)+1,"")</f>
        <v/>
      </c>
      <c r="BP467" s="6" t="str">
        <f>IF($W467=BP$4,MAX(BP$1:BP466)+1,"")</f>
        <v/>
      </c>
      <c r="BQ467" s="6" t="str">
        <f>IF($W467=BQ$4,MAX(BQ$1:BQ466)+1,"")</f>
        <v/>
      </c>
      <c r="BR467" s="6" t="str">
        <f>IF($W467=BR$4,MAX(BR$1:BR466)+1,"")</f>
        <v/>
      </c>
      <c r="BS467" s="6" t="str">
        <f>IF($W467=BS$4,MAX(BS$1:BS466)+1,"")</f>
        <v/>
      </c>
      <c r="BT467" s="6" t="str">
        <f>IF($W467=BT$4,MAX(BT$1:BT466)+1,"")</f>
        <v/>
      </c>
      <c r="BU467" s="6" t="str">
        <f>IF($W467=BU$4,MAX(BU$1:BU466)+1,"")</f>
        <v/>
      </c>
      <c r="BV467" s="6" t="str">
        <f>IF($W467=BV$4,MAX(BV$1:BV466)+1,"")</f>
        <v/>
      </c>
      <c r="BW467" s="6" t="str">
        <f>IF($W467=BW$4,MAX(BW$1:BW466)+1,"")</f>
        <v/>
      </c>
      <c r="BX467" s="6" t="str">
        <f>IF($W467=BX$4,MAX(BX$1:BX466)+1,"")</f>
        <v/>
      </c>
      <c r="BY467" s="6" t="str">
        <f>IF($W467=BY$4,MAX(BY$1:BY466)+1,"")</f>
        <v/>
      </c>
      <c r="BZ467" s="6" t="str">
        <f>IF($W467=BZ$4,MAX(BZ$1:BZ466)+1,"")</f>
        <v/>
      </c>
      <c r="CA467" s="6" t="str">
        <f>IF($W467=CA$4,MAX(CA$1:CA466)+1,"")</f>
        <v/>
      </c>
      <c r="CB467" s="6" t="str">
        <f>IF($W467=CB$4,MAX(CB$1:CB466)+1,"")</f>
        <v/>
      </c>
      <c r="CC467" s="6" t="str">
        <f>IF($W467=CC$4,MAX(CC$1:CC466)+1,"")</f>
        <v/>
      </c>
      <c r="CD467" s="6" t="str">
        <f>IF($W467=CD$4,MAX(CD$1:CD466)+1,"")</f>
        <v/>
      </c>
      <c r="CE467" s="6" t="str">
        <f>IF($W467=CE$4,MAX(CE$1:CE466)+1,"")</f>
        <v/>
      </c>
      <c r="CF467" s="6" t="str">
        <f>IF($W467=CF$4,MAX(CF$1:CF466)+1,"")</f>
        <v/>
      </c>
      <c r="CG467" s="6" t="str">
        <f>IF($W467=CG$4,MAX(CG$1:CG466)+1,"")</f>
        <v/>
      </c>
      <c r="CH467" s="6" t="str">
        <f>IF($W467=CH$4,MAX(CH$1:CH466)+1,"")</f>
        <v/>
      </c>
      <c r="CI467" s="6" t="str">
        <f>IF($W467=CI$4,MAX(CI$1:CI466)+1,"")</f>
        <v/>
      </c>
      <c r="CJ467" s="6" t="str">
        <f>IF($W467=CJ$4,MAX(CJ$1:CJ466)+1,"")</f>
        <v/>
      </c>
      <c r="CK467" s="6" t="str">
        <f>IF($W467=CK$4,MAX(CK$1:CK466)+1,"")</f>
        <v/>
      </c>
      <c r="CL467" s="6" t="str">
        <f>IF($W467=CL$4,MAX(CL$1:CL466)+1,"")</f>
        <v/>
      </c>
      <c r="CM467" s="6" t="str">
        <f>IF($W467=CM$4,MAX(CM$1:CM466)+1,"")</f>
        <v/>
      </c>
      <c r="CN467" s="6" t="str">
        <f>IF($W467=CN$4,MAX(CN$1:CN466)+1,"")</f>
        <v/>
      </c>
      <c r="CO467" s="6" t="str">
        <f>IF($W467=CO$4,MAX(CO$1:CO466)+1,"")</f>
        <v/>
      </c>
      <c r="CP467" s="6" t="str">
        <f>IF($W467=CP$4,MAX(CP$1:CP466)+1,"")</f>
        <v/>
      </c>
      <c r="CQ467" s="6" t="str">
        <f>IF($W467=CQ$4,MAX(CQ$1:CQ466)+1,"")</f>
        <v/>
      </c>
      <c r="CR467" s="6" t="str">
        <f>IF($W467=CR$4,MAX(CR$1:CR466)+1,"")</f>
        <v/>
      </c>
      <c r="CS467" s="6" t="str">
        <f>IF($W467=CS$4,MAX(CS$1:CS466)+1,"")</f>
        <v/>
      </c>
      <c r="CT467" s="5">
        <f t="shared" si="110"/>
        <v>54</v>
      </c>
      <c r="CU467" s="6" t="str">
        <f t="shared" si="111"/>
        <v>1709901843091</v>
      </c>
      <c r="CV467" s="5" t="str">
        <f t="shared" si="112"/>
        <v>เด็กชาย</v>
      </c>
      <c r="CW467" s="5" t="str" cm="1">
        <f t="array" ref="CW467">RIGHT(F467,MIN(LEN(SUBSTITUTE(F467,รายชื่อนักเรียนแยกห้อง!$AD$5:$AD$8,""))))</f>
        <v xml:space="preserve">ณัฐพล </v>
      </c>
      <c r="CX467" s="6">
        <f t="shared" si="113"/>
        <v>0</v>
      </c>
      <c r="CY467" s="6" t="str">
        <f t="shared" si="114"/>
        <v/>
      </c>
      <c r="CZ467" s="5" t="str">
        <f t="shared" si="115"/>
        <v>มัธยมศึกษาปีที่ 3/4-0</v>
      </c>
      <c r="DA467" s="5" t="str">
        <f t="shared" si="116"/>
        <v>มัธยมศึกษาปีที่ 3/4-</v>
      </c>
      <c r="DC467" s="6" t="str">
        <f>IF(DB467="วิทย์-คณิต (เตรียมวิศวะ)",MAX($DC$1:DC466)+1,"")</f>
        <v/>
      </c>
      <c r="DD467" s="6" t="str">
        <f>IF(DB467="วิทย์-คณิต (วิทยาศาสตร์สุขภาพ)",MAX($DD$1:DD466)+1,"")</f>
        <v/>
      </c>
      <c r="DE467" s="6" t="str">
        <f>IF(DB467="ศิลป์การจัดการธุรกิจการค้าสมัยใหม่",MAX($DE$1:DE466)+1,"")</f>
        <v/>
      </c>
      <c r="DF467" s="6" t="str">
        <f>IF(DB467="ศิลป์ภาษาจีนเพื่อธุรกิจ 4.0",MAX($DF$1:DF466)+1,"")</f>
        <v/>
      </c>
      <c r="DG467" s="6" t="str">
        <f>IF(DB467="ศิลป์ภาษาอังกฤษเพื่อการสื่อสารธุรกิจ",MAX($DG$1:DG466)+1,"")</f>
        <v/>
      </c>
      <c r="DH467" s="6" t="str">
        <f>IF(DB467="นวัตกรรมการจัดการเกษตร",MAX($DH$1:DH466)+1,"")</f>
        <v/>
      </c>
      <c r="DI467" s="5">
        <f t="shared" si="117"/>
        <v>0</v>
      </c>
      <c r="DJ467" s="5" t="str">
        <f t="shared" si="118"/>
        <v>มัธยมศึกษาปีที่ 3/4-16</v>
      </c>
      <c r="DK467" s="5" t="str">
        <f t="shared" si="119"/>
        <v>-0</v>
      </c>
      <c r="DL467" s="5" t="str">
        <f t="shared" si="120"/>
        <v>มัธยมศึกษาปีที่ 3</v>
      </c>
    </row>
    <row r="468" spans="1:116">
      <c r="A468" s="5" t="str">
        <f t="shared" si="106"/>
        <v>มัธยมศึกษาปีที่ 3/4-17</v>
      </c>
      <c r="B468" s="5" t="str">
        <f t="shared" si="107"/>
        <v>ช68309-55</v>
      </c>
      <c r="C468" s="5" t="str">
        <f t="shared" si="108"/>
        <v>-0</v>
      </c>
      <c r="D468" s="8">
        <v>17</v>
      </c>
      <c r="E468" s="9" t="s">
        <v>1206</v>
      </c>
      <c r="F468" s="3" t="s">
        <v>1207</v>
      </c>
      <c r="G468" s="3" t="s">
        <v>1208</v>
      </c>
      <c r="H468" s="11">
        <v>2</v>
      </c>
      <c r="I468" s="11">
        <v>7</v>
      </c>
      <c r="J468" s="11">
        <v>0</v>
      </c>
      <c r="K468" s="11">
        <v>9</v>
      </c>
      <c r="L468" s="11">
        <v>9</v>
      </c>
      <c r="M468" s="11">
        <v>0</v>
      </c>
      <c r="N468" s="11">
        <v>0</v>
      </c>
      <c r="O468" s="11">
        <v>0</v>
      </c>
      <c r="P468" s="11">
        <v>6</v>
      </c>
      <c r="Q468" s="11">
        <v>1</v>
      </c>
      <c r="R468" s="11">
        <v>9</v>
      </c>
      <c r="S468" s="11">
        <v>1</v>
      </c>
      <c r="T468" s="11">
        <v>8</v>
      </c>
      <c r="U468" s="11" t="s">
        <v>586</v>
      </c>
      <c r="W468" s="6" t="str">
        <f>IF(X468="","",IF(X468=รายชื่อชมรม!$B$23,รายชื่อชมรม!$A$23,IF(X468=รายชื่อชมรม!$B$24,รายชื่อชมรม!$A$24,IF(X468=รายชื่อชมรม!$B$25,รายชื่อชมรม!$A$25,IF(X468=รายชื่อชมรม!$B$26,รายชื่อชมรม!$A$26,IF(X468=รายชื่อชมรม!$B$27,รายชื่อชมรม!$A$27,IF(X468=รายชื่อชมรม!$B$28,รายชื่อชมรม!$A$28,IF(X468=รายชื่อชมรม!$B$29,รายชื่อชมรม!$A$29,IF(X468=รายชื่อชมรม!$B$30,รายชื่อชมรม!$A$30,IF(X468=รายชื่อชมรม!$B$31,รายชื่อชมรม!$A$31,IF(X468=รายชื่อชมรม!$B$32,รายชื่อชมรม!$A$32,"-")))))))))))</f>
        <v>ช68309</v>
      </c>
      <c r="X468" s="6" t="s">
        <v>1410</v>
      </c>
      <c r="Y468" s="6" t="str">
        <f>IF(W468=0,"",IF(W468="-","",IF(W468="","",VLOOKUP(W468,รายชื่อชมรม!$A$3:$F$83,3,FALSE))))</f>
        <v>นางสาวจันทนา  เกิดจันทร์ตรง</v>
      </c>
      <c r="Z468" s="6" t="str">
        <f>IF(Y468=$Z$4,MAX(Z$1:$Z467)+1,"")</f>
        <v/>
      </c>
      <c r="AA468" s="6" t="str">
        <f>IF($Y468=AA$4,MAX(AA$1:AA467)+1,"")</f>
        <v/>
      </c>
      <c r="AB468" s="6" t="str">
        <f>IF($Y468=AB$4,MAX(AB$1:AB467)+1,"")</f>
        <v/>
      </c>
      <c r="AC468" s="6" t="str">
        <f>IF($Y468=AC$4,MAX(AC$1:AC467)+1,"")</f>
        <v/>
      </c>
      <c r="AD468" s="6" t="str">
        <f>IF($Y468=AD$4,MAX(AD$1:AD467)+1,"")</f>
        <v/>
      </c>
      <c r="AE468" s="6" t="str">
        <f>IF($Y468=AE$4,MAX(AE$1:AE467)+1,"")</f>
        <v/>
      </c>
      <c r="AF468" s="6" t="str">
        <f>IF($Y468=AF$4,MAX(AF$1:AF467)+1,"")</f>
        <v/>
      </c>
      <c r="AG468" s="6" t="str">
        <f>IF($Y468=AG$4,MAX(AG$1:AG467)+1,"")</f>
        <v/>
      </c>
      <c r="AH468" s="6">
        <f>IF($Y468=AH$4,MAX(AH$1:AH467)+1,"")</f>
        <v>123</v>
      </c>
      <c r="AI468" s="5">
        <f t="shared" si="109"/>
        <v>123</v>
      </c>
      <c r="AK468" s="6" t="str">
        <f>IF($W468=AK$4,MAX(AK$1:AK467)+1,"")</f>
        <v/>
      </c>
      <c r="AL468" s="6" t="str">
        <f>IF($W468=AL$4,MAX(AL$1:AL467)+1,"")</f>
        <v/>
      </c>
      <c r="AM468" s="6" t="str">
        <f>IF($W468=AM$4,MAX(AM$1:AM467)+1,"")</f>
        <v/>
      </c>
      <c r="AN468" s="6" t="str">
        <f>IF($W468=AN$4,MAX(AN$1:AN467)+1,"")</f>
        <v/>
      </c>
      <c r="AO468" s="6" t="str">
        <f>IF($W468=AO$4,MAX(AO$1:AO467)+1,"")</f>
        <v/>
      </c>
      <c r="AP468" s="6" t="str">
        <f>IF($W468=AP$4,MAX(AP$1:AP467)+1,"")</f>
        <v/>
      </c>
      <c r="AQ468" s="6" t="str">
        <f>IF($W468=AQ$4,MAX(AQ$1:AQ467)+1,"")</f>
        <v/>
      </c>
      <c r="AR468" s="6" t="str">
        <f>IF($W468=AR$4,MAX(AR$1:AR467)+1,"")</f>
        <v/>
      </c>
      <c r="AS468" s="6" t="str">
        <f>IF($W468=AS$4,MAX(AS$1:AS467)+1,"")</f>
        <v/>
      </c>
      <c r="AT468" s="6" t="str">
        <f>IF($W468=AT$4,MAX(AT$1:AT467)+1,"")</f>
        <v/>
      </c>
      <c r="AU468" s="6" t="str">
        <f>IF($W468=AU$4,MAX(AU$1:AU467)+1,"")</f>
        <v/>
      </c>
      <c r="AV468" s="6" t="str">
        <f>IF($W468=AV$4,MAX(AV$1:AV467)+1,"")</f>
        <v/>
      </c>
      <c r="AW468" s="6" t="str">
        <f>IF($W468=AW$4,MAX(AW$1:AW467)+1,"")</f>
        <v/>
      </c>
      <c r="AX468" s="6" t="str">
        <f>IF($W468=AX$4,MAX(AX$1:AX467)+1,"")</f>
        <v/>
      </c>
      <c r="AY468" s="6" t="str">
        <f>IF($W468=AY$4,MAX(AY$1:AY467)+1,"")</f>
        <v/>
      </c>
      <c r="AZ468" s="6" t="str">
        <f>IF($W468=AZ$4,MAX(AZ$1:AZ467)+1,"")</f>
        <v/>
      </c>
      <c r="BA468" s="6" t="str">
        <f>IF($W468=BA$4,MAX(BA$1:BA467)+1,"")</f>
        <v/>
      </c>
      <c r="BB468" s="6" t="str">
        <f>IF($W468=BB$4,MAX(BB$1:BB467)+1,"")</f>
        <v/>
      </c>
      <c r="BC468" s="6" t="str">
        <f>IF($W468=BC$4,MAX(BC$1:BC467)+1,"")</f>
        <v/>
      </c>
      <c r="BD468" s="6" t="str">
        <f>IF($W468=BD$4,MAX(BD$1:BD467)+1,"")</f>
        <v/>
      </c>
      <c r="BE468" s="6" t="str">
        <f>IF($W468=BE$4,MAX(BE$1:BE467)+1,"")</f>
        <v/>
      </c>
      <c r="BF468" s="6" t="str">
        <f>IF($W468=BF$4,MAX(BF$1:BF467)+1,"")</f>
        <v/>
      </c>
      <c r="BG468" s="6" t="str">
        <f>IF($W468=BG$4,MAX(BG$1:BG467)+1,"")</f>
        <v/>
      </c>
      <c r="BH468" s="6" t="str">
        <f>IF($W468=BH$4,MAX(BH$1:BH467)+1,"")</f>
        <v/>
      </c>
      <c r="BI468" s="6" t="str">
        <f>IF($W468=BI$4,MAX(BI$1:BI467)+1,"")</f>
        <v/>
      </c>
      <c r="BJ468" s="6" t="str">
        <f>IF($W468=BJ$4,MAX(BJ$1:BJ467)+1,"")</f>
        <v/>
      </c>
      <c r="BK468" s="6" t="str">
        <f>IF($W468=BK$4,MAX(BK$1:BK467)+1,"")</f>
        <v/>
      </c>
      <c r="BL468" s="6" t="str">
        <f>IF($W468=BL$4,MAX(BL$1:BL467)+1,"")</f>
        <v/>
      </c>
      <c r="BM468" s="6" t="str">
        <f>IF($W468=BM$4,MAX(BM$1:BM467)+1,"")</f>
        <v/>
      </c>
      <c r="BN468" s="6">
        <f>IF($W468=BN$4,MAX(BN$1:BN467)+1,"")</f>
        <v>55</v>
      </c>
      <c r="BO468" s="6" t="str">
        <f>IF($W468=BO$4,MAX(BO$1:BO467)+1,"")</f>
        <v/>
      </c>
      <c r="BP468" s="6" t="str">
        <f>IF($W468=BP$4,MAX(BP$1:BP467)+1,"")</f>
        <v/>
      </c>
      <c r="BQ468" s="6" t="str">
        <f>IF($W468=BQ$4,MAX(BQ$1:BQ467)+1,"")</f>
        <v/>
      </c>
      <c r="BR468" s="6" t="str">
        <f>IF($W468=BR$4,MAX(BR$1:BR467)+1,"")</f>
        <v/>
      </c>
      <c r="BS468" s="6" t="str">
        <f>IF($W468=BS$4,MAX(BS$1:BS467)+1,"")</f>
        <v/>
      </c>
      <c r="BT468" s="6" t="str">
        <f>IF($W468=BT$4,MAX(BT$1:BT467)+1,"")</f>
        <v/>
      </c>
      <c r="BU468" s="6" t="str">
        <f>IF($W468=BU$4,MAX(BU$1:BU467)+1,"")</f>
        <v/>
      </c>
      <c r="BV468" s="6" t="str">
        <f>IF($W468=BV$4,MAX(BV$1:BV467)+1,"")</f>
        <v/>
      </c>
      <c r="BW468" s="6" t="str">
        <f>IF($W468=BW$4,MAX(BW$1:BW467)+1,"")</f>
        <v/>
      </c>
      <c r="BX468" s="6" t="str">
        <f>IF($W468=BX$4,MAX(BX$1:BX467)+1,"")</f>
        <v/>
      </c>
      <c r="BY468" s="6" t="str">
        <f>IF($W468=BY$4,MAX(BY$1:BY467)+1,"")</f>
        <v/>
      </c>
      <c r="BZ468" s="6" t="str">
        <f>IF($W468=BZ$4,MAX(BZ$1:BZ467)+1,"")</f>
        <v/>
      </c>
      <c r="CA468" s="6" t="str">
        <f>IF($W468=CA$4,MAX(CA$1:CA467)+1,"")</f>
        <v/>
      </c>
      <c r="CB468" s="6" t="str">
        <f>IF($W468=CB$4,MAX(CB$1:CB467)+1,"")</f>
        <v/>
      </c>
      <c r="CC468" s="6" t="str">
        <f>IF($W468=CC$4,MAX(CC$1:CC467)+1,"")</f>
        <v/>
      </c>
      <c r="CD468" s="6" t="str">
        <f>IF($W468=CD$4,MAX(CD$1:CD467)+1,"")</f>
        <v/>
      </c>
      <c r="CE468" s="6" t="str">
        <f>IF($W468=CE$4,MAX(CE$1:CE467)+1,"")</f>
        <v/>
      </c>
      <c r="CF468" s="6" t="str">
        <f>IF($W468=CF$4,MAX(CF$1:CF467)+1,"")</f>
        <v/>
      </c>
      <c r="CG468" s="6" t="str">
        <f>IF($W468=CG$4,MAX(CG$1:CG467)+1,"")</f>
        <v/>
      </c>
      <c r="CH468" s="6" t="str">
        <f>IF($W468=CH$4,MAX(CH$1:CH467)+1,"")</f>
        <v/>
      </c>
      <c r="CI468" s="6" t="str">
        <f>IF($W468=CI$4,MAX(CI$1:CI467)+1,"")</f>
        <v/>
      </c>
      <c r="CJ468" s="6" t="str">
        <f>IF($W468=CJ$4,MAX(CJ$1:CJ467)+1,"")</f>
        <v/>
      </c>
      <c r="CK468" s="6" t="str">
        <f>IF($W468=CK$4,MAX(CK$1:CK467)+1,"")</f>
        <v/>
      </c>
      <c r="CL468" s="6" t="str">
        <f>IF($W468=CL$4,MAX(CL$1:CL467)+1,"")</f>
        <v/>
      </c>
      <c r="CM468" s="6" t="str">
        <f>IF($W468=CM$4,MAX(CM$1:CM467)+1,"")</f>
        <v/>
      </c>
      <c r="CN468" s="6" t="str">
        <f>IF($W468=CN$4,MAX(CN$1:CN467)+1,"")</f>
        <v/>
      </c>
      <c r="CO468" s="6" t="str">
        <f>IF($W468=CO$4,MAX(CO$1:CO467)+1,"")</f>
        <v/>
      </c>
      <c r="CP468" s="6" t="str">
        <f>IF($W468=CP$4,MAX(CP$1:CP467)+1,"")</f>
        <v/>
      </c>
      <c r="CQ468" s="6" t="str">
        <f>IF($W468=CQ$4,MAX(CQ$1:CQ467)+1,"")</f>
        <v/>
      </c>
      <c r="CR468" s="6" t="str">
        <f>IF($W468=CR$4,MAX(CR$1:CR467)+1,"")</f>
        <v/>
      </c>
      <c r="CS468" s="6" t="str">
        <f>IF($W468=CS$4,MAX(CS$1:CS467)+1,"")</f>
        <v/>
      </c>
      <c r="CT468" s="5">
        <f t="shared" si="110"/>
        <v>55</v>
      </c>
      <c r="CU468" s="6" t="str">
        <f t="shared" si="111"/>
        <v>2709900061918</v>
      </c>
      <c r="CV468" s="5" t="str">
        <f t="shared" si="112"/>
        <v>เด็กชาย</v>
      </c>
      <c r="CW468" s="5" t="str" cm="1">
        <f t="array" ref="CW468">RIGHT(F468,MIN(LEN(SUBSTITUTE(F468,รายชื่อนักเรียนแยกห้อง!$AD$5:$AD$8,""))))</f>
        <v>กนกพล</v>
      </c>
      <c r="CX468" s="6">
        <f t="shared" si="113"/>
        <v>0</v>
      </c>
      <c r="CY468" s="6" t="str">
        <f t="shared" si="114"/>
        <v/>
      </c>
      <c r="CZ468" s="5" t="str">
        <f t="shared" si="115"/>
        <v>มัธยมศึกษาปีที่ 3/4-0</v>
      </c>
      <c r="DA468" s="5" t="str">
        <f t="shared" si="116"/>
        <v>มัธยมศึกษาปีที่ 3/4-</v>
      </c>
      <c r="DC468" s="6" t="str">
        <f>IF(DB468="วิทย์-คณิต (เตรียมวิศวะ)",MAX($DC$1:DC467)+1,"")</f>
        <v/>
      </c>
      <c r="DD468" s="6" t="str">
        <f>IF(DB468="วิทย์-คณิต (วิทยาศาสตร์สุขภาพ)",MAX($DD$1:DD467)+1,"")</f>
        <v/>
      </c>
      <c r="DE468" s="6" t="str">
        <f>IF(DB468="ศิลป์การจัดการธุรกิจการค้าสมัยใหม่",MAX($DE$1:DE467)+1,"")</f>
        <v/>
      </c>
      <c r="DF468" s="6" t="str">
        <f>IF(DB468="ศิลป์ภาษาจีนเพื่อธุรกิจ 4.0",MAX($DF$1:DF467)+1,"")</f>
        <v/>
      </c>
      <c r="DG468" s="6" t="str">
        <f>IF(DB468="ศิลป์ภาษาอังกฤษเพื่อการสื่อสารธุรกิจ",MAX($DG$1:DG467)+1,"")</f>
        <v/>
      </c>
      <c r="DH468" s="6" t="str">
        <f>IF(DB468="นวัตกรรมการจัดการเกษตร",MAX($DH$1:DH467)+1,"")</f>
        <v/>
      </c>
      <c r="DI468" s="5">
        <f t="shared" si="117"/>
        <v>0</v>
      </c>
      <c r="DJ468" s="5" t="str">
        <f t="shared" si="118"/>
        <v>มัธยมศึกษาปีที่ 3/4-17</v>
      </c>
      <c r="DK468" s="5" t="str">
        <f t="shared" si="119"/>
        <v>-0</v>
      </c>
      <c r="DL468" s="5" t="str">
        <f t="shared" si="120"/>
        <v>มัธยมศึกษาปีที่ 3</v>
      </c>
    </row>
    <row r="469" spans="1:116">
      <c r="A469" s="5" t="str">
        <f t="shared" si="106"/>
        <v>มัธยมศึกษาปีที่ 3/4-18</v>
      </c>
      <c r="B469" s="5" t="str">
        <f t="shared" si="107"/>
        <v>ช68309-56</v>
      </c>
      <c r="C469" s="5" t="str">
        <f t="shared" si="108"/>
        <v>-0</v>
      </c>
      <c r="D469" s="8">
        <v>18</v>
      </c>
      <c r="E469" s="9" t="s">
        <v>1209</v>
      </c>
      <c r="F469" s="3" t="s">
        <v>1210</v>
      </c>
      <c r="G469" s="3" t="s">
        <v>1211</v>
      </c>
      <c r="H469" s="11">
        <v>1</v>
      </c>
      <c r="I469" s="11">
        <v>7</v>
      </c>
      <c r="J469" s="11">
        <v>0</v>
      </c>
      <c r="K469" s="11">
        <v>9</v>
      </c>
      <c r="L469" s="11">
        <v>9</v>
      </c>
      <c r="M469" s="11">
        <v>0</v>
      </c>
      <c r="N469" s="11">
        <v>1</v>
      </c>
      <c r="O469" s="11">
        <v>8</v>
      </c>
      <c r="P469" s="11">
        <v>6</v>
      </c>
      <c r="Q469" s="11">
        <v>9</v>
      </c>
      <c r="R469" s="11">
        <v>0</v>
      </c>
      <c r="S469" s="11">
        <v>9</v>
      </c>
      <c r="T469" s="11">
        <v>1</v>
      </c>
      <c r="U469" s="11" t="s">
        <v>586</v>
      </c>
      <c r="W469" s="6" t="str">
        <f>IF(X469="","",IF(X469=รายชื่อชมรม!$B$23,รายชื่อชมรม!$A$23,IF(X469=รายชื่อชมรม!$B$24,รายชื่อชมรม!$A$24,IF(X469=รายชื่อชมรม!$B$25,รายชื่อชมรม!$A$25,IF(X469=รายชื่อชมรม!$B$26,รายชื่อชมรม!$A$26,IF(X469=รายชื่อชมรม!$B$27,รายชื่อชมรม!$A$27,IF(X469=รายชื่อชมรม!$B$28,รายชื่อชมรม!$A$28,IF(X469=รายชื่อชมรม!$B$29,รายชื่อชมรม!$A$29,IF(X469=รายชื่อชมรม!$B$30,รายชื่อชมรม!$A$30,IF(X469=รายชื่อชมรม!$B$31,รายชื่อชมรม!$A$31,IF(X469=รายชื่อชมรม!$B$32,รายชื่อชมรม!$A$32,"-")))))))))))</f>
        <v>ช68309</v>
      </c>
      <c r="X469" s="6" t="s">
        <v>1410</v>
      </c>
      <c r="Y469" s="6" t="str">
        <f>IF(W469=0,"",IF(W469="-","",IF(W469="","",VLOOKUP(W469,รายชื่อชมรม!$A$3:$F$83,3,FALSE))))</f>
        <v>นางสาวจันทนา  เกิดจันทร์ตรง</v>
      </c>
      <c r="Z469" s="6" t="str">
        <f>IF(Y469=$Z$4,MAX(Z$1:$Z468)+1,"")</f>
        <v/>
      </c>
      <c r="AA469" s="6" t="str">
        <f>IF($Y469=AA$4,MAX(AA$1:AA468)+1,"")</f>
        <v/>
      </c>
      <c r="AB469" s="6" t="str">
        <f>IF($Y469=AB$4,MAX(AB$1:AB468)+1,"")</f>
        <v/>
      </c>
      <c r="AC469" s="6" t="str">
        <f>IF($Y469=AC$4,MAX(AC$1:AC468)+1,"")</f>
        <v/>
      </c>
      <c r="AD469" s="6" t="str">
        <f>IF($Y469=AD$4,MAX(AD$1:AD468)+1,"")</f>
        <v/>
      </c>
      <c r="AE469" s="6" t="str">
        <f>IF($Y469=AE$4,MAX(AE$1:AE468)+1,"")</f>
        <v/>
      </c>
      <c r="AF469" s="6" t="str">
        <f>IF($Y469=AF$4,MAX(AF$1:AF468)+1,"")</f>
        <v/>
      </c>
      <c r="AG469" s="6" t="str">
        <f>IF($Y469=AG$4,MAX(AG$1:AG468)+1,"")</f>
        <v/>
      </c>
      <c r="AH469" s="6">
        <f>IF($Y469=AH$4,MAX(AH$1:AH468)+1,"")</f>
        <v>124</v>
      </c>
      <c r="AI469" s="5">
        <f t="shared" si="109"/>
        <v>124</v>
      </c>
      <c r="AK469" s="6" t="str">
        <f>IF($W469=AK$4,MAX(AK$1:AK468)+1,"")</f>
        <v/>
      </c>
      <c r="AL469" s="6" t="str">
        <f>IF($W469=AL$4,MAX(AL$1:AL468)+1,"")</f>
        <v/>
      </c>
      <c r="AM469" s="6" t="str">
        <f>IF($W469=AM$4,MAX(AM$1:AM468)+1,"")</f>
        <v/>
      </c>
      <c r="AN469" s="6" t="str">
        <f>IF($W469=AN$4,MAX(AN$1:AN468)+1,"")</f>
        <v/>
      </c>
      <c r="AO469" s="6" t="str">
        <f>IF($W469=AO$4,MAX(AO$1:AO468)+1,"")</f>
        <v/>
      </c>
      <c r="AP469" s="6" t="str">
        <f>IF($W469=AP$4,MAX(AP$1:AP468)+1,"")</f>
        <v/>
      </c>
      <c r="AQ469" s="6" t="str">
        <f>IF($W469=AQ$4,MAX(AQ$1:AQ468)+1,"")</f>
        <v/>
      </c>
      <c r="AR469" s="6" t="str">
        <f>IF($W469=AR$4,MAX(AR$1:AR468)+1,"")</f>
        <v/>
      </c>
      <c r="AS469" s="6" t="str">
        <f>IF($W469=AS$4,MAX(AS$1:AS468)+1,"")</f>
        <v/>
      </c>
      <c r="AT469" s="6" t="str">
        <f>IF($W469=AT$4,MAX(AT$1:AT468)+1,"")</f>
        <v/>
      </c>
      <c r="AU469" s="6" t="str">
        <f>IF($W469=AU$4,MAX(AU$1:AU468)+1,"")</f>
        <v/>
      </c>
      <c r="AV469" s="6" t="str">
        <f>IF($W469=AV$4,MAX(AV$1:AV468)+1,"")</f>
        <v/>
      </c>
      <c r="AW469" s="6" t="str">
        <f>IF($W469=AW$4,MAX(AW$1:AW468)+1,"")</f>
        <v/>
      </c>
      <c r="AX469" s="6" t="str">
        <f>IF($W469=AX$4,MAX(AX$1:AX468)+1,"")</f>
        <v/>
      </c>
      <c r="AY469" s="6" t="str">
        <f>IF($W469=AY$4,MAX(AY$1:AY468)+1,"")</f>
        <v/>
      </c>
      <c r="AZ469" s="6" t="str">
        <f>IF($W469=AZ$4,MAX(AZ$1:AZ468)+1,"")</f>
        <v/>
      </c>
      <c r="BA469" s="6" t="str">
        <f>IF($W469=BA$4,MAX(BA$1:BA468)+1,"")</f>
        <v/>
      </c>
      <c r="BB469" s="6" t="str">
        <f>IF($W469=BB$4,MAX(BB$1:BB468)+1,"")</f>
        <v/>
      </c>
      <c r="BC469" s="6" t="str">
        <f>IF($W469=BC$4,MAX(BC$1:BC468)+1,"")</f>
        <v/>
      </c>
      <c r="BD469" s="6" t="str">
        <f>IF($W469=BD$4,MAX(BD$1:BD468)+1,"")</f>
        <v/>
      </c>
      <c r="BE469" s="6" t="str">
        <f>IF($W469=BE$4,MAX(BE$1:BE468)+1,"")</f>
        <v/>
      </c>
      <c r="BF469" s="6" t="str">
        <f>IF($W469=BF$4,MAX(BF$1:BF468)+1,"")</f>
        <v/>
      </c>
      <c r="BG469" s="6" t="str">
        <f>IF($W469=BG$4,MAX(BG$1:BG468)+1,"")</f>
        <v/>
      </c>
      <c r="BH469" s="6" t="str">
        <f>IF($W469=BH$4,MAX(BH$1:BH468)+1,"")</f>
        <v/>
      </c>
      <c r="BI469" s="6" t="str">
        <f>IF($W469=BI$4,MAX(BI$1:BI468)+1,"")</f>
        <v/>
      </c>
      <c r="BJ469" s="6" t="str">
        <f>IF($W469=BJ$4,MAX(BJ$1:BJ468)+1,"")</f>
        <v/>
      </c>
      <c r="BK469" s="6" t="str">
        <f>IF($W469=BK$4,MAX(BK$1:BK468)+1,"")</f>
        <v/>
      </c>
      <c r="BL469" s="6" t="str">
        <f>IF($W469=BL$4,MAX(BL$1:BL468)+1,"")</f>
        <v/>
      </c>
      <c r="BM469" s="6" t="str">
        <f>IF($W469=BM$4,MAX(BM$1:BM468)+1,"")</f>
        <v/>
      </c>
      <c r="BN469" s="6">
        <f>IF($W469=BN$4,MAX(BN$1:BN468)+1,"")</f>
        <v>56</v>
      </c>
      <c r="BO469" s="6" t="str">
        <f>IF($W469=BO$4,MAX(BO$1:BO468)+1,"")</f>
        <v/>
      </c>
      <c r="BP469" s="6" t="str">
        <f>IF($W469=BP$4,MAX(BP$1:BP468)+1,"")</f>
        <v/>
      </c>
      <c r="BQ469" s="6" t="str">
        <f>IF($W469=BQ$4,MAX(BQ$1:BQ468)+1,"")</f>
        <v/>
      </c>
      <c r="BR469" s="6" t="str">
        <f>IF($W469=BR$4,MAX(BR$1:BR468)+1,"")</f>
        <v/>
      </c>
      <c r="BS469" s="6" t="str">
        <f>IF($W469=BS$4,MAX(BS$1:BS468)+1,"")</f>
        <v/>
      </c>
      <c r="BT469" s="6" t="str">
        <f>IF($W469=BT$4,MAX(BT$1:BT468)+1,"")</f>
        <v/>
      </c>
      <c r="BU469" s="6" t="str">
        <f>IF($W469=BU$4,MAX(BU$1:BU468)+1,"")</f>
        <v/>
      </c>
      <c r="BV469" s="6" t="str">
        <f>IF($W469=BV$4,MAX(BV$1:BV468)+1,"")</f>
        <v/>
      </c>
      <c r="BW469" s="6" t="str">
        <f>IF($W469=BW$4,MAX(BW$1:BW468)+1,"")</f>
        <v/>
      </c>
      <c r="BX469" s="6" t="str">
        <f>IF($W469=BX$4,MAX(BX$1:BX468)+1,"")</f>
        <v/>
      </c>
      <c r="BY469" s="6" t="str">
        <f>IF($W469=BY$4,MAX(BY$1:BY468)+1,"")</f>
        <v/>
      </c>
      <c r="BZ469" s="6" t="str">
        <f>IF($W469=BZ$4,MAX(BZ$1:BZ468)+1,"")</f>
        <v/>
      </c>
      <c r="CA469" s="6" t="str">
        <f>IF($W469=CA$4,MAX(CA$1:CA468)+1,"")</f>
        <v/>
      </c>
      <c r="CB469" s="6" t="str">
        <f>IF($W469=CB$4,MAX(CB$1:CB468)+1,"")</f>
        <v/>
      </c>
      <c r="CC469" s="6" t="str">
        <f>IF($W469=CC$4,MAX(CC$1:CC468)+1,"")</f>
        <v/>
      </c>
      <c r="CD469" s="6" t="str">
        <f>IF($W469=CD$4,MAX(CD$1:CD468)+1,"")</f>
        <v/>
      </c>
      <c r="CE469" s="6" t="str">
        <f>IF($W469=CE$4,MAX(CE$1:CE468)+1,"")</f>
        <v/>
      </c>
      <c r="CF469" s="6" t="str">
        <f>IF($W469=CF$4,MAX(CF$1:CF468)+1,"")</f>
        <v/>
      </c>
      <c r="CG469" s="6" t="str">
        <f>IF($W469=CG$4,MAX(CG$1:CG468)+1,"")</f>
        <v/>
      </c>
      <c r="CH469" s="6" t="str">
        <f>IF($W469=CH$4,MAX(CH$1:CH468)+1,"")</f>
        <v/>
      </c>
      <c r="CI469" s="6" t="str">
        <f>IF($W469=CI$4,MAX(CI$1:CI468)+1,"")</f>
        <v/>
      </c>
      <c r="CJ469" s="6" t="str">
        <f>IF($W469=CJ$4,MAX(CJ$1:CJ468)+1,"")</f>
        <v/>
      </c>
      <c r="CK469" s="6" t="str">
        <f>IF($W469=CK$4,MAX(CK$1:CK468)+1,"")</f>
        <v/>
      </c>
      <c r="CL469" s="6" t="str">
        <f>IF($W469=CL$4,MAX(CL$1:CL468)+1,"")</f>
        <v/>
      </c>
      <c r="CM469" s="6" t="str">
        <f>IF($W469=CM$4,MAX(CM$1:CM468)+1,"")</f>
        <v/>
      </c>
      <c r="CN469" s="6" t="str">
        <f>IF($W469=CN$4,MAX(CN$1:CN468)+1,"")</f>
        <v/>
      </c>
      <c r="CO469" s="6" t="str">
        <f>IF($W469=CO$4,MAX(CO$1:CO468)+1,"")</f>
        <v/>
      </c>
      <c r="CP469" s="6" t="str">
        <f>IF($W469=CP$4,MAX(CP$1:CP468)+1,"")</f>
        <v/>
      </c>
      <c r="CQ469" s="6" t="str">
        <f>IF($W469=CQ$4,MAX(CQ$1:CQ468)+1,"")</f>
        <v/>
      </c>
      <c r="CR469" s="6" t="str">
        <f>IF($W469=CR$4,MAX(CR$1:CR468)+1,"")</f>
        <v/>
      </c>
      <c r="CS469" s="6" t="str">
        <f>IF($W469=CS$4,MAX(CS$1:CS468)+1,"")</f>
        <v/>
      </c>
      <c r="CT469" s="5">
        <f t="shared" si="110"/>
        <v>56</v>
      </c>
      <c r="CU469" s="6" t="str">
        <f t="shared" si="111"/>
        <v>1709901869091</v>
      </c>
      <c r="CV469" s="5" t="str">
        <f t="shared" si="112"/>
        <v>เด็กชาย</v>
      </c>
      <c r="CW469" s="5" t="str" cm="1">
        <f t="array" ref="CW469">RIGHT(F469,MIN(LEN(SUBSTITUTE(F469,รายชื่อนักเรียนแยกห้อง!$AD$5:$AD$8,""))))</f>
        <v>ณัฏฐพล</v>
      </c>
      <c r="CX469" s="6">
        <f t="shared" si="113"/>
        <v>0</v>
      </c>
      <c r="CY469" s="6" t="str">
        <f t="shared" si="114"/>
        <v/>
      </c>
      <c r="CZ469" s="5" t="str">
        <f t="shared" si="115"/>
        <v>มัธยมศึกษาปีที่ 3/4-0</v>
      </c>
      <c r="DA469" s="5" t="str">
        <f t="shared" si="116"/>
        <v>มัธยมศึกษาปีที่ 3/4-</v>
      </c>
      <c r="DC469" s="6" t="str">
        <f>IF(DB469="วิทย์-คณิต (เตรียมวิศวะ)",MAX($DC$1:DC468)+1,"")</f>
        <v/>
      </c>
      <c r="DD469" s="6" t="str">
        <f>IF(DB469="วิทย์-คณิต (วิทยาศาสตร์สุขภาพ)",MAX($DD$1:DD468)+1,"")</f>
        <v/>
      </c>
      <c r="DE469" s="6" t="str">
        <f>IF(DB469="ศิลป์การจัดการธุรกิจการค้าสมัยใหม่",MAX($DE$1:DE468)+1,"")</f>
        <v/>
      </c>
      <c r="DF469" s="6" t="str">
        <f>IF(DB469="ศิลป์ภาษาจีนเพื่อธุรกิจ 4.0",MAX($DF$1:DF468)+1,"")</f>
        <v/>
      </c>
      <c r="DG469" s="6" t="str">
        <f>IF(DB469="ศิลป์ภาษาอังกฤษเพื่อการสื่อสารธุรกิจ",MAX($DG$1:DG468)+1,"")</f>
        <v/>
      </c>
      <c r="DH469" s="6" t="str">
        <f>IF(DB469="นวัตกรรมการจัดการเกษตร",MAX($DH$1:DH468)+1,"")</f>
        <v/>
      </c>
      <c r="DI469" s="5">
        <f t="shared" si="117"/>
        <v>0</v>
      </c>
      <c r="DJ469" s="5" t="str">
        <f t="shared" si="118"/>
        <v>มัธยมศึกษาปีที่ 3/4-18</v>
      </c>
      <c r="DK469" s="5" t="str">
        <f t="shared" si="119"/>
        <v>-0</v>
      </c>
      <c r="DL469" s="5" t="str">
        <f t="shared" si="120"/>
        <v>มัธยมศึกษาปีที่ 3</v>
      </c>
    </row>
    <row r="470" spans="1:116">
      <c r="A470" s="5" t="str">
        <f t="shared" si="106"/>
        <v>มัธยมศึกษาปีที่ 3/4-19</v>
      </c>
      <c r="B470" s="5" t="str">
        <f t="shared" si="107"/>
        <v>ช68309-57</v>
      </c>
      <c r="C470" s="5" t="str">
        <f t="shared" si="108"/>
        <v>-0</v>
      </c>
      <c r="D470" s="8">
        <v>19</v>
      </c>
      <c r="E470" s="9" t="s">
        <v>1212</v>
      </c>
      <c r="F470" s="3" t="s">
        <v>1213</v>
      </c>
      <c r="G470" s="3" t="s">
        <v>1214</v>
      </c>
      <c r="H470" s="11">
        <v>1</v>
      </c>
      <c r="I470" s="11">
        <v>7</v>
      </c>
      <c r="J470" s="11">
        <v>0</v>
      </c>
      <c r="K470" s="11">
        <v>9</v>
      </c>
      <c r="L470" s="11">
        <v>9</v>
      </c>
      <c r="M470" s="11">
        <v>0</v>
      </c>
      <c r="N470" s="11">
        <v>1</v>
      </c>
      <c r="O470" s="11">
        <v>8</v>
      </c>
      <c r="P470" s="11">
        <v>5</v>
      </c>
      <c r="Q470" s="11">
        <v>7</v>
      </c>
      <c r="R470" s="11">
        <v>2</v>
      </c>
      <c r="S470" s="11">
        <v>3</v>
      </c>
      <c r="T470" s="11">
        <v>8</v>
      </c>
      <c r="U470" s="11" t="s">
        <v>586</v>
      </c>
      <c r="W470" s="6" t="str">
        <f>IF(X470="","",IF(X470=รายชื่อชมรม!$B$23,รายชื่อชมรม!$A$23,IF(X470=รายชื่อชมรม!$B$24,รายชื่อชมรม!$A$24,IF(X470=รายชื่อชมรม!$B$25,รายชื่อชมรม!$A$25,IF(X470=รายชื่อชมรม!$B$26,รายชื่อชมรม!$A$26,IF(X470=รายชื่อชมรม!$B$27,รายชื่อชมรม!$A$27,IF(X470=รายชื่อชมรม!$B$28,รายชื่อชมรม!$A$28,IF(X470=รายชื่อชมรม!$B$29,รายชื่อชมรม!$A$29,IF(X470=รายชื่อชมรม!$B$30,รายชื่อชมรม!$A$30,IF(X470=รายชื่อชมรม!$B$31,รายชื่อชมรม!$A$31,IF(X470=รายชื่อชมรม!$B$32,รายชื่อชมรม!$A$32,"-")))))))))))</f>
        <v>ช68309</v>
      </c>
      <c r="X470" s="6" t="s">
        <v>1410</v>
      </c>
      <c r="Y470" s="6" t="str">
        <f>IF(W470=0,"",IF(W470="-","",IF(W470="","",VLOOKUP(W470,รายชื่อชมรม!$A$3:$F$83,3,FALSE))))</f>
        <v>นางสาวจันทนา  เกิดจันทร์ตรง</v>
      </c>
      <c r="Z470" s="6" t="str">
        <f>IF(Y470=$Z$4,MAX(Z$1:$Z469)+1,"")</f>
        <v/>
      </c>
      <c r="AA470" s="6" t="str">
        <f>IF($Y470=AA$4,MAX(AA$1:AA469)+1,"")</f>
        <v/>
      </c>
      <c r="AB470" s="6" t="str">
        <f>IF($Y470=AB$4,MAX(AB$1:AB469)+1,"")</f>
        <v/>
      </c>
      <c r="AC470" s="6" t="str">
        <f>IF($Y470=AC$4,MAX(AC$1:AC469)+1,"")</f>
        <v/>
      </c>
      <c r="AD470" s="6" t="str">
        <f>IF($Y470=AD$4,MAX(AD$1:AD469)+1,"")</f>
        <v/>
      </c>
      <c r="AE470" s="6" t="str">
        <f>IF($Y470=AE$4,MAX(AE$1:AE469)+1,"")</f>
        <v/>
      </c>
      <c r="AF470" s="6" t="str">
        <f>IF($Y470=AF$4,MAX(AF$1:AF469)+1,"")</f>
        <v/>
      </c>
      <c r="AG470" s="6" t="str">
        <f>IF($Y470=AG$4,MAX(AG$1:AG469)+1,"")</f>
        <v/>
      </c>
      <c r="AH470" s="6">
        <f>IF($Y470=AH$4,MAX(AH$1:AH469)+1,"")</f>
        <v>125</v>
      </c>
      <c r="AI470" s="5">
        <f t="shared" si="109"/>
        <v>125</v>
      </c>
      <c r="AK470" s="6" t="str">
        <f>IF($W470=AK$4,MAX(AK$1:AK469)+1,"")</f>
        <v/>
      </c>
      <c r="AL470" s="6" t="str">
        <f>IF($W470=AL$4,MAX(AL$1:AL469)+1,"")</f>
        <v/>
      </c>
      <c r="AM470" s="6" t="str">
        <f>IF($W470=AM$4,MAX(AM$1:AM469)+1,"")</f>
        <v/>
      </c>
      <c r="AN470" s="6" t="str">
        <f>IF($W470=AN$4,MAX(AN$1:AN469)+1,"")</f>
        <v/>
      </c>
      <c r="AO470" s="6" t="str">
        <f>IF($W470=AO$4,MAX(AO$1:AO469)+1,"")</f>
        <v/>
      </c>
      <c r="AP470" s="6" t="str">
        <f>IF($W470=AP$4,MAX(AP$1:AP469)+1,"")</f>
        <v/>
      </c>
      <c r="AQ470" s="6" t="str">
        <f>IF($W470=AQ$4,MAX(AQ$1:AQ469)+1,"")</f>
        <v/>
      </c>
      <c r="AR470" s="6" t="str">
        <f>IF($W470=AR$4,MAX(AR$1:AR469)+1,"")</f>
        <v/>
      </c>
      <c r="AS470" s="6" t="str">
        <f>IF($W470=AS$4,MAX(AS$1:AS469)+1,"")</f>
        <v/>
      </c>
      <c r="AT470" s="6" t="str">
        <f>IF($W470=AT$4,MAX(AT$1:AT469)+1,"")</f>
        <v/>
      </c>
      <c r="AU470" s="6" t="str">
        <f>IF($W470=AU$4,MAX(AU$1:AU469)+1,"")</f>
        <v/>
      </c>
      <c r="AV470" s="6" t="str">
        <f>IF($W470=AV$4,MAX(AV$1:AV469)+1,"")</f>
        <v/>
      </c>
      <c r="AW470" s="6" t="str">
        <f>IF($W470=AW$4,MAX(AW$1:AW469)+1,"")</f>
        <v/>
      </c>
      <c r="AX470" s="6" t="str">
        <f>IF($W470=AX$4,MAX(AX$1:AX469)+1,"")</f>
        <v/>
      </c>
      <c r="AY470" s="6" t="str">
        <f>IF($W470=AY$4,MAX(AY$1:AY469)+1,"")</f>
        <v/>
      </c>
      <c r="AZ470" s="6" t="str">
        <f>IF($W470=AZ$4,MAX(AZ$1:AZ469)+1,"")</f>
        <v/>
      </c>
      <c r="BA470" s="6" t="str">
        <f>IF($W470=BA$4,MAX(BA$1:BA469)+1,"")</f>
        <v/>
      </c>
      <c r="BB470" s="6" t="str">
        <f>IF($W470=BB$4,MAX(BB$1:BB469)+1,"")</f>
        <v/>
      </c>
      <c r="BC470" s="6" t="str">
        <f>IF($W470=BC$4,MAX(BC$1:BC469)+1,"")</f>
        <v/>
      </c>
      <c r="BD470" s="6" t="str">
        <f>IF($W470=BD$4,MAX(BD$1:BD469)+1,"")</f>
        <v/>
      </c>
      <c r="BE470" s="6" t="str">
        <f>IF($W470=BE$4,MAX(BE$1:BE469)+1,"")</f>
        <v/>
      </c>
      <c r="BF470" s="6" t="str">
        <f>IF($W470=BF$4,MAX(BF$1:BF469)+1,"")</f>
        <v/>
      </c>
      <c r="BG470" s="6" t="str">
        <f>IF($W470=BG$4,MAX(BG$1:BG469)+1,"")</f>
        <v/>
      </c>
      <c r="BH470" s="6" t="str">
        <f>IF($W470=BH$4,MAX(BH$1:BH469)+1,"")</f>
        <v/>
      </c>
      <c r="BI470" s="6" t="str">
        <f>IF($W470=BI$4,MAX(BI$1:BI469)+1,"")</f>
        <v/>
      </c>
      <c r="BJ470" s="6" t="str">
        <f>IF($W470=BJ$4,MAX(BJ$1:BJ469)+1,"")</f>
        <v/>
      </c>
      <c r="BK470" s="6" t="str">
        <f>IF($W470=BK$4,MAX(BK$1:BK469)+1,"")</f>
        <v/>
      </c>
      <c r="BL470" s="6" t="str">
        <f>IF($W470=BL$4,MAX(BL$1:BL469)+1,"")</f>
        <v/>
      </c>
      <c r="BM470" s="6" t="str">
        <f>IF($W470=BM$4,MAX(BM$1:BM469)+1,"")</f>
        <v/>
      </c>
      <c r="BN470" s="6">
        <f>IF($W470=BN$4,MAX(BN$1:BN469)+1,"")</f>
        <v>57</v>
      </c>
      <c r="BO470" s="6" t="str">
        <f>IF($W470=BO$4,MAX(BO$1:BO469)+1,"")</f>
        <v/>
      </c>
      <c r="BP470" s="6" t="str">
        <f>IF($W470=BP$4,MAX(BP$1:BP469)+1,"")</f>
        <v/>
      </c>
      <c r="BQ470" s="6" t="str">
        <f>IF($W470=BQ$4,MAX(BQ$1:BQ469)+1,"")</f>
        <v/>
      </c>
      <c r="BR470" s="6" t="str">
        <f>IF($W470=BR$4,MAX(BR$1:BR469)+1,"")</f>
        <v/>
      </c>
      <c r="BS470" s="6" t="str">
        <f>IF($W470=BS$4,MAX(BS$1:BS469)+1,"")</f>
        <v/>
      </c>
      <c r="BT470" s="6" t="str">
        <f>IF($W470=BT$4,MAX(BT$1:BT469)+1,"")</f>
        <v/>
      </c>
      <c r="BU470" s="6" t="str">
        <f>IF($W470=BU$4,MAX(BU$1:BU469)+1,"")</f>
        <v/>
      </c>
      <c r="BV470" s="6" t="str">
        <f>IF($W470=BV$4,MAX(BV$1:BV469)+1,"")</f>
        <v/>
      </c>
      <c r="BW470" s="6" t="str">
        <f>IF($W470=BW$4,MAX(BW$1:BW469)+1,"")</f>
        <v/>
      </c>
      <c r="BX470" s="6" t="str">
        <f>IF($W470=BX$4,MAX(BX$1:BX469)+1,"")</f>
        <v/>
      </c>
      <c r="BY470" s="6" t="str">
        <f>IF($W470=BY$4,MAX(BY$1:BY469)+1,"")</f>
        <v/>
      </c>
      <c r="BZ470" s="6" t="str">
        <f>IF($W470=BZ$4,MAX(BZ$1:BZ469)+1,"")</f>
        <v/>
      </c>
      <c r="CA470" s="6" t="str">
        <f>IF($W470=CA$4,MAX(CA$1:CA469)+1,"")</f>
        <v/>
      </c>
      <c r="CB470" s="6" t="str">
        <f>IF($W470=CB$4,MAX(CB$1:CB469)+1,"")</f>
        <v/>
      </c>
      <c r="CC470" s="6" t="str">
        <f>IF($W470=CC$4,MAX(CC$1:CC469)+1,"")</f>
        <v/>
      </c>
      <c r="CD470" s="6" t="str">
        <f>IF($W470=CD$4,MAX(CD$1:CD469)+1,"")</f>
        <v/>
      </c>
      <c r="CE470" s="6" t="str">
        <f>IF($W470=CE$4,MAX(CE$1:CE469)+1,"")</f>
        <v/>
      </c>
      <c r="CF470" s="6" t="str">
        <f>IF($W470=CF$4,MAX(CF$1:CF469)+1,"")</f>
        <v/>
      </c>
      <c r="CG470" s="6" t="str">
        <f>IF($W470=CG$4,MAX(CG$1:CG469)+1,"")</f>
        <v/>
      </c>
      <c r="CH470" s="6" t="str">
        <f>IF($W470=CH$4,MAX(CH$1:CH469)+1,"")</f>
        <v/>
      </c>
      <c r="CI470" s="6" t="str">
        <f>IF($W470=CI$4,MAX(CI$1:CI469)+1,"")</f>
        <v/>
      </c>
      <c r="CJ470" s="6" t="str">
        <f>IF($W470=CJ$4,MAX(CJ$1:CJ469)+1,"")</f>
        <v/>
      </c>
      <c r="CK470" s="6" t="str">
        <f>IF($W470=CK$4,MAX(CK$1:CK469)+1,"")</f>
        <v/>
      </c>
      <c r="CL470" s="6" t="str">
        <f>IF($W470=CL$4,MAX(CL$1:CL469)+1,"")</f>
        <v/>
      </c>
      <c r="CM470" s="6" t="str">
        <f>IF($W470=CM$4,MAX(CM$1:CM469)+1,"")</f>
        <v/>
      </c>
      <c r="CN470" s="6" t="str">
        <f>IF($W470=CN$4,MAX(CN$1:CN469)+1,"")</f>
        <v/>
      </c>
      <c r="CO470" s="6" t="str">
        <f>IF($W470=CO$4,MAX(CO$1:CO469)+1,"")</f>
        <v/>
      </c>
      <c r="CP470" s="6" t="str">
        <f>IF($W470=CP$4,MAX(CP$1:CP469)+1,"")</f>
        <v/>
      </c>
      <c r="CQ470" s="6" t="str">
        <f>IF($W470=CQ$4,MAX(CQ$1:CQ469)+1,"")</f>
        <v/>
      </c>
      <c r="CR470" s="6" t="str">
        <f>IF($W470=CR$4,MAX(CR$1:CR469)+1,"")</f>
        <v/>
      </c>
      <c r="CS470" s="6" t="str">
        <f>IF($W470=CS$4,MAX(CS$1:CS469)+1,"")</f>
        <v/>
      </c>
      <c r="CT470" s="5">
        <f t="shared" si="110"/>
        <v>57</v>
      </c>
      <c r="CU470" s="6" t="str">
        <f t="shared" si="111"/>
        <v>1709901857238</v>
      </c>
      <c r="CV470" s="5" t="str">
        <f t="shared" si="112"/>
        <v>เด็กหญิง</v>
      </c>
      <c r="CW470" s="5" t="str" cm="1">
        <f t="array" ref="CW470">RIGHT(F470,MIN(LEN(SUBSTITUTE(F470,รายชื่อนักเรียนแยกห้อง!$AD$5:$AD$8,""))))</f>
        <v>วรางคณา</v>
      </c>
      <c r="CX470" s="6" t="str">
        <f t="shared" si="113"/>
        <v/>
      </c>
      <c r="CY470" s="6">
        <f t="shared" si="114"/>
        <v>0</v>
      </c>
      <c r="CZ470" s="5" t="str">
        <f t="shared" si="115"/>
        <v>มัธยมศึกษาปีที่ 3/4-</v>
      </c>
      <c r="DA470" s="5" t="str">
        <f t="shared" si="116"/>
        <v>มัธยมศึกษาปีที่ 3/4-0</v>
      </c>
      <c r="DC470" s="6" t="str">
        <f>IF(DB470="วิทย์-คณิต (เตรียมวิศวะ)",MAX($DC$1:DC469)+1,"")</f>
        <v/>
      </c>
      <c r="DD470" s="6" t="str">
        <f>IF(DB470="วิทย์-คณิต (วิทยาศาสตร์สุขภาพ)",MAX($DD$1:DD469)+1,"")</f>
        <v/>
      </c>
      <c r="DE470" s="6" t="str">
        <f>IF(DB470="ศิลป์การจัดการธุรกิจการค้าสมัยใหม่",MAX($DE$1:DE469)+1,"")</f>
        <v/>
      </c>
      <c r="DF470" s="6" t="str">
        <f>IF(DB470="ศิลป์ภาษาจีนเพื่อธุรกิจ 4.0",MAX($DF$1:DF469)+1,"")</f>
        <v/>
      </c>
      <c r="DG470" s="6" t="str">
        <f>IF(DB470="ศิลป์ภาษาอังกฤษเพื่อการสื่อสารธุรกิจ",MAX($DG$1:DG469)+1,"")</f>
        <v/>
      </c>
      <c r="DH470" s="6" t="str">
        <f>IF(DB470="นวัตกรรมการจัดการเกษตร",MAX($DH$1:DH469)+1,"")</f>
        <v/>
      </c>
      <c r="DI470" s="5">
        <f t="shared" si="117"/>
        <v>0</v>
      </c>
      <c r="DJ470" s="5" t="str">
        <f t="shared" si="118"/>
        <v>มัธยมศึกษาปีที่ 3/4-19</v>
      </c>
      <c r="DK470" s="5" t="str">
        <f t="shared" si="119"/>
        <v>-0</v>
      </c>
      <c r="DL470" s="5" t="str">
        <f t="shared" si="120"/>
        <v>มัธยมศึกษาปีที่ 3</v>
      </c>
    </row>
    <row r="471" spans="1:116">
      <c r="A471" s="5" t="str">
        <f t="shared" si="106"/>
        <v>มัธยมศึกษาปีที่ 3/4-20</v>
      </c>
      <c r="B471" s="5" t="str">
        <f t="shared" si="107"/>
        <v>ช68309-58</v>
      </c>
      <c r="C471" s="5" t="str">
        <f t="shared" si="108"/>
        <v>-0</v>
      </c>
      <c r="D471" s="8">
        <v>20</v>
      </c>
      <c r="E471" s="9" t="s">
        <v>1215</v>
      </c>
      <c r="F471" s="3" t="s">
        <v>1216</v>
      </c>
      <c r="G471" s="3" t="s">
        <v>359</v>
      </c>
      <c r="H471" s="11">
        <v>1</v>
      </c>
      <c r="I471" s="11">
        <v>7</v>
      </c>
      <c r="J471" s="11">
        <v>0</v>
      </c>
      <c r="K471" s="11">
        <v>9</v>
      </c>
      <c r="L471" s="11">
        <v>9</v>
      </c>
      <c r="M471" s="11">
        <v>0</v>
      </c>
      <c r="N471" s="11">
        <v>1</v>
      </c>
      <c r="O471" s="11">
        <v>8</v>
      </c>
      <c r="P471" s="11">
        <v>4</v>
      </c>
      <c r="Q471" s="11">
        <v>3</v>
      </c>
      <c r="R471" s="11">
        <v>6</v>
      </c>
      <c r="S471" s="11">
        <v>2</v>
      </c>
      <c r="T471" s="11">
        <v>8</v>
      </c>
      <c r="U471" s="11" t="s">
        <v>586</v>
      </c>
      <c r="W471" s="6" t="str">
        <f>IF(X471="","",IF(X471=รายชื่อชมรม!$B$23,รายชื่อชมรม!$A$23,IF(X471=รายชื่อชมรม!$B$24,รายชื่อชมรม!$A$24,IF(X471=รายชื่อชมรม!$B$25,รายชื่อชมรม!$A$25,IF(X471=รายชื่อชมรม!$B$26,รายชื่อชมรม!$A$26,IF(X471=รายชื่อชมรม!$B$27,รายชื่อชมรม!$A$27,IF(X471=รายชื่อชมรม!$B$28,รายชื่อชมรม!$A$28,IF(X471=รายชื่อชมรม!$B$29,รายชื่อชมรม!$A$29,IF(X471=รายชื่อชมรม!$B$30,รายชื่อชมรม!$A$30,IF(X471=รายชื่อชมรม!$B$31,รายชื่อชมรม!$A$31,IF(X471=รายชื่อชมรม!$B$32,รายชื่อชมรม!$A$32,"-")))))))))))</f>
        <v>ช68309</v>
      </c>
      <c r="X471" s="6" t="s">
        <v>1410</v>
      </c>
      <c r="Y471" s="6" t="str">
        <f>IF(W471=0,"",IF(W471="-","",IF(W471="","",VLOOKUP(W471,รายชื่อชมรม!$A$3:$F$83,3,FALSE))))</f>
        <v>นางสาวจันทนา  เกิดจันทร์ตรง</v>
      </c>
      <c r="Z471" s="6" t="str">
        <f>IF(Y471=$Z$4,MAX(Z$1:$Z470)+1,"")</f>
        <v/>
      </c>
      <c r="AA471" s="6" t="str">
        <f>IF($Y471=AA$4,MAX(AA$1:AA470)+1,"")</f>
        <v/>
      </c>
      <c r="AB471" s="6" t="str">
        <f>IF($Y471=AB$4,MAX(AB$1:AB470)+1,"")</f>
        <v/>
      </c>
      <c r="AC471" s="6" t="str">
        <f>IF($Y471=AC$4,MAX(AC$1:AC470)+1,"")</f>
        <v/>
      </c>
      <c r="AD471" s="6" t="str">
        <f>IF($Y471=AD$4,MAX(AD$1:AD470)+1,"")</f>
        <v/>
      </c>
      <c r="AE471" s="6" t="str">
        <f>IF($Y471=AE$4,MAX(AE$1:AE470)+1,"")</f>
        <v/>
      </c>
      <c r="AF471" s="6" t="str">
        <f>IF($Y471=AF$4,MAX(AF$1:AF470)+1,"")</f>
        <v/>
      </c>
      <c r="AG471" s="6" t="str">
        <f>IF($Y471=AG$4,MAX(AG$1:AG470)+1,"")</f>
        <v/>
      </c>
      <c r="AH471" s="6">
        <f>IF($Y471=AH$4,MAX(AH$1:AH470)+1,"")</f>
        <v>126</v>
      </c>
      <c r="AI471" s="5">
        <f t="shared" si="109"/>
        <v>126</v>
      </c>
      <c r="AK471" s="6" t="str">
        <f>IF($W471=AK$4,MAX(AK$1:AK470)+1,"")</f>
        <v/>
      </c>
      <c r="AL471" s="6" t="str">
        <f>IF($W471=AL$4,MAX(AL$1:AL470)+1,"")</f>
        <v/>
      </c>
      <c r="AM471" s="6" t="str">
        <f>IF($W471=AM$4,MAX(AM$1:AM470)+1,"")</f>
        <v/>
      </c>
      <c r="AN471" s="6" t="str">
        <f>IF($W471=AN$4,MAX(AN$1:AN470)+1,"")</f>
        <v/>
      </c>
      <c r="AO471" s="6" t="str">
        <f>IF($W471=AO$4,MAX(AO$1:AO470)+1,"")</f>
        <v/>
      </c>
      <c r="AP471" s="6" t="str">
        <f>IF($W471=AP$4,MAX(AP$1:AP470)+1,"")</f>
        <v/>
      </c>
      <c r="AQ471" s="6" t="str">
        <f>IF($W471=AQ$4,MAX(AQ$1:AQ470)+1,"")</f>
        <v/>
      </c>
      <c r="AR471" s="6" t="str">
        <f>IF($W471=AR$4,MAX(AR$1:AR470)+1,"")</f>
        <v/>
      </c>
      <c r="AS471" s="6" t="str">
        <f>IF($W471=AS$4,MAX(AS$1:AS470)+1,"")</f>
        <v/>
      </c>
      <c r="AT471" s="6" t="str">
        <f>IF($W471=AT$4,MAX(AT$1:AT470)+1,"")</f>
        <v/>
      </c>
      <c r="AU471" s="6" t="str">
        <f>IF($W471=AU$4,MAX(AU$1:AU470)+1,"")</f>
        <v/>
      </c>
      <c r="AV471" s="6" t="str">
        <f>IF($W471=AV$4,MAX(AV$1:AV470)+1,"")</f>
        <v/>
      </c>
      <c r="AW471" s="6" t="str">
        <f>IF($W471=AW$4,MAX(AW$1:AW470)+1,"")</f>
        <v/>
      </c>
      <c r="AX471" s="6" t="str">
        <f>IF($W471=AX$4,MAX(AX$1:AX470)+1,"")</f>
        <v/>
      </c>
      <c r="AY471" s="6" t="str">
        <f>IF($W471=AY$4,MAX(AY$1:AY470)+1,"")</f>
        <v/>
      </c>
      <c r="AZ471" s="6" t="str">
        <f>IF($W471=AZ$4,MAX(AZ$1:AZ470)+1,"")</f>
        <v/>
      </c>
      <c r="BA471" s="6" t="str">
        <f>IF($W471=BA$4,MAX(BA$1:BA470)+1,"")</f>
        <v/>
      </c>
      <c r="BB471" s="6" t="str">
        <f>IF($W471=BB$4,MAX(BB$1:BB470)+1,"")</f>
        <v/>
      </c>
      <c r="BC471" s="6" t="str">
        <f>IF($W471=BC$4,MAX(BC$1:BC470)+1,"")</f>
        <v/>
      </c>
      <c r="BD471" s="6" t="str">
        <f>IF($W471=BD$4,MAX(BD$1:BD470)+1,"")</f>
        <v/>
      </c>
      <c r="BE471" s="6" t="str">
        <f>IF($W471=BE$4,MAX(BE$1:BE470)+1,"")</f>
        <v/>
      </c>
      <c r="BF471" s="6" t="str">
        <f>IF($W471=BF$4,MAX(BF$1:BF470)+1,"")</f>
        <v/>
      </c>
      <c r="BG471" s="6" t="str">
        <f>IF($W471=BG$4,MAX(BG$1:BG470)+1,"")</f>
        <v/>
      </c>
      <c r="BH471" s="6" t="str">
        <f>IF($W471=BH$4,MAX(BH$1:BH470)+1,"")</f>
        <v/>
      </c>
      <c r="BI471" s="6" t="str">
        <f>IF($W471=BI$4,MAX(BI$1:BI470)+1,"")</f>
        <v/>
      </c>
      <c r="BJ471" s="6" t="str">
        <f>IF($W471=BJ$4,MAX(BJ$1:BJ470)+1,"")</f>
        <v/>
      </c>
      <c r="BK471" s="6" t="str">
        <f>IF($W471=BK$4,MAX(BK$1:BK470)+1,"")</f>
        <v/>
      </c>
      <c r="BL471" s="6" t="str">
        <f>IF($W471=BL$4,MAX(BL$1:BL470)+1,"")</f>
        <v/>
      </c>
      <c r="BM471" s="6" t="str">
        <f>IF($W471=BM$4,MAX(BM$1:BM470)+1,"")</f>
        <v/>
      </c>
      <c r="BN471" s="6">
        <f>IF($W471=BN$4,MAX(BN$1:BN470)+1,"")</f>
        <v>58</v>
      </c>
      <c r="BO471" s="6" t="str">
        <f>IF($W471=BO$4,MAX(BO$1:BO470)+1,"")</f>
        <v/>
      </c>
      <c r="BP471" s="6" t="str">
        <f>IF($W471=BP$4,MAX(BP$1:BP470)+1,"")</f>
        <v/>
      </c>
      <c r="BQ471" s="6" t="str">
        <f>IF($W471=BQ$4,MAX(BQ$1:BQ470)+1,"")</f>
        <v/>
      </c>
      <c r="BR471" s="6" t="str">
        <f>IF($W471=BR$4,MAX(BR$1:BR470)+1,"")</f>
        <v/>
      </c>
      <c r="BS471" s="6" t="str">
        <f>IF($W471=BS$4,MAX(BS$1:BS470)+1,"")</f>
        <v/>
      </c>
      <c r="BT471" s="6" t="str">
        <f>IF($W471=BT$4,MAX(BT$1:BT470)+1,"")</f>
        <v/>
      </c>
      <c r="BU471" s="6" t="str">
        <f>IF($W471=BU$4,MAX(BU$1:BU470)+1,"")</f>
        <v/>
      </c>
      <c r="BV471" s="6" t="str">
        <f>IF($W471=BV$4,MAX(BV$1:BV470)+1,"")</f>
        <v/>
      </c>
      <c r="BW471" s="6" t="str">
        <f>IF($W471=BW$4,MAX(BW$1:BW470)+1,"")</f>
        <v/>
      </c>
      <c r="BX471" s="6" t="str">
        <f>IF($W471=BX$4,MAX(BX$1:BX470)+1,"")</f>
        <v/>
      </c>
      <c r="BY471" s="6" t="str">
        <f>IF($W471=BY$4,MAX(BY$1:BY470)+1,"")</f>
        <v/>
      </c>
      <c r="BZ471" s="6" t="str">
        <f>IF($W471=BZ$4,MAX(BZ$1:BZ470)+1,"")</f>
        <v/>
      </c>
      <c r="CA471" s="6" t="str">
        <f>IF($W471=CA$4,MAX(CA$1:CA470)+1,"")</f>
        <v/>
      </c>
      <c r="CB471" s="6" t="str">
        <f>IF($W471=CB$4,MAX(CB$1:CB470)+1,"")</f>
        <v/>
      </c>
      <c r="CC471" s="6" t="str">
        <f>IF($W471=CC$4,MAX(CC$1:CC470)+1,"")</f>
        <v/>
      </c>
      <c r="CD471" s="6" t="str">
        <f>IF($W471=CD$4,MAX(CD$1:CD470)+1,"")</f>
        <v/>
      </c>
      <c r="CE471" s="6" t="str">
        <f>IF($W471=CE$4,MAX(CE$1:CE470)+1,"")</f>
        <v/>
      </c>
      <c r="CF471" s="6" t="str">
        <f>IF($W471=CF$4,MAX(CF$1:CF470)+1,"")</f>
        <v/>
      </c>
      <c r="CG471" s="6" t="str">
        <f>IF($W471=CG$4,MAX(CG$1:CG470)+1,"")</f>
        <v/>
      </c>
      <c r="CH471" s="6" t="str">
        <f>IF($W471=CH$4,MAX(CH$1:CH470)+1,"")</f>
        <v/>
      </c>
      <c r="CI471" s="6" t="str">
        <f>IF($W471=CI$4,MAX(CI$1:CI470)+1,"")</f>
        <v/>
      </c>
      <c r="CJ471" s="6" t="str">
        <f>IF($W471=CJ$4,MAX(CJ$1:CJ470)+1,"")</f>
        <v/>
      </c>
      <c r="CK471" s="6" t="str">
        <f>IF($W471=CK$4,MAX(CK$1:CK470)+1,"")</f>
        <v/>
      </c>
      <c r="CL471" s="6" t="str">
        <f>IF($W471=CL$4,MAX(CL$1:CL470)+1,"")</f>
        <v/>
      </c>
      <c r="CM471" s="6" t="str">
        <f>IF($W471=CM$4,MAX(CM$1:CM470)+1,"")</f>
        <v/>
      </c>
      <c r="CN471" s="6" t="str">
        <f>IF($W471=CN$4,MAX(CN$1:CN470)+1,"")</f>
        <v/>
      </c>
      <c r="CO471" s="6" t="str">
        <f>IF($W471=CO$4,MAX(CO$1:CO470)+1,"")</f>
        <v/>
      </c>
      <c r="CP471" s="6" t="str">
        <f>IF($W471=CP$4,MAX(CP$1:CP470)+1,"")</f>
        <v/>
      </c>
      <c r="CQ471" s="6" t="str">
        <f>IF($W471=CQ$4,MAX(CQ$1:CQ470)+1,"")</f>
        <v/>
      </c>
      <c r="CR471" s="6" t="str">
        <f>IF($W471=CR$4,MAX(CR$1:CR470)+1,"")</f>
        <v/>
      </c>
      <c r="CS471" s="6" t="str">
        <f>IF($W471=CS$4,MAX(CS$1:CS470)+1,"")</f>
        <v/>
      </c>
      <c r="CT471" s="5">
        <f t="shared" si="110"/>
        <v>58</v>
      </c>
      <c r="CU471" s="6" t="str">
        <f t="shared" si="111"/>
        <v>1709901843628</v>
      </c>
      <c r="CV471" s="5" t="str">
        <f t="shared" si="112"/>
        <v>เด็กหญิง</v>
      </c>
      <c r="CW471" s="5" t="str" cm="1">
        <f t="array" ref="CW471">RIGHT(F471,MIN(LEN(SUBSTITUTE(F471,รายชื่อนักเรียนแยกห้อง!$AD$5:$AD$8,""))))</f>
        <v>กัญญารัตน์</v>
      </c>
      <c r="CX471" s="6" t="str">
        <f t="shared" si="113"/>
        <v/>
      </c>
      <c r="CY471" s="6">
        <f t="shared" si="114"/>
        <v>0</v>
      </c>
      <c r="CZ471" s="5" t="str">
        <f t="shared" si="115"/>
        <v>มัธยมศึกษาปีที่ 3/4-</v>
      </c>
      <c r="DA471" s="5" t="str">
        <f t="shared" si="116"/>
        <v>มัธยมศึกษาปีที่ 3/4-0</v>
      </c>
      <c r="DC471" s="6" t="str">
        <f>IF(DB471="วิทย์-คณิต (เตรียมวิศวะ)",MAX($DC$1:DC470)+1,"")</f>
        <v/>
      </c>
      <c r="DD471" s="6" t="str">
        <f>IF(DB471="วิทย์-คณิต (วิทยาศาสตร์สุขภาพ)",MAX($DD$1:DD470)+1,"")</f>
        <v/>
      </c>
      <c r="DE471" s="6" t="str">
        <f>IF(DB471="ศิลป์การจัดการธุรกิจการค้าสมัยใหม่",MAX($DE$1:DE470)+1,"")</f>
        <v/>
      </c>
      <c r="DF471" s="6" t="str">
        <f>IF(DB471="ศิลป์ภาษาจีนเพื่อธุรกิจ 4.0",MAX($DF$1:DF470)+1,"")</f>
        <v/>
      </c>
      <c r="DG471" s="6" t="str">
        <f>IF(DB471="ศิลป์ภาษาอังกฤษเพื่อการสื่อสารธุรกิจ",MAX($DG$1:DG470)+1,"")</f>
        <v/>
      </c>
      <c r="DH471" s="6" t="str">
        <f>IF(DB471="นวัตกรรมการจัดการเกษตร",MAX($DH$1:DH470)+1,"")</f>
        <v/>
      </c>
      <c r="DI471" s="5">
        <f t="shared" si="117"/>
        <v>0</v>
      </c>
      <c r="DJ471" s="5" t="str">
        <f t="shared" si="118"/>
        <v>มัธยมศึกษาปีที่ 3/4-20</v>
      </c>
      <c r="DK471" s="5" t="str">
        <f t="shared" si="119"/>
        <v>-0</v>
      </c>
      <c r="DL471" s="5" t="str">
        <f t="shared" si="120"/>
        <v>มัธยมศึกษาปีที่ 3</v>
      </c>
    </row>
    <row r="472" spans="1:116">
      <c r="A472" s="5" t="str">
        <f t="shared" si="106"/>
        <v>มัธยมศึกษาปีที่ 3/4-21</v>
      </c>
      <c r="B472" s="5" t="str">
        <f t="shared" si="107"/>
        <v>ช68309-59</v>
      </c>
      <c r="C472" s="5" t="str">
        <f t="shared" si="108"/>
        <v>-0</v>
      </c>
      <c r="D472" s="8">
        <v>21</v>
      </c>
      <c r="E472" s="9" t="s">
        <v>1217</v>
      </c>
      <c r="F472" s="3" t="s">
        <v>1218</v>
      </c>
      <c r="G472" s="3" t="s">
        <v>1219</v>
      </c>
      <c r="H472" s="11">
        <v>1</v>
      </c>
      <c r="I472" s="11">
        <v>7</v>
      </c>
      <c r="J472" s="11">
        <v>0</v>
      </c>
      <c r="K472" s="11">
        <v>7</v>
      </c>
      <c r="L472" s="11">
        <v>7</v>
      </c>
      <c r="M472" s="11">
        <v>0</v>
      </c>
      <c r="N472" s="11">
        <v>0</v>
      </c>
      <c r="O472" s="11">
        <v>0</v>
      </c>
      <c r="P472" s="11">
        <v>1</v>
      </c>
      <c r="Q472" s="11">
        <v>7</v>
      </c>
      <c r="R472" s="11">
        <v>0</v>
      </c>
      <c r="S472" s="11">
        <v>7</v>
      </c>
      <c r="T472" s="11">
        <v>9</v>
      </c>
      <c r="U472" s="11" t="s">
        <v>586</v>
      </c>
      <c r="W472" s="6" t="str">
        <f>IF(X472="","",IF(X472=รายชื่อชมรม!$B$23,รายชื่อชมรม!$A$23,IF(X472=รายชื่อชมรม!$B$24,รายชื่อชมรม!$A$24,IF(X472=รายชื่อชมรม!$B$25,รายชื่อชมรม!$A$25,IF(X472=รายชื่อชมรม!$B$26,รายชื่อชมรม!$A$26,IF(X472=รายชื่อชมรม!$B$27,รายชื่อชมรม!$A$27,IF(X472=รายชื่อชมรม!$B$28,รายชื่อชมรม!$A$28,IF(X472=รายชื่อชมรม!$B$29,รายชื่อชมรม!$A$29,IF(X472=รายชื่อชมรม!$B$30,รายชื่อชมรม!$A$30,IF(X472=รายชื่อชมรม!$B$31,รายชื่อชมรม!$A$31,IF(X472=รายชื่อชมรม!$B$32,รายชื่อชมรม!$A$32,"-")))))))))))</f>
        <v>ช68309</v>
      </c>
      <c r="X472" s="6" t="s">
        <v>1410</v>
      </c>
      <c r="Y472" s="6" t="str">
        <f>IF(W472=0,"",IF(W472="-","",IF(W472="","",VLOOKUP(W472,รายชื่อชมรม!$A$3:$F$83,3,FALSE))))</f>
        <v>นางสาวจันทนา  เกิดจันทร์ตรง</v>
      </c>
      <c r="Z472" s="6" t="str">
        <f>IF(Y472=$Z$4,MAX(Z$1:$Z471)+1,"")</f>
        <v/>
      </c>
      <c r="AA472" s="6" t="str">
        <f>IF($Y472=AA$4,MAX(AA$1:AA471)+1,"")</f>
        <v/>
      </c>
      <c r="AB472" s="6" t="str">
        <f>IF($Y472=AB$4,MAX(AB$1:AB471)+1,"")</f>
        <v/>
      </c>
      <c r="AC472" s="6" t="str">
        <f>IF($Y472=AC$4,MAX(AC$1:AC471)+1,"")</f>
        <v/>
      </c>
      <c r="AD472" s="6" t="str">
        <f>IF($Y472=AD$4,MAX(AD$1:AD471)+1,"")</f>
        <v/>
      </c>
      <c r="AE472" s="6" t="str">
        <f>IF($Y472=AE$4,MAX(AE$1:AE471)+1,"")</f>
        <v/>
      </c>
      <c r="AF472" s="6" t="str">
        <f>IF($Y472=AF$4,MAX(AF$1:AF471)+1,"")</f>
        <v/>
      </c>
      <c r="AG472" s="6" t="str">
        <f>IF($Y472=AG$4,MAX(AG$1:AG471)+1,"")</f>
        <v/>
      </c>
      <c r="AH472" s="6">
        <f>IF($Y472=AH$4,MAX(AH$1:AH471)+1,"")</f>
        <v>127</v>
      </c>
      <c r="AI472" s="5">
        <f t="shared" si="109"/>
        <v>127</v>
      </c>
      <c r="AK472" s="6" t="str">
        <f>IF($W472=AK$4,MAX(AK$1:AK471)+1,"")</f>
        <v/>
      </c>
      <c r="AL472" s="6" t="str">
        <f>IF($W472=AL$4,MAX(AL$1:AL471)+1,"")</f>
        <v/>
      </c>
      <c r="AM472" s="6" t="str">
        <f>IF($W472=AM$4,MAX(AM$1:AM471)+1,"")</f>
        <v/>
      </c>
      <c r="AN472" s="6" t="str">
        <f>IF($W472=AN$4,MAX(AN$1:AN471)+1,"")</f>
        <v/>
      </c>
      <c r="AO472" s="6" t="str">
        <f>IF($W472=AO$4,MAX(AO$1:AO471)+1,"")</f>
        <v/>
      </c>
      <c r="AP472" s="6" t="str">
        <f>IF($W472=AP$4,MAX(AP$1:AP471)+1,"")</f>
        <v/>
      </c>
      <c r="AQ472" s="6" t="str">
        <f>IF($W472=AQ$4,MAX(AQ$1:AQ471)+1,"")</f>
        <v/>
      </c>
      <c r="AR472" s="6" t="str">
        <f>IF($W472=AR$4,MAX(AR$1:AR471)+1,"")</f>
        <v/>
      </c>
      <c r="AS472" s="6" t="str">
        <f>IF($W472=AS$4,MAX(AS$1:AS471)+1,"")</f>
        <v/>
      </c>
      <c r="AT472" s="6" t="str">
        <f>IF($W472=AT$4,MAX(AT$1:AT471)+1,"")</f>
        <v/>
      </c>
      <c r="AU472" s="6" t="str">
        <f>IF($W472=AU$4,MAX(AU$1:AU471)+1,"")</f>
        <v/>
      </c>
      <c r="AV472" s="6" t="str">
        <f>IF($W472=AV$4,MAX(AV$1:AV471)+1,"")</f>
        <v/>
      </c>
      <c r="AW472" s="6" t="str">
        <f>IF($W472=AW$4,MAX(AW$1:AW471)+1,"")</f>
        <v/>
      </c>
      <c r="AX472" s="6" t="str">
        <f>IF($W472=AX$4,MAX(AX$1:AX471)+1,"")</f>
        <v/>
      </c>
      <c r="AY472" s="6" t="str">
        <f>IF($W472=AY$4,MAX(AY$1:AY471)+1,"")</f>
        <v/>
      </c>
      <c r="AZ472" s="6" t="str">
        <f>IF($W472=AZ$4,MAX(AZ$1:AZ471)+1,"")</f>
        <v/>
      </c>
      <c r="BA472" s="6" t="str">
        <f>IF($W472=BA$4,MAX(BA$1:BA471)+1,"")</f>
        <v/>
      </c>
      <c r="BB472" s="6" t="str">
        <f>IF($W472=BB$4,MAX(BB$1:BB471)+1,"")</f>
        <v/>
      </c>
      <c r="BC472" s="6" t="str">
        <f>IF($W472=BC$4,MAX(BC$1:BC471)+1,"")</f>
        <v/>
      </c>
      <c r="BD472" s="6" t="str">
        <f>IF($W472=BD$4,MAX(BD$1:BD471)+1,"")</f>
        <v/>
      </c>
      <c r="BE472" s="6" t="str">
        <f>IF($W472=BE$4,MAX(BE$1:BE471)+1,"")</f>
        <v/>
      </c>
      <c r="BF472" s="6" t="str">
        <f>IF($W472=BF$4,MAX(BF$1:BF471)+1,"")</f>
        <v/>
      </c>
      <c r="BG472" s="6" t="str">
        <f>IF($W472=BG$4,MAX(BG$1:BG471)+1,"")</f>
        <v/>
      </c>
      <c r="BH472" s="6" t="str">
        <f>IF($W472=BH$4,MAX(BH$1:BH471)+1,"")</f>
        <v/>
      </c>
      <c r="BI472" s="6" t="str">
        <f>IF($W472=BI$4,MAX(BI$1:BI471)+1,"")</f>
        <v/>
      </c>
      <c r="BJ472" s="6" t="str">
        <f>IF($W472=BJ$4,MAX(BJ$1:BJ471)+1,"")</f>
        <v/>
      </c>
      <c r="BK472" s="6" t="str">
        <f>IF($W472=BK$4,MAX(BK$1:BK471)+1,"")</f>
        <v/>
      </c>
      <c r="BL472" s="6" t="str">
        <f>IF($W472=BL$4,MAX(BL$1:BL471)+1,"")</f>
        <v/>
      </c>
      <c r="BM472" s="6" t="str">
        <f>IF($W472=BM$4,MAX(BM$1:BM471)+1,"")</f>
        <v/>
      </c>
      <c r="BN472" s="6">
        <f>IF($W472=BN$4,MAX(BN$1:BN471)+1,"")</f>
        <v>59</v>
      </c>
      <c r="BO472" s="6" t="str">
        <f>IF($W472=BO$4,MAX(BO$1:BO471)+1,"")</f>
        <v/>
      </c>
      <c r="BP472" s="6" t="str">
        <f>IF($W472=BP$4,MAX(BP$1:BP471)+1,"")</f>
        <v/>
      </c>
      <c r="BQ472" s="6" t="str">
        <f>IF($W472=BQ$4,MAX(BQ$1:BQ471)+1,"")</f>
        <v/>
      </c>
      <c r="BR472" s="6" t="str">
        <f>IF($W472=BR$4,MAX(BR$1:BR471)+1,"")</f>
        <v/>
      </c>
      <c r="BS472" s="6" t="str">
        <f>IF($W472=BS$4,MAX(BS$1:BS471)+1,"")</f>
        <v/>
      </c>
      <c r="BT472" s="6" t="str">
        <f>IF($W472=BT$4,MAX(BT$1:BT471)+1,"")</f>
        <v/>
      </c>
      <c r="BU472" s="6" t="str">
        <f>IF($W472=BU$4,MAX(BU$1:BU471)+1,"")</f>
        <v/>
      </c>
      <c r="BV472" s="6" t="str">
        <f>IF($W472=BV$4,MAX(BV$1:BV471)+1,"")</f>
        <v/>
      </c>
      <c r="BW472" s="6" t="str">
        <f>IF($W472=BW$4,MAX(BW$1:BW471)+1,"")</f>
        <v/>
      </c>
      <c r="BX472" s="6" t="str">
        <f>IF($W472=BX$4,MAX(BX$1:BX471)+1,"")</f>
        <v/>
      </c>
      <c r="BY472" s="6" t="str">
        <f>IF($W472=BY$4,MAX(BY$1:BY471)+1,"")</f>
        <v/>
      </c>
      <c r="BZ472" s="6" t="str">
        <f>IF($W472=BZ$4,MAX(BZ$1:BZ471)+1,"")</f>
        <v/>
      </c>
      <c r="CA472" s="6" t="str">
        <f>IF($W472=CA$4,MAX(CA$1:CA471)+1,"")</f>
        <v/>
      </c>
      <c r="CB472" s="6" t="str">
        <f>IF($W472=CB$4,MAX(CB$1:CB471)+1,"")</f>
        <v/>
      </c>
      <c r="CC472" s="6" t="str">
        <f>IF($W472=CC$4,MAX(CC$1:CC471)+1,"")</f>
        <v/>
      </c>
      <c r="CD472" s="6" t="str">
        <f>IF($W472=CD$4,MAX(CD$1:CD471)+1,"")</f>
        <v/>
      </c>
      <c r="CE472" s="6" t="str">
        <f>IF($W472=CE$4,MAX(CE$1:CE471)+1,"")</f>
        <v/>
      </c>
      <c r="CF472" s="6" t="str">
        <f>IF($W472=CF$4,MAX(CF$1:CF471)+1,"")</f>
        <v/>
      </c>
      <c r="CG472" s="6" t="str">
        <f>IF($W472=CG$4,MAX(CG$1:CG471)+1,"")</f>
        <v/>
      </c>
      <c r="CH472" s="6" t="str">
        <f>IF($W472=CH$4,MAX(CH$1:CH471)+1,"")</f>
        <v/>
      </c>
      <c r="CI472" s="6" t="str">
        <f>IF($W472=CI$4,MAX(CI$1:CI471)+1,"")</f>
        <v/>
      </c>
      <c r="CJ472" s="6" t="str">
        <f>IF($W472=CJ$4,MAX(CJ$1:CJ471)+1,"")</f>
        <v/>
      </c>
      <c r="CK472" s="6" t="str">
        <f>IF($W472=CK$4,MAX(CK$1:CK471)+1,"")</f>
        <v/>
      </c>
      <c r="CL472" s="6" t="str">
        <f>IF($W472=CL$4,MAX(CL$1:CL471)+1,"")</f>
        <v/>
      </c>
      <c r="CM472" s="6" t="str">
        <f>IF($W472=CM$4,MAX(CM$1:CM471)+1,"")</f>
        <v/>
      </c>
      <c r="CN472" s="6" t="str">
        <f>IF($W472=CN$4,MAX(CN$1:CN471)+1,"")</f>
        <v/>
      </c>
      <c r="CO472" s="6" t="str">
        <f>IF($W472=CO$4,MAX(CO$1:CO471)+1,"")</f>
        <v/>
      </c>
      <c r="CP472" s="6" t="str">
        <f>IF($W472=CP$4,MAX(CP$1:CP471)+1,"")</f>
        <v/>
      </c>
      <c r="CQ472" s="6" t="str">
        <f>IF($W472=CQ$4,MAX(CQ$1:CQ471)+1,"")</f>
        <v/>
      </c>
      <c r="CR472" s="6" t="str">
        <f>IF($W472=CR$4,MAX(CR$1:CR471)+1,"")</f>
        <v/>
      </c>
      <c r="CS472" s="6" t="str">
        <f>IF($W472=CS$4,MAX(CS$1:CS471)+1,"")</f>
        <v/>
      </c>
      <c r="CT472" s="5">
        <f t="shared" si="110"/>
        <v>59</v>
      </c>
      <c r="CU472" s="6" t="str">
        <f t="shared" si="111"/>
        <v>1707700017079</v>
      </c>
      <c r="CV472" s="5" t="str">
        <f t="shared" si="112"/>
        <v>เด็กหญิง</v>
      </c>
      <c r="CW472" s="5" t="str" cm="1">
        <f t="array" ref="CW472">RIGHT(F472,MIN(LEN(SUBSTITUTE(F472,รายชื่อนักเรียนแยกห้อง!$AD$5:$AD$8,""))))</f>
        <v>ปภาวรินทร์</v>
      </c>
      <c r="CX472" s="6" t="str">
        <f t="shared" si="113"/>
        <v/>
      </c>
      <c r="CY472" s="6">
        <f t="shared" si="114"/>
        <v>0</v>
      </c>
      <c r="CZ472" s="5" t="str">
        <f t="shared" si="115"/>
        <v>มัธยมศึกษาปีที่ 3/4-</v>
      </c>
      <c r="DA472" s="5" t="str">
        <f t="shared" si="116"/>
        <v>มัธยมศึกษาปีที่ 3/4-0</v>
      </c>
      <c r="DC472" s="6" t="str">
        <f>IF(DB472="วิทย์-คณิต (เตรียมวิศวะ)",MAX($DC$1:DC471)+1,"")</f>
        <v/>
      </c>
      <c r="DD472" s="6" t="str">
        <f>IF(DB472="วิทย์-คณิต (วิทยาศาสตร์สุขภาพ)",MAX($DD$1:DD471)+1,"")</f>
        <v/>
      </c>
      <c r="DE472" s="6" t="str">
        <f>IF(DB472="ศิลป์การจัดการธุรกิจการค้าสมัยใหม่",MAX($DE$1:DE471)+1,"")</f>
        <v/>
      </c>
      <c r="DF472" s="6" t="str">
        <f>IF(DB472="ศิลป์ภาษาจีนเพื่อธุรกิจ 4.0",MAX($DF$1:DF471)+1,"")</f>
        <v/>
      </c>
      <c r="DG472" s="6" t="str">
        <f>IF(DB472="ศิลป์ภาษาอังกฤษเพื่อการสื่อสารธุรกิจ",MAX($DG$1:DG471)+1,"")</f>
        <v/>
      </c>
      <c r="DH472" s="6" t="str">
        <f>IF(DB472="นวัตกรรมการจัดการเกษตร",MAX($DH$1:DH471)+1,"")</f>
        <v/>
      </c>
      <c r="DI472" s="5">
        <f t="shared" si="117"/>
        <v>0</v>
      </c>
      <c r="DJ472" s="5" t="str">
        <f t="shared" si="118"/>
        <v>มัธยมศึกษาปีที่ 3/4-21</v>
      </c>
      <c r="DK472" s="5" t="str">
        <f t="shared" si="119"/>
        <v>-0</v>
      </c>
      <c r="DL472" s="5" t="str">
        <f t="shared" si="120"/>
        <v>มัธยมศึกษาปีที่ 3</v>
      </c>
    </row>
    <row r="473" spans="1:116">
      <c r="A473" s="5" t="str">
        <f t="shared" si="106"/>
        <v>มัธยมศึกษาปีที่ 3/4-22</v>
      </c>
      <c r="B473" s="5" t="str">
        <f t="shared" si="107"/>
        <v>ช68309-60</v>
      </c>
      <c r="C473" s="5" t="str">
        <f t="shared" si="108"/>
        <v>-0</v>
      </c>
      <c r="D473" s="8">
        <v>22</v>
      </c>
      <c r="E473" s="9" t="s">
        <v>1220</v>
      </c>
      <c r="F473" s="3" t="s">
        <v>1221</v>
      </c>
      <c r="G473" s="3" t="s">
        <v>14</v>
      </c>
      <c r="H473" s="11">
        <v>1</v>
      </c>
      <c r="I473" s="11">
        <v>7</v>
      </c>
      <c r="J473" s="11">
        <v>0</v>
      </c>
      <c r="K473" s="11">
        <v>9</v>
      </c>
      <c r="L473" s="11">
        <v>9</v>
      </c>
      <c r="M473" s="11">
        <v>0</v>
      </c>
      <c r="N473" s="11">
        <v>1</v>
      </c>
      <c r="O473" s="11">
        <v>8</v>
      </c>
      <c r="P473" s="11">
        <v>3</v>
      </c>
      <c r="Q473" s="11">
        <v>8</v>
      </c>
      <c r="R473" s="11">
        <v>9</v>
      </c>
      <c r="S473" s="11">
        <v>8</v>
      </c>
      <c r="T473" s="11">
        <v>5</v>
      </c>
      <c r="U473" s="11" t="s">
        <v>586</v>
      </c>
      <c r="W473" s="6" t="str">
        <f>IF(X473="","",IF(X473=รายชื่อชมรม!$B$23,รายชื่อชมรม!$A$23,IF(X473=รายชื่อชมรม!$B$24,รายชื่อชมรม!$A$24,IF(X473=รายชื่อชมรม!$B$25,รายชื่อชมรม!$A$25,IF(X473=รายชื่อชมรม!$B$26,รายชื่อชมรม!$A$26,IF(X473=รายชื่อชมรม!$B$27,รายชื่อชมรม!$A$27,IF(X473=รายชื่อชมรม!$B$28,รายชื่อชมรม!$A$28,IF(X473=รายชื่อชมรม!$B$29,รายชื่อชมรม!$A$29,IF(X473=รายชื่อชมรม!$B$30,รายชื่อชมรม!$A$30,IF(X473=รายชื่อชมรม!$B$31,รายชื่อชมรม!$A$31,IF(X473=รายชื่อชมรม!$B$32,รายชื่อชมรม!$A$32,"-")))))))))))</f>
        <v>ช68309</v>
      </c>
      <c r="X473" s="6" t="s">
        <v>1410</v>
      </c>
      <c r="Y473" s="6" t="str">
        <f>IF(W473=0,"",IF(W473="-","",IF(W473="","",VLOOKUP(W473,รายชื่อชมรม!$A$3:$F$83,3,FALSE))))</f>
        <v>นางสาวจันทนา  เกิดจันทร์ตรง</v>
      </c>
      <c r="Z473" s="6" t="str">
        <f>IF(Y473=$Z$4,MAX(Z$1:$Z472)+1,"")</f>
        <v/>
      </c>
      <c r="AA473" s="6" t="str">
        <f>IF($Y473=AA$4,MAX(AA$1:AA472)+1,"")</f>
        <v/>
      </c>
      <c r="AB473" s="6" t="str">
        <f>IF($Y473=AB$4,MAX(AB$1:AB472)+1,"")</f>
        <v/>
      </c>
      <c r="AC473" s="6" t="str">
        <f>IF($Y473=AC$4,MAX(AC$1:AC472)+1,"")</f>
        <v/>
      </c>
      <c r="AD473" s="6" t="str">
        <f>IF($Y473=AD$4,MAX(AD$1:AD472)+1,"")</f>
        <v/>
      </c>
      <c r="AE473" s="6" t="str">
        <f>IF($Y473=AE$4,MAX(AE$1:AE472)+1,"")</f>
        <v/>
      </c>
      <c r="AF473" s="6" t="str">
        <f>IF($Y473=AF$4,MAX(AF$1:AF472)+1,"")</f>
        <v/>
      </c>
      <c r="AG473" s="6" t="str">
        <f>IF($Y473=AG$4,MAX(AG$1:AG472)+1,"")</f>
        <v/>
      </c>
      <c r="AH473" s="6">
        <f>IF($Y473=AH$4,MAX(AH$1:AH472)+1,"")</f>
        <v>128</v>
      </c>
      <c r="AI473" s="5">
        <f t="shared" si="109"/>
        <v>128</v>
      </c>
      <c r="AK473" s="6" t="str">
        <f>IF($W473=AK$4,MAX(AK$1:AK472)+1,"")</f>
        <v/>
      </c>
      <c r="AL473" s="6" t="str">
        <f>IF($W473=AL$4,MAX(AL$1:AL472)+1,"")</f>
        <v/>
      </c>
      <c r="AM473" s="6" t="str">
        <f>IF($W473=AM$4,MAX(AM$1:AM472)+1,"")</f>
        <v/>
      </c>
      <c r="AN473" s="6" t="str">
        <f>IF($W473=AN$4,MAX(AN$1:AN472)+1,"")</f>
        <v/>
      </c>
      <c r="AO473" s="6" t="str">
        <f>IF($W473=AO$4,MAX(AO$1:AO472)+1,"")</f>
        <v/>
      </c>
      <c r="AP473" s="6" t="str">
        <f>IF($W473=AP$4,MAX(AP$1:AP472)+1,"")</f>
        <v/>
      </c>
      <c r="AQ473" s="6" t="str">
        <f>IF($W473=AQ$4,MAX(AQ$1:AQ472)+1,"")</f>
        <v/>
      </c>
      <c r="AR473" s="6" t="str">
        <f>IF($W473=AR$4,MAX(AR$1:AR472)+1,"")</f>
        <v/>
      </c>
      <c r="AS473" s="6" t="str">
        <f>IF($W473=AS$4,MAX(AS$1:AS472)+1,"")</f>
        <v/>
      </c>
      <c r="AT473" s="6" t="str">
        <f>IF($W473=AT$4,MAX(AT$1:AT472)+1,"")</f>
        <v/>
      </c>
      <c r="AU473" s="6" t="str">
        <f>IF($W473=AU$4,MAX(AU$1:AU472)+1,"")</f>
        <v/>
      </c>
      <c r="AV473" s="6" t="str">
        <f>IF($W473=AV$4,MAX(AV$1:AV472)+1,"")</f>
        <v/>
      </c>
      <c r="AW473" s="6" t="str">
        <f>IF($W473=AW$4,MAX(AW$1:AW472)+1,"")</f>
        <v/>
      </c>
      <c r="AX473" s="6" t="str">
        <f>IF($W473=AX$4,MAX(AX$1:AX472)+1,"")</f>
        <v/>
      </c>
      <c r="AY473" s="6" t="str">
        <f>IF($W473=AY$4,MAX(AY$1:AY472)+1,"")</f>
        <v/>
      </c>
      <c r="AZ473" s="6" t="str">
        <f>IF($W473=AZ$4,MAX(AZ$1:AZ472)+1,"")</f>
        <v/>
      </c>
      <c r="BA473" s="6" t="str">
        <f>IF($W473=BA$4,MAX(BA$1:BA472)+1,"")</f>
        <v/>
      </c>
      <c r="BB473" s="6" t="str">
        <f>IF($W473=BB$4,MAX(BB$1:BB472)+1,"")</f>
        <v/>
      </c>
      <c r="BC473" s="6" t="str">
        <f>IF($W473=BC$4,MAX(BC$1:BC472)+1,"")</f>
        <v/>
      </c>
      <c r="BD473" s="6" t="str">
        <f>IF($W473=BD$4,MAX(BD$1:BD472)+1,"")</f>
        <v/>
      </c>
      <c r="BE473" s="6" t="str">
        <f>IF($W473=BE$4,MAX(BE$1:BE472)+1,"")</f>
        <v/>
      </c>
      <c r="BF473" s="6" t="str">
        <f>IF($W473=BF$4,MAX(BF$1:BF472)+1,"")</f>
        <v/>
      </c>
      <c r="BG473" s="6" t="str">
        <f>IF($W473=BG$4,MAX(BG$1:BG472)+1,"")</f>
        <v/>
      </c>
      <c r="BH473" s="6" t="str">
        <f>IF($W473=BH$4,MAX(BH$1:BH472)+1,"")</f>
        <v/>
      </c>
      <c r="BI473" s="6" t="str">
        <f>IF($W473=BI$4,MAX(BI$1:BI472)+1,"")</f>
        <v/>
      </c>
      <c r="BJ473" s="6" t="str">
        <f>IF($W473=BJ$4,MAX(BJ$1:BJ472)+1,"")</f>
        <v/>
      </c>
      <c r="BK473" s="6" t="str">
        <f>IF($W473=BK$4,MAX(BK$1:BK472)+1,"")</f>
        <v/>
      </c>
      <c r="BL473" s="6" t="str">
        <f>IF($W473=BL$4,MAX(BL$1:BL472)+1,"")</f>
        <v/>
      </c>
      <c r="BM473" s="6" t="str">
        <f>IF($W473=BM$4,MAX(BM$1:BM472)+1,"")</f>
        <v/>
      </c>
      <c r="BN473" s="6">
        <f>IF($W473=BN$4,MAX(BN$1:BN472)+1,"")</f>
        <v>60</v>
      </c>
      <c r="BO473" s="6" t="str">
        <f>IF($W473=BO$4,MAX(BO$1:BO472)+1,"")</f>
        <v/>
      </c>
      <c r="BP473" s="6" t="str">
        <f>IF($W473=BP$4,MAX(BP$1:BP472)+1,"")</f>
        <v/>
      </c>
      <c r="BQ473" s="6" t="str">
        <f>IF($W473=BQ$4,MAX(BQ$1:BQ472)+1,"")</f>
        <v/>
      </c>
      <c r="BR473" s="6" t="str">
        <f>IF($W473=BR$4,MAX(BR$1:BR472)+1,"")</f>
        <v/>
      </c>
      <c r="BS473" s="6" t="str">
        <f>IF($W473=BS$4,MAX(BS$1:BS472)+1,"")</f>
        <v/>
      </c>
      <c r="BT473" s="6" t="str">
        <f>IF($W473=BT$4,MAX(BT$1:BT472)+1,"")</f>
        <v/>
      </c>
      <c r="BU473" s="6" t="str">
        <f>IF($W473=BU$4,MAX(BU$1:BU472)+1,"")</f>
        <v/>
      </c>
      <c r="BV473" s="6" t="str">
        <f>IF($W473=BV$4,MAX(BV$1:BV472)+1,"")</f>
        <v/>
      </c>
      <c r="BW473" s="6" t="str">
        <f>IF($W473=BW$4,MAX(BW$1:BW472)+1,"")</f>
        <v/>
      </c>
      <c r="BX473" s="6" t="str">
        <f>IF($W473=BX$4,MAX(BX$1:BX472)+1,"")</f>
        <v/>
      </c>
      <c r="BY473" s="6" t="str">
        <f>IF($W473=BY$4,MAX(BY$1:BY472)+1,"")</f>
        <v/>
      </c>
      <c r="BZ473" s="6" t="str">
        <f>IF($W473=BZ$4,MAX(BZ$1:BZ472)+1,"")</f>
        <v/>
      </c>
      <c r="CA473" s="6" t="str">
        <f>IF($W473=CA$4,MAX(CA$1:CA472)+1,"")</f>
        <v/>
      </c>
      <c r="CB473" s="6" t="str">
        <f>IF($W473=CB$4,MAX(CB$1:CB472)+1,"")</f>
        <v/>
      </c>
      <c r="CC473" s="6" t="str">
        <f>IF($W473=CC$4,MAX(CC$1:CC472)+1,"")</f>
        <v/>
      </c>
      <c r="CD473" s="6" t="str">
        <f>IF($W473=CD$4,MAX(CD$1:CD472)+1,"")</f>
        <v/>
      </c>
      <c r="CE473" s="6" t="str">
        <f>IF($W473=CE$4,MAX(CE$1:CE472)+1,"")</f>
        <v/>
      </c>
      <c r="CF473" s="6" t="str">
        <f>IF($W473=CF$4,MAX(CF$1:CF472)+1,"")</f>
        <v/>
      </c>
      <c r="CG473" s="6" t="str">
        <f>IF($W473=CG$4,MAX(CG$1:CG472)+1,"")</f>
        <v/>
      </c>
      <c r="CH473" s="6" t="str">
        <f>IF($W473=CH$4,MAX(CH$1:CH472)+1,"")</f>
        <v/>
      </c>
      <c r="CI473" s="6" t="str">
        <f>IF($W473=CI$4,MAX(CI$1:CI472)+1,"")</f>
        <v/>
      </c>
      <c r="CJ473" s="6" t="str">
        <f>IF($W473=CJ$4,MAX(CJ$1:CJ472)+1,"")</f>
        <v/>
      </c>
      <c r="CK473" s="6" t="str">
        <f>IF($W473=CK$4,MAX(CK$1:CK472)+1,"")</f>
        <v/>
      </c>
      <c r="CL473" s="6" t="str">
        <f>IF($W473=CL$4,MAX(CL$1:CL472)+1,"")</f>
        <v/>
      </c>
      <c r="CM473" s="6" t="str">
        <f>IF($W473=CM$4,MAX(CM$1:CM472)+1,"")</f>
        <v/>
      </c>
      <c r="CN473" s="6" t="str">
        <f>IF($W473=CN$4,MAX(CN$1:CN472)+1,"")</f>
        <v/>
      </c>
      <c r="CO473" s="6" t="str">
        <f>IF($W473=CO$4,MAX(CO$1:CO472)+1,"")</f>
        <v/>
      </c>
      <c r="CP473" s="6" t="str">
        <f>IF($W473=CP$4,MAX(CP$1:CP472)+1,"")</f>
        <v/>
      </c>
      <c r="CQ473" s="6" t="str">
        <f>IF($W473=CQ$4,MAX(CQ$1:CQ472)+1,"")</f>
        <v/>
      </c>
      <c r="CR473" s="6" t="str">
        <f>IF($W473=CR$4,MAX(CR$1:CR472)+1,"")</f>
        <v/>
      </c>
      <c r="CS473" s="6" t="str">
        <f>IF($W473=CS$4,MAX(CS$1:CS472)+1,"")</f>
        <v/>
      </c>
      <c r="CT473" s="5">
        <f t="shared" si="110"/>
        <v>60</v>
      </c>
      <c r="CU473" s="6" t="str">
        <f t="shared" si="111"/>
        <v>1709901838985</v>
      </c>
      <c r="CV473" s="5" t="str">
        <f t="shared" si="112"/>
        <v>เด็กหญิง</v>
      </c>
      <c r="CW473" s="5" t="str" cm="1">
        <f t="array" ref="CW473">RIGHT(F473,MIN(LEN(SUBSTITUTE(F473,รายชื่อนักเรียนแยกห้อง!$AD$5:$AD$8,""))))</f>
        <v>นริน</v>
      </c>
      <c r="CX473" s="6" t="str">
        <f t="shared" si="113"/>
        <v/>
      </c>
      <c r="CY473" s="6">
        <f t="shared" si="114"/>
        <v>0</v>
      </c>
      <c r="CZ473" s="5" t="str">
        <f t="shared" si="115"/>
        <v>มัธยมศึกษาปีที่ 3/4-</v>
      </c>
      <c r="DA473" s="5" t="str">
        <f t="shared" si="116"/>
        <v>มัธยมศึกษาปีที่ 3/4-0</v>
      </c>
      <c r="DC473" s="6" t="str">
        <f>IF(DB473="วิทย์-คณิต (เตรียมวิศวะ)",MAX($DC$1:DC472)+1,"")</f>
        <v/>
      </c>
      <c r="DD473" s="6" t="str">
        <f>IF(DB473="วิทย์-คณิต (วิทยาศาสตร์สุขภาพ)",MAX($DD$1:DD472)+1,"")</f>
        <v/>
      </c>
      <c r="DE473" s="6" t="str">
        <f>IF(DB473="ศิลป์การจัดการธุรกิจการค้าสมัยใหม่",MAX($DE$1:DE472)+1,"")</f>
        <v/>
      </c>
      <c r="DF473" s="6" t="str">
        <f>IF(DB473="ศิลป์ภาษาจีนเพื่อธุรกิจ 4.0",MAX($DF$1:DF472)+1,"")</f>
        <v/>
      </c>
      <c r="DG473" s="6" t="str">
        <f>IF(DB473="ศิลป์ภาษาอังกฤษเพื่อการสื่อสารธุรกิจ",MAX($DG$1:DG472)+1,"")</f>
        <v/>
      </c>
      <c r="DH473" s="6" t="str">
        <f>IF(DB473="นวัตกรรมการจัดการเกษตร",MAX($DH$1:DH472)+1,"")</f>
        <v/>
      </c>
      <c r="DI473" s="5">
        <f t="shared" si="117"/>
        <v>0</v>
      </c>
      <c r="DJ473" s="5" t="str">
        <f t="shared" si="118"/>
        <v>มัธยมศึกษาปีที่ 3/4-22</v>
      </c>
      <c r="DK473" s="5" t="str">
        <f t="shared" si="119"/>
        <v>-0</v>
      </c>
      <c r="DL473" s="5" t="str">
        <f t="shared" si="120"/>
        <v>มัธยมศึกษาปีที่ 3</v>
      </c>
    </row>
    <row r="474" spans="1:116">
      <c r="A474" s="5" t="str">
        <f t="shared" si="106"/>
        <v>มัธยมศึกษาปีที่ 3/4-23</v>
      </c>
      <c r="B474" s="5" t="str">
        <f t="shared" si="107"/>
        <v>ช68309-61</v>
      </c>
      <c r="C474" s="5" t="str">
        <f t="shared" si="108"/>
        <v>-0</v>
      </c>
      <c r="D474" s="8">
        <v>23</v>
      </c>
      <c r="E474" s="9" t="s">
        <v>1222</v>
      </c>
      <c r="F474" s="3" t="s">
        <v>1223</v>
      </c>
      <c r="G474" s="3" t="s">
        <v>1224</v>
      </c>
      <c r="H474" s="11">
        <v>1</v>
      </c>
      <c r="I474" s="11">
        <v>7</v>
      </c>
      <c r="J474" s="11">
        <v>0</v>
      </c>
      <c r="K474" s="11">
        <v>9</v>
      </c>
      <c r="L474" s="11">
        <v>9</v>
      </c>
      <c r="M474" s="11">
        <v>0</v>
      </c>
      <c r="N474" s="11">
        <v>1</v>
      </c>
      <c r="O474" s="11">
        <v>8</v>
      </c>
      <c r="P474" s="11">
        <v>7</v>
      </c>
      <c r="Q474" s="11">
        <v>3</v>
      </c>
      <c r="R474" s="11">
        <v>3</v>
      </c>
      <c r="S474" s="11">
        <v>5</v>
      </c>
      <c r="T474" s="11">
        <v>7</v>
      </c>
      <c r="U474" s="11" t="s">
        <v>586</v>
      </c>
      <c r="W474" s="6" t="str">
        <f>IF(X474="","",IF(X474=รายชื่อชมรม!$B$23,รายชื่อชมรม!$A$23,IF(X474=รายชื่อชมรม!$B$24,รายชื่อชมรม!$A$24,IF(X474=รายชื่อชมรม!$B$25,รายชื่อชมรม!$A$25,IF(X474=รายชื่อชมรม!$B$26,รายชื่อชมรม!$A$26,IF(X474=รายชื่อชมรม!$B$27,รายชื่อชมรม!$A$27,IF(X474=รายชื่อชมรม!$B$28,รายชื่อชมรม!$A$28,IF(X474=รายชื่อชมรม!$B$29,รายชื่อชมรม!$A$29,IF(X474=รายชื่อชมรม!$B$30,รายชื่อชมรม!$A$30,IF(X474=รายชื่อชมรม!$B$31,รายชื่อชมรม!$A$31,IF(X474=รายชื่อชมรม!$B$32,รายชื่อชมรม!$A$32,"-")))))))))))</f>
        <v>ช68309</v>
      </c>
      <c r="X474" s="6" t="s">
        <v>1410</v>
      </c>
      <c r="Y474" s="6" t="str">
        <f>IF(W474=0,"",IF(W474="-","",IF(W474="","",VLOOKUP(W474,รายชื่อชมรม!$A$3:$F$83,3,FALSE))))</f>
        <v>นางสาวจันทนา  เกิดจันทร์ตรง</v>
      </c>
      <c r="Z474" s="6" t="str">
        <f>IF(Y474=$Z$4,MAX(Z$1:$Z473)+1,"")</f>
        <v/>
      </c>
      <c r="AA474" s="6" t="str">
        <f>IF($Y474=AA$4,MAX(AA$1:AA473)+1,"")</f>
        <v/>
      </c>
      <c r="AB474" s="6" t="str">
        <f>IF($Y474=AB$4,MAX(AB$1:AB473)+1,"")</f>
        <v/>
      </c>
      <c r="AC474" s="6" t="str">
        <f>IF($Y474=AC$4,MAX(AC$1:AC473)+1,"")</f>
        <v/>
      </c>
      <c r="AD474" s="6" t="str">
        <f>IF($Y474=AD$4,MAX(AD$1:AD473)+1,"")</f>
        <v/>
      </c>
      <c r="AE474" s="6" t="str">
        <f>IF($Y474=AE$4,MAX(AE$1:AE473)+1,"")</f>
        <v/>
      </c>
      <c r="AF474" s="6" t="str">
        <f>IF($Y474=AF$4,MAX(AF$1:AF473)+1,"")</f>
        <v/>
      </c>
      <c r="AG474" s="6" t="str">
        <f>IF($Y474=AG$4,MAX(AG$1:AG473)+1,"")</f>
        <v/>
      </c>
      <c r="AH474" s="6">
        <f>IF($Y474=AH$4,MAX(AH$1:AH473)+1,"")</f>
        <v>129</v>
      </c>
      <c r="AI474" s="5">
        <f t="shared" si="109"/>
        <v>129</v>
      </c>
      <c r="AK474" s="6" t="str">
        <f>IF($W474=AK$4,MAX(AK$1:AK473)+1,"")</f>
        <v/>
      </c>
      <c r="AL474" s="6" t="str">
        <f>IF($W474=AL$4,MAX(AL$1:AL473)+1,"")</f>
        <v/>
      </c>
      <c r="AM474" s="6" t="str">
        <f>IF($W474=AM$4,MAX(AM$1:AM473)+1,"")</f>
        <v/>
      </c>
      <c r="AN474" s="6" t="str">
        <f>IF($W474=AN$4,MAX(AN$1:AN473)+1,"")</f>
        <v/>
      </c>
      <c r="AO474" s="6" t="str">
        <f>IF($W474=AO$4,MAX(AO$1:AO473)+1,"")</f>
        <v/>
      </c>
      <c r="AP474" s="6" t="str">
        <f>IF($W474=AP$4,MAX(AP$1:AP473)+1,"")</f>
        <v/>
      </c>
      <c r="AQ474" s="6" t="str">
        <f>IF($W474=AQ$4,MAX(AQ$1:AQ473)+1,"")</f>
        <v/>
      </c>
      <c r="AR474" s="6" t="str">
        <f>IF($W474=AR$4,MAX(AR$1:AR473)+1,"")</f>
        <v/>
      </c>
      <c r="AS474" s="6" t="str">
        <f>IF($W474=AS$4,MAX(AS$1:AS473)+1,"")</f>
        <v/>
      </c>
      <c r="AT474" s="6" t="str">
        <f>IF($W474=AT$4,MAX(AT$1:AT473)+1,"")</f>
        <v/>
      </c>
      <c r="AU474" s="6" t="str">
        <f>IF($W474=AU$4,MAX(AU$1:AU473)+1,"")</f>
        <v/>
      </c>
      <c r="AV474" s="6" t="str">
        <f>IF($W474=AV$4,MAX(AV$1:AV473)+1,"")</f>
        <v/>
      </c>
      <c r="AW474" s="6" t="str">
        <f>IF($W474=AW$4,MAX(AW$1:AW473)+1,"")</f>
        <v/>
      </c>
      <c r="AX474" s="6" t="str">
        <f>IF($W474=AX$4,MAX(AX$1:AX473)+1,"")</f>
        <v/>
      </c>
      <c r="AY474" s="6" t="str">
        <f>IF($W474=AY$4,MAX(AY$1:AY473)+1,"")</f>
        <v/>
      </c>
      <c r="AZ474" s="6" t="str">
        <f>IF($W474=AZ$4,MAX(AZ$1:AZ473)+1,"")</f>
        <v/>
      </c>
      <c r="BA474" s="6" t="str">
        <f>IF($W474=BA$4,MAX(BA$1:BA473)+1,"")</f>
        <v/>
      </c>
      <c r="BB474" s="6" t="str">
        <f>IF($W474=BB$4,MAX(BB$1:BB473)+1,"")</f>
        <v/>
      </c>
      <c r="BC474" s="6" t="str">
        <f>IF($W474=BC$4,MAX(BC$1:BC473)+1,"")</f>
        <v/>
      </c>
      <c r="BD474" s="6" t="str">
        <f>IF($W474=BD$4,MAX(BD$1:BD473)+1,"")</f>
        <v/>
      </c>
      <c r="BE474" s="6" t="str">
        <f>IF($W474=BE$4,MAX(BE$1:BE473)+1,"")</f>
        <v/>
      </c>
      <c r="BF474" s="6" t="str">
        <f>IF($W474=BF$4,MAX(BF$1:BF473)+1,"")</f>
        <v/>
      </c>
      <c r="BG474" s="6" t="str">
        <f>IF($W474=BG$4,MAX(BG$1:BG473)+1,"")</f>
        <v/>
      </c>
      <c r="BH474" s="6" t="str">
        <f>IF($W474=BH$4,MAX(BH$1:BH473)+1,"")</f>
        <v/>
      </c>
      <c r="BI474" s="6" t="str">
        <f>IF($W474=BI$4,MAX(BI$1:BI473)+1,"")</f>
        <v/>
      </c>
      <c r="BJ474" s="6" t="str">
        <f>IF($W474=BJ$4,MAX(BJ$1:BJ473)+1,"")</f>
        <v/>
      </c>
      <c r="BK474" s="6" t="str">
        <f>IF($W474=BK$4,MAX(BK$1:BK473)+1,"")</f>
        <v/>
      </c>
      <c r="BL474" s="6" t="str">
        <f>IF($W474=BL$4,MAX(BL$1:BL473)+1,"")</f>
        <v/>
      </c>
      <c r="BM474" s="6" t="str">
        <f>IF($W474=BM$4,MAX(BM$1:BM473)+1,"")</f>
        <v/>
      </c>
      <c r="BN474" s="6">
        <f>IF($W474=BN$4,MAX(BN$1:BN473)+1,"")</f>
        <v>61</v>
      </c>
      <c r="BO474" s="6" t="str">
        <f>IF($W474=BO$4,MAX(BO$1:BO473)+1,"")</f>
        <v/>
      </c>
      <c r="BP474" s="6" t="str">
        <f>IF($W474=BP$4,MAX(BP$1:BP473)+1,"")</f>
        <v/>
      </c>
      <c r="BQ474" s="6" t="str">
        <f>IF($W474=BQ$4,MAX(BQ$1:BQ473)+1,"")</f>
        <v/>
      </c>
      <c r="BR474" s="6" t="str">
        <f>IF($W474=BR$4,MAX(BR$1:BR473)+1,"")</f>
        <v/>
      </c>
      <c r="BS474" s="6" t="str">
        <f>IF($W474=BS$4,MAX(BS$1:BS473)+1,"")</f>
        <v/>
      </c>
      <c r="BT474" s="6" t="str">
        <f>IF($W474=BT$4,MAX(BT$1:BT473)+1,"")</f>
        <v/>
      </c>
      <c r="BU474" s="6" t="str">
        <f>IF($W474=BU$4,MAX(BU$1:BU473)+1,"")</f>
        <v/>
      </c>
      <c r="BV474" s="6" t="str">
        <f>IF($W474=BV$4,MAX(BV$1:BV473)+1,"")</f>
        <v/>
      </c>
      <c r="BW474" s="6" t="str">
        <f>IF($W474=BW$4,MAX(BW$1:BW473)+1,"")</f>
        <v/>
      </c>
      <c r="BX474" s="6" t="str">
        <f>IF($W474=BX$4,MAX(BX$1:BX473)+1,"")</f>
        <v/>
      </c>
      <c r="BY474" s="6" t="str">
        <f>IF($W474=BY$4,MAX(BY$1:BY473)+1,"")</f>
        <v/>
      </c>
      <c r="BZ474" s="6" t="str">
        <f>IF($W474=BZ$4,MAX(BZ$1:BZ473)+1,"")</f>
        <v/>
      </c>
      <c r="CA474" s="6" t="str">
        <f>IF($W474=CA$4,MAX(CA$1:CA473)+1,"")</f>
        <v/>
      </c>
      <c r="CB474" s="6" t="str">
        <f>IF($W474=CB$4,MAX(CB$1:CB473)+1,"")</f>
        <v/>
      </c>
      <c r="CC474" s="6" t="str">
        <f>IF($W474=CC$4,MAX(CC$1:CC473)+1,"")</f>
        <v/>
      </c>
      <c r="CD474" s="6" t="str">
        <f>IF($W474=CD$4,MAX(CD$1:CD473)+1,"")</f>
        <v/>
      </c>
      <c r="CE474" s="6" t="str">
        <f>IF($W474=CE$4,MAX(CE$1:CE473)+1,"")</f>
        <v/>
      </c>
      <c r="CF474" s="6" t="str">
        <f>IF($W474=CF$4,MAX(CF$1:CF473)+1,"")</f>
        <v/>
      </c>
      <c r="CG474" s="6" t="str">
        <f>IF($W474=CG$4,MAX(CG$1:CG473)+1,"")</f>
        <v/>
      </c>
      <c r="CH474" s="6" t="str">
        <f>IF($W474=CH$4,MAX(CH$1:CH473)+1,"")</f>
        <v/>
      </c>
      <c r="CI474" s="6" t="str">
        <f>IF($W474=CI$4,MAX(CI$1:CI473)+1,"")</f>
        <v/>
      </c>
      <c r="CJ474" s="6" t="str">
        <f>IF($W474=CJ$4,MAX(CJ$1:CJ473)+1,"")</f>
        <v/>
      </c>
      <c r="CK474" s="6" t="str">
        <f>IF($W474=CK$4,MAX(CK$1:CK473)+1,"")</f>
        <v/>
      </c>
      <c r="CL474" s="6" t="str">
        <f>IF($W474=CL$4,MAX(CL$1:CL473)+1,"")</f>
        <v/>
      </c>
      <c r="CM474" s="6" t="str">
        <f>IF($W474=CM$4,MAX(CM$1:CM473)+1,"")</f>
        <v/>
      </c>
      <c r="CN474" s="6" t="str">
        <f>IF($W474=CN$4,MAX(CN$1:CN473)+1,"")</f>
        <v/>
      </c>
      <c r="CO474" s="6" t="str">
        <f>IF($W474=CO$4,MAX(CO$1:CO473)+1,"")</f>
        <v/>
      </c>
      <c r="CP474" s="6" t="str">
        <f>IF($W474=CP$4,MAX(CP$1:CP473)+1,"")</f>
        <v/>
      </c>
      <c r="CQ474" s="6" t="str">
        <f>IF($W474=CQ$4,MAX(CQ$1:CQ473)+1,"")</f>
        <v/>
      </c>
      <c r="CR474" s="6" t="str">
        <f>IF($W474=CR$4,MAX(CR$1:CR473)+1,"")</f>
        <v/>
      </c>
      <c r="CS474" s="6" t="str">
        <f>IF($W474=CS$4,MAX(CS$1:CS473)+1,"")</f>
        <v/>
      </c>
      <c r="CT474" s="5">
        <f t="shared" si="110"/>
        <v>61</v>
      </c>
      <c r="CU474" s="6" t="str">
        <f t="shared" si="111"/>
        <v>1709901873357</v>
      </c>
      <c r="CV474" s="5" t="str">
        <f t="shared" si="112"/>
        <v>เด็กหญิง</v>
      </c>
      <c r="CW474" s="5" t="str" cm="1">
        <f t="array" ref="CW474">RIGHT(F474,MIN(LEN(SUBSTITUTE(F474,รายชื่อนักเรียนแยกห้อง!$AD$5:$AD$8,""))))</f>
        <v>วรัญฤทัย</v>
      </c>
      <c r="CX474" s="6" t="str">
        <f t="shared" si="113"/>
        <v/>
      </c>
      <c r="CY474" s="6">
        <f t="shared" si="114"/>
        <v>0</v>
      </c>
      <c r="CZ474" s="5" t="str">
        <f t="shared" si="115"/>
        <v>มัธยมศึกษาปีที่ 3/4-</v>
      </c>
      <c r="DA474" s="5" t="str">
        <f t="shared" si="116"/>
        <v>มัธยมศึกษาปีที่ 3/4-0</v>
      </c>
      <c r="DC474" s="6" t="str">
        <f>IF(DB474="วิทย์-คณิต (เตรียมวิศวะ)",MAX($DC$1:DC473)+1,"")</f>
        <v/>
      </c>
      <c r="DD474" s="6" t="str">
        <f>IF(DB474="วิทย์-คณิต (วิทยาศาสตร์สุขภาพ)",MAX($DD$1:DD473)+1,"")</f>
        <v/>
      </c>
      <c r="DE474" s="6" t="str">
        <f>IF(DB474="ศิลป์การจัดการธุรกิจการค้าสมัยใหม่",MAX($DE$1:DE473)+1,"")</f>
        <v/>
      </c>
      <c r="DF474" s="6" t="str">
        <f>IF(DB474="ศิลป์ภาษาจีนเพื่อธุรกิจ 4.0",MAX($DF$1:DF473)+1,"")</f>
        <v/>
      </c>
      <c r="DG474" s="6" t="str">
        <f>IF(DB474="ศิลป์ภาษาอังกฤษเพื่อการสื่อสารธุรกิจ",MAX($DG$1:DG473)+1,"")</f>
        <v/>
      </c>
      <c r="DH474" s="6" t="str">
        <f>IF(DB474="นวัตกรรมการจัดการเกษตร",MAX($DH$1:DH473)+1,"")</f>
        <v/>
      </c>
      <c r="DI474" s="5">
        <f t="shared" si="117"/>
        <v>0</v>
      </c>
      <c r="DJ474" s="5" t="str">
        <f t="shared" si="118"/>
        <v>มัธยมศึกษาปีที่ 3/4-23</v>
      </c>
      <c r="DK474" s="5" t="str">
        <f t="shared" si="119"/>
        <v>-0</v>
      </c>
      <c r="DL474" s="5" t="str">
        <f t="shared" si="120"/>
        <v>มัธยมศึกษาปีที่ 3</v>
      </c>
    </row>
    <row r="475" spans="1:116">
      <c r="A475" s="5" t="str">
        <f t="shared" si="106"/>
        <v>มัธยมศึกษาปีที่ 3/4-24</v>
      </c>
      <c r="B475" s="5" t="str">
        <f t="shared" si="107"/>
        <v>ช68309-62</v>
      </c>
      <c r="C475" s="5" t="str">
        <f t="shared" si="108"/>
        <v>-0</v>
      </c>
      <c r="D475" s="8">
        <v>24</v>
      </c>
      <c r="E475" s="9" t="s">
        <v>1225</v>
      </c>
      <c r="F475" s="3" t="s">
        <v>1226</v>
      </c>
      <c r="G475" s="3" t="s">
        <v>1227</v>
      </c>
      <c r="H475" s="11">
        <v>1</v>
      </c>
      <c r="I475" s="11">
        <v>7</v>
      </c>
      <c r="J475" s="11">
        <v>0</v>
      </c>
      <c r="K475" s="11">
        <v>9</v>
      </c>
      <c r="L475" s="11">
        <v>9</v>
      </c>
      <c r="M475" s="11">
        <v>0</v>
      </c>
      <c r="N475" s="11">
        <v>1</v>
      </c>
      <c r="O475" s="11">
        <v>8</v>
      </c>
      <c r="P475" s="11">
        <v>4</v>
      </c>
      <c r="Q475" s="11">
        <v>0</v>
      </c>
      <c r="R475" s="11">
        <v>7</v>
      </c>
      <c r="S475" s="11">
        <v>2</v>
      </c>
      <c r="T475" s="11">
        <v>6</v>
      </c>
      <c r="U475" s="11" t="s">
        <v>586</v>
      </c>
      <c r="W475" s="6" t="str">
        <f>IF(X475="","",IF(X475=รายชื่อชมรม!$B$23,รายชื่อชมรม!$A$23,IF(X475=รายชื่อชมรม!$B$24,รายชื่อชมรม!$A$24,IF(X475=รายชื่อชมรม!$B$25,รายชื่อชมรม!$A$25,IF(X475=รายชื่อชมรม!$B$26,รายชื่อชมรม!$A$26,IF(X475=รายชื่อชมรม!$B$27,รายชื่อชมรม!$A$27,IF(X475=รายชื่อชมรม!$B$28,รายชื่อชมรม!$A$28,IF(X475=รายชื่อชมรม!$B$29,รายชื่อชมรม!$A$29,IF(X475=รายชื่อชมรม!$B$30,รายชื่อชมรม!$A$30,IF(X475=รายชื่อชมรม!$B$31,รายชื่อชมรม!$A$31,IF(X475=รายชื่อชมรม!$B$32,รายชื่อชมรม!$A$32,"-")))))))))))</f>
        <v>ช68309</v>
      </c>
      <c r="X475" s="6" t="s">
        <v>1410</v>
      </c>
      <c r="Y475" s="6" t="str">
        <f>IF(W475=0,"",IF(W475="-","",IF(W475="","",VLOOKUP(W475,รายชื่อชมรม!$A$3:$F$83,3,FALSE))))</f>
        <v>นางสาวจันทนา  เกิดจันทร์ตรง</v>
      </c>
      <c r="Z475" s="6" t="str">
        <f>IF(Y475=$Z$4,MAX(Z$1:$Z474)+1,"")</f>
        <v/>
      </c>
      <c r="AA475" s="6" t="str">
        <f>IF($Y475=AA$4,MAX(AA$1:AA474)+1,"")</f>
        <v/>
      </c>
      <c r="AB475" s="6" t="str">
        <f>IF($Y475=AB$4,MAX(AB$1:AB474)+1,"")</f>
        <v/>
      </c>
      <c r="AC475" s="6" t="str">
        <f>IF($Y475=AC$4,MAX(AC$1:AC474)+1,"")</f>
        <v/>
      </c>
      <c r="AD475" s="6" t="str">
        <f>IF($Y475=AD$4,MAX(AD$1:AD474)+1,"")</f>
        <v/>
      </c>
      <c r="AE475" s="6" t="str">
        <f>IF($Y475=AE$4,MAX(AE$1:AE474)+1,"")</f>
        <v/>
      </c>
      <c r="AF475" s="6" t="str">
        <f>IF($Y475=AF$4,MAX(AF$1:AF474)+1,"")</f>
        <v/>
      </c>
      <c r="AG475" s="6" t="str">
        <f>IF($Y475=AG$4,MAX(AG$1:AG474)+1,"")</f>
        <v/>
      </c>
      <c r="AH475" s="6">
        <f>IF($Y475=AH$4,MAX(AH$1:AH474)+1,"")</f>
        <v>130</v>
      </c>
      <c r="AI475" s="5">
        <f t="shared" si="109"/>
        <v>130</v>
      </c>
      <c r="AK475" s="6" t="str">
        <f>IF($W475=AK$4,MAX(AK$1:AK474)+1,"")</f>
        <v/>
      </c>
      <c r="AL475" s="6" t="str">
        <f>IF($W475=AL$4,MAX(AL$1:AL474)+1,"")</f>
        <v/>
      </c>
      <c r="AM475" s="6" t="str">
        <f>IF($W475=AM$4,MAX(AM$1:AM474)+1,"")</f>
        <v/>
      </c>
      <c r="AN475" s="6" t="str">
        <f>IF($W475=AN$4,MAX(AN$1:AN474)+1,"")</f>
        <v/>
      </c>
      <c r="AO475" s="6" t="str">
        <f>IF($W475=AO$4,MAX(AO$1:AO474)+1,"")</f>
        <v/>
      </c>
      <c r="AP475" s="6" t="str">
        <f>IF($W475=AP$4,MAX(AP$1:AP474)+1,"")</f>
        <v/>
      </c>
      <c r="AQ475" s="6" t="str">
        <f>IF($W475=AQ$4,MAX(AQ$1:AQ474)+1,"")</f>
        <v/>
      </c>
      <c r="AR475" s="6" t="str">
        <f>IF($W475=AR$4,MAX(AR$1:AR474)+1,"")</f>
        <v/>
      </c>
      <c r="AS475" s="6" t="str">
        <f>IF($W475=AS$4,MAX(AS$1:AS474)+1,"")</f>
        <v/>
      </c>
      <c r="AT475" s="6" t="str">
        <f>IF($W475=AT$4,MAX(AT$1:AT474)+1,"")</f>
        <v/>
      </c>
      <c r="AU475" s="6" t="str">
        <f>IF($W475=AU$4,MAX(AU$1:AU474)+1,"")</f>
        <v/>
      </c>
      <c r="AV475" s="6" t="str">
        <f>IF($W475=AV$4,MAX(AV$1:AV474)+1,"")</f>
        <v/>
      </c>
      <c r="AW475" s="6" t="str">
        <f>IF($W475=AW$4,MAX(AW$1:AW474)+1,"")</f>
        <v/>
      </c>
      <c r="AX475" s="6" t="str">
        <f>IF($W475=AX$4,MAX(AX$1:AX474)+1,"")</f>
        <v/>
      </c>
      <c r="AY475" s="6" t="str">
        <f>IF($W475=AY$4,MAX(AY$1:AY474)+1,"")</f>
        <v/>
      </c>
      <c r="AZ475" s="6" t="str">
        <f>IF($W475=AZ$4,MAX(AZ$1:AZ474)+1,"")</f>
        <v/>
      </c>
      <c r="BA475" s="6" t="str">
        <f>IF($W475=BA$4,MAX(BA$1:BA474)+1,"")</f>
        <v/>
      </c>
      <c r="BB475" s="6" t="str">
        <f>IF($W475=BB$4,MAX(BB$1:BB474)+1,"")</f>
        <v/>
      </c>
      <c r="BC475" s="6" t="str">
        <f>IF($W475=BC$4,MAX(BC$1:BC474)+1,"")</f>
        <v/>
      </c>
      <c r="BD475" s="6" t="str">
        <f>IF($W475=BD$4,MAX(BD$1:BD474)+1,"")</f>
        <v/>
      </c>
      <c r="BE475" s="6" t="str">
        <f>IF($W475=BE$4,MAX(BE$1:BE474)+1,"")</f>
        <v/>
      </c>
      <c r="BF475" s="6" t="str">
        <f>IF($W475=BF$4,MAX(BF$1:BF474)+1,"")</f>
        <v/>
      </c>
      <c r="BG475" s="6" t="str">
        <f>IF($W475=BG$4,MAX(BG$1:BG474)+1,"")</f>
        <v/>
      </c>
      <c r="BH475" s="6" t="str">
        <f>IF($W475=BH$4,MAX(BH$1:BH474)+1,"")</f>
        <v/>
      </c>
      <c r="BI475" s="6" t="str">
        <f>IF($W475=BI$4,MAX(BI$1:BI474)+1,"")</f>
        <v/>
      </c>
      <c r="BJ475" s="6" t="str">
        <f>IF($W475=BJ$4,MAX(BJ$1:BJ474)+1,"")</f>
        <v/>
      </c>
      <c r="BK475" s="6" t="str">
        <f>IF($W475=BK$4,MAX(BK$1:BK474)+1,"")</f>
        <v/>
      </c>
      <c r="BL475" s="6" t="str">
        <f>IF($W475=BL$4,MAX(BL$1:BL474)+1,"")</f>
        <v/>
      </c>
      <c r="BM475" s="6" t="str">
        <f>IF($W475=BM$4,MAX(BM$1:BM474)+1,"")</f>
        <v/>
      </c>
      <c r="BN475" s="6">
        <f>IF($W475=BN$4,MAX(BN$1:BN474)+1,"")</f>
        <v>62</v>
      </c>
      <c r="BO475" s="6" t="str">
        <f>IF($W475=BO$4,MAX(BO$1:BO474)+1,"")</f>
        <v/>
      </c>
      <c r="BP475" s="6" t="str">
        <f>IF($W475=BP$4,MAX(BP$1:BP474)+1,"")</f>
        <v/>
      </c>
      <c r="BQ475" s="6" t="str">
        <f>IF($W475=BQ$4,MAX(BQ$1:BQ474)+1,"")</f>
        <v/>
      </c>
      <c r="BR475" s="6" t="str">
        <f>IF($W475=BR$4,MAX(BR$1:BR474)+1,"")</f>
        <v/>
      </c>
      <c r="BS475" s="6" t="str">
        <f>IF($W475=BS$4,MAX(BS$1:BS474)+1,"")</f>
        <v/>
      </c>
      <c r="BT475" s="6" t="str">
        <f>IF($W475=BT$4,MAX(BT$1:BT474)+1,"")</f>
        <v/>
      </c>
      <c r="BU475" s="6" t="str">
        <f>IF($W475=BU$4,MAX(BU$1:BU474)+1,"")</f>
        <v/>
      </c>
      <c r="BV475" s="6" t="str">
        <f>IF($W475=BV$4,MAX(BV$1:BV474)+1,"")</f>
        <v/>
      </c>
      <c r="BW475" s="6" t="str">
        <f>IF($W475=BW$4,MAX(BW$1:BW474)+1,"")</f>
        <v/>
      </c>
      <c r="BX475" s="6" t="str">
        <f>IF($W475=BX$4,MAX(BX$1:BX474)+1,"")</f>
        <v/>
      </c>
      <c r="BY475" s="6" t="str">
        <f>IF($W475=BY$4,MAX(BY$1:BY474)+1,"")</f>
        <v/>
      </c>
      <c r="BZ475" s="6" t="str">
        <f>IF($W475=BZ$4,MAX(BZ$1:BZ474)+1,"")</f>
        <v/>
      </c>
      <c r="CA475" s="6" t="str">
        <f>IF($W475=CA$4,MAX(CA$1:CA474)+1,"")</f>
        <v/>
      </c>
      <c r="CB475" s="6" t="str">
        <f>IF($W475=CB$4,MAX(CB$1:CB474)+1,"")</f>
        <v/>
      </c>
      <c r="CC475" s="6" t="str">
        <f>IF($W475=CC$4,MAX(CC$1:CC474)+1,"")</f>
        <v/>
      </c>
      <c r="CD475" s="6" t="str">
        <f>IF($W475=CD$4,MAX(CD$1:CD474)+1,"")</f>
        <v/>
      </c>
      <c r="CE475" s="6" t="str">
        <f>IF($W475=CE$4,MAX(CE$1:CE474)+1,"")</f>
        <v/>
      </c>
      <c r="CF475" s="6" t="str">
        <f>IF($W475=CF$4,MAX(CF$1:CF474)+1,"")</f>
        <v/>
      </c>
      <c r="CG475" s="6" t="str">
        <f>IF($W475=CG$4,MAX(CG$1:CG474)+1,"")</f>
        <v/>
      </c>
      <c r="CH475" s="6" t="str">
        <f>IF($W475=CH$4,MAX(CH$1:CH474)+1,"")</f>
        <v/>
      </c>
      <c r="CI475" s="6" t="str">
        <f>IF($W475=CI$4,MAX(CI$1:CI474)+1,"")</f>
        <v/>
      </c>
      <c r="CJ475" s="6" t="str">
        <f>IF($W475=CJ$4,MAX(CJ$1:CJ474)+1,"")</f>
        <v/>
      </c>
      <c r="CK475" s="6" t="str">
        <f>IF($W475=CK$4,MAX(CK$1:CK474)+1,"")</f>
        <v/>
      </c>
      <c r="CL475" s="6" t="str">
        <f>IF($W475=CL$4,MAX(CL$1:CL474)+1,"")</f>
        <v/>
      </c>
      <c r="CM475" s="6" t="str">
        <f>IF($W475=CM$4,MAX(CM$1:CM474)+1,"")</f>
        <v/>
      </c>
      <c r="CN475" s="6" t="str">
        <f>IF($W475=CN$4,MAX(CN$1:CN474)+1,"")</f>
        <v/>
      </c>
      <c r="CO475" s="6" t="str">
        <f>IF($W475=CO$4,MAX(CO$1:CO474)+1,"")</f>
        <v/>
      </c>
      <c r="CP475" s="6" t="str">
        <f>IF($W475=CP$4,MAX(CP$1:CP474)+1,"")</f>
        <v/>
      </c>
      <c r="CQ475" s="6" t="str">
        <f>IF($W475=CQ$4,MAX(CQ$1:CQ474)+1,"")</f>
        <v/>
      </c>
      <c r="CR475" s="6" t="str">
        <f>IF($W475=CR$4,MAX(CR$1:CR474)+1,"")</f>
        <v/>
      </c>
      <c r="CS475" s="6" t="str">
        <f>IF($W475=CS$4,MAX(CS$1:CS474)+1,"")</f>
        <v/>
      </c>
      <c r="CT475" s="5">
        <f t="shared" si="110"/>
        <v>62</v>
      </c>
      <c r="CU475" s="6" t="str">
        <f t="shared" si="111"/>
        <v>1709901840726</v>
      </c>
      <c r="CV475" s="5" t="str">
        <f t="shared" si="112"/>
        <v>เด็กหญิง</v>
      </c>
      <c r="CW475" s="5" t="str" cm="1">
        <f t="array" ref="CW475">RIGHT(F475,MIN(LEN(SUBSTITUTE(F475,รายชื่อนักเรียนแยกห้อง!$AD$5:$AD$8,""))))</f>
        <v>อาริน</v>
      </c>
      <c r="CX475" s="6" t="str">
        <f t="shared" si="113"/>
        <v/>
      </c>
      <c r="CY475" s="6">
        <f t="shared" si="114"/>
        <v>0</v>
      </c>
      <c r="CZ475" s="5" t="str">
        <f t="shared" si="115"/>
        <v>มัธยมศึกษาปีที่ 3/4-</v>
      </c>
      <c r="DA475" s="5" t="str">
        <f t="shared" si="116"/>
        <v>มัธยมศึกษาปีที่ 3/4-0</v>
      </c>
      <c r="DC475" s="6" t="str">
        <f>IF(DB475="วิทย์-คณิต (เตรียมวิศวะ)",MAX($DC$1:DC474)+1,"")</f>
        <v/>
      </c>
      <c r="DD475" s="6" t="str">
        <f>IF(DB475="วิทย์-คณิต (วิทยาศาสตร์สุขภาพ)",MAX($DD$1:DD474)+1,"")</f>
        <v/>
      </c>
      <c r="DE475" s="6" t="str">
        <f>IF(DB475="ศิลป์การจัดการธุรกิจการค้าสมัยใหม่",MAX($DE$1:DE474)+1,"")</f>
        <v/>
      </c>
      <c r="DF475" s="6" t="str">
        <f>IF(DB475="ศิลป์ภาษาจีนเพื่อธุรกิจ 4.0",MAX($DF$1:DF474)+1,"")</f>
        <v/>
      </c>
      <c r="DG475" s="6" t="str">
        <f>IF(DB475="ศิลป์ภาษาอังกฤษเพื่อการสื่อสารธุรกิจ",MAX($DG$1:DG474)+1,"")</f>
        <v/>
      </c>
      <c r="DH475" s="6" t="str">
        <f>IF(DB475="นวัตกรรมการจัดการเกษตร",MAX($DH$1:DH474)+1,"")</f>
        <v/>
      </c>
      <c r="DI475" s="5">
        <f t="shared" si="117"/>
        <v>0</v>
      </c>
      <c r="DJ475" s="5" t="str">
        <f t="shared" si="118"/>
        <v>มัธยมศึกษาปีที่ 3/4-24</v>
      </c>
      <c r="DK475" s="5" t="str">
        <f t="shared" si="119"/>
        <v>-0</v>
      </c>
      <c r="DL475" s="5" t="str">
        <f t="shared" si="120"/>
        <v>มัธยมศึกษาปีที่ 3</v>
      </c>
    </row>
    <row r="476" spans="1:116">
      <c r="A476" s="5" t="str">
        <f t="shared" si="106"/>
        <v>มัธยมศึกษาปีที่ 3/4-25</v>
      </c>
      <c r="B476" s="5" t="str">
        <f t="shared" si="107"/>
        <v>ช68309-63</v>
      </c>
      <c r="C476" s="5" t="str">
        <f t="shared" si="108"/>
        <v>-0</v>
      </c>
      <c r="D476" s="8">
        <v>25</v>
      </c>
      <c r="E476" s="9" t="s">
        <v>1228</v>
      </c>
      <c r="F476" s="3" t="s">
        <v>1229</v>
      </c>
      <c r="G476" s="3" t="s">
        <v>1230</v>
      </c>
      <c r="H476" s="11">
        <v>1</v>
      </c>
      <c r="I476" s="11">
        <v>7</v>
      </c>
      <c r="J476" s="11">
        <v>0</v>
      </c>
      <c r="K476" s="11">
        <v>9</v>
      </c>
      <c r="L476" s="11">
        <v>9</v>
      </c>
      <c r="M476" s="11">
        <v>0</v>
      </c>
      <c r="N476" s="11">
        <v>1</v>
      </c>
      <c r="O476" s="11">
        <v>8</v>
      </c>
      <c r="P476" s="11">
        <v>4</v>
      </c>
      <c r="Q476" s="11">
        <v>5</v>
      </c>
      <c r="R476" s="11">
        <v>3</v>
      </c>
      <c r="S476" s="11">
        <v>3</v>
      </c>
      <c r="T476" s="11">
        <v>7</v>
      </c>
      <c r="U476" s="11" t="s">
        <v>586</v>
      </c>
      <c r="W476" s="6" t="str">
        <f>IF(X476="","",IF(X476=รายชื่อชมรม!$B$23,รายชื่อชมรม!$A$23,IF(X476=รายชื่อชมรม!$B$24,รายชื่อชมรม!$A$24,IF(X476=รายชื่อชมรม!$B$25,รายชื่อชมรม!$A$25,IF(X476=รายชื่อชมรม!$B$26,รายชื่อชมรม!$A$26,IF(X476=รายชื่อชมรม!$B$27,รายชื่อชมรม!$A$27,IF(X476=รายชื่อชมรม!$B$28,รายชื่อชมรม!$A$28,IF(X476=รายชื่อชมรม!$B$29,รายชื่อชมรม!$A$29,IF(X476=รายชื่อชมรม!$B$30,รายชื่อชมรม!$A$30,IF(X476=รายชื่อชมรม!$B$31,รายชื่อชมรม!$A$31,IF(X476=รายชื่อชมรม!$B$32,รายชื่อชมรม!$A$32,"-")))))))))))</f>
        <v>ช68309</v>
      </c>
      <c r="X476" s="6" t="s">
        <v>1410</v>
      </c>
      <c r="Y476" s="6" t="str">
        <f>IF(W476=0,"",IF(W476="-","",IF(W476="","",VLOOKUP(W476,รายชื่อชมรม!$A$3:$F$83,3,FALSE))))</f>
        <v>นางสาวจันทนา  เกิดจันทร์ตรง</v>
      </c>
      <c r="Z476" s="6" t="str">
        <f>IF(Y476=$Z$4,MAX(Z$1:$Z475)+1,"")</f>
        <v/>
      </c>
      <c r="AA476" s="6" t="str">
        <f>IF($Y476=AA$4,MAX(AA$1:AA475)+1,"")</f>
        <v/>
      </c>
      <c r="AB476" s="6" t="str">
        <f>IF($Y476=AB$4,MAX(AB$1:AB475)+1,"")</f>
        <v/>
      </c>
      <c r="AC476" s="6" t="str">
        <f>IF($Y476=AC$4,MAX(AC$1:AC475)+1,"")</f>
        <v/>
      </c>
      <c r="AD476" s="6" t="str">
        <f>IF($Y476=AD$4,MAX(AD$1:AD475)+1,"")</f>
        <v/>
      </c>
      <c r="AE476" s="6" t="str">
        <f>IF($Y476=AE$4,MAX(AE$1:AE475)+1,"")</f>
        <v/>
      </c>
      <c r="AF476" s="6" t="str">
        <f>IF($Y476=AF$4,MAX(AF$1:AF475)+1,"")</f>
        <v/>
      </c>
      <c r="AG476" s="6" t="str">
        <f>IF($Y476=AG$4,MAX(AG$1:AG475)+1,"")</f>
        <v/>
      </c>
      <c r="AH476" s="6">
        <f>IF($Y476=AH$4,MAX(AH$1:AH475)+1,"")</f>
        <v>131</v>
      </c>
      <c r="AI476" s="5">
        <f t="shared" si="109"/>
        <v>131</v>
      </c>
      <c r="AK476" s="6" t="str">
        <f>IF($W476=AK$4,MAX(AK$1:AK475)+1,"")</f>
        <v/>
      </c>
      <c r="AL476" s="6" t="str">
        <f>IF($W476=AL$4,MAX(AL$1:AL475)+1,"")</f>
        <v/>
      </c>
      <c r="AM476" s="6" t="str">
        <f>IF($W476=AM$4,MAX(AM$1:AM475)+1,"")</f>
        <v/>
      </c>
      <c r="AN476" s="6" t="str">
        <f>IF($W476=AN$4,MAX(AN$1:AN475)+1,"")</f>
        <v/>
      </c>
      <c r="AO476" s="6" t="str">
        <f>IF($W476=AO$4,MAX(AO$1:AO475)+1,"")</f>
        <v/>
      </c>
      <c r="AP476" s="6" t="str">
        <f>IF($W476=AP$4,MAX(AP$1:AP475)+1,"")</f>
        <v/>
      </c>
      <c r="AQ476" s="6" t="str">
        <f>IF($W476=AQ$4,MAX(AQ$1:AQ475)+1,"")</f>
        <v/>
      </c>
      <c r="AR476" s="6" t="str">
        <f>IF($W476=AR$4,MAX(AR$1:AR475)+1,"")</f>
        <v/>
      </c>
      <c r="AS476" s="6" t="str">
        <f>IF($W476=AS$4,MAX(AS$1:AS475)+1,"")</f>
        <v/>
      </c>
      <c r="AT476" s="6" t="str">
        <f>IF($W476=AT$4,MAX(AT$1:AT475)+1,"")</f>
        <v/>
      </c>
      <c r="AU476" s="6" t="str">
        <f>IF($W476=AU$4,MAX(AU$1:AU475)+1,"")</f>
        <v/>
      </c>
      <c r="AV476" s="6" t="str">
        <f>IF($W476=AV$4,MAX(AV$1:AV475)+1,"")</f>
        <v/>
      </c>
      <c r="AW476" s="6" t="str">
        <f>IF($W476=AW$4,MAX(AW$1:AW475)+1,"")</f>
        <v/>
      </c>
      <c r="AX476" s="6" t="str">
        <f>IF($W476=AX$4,MAX(AX$1:AX475)+1,"")</f>
        <v/>
      </c>
      <c r="AY476" s="6" t="str">
        <f>IF($W476=AY$4,MAX(AY$1:AY475)+1,"")</f>
        <v/>
      </c>
      <c r="AZ476" s="6" t="str">
        <f>IF($W476=AZ$4,MAX(AZ$1:AZ475)+1,"")</f>
        <v/>
      </c>
      <c r="BA476" s="6" t="str">
        <f>IF($W476=BA$4,MAX(BA$1:BA475)+1,"")</f>
        <v/>
      </c>
      <c r="BB476" s="6" t="str">
        <f>IF($W476=BB$4,MAX(BB$1:BB475)+1,"")</f>
        <v/>
      </c>
      <c r="BC476" s="6" t="str">
        <f>IF($W476=BC$4,MAX(BC$1:BC475)+1,"")</f>
        <v/>
      </c>
      <c r="BD476" s="6" t="str">
        <f>IF($W476=BD$4,MAX(BD$1:BD475)+1,"")</f>
        <v/>
      </c>
      <c r="BE476" s="6" t="str">
        <f>IF($W476=BE$4,MAX(BE$1:BE475)+1,"")</f>
        <v/>
      </c>
      <c r="BF476" s="6" t="str">
        <f>IF($W476=BF$4,MAX(BF$1:BF475)+1,"")</f>
        <v/>
      </c>
      <c r="BG476" s="6" t="str">
        <f>IF($W476=BG$4,MAX(BG$1:BG475)+1,"")</f>
        <v/>
      </c>
      <c r="BH476" s="6" t="str">
        <f>IF($W476=BH$4,MAX(BH$1:BH475)+1,"")</f>
        <v/>
      </c>
      <c r="BI476" s="6" t="str">
        <f>IF($W476=BI$4,MAX(BI$1:BI475)+1,"")</f>
        <v/>
      </c>
      <c r="BJ476" s="6" t="str">
        <f>IF($W476=BJ$4,MAX(BJ$1:BJ475)+1,"")</f>
        <v/>
      </c>
      <c r="BK476" s="6" t="str">
        <f>IF($W476=BK$4,MAX(BK$1:BK475)+1,"")</f>
        <v/>
      </c>
      <c r="BL476" s="6" t="str">
        <f>IF($W476=BL$4,MAX(BL$1:BL475)+1,"")</f>
        <v/>
      </c>
      <c r="BM476" s="6" t="str">
        <f>IF($W476=BM$4,MAX(BM$1:BM475)+1,"")</f>
        <v/>
      </c>
      <c r="BN476" s="6">
        <f>IF($W476=BN$4,MAX(BN$1:BN475)+1,"")</f>
        <v>63</v>
      </c>
      <c r="BO476" s="6" t="str">
        <f>IF($W476=BO$4,MAX(BO$1:BO475)+1,"")</f>
        <v/>
      </c>
      <c r="BP476" s="6" t="str">
        <f>IF($W476=BP$4,MAX(BP$1:BP475)+1,"")</f>
        <v/>
      </c>
      <c r="BQ476" s="6" t="str">
        <f>IF($W476=BQ$4,MAX(BQ$1:BQ475)+1,"")</f>
        <v/>
      </c>
      <c r="BR476" s="6" t="str">
        <f>IF($W476=BR$4,MAX(BR$1:BR475)+1,"")</f>
        <v/>
      </c>
      <c r="BS476" s="6" t="str">
        <f>IF($W476=BS$4,MAX(BS$1:BS475)+1,"")</f>
        <v/>
      </c>
      <c r="BT476" s="6" t="str">
        <f>IF($W476=BT$4,MAX(BT$1:BT475)+1,"")</f>
        <v/>
      </c>
      <c r="BU476" s="6" t="str">
        <f>IF($W476=BU$4,MAX(BU$1:BU475)+1,"")</f>
        <v/>
      </c>
      <c r="BV476" s="6" t="str">
        <f>IF($W476=BV$4,MAX(BV$1:BV475)+1,"")</f>
        <v/>
      </c>
      <c r="BW476" s="6" t="str">
        <f>IF($W476=BW$4,MAX(BW$1:BW475)+1,"")</f>
        <v/>
      </c>
      <c r="BX476" s="6" t="str">
        <f>IF($W476=BX$4,MAX(BX$1:BX475)+1,"")</f>
        <v/>
      </c>
      <c r="BY476" s="6" t="str">
        <f>IF($W476=BY$4,MAX(BY$1:BY475)+1,"")</f>
        <v/>
      </c>
      <c r="BZ476" s="6" t="str">
        <f>IF($W476=BZ$4,MAX(BZ$1:BZ475)+1,"")</f>
        <v/>
      </c>
      <c r="CA476" s="6" t="str">
        <f>IF($W476=CA$4,MAX(CA$1:CA475)+1,"")</f>
        <v/>
      </c>
      <c r="CB476" s="6" t="str">
        <f>IF($W476=CB$4,MAX(CB$1:CB475)+1,"")</f>
        <v/>
      </c>
      <c r="CC476" s="6" t="str">
        <f>IF($W476=CC$4,MAX(CC$1:CC475)+1,"")</f>
        <v/>
      </c>
      <c r="CD476" s="6" t="str">
        <f>IF($W476=CD$4,MAX(CD$1:CD475)+1,"")</f>
        <v/>
      </c>
      <c r="CE476" s="6" t="str">
        <f>IF($W476=CE$4,MAX(CE$1:CE475)+1,"")</f>
        <v/>
      </c>
      <c r="CF476" s="6" t="str">
        <f>IF($W476=CF$4,MAX(CF$1:CF475)+1,"")</f>
        <v/>
      </c>
      <c r="CG476" s="6" t="str">
        <f>IF($W476=CG$4,MAX(CG$1:CG475)+1,"")</f>
        <v/>
      </c>
      <c r="CH476" s="6" t="str">
        <f>IF($W476=CH$4,MAX(CH$1:CH475)+1,"")</f>
        <v/>
      </c>
      <c r="CI476" s="6" t="str">
        <f>IF($W476=CI$4,MAX(CI$1:CI475)+1,"")</f>
        <v/>
      </c>
      <c r="CJ476" s="6" t="str">
        <f>IF($W476=CJ$4,MAX(CJ$1:CJ475)+1,"")</f>
        <v/>
      </c>
      <c r="CK476" s="6" t="str">
        <f>IF($W476=CK$4,MAX(CK$1:CK475)+1,"")</f>
        <v/>
      </c>
      <c r="CL476" s="6" t="str">
        <f>IF($W476=CL$4,MAX(CL$1:CL475)+1,"")</f>
        <v/>
      </c>
      <c r="CM476" s="6" t="str">
        <f>IF($W476=CM$4,MAX(CM$1:CM475)+1,"")</f>
        <v/>
      </c>
      <c r="CN476" s="6" t="str">
        <f>IF($W476=CN$4,MAX(CN$1:CN475)+1,"")</f>
        <v/>
      </c>
      <c r="CO476" s="6" t="str">
        <f>IF($W476=CO$4,MAX(CO$1:CO475)+1,"")</f>
        <v/>
      </c>
      <c r="CP476" s="6" t="str">
        <f>IF($W476=CP$4,MAX(CP$1:CP475)+1,"")</f>
        <v/>
      </c>
      <c r="CQ476" s="6" t="str">
        <f>IF($W476=CQ$4,MAX(CQ$1:CQ475)+1,"")</f>
        <v/>
      </c>
      <c r="CR476" s="6" t="str">
        <f>IF($W476=CR$4,MAX(CR$1:CR475)+1,"")</f>
        <v/>
      </c>
      <c r="CS476" s="6" t="str">
        <f>IF($W476=CS$4,MAX(CS$1:CS475)+1,"")</f>
        <v/>
      </c>
      <c r="CT476" s="5">
        <f t="shared" si="110"/>
        <v>63</v>
      </c>
      <c r="CU476" s="6" t="str">
        <f t="shared" si="111"/>
        <v>1709901845337</v>
      </c>
      <c r="CV476" s="5" t="str">
        <f t="shared" si="112"/>
        <v>เด็กหญิง</v>
      </c>
      <c r="CW476" s="5" t="str" cm="1">
        <f t="array" ref="CW476">RIGHT(F476,MIN(LEN(SUBSTITUTE(F476,รายชื่อนักเรียนแยกห้อง!$AD$5:$AD$8,""))))</f>
        <v>สิรินดา</v>
      </c>
      <c r="CX476" s="6" t="str">
        <f t="shared" si="113"/>
        <v/>
      </c>
      <c r="CY476" s="6">
        <f t="shared" si="114"/>
        <v>0</v>
      </c>
      <c r="CZ476" s="5" t="str">
        <f t="shared" si="115"/>
        <v>มัธยมศึกษาปีที่ 3/4-</v>
      </c>
      <c r="DA476" s="5" t="str">
        <f t="shared" si="116"/>
        <v>มัธยมศึกษาปีที่ 3/4-0</v>
      </c>
      <c r="DC476" s="6" t="str">
        <f>IF(DB476="วิทย์-คณิต (เตรียมวิศวะ)",MAX($DC$1:DC475)+1,"")</f>
        <v/>
      </c>
      <c r="DD476" s="6" t="str">
        <f>IF(DB476="วิทย์-คณิต (วิทยาศาสตร์สุขภาพ)",MAX($DD$1:DD475)+1,"")</f>
        <v/>
      </c>
      <c r="DE476" s="6" t="str">
        <f>IF(DB476="ศิลป์การจัดการธุรกิจการค้าสมัยใหม่",MAX($DE$1:DE475)+1,"")</f>
        <v/>
      </c>
      <c r="DF476" s="6" t="str">
        <f>IF(DB476="ศิลป์ภาษาจีนเพื่อธุรกิจ 4.0",MAX($DF$1:DF475)+1,"")</f>
        <v/>
      </c>
      <c r="DG476" s="6" t="str">
        <f>IF(DB476="ศิลป์ภาษาอังกฤษเพื่อการสื่อสารธุรกิจ",MAX($DG$1:DG475)+1,"")</f>
        <v/>
      </c>
      <c r="DH476" s="6" t="str">
        <f>IF(DB476="นวัตกรรมการจัดการเกษตร",MAX($DH$1:DH475)+1,"")</f>
        <v/>
      </c>
      <c r="DI476" s="5">
        <f t="shared" si="117"/>
        <v>0</v>
      </c>
      <c r="DJ476" s="5" t="str">
        <f t="shared" si="118"/>
        <v>มัธยมศึกษาปีที่ 3/4-25</v>
      </c>
      <c r="DK476" s="5" t="str">
        <f t="shared" si="119"/>
        <v>-0</v>
      </c>
      <c r="DL476" s="5" t="str">
        <f t="shared" si="120"/>
        <v>มัธยมศึกษาปีที่ 3</v>
      </c>
    </row>
    <row r="477" spans="1:116">
      <c r="A477" s="5" t="str">
        <f t="shared" si="106"/>
        <v>มัธยมศึกษาปีที่ 3/4-26</v>
      </c>
      <c r="B477" s="5" t="str">
        <f t="shared" si="107"/>
        <v>ช68309-64</v>
      </c>
      <c r="C477" s="5" t="str">
        <f t="shared" si="108"/>
        <v>-0</v>
      </c>
      <c r="D477" s="8">
        <v>26</v>
      </c>
      <c r="E477" s="9" t="s">
        <v>1231</v>
      </c>
      <c r="F477" s="3" t="s">
        <v>2117</v>
      </c>
      <c r="G477" s="3" t="s">
        <v>1232</v>
      </c>
      <c r="H477" s="11">
        <v>1</v>
      </c>
      <c r="I477" s="11">
        <v>7</v>
      </c>
      <c r="J477" s="11">
        <v>0</v>
      </c>
      <c r="K477" s="11">
        <v>0</v>
      </c>
      <c r="L477" s="11">
        <v>4</v>
      </c>
      <c r="M477" s="11">
        <v>0</v>
      </c>
      <c r="N477" s="11">
        <v>1</v>
      </c>
      <c r="O477" s="11">
        <v>4</v>
      </c>
      <c r="P477" s="11">
        <v>3</v>
      </c>
      <c r="Q477" s="11">
        <v>0</v>
      </c>
      <c r="R477" s="11">
        <v>0</v>
      </c>
      <c r="S477" s="11">
        <v>3</v>
      </c>
      <c r="T477" s="11">
        <v>2</v>
      </c>
      <c r="U477" s="11" t="s">
        <v>586</v>
      </c>
      <c r="W477" s="6" t="str">
        <f>IF(X477="","",IF(X477=รายชื่อชมรม!$B$23,รายชื่อชมรม!$A$23,IF(X477=รายชื่อชมรม!$B$24,รายชื่อชมรม!$A$24,IF(X477=รายชื่อชมรม!$B$25,รายชื่อชมรม!$A$25,IF(X477=รายชื่อชมรม!$B$26,รายชื่อชมรม!$A$26,IF(X477=รายชื่อชมรม!$B$27,รายชื่อชมรม!$A$27,IF(X477=รายชื่อชมรม!$B$28,รายชื่อชมรม!$A$28,IF(X477=รายชื่อชมรม!$B$29,รายชื่อชมรม!$A$29,IF(X477=รายชื่อชมรม!$B$30,รายชื่อชมรม!$A$30,IF(X477=รายชื่อชมรม!$B$31,รายชื่อชมรม!$A$31,IF(X477=รายชื่อชมรม!$B$32,รายชื่อชมรม!$A$32,"-")))))))))))</f>
        <v>ช68309</v>
      </c>
      <c r="X477" s="6" t="s">
        <v>1410</v>
      </c>
      <c r="Y477" s="6" t="str">
        <f>IF(W477=0,"",IF(W477="-","",IF(W477="","",VLOOKUP(W477,รายชื่อชมรม!$A$3:$F$83,3,FALSE))))</f>
        <v>นางสาวจันทนา  เกิดจันทร์ตรง</v>
      </c>
      <c r="Z477" s="6" t="str">
        <f>IF(Y477=$Z$4,MAX(Z$1:$Z476)+1,"")</f>
        <v/>
      </c>
      <c r="AA477" s="6" t="str">
        <f>IF($Y477=AA$4,MAX(AA$1:AA476)+1,"")</f>
        <v/>
      </c>
      <c r="AB477" s="6" t="str">
        <f>IF($Y477=AB$4,MAX(AB$1:AB476)+1,"")</f>
        <v/>
      </c>
      <c r="AC477" s="6" t="str">
        <f>IF($Y477=AC$4,MAX(AC$1:AC476)+1,"")</f>
        <v/>
      </c>
      <c r="AD477" s="6" t="str">
        <f>IF($Y477=AD$4,MAX(AD$1:AD476)+1,"")</f>
        <v/>
      </c>
      <c r="AE477" s="6" t="str">
        <f>IF($Y477=AE$4,MAX(AE$1:AE476)+1,"")</f>
        <v/>
      </c>
      <c r="AF477" s="6" t="str">
        <f>IF($Y477=AF$4,MAX(AF$1:AF476)+1,"")</f>
        <v/>
      </c>
      <c r="AG477" s="6" t="str">
        <f>IF($Y477=AG$4,MAX(AG$1:AG476)+1,"")</f>
        <v/>
      </c>
      <c r="AH477" s="6">
        <f>IF($Y477=AH$4,MAX(AH$1:AH476)+1,"")</f>
        <v>132</v>
      </c>
      <c r="AI477" s="5">
        <f t="shared" si="109"/>
        <v>132</v>
      </c>
      <c r="AK477" s="6" t="str">
        <f>IF($W477=AK$4,MAX(AK$1:AK476)+1,"")</f>
        <v/>
      </c>
      <c r="AL477" s="6" t="str">
        <f>IF($W477=AL$4,MAX(AL$1:AL476)+1,"")</f>
        <v/>
      </c>
      <c r="AM477" s="6" t="str">
        <f>IF($W477=AM$4,MAX(AM$1:AM476)+1,"")</f>
        <v/>
      </c>
      <c r="AN477" s="6" t="str">
        <f>IF($W477=AN$4,MAX(AN$1:AN476)+1,"")</f>
        <v/>
      </c>
      <c r="AO477" s="6" t="str">
        <f>IF($W477=AO$4,MAX(AO$1:AO476)+1,"")</f>
        <v/>
      </c>
      <c r="AP477" s="6" t="str">
        <f>IF($W477=AP$4,MAX(AP$1:AP476)+1,"")</f>
        <v/>
      </c>
      <c r="AQ477" s="6" t="str">
        <f>IF($W477=AQ$4,MAX(AQ$1:AQ476)+1,"")</f>
        <v/>
      </c>
      <c r="AR477" s="6" t="str">
        <f>IF($W477=AR$4,MAX(AR$1:AR476)+1,"")</f>
        <v/>
      </c>
      <c r="AS477" s="6" t="str">
        <f>IF($W477=AS$4,MAX(AS$1:AS476)+1,"")</f>
        <v/>
      </c>
      <c r="AT477" s="6" t="str">
        <f>IF($W477=AT$4,MAX(AT$1:AT476)+1,"")</f>
        <v/>
      </c>
      <c r="AU477" s="6" t="str">
        <f>IF($W477=AU$4,MAX(AU$1:AU476)+1,"")</f>
        <v/>
      </c>
      <c r="AV477" s="6" t="str">
        <f>IF($W477=AV$4,MAX(AV$1:AV476)+1,"")</f>
        <v/>
      </c>
      <c r="AW477" s="6" t="str">
        <f>IF($W477=AW$4,MAX(AW$1:AW476)+1,"")</f>
        <v/>
      </c>
      <c r="AX477" s="6" t="str">
        <f>IF($W477=AX$4,MAX(AX$1:AX476)+1,"")</f>
        <v/>
      </c>
      <c r="AY477" s="6" t="str">
        <f>IF($W477=AY$4,MAX(AY$1:AY476)+1,"")</f>
        <v/>
      </c>
      <c r="AZ477" s="6" t="str">
        <f>IF($W477=AZ$4,MAX(AZ$1:AZ476)+1,"")</f>
        <v/>
      </c>
      <c r="BA477" s="6" t="str">
        <f>IF($W477=BA$4,MAX(BA$1:BA476)+1,"")</f>
        <v/>
      </c>
      <c r="BB477" s="6" t="str">
        <f>IF($W477=BB$4,MAX(BB$1:BB476)+1,"")</f>
        <v/>
      </c>
      <c r="BC477" s="6" t="str">
        <f>IF($W477=BC$4,MAX(BC$1:BC476)+1,"")</f>
        <v/>
      </c>
      <c r="BD477" s="6" t="str">
        <f>IF($W477=BD$4,MAX(BD$1:BD476)+1,"")</f>
        <v/>
      </c>
      <c r="BE477" s="6" t="str">
        <f>IF($W477=BE$4,MAX(BE$1:BE476)+1,"")</f>
        <v/>
      </c>
      <c r="BF477" s="6" t="str">
        <f>IF($W477=BF$4,MAX(BF$1:BF476)+1,"")</f>
        <v/>
      </c>
      <c r="BG477" s="6" t="str">
        <f>IF($W477=BG$4,MAX(BG$1:BG476)+1,"")</f>
        <v/>
      </c>
      <c r="BH477" s="6" t="str">
        <f>IF($W477=BH$4,MAX(BH$1:BH476)+1,"")</f>
        <v/>
      </c>
      <c r="BI477" s="6" t="str">
        <f>IF($W477=BI$4,MAX(BI$1:BI476)+1,"")</f>
        <v/>
      </c>
      <c r="BJ477" s="6" t="str">
        <f>IF($W477=BJ$4,MAX(BJ$1:BJ476)+1,"")</f>
        <v/>
      </c>
      <c r="BK477" s="6" t="str">
        <f>IF($W477=BK$4,MAX(BK$1:BK476)+1,"")</f>
        <v/>
      </c>
      <c r="BL477" s="6" t="str">
        <f>IF($W477=BL$4,MAX(BL$1:BL476)+1,"")</f>
        <v/>
      </c>
      <c r="BM477" s="6" t="str">
        <f>IF($W477=BM$4,MAX(BM$1:BM476)+1,"")</f>
        <v/>
      </c>
      <c r="BN477" s="6">
        <f>IF($W477=BN$4,MAX(BN$1:BN476)+1,"")</f>
        <v>64</v>
      </c>
      <c r="BO477" s="6" t="str">
        <f>IF($W477=BO$4,MAX(BO$1:BO476)+1,"")</f>
        <v/>
      </c>
      <c r="BP477" s="6" t="str">
        <f>IF($W477=BP$4,MAX(BP$1:BP476)+1,"")</f>
        <v/>
      </c>
      <c r="BQ477" s="6" t="str">
        <f>IF($W477=BQ$4,MAX(BQ$1:BQ476)+1,"")</f>
        <v/>
      </c>
      <c r="BR477" s="6" t="str">
        <f>IF($W477=BR$4,MAX(BR$1:BR476)+1,"")</f>
        <v/>
      </c>
      <c r="BS477" s="6" t="str">
        <f>IF($W477=BS$4,MAX(BS$1:BS476)+1,"")</f>
        <v/>
      </c>
      <c r="BT477" s="6" t="str">
        <f>IF($W477=BT$4,MAX(BT$1:BT476)+1,"")</f>
        <v/>
      </c>
      <c r="BU477" s="6" t="str">
        <f>IF($W477=BU$4,MAX(BU$1:BU476)+1,"")</f>
        <v/>
      </c>
      <c r="BV477" s="6" t="str">
        <f>IF($W477=BV$4,MAX(BV$1:BV476)+1,"")</f>
        <v/>
      </c>
      <c r="BW477" s="6" t="str">
        <f>IF($W477=BW$4,MAX(BW$1:BW476)+1,"")</f>
        <v/>
      </c>
      <c r="BX477" s="6" t="str">
        <f>IF($W477=BX$4,MAX(BX$1:BX476)+1,"")</f>
        <v/>
      </c>
      <c r="BY477" s="6" t="str">
        <f>IF($W477=BY$4,MAX(BY$1:BY476)+1,"")</f>
        <v/>
      </c>
      <c r="BZ477" s="6" t="str">
        <f>IF($W477=BZ$4,MAX(BZ$1:BZ476)+1,"")</f>
        <v/>
      </c>
      <c r="CA477" s="6" t="str">
        <f>IF($W477=CA$4,MAX(CA$1:CA476)+1,"")</f>
        <v/>
      </c>
      <c r="CB477" s="6" t="str">
        <f>IF($W477=CB$4,MAX(CB$1:CB476)+1,"")</f>
        <v/>
      </c>
      <c r="CC477" s="6" t="str">
        <f>IF($W477=CC$4,MAX(CC$1:CC476)+1,"")</f>
        <v/>
      </c>
      <c r="CD477" s="6" t="str">
        <f>IF($W477=CD$4,MAX(CD$1:CD476)+1,"")</f>
        <v/>
      </c>
      <c r="CE477" s="6" t="str">
        <f>IF($W477=CE$4,MAX(CE$1:CE476)+1,"")</f>
        <v/>
      </c>
      <c r="CF477" s="6" t="str">
        <f>IF($W477=CF$4,MAX(CF$1:CF476)+1,"")</f>
        <v/>
      </c>
      <c r="CG477" s="6" t="str">
        <f>IF($W477=CG$4,MAX(CG$1:CG476)+1,"")</f>
        <v/>
      </c>
      <c r="CH477" s="6" t="str">
        <f>IF($W477=CH$4,MAX(CH$1:CH476)+1,"")</f>
        <v/>
      </c>
      <c r="CI477" s="6" t="str">
        <f>IF($W477=CI$4,MAX(CI$1:CI476)+1,"")</f>
        <v/>
      </c>
      <c r="CJ477" s="6" t="str">
        <f>IF($W477=CJ$4,MAX(CJ$1:CJ476)+1,"")</f>
        <v/>
      </c>
      <c r="CK477" s="6" t="str">
        <f>IF($W477=CK$4,MAX(CK$1:CK476)+1,"")</f>
        <v/>
      </c>
      <c r="CL477" s="6" t="str">
        <f>IF($W477=CL$4,MAX(CL$1:CL476)+1,"")</f>
        <v/>
      </c>
      <c r="CM477" s="6" t="str">
        <f>IF($W477=CM$4,MAX(CM$1:CM476)+1,"")</f>
        <v/>
      </c>
      <c r="CN477" s="6" t="str">
        <f>IF($W477=CN$4,MAX(CN$1:CN476)+1,"")</f>
        <v/>
      </c>
      <c r="CO477" s="6" t="str">
        <f>IF($W477=CO$4,MAX(CO$1:CO476)+1,"")</f>
        <v/>
      </c>
      <c r="CP477" s="6" t="str">
        <f>IF($W477=CP$4,MAX(CP$1:CP476)+1,"")</f>
        <v/>
      </c>
      <c r="CQ477" s="6" t="str">
        <f>IF($W477=CQ$4,MAX(CQ$1:CQ476)+1,"")</f>
        <v/>
      </c>
      <c r="CR477" s="6" t="str">
        <f>IF($W477=CR$4,MAX(CR$1:CR476)+1,"")</f>
        <v/>
      </c>
      <c r="CS477" s="6" t="str">
        <f>IF($W477=CS$4,MAX(CS$1:CS476)+1,"")</f>
        <v/>
      </c>
      <c r="CT477" s="5">
        <f t="shared" si="110"/>
        <v>64</v>
      </c>
      <c r="CU477" s="6" t="str">
        <f t="shared" si="111"/>
        <v>1700401430032</v>
      </c>
      <c r="CV477" s="5" t="str">
        <f t="shared" si="112"/>
        <v>เด็กหญิง</v>
      </c>
      <c r="CW477" s="5" t="str" cm="1">
        <f t="array" ref="CW477">RIGHT(F477,MIN(LEN(SUBSTITUTE(F477,รายชื่อนักเรียนแยกห้อง!$AD$5:$AD$8,""))))</f>
        <v xml:space="preserve">พิมพ์ธาดา  </v>
      </c>
      <c r="CX477" s="6" t="str">
        <f t="shared" si="113"/>
        <v/>
      </c>
      <c r="CY477" s="6">
        <f t="shared" si="114"/>
        <v>0</v>
      </c>
      <c r="CZ477" s="5" t="str">
        <f t="shared" si="115"/>
        <v>มัธยมศึกษาปีที่ 3/4-</v>
      </c>
      <c r="DA477" s="5" t="str">
        <f t="shared" si="116"/>
        <v>มัธยมศึกษาปีที่ 3/4-0</v>
      </c>
      <c r="DC477" s="6" t="str">
        <f>IF(DB477="วิทย์-คณิต (เตรียมวิศวะ)",MAX($DC$1:DC476)+1,"")</f>
        <v/>
      </c>
      <c r="DD477" s="6" t="str">
        <f>IF(DB477="วิทย์-คณิต (วิทยาศาสตร์สุขภาพ)",MAX($DD$1:DD476)+1,"")</f>
        <v/>
      </c>
      <c r="DE477" s="6" t="str">
        <f>IF(DB477="ศิลป์การจัดการธุรกิจการค้าสมัยใหม่",MAX($DE$1:DE476)+1,"")</f>
        <v/>
      </c>
      <c r="DF477" s="6" t="str">
        <f>IF(DB477="ศิลป์ภาษาจีนเพื่อธุรกิจ 4.0",MAX($DF$1:DF476)+1,"")</f>
        <v/>
      </c>
      <c r="DG477" s="6" t="str">
        <f>IF(DB477="ศิลป์ภาษาอังกฤษเพื่อการสื่อสารธุรกิจ",MAX($DG$1:DG476)+1,"")</f>
        <v/>
      </c>
      <c r="DH477" s="6" t="str">
        <f>IF(DB477="นวัตกรรมการจัดการเกษตร",MAX($DH$1:DH476)+1,"")</f>
        <v/>
      </c>
      <c r="DI477" s="5">
        <f t="shared" si="117"/>
        <v>0</v>
      </c>
      <c r="DJ477" s="5" t="str">
        <f t="shared" si="118"/>
        <v>มัธยมศึกษาปีที่ 3/4-26</v>
      </c>
      <c r="DK477" s="5" t="str">
        <f t="shared" si="119"/>
        <v>-0</v>
      </c>
      <c r="DL477" s="5" t="str">
        <f t="shared" si="120"/>
        <v>มัธยมศึกษาปีที่ 3</v>
      </c>
    </row>
    <row r="478" spans="1:116">
      <c r="A478" s="5" t="str">
        <f t="shared" si="106"/>
        <v>มัธยมศึกษาปีที่ 3/4-27</v>
      </c>
      <c r="B478" s="5" t="str">
        <f t="shared" si="107"/>
        <v>ช68309-65</v>
      </c>
      <c r="C478" s="5" t="str">
        <f t="shared" si="108"/>
        <v>-0</v>
      </c>
      <c r="D478" s="8">
        <v>27</v>
      </c>
      <c r="E478" s="9" t="s">
        <v>1233</v>
      </c>
      <c r="F478" s="3" t="s">
        <v>939</v>
      </c>
      <c r="G478" s="3" t="s">
        <v>1234</v>
      </c>
      <c r="H478" s="11">
        <v>1</v>
      </c>
      <c r="I478" s="11">
        <v>7</v>
      </c>
      <c r="J478" s="11">
        <v>0</v>
      </c>
      <c r="K478" s="11">
        <v>9</v>
      </c>
      <c r="L478" s="11">
        <v>9</v>
      </c>
      <c r="M478" s="11">
        <v>0</v>
      </c>
      <c r="N478" s="11">
        <v>1</v>
      </c>
      <c r="O478" s="11">
        <v>8</v>
      </c>
      <c r="P478" s="11">
        <v>7</v>
      </c>
      <c r="Q478" s="11">
        <v>0</v>
      </c>
      <c r="R478" s="11">
        <v>3</v>
      </c>
      <c r="S478" s="11">
        <v>9</v>
      </c>
      <c r="T478" s="11">
        <v>1</v>
      </c>
      <c r="U478" s="11" t="s">
        <v>586</v>
      </c>
      <c r="W478" s="6" t="str">
        <f>IF(X478="","",IF(X478=รายชื่อชมรม!$B$23,รายชื่อชมรม!$A$23,IF(X478=รายชื่อชมรม!$B$24,รายชื่อชมรม!$A$24,IF(X478=รายชื่อชมรม!$B$25,รายชื่อชมรม!$A$25,IF(X478=รายชื่อชมรม!$B$26,รายชื่อชมรม!$A$26,IF(X478=รายชื่อชมรม!$B$27,รายชื่อชมรม!$A$27,IF(X478=รายชื่อชมรม!$B$28,รายชื่อชมรม!$A$28,IF(X478=รายชื่อชมรม!$B$29,รายชื่อชมรม!$A$29,IF(X478=รายชื่อชมรม!$B$30,รายชื่อชมรม!$A$30,IF(X478=รายชื่อชมรม!$B$31,รายชื่อชมรม!$A$31,IF(X478=รายชื่อชมรม!$B$32,รายชื่อชมรม!$A$32,"-")))))))))))</f>
        <v>ช68309</v>
      </c>
      <c r="X478" s="6" t="s">
        <v>1410</v>
      </c>
      <c r="Y478" s="6" t="str">
        <f>IF(W478=0,"",IF(W478="-","",IF(W478="","",VLOOKUP(W478,รายชื่อชมรม!$A$3:$F$83,3,FALSE))))</f>
        <v>นางสาวจันทนา  เกิดจันทร์ตรง</v>
      </c>
      <c r="Z478" s="6" t="str">
        <f>IF(Y478=$Z$4,MAX(Z$1:$Z477)+1,"")</f>
        <v/>
      </c>
      <c r="AA478" s="6" t="str">
        <f>IF($Y478=AA$4,MAX(AA$1:AA477)+1,"")</f>
        <v/>
      </c>
      <c r="AB478" s="6" t="str">
        <f>IF($Y478=AB$4,MAX(AB$1:AB477)+1,"")</f>
        <v/>
      </c>
      <c r="AC478" s="6" t="str">
        <f>IF($Y478=AC$4,MAX(AC$1:AC477)+1,"")</f>
        <v/>
      </c>
      <c r="AD478" s="6" t="str">
        <f>IF($Y478=AD$4,MAX(AD$1:AD477)+1,"")</f>
        <v/>
      </c>
      <c r="AE478" s="6" t="str">
        <f>IF($Y478=AE$4,MAX(AE$1:AE477)+1,"")</f>
        <v/>
      </c>
      <c r="AF478" s="6" t="str">
        <f>IF($Y478=AF$4,MAX(AF$1:AF477)+1,"")</f>
        <v/>
      </c>
      <c r="AG478" s="6" t="str">
        <f>IF($Y478=AG$4,MAX(AG$1:AG477)+1,"")</f>
        <v/>
      </c>
      <c r="AH478" s="6">
        <f>IF($Y478=AH$4,MAX(AH$1:AH477)+1,"")</f>
        <v>133</v>
      </c>
      <c r="AI478" s="5">
        <f t="shared" si="109"/>
        <v>133</v>
      </c>
      <c r="AK478" s="6" t="str">
        <f>IF($W478=AK$4,MAX(AK$1:AK477)+1,"")</f>
        <v/>
      </c>
      <c r="AL478" s="6" t="str">
        <f>IF($W478=AL$4,MAX(AL$1:AL477)+1,"")</f>
        <v/>
      </c>
      <c r="AM478" s="6" t="str">
        <f>IF($W478=AM$4,MAX(AM$1:AM477)+1,"")</f>
        <v/>
      </c>
      <c r="AN478" s="6" t="str">
        <f>IF($W478=AN$4,MAX(AN$1:AN477)+1,"")</f>
        <v/>
      </c>
      <c r="AO478" s="6" t="str">
        <f>IF($W478=AO$4,MAX(AO$1:AO477)+1,"")</f>
        <v/>
      </c>
      <c r="AP478" s="6" t="str">
        <f>IF($W478=AP$4,MAX(AP$1:AP477)+1,"")</f>
        <v/>
      </c>
      <c r="AQ478" s="6" t="str">
        <f>IF($W478=AQ$4,MAX(AQ$1:AQ477)+1,"")</f>
        <v/>
      </c>
      <c r="AR478" s="6" t="str">
        <f>IF($W478=AR$4,MAX(AR$1:AR477)+1,"")</f>
        <v/>
      </c>
      <c r="AS478" s="6" t="str">
        <f>IF($W478=AS$4,MAX(AS$1:AS477)+1,"")</f>
        <v/>
      </c>
      <c r="AT478" s="6" t="str">
        <f>IF($W478=AT$4,MAX(AT$1:AT477)+1,"")</f>
        <v/>
      </c>
      <c r="AU478" s="6" t="str">
        <f>IF($W478=AU$4,MAX(AU$1:AU477)+1,"")</f>
        <v/>
      </c>
      <c r="AV478" s="6" t="str">
        <f>IF($W478=AV$4,MAX(AV$1:AV477)+1,"")</f>
        <v/>
      </c>
      <c r="AW478" s="6" t="str">
        <f>IF($W478=AW$4,MAX(AW$1:AW477)+1,"")</f>
        <v/>
      </c>
      <c r="AX478" s="6" t="str">
        <f>IF($W478=AX$4,MAX(AX$1:AX477)+1,"")</f>
        <v/>
      </c>
      <c r="AY478" s="6" t="str">
        <f>IF($W478=AY$4,MAX(AY$1:AY477)+1,"")</f>
        <v/>
      </c>
      <c r="AZ478" s="6" t="str">
        <f>IF($W478=AZ$4,MAX(AZ$1:AZ477)+1,"")</f>
        <v/>
      </c>
      <c r="BA478" s="6" t="str">
        <f>IF($W478=BA$4,MAX(BA$1:BA477)+1,"")</f>
        <v/>
      </c>
      <c r="BB478" s="6" t="str">
        <f>IF($W478=BB$4,MAX(BB$1:BB477)+1,"")</f>
        <v/>
      </c>
      <c r="BC478" s="6" t="str">
        <f>IF($W478=BC$4,MAX(BC$1:BC477)+1,"")</f>
        <v/>
      </c>
      <c r="BD478" s="6" t="str">
        <f>IF($W478=BD$4,MAX(BD$1:BD477)+1,"")</f>
        <v/>
      </c>
      <c r="BE478" s="6" t="str">
        <f>IF($W478=BE$4,MAX(BE$1:BE477)+1,"")</f>
        <v/>
      </c>
      <c r="BF478" s="6" t="str">
        <f>IF($W478=BF$4,MAX(BF$1:BF477)+1,"")</f>
        <v/>
      </c>
      <c r="BG478" s="6" t="str">
        <f>IF($W478=BG$4,MAX(BG$1:BG477)+1,"")</f>
        <v/>
      </c>
      <c r="BH478" s="6" t="str">
        <f>IF($W478=BH$4,MAX(BH$1:BH477)+1,"")</f>
        <v/>
      </c>
      <c r="BI478" s="6" t="str">
        <f>IF($W478=BI$4,MAX(BI$1:BI477)+1,"")</f>
        <v/>
      </c>
      <c r="BJ478" s="6" t="str">
        <f>IF($W478=BJ$4,MAX(BJ$1:BJ477)+1,"")</f>
        <v/>
      </c>
      <c r="BK478" s="6" t="str">
        <f>IF($W478=BK$4,MAX(BK$1:BK477)+1,"")</f>
        <v/>
      </c>
      <c r="BL478" s="6" t="str">
        <f>IF($W478=BL$4,MAX(BL$1:BL477)+1,"")</f>
        <v/>
      </c>
      <c r="BM478" s="6" t="str">
        <f>IF($W478=BM$4,MAX(BM$1:BM477)+1,"")</f>
        <v/>
      </c>
      <c r="BN478" s="6">
        <f>IF($W478=BN$4,MAX(BN$1:BN477)+1,"")</f>
        <v>65</v>
      </c>
      <c r="BO478" s="6" t="str">
        <f>IF($W478=BO$4,MAX(BO$1:BO477)+1,"")</f>
        <v/>
      </c>
      <c r="BP478" s="6" t="str">
        <f>IF($W478=BP$4,MAX(BP$1:BP477)+1,"")</f>
        <v/>
      </c>
      <c r="BQ478" s="6" t="str">
        <f>IF($W478=BQ$4,MAX(BQ$1:BQ477)+1,"")</f>
        <v/>
      </c>
      <c r="BR478" s="6" t="str">
        <f>IF($W478=BR$4,MAX(BR$1:BR477)+1,"")</f>
        <v/>
      </c>
      <c r="BS478" s="6" t="str">
        <f>IF($W478=BS$4,MAX(BS$1:BS477)+1,"")</f>
        <v/>
      </c>
      <c r="BT478" s="6" t="str">
        <f>IF($W478=BT$4,MAX(BT$1:BT477)+1,"")</f>
        <v/>
      </c>
      <c r="BU478" s="6" t="str">
        <f>IF($W478=BU$4,MAX(BU$1:BU477)+1,"")</f>
        <v/>
      </c>
      <c r="BV478" s="6" t="str">
        <f>IF($W478=BV$4,MAX(BV$1:BV477)+1,"")</f>
        <v/>
      </c>
      <c r="BW478" s="6" t="str">
        <f>IF($W478=BW$4,MAX(BW$1:BW477)+1,"")</f>
        <v/>
      </c>
      <c r="BX478" s="6" t="str">
        <f>IF($W478=BX$4,MAX(BX$1:BX477)+1,"")</f>
        <v/>
      </c>
      <c r="BY478" s="6" t="str">
        <f>IF($W478=BY$4,MAX(BY$1:BY477)+1,"")</f>
        <v/>
      </c>
      <c r="BZ478" s="6" t="str">
        <f>IF($W478=BZ$4,MAX(BZ$1:BZ477)+1,"")</f>
        <v/>
      </c>
      <c r="CA478" s="6" t="str">
        <f>IF($W478=CA$4,MAX(CA$1:CA477)+1,"")</f>
        <v/>
      </c>
      <c r="CB478" s="6" t="str">
        <f>IF($W478=CB$4,MAX(CB$1:CB477)+1,"")</f>
        <v/>
      </c>
      <c r="CC478" s="6" t="str">
        <f>IF($W478=CC$4,MAX(CC$1:CC477)+1,"")</f>
        <v/>
      </c>
      <c r="CD478" s="6" t="str">
        <f>IF($W478=CD$4,MAX(CD$1:CD477)+1,"")</f>
        <v/>
      </c>
      <c r="CE478" s="6" t="str">
        <f>IF($W478=CE$4,MAX(CE$1:CE477)+1,"")</f>
        <v/>
      </c>
      <c r="CF478" s="6" t="str">
        <f>IF($W478=CF$4,MAX(CF$1:CF477)+1,"")</f>
        <v/>
      </c>
      <c r="CG478" s="6" t="str">
        <f>IF($W478=CG$4,MAX(CG$1:CG477)+1,"")</f>
        <v/>
      </c>
      <c r="CH478" s="6" t="str">
        <f>IF($W478=CH$4,MAX(CH$1:CH477)+1,"")</f>
        <v/>
      </c>
      <c r="CI478" s="6" t="str">
        <f>IF($W478=CI$4,MAX(CI$1:CI477)+1,"")</f>
        <v/>
      </c>
      <c r="CJ478" s="6" t="str">
        <f>IF($W478=CJ$4,MAX(CJ$1:CJ477)+1,"")</f>
        <v/>
      </c>
      <c r="CK478" s="6" t="str">
        <f>IF($W478=CK$4,MAX(CK$1:CK477)+1,"")</f>
        <v/>
      </c>
      <c r="CL478" s="6" t="str">
        <f>IF($W478=CL$4,MAX(CL$1:CL477)+1,"")</f>
        <v/>
      </c>
      <c r="CM478" s="6" t="str">
        <f>IF($W478=CM$4,MAX(CM$1:CM477)+1,"")</f>
        <v/>
      </c>
      <c r="CN478" s="6" t="str">
        <f>IF($W478=CN$4,MAX(CN$1:CN477)+1,"")</f>
        <v/>
      </c>
      <c r="CO478" s="6" t="str">
        <f>IF($W478=CO$4,MAX(CO$1:CO477)+1,"")</f>
        <v/>
      </c>
      <c r="CP478" s="6" t="str">
        <f>IF($W478=CP$4,MAX(CP$1:CP477)+1,"")</f>
        <v/>
      </c>
      <c r="CQ478" s="6" t="str">
        <f>IF($W478=CQ$4,MAX(CQ$1:CQ477)+1,"")</f>
        <v/>
      </c>
      <c r="CR478" s="6" t="str">
        <f>IF($W478=CR$4,MAX(CR$1:CR477)+1,"")</f>
        <v/>
      </c>
      <c r="CS478" s="6" t="str">
        <f>IF($W478=CS$4,MAX(CS$1:CS477)+1,"")</f>
        <v/>
      </c>
      <c r="CT478" s="5">
        <f t="shared" si="110"/>
        <v>65</v>
      </c>
      <c r="CU478" s="6" t="str">
        <f t="shared" si="111"/>
        <v>1709901870391</v>
      </c>
      <c r="CV478" s="5" t="str">
        <f t="shared" si="112"/>
        <v>เด็กหญิง</v>
      </c>
      <c r="CW478" s="5" t="str" cm="1">
        <f t="array" ref="CW478">RIGHT(F478,MIN(LEN(SUBSTITUTE(F478,รายชื่อนักเรียนแยกห้อง!$AD$5:$AD$8,""))))</f>
        <v>วรกานต์</v>
      </c>
      <c r="CX478" s="6" t="str">
        <f t="shared" si="113"/>
        <v/>
      </c>
      <c r="CY478" s="6">
        <f t="shared" si="114"/>
        <v>0</v>
      </c>
      <c r="CZ478" s="5" t="str">
        <f t="shared" si="115"/>
        <v>มัธยมศึกษาปีที่ 3/4-</v>
      </c>
      <c r="DA478" s="5" t="str">
        <f t="shared" si="116"/>
        <v>มัธยมศึกษาปีที่ 3/4-0</v>
      </c>
      <c r="DC478" s="6" t="str">
        <f>IF(DB478="วิทย์-คณิต (เตรียมวิศวะ)",MAX($DC$1:DC477)+1,"")</f>
        <v/>
      </c>
      <c r="DD478" s="6" t="str">
        <f>IF(DB478="วิทย์-คณิต (วิทยาศาสตร์สุขภาพ)",MAX($DD$1:DD477)+1,"")</f>
        <v/>
      </c>
      <c r="DE478" s="6" t="str">
        <f>IF(DB478="ศิลป์การจัดการธุรกิจการค้าสมัยใหม่",MAX($DE$1:DE477)+1,"")</f>
        <v/>
      </c>
      <c r="DF478" s="6" t="str">
        <f>IF(DB478="ศิลป์ภาษาจีนเพื่อธุรกิจ 4.0",MAX($DF$1:DF477)+1,"")</f>
        <v/>
      </c>
      <c r="DG478" s="6" t="str">
        <f>IF(DB478="ศิลป์ภาษาอังกฤษเพื่อการสื่อสารธุรกิจ",MAX($DG$1:DG477)+1,"")</f>
        <v/>
      </c>
      <c r="DH478" s="6" t="str">
        <f>IF(DB478="นวัตกรรมการจัดการเกษตร",MAX($DH$1:DH477)+1,"")</f>
        <v/>
      </c>
      <c r="DI478" s="5">
        <f t="shared" si="117"/>
        <v>0</v>
      </c>
      <c r="DJ478" s="5" t="str">
        <f t="shared" si="118"/>
        <v>มัธยมศึกษาปีที่ 3/4-27</v>
      </c>
      <c r="DK478" s="5" t="str">
        <f t="shared" si="119"/>
        <v>-0</v>
      </c>
      <c r="DL478" s="5" t="str">
        <f t="shared" si="120"/>
        <v>มัธยมศึกษาปีที่ 3</v>
      </c>
    </row>
    <row r="479" spans="1:116">
      <c r="A479" s="5" t="str">
        <f t="shared" si="106"/>
        <v>มัธยมศึกษาปีที่ 3/4-28</v>
      </c>
      <c r="B479" s="5" t="str">
        <f t="shared" si="107"/>
        <v>ช68309-66</v>
      </c>
      <c r="C479" s="5" t="str">
        <f t="shared" si="108"/>
        <v>-0</v>
      </c>
      <c r="D479" s="8">
        <v>28</v>
      </c>
      <c r="E479" s="9" t="s">
        <v>1235</v>
      </c>
      <c r="F479" s="3" t="s">
        <v>2118</v>
      </c>
      <c r="G479" s="3" t="s">
        <v>1236</v>
      </c>
      <c r="H479" s="11">
        <v>1</v>
      </c>
      <c r="I479" s="11">
        <v>7</v>
      </c>
      <c r="J479" s="11">
        <v>0</v>
      </c>
      <c r="K479" s="11">
        <v>9</v>
      </c>
      <c r="L479" s="11">
        <v>9</v>
      </c>
      <c r="M479" s="11">
        <v>0</v>
      </c>
      <c r="N479" s="11">
        <v>1</v>
      </c>
      <c r="O479" s="11">
        <v>8</v>
      </c>
      <c r="P479" s="11">
        <v>3</v>
      </c>
      <c r="Q479" s="11">
        <v>7</v>
      </c>
      <c r="R479" s="11">
        <v>2</v>
      </c>
      <c r="S479" s="11">
        <v>2</v>
      </c>
      <c r="T479" s="11">
        <v>9</v>
      </c>
      <c r="U479" s="11" t="s">
        <v>586</v>
      </c>
      <c r="W479" s="6" t="str">
        <f>IF(X479="","",IF(X479=รายชื่อชมรม!$B$23,รายชื่อชมรม!$A$23,IF(X479=รายชื่อชมรม!$B$24,รายชื่อชมรม!$A$24,IF(X479=รายชื่อชมรม!$B$25,รายชื่อชมรม!$A$25,IF(X479=รายชื่อชมรม!$B$26,รายชื่อชมรม!$A$26,IF(X479=รายชื่อชมรม!$B$27,รายชื่อชมรม!$A$27,IF(X479=รายชื่อชมรม!$B$28,รายชื่อชมรม!$A$28,IF(X479=รายชื่อชมรม!$B$29,รายชื่อชมรม!$A$29,IF(X479=รายชื่อชมรม!$B$30,รายชื่อชมรม!$A$30,IF(X479=รายชื่อชมรม!$B$31,รายชื่อชมรม!$A$31,IF(X479=รายชื่อชมรม!$B$32,รายชื่อชมรม!$A$32,"-")))))))))))</f>
        <v>ช68309</v>
      </c>
      <c r="X479" s="6" t="s">
        <v>1410</v>
      </c>
      <c r="Y479" s="6" t="str">
        <f>IF(W479=0,"",IF(W479="-","",IF(W479="","",VLOOKUP(W479,รายชื่อชมรม!$A$3:$F$83,3,FALSE))))</f>
        <v>นางสาวจันทนา  เกิดจันทร์ตรง</v>
      </c>
      <c r="Z479" s="6" t="str">
        <f>IF(Y479=$Z$4,MAX(Z$1:$Z478)+1,"")</f>
        <v/>
      </c>
      <c r="AA479" s="6" t="str">
        <f>IF($Y479=AA$4,MAX(AA$1:AA478)+1,"")</f>
        <v/>
      </c>
      <c r="AB479" s="6" t="str">
        <f>IF($Y479=AB$4,MAX(AB$1:AB478)+1,"")</f>
        <v/>
      </c>
      <c r="AC479" s="6" t="str">
        <f>IF($Y479=AC$4,MAX(AC$1:AC478)+1,"")</f>
        <v/>
      </c>
      <c r="AD479" s="6" t="str">
        <f>IF($Y479=AD$4,MAX(AD$1:AD478)+1,"")</f>
        <v/>
      </c>
      <c r="AE479" s="6" t="str">
        <f>IF($Y479=AE$4,MAX(AE$1:AE478)+1,"")</f>
        <v/>
      </c>
      <c r="AF479" s="6" t="str">
        <f>IF($Y479=AF$4,MAX(AF$1:AF478)+1,"")</f>
        <v/>
      </c>
      <c r="AG479" s="6" t="str">
        <f>IF($Y479=AG$4,MAX(AG$1:AG478)+1,"")</f>
        <v/>
      </c>
      <c r="AH479" s="6">
        <f>IF($Y479=AH$4,MAX(AH$1:AH478)+1,"")</f>
        <v>134</v>
      </c>
      <c r="AI479" s="5">
        <f t="shared" si="109"/>
        <v>134</v>
      </c>
      <c r="AK479" s="6" t="str">
        <f>IF($W479=AK$4,MAX(AK$1:AK478)+1,"")</f>
        <v/>
      </c>
      <c r="AL479" s="6" t="str">
        <f>IF($W479=AL$4,MAX(AL$1:AL478)+1,"")</f>
        <v/>
      </c>
      <c r="AM479" s="6" t="str">
        <f>IF($W479=AM$4,MAX(AM$1:AM478)+1,"")</f>
        <v/>
      </c>
      <c r="AN479" s="6" t="str">
        <f>IF($W479=AN$4,MAX(AN$1:AN478)+1,"")</f>
        <v/>
      </c>
      <c r="AO479" s="6" t="str">
        <f>IF($W479=AO$4,MAX(AO$1:AO478)+1,"")</f>
        <v/>
      </c>
      <c r="AP479" s="6" t="str">
        <f>IF($W479=AP$4,MAX(AP$1:AP478)+1,"")</f>
        <v/>
      </c>
      <c r="AQ479" s="6" t="str">
        <f>IF($W479=AQ$4,MAX(AQ$1:AQ478)+1,"")</f>
        <v/>
      </c>
      <c r="AR479" s="6" t="str">
        <f>IF($W479=AR$4,MAX(AR$1:AR478)+1,"")</f>
        <v/>
      </c>
      <c r="AS479" s="6" t="str">
        <f>IF($W479=AS$4,MAX(AS$1:AS478)+1,"")</f>
        <v/>
      </c>
      <c r="AT479" s="6" t="str">
        <f>IF($W479=AT$4,MAX(AT$1:AT478)+1,"")</f>
        <v/>
      </c>
      <c r="AU479" s="6" t="str">
        <f>IF($W479=AU$4,MAX(AU$1:AU478)+1,"")</f>
        <v/>
      </c>
      <c r="AV479" s="6" t="str">
        <f>IF($W479=AV$4,MAX(AV$1:AV478)+1,"")</f>
        <v/>
      </c>
      <c r="AW479" s="6" t="str">
        <f>IF($W479=AW$4,MAX(AW$1:AW478)+1,"")</f>
        <v/>
      </c>
      <c r="AX479" s="6" t="str">
        <f>IF($W479=AX$4,MAX(AX$1:AX478)+1,"")</f>
        <v/>
      </c>
      <c r="AY479" s="6" t="str">
        <f>IF($W479=AY$4,MAX(AY$1:AY478)+1,"")</f>
        <v/>
      </c>
      <c r="AZ479" s="6" t="str">
        <f>IF($W479=AZ$4,MAX(AZ$1:AZ478)+1,"")</f>
        <v/>
      </c>
      <c r="BA479" s="6" t="str">
        <f>IF($W479=BA$4,MAX(BA$1:BA478)+1,"")</f>
        <v/>
      </c>
      <c r="BB479" s="6" t="str">
        <f>IF($W479=BB$4,MAX(BB$1:BB478)+1,"")</f>
        <v/>
      </c>
      <c r="BC479" s="6" t="str">
        <f>IF($W479=BC$4,MAX(BC$1:BC478)+1,"")</f>
        <v/>
      </c>
      <c r="BD479" s="6" t="str">
        <f>IF($W479=BD$4,MAX(BD$1:BD478)+1,"")</f>
        <v/>
      </c>
      <c r="BE479" s="6" t="str">
        <f>IF($W479=BE$4,MAX(BE$1:BE478)+1,"")</f>
        <v/>
      </c>
      <c r="BF479" s="6" t="str">
        <f>IF($W479=BF$4,MAX(BF$1:BF478)+1,"")</f>
        <v/>
      </c>
      <c r="BG479" s="6" t="str">
        <f>IF($W479=BG$4,MAX(BG$1:BG478)+1,"")</f>
        <v/>
      </c>
      <c r="BH479" s="6" t="str">
        <f>IF($W479=BH$4,MAX(BH$1:BH478)+1,"")</f>
        <v/>
      </c>
      <c r="BI479" s="6" t="str">
        <f>IF($W479=BI$4,MAX(BI$1:BI478)+1,"")</f>
        <v/>
      </c>
      <c r="BJ479" s="6" t="str">
        <f>IF($W479=BJ$4,MAX(BJ$1:BJ478)+1,"")</f>
        <v/>
      </c>
      <c r="BK479" s="6" t="str">
        <f>IF($W479=BK$4,MAX(BK$1:BK478)+1,"")</f>
        <v/>
      </c>
      <c r="BL479" s="6" t="str">
        <f>IF($W479=BL$4,MAX(BL$1:BL478)+1,"")</f>
        <v/>
      </c>
      <c r="BM479" s="6" t="str">
        <f>IF($W479=BM$4,MAX(BM$1:BM478)+1,"")</f>
        <v/>
      </c>
      <c r="BN479" s="6">
        <f>IF($W479=BN$4,MAX(BN$1:BN478)+1,"")</f>
        <v>66</v>
      </c>
      <c r="BO479" s="6" t="str">
        <f>IF($W479=BO$4,MAX(BO$1:BO478)+1,"")</f>
        <v/>
      </c>
      <c r="BP479" s="6" t="str">
        <f>IF($W479=BP$4,MAX(BP$1:BP478)+1,"")</f>
        <v/>
      </c>
      <c r="BQ479" s="6" t="str">
        <f>IF($W479=BQ$4,MAX(BQ$1:BQ478)+1,"")</f>
        <v/>
      </c>
      <c r="BR479" s="6" t="str">
        <f>IF($W479=BR$4,MAX(BR$1:BR478)+1,"")</f>
        <v/>
      </c>
      <c r="BS479" s="6" t="str">
        <f>IF($W479=BS$4,MAX(BS$1:BS478)+1,"")</f>
        <v/>
      </c>
      <c r="BT479" s="6" t="str">
        <f>IF($W479=BT$4,MAX(BT$1:BT478)+1,"")</f>
        <v/>
      </c>
      <c r="BU479" s="6" t="str">
        <f>IF($W479=BU$4,MAX(BU$1:BU478)+1,"")</f>
        <v/>
      </c>
      <c r="BV479" s="6" t="str">
        <f>IF($W479=BV$4,MAX(BV$1:BV478)+1,"")</f>
        <v/>
      </c>
      <c r="BW479" s="6" t="str">
        <f>IF($W479=BW$4,MAX(BW$1:BW478)+1,"")</f>
        <v/>
      </c>
      <c r="BX479" s="6" t="str">
        <f>IF($W479=BX$4,MAX(BX$1:BX478)+1,"")</f>
        <v/>
      </c>
      <c r="BY479" s="6" t="str">
        <f>IF($W479=BY$4,MAX(BY$1:BY478)+1,"")</f>
        <v/>
      </c>
      <c r="BZ479" s="6" t="str">
        <f>IF($W479=BZ$4,MAX(BZ$1:BZ478)+1,"")</f>
        <v/>
      </c>
      <c r="CA479" s="6" t="str">
        <f>IF($W479=CA$4,MAX(CA$1:CA478)+1,"")</f>
        <v/>
      </c>
      <c r="CB479" s="6" t="str">
        <f>IF($W479=CB$4,MAX(CB$1:CB478)+1,"")</f>
        <v/>
      </c>
      <c r="CC479" s="6" t="str">
        <f>IF($W479=CC$4,MAX(CC$1:CC478)+1,"")</f>
        <v/>
      </c>
      <c r="CD479" s="6" t="str">
        <f>IF($W479=CD$4,MAX(CD$1:CD478)+1,"")</f>
        <v/>
      </c>
      <c r="CE479" s="6" t="str">
        <f>IF($W479=CE$4,MAX(CE$1:CE478)+1,"")</f>
        <v/>
      </c>
      <c r="CF479" s="6" t="str">
        <f>IF($W479=CF$4,MAX(CF$1:CF478)+1,"")</f>
        <v/>
      </c>
      <c r="CG479" s="6" t="str">
        <f>IF($W479=CG$4,MAX(CG$1:CG478)+1,"")</f>
        <v/>
      </c>
      <c r="CH479" s="6" t="str">
        <f>IF($W479=CH$4,MAX(CH$1:CH478)+1,"")</f>
        <v/>
      </c>
      <c r="CI479" s="6" t="str">
        <f>IF($W479=CI$4,MAX(CI$1:CI478)+1,"")</f>
        <v/>
      </c>
      <c r="CJ479" s="6" t="str">
        <f>IF($W479=CJ$4,MAX(CJ$1:CJ478)+1,"")</f>
        <v/>
      </c>
      <c r="CK479" s="6" t="str">
        <f>IF($W479=CK$4,MAX(CK$1:CK478)+1,"")</f>
        <v/>
      </c>
      <c r="CL479" s="6" t="str">
        <f>IF($W479=CL$4,MAX(CL$1:CL478)+1,"")</f>
        <v/>
      </c>
      <c r="CM479" s="6" t="str">
        <f>IF($W479=CM$4,MAX(CM$1:CM478)+1,"")</f>
        <v/>
      </c>
      <c r="CN479" s="6" t="str">
        <f>IF($W479=CN$4,MAX(CN$1:CN478)+1,"")</f>
        <v/>
      </c>
      <c r="CO479" s="6" t="str">
        <f>IF($W479=CO$4,MAX(CO$1:CO478)+1,"")</f>
        <v/>
      </c>
      <c r="CP479" s="6" t="str">
        <f>IF($W479=CP$4,MAX(CP$1:CP478)+1,"")</f>
        <v/>
      </c>
      <c r="CQ479" s="6" t="str">
        <f>IF($W479=CQ$4,MAX(CQ$1:CQ478)+1,"")</f>
        <v/>
      </c>
      <c r="CR479" s="6" t="str">
        <f>IF($W479=CR$4,MAX(CR$1:CR478)+1,"")</f>
        <v/>
      </c>
      <c r="CS479" s="6" t="str">
        <f>IF($W479=CS$4,MAX(CS$1:CS478)+1,"")</f>
        <v/>
      </c>
      <c r="CT479" s="5">
        <f t="shared" si="110"/>
        <v>66</v>
      </c>
      <c r="CU479" s="6" t="str">
        <f t="shared" si="111"/>
        <v>1709901837229</v>
      </c>
      <c r="CV479" s="5" t="str">
        <f t="shared" si="112"/>
        <v>เด็กหญิง</v>
      </c>
      <c r="CW479" s="5" t="str" cm="1">
        <f t="array" ref="CW479">RIGHT(F479,MIN(LEN(SUBSTITUTE(F479,รายชื่อนักเรียนแยกห้อง!$AD$5:$AD$8,""))))</f>
        <v xml:space="preserve">อโรชา </v>
      </c>
      <c r="CX479" s="6" t="str">
        <f t="shared" si="113"/>
        <v/>
      </c>
      <c r="CY479" s="6">
        <f t="shared" si="114"/>
        <v>0</v>
      </c>
      <c r="CZ479" s="5" t="str">
        <f t="shared" si="115"/>
        <v>มัธยมศึกษาปีที่ 3/4-</v>
      </c>
      <c r="DA479" s="5" t="str">
        <f t="shared" si="116"/>
        <v>มัธยมศึกษาปีที่ 3/4-0</v>
      </c>
      <c r="DC479" s="6" t="str">
        <f>IF(DB479="วิทย์-คณิต (เตรียมวิศวะ)",MAX($DC$1:DC478)+1,"")</f>
        <v/>
      </c>
      <c r="DD479" s="6" t="str">
        <f>IF(DB479="วิทย์-คณิต (วิทยาศาสตร์สุขภาพ)",MAX($DD$1:DD478)+1,"")</f>
        <v/>
      </c>
      <c r="DE479" s="6" t="str">
        <f>IF(DB479="ศิลป์การจัดการธุรกิจการค้าสมัยใหม่",MAX($DE$1:DE478)+1,"")</f>
        <v/>
      </c>
      <c r="DF479" s="6" t="str">
        <f>IF(DB479="ศิลป์ภาษาจีนเพื่อธุรกิจ 4.0",MAX($DF$1:DF478)+1,"")</f>
        <v/>
      </c>
      <c r="DG479" s="6" t="str">
        <f>IF(DB479="ศิลป์ภาษาอังกฤษเพื่อการสื่อสารธุรกิจ",MAX($DG$1:DG478)+1,"")</f>
        <v/>
      </c>
      <c r="DH479" s="6" t="str">
        <f>IF(DB479="นวัตกรรมการจัดการเกษตร",MAX($DH$1:DH478)+1,"")</f>
        <v/>
      </c>
      <c r="DI479" s="5">
        <f t="shared" si="117"/>
        <v>0</v>
      </c>
      <c r="DJ479" s="5" t="str">
        <f t="shared" si="118"/>
        <v>มัธยมศึกษาปีที่ 3/4-28</v>
      </c>
      <c r="DK479" s="5" t="str">
        <f t="shared" si="119"/>
        <v>-0</v>
      </c>
      <c r="DL479" s="5" t="str">
        <f t="shared" si="120"/>
        <v>มัธยมศึกษาปีที่ 3</v>
      </c>
    </row>
    <row r="480" spans="1:116">
      <c r="A480" s="5" t="str">
        <f t="shared" si="106"/>
        <v>มัธยมศึกษาปีที่ 3/4-29</v>
      </c>
      <c r="B480" s="5" t="str">
        <f t="shared" si="107"/>
        <v>ช68309-67</v>
      </c>
      <c r="C480" s="5" t="str">
        <f t="shared" si="108"/>
        <v>-0</v>
      </c>
      <c r="D480" s="8">
        <v>29</v>
      </c>
      <c r="E480" s="9" t="s">
        <v>1237</v>
      </c>
      <c r="F480" s="3" t="s">
        <v>1238</v>
      </c>
      <c r="G480" s="3" t="s">
        <v>1239</v>
      </c>
      <c r="H480" s="11">
        <v>1</v>
      </c>
      <c r="I480" s="11">
        <v>7</v>
      </c>
      <c r="J480" s="11">
        <v>0</v>
      </c>
      <c r="K480" s="11">
        <v>9</v>
      </c>
      <c r="L480" s="11">
        <v>9</v>
      </c>
      <c r="M480" s="11">
        <v>0</v>
      </c>
      <c r="N480" s="11">
        <v>1</v>
      </c>
      <c r="O480" s="11">
        <v>8</v>
      </c>
      <c r="P480" s="11">
        <v>7</v>
      </c>
      <c r="Q480" s="11">
        <v>8</v>
      </c>
      <c r="R480" s="11">
        <v>1</v>
      </c>
      <c r="S480" s="11">
        <v>7</v>
      </c>
      <c r="T480" s="11">
        <v>1</v>
      </c>
      <c r="U480" s="11" t="s">
        <v>586</v>
      </c>
      <c r="W480" s="6" t="str">
        <f>IF(X480="","",IF(X480=รายชื่อชมรม!$B$23,รายชื่อชมรม!$A$23,IF(X480=รายชื่อชมรม!$B$24,รายชื่อชมรม!$A$24,IF(X480=รายชื่อชมรม!$B$25,รายชื่อชมรม!$A$25,IF(X480=รายชื่อชมรม!$B$26,รายชื่อชมรม!$A$26,IF(X480=รายชื่อชมรม!$B$27,รายชื่อชมรม!$A$27,IF(X480=รายชื่อชมรม!$B$28,รายชื่อชมรม!$A$28,IF(X480=รายชื่อชมรม!$B$29,รายชื่อชมรม!$A$29,IF(X480=รายชื่อชมรม!$B$30,รายชื่อชมรม!$A$30,IF(X480=รายชื่อชมรม!$B$31,รายชื่อชมรม!$A$31,IF(X480=รายชื่อชมรม!$B$32,รายชื่อชมรม!$A$32,"-")))))))))))</f>
        <v>ช68309</v>
      </c>
      <c r="X480" s="6" t="s">
        <v>1410</v>
      </c>
      <c r="Y480" s="6" t="str">
        <f>IF(W480=0,"",IF(W480="-","",IF(W480="","",VLOOKUP(W480,รายชื่อชมรม!$A$3:$F$83,3,FALSE))))</f>
        <v>นางสาวจันทนา  เกิดจันทร์ตรง</v>
      </c>
      <c r="Z480" s="6" t="str">
        <f>IF(Y480=$Z$4,MAX(Z$1:$Z479)+1,"")</f>
        <v/>
      </c>
      <c r="AA480" s="6" t="str">
        <f>IF($Y480=AA$4,MAX(AA$1:AA479)+1,"")</f>
        <v/>
      </c>
      <c r="AB480" s="6" t="str">
        <f>IF($Y480=AB$4,MAX(AB$1:AB479)+1,"")</f>
        <v/>
      </c>
      <c r="AC480" s="6" t="str">
        <f>IF($Y480=AC$4,MAX(AC$1:AC479)+1,"")</f>
        <v/>
      </c>
      <c r="AD480" s="6" t="str">
        <f>IF($Y480=AD$4,MAX(AD$1:AD479)+1,"")</f>
        <v/>
      </c>
      <c r="AE480" s="6" t="str">
        <f>IF($Y480=AE$4,MAX(AE$1:AE479)+1,"")</f>
        <v/>
      </c>
      <c r="AF480" s="6" t="str">
        <f>IF($Y480=AF$4,MAX(AF$1:AF479)+1,"")</f>
        <v/>
      </c>
      <c r="AG480" s="6" t="str">
        <f>IF($Y480=AG$4,MAX(AG$1:AG479)+1,"")</f>
        <v/>
      </c>
      <c r="AH480" s="6">
        <f>IF($Y480=AH$4,MAX(AH$1:AH479)+1,"")</f>
        <v>135</v>
      </c>
      <c r="AI480" s="5">
        <f t="shared" si="109"/>
        <v>135</v>
      </c>
      <c r="AK480" s="6" t="str">
        <f>IF($W480=AK$4,MAX(AK$1:AK479)+1,"")</f>
        <v/>
      </c>
      <c r="AL480" s="6" t="str">
        <f>IF($W480=AL$4,MAX(AL$1:AL479)+1,"")</f>
        <v/>
      </c>
      <c r="AM480" s="6" t="str">
        <f>IF($W480=AM$4,MAX(AM$1:AM479)+1,"")</f>
        <v/>
      </c>
      <c r="AN480" s="6" t="str">
        <f>IF($W480=AN$4,MAX(AN$1:AN479)+1,"")</f>
        <v/>
      </c>
      <c r="AO480" s="6" t="str">
        <f>IF($W480=AO$4,MAX(AO$1:AO479)+1,"")</f>
        <v/>
      </c>
      <c r="AP480" s="6" t="str">
        <f>IF($W480=AP$4,MAX(AP$1:AP479)+1,"")</f>
        <v/>
      </c>
      <c r="AQ480" s="6" t="str">
        <f>IF($W480=AQ$4,MAX(AQ$1:AQ479)+1,"")</f>
        <v/>
      </c>
      <c r="AR480" s="6" t="str">
        <f>IF($W480=AR$4,MAX(AR$1:AR479)+1,"")</f>
        <v/>
      </c>
      <c r="AS480" s="6" t="str">
        <f>IF($W480=AS$4,MAX(AS$1:AS479)+1,"")</f>
        <v/>
      </c>
      <c r="AT480" s="6" t="str">
        <f>IF($W480=AT$4,MAX(AT$1:AT479)+1,"")</f>
        <v/>
      </c>
      <c r="AU480" s="6" t="str">
        <f>IF($W480=AU$4,MAX(AU$1:AU479)+1,"")</f>
        <v/>
      </c>
      <c r="AV480" s="6" t="str">
        <f>IF($W480=AV$4,MAX(AV$1:AV479)+1,"")</f>
        <v/>
      </c>
      <c r="AW480" s="6" t="str">
        <f>IF($W480=AW$4,MAX(AW$1:AW479)+1,"")</f>
        <v/>
      </c>
      <c r="AX480" s="6" t="str">
        <f>IF($W480=AX$4,MAX(AX$1:AX479)+1,"")</f>
        <v/>
      </c>
      <c r="AY480" s="6" t="str">
        <f>IF($W480=AY$4,MAX(AY$1:AY479)+1,"")</f>
        <v/>
      </c>
      <c r="AZ480" s="6" t="str">
        <f>IF($W480=AZ$4,MAX(AZ$1:AZ479)+1,"")</f>
        <v/>
      </c>
      <c r="BA480" s="6" t="str">
        <f>IF($W480=BA$4,MAX(BA$1:BA479)+1,"")</f>
        <v/>
      </c>
      <c r="BB480" s="6" t="str">
        <f>IF($W480=BB$4,MAX(BB$1:BB479)+1,"")</f>
        <v/>
      </c>
      <c r="BC480" s="6" t="str">
        <f>IF($W480=BC$4,MAX(BC$1:BC479)+1,"")</f>
        <v/>
      </c>
      <c r="BD480" s="6" t="str">
        <f>IF($W480=BD$4,MAX(BD$1:BD479)+1,"")</f>
        <v/>
      </c>
      <c r="BE480" s="6" t="str">
        <f>IF($W480=BE$4,MAX(BE$1:BE479)+1,"")</f>
        <v/>
      </c>
      <c r="BF480" s="6" t="str">
        <f>IF($W480=BF$4,MAX(BF$1:BF479)+1,"")</f>
        <v/>
      </c>
      <c r="BG480" s="6" t="str">
        <f>IF($W480=BG$4,MAX(BG$1:BG479)+1,"")</f>
        <v/>
      </c>
      <c r="BH480" s="6" t="str">
        <f>IF($W480=BH$4,MAX(BH$1:BH479)+1,"")</f>
        <v/>
      </c>
      <c r="BI480" s="6" t="str">
        <f>IF($W480=BI$4,MAX(BI$1:BI479)+1,"")</f>
        <v/>
      </c>
      <c r="BJ480" s="6" t="str">
        <f>IF($W480=BJ$4,MAX(BJ$1:BJ479)+1,"")</f>
        <v/>
      </c>
      <c r="BK480" s="6" t="str">
        <f>IF($W480=BK$4,MAX(BK$1:BK479)+1,"")</f>
        <v/>
      </c>
      <c r="BL480" s="6" t="str">
        <f>IF($W480=BL$4,MAX(BL$1:BL479)+1,"")</f>
        <v/>
      </c>
      <c r="BM480" s="6" t="str">
        <f>IF($W480=BM$4,MAX(BM$1:BM479)+1,"")</f>
        <v/>
      </c>
      <c r="BN480" s="6">
        <f>IF($W480=BN$4,MAX(BN$1:BN479)+1,"")</f>
        <v>67</v>
      </c>
      <c r="BO480" s="6" t="str">
        <f>IF($W480=BO$4,MAX(BO$1:BO479)+1,"")</f>
        <v/>
      </c>
      <c r="BP480" s="6" t="str">
        <f>IF($W480=BP$4,MAX(BP$1:BP479)+1,"")</f>
        <v/>
      </c>
      <c r="BQ480" s="6" t="str">
        <f>IF($W480=BQ$4,MAX(BQ$1:BQ479)+1,"")</f>
        <v/>
      </c>
      <c r="BR480" s="6" t="str">
        <f>IF($W480=BR$4,MAX(BR$1:BR479)+1,"")</f>
        <v/>
      </c>
      <c r="BS480" s="6" t="str">
        <f>IF($W480=BS$4,MAX(BS$1:BS479)+1,"")</f>
        <v/>
      </c>
      <c r="BT480" s="6" t="str">
        <f>IF($W480=BT$4,MAX(BT$1:BT479)+1,"")</f>
        <v/>
      </c>
      <c r="BU480" s="6" t="str">
        <f>IF($W480=BU$4,MAX(BU$1:BU479)+1,"")</f>
        <v/>
      </c>
      <c r="BV480" s="6" t="str">
        <f>IF($W480=BV$4,MAX(BV$1:BV479)+1,"")</f>
        <v/>
      </c>
      <c r="BW480" s="6" t="str">
        <f>IF($W480=BW$4,MAX(BW$1:BW479)+1,"")</f>
        <v/>
      </c>
      <c r="BX480" s="6" t="str">
        <f>IF($W480=BX$4,MAX(BX$1:BX479)+1,"")</f>
        <v/>
      </c>
      <c r="BY480" s="6" t="str">
        <f>IF($W480=BY$4,MAX(BY$1:BY479)+1,"")</f>
        <v/>
      </c>
      <c r="BZ480" s="6" t="str">
        <f>IF($W480=BZ$4,MAX(BZ$1:BZ479)+1,"")</f>
        <v/>
      </c>
      <c r="CA480" s="6" t="str">
        <f>IF($W480=CA$4,MAX(CA$1:CA479)+1,"")</f>
        <v/>
      </c>
      <c r="CB480" s="6" t="str">
        <f>IF($W480=CB$4,MAX(CB$1:CB479)+1,"")</f>
        <v/>
      </c>
      <c r="CC480" s="6" t="str">
        <f>IF($W480=CC$4,MAX(CC$1:CC479)+1,"")</f>
        <v/>
      </c>
      <c r="CD480" s="6" t="str">
        <f>IF($W480=CD$4,MAX(CD$1:CD479)+1,"")</f>
        <v/>
      </c>
      <c r="CE480" s="6" t="str">
        <f>IF($W480=CE$4,MAX(CE$1:CE479)+1,"")</f>
        <v/>
      </c>
      <c r="CF480" s="6" t="str">
        <f>IF($W480=CF$4,MAX(CF$1:CF479)+1,"")</f>
        <v/>
      </c>
      <c r="CG480" s="6" t="str">
        <f>IF($W480=CG$4,MAX(CG$1:CG479)+1,"")</f>
        <v/>
      </c>
      <c r="CH480" s="6" t="str">
        <f>IF($W480=CH$4,MAX(CH$1:CH479)+1,"")</f>
        <v/>
      </c>
      <c r="CI480" s="6" t="str">
        <f>IF($W480=CI$4,MAX(CI$1:CI479)+1,"")</f>
        <v/>
      </c>
      <c r="CJ480" s="6" t="str">
        <f>IF($W480=CJ$4,MAX(CJ$1:CJ479)+1,"")</f>
        <v/>
      </c>
      <c r="CK480" s="6" t="str">
        <f>IF($W480=CK$4,MAX(CK$1:CK479)+1,"")</f>
        <v/>
      </c>
      <c r="CL480" s="6" t="str">
        <f>IF($W480=CL$4,MAX(CL$1:CL479)+1,"")</f>
        <v/>
      </c>
      <c r="CM480" s="6" t="str">
        <f>IF($W480=CM$4,MAX(CM$1:CM479)+1,"")</f>
        <v/>
      </c>
      <c r="CN480" s="6" t="str">
        <f>IF($W480=CN$4,MAX(CN$1:CN479)+1,"")</f>
        <v/>
      </c>
      <c r="CO480" s="6" t="str">
        <f>IF($W480=CO$4,MAX(CO$1:CO479)+1,"")</f>
        <v/>
      </c>
      <c r="CP480" s="6" t="str">
        <f>IF($W480=CP$4,MAX(CP$1:CP479)+1,"")</f>
        <v/>
      </c>
      <c r="CQ480" s="6" t="str">
        <f>IF($W480=CQ$4,MAX(CQ$1:CQ479)+1,"")</f>
        <v/>
      </c>
      <c r="CR480" s="6" t="str">
        <f>IF($W480=CR$4,MAX(CR$1:CR479)+1,"")</f>
        <v/>
      </c>
      <c r="CS480" s="6" t="str">
        <f>IF($W480=CS$4,MAX(CS$1:CS479)+1,"")</f>
        <v/>
      </c>
      <c r="CT480" s="5">
        <f t="shared" si="110"/>
        <v>67</v>
      </c>
      <c r="CU480" s="6" t="str">
        <f t="shared" si="111"/>
        <v>1709901878171</v>
      </c>
      <c r="CV480" s="5" t="str">
        <f t="shared" si="112"/>
        <v>เด็กหญิง</v>
      </c>
      <c r="CW480" s="5" t="str" cm="1">
        <f t="array" ref="CW480">RIGHT(F480,MIN(LEN(SUBSTITUTE(F480,รายชื่อนักเรียนแยกห้อง!$AD$5:$AD$8,""))))</f>
        <v>อรอมล</v>
      </c>
      <c r="CX480" s="6" t="str">
        <f t="shared" si="113"/>
        <v/>
      </c>
      <c r="CY480" s="6">
        <f t="shared" si="114"/>
        <v>0</v>
      </c>
      <c r="CZ480" s="5" t="str">
        <f t="shared" si="115"/>
        <v>มัธยมศึกษาปีที่ 3/4-</v>
      </c>
      <c r="DA480" s="5" t="str">
        <f t="shared" si="116"/>
        <v>มัธยมศึกษาปีที่ 3/4-0</v>
      </c>
      <c r="DC480" s="6" t="str">
        <f>IF(DB480="วิทย์-คณิต (เตรียมวิศวะ)",MAX($DC$1:DC479)+1,"")</f>
        <v/>
      </c>
      <c r="DD480" s="6" t="str">
        <f>IF(DB480="วิทย์-คณิต (วิทยาศาสตร์สุขภาพ)",MAX($DD$1:DD479)+1,"")</f>
        <v/>
      </c>
      <c r="DE480" s="6" t="str">
        <f>IF(DB480="ศิลป์การจัดการธุรกิจการค้าสมัยใหม่",MAX($DE$1:DE479)+1,"")</f>
        <v/>
      </c>
      <c r="DF480" s="6" t="str">
        <f>IF(DB480="ศิลป์ภาษาจีนเพื่อธุรกิจ 4.0",MAX($DF$1:DF479)+1,"")</f>
        <v/>
      </c>
      <c r="DG480" s="6" t="str">
        <f>IF(DB480="ศิลป์ภาษาอังกฤษเพื่อการสื่อสารธุรกิจ",MAX($DG$1:DG479)+1,"")</f>
        <v/>
      </c>
      <c r="DH480" s="6" t="str">
        <f>IF(DB480="นวัตกรรมการจัดการเกษตร",MAX($DH$1:DH479)+1,"")</f>
        <v/>
      </c>
      <c r="DI480" s="5">
        <f t="shared" si="117"/>
        <v>0</v>
      </c>
      <c r="DJ480" s="5" t="str">
        <f t="shared" si="118"/>
        <v>มัธยมศึกษาปีที่ 3/4-29</v>
      </c>
      <c r="DK480" s="5" t="str">
        <f t="shared" si="119"/>
        <v>-0</v>
      </c>
      <c r="DL480" s="5" t="str">
        <f t="shared" si="120"/>
        <v>มัธยมศึกษาปีที่ 3</v>
      </c>
    </row>
    <row r="481" spans="1:116">
      <c r="A481" s="5" t="str">
        <f t="shared" si="106"/>
        <v>มัธยมศึกษาปีที่ 3/4-30</v>
      </c>
      <c r="B481" s="5" t="str">
        <f t="shared" si="107"/>
        <v>ช68309-68</v>
      </c>
      <c r="C481" s="5" t="str">
        <f t="shared" si="108"/>
        <v>-0</v>
      </c>
      <c r="D481" s="8">
        <v>30</v>
      </c>
      <c r="E481" s="9" t="s">
        <v>1240</v>
      </c>
      <c r="F481" s="3" t="s">
        <v>2119</v>
      </c>
      <c r="G481" s="3" t="s">
        <v>1241</v>
      </c>
      <c r="H481" s="11">
        <v>1</v>
      </c>
      <c r="I481" s="11">
        <v>7</v>
      </c>
      <c r="J481" s="11">
        <v>0</v>
      </c>
      <c r="K481" s="11">
        <v>9</v>
      </c>
      <c r="L481" s="11">
        <v>9</v>
      </c>
      <c r="M481" s="11">
        <v>0</v>
      </c>
      <c r="N481" s="11">
        <v>1</v>
      </c>
      <c r="O481" s="11">
        <v>8</v>
      </c>
      <c r="P481" s="11">
        <v>7</v>
      </c>
      <c r="Q481" s="11">
        <v>4</v>
      </c>
      <c r="R481" s="11">
        <v>0</v>
      </c>
      <c r="S481" s="11">
        <v>6</v>
      </c>
      <c r="T481" s="11">
        <v>0</v>
      </c>
      <c r="U481" s="11" t="s">
        <v>586</v>
      </c>
      <c r="W481" s="6" t="str">
        <f>IF(X481="","",IF(X481=รายชื่อชมรม!$B$23,รายชื่อชมรม!$A$23,IF(X481=รายชื่อชมรม!$B$24,รายชื่อชมรม!$A$24,IF(X481=รายชื่อชมรม!$B$25,รายชื่อชมรม!$A$25,IF(X481=รายชื่อชมรม!$B$26,รายชื่อชมรม!$A$26,IF(X481=รายชื่อชมรม!$B$27,รายชื่อชมรม!$A$27,IF(X481=รายชื่อชมรม!$B$28,รายชื่อชมรม!$A$28,IF(X481=รายชื่อชมรม!$B$29,รายชื่อชมรม!$A$29,IF(X481=รายชื่อชมรม!$B$30,รายชื่อชมรม!$A$30,IF(X481=รายชื่อชมรม!$B$31,รายชื่อชมรม!$A$31,IF(X481=รายชื่อชมรม!$B$32,รายชื่อชมรม!$A$32,"-")))))))))))</f>
        <v>ช68309</v>
      </c>
      <c r="X481" s="6" t="s">
        <v>1410</v>
      </c>
      <c r="Y481" s="6" t="str">
        <f>IF(W481=0,"",IF(W481="-","",IF(W481="","",VLOOKUP(W481,รายชื่อชมรม!$A$3:$F$83,3,FALSE))))</f>
        <v>นางสาวจันทนา  เกิดจันทร์ตรง</v>
      </c>
      <c r="Z481" s="6" t="str">
        <f>IF(Y481=$Z$4,MAX(Z$1:$Z480)+1,"")</f>
        <v/>
      </c>
      <c r="AA481" s="6" t="str">
        <f>IF($Y481=AA$4,MAX(AA$1:AA480)+1,"")</f>
        <v/>
      </c>
      <c r="AB481" s="6" t="str">
        <f>IF($Y481=AB$4,MAX(AB$1:AB480)+1,"")</f>
        <v/>
      </c>
      <c r="AC481" s="6" t="str">
        <f>IF($Y481=AC$4,MAX(AC$1:AC480)+1,"")</f>
        <v/>
      </c>
      <c r="AD481" s="6" t="str">
        <f>IF($Y481=AD$4,MAX(AD$1:AD480)+1,"")</f>
        <v/>
      </c>
      <c r="AE481" s="6" t="str">
        <f>IF($Y481=AE$4,MAX(AE$1:AE480)+1,"")</f>
        <v/>
      </c>
      <c r="AF481" s="6" t="str">
        <f>IF($Y481=AF$4,MAX(AF$1:AF480)+1,"")</f>
        <v/>
      </c>
      <c r="AG481" s="6" t="str">
        <f>IF($Y481=AG$4,MAX(AG$1:AG480)+1,"")</f>
        <v/>
      </c>
      <c r="AH481" s="6">
        <f>IF($Y481=AH$4,MAX(AH$1:AH480)+1,"")</f>
        <v>136</v>
      </c>
      <c r="AI481" s="5">
        <f t="shared" si="109"/>
        <v>136</v>
      </c>
      <c r="AK481" s="6" t="str">
        <f>IF($W481=AK$4,MAX(AK$1:AK480)+1,"")</f>
        <v/>
      </c>
      <c r="AL481" s="6" t="str">
        <f>IF($W481=AL$4,MAX(AL$1:AL480)+1,"")</f>
        <v/>
      </c>
      <c r="AM481" s="6" t="str">
        <f>IF($W481=AM$4,MAX(AM$1:AM480)+1,"")</f>
        <v/>
      </c>
      <c r="AN481" s="6" t="str">
        <f>IF($W481=AN$4,MAX(AN$1:AN480)+1,"")</f>
        <v/>
      </c>
      <c r="AO481" s="6" t="str">
        <f>IF($W481=AO$4,MAX(AO$1:AO480)+1,"")</f>
        <v/>
      </c>
      <c r="AP481" s="6" t="str">
        <f>IF($W481=AP$4,MAX(AP$1:AP480)+1,"")</f>
        <v/>
      </c>
      <c r="AQ481" s="6" t="str">
        <f>IF($W481=AQ$4,MAX(AQ$1:AQ480)+1,"")</f>
        <v/>
      </c>
      <c r="AR481" s="6" t="str">
        <f>IF($W481=AR$4,MAX(AR$1:AR480)+1,"")</f>
        <v/>
      </c>
      <c r="AS481" s="6" t="str">
        <f>IF($W481=AS$4,MAX(AS$1:AS480)+1,"")</f>
        <v/>
      </c>
      <c r="AT481" s="6" t="str">
        <f>IF($W481=AT$4,MAX(AT$1:AT480)+1,"")</f>
        <v/>
      </c>
      <c r="AU481" s="6" t="str">
        <f>IF($W481=AU$4,MAX(AU$1:AU480)+1,"")</f>
        <v/>
      </c>
      <c r="AV481" s="6" t="str">
        <f>IF($W481=AV$4,MAX(AV$1:AV480)+1,"")</f>
        <v/>
      </c>
      <c r="AW481" s="6" t="str">
        <f>IF($W481=AW$4,MAX(AW$1:AW480)+1,"")</f>
        <v/>
      </c>
      <c r="AX481" s="6" t="str">
        <f>IF($W481=AX$4,MAX(AX$1:AX480)+1,"")</f>
        <v/>
      </c>
      <c r="AY481" s="6" t="str">
        <f>IF($W481=AY$4,MAX(AY$1:AY480)+1,"")</f>
        <v/>
      </c>
      <c r="AZ481" s="6" t="str">
        <f>IF($W481=AZ$4,MAX(AZ$1:AZ480)+1,"")</f>
        <v/>
      </c>
      <c r="BA481" s="6" t="str">
        <f>IF($W481=BA$4,MAX(BA$1:BA480)+1,"")</f>
        <v/>
      </c>
      <c r="BB481" s="6" t="str">
        <f>IF($W481=BB$4,MAX(BB$1:BB480)+1,"")</f>
        <v/>
      </c>
      <c r="BC481" s="6" t="str">
        <f>IF($W481=BC$4,MAX(BC$1:BC480)+1,"")</f>
        <v/>
      </c>
      <c r="BD481" s="6" t="str">
        <f>IF($W481=BD$4,MAX(BD$1:BD480)+1,"")</f>
        <v/>
      </c>
      <c r="BE481" s="6" t="str">
        <f>IF($W481=BE$4,MAX(BE$1:BE480)+1,"")</f>
        <v/>
      </c>
      <c r="BF481" s="6" t="str">
        <f>IF($W481=BF$4,MAX(BF$1:BF480)+1,"")</f>
        <v/>
      </c>
      <c r="BG481" s="6" t="str">
        <f>IF($W481=BG$4,MAX(BG$1:BG480)+1,"")</f>
        <v/>
      </c>
      <c r="BH481" s="6" t="str">
        <f>IF($W481=BH$4,MAX(BH$1:BH480)+1,"")</f>
        <v/>
      </c>
      <c r="BI481" s="6" t="str">
        <f>IF($W481=BI$4,MAX(BI$1:BI480)+1,"")</f>
        <v/>
      </c>
      <c r="BJ481" s="6" t="str">
        <f>IF($W481=BJ$4,MAX(BJ$1:BJ480)+1,"")</f>
        <v/>
      </c>
      <c r="BK481" s="6" t="str">
        <f>IF($W481=BK$4,MAX(BK$1:BK480)+1,"")</f>
        <v/>
      </c>
      <c r="BL481" s="6" t="str">
        <f>IF($W481=BL$4,MAX(BL$1:BL480)+1,"")</f>
        <v/>
      </c>
      <c r="BM481" s="6" t="str">
        <f>IF($W481=BM$4,MAX(BM$1:BM480)+1,"")</f>
        <v/>
      </c>
      <c r="BN481" s="6">
        <f>IF($W481=BN$4,MAX(BN$1:BN480)+1,"")</f>
        <v>68</v>
      </c>
      <c r="BO481" s="6" t="str">
        <f>IF($W481=BO$4,MAX(BO$1:BO480)+1,"")</f>
        <v/>
      </c>
      <c r="BP481" s="6" t="str">
        <f>IF($W481=BP$4,MAX(BP$1:BP480)+1,"")</f>
        <v/>
      </c>
      <c r="BQ481" s="6" t="str">
        <f>IF($W481=BQ$4,MAX(BQ$1:BQ480)+1,"")</f>
        <v/>
      </c>
      <c r="BR481" s="6" t="str">
        <f>IF($W481=BR$4,MAX(BR$1:BR480)+1,"")</f>
        <v/>
      </c>
      <c r="BS481" s="6" t="str">
        <f>IF($W481=BS$4,MAX(BS$1:BS480)+1,"")</f>
        <v/>
      </c>
      <c r="BT481" s="6" t="str">
        <f>IF($W481=BT$4,MAX(BT$1:BT480)+1,"")</f>
        <v/>
      </c>
      <c r="BU481" s="6" t="str">
        <f>IF($W481=BU$4,MAX(BU$1:BU480)+1,"")</f>
        <v/>
      </c>
      <c r="BV481" s="6" t="str">
        <f>IF($W481=BV$4,MAX(BV$1:BV480)+1,"")</f>
        <v/>
      </c>
      <c r="BW481" s="6" t="str">
        <f>IF($W481=BW$4,MAX(BW$1:BW480)+1,"")</f>
        <v/>
      </c>
      <c r="BX481" s="6" t="str">
        <f>IF($W481=BX$4,MAX(BX$1:BX480)+1,"")</f>
        <v/>
      </c>
      <c r="BY481" s="6" t="str">
        <f>IF($W481=BY$4,MAX(BY$1:BY480)+1,"")</f>
        <v/>
      </c>
      <c r="BZ481" s="6" t="str">
        <f>IF($W481=BZ$4,MAX(BZ$1:BZ480)+1,"")</f>
        <v/>
      </c>
      <c r="CA481" s="6" t="str">
        <f>IF($W481=CA$4,MAX(CA$1:CA480)+1,"")</f>
        <v/>
      </c>
      <c r="CB481" s="6" t="str">
        <f>IF($W481=CB$4,MAX(CB$1:CB480)+1,"")</f>
        <v/>
      </c>
      <c r="CC481" s="6" t="str">
        <f>IF($W481=CC$4,MAX(CC$1:CC480)+1,"")</f>
        <v/>
      </c>
      <c r="CD481" s="6" t="str">
        <f>IF($W481=CD$4,MAX(CD$1:CD480)+1,"")</f>
        <v/>
      </c>
      <c r="CE481" s="6" t="str">
        <f>IF($W481=CE$4,MAX(CE$1:CE480)+1,"")</f>
        <v/>
      </c>
      <c r="CF481" s="6" t="str">
        <f>IF($W481=CF$4,MAX(CF$1:CF480)+1,"")</f>
        <v/>
      </c>
      <c r="CG481" s="6" t="str">
        <f>IF($W481=CG$4,MAX(CG$1:CG480)+1,"")</f>
        <v/>
      </c>
      <c r="CH481" s="6" t="str">
        <f>IF($W481=CH$4,MAX(CH$1:CH480)+1,"")</f>
        <v/>
      </c>
      <c r="CI481" s="6" t="str">
        <f>IF($W481=CI$4,MAX(CI$1:CI480)+1,"")</f>
        <v/>
      </c>
      <c r="CJ481" s="6" t="str">
        <f>IF($W481=CJ$4,MAX(CJ$1:CJ480)+1,"")</f>
        <v/>
      </c>
      <c r="CK481" s="6" t="str">
        <f>IF($W481=CK$4,MAX(CK$1:CK480)+1,"")</f>
        <v/>
      </c>
      <c r="CL481" s="6" t="str">
        <f>IF($W481=CL$4,MAX(CL$1:CL480)+1,"")</f>
        <v/>
      </c>
      <c r="CM481" s="6" t="str">
        <f>IF($W481=CM$4,MAX(CM$1:CM480)+1,"")</f>
        <v/>
      </c>
      <c r="CN481" s="6" t="str">
        <f>IF($W481=CN$4,MAX(CN$1:CN480)+1,"")</f>
        <v/>
      </c>
      <c r="CO481" s="6" t="str">
        <f>IF($W481=CO$4,MAX(CO$1:CO480)+1,"")</f>
        <v/>
      </c>
      <c r="CP481" s="6" t="str">
        <f>IF($W481=CP$4,MAX(CP$1:CP480)+1,"")</f>
        <v/>
      </c>
      <c r="CQ481" s="6" t="str">
        <f>IF($W481=CQ$4,MAX(CQ$1:CQ480)+1,"")</f>
        <v/>
      </c>
      <c r="CR481" s="6" t="str">
        <f>IF($W481=CR$4,MAX(CR$1:CR480)+1,"")</f>
        <v/>
      </c>
      <c r="CS481" s="6" t="str">
        <f>IF($W481=CS$4,MAX(CS$1:CS480)+1,"")</f>
        <v/>
      </c>
      <c r="CT481" s="5">
        <f t="shared" si="110"/>
        <v>68</v>
      </c>
      <c r="CU481" s="6" t="str">
        <f t="shared" si="111"/>
        <v>1709901874060</v>
      </c>
      <c r="CV481" s="5" t="str">
        <f t="shared" si="112"/>
        <v>เด็กหญิง</v>
      </c>
      <c r="CW481" s="5" t="str" cm="1">
        <f t="array" ref="CW481">RIGHT(F481,MIN(LEN(SUBSTITUTE(F481,รายชื่อนักเรียนแยกห้อง!$AD$5:$AD$8,""))))</f>
        <v xml:space="preserve">สลิลทิพย์ </v>
      </c>
      <c r="CX481" s="6" t="str">
        <f t="shared" si="113"/>
        <v/>
      </c>
      <c r="CY481" s="6">
        <f t="shared" si="114"/>
        <v>0</v>
      </c>
      <c r="CZ481" s="5" t="str">
        <f t="shared" si="115"/>
        <v>มัธยมศึกษาปีที่ 3/4-</v>
      </c>
      <c r="DA481" s="5" t="str">
        <f t="shared" si="116"/>
        <v>มัธยมศึกษาปีที่ 3/4-0</v>
      </c>
      <c r="DC481" s="6" t="str">
        <f>IF(DB481="วิทย์-คณิต (เตรียมวิศวะ)",MAX($DC$1:DC480)+1,"")</f>
        <v/>
      </c>
      <c r="DD481" s="6" t="str">
        <f>IF(DB481="วิทย์-คณิต (วิทยาศาสตร์สุขภาพ)",MAX($DD$1:DD480)+1,"")</f>
        <v/>
      </c>
      <c r="DE481" s="6" t="str">
        <f>IF(DB481="ศิลป์การจัดการธุรกิจการค้าสมัยใหม่",MAX($DE$1:DE480)+1,"")</f>
        <v/>
      </c>
      <c r="DF481" s="6" t="str">
        <f>IF(DB481="ศิลป์ภาษาจีนเพื่อธุรกิจ 4.0",MAX($DF$1:DF480)+1,"")</f>
        <v/>
      </c>
      <c r="DG481" s="6" t="str">
        <f>IF(DB481="ศิลป์ภาษาอังกฤษเพื่อการสื่อสารธุรกิจ",MAX($DG$1:DG480)+1,"")</f>
        <v/>
      </c>
      <c r="DH481" s="6" t="str">
        <f>IF(DB481="นวัตกรรมการจัดการเกษตร",MAX($DH$1:DH480)+1,"")</f>
        <v/>
      </c>
      <c r="DI481" s="5">
        <f t="shared" si="117"/>
        <v>0</v>
      </c>
      <c r="DJ481" s="5" t="str">
        <f t="shared" si="118"/>
        <v>มัธยมศึกษาปีที่ 3/4-30</v>
      </c>
      <c r="DK481" s="5" t="str">
        <f t="shared" si="119"/>
        <v>-0</v>
      </c>
      <c r="DL481" s="5" t="str">
        <f t="shared" si="120"/>
        <v>มัธยมศึกษาปีที่ 3</v>
      </c>
    </row>
    <row r="482" spans="1:116">
      <c r="A482" s="5" t="str">
        <f t="shared" si="106"/>
        <v>มัธยมศึกษาปีที่ 3/4-31</v>
      </c>
      <c r="B482" s="5" t="str">
        <f t="shared" si="107"/>
        <v>ช68309-69</v>
      </c>
      <c r="C482" s="5" t="str">
        <f t="shared" si="108"/>
        <v>-0</v>
      </c>
      <c r="D482" s="8">
        <v>31</v>
      </c>
      <c r="E482" s="9" t="s">
        <v>1242</v>
      </c>
      <c r="F482" s="3" t="s">
        <v>1243</v>
      </c>
      <c r="G482" s="3" t="s">
        <v>1244</v>
      </c>
      <c r="H482" s="11">
        <v>1</v>
      </c>
      <c r="I482" s="11">
        <v>7</v>
      </c>
      <c r="J482" s="11">
        <v>0</v>
      </c>
      <c r="K482" s="11">
        <v>9</v>
      </c>
      <c r="L482" s="11">
        <v>9</v>
      </c>
      <c r="M482" s="11">
        <v>0</v>
      </c>
      <c r="N482" s="11">
        <v>1</v>
      </c>
      <c r="O482" s="11">
        <v>8</v>
      </c>
      <c r="P482" s="11">
        <v>4</v>
      </c>
      <c r="Q482" s="11">
        <v>5</v>
      </c>
      <c r="R482" s="11">
        <v>9</v>
      </c>
      <c r="S482" s="11">
        <v>7</v>
      </c>
      <c r="T482" s="11">
        <v>3</v>
      </c>
      <c r="U482" s="11" t="s">
        <v>586</v>
      </c>
      <c r="W482" s="6" t="str">
        <f>IF(X482="","",IF(X482=รายชื่อชมรม!$B$23,รายชื่อชมรม!$A$23,IF(X482=รายชื่อชมรม!$B$24,รายชื่อชมรม!$A$24,IF(X482=รายชื่อชมรม!$B$25,รายชื่อชมรม!$A$25,IF(X482=รายชื่อชมรม!$B$26,รายชื่อชมรม!$A$26,IF(X482=รายชื่อชมรม!$B$27,รายชื่อชมรม!$A$27,IF(X482=รายชื่อชมรม!$B$28,รายชื่อชมรม!$A$28,IF(X482=รายชื่อชมรม!$B$29,รายชื่อชมรม!$A$29,IF(X482=รายชื่อชมรม!$B$30,รายชื่อชมรม!$A$30,IF(X482=รายชื่อชมรม!$B$31,รายชื่อชมรม!$A$31,IF(X482=รายชื่อชมรม!$B$32,รายชื่อชมรม!$A$32,"-")))))))))))</f>
        <v>ช68309</v>
      </c>
      <c r="X482" s="6" t="s">
        <v>1410</v>
      </c>
      <c r="Y482" s="6" t="str">
        <f>IF(W482=0,"",IF(W482="-","",IF(W482="","",VLOOKUP(W482,รายชื่อชมรม!$A$3:$F$83,3,FALSE))))</f>
        <v>นางสาวจันทนา  เกิดจันทร์ตรง</v>
      </c>
      <c r="Z482" s="6" t="str">
        <f>IF(Y482=$Z$4,MAX(Z$1:$Z481)+1,"")</f>
        <v/>
      </c>
      <c r="AA482" s="6" t="str">
        <f>IF($Y482=AA$4,MAX(AA$1:AA481)+1,"")</f>
        <v/>
      </c>
      <c r="AB482" s="6" t="str">
        <f>IF($Y482=AB$4,MAX(AB$1:AB481)+1,"")</f>
        <v/>
      </c>
      <c r="AC482" s="6" t="str">
        <f>IF($Y482=AC$4,MAX(AC$1:AC481)+1,"")</f>
        <v/>
      </c>
      <c r="AD482" s="6" t="str">
        <f>IF($Y482=AD$4,MAX(AD$1:AD481)+1,"")</f>
        <v/>
      </c>
      <c r="AE482" s="6" t="str">
        <f>IF($Y482=AE$4,MAX(AE$1:AE481)+1,"")</f>
        <v/>
      </c>
      <c r="AF482" s="6" t="str">
        <f>IF($Y482=AF$4,MAX(AF$1:AF481)+1,"")</f>
        <v/>
      </c>
      <c r="AG482" s="6" t="str">
        <f>IF($Y482=AG$4,MAX(AG$1:AG481)+1,"")</f>
        <v/>
      </c>
      <c r="AH482" s="6">
        <f>IF($Y482=AH$4,MAX(AH$1:AH481)+1,"")</f>
        <v>137</v>
      </c>
      <c r="AI482" s="5">
        <f t="shared" si="109"/>
        <v>137</v>
      </c>
      <c r="AK482" s="6" t="str">
        <f>IF($W482=AK$4,MAX(AK$1:AK481)+1,"")</f>
        <v/>
      </c>
      <c r="AL482" s="6" t="str">
        <f>IF($W482=AL$4,MAX(AL$1:AL481)+1,"")</f>
        <v/>
      </c>
      <c r="AM482" s="6" t="str">
        <f>IF($W482=AM$4,MAX(AM$1:AM481)+1,"")</f>
        <v/>
      </c>
      <c r="AN482" s="6" t="str">
        <f>IF($W482=AN$4,MAX(AN$1:AN481)+1,"")</f>
        <v/>
      </c>
      <c r="AO482" s="6" t="str">
        <f>IF($W482=AO$4,MAX(AO$1:AO481)+1,"")</f>
        <v/>
      </c>
      <c r="AP482" s="6" t="str">
        <f>IF($W482=AP$4,MAX(AP$1:AP481)+1,"")</f>
        <v/>
      </c>
      <c r="AQ482" s="6" t="str">
        <f>IF($W482=AQ$4,MAX(AQ$1:AQ481)+1,"")</f>
        <v/>
      </c>
      <c r="AR482" s="6" t="str">
        <f>IF($W482=AR$4,MAX(AR$1:AR481)+1,"")</f>
        <v/>
      </c>
      <c r="AS482" s="6" t="str">
        <f>IF($W482=AS$4,MAX(AS$1:AS481)+1,"")</f>
        <v/>
      </c>
      <c r="AT482" s="6" t="str">
        <f>IF($W482=AT$4,MAX(AT$1:AT481)+1,"")</f>
        <v/>
      </c>
      <c r="AU482" s="6" t="str">
        <f>IF($W482=AU$4,MAX(AU$1:AU481)+1,"")</f>
        <v/>
      </c>
      <c r="AV482" s="6" t="str">
        <f>IF($W482=AV$4,MAX(AV$1:AV481)+1,"")</f>
        <v/>
      </c>
      <c r="AW482" s="6" t="str">
        <f>IF($W482=AW$4,MAX(AW$1:AW481)+1,"")</f>
        <v/>
      </c>
      <c r="AX482" s="6" t="str">
        <f>IF($W482=AX$4,MAX(AX$1:AX481)+1,"")</f>
        <v/>
      </c>
      <c r="AY482" s="6" t="str">
        <f>IF($W482=AY$4,MAX(AY$1:AY481)+1,"")</f>
        <v/>
      </c>
      <c r="AZ482" s="6" t="str">
        <f>IF($W482=AZ$4,MAX(AZ$1:AZ481)+1,"")</f>
        <v/>
      </c>
      <c r="BA482" s="6" t="str">
        <f>IF($W482=BA$4,MAX(BA$1:BA481)+1,"")</f>
        <v/>
      </c>
      <c r="BB482" s="6" t="str">
        <f>IF($W482=BB$4,MAX(BB$1:BB481)+1,"")</f>
        <v/>
      </c>
      <c r="BC482" s="6" t="str">
        <f>IF($W482=BC$4,MAX(BC$1:BC481)+1,"")</f>
        <v/>
      </c>
      <c r="BD482" s="6" t="str">
        <f>IF($W482=BD$4,MAX(BD$1:BD481)+1,"")</f>
        <v/>
      </c>
      <c r="BE482" s="6" t="str">
        <f>IF($W482=BE$4,MAX(BE$1:BE481)+1,"")</f>
        <v/>
      </c>
      <c r="BF482" s="6" t="str">
        <f>IF($W482=BF$4,MAX(BF$1:BF481)+1,"")</f>
        <v/>
      </c>
      <c r="BG482" s="6" t="str">
        <f>IF($W482=BG$4,MAX(BG$1:BG481)+1,"")</f>
        <v/>
      </c>
      <c r="BH482" s="6" t="str">
        <f>IF($W482=BH$4,MAX(BH$1:BH481)+1,"")</f>
        <v/>
      </c>
      <c r="BI482" s="6" t="str">
        <f>IF($W482=BI$4,MAX(BI$1:BI481)+1,"")</f>
        <v/>
      </c>
      <c r="BJ482" s="6" t="str">
        <f>IF($W482=BJ$4,MAX(BJ$1:BJ481)+1,"")</f>
        <v/>
      </c>
      <c r="BK482" s="6" t="str">
        <f>IF($W482=BK$4,MAX(BK$1:BK481)+1,"")</f>
        <v/>
      </c>
      <c r="BL482" s="6" t="str">
        <f>IF($W482=BL$4,MAX(BL$1:BL481)+1,"")</f>
        <v/>
      </c>
      <c r="BM482" s="6" t="str">
        <f>IF($W482=BM$4,MAX(BM$1:BM481)+1,"")</f>
        <v/>
      </c>
      <c r="BN482" s="6">
        <f>IF($W482=BN$4,MAX(BN$1:BN481)+1,"")</f>
        <v>69</v>
      </c>
      <c r="BO482" s="6" t="str">
        <f>IF($W482=BO$4,MAX(BO$1:BO481)+1,"")</f>
        <v/>
      </c>
      <c r="BP482" s="6" t="str">
        <f>IF($W482=BP$4,MAX(BP$1:BP481)+1,"")</f>
        <v/>
      </c>
      <c r="BQ482" s="6" t="str">
        <f>IF($W482=BQ$4,MAX(BQ$1:BQ481)+1,"")</f>
        <v/>
      </c>
      <c r="BR482" s="6" t="str">
        <f>IF($W482=BR$4,MAX(BR$1:BR481)+1,"")</f>
        <v/>
      </c>
      <c r="BS482" s="6" t="str">
        <f>IF($W482=BS$4,MAX(BS$1:BS481)+1,"")</f>
        <v/>
      </c>
      <c r="BT482" s="6" t="str">
        <f>IF($W482=BT$4,MAX(BT$1:BT481)+1,"")</f>
        <v/>
      </c>
      <c r="BU482" s="6" t="str">
        <f>IF($W482=BU$4,MAX(BU$1:BU481)+1,"")</f>
        <v/>
      </c>
      <c r="BV482" s="6" t="str">
        <f>IF($W482=BV$4,MAX(BV$1:BV481)+1,"")</f>
        <v/>
      </c>
      <c r="BW482" s="6" t="str">
        <f>IF($W482=BW$4,MAX(BW$1:BW481)+1,"")</f>
        <v/>
      </c>
      <c r="BX482" s="6" t="str">
        <f>IF($W482=BX$4,MAX(BX$1:BX481)+1,"")</f>
        <v/>
      </c>
      <c r="BY482" s="6" t="str">
        <f>IF($W482=BY$4,MAX(BY$1:BY481)+1,"")</f>
        <v/>
      </c>
      <c r="BZ482" s="6" t="str">
        <f>IF($W482=BZ$4,MAX(BZ$1:BZ481)+1,"")</f>
        <v/>
      </c>
      <c r="CA482" s="6" t="str">
        <f>IF($W482=CA$4,MAX(CA$1:CA481)+1,"")</f>
        <v/>
      </c>
      <c r="CB482" s="6" t="str">
        <f>IF($W482=CB$4,MAX(CB$1:CB481)+1,"")</f>
        <v/>
      </c>
      <c r="CC482" s="6" t="str">
        <f>IF($W482=CC$4,MAX(CC$1:CC481)+1,"")</f>
        <v/>
      </c>
      <c r="CD482" s="6" t="str">
        <f>IF($W482=CD$4,MAX(CD$1:CD481)+1,"")</f>
        <v/>
      </c>
      <c r="CE482" s="6" t="str">
        <f>IF($W482=CE$4,MAX(CE$1:CE481)+1,"")</f>
        <v/>
      </c>
      <c r="CF482" s="6" t="str">
        <f>IF($W482=CF$4,MAX(CF$1:CF481)+1,"")</f>
        <v/>
      </c>
      <c r="CG482" s="6" t="str">
        <f>IF($W482=CG$4,MAX(CG$1:CG481)+1,"")</f>
        <v/>
      </c>
      <c r="CH482" s="6" t="str">
        <f>IF($W482=CH$4,MAX(CH$1:CH481)+1,"")</f>
        <v/>
      </c>
      <c r="CI482" s="6" t="str">
        <f>IF($W482=CI$4,MAX(CI$1:CI481)+1,"")</f>
        <v/>
      </c>
      <c r="CJ482" s="6" t="str">
        <f>IF($W482=CJ$4,MAX(CJ$1:CJ481)+1,"")</f>
        <v/>
      </c>
      <c r="CK482" s="6" t="str">
        <f>IF($W482=CK$4,MAX(CK$1:CK481)+1,"")</f>
        <v/>
      </c>
      <c r="CL482" s="6" t="str">
        <f>IF($W482=CL$4,MAX(CL$1:CL481)+1,"")</f>
        <v/>
      </c>
      <c r="CM482" s="6" t="str">
        <f>IF($W482=CM$4,MAX(CM$1:CM481)+1,"")</f>
        <v/>
      </c>
      <c r="CN482" s="6" t="str">
        <f>IF($W482=CN$4,MAX(CN$1:CN481)+1,"")</f>
        <v/>
      </c>
      <c r="CO482" s="6" t="str">
        <f>IF($W482=CO$4,MAX(CO$1:CO481)+1,"")</f>
        <v/>
      </c>
      <c r="CP482" s="6" t="str">
        <f>IF($W482=CP$4,MAX(CP$1:CP481)+1,"")</f>
        <v/>
      </c>
      <c r="CQ482" s="6" t="str">
        <f>IF($W482=CQ$4,MAX(CQ$1:CQ481)+1,"")</f>
        <v/>
      </c>
      <c r="CR482" s="6" t="str">
        <f>IF($W482=CR$4,MAX(CR$1:CR481)+1,"")</f>
        <v/>
      </c>
      <c r="CS482" s="6" t="str">
        <f>IF($W482=CS$4,MAX(CS$1:CS481)+1,"")</f>
        <v/>
      </c>
      <c r="CT482" s="5">
        <f t="shared" si="110"/>
        <v>69</v>
      </c>
      <c r="CU482" s="6" t="str">
        <f t="shared" si="111"/>
        <v>1709901845973</v>
      </c>
      <c r="CV482" s="5" t="str">
        <f t="shared" si="112"/>
        <v>เด็กหญิง</v>
      </c>
      <c r="CW482" s="5" t="str" cm="1">
        <f t="array" ref="CW482">RIGHT(F482,MIN(LEN(SUBSTITUTE(F482,รายชื่อนักเรียนแยกห้อง!$AD$5:$AD$8,""))))</f>
        <v>นัชธยานันท์</v>
      </c>
      <c r="CX482" s="6" t="str">
        <f t="shared" si="113"/>
        <v/>
      </c>
      <c r="CY482" s="6">
        <f t="shared" si="114"/>
        <v>0</v>
      </c>
      <c r="CZ482" s="5" t="str">
        <f t="shared" si="115"/>
        <v>มัธยมศึกษาปีที่ 3/4-</v>
      </c>
      <c r="DA482" s="5" t="str">
        <f t="shared" si="116"/>
        <v>มัธยมศึกษาปีที่ 3/4-0</v>
      </c>
      <c r="DC482" s="6" t="str">
        <f>IF(DB482="วิทย์-คณิต (เตรียมวิศวะ)",MAX($DC$1:DC481)+1,"")</f>
        <v/>
      </c>
      <c r="DD482" s="6" t="str">
        <f>IF(DB482="วิทย์-คณิต (วิทยาศาสตร์สุขภาพ)",MAX($DD$1:DD481)+1,"")</f>
        <v/>
      </c>
      <c r="DE482" s="6" t="str">
        <f>IF(DB482="ศิลป์การจัดการธุรกิจการค้าสมัยใหม่",MAX($DE$1:DE481)+1,"")</f>
        <v/>
      </c>
      <c r="DF482" s="6" t="str">
        <f>IF(DB482="ศิลป์ภาษาจีนเพื่อธุรกิจ 4.0",MAX($DF$1:DF481)+1,"")</f>
        <v/>
      </c>
      <c r="DG482" s="6" t="str">
        <f>IF(DB482="ศิลป์ภาษาอังกฤษเพื่อการสื่อสารธุรกิจ",MAX($DG$1:DG481)+1,"")</f>
        <v/>
      </c>
      <c r="DH482" s="6" t="str">
        <f>IF(DB482="นวัตกรรมการจัดการเกษตร",MAX($DH$1:DH481)+1,"")</f>
        <v/>
      </c>
      <c r="DI482" s="5">
        <f t="shared" si="117"/>
        <v>0</v>
      </c>
      <c r="DJ482" s="5" t="str">
        <f t="shared" si="118"/>
        <v>มัธยมศึกษาปีที่ 3/4-31</v>
      </c>
      <c r="DK482" s="5" t="str">
        <f t="shared" si="119"/>
        <v>-0</v>
      </c>
      <c r="DL482" s="5" t="str">
        <f t="shared" si="120"/>
        <v>มัธยมศึกษาปีที่ 3</v>
      </c>
    </row>
    <row r="483" spans="1:116">
      <c r="A483" s="5" t="str">
        <f t="shared" si="106"/>
        <v>มัธยมศึกษาปีที่ 3/4-32</v>
      </c>
      <c r="B483" s="5" t="str">
        <f t="shared" si="107"/>
        <v>ช68309-70</v>
      </c>
      <c r="C483" s="5" t="str">
        <f t="shared" si="108"/>
        <v>-0</v>
      </c>
      <c r="D483" s="8">
        <v>32</v>
      </c>
      <c r="E483" s="9" t="s">
        <v>1245</v>
      </c>
      <c r="F483" s="3" t="s">
        <v>1246</v>
      </c>
      <c r="G483" s="3" t="s">
        <v>1247</v>
      </c>
      <c r="H483" s="11">
        <v>1</v>
      </c>
      <c r="I483" s="11">
        <v>7</v>
      </c>
      <c r="J483" s="11">
        <v>0</v>
      </c>
      <c r="K483" s="11">
        <v>9</v>
      </c>
      <c r="L483" s="11">
        <v>9</v>
      </c>
      <c r="M483" s="11">
        <v>0</v>
      </c>
      <c r="N483" s="11">
        <v>1</v>
      </c>
      <c r="O483" s="11">
        <v>8</v>
      </c>
      <c r="P483" s="11">
        <v>5</v>
      </c>
      <c r="Q483" s="11">
        <v>7</v>
      </c>
      <c r="R483" s="11">
        <v>0</v>
      </c>
      <c r="S483" s="11">
        <v>9</v>
      </c>
      <c r="T483" s="11">
        <v>2</v>
      </c>
      <c r="U483" s="11" t="s">
        <v>586</v>
      </c>
      <c r="W483" s="6" t="str">
        <f>IF(X483="","",IF(X483=รายชื่อชมรม!$B$23,รายชื่อชมรม!$A$23,IF(X483=รายชื่อชมรม!$B$24,รายชื่อชมรม!$A$24,IF(X483=รายชื่อชมรม!$B$25,รายชื่อชมรม!$A$25,IF(X483=รายชื่อชมรม!$B$26,รายชื่อชมรม!$A$26,IF(X483=รายชื่อชมรม!$B$27,รายชื่อชมรม!$A$27,IF(X483=รายชื่อชมรม!$B$28,รายชื่อชมรม!$A$28,IF(X483=รายชื่อชมรม!$B$29,รายชื่อชมรม!$A$29,IF(X483=รายชื่อชมรม!$B$30,รายชื่อชมรม!$A$30,IF(X483=รายชื่อชมรม!$B$31,รายชื่อชมรม!$A$31,IF(X483=รายชื่อชมรม!$B$32,รายชื่อชมรม!$A$32,"-")))))))))))</f>
        <v>ช68309</v>
      </c>
      <c r="X483" s="6" t="s">
        <v>1410</v>
      </c>
      <c r="Y483" s="6" t="str">
        <f>IF(W483=0,"",IF(W483="-","",IF(W483="","",VLOOKUP(W483,รายชื่อชมรม!$A$3:$F$83,3,FALSE))))</f>
        <v>นางสาวจันทนา  เกิดจันทร์ตรง</v>
      </c>
      <c r="Z483" s="6" t="str">
        <f>IF(Y483=$Z$4,MAX(Z$1:$Z482)+1,"")</f>
        <v/>
      </c>
      <c r="AA483" s="6" t="str">
        <f>IF($Y483=AA$4,MAX(AA$1:AA482)+1,"")</f>
        <v/>
      </c>
      <c r="AB483" s="6" t="str">
        <f>IF($Y483=AB$4,MAX(AB$1:AB482)+1,"")</f>
        <v/>
      </c>
      <c r="AC483" s="6" t="str">
        <f>IF($Y483=AC$4,MAX(AC$1:AC482)+1,"")</f>
        <v/>
      </c>
      <c r="AD483" s="6" t="str">
        <f>IF($Y483=AD$4,MAX(AD$1:AD482)+1,"")</f>
        <v/>
      </c>
      <c r="AE483" s="6" t="str">
        <f>IF($Y483=AE$4,MAX(AE$1:AE482)+1,"")</f>
        <v/>
      </c>
      <c r="AF483" s="6" t="str">
        <f>IF($Y483=AF$4,MAX(AF$1:AF482)+1,"")</f>
        <v/>
      </c>
      <c r="AG483" s="6" t="str">
        <f>IF($Y483=AG$4,MAX(AG$1:AG482)+1,"")</f>
        <v/>
      </c>
      <c r="AH483" s="6">
        <f>IF($Y483=AH$4,MAX(AH$1:AH482)+1,"")</f>
        <v>138</v>
      </c>
      <c r="AI483" s="5">
        <f t="shared" si="109"/>
        <v>138</v>
      </c>
      <c r="AK483" s="6" t="str">
        <f>IF($W483=AK$4,MAX(AK$1:AK482)+1,"")</f>
        <v/>
      </c>
      <c r="AL483" s="6" t="str">
        <f>IF($W483=AL$4,MAX(AL$1:AL482)+1,"")</f>
        <v/>
      </c>
      <c r="AM483" s="6" t="str">
        <f>IF($W483=AM$4,MAX(AM$1:AM482)+1,"")</f>
        <v/>
      </c>
      <c r="AN483" s="6" t="str">
        <f>IF($W483=AN$4,MAX(AN$1:AN482)+1,"")</f>
        <v/>
      </c>
      <c r="AO483" s="6" t="str">
        <f>IF($W483=AO$4,MAX(AO$1:AO482)+1,"")</f>
        <v/>
      </c>
      <c r="AP483" s="6" t="str">
        <f>IF($W483=AP$4,MAX(AP$1:AP482)+1,"")</f>
        <v/>
      </c>
      <c r="AQ483" s="6" t="str">
        <f>IF($W483=AQ$4,MAX(AQ$1:AQ482)+1,"")</f>
        <v/>
      </c>
      <c r="AR483" s="6" t="str">
        <f>IF($W483=AR$4,MAX(AR$1:AR482)+1,"")</f>
        <v/>
      </c>
      <c r="AS483" s="6" t="str">
        <f>IF($W483=AS$4,MAX(AS$1:AS482)+1,"")</f>
        <v/>
      </c>
      <c r="AT483" s="6" t="str">
        <f>IF($W483=AT$4,MAX(AT$1:AT482)+1,"")</f>
        <v/>
      </c>
      <c r="AU483" s="6" t="str">
        <f>IF($W483=AU$4,MAX(AU$1:AU482)+1,"")</f>
        <v/>
      </c>
      <c r="AV483" s="6" t="str">
        <f>IF($W483=AV$4,MAX(AV$1:AV482)+1,"")</f>
        <v/>
      </c>
      <c r="AW483" s="6" t="str">
        <f>IF($W483=AW$4,MAX(AW$1:AW482)+1,"")</f>
        <v/>
      </c>
      <c r="AX483" s="6" t="str">
        <f>IF($W483=AX$4,MAX(AX$1:AX482)+1,"")</f>
        <v/>
      </c>
      <c r="AY483" s="6" t="str">
        <f>IF($W483=AY$4,MAX(AY$1:AY482)+1,"")</f>
        <v/>
      </c>
      <c r="AZ483" s="6" t="str">
        <f>IF($W483=AZ$4,MAX(AZ$1:AZ482)+1,"")</f>
        <v/>
      </c>
      <c r="BA483" s="6" t="str">
        <f>IF($W483=BA$4,MAX(BA$1:BA482)+1,"")</f>
        <v/>
      </c>
      <c r="BB483" s="6" t="str">
        <f>IF($W483=BB$4,MAX(BB$1:BB482)+1,"")</f>
        <v/>
      </c>
      <c r="BC483" s="6" t="str">
        <f>IF($W483=BC$4,MAX(BC$1:BC482)+1,"")</f>
        <v/>
      </c>
      <c r="BD483" s="6" t="str">
        <f>IF($W483=BD$4,MAX(BD$1:BD482)+1,"")</f>
        <v/>
      </c>
      <c r="BE483" s="6" t="str">
        <f>IF($W483=BE$4,MAX(BE$1:BE482)+1,"")</f>
        <v/>
      </c>
      <c r="BF483" s="6" t="str">
        <f>IF($W483=BF$4,MAX(BF$1:BF482)+1,"")</f>
        <v/>
      </c>
      <c r="BG483" s="6" t="str">
        <f>IF($W483=BG$4,MAX(BG$1:BG482)+1,"")</f>
        <v/>
      </c>
      <c r="BH483" s="6" t="str">
        <f>IF($W483=BH$4,MAX(BH$1:BH482)+1,"")</f>
        <v/>
      </c>
      <c r="BI483" s="6" t="str">
        <f>IF($W483=BI$4,MAX(BI$1:BI482)+1,"")</f>
        <v/>
      </c>
      <c r="BJ483" s="6" t="str">
        <f>IF($W483=BJ$4,MAX(BJ$1:BJ482)+1,"")</f>
        <v/>
      </c>
      <c r="BK483" s="6" t="str">
        <f>IF($W483=BK$4,MAX(BK$1:BK482)+1,"")</f>
        <v/>
      </c>
      <c r="BL483" s="6" t="str">
        <f>IF($W483=BL$4,MAX(BL$1:BL482)+1,"")</f>
        <v/>
      </c>
      <c r="BM483" s="6" t="str">
        <f>IF($W483=BM$4,MAX(BM$1:BM482)+1,"")</f>
        <v/>
      </c>
      <c r="BN483" s="6">
        <f>IF($W483=BN$4,MAX(BN$1:BN482)+1,"")</f>
        <v>70</v>
      </c>
      <c r="BO483" s="6" t="str">
        <f>IF($W483=BO$4,MAX(BO$1:BO482)+1,"")</f>
        <v/>
      </c>
      <c r="BP483" s="6" t="str">
        <f>IF($W483=BP$4,MAX(BP$1:BP482)+1,"")</f>
        <v/>
      </c>
      <c r="BQ483" s="6" t="str">
        <f>IF($W483=BQ$4,MAX(BQ$1:BQ482)+1,"")</f>
        <v/>
      </c>
      <c r="BR483" s="6" t="str">
        <f>IF($W483=BR$4,MAX(BR$1:BR482)+1,"")</f>
        <v/>
      </c>
      <c r="BS483" s="6" t="str">
        <f>IF($W483=BS$4,MAX(BS$1:BS482)+1,"")</f>
        <v/>
      </c>
      <c r="BT483" s="6" t="str">
        <f>IF($W483=BT$4,MAX(BT$1:BT482)+1,"")</f>
        <v/>
      </c>
      <c r="BU483" s="6" t="str">
        <f>IF($W483=BU$4,MAX(BU$1:BU482)+1,"")</f>
        <v/>
      </c>
      <c r="BV483" s="6" t="str">
        <f>IF($W483=BV$4,MAX(BV$1:BV482)+1,"")</f>
        <v/>
      </c>
      <c r="BW483" s="6" t="str">
        <f>IF($W483=BW$4,MAX(BW$1:BW482)+1,"")</f>
        <v/>
      </c>
      <c r="BX483" s="6" t="str">
        <f>IF($W483=BX$4,MAX(BX$1:BX482)+1,"")</f>
        <v/>
      </c>
      <c r="BY483" s="6" t="str">
        <f>IF($W483=BY$4,MAX(BY$1:BY482)+1,"")</f>
        <v/>
      </c>
      <c r="BZ483" s="6" t="str">
        <f>IF($W483=BZ$4,MAX(BZ$1:BZ482)+1,"")</f>
        <v/>
      </c>
      <c r="CA483" s="6" t="str">
        <f>IF($W483=CA$4,MAX(CA$1:CA482)+1,"")</f>
        <v/>
      </c>
      <c r="CB483" s="6" t="str">
        <f>IF($W483=CB$4,MAX(CB$1:CB482)+1,"")</f>
        <v/>
      </c>
      <c r="CC483" s="6" t="str">
        <f>IF($W483=CC$4,MAX(CC$1:CC482)+1,"")</f>
        <v/>
      </c>
      <c r="CD483" s="6" t="str">
        <f>IF($W483=CD$4,MAX(CD$1:CD482)+1,"")</f>
        <v/>
      </c>
      <c r="CE483" s="6" t="str">
        <f>IF($W483=CE$4,MAX(CE$1:CE482)+1,"")</f>
        <v/>
      </c>
      <c r="CF483" s="6" t="str">
        <f>IF($W483=CF$4,MAX(CF$1:CF482)+1,"")</f>
        <v/>
      </c>
      <c r="CG483" s="6" t="str">
        <f>IF($W483=CG$4,MAX(CG$1:CG482)+1,"")</f>
        <v/>
      </c>
      <c r="CH483" s="6" t="str">
        <f>IF($W483=CH$4,MAX(CH$1:CH482)+1,"")</f>
        <v/>
      </c>
      <c r="CI483" s="6" t="str">
        <f>IF($W483=CI$4,MAX(CI$1:CI482)+1,"")</f>
        <v/>
      </c>
      <c r="CJ483" s="6" t="str">
        <f>IF($W483=CJ$4,MAX(CJ$1:CJ482)+1,"")</f>
        <v/>
      </c>
      <c r="CK483" s="6" t="str">
        <f>IF($W483=CK$4,MAX(CK$1:CK482)+1,"")</f>
        <v/>
      </c>
      <c r="CL483" s="6" t="str">
        <f>IF($W483=CL$4,MAX(CL$1:CL482)+1,"")</f>
        <v/>
      </c>
      <c r="CM483" s="6" t="str">
        <f>IF($W483=CM$4,MAX(CM$1:CM482)+1,"")</f>
        <v/>
      </c>
      <c r="CN483" s="6" t="str">
        <f>IF($W483=CN$4,MAX(CN$1:CN482)+1,"")</f>
        <v/>
      </c>
      <c r="CO483" s="6" t="str">
        <f>IF($W483=CO$4,MAX(CO$1:CO482)+1,"")</f>
        <v/>
      </c>
      <c r="CP483" s="6" t="str">
        <f>IF($W483=CP$4,MAX(CP$1:CP482)+1,"")</f>
        <v/>
      </c>
      <c r="CQ483" s="6" t="str">
        <f>IF($W483=CQ$4,MAX(CQ$1:CQ482)+1,"")</f>
        <v/>
      </c>
      <c r="CR483" s="6" t="str">
        <f>IF($W483=CR$4,MAX(CR$1:CR482)+1,"")</f>
        <v/>
      </c>
      <c r="CS483" s="6" t="str">
        <f>IF($W483=CS$4,MAX(CS$1:CS482)+1,"")</f>
        <v/>
      </c>
      <c r="CT483" s="5">
        <f t="shared" si="110"/>
        <v>70</v>
      </c>
      <c r="CU483" s="6" t="str">
        <f t="shared" si="111"/>
        <v>1709901857092</v>
      </c>
      <c r="CV483" s="5" t="str">
        <f t="shared" si="112"/>
        <v>เด็กหญิง</v>
      </c>
      <c r="CW483" s="5" t="str" cm="1">
        <f t="array" ref="CW483">RIGHT(F483,MIN(LEN(SUBSTITUTE(F483,รายชื่อนักเรียนแยกห้อง!$AD$5:$AD$8,""))))</f>
        <v>เข็มอักษร</v>
      </c>
      <c r="CX483" s="6" t="str">
        <f t="shared" si="113"/>
        <v/>
      </c>
      <c r="CY483" s="6">
        <f t="shared" si="114"/>
        <v>0</v>
      </c>
      <c r="CZ483" s="5" t="str">
        <f t="shared" si="115"/>
        <v>มัธยมศึกษาปีที่ 3/4-</v>
      </c>
      <c r="DA483" s="5" t="str">
        <f t="shared" si="116"/>
        <v>มัธยมศึกษาปีที่ 3/4-0</v>
      </c>
      <c r="DC483" s="6" t="str">
        <f>IF(DB483="วิทย์-คณิต (เตรียมวิศวะ)",MAX($DC$1:DC482)+1,"")</f>
        <v/>
      </c>
      <c r="DD483" s="6" t="str">
        <f>IF(DB483="วิทย์-คณิต (วิทยาศาสตร์สุขภาพ)",MAX($DD$1:DD482)+1,"")</f>
        <v/>
      </c>
      <c r="DE483" s="6" t="str">
        <f>IF(DB483="ศิลป์การจัดการธุรกิจการค้าสมัยใหม่",MAX($DE$1:DE482)+1,"")</f>
        <v/>
      </c>
      <c r="DF483" s="6" t="str">
        <f>IF(DB483="ศิลป์ภาษาจีนเพื่อธุรกิจ 4.0",MAX($DF$1:DF482)+1,"")</f>
        <v/>
      </c>
      <c r="DG483" s="6" t="str">
        <f>IF(DB483="ศิลป์ภาษาอังกฤษเพื่อการสื่อสารธุรกิจ",MAX($DG$1:DG482)+1,"")</f>
        <v/>
      </c>
      <c r="DH483" s="6" t="str">
        <f>IF(DB483="นวัตกรรมการจัดการเกษตร",MAX($DH$1:DH482)+1,"")</f>
        <v/>
      </c>
      <c r="DI483" s="5">
        <f t="shared" si="117"/>
        <v>0</v>
      </c>
      <c r="DJ483" s="5" t="str">
        <f t="shared" si="118"/>
        <v>มัธยมศึกษาปีที่ 3/4-32</v>
      </c>
      <c r="DK483" s="5" t="str">
        <f t="shared" si="119"/>
        <v>-0</v>
      </c>
      <c r="DL483" s="5" t="str">
        <f t="shared" si="120"/>
        <v>มัธยมศึกษาปีที่ 3</v>
      </c>
    </row>
    <row r="484" spans="1:116">
      <c r="A484" s="5" t="str">
        <f t="shared" si="106"/>
        <v>มัธยมศึกษาปีที่ 3/4-33</v>
      </c>
      <c r="B484" s="5" t="str">
        <f t="shared" si="107"/>
        <v>ช68309-71</v>
      </c>
      <c r="C484" s="5" t="str">
        <f t="shared" si="108"/>
        <v>-0</v>
      </c>
      <c r="D484" s="8">
        <v>33</v>
      </c>
      <c r="E484" s="9" t="s">
        <v>1248</v>
      </c>
      <c r="F484" s="3" t="s">
        <v>1249</v>
      </c>
      <c r="G484" s="3" t="s">
        <v>2120</v>
      </c>
      <c r="H484" s="11">
        <v>7</v>
      </c>
      <c r="I484" s="11">
        <v>7</v>
      </c>
      <c r="J484" s="11">
        <v>0</v>
      </c>
      <c r="K484" s="11">
        <v>9</v>
      </c>
      <c r="L484" s="11">
        <v>9</v>
      </c>
      <c r="M484" s="11">
        <v>0</v>
      </c>
      <c r="N484" s="11">
        <v>0</v>
      </c>
      <c r="O484" s="11">
        <v>0</v>
      </c>
      <c r="P484" s="11">
        <v>3</v>
      </c>
      <c r="Q484" s="11">
        <v>2</v>
      </c>
      <c r="R484" s="11">
        <v>3</v>
      </c>
      <c r="S484" s="11">
        <v>1</v>
      </c>
      <c r="T484" s="11">
        <v>5</v>
      </c>
      <c r="U484" s="11" t="s">
        <v>586</v>
      </c>
      <c r="W484" s="6" t="str">
        <f>IF(X484="","",IF(X484=รายชื่อชมรม!$B$23,รายชื่อชมรม!$A$23,IF(X484=รายชื่อชมรม!$B$24,รายชื่อชมรม!$A$24,IF(X484=รายชื่อชมรม!$B$25,รายชื่อชมรม!$A$25,IF(X484=รายชื่อชมรม!$B$26,รายชื่อชมรม!$A$26,IF(X484=รายชื่อชมรม!$B$27,รายชื่อชมรม!$A$27,IF(X484=รายชื่อชมรม!$B$28,รายชื่อชมรม!$A$28,IF(X484=รายชื่อชมรม!$B$29,รายชื่อชมรม!$A$29,IF(X484=รายชื่อชมรม!$B$30,รายชื่อชมรม!$A$30,IF(X484=รายชื่อชมรม!$B$31,รายชื่อชมรม!$A$31,IF(X484=รายชื่อชมรม!$B$32,รายชื่อชมรม!$A$32,"-")))))))))))</f>
        <v>ช68309</v>
      </c>
      <c r="X484" s="6" t="s">
        <v>1410</v>
      </c>
      <c r="Y484" s="6" t="str">
        <f>IF(W484=0,"",IF(W484="-","",IF(W484="","",VLOOKUP(W484,รายชื่อชมรม!$A$3:$F$83,3,FALSE))))</f>
        <v>นางสาวจันทนา  เกิดจันทร์ตรง</v>
      </c>
      <c r="Z484" s="6" t="str">
        <f>IF(Y484=$Z$4,MAX(Z$1:$Z483)+1,"")</f>
        <v/>
      </c>
      <c r="AA484" s="6" t="str">
        <f>IF($Y484=AA$4,MAX(AA$1:AA483)+1,"")</f>
        <v/>
      </c>
      <c r="AB484" s="6" t="str">
        <f>IF($Y484=AB$4,MAX(AB$1:AB483)+1,"")</f>
        <v/>
      </c>
      <c r="AC484" s="6" t="str">
        <f>IF($Y484=AC$4,MAX(AC$1:AC483)+1,"")</f>
        <v/>
      </c>
      <c r="AD484" s="6" t="str">
        <f>IF($Y484=AD$4,MAX(AD$1:AD483)+1,"")</f>
        <v/>
      </c>
      <c r="AE484" s="6" t="str">
        <f>IF($Y484=AE$4,MAX(AE$1:AE483)+1,"")</f>
        <v/>
      </c>
      <c r="AF484" s="6" t="str">
        <f>IF($Y484=AF$4,MAX(AF$1:AF483)+1,"")</f>
        <v/>
      </c>
      <c r="AG484" s="6" t="str">
        <f>IF($Y484=AG$4,MAX(AG$1:AG483)+1,"")</f>
        <v/>
      </c>
      <c r="AH484" s="6">
        <f>IF($Y484=AH$4,MAX(AH$1:AH483)+1,"")</f>
        <v>139</v>
      </c>
      <c r="AI484" s="5">
        <f t="shared" si="109"/>
        <v>139</v>
      </c>
      <c r="AK484" s="6" t="str">
        <f>IF($W484=AK$4,MAX(AK$1:AK483)+1,"")</f>
        <v/>
      </c>
      <c r="AL484" s="6" t="str">
        <f>IF($W484=AL$4,MAX(AL$1:AL483)+1,"")</f>
        <v/>
      </c>
      <c r="AM484" s="6" t="str">
        <f>IF($W484=AM$4,MAX(AM$1:AM483)+1,"")</f>
        <v/>
      </c>
      <c r="AN484" s="6" t="str">
        <f>IF($W484=AN$4,MAX(AN$1:AN483)+1,"")</f>
        <v/>
      </c>
      <c r="AO484" s="6" t="str">
        <f>IF($W484=AO$4,MAX(AO$1:AO483)+1,"")</f>
        <v/>
      </c>
      <c r="AP484" s="6" t="str">
        <f>IF($W484=AP$4,MAX(AP$1:AP483)+1,"")</f>
        <v/>
      </c>
      <c r="AQ484" s="6" t="str">
        <f>IF($W484=AQ$4,MAX(AQ$1:AQ483)+1,"")</f>
        <v/>
      </c>
      <c r="AR484" s="6" t="str">
        <f>IF($W484=AR$4,MAX(AR$1:AR483)+1,"")</f>
        <v/>
      </c>
      <c r="AS484" s="6" t="str">
        <f>IF($W484=AS$4,MAX(AS$1:AS483)+1,"")</f>
        <v/>
      </c>
      <c r="AT484" s="6" t="str">
        <f>IF($W484=AT$4,MAX(AT$1:AT483)+1,"")</f>
        <v/>
      </c>
      <c r="AU484" s="6" t="str">
        <f>IF($W484=AU$4,MAX(AU$1:AU483)+1,"")</f>
        <v/>
      </c>
      <c r="AV484" s="6" t="str">
        <f>IF($W484=AV$4,MAX(AV$1:AV483)+1,"")</f>
        <v/>
      </c>
      <c r="AW484" s="6" t="str">
        <f>IF($W484=AW$4,MAX(AW$1:AW483)+1,"")</f>
        <v/>
      </c>
      <c r="AX484" s="6" t="str">
        <f>IF($W484=AX$4,MAX(AX$1:AX483)+1,"")</f>
        <v/>
      </c>
      <c r="AY484" s="6" t="str">
        <f>IF($W484=AY$4,MAX(AY$1:AY483)+1,"")</f>
        <v/>
      </c>
      <c r="AZ484" s="6" t="str">
        <f>IF($W484=AZ$4,MAX(AZ$1:AZ483)+1,"")</f>
        <v/>
      </c>
      <c r="BA484" s="6" t="str">
        <f>IF($W484=BA$4,MAX(BA$1:BA483)+1,"")</f>
        <v/>
      </c>
      <c r="BB484" s="6" t="str">
        <f>IF($W484=BB$4,MAX(BB$1:BB483)+1,"")</f>
        <v/>
      </c>
      <c r="BC484" s="6" t="str">
        <f>IF($W484=BC$4,MAX(BC$1:BC483)+1,"")</f>
        <v/>
      </c>
      <c r="BD484" s="6" t="str">
        <f>IF($W484=BD$4,MAX(BD$1:BD483)+1,"")</f>
        <v/>
      </c>
      <c r="BE484" s="6" t="str">
        <f>IF($W484=BE$4,MAX(BE$1:BE483)+1,"")</f>
        <v/>
      </c>
      <c r="BF484" s="6" t="str">
        <f>IF($W484=BF$4,MAX(BF$1:BF483)+1,"")</f>
        <v/>
      </c>
      <c r="BG484" s="6" t="str">
        <f>IF($W484=BG$4,MAX(BG$1:BG483)+1,"")</f>
        <v/>
      </c>
      <c r="BH484" s="6" t="str">
        <f>IF($W484=BH$4,MAX(BH$1:BH483)+1,"")</f>
        <v/>
      </c>
      <c r="BI484" s="6" t="str">
        <f>IF($W484=BI$4,MAX(BI$1:BI483)+1,"")</f>
        <v/>
      </c>
      <c r="BJ484" s="6" t="str">
        <f>IF($W484=BJ$4,MAX(BJ$1:BJ483)+1,"")</f>
        <v/>
      </c>
      <c r="BK484" s="6" t="str">
        <f>IF($W484=BK$4,MAX(BK$1:BK483)+1,"")</f>
        <v/>
      </c>
      <c r="BL484" s="6" t="str">
        <f>IF($W484=BL$4,MAX(BL$1:BL483)+1,"")</f>
        <v/>
      </c>
      <c r="BM484" s="6" t="str">
        <f>IF($W484=BM$4,MAX(BM$1:BM483)+1,"")</f>
        <v/>
      </c>
      <c r="BN484" s="6">
        <f>IF($W484=BN$4,MAX(BN$1:BN483)+1,"")</f>
        <v>71</v>
      </c>
      <c r="BO484" s="6" t="str">
        <f>IF($W484=BO$4,MAX(BO$1:BO483)+1,"")</f>
        <v/>
      </c>
      <c r="BP484" s="6" t="str">
        <f>IF($W484=BP$4,MAX(BP$1:BP483)+1,"")</f>
        <v/>
      </c>
      <c r="BQ484" s="6" t="str">
        <f>IF($W484=BQ$4,MAX(BQ$1:BQ483)+1,"")</f>
        <v/>
      </c>
      <c r="BR484" s="6" t="str">
        <f>IF($W484=BR$4,MAX(BR$1:BR483)+1,"")</f>
        <v/>
      </c>
      <c r="BS484" s="6" t="str">
        <f>IF($W484=BS$4,MAX(BS$1:BS483)+1,"")</f>
        <v/>
      </c>
      <c r="BT484" s="6" t="str">
        <f>IF($W484=BT$4,MAX(BT$1:BT483)+1,"")</f>
        <v/>
      </c>
      <c r="BU484" s="6" t="str">
        <f>IF($W484=BU$4,MAX(BU$1:BU483)+1,"")</f>
        <v/>
      </c>
      <c r="BV484" s="6" t="str">
        <f>IF($W484=BV$4,MAX(BV$1:BV483)+1,"")</f>
        <v/>
      </c>
      <c r="BW484" s="6" t="str">
        <f>IF($W484=BW$4,MAX(BW$1:BW483)+1,"")</f>
        <v/>
      </c>
      <c r="BX484" s="6" t="str">
        <f>IF($W484=BX$4,MAX(BX$1:BX483)+1,"")</f>
        <v/>
      </c>
      <c r="BY484" s="6" t="str">
        <f>IF($W484=BY$4,MAX(BY$1:BY483)+1,"")</f>
        <v/>
      </c>
      <c r="BZ484" s="6" t="str">
        <f>IF($W484=BZ$4,MAX(BZ$1:BZ483)+1,"")</f>
        <v/>
      </c>
      <c r="CA484" s="6" t="str">
        <f>IF($W484=CA$4,MAX(CA$1:CA483)+1,"")</f>
        <v/>
      </c>
      <c r="CB484" s="6" t="str">
        <f>IF($W484=CB$4,MAX(CB$1:CB483)+1,"")</f>
        <v/>
      </c>
      <c r="CC484" s="6" t="str">
        <f>IF($W484=CC$4,MAX(CC$1:CC483)+1,"")</f>
        <v/>
      </c>
      <c r="CD484" s="6" t="str">
        <f>IF($W484=CD$4,MAX(CD$1:CD483)+1,"")</f>
        <v/>
      </c>
      <c r="CE484" s="6" t="str">
        <f>IF($W484=CE$4,MAX(CE$1:CE483)+1,"")</f>
        <v/>
      </c>
      <c r="CF484" s="6" t="str">
        <f>IF($W484=CF$4,MAX(CF$1:CF483)+1,"")</f>
        <v/>
      </c>
      <c r="CG484" s="6" t="str">
        <f>IF($W484=CG$4,MAX(CG$1:CG483)+1,"")</f>
        <v/>
      </c>
      <c r="CH484" s="6" t="str">
        <f>IF($W484=CH$4,MAX(CH$1:CH483)+1,"")</f>
        <v/>
      </c>
      <c r="CI484" s="6" t="str">
        <f>IF($W484=CI$4,MAX(CI$1:CI483)+1,"")</f>
        <v/>
      </c>
      <c r="CJ484" s="6" t="str">
        <f>IF($W484=CJ$4,MAX(CJ$1:CJ483)+1,"")</f>
        <v/>
      </c>
      <c r="CK484" s="6" t="str">
        <f>IF($W484=CK$4,MAX(CK$1:CK483)+1,"")</f>
        <v/>
      </c>
      <c r="CL484" s="6" t="str">
        <f>IF($W484=CL$4,MAX(CL$1:CL483)+1,"")</f>
        <v/>
      </c>
      <c r="CM484" s="6" t="str">
        <f>IF($W484=CM$4,MAX(CM$1:CM483)+1,"")</f>
        <v/>
      </c>
      <c r="CN484" s="6" t="str">
        <f>IF($W484=CN$4,MAX(CN$1:CN483)+1,"")</f>
        <v/>
      </c>
      <c r="CO484" s="6" t="str">
        <f>IF($W484=CO$4,MAX(CO$1:CO483)+1,"")</f>
        <v/>
      </c>
      <c r="CP484" s="6" t="str">
        <f>IF($W484=CP$4,MAX(CP$1:CP483)+1,"")</f>
        <v/>
      </c>
      <c r="CQ484" s="6" t="str">
        <f>IF($W484=CQ$4,MAX(CQ$1:CQ483)+1,"")</f>
        <v/>
      </c>
      <c r="CR484" s="6" t="str">
        <f>IF($W484=CR$4,MAX(CR$1:CR483)+1,"")</f>
        <v/>
      </c>
      <c r="CS484" s="6" t="str">
        <f>IF($W484=CS$4,MAX(CS$1:CS483)+1,"")</f>
        <v/>
      </c>
      <c r="CT484" s="5">
        <f t="shared" si="110"/>
        <v>71</v>
      </c>
      <c r="CU484" s="6" t="str">
        <f t="shared" si="111"/>
        <v>7709900032315</v>
      </c>
      <c r="CV484" s="5" t="str">
        <f t="shared" si="112"/>
        <v>เด็กหญิง</v>
      </c>
      <c r="CW484" s="5" t="str" cm="1">
        <f t="array" ref="CW484">RIGHT(F484,MIN(LEN(SUBSTITUTE(F484,รายชื่อนักเรียนแยกห้อง!$AD$5:$AD$8,""))))</f>
        <v>ชุติมา</v>
      </c>
      <c r="CX484" s="6" t="str">
        <f t="shared" si="113"/>
        <v/>
      </c>
      <c r="CY484" s="6">
        <f t="shared" si="114"/>
        <v>0</v>
      </c>
      <c r="CZ484" s="5" t="str">
        <f t="shared" si="115"/>
        <v>มัธยมศึกษาปีที่ 3/4-</v>
      </c>
      <c r="DA484" s="5" t="str">
        <f t="shared" si="116"/>
        <v>มัธยมศึกษาปีที่ 3/4-0</v>
      </c>
      <c r="DC484" s="6" t="str">
        <f>IF(DB484="วิทย์-คณิต (เตรียมวิศวะ)",MAX($DC$1:DC483)+1,"")</f>
        <v/>
      </c>
      <c r="DD484" s="6" t="str">
        <f>IF(DB484="วิทย์-คณิต (วิทยาศาสตร์สุขภาพ)",MAX($DD$1:DD483)+1,"")</f>
        <v/>
      </c>
      <c r="DE484" s="6" t="str">
        <f>IF(DB484="ศิลป์การจัดการธุรกิจการค้าสมัยใหม่",MAX($DE$1:DE483)+1,"")</f>
        <v/>
      </c>
      <c r="DF484" s="6" t="str">
        <f>IF(DB484="ศิลป์ภาษาจีนเพื่อธุรกิจ 4.0",MAX($DF$1:DF483)+1,"")</f>
        <v/>
      </c>
      <c r="DG484" s="6" t="str">
        <f>IF(DB484="ศิลป์ภาษาอังกฤษเพื่อการสื่อสารธุรกิจ",MAX($DG$1:DG483)+1,"")</f>
        <v/>
      </c>
      <c r="DH484" s="6" t="str">
        <f>IF(DB484="นวัตกรรมการจัดการเกษตร",MAX($DH$1:DH483)+1,"")</f>
        <v/>
      </c>
      <c r="DI484" s="5">
        <f t="shared" si="117"/>
        <v>0</v>
      </c>
      <c r="DJ484" s="5" t="str">
        <f t="shared" si="118"/>
        <v>มัธยมศึกษาปีที่ 3/4-33</v>
      </c>
      <c r="DK484" s="5" t="str">
        <f t="shared" si="119"/>
        <v>-0</v>
      </c>
      <c r="DL484" s="5" t="str">
        <f t="shared" si="120"/>
        <v>มัธยมศึกษาปีที่ 3</v>
      </c>
    </row>
    <row r="485" spans="1:116">
      <c r="A485" s="5" t="str">
        <f t="shared" si="106"/>
        <v>มัธยมศึกษาปีที่ 3/4-34</v>
      </c>
      <c r="B485" s="5" t="str">
        <f t="shared" si="107"/>
        <v>ช68309-72</v>
      </c>
      <c r="C485" s="5" t="str">
        <f t="shared" si="108"/>
        <v>-0</v>
      </c>
      <c r="D485" s="8">
        <v>34</v>
      </c>
      <c r="E485" s="9" t="s">
        <v>1250</v>
      </c>
      <c r="F485" s="3" t="s">
        <v>1251</v>
      </c>
      <c r="G485" s="3" t="s">
        <v>1252</v>
      </c>
      <c r="H485" s="11">
        <v>1</v>
      </c>
      <c r="I485" s="11">
        <v>7</v>
      </c>
      <c r="J485" s="11">
        <v>0</v>
      </c>
      <c r="K485" s="11">
        <v>9</v>
      </c>
      <c r="L485" s="11">
        <v>9</v>
      </c>
      <c r="M485" s="11">
        <v>0</v>
      </c>
      <c r="N485" s="11">
        <v>1</v>
      </c>
      <c r="O485" s="11">
        <v>8</v>
      </c>
      <c r="P485" s="11">
        <v>6</v>
      </c>
      <c r="Q485" s="11">
        <v>1</v>
      </c>
      <c r="R485" s="11">
        <v>1</v>
      </c>
      <c r="S485" s="11">
        <v>3</v>
      </c>
      <c r="T485" s="11">
        <v>8</v>
      </c>
      <c r="U485" s="11" t="s">
        <v>586</v>
      </c>
      <c r="W485" s="6" t="str">
        <f>IF(X485="","",IF(X485=รายชื่อชมรม!$B$23,รายชื่อชมรม!$A$23,IF(X485=รายชื่อชมรม!$B$24,รายชื่อชมรม!$A$24,IF(X485=รายชื่อชมรม!$B$25,รายชื่อชมรม!$A$25,IF(X485=รายชื่อชมรม!$B$26,รายชื่อชมรม!$A$26,IF(X485=รายชื่อชมรม!$B$27,รายชื่อชมรม!$A$27,IF(X485=รายชื่อชมรม!$B$28,รายชื่อชมรม!$A$28,IF(X485=รายชื่อชมรม!$B$29,รายชื่อชมรม!$A$29,IF(X485=รายชื่อชมรม!$B$30,รายชื่อชมรม!$A$30,IF(X485=รายชื่อชมรม!$B$31,รายชื่อชมรม!$A$31,IF(X485=รายชื่อชมรม!$B$32,รายชื่อชมรม!$A$32,"-")))))))))))</f>
        <v>ช68309</v>
      </c>
      <c r="X485" s="6" t="s">
        <v>1410</v>
      </c>
      <c r="Y485" s="6" t="str">
        <f>IF(W485=0,"",IF(W485="-","",IF(W485="","",VLOOKUP(W485,รายชื่อชมรม!$A$3:$F$83,3,FALSE))))</f>
        <v>นางสาวจันทนา  เกิดจันทร์ตรง</v>
      </c>
      <c r="Z485" s="6" t="str">
        <f>IF(Y485=$Z$4,MAX(Z$1:$Z484)+1,"")</f>
        <v/>
      </c>
      <c r="AA485" s="6" t="str">
        <f>IF($Y485=AA$4,MAX(AA$1:AA484)+1,"")</f>
        <v/>
      </c>
      <c r="AB485" s="6" t="str">
        <f>IF($Y485=AB$4,MAX(AB$1:AB484)+1,"")</f>
        <v/>
      </c>
      <c r="AC485" s="6" t="str">
        <f>IF($Y485=AC$4,MAX(AC$1:AC484)+1,"")</f>
        <v/>
      </c>
      <c r="AD485" s="6" t="str">
        <f>IF($Y485=AD$4,MAX(AD$1:AD484)+1,"")</f>
        <v/>
      </c>
      <c r="AE485" s="6" t="str">
        <f>IF($Y485=AE$4,MAX(AE$1:AE484)+1,"")</f>
        <v/>
      </c>
      <c r="AF485" s="6" t="str">
        <f>IF($Y485=AF$4,MAX(AF$1:AF484)+1,"")</f>
        <v/>
      </c>
      <c r="AG485" s="6" t="str">
        <f>IF($Y485=AG$4,MAX(AG$1:AG484)+1,"")</f>
        <v/>
      </c>
      <c r="AH485" s="6">
        <f>IF($Y485=AH$4,MAX(AH$1:AH484)+1,"")</f>
        <v>140</v>
      </c>
      <c r="AI485" s="5">
        <f t="shared" si="109"/>
        <v>140</v>
      </c>
      <c r="AK485" s="6" t="str">
        <f>IF($W485=AK$4,MAX(AK$1:AK484)+1,"")</f>
        <v/>
      </c>
      <c r="AL485" s="6" t="str">
        <f>IF($W485=AL$4,MAX(AL$1:AL484)+1,"")</f>
        <v/>
      </c>
      <c r="AM485" s="6" t="str">
        <f>IF($W485=AM$4,MAX(AM$1:AM484)+1,"")</f>
        <v/>
      </c>
      <c r="AN485" s="6" t="str">
        <f>IF($W485=AN$4,MAX(AN$1:AN484)+1,"")</f>
        <v/>
      </c>
      <c r="AO485" s="6" t="str">
        <f>IF($W485=AO$4,MAX(AO$1:AO484)+1,"")</f>
        <v/>
      </c>
      <c r="AP485" s="6" t="str">
        <f>IF($W485=AP$4,MAX(AP$1:AP484)+1,"")</f>
        <v/>
      </c>
      <c r="AQ485" s="6" t="str">
        <f>IF($W485=AQ$4,MAX(AQ$1:AQ484)+1,"")</f>
        <v/>
      </c>
      <c r="AR485" s="6" t="str">
        <f>IF($W485=AR$4,MAX(AR$1:AR484)+1,"")</f>
        <v/>
      </c>
      <c r="AS485" s="6" t="str">
        <f>IF($W485=AS$4,MAX(AS$1:AS484)+1,"")</f>
        <v/>
      </c>
      <c r="AT485" s="6" t="str">
        <f>IF($W485=AT$4,MAX(AT$1:AT484)+1,"")</f>
        <v/>
      </c>
      <c r="AU485" s="6" t="str">
        <f>IF($W485=AU$4,MAX(AU$1:AU484)+1,"")</f>
        <v/>
      </c>
      <c r="AV485" s="6" t="str">
        <f>IF($W485=AV$4,MAX(AV$1:AV484)+1,"")</f>
        <v/>
      </c>
      <c r="AW485" s="6" t="str">
        <f>IF($W485=AW$4,MAX(AW$1:AW484)+1,"")</f>
        <v/>
      </c>
      <c r="AX485" s="6" t="str">
        <f>IF($W485=AX$4,MAX(AX$1:AX484)+1,"")</f>
        <v/>
      </c>
      <c r="AY485" s="6" t="str">
        <f>IF($W485=AY$4,MAX(AY$1:AY484)+1,"")</f>
        <v/>
      </c>
      <c r="AZ485" s="6" t="str">
        <f>IF($W485=AZ$4,MAX(AZ$1:AZ484)+1,"")</f>
        <v/>
      </c>
      <c r="BA485" s="6" t="str">
        <f>IF($W485=BA$4,MAX(BA$1:BA484)+1,"")</f>
        <v/>
      </c>
      <c r="BB485" s="6" t="str">
        <f>IF($W485=BB$4,MAX(BB$1:BB484)+1,"")</f>
        <v/>
      </c>
      <c r="BC485" s="6" t="str">
        <f>IF($W485=BC$4,MAX(BC$1:BC484)+1,"")</f>
        <v/>
      </c>
      <c r="BD485" s="6" t="str">
        <f>IF($W485=BD$4,MAX(BD$1:BD484)+1,"")</f>
        <v/>
      </c>
      <c r="BE485" s="6" t="str">
        <f>IF($W485=BE$4,MAX(BE$1:BE484)+1,"")</f>
        <v/>
      </c>
      <c r="BF485" s="6" t="str">
        <f>IF($W485=BF$4,MAX(BF$1:BF484)+1,"")</f>
        <v/>
      </c>
      <c r="BG485" s="6" t="str">
        <f>IF($W485=BG$4,MAX(BG$1:BG484)+1,"")</f>
        <v/>
      </c>
      <c r="BH485" s="6" t="str">
        <f>IF($W485=BH$4,MAX(BH$1:BH484)+1,"")</f>
        <v/>
      </c>
      <c r="BI485" s="6" t="str">
        <f>IF($W485=BI$4,MAX(BI$1:BI484)+1,"")</f>
        <v/>
      </c>
      <c r="BJ485" s="6" t="str">
        <f>IF($W485=BJ$4,MAX(BJ$1:BJ484)+1,"")</f>
        <v/>
      </c>
      <c r="BK485" s="6" t="str">
        <f>IF($W485=BK$4,MAX(BK$1:BK484)+1,"")</f>
        <v/>
      </c>
      <c r="BL485" s="6" t="str">
        <f>IF($W485=BL$4,MAX(BL$1:BL484)+1,"")</f>
        <v/>
      </c>
      <c r="BM485" s="6" t="str">
        <f>IF($W485=BM$4,MAX(BM$1:BM484)+1,"")</f>
        <v/>
      </c>
      <c r="BN485" s="6">
        <f>IF($W485=BN$4,MAX(BN$1:BN484)+1,"")</f>
        <v>72</v>
      </c>
      <c r="BO485" s="6" t="str">
        <f>IF($W485=BO$4,MAX(BO$1:BO484)+1,"")</f>
        <v/>
      </c>
      <c r="BP485" s="6" t="str">
        <f>IF($W485=BP$4,MAX(BP$1:BP484)+1,"")</f>
        <v/>
      </c>
      <c r="BQ485" s="6" t="str">
        <f>IF($W485=BQ$4,MAX(BQ$1:BQ484)+1,"")</f>
        <v/>
      </c>
      <c r="BR485" s="6" t="str">
        <f>IF($W485=BR$4,MAX(BR$1:BR484)+1,"")</f>
        <v/>
      </c>
      <c r="BS485" s="6" t="str">
        <f>IF($W485=BS$4,MAX(BS$1:BS484)+1,"")</f>
        <v/>
      </c>
      <c r="BT485" s="6" t="str">
        <f>IF($W485=BT$4,MAX(BT$1:BT484)+1,"")</f>
        <v/>
      </c>
      <c r="BU485" s="6" t="str">
        <f>IF($W485=BU$4,MAX(BU$1:BU484)+1,"")</f>
        <v/>
      </c>
      <c r="BV485" s="6" t="str">
        <f>IF($W485=BV$4,MAX(BV$1:BV484)+1,"")</f>
        <v/>
      </c>
      <c r="BW485" s="6" t="str">
        <f>IF($W485=BW$4,MAX(BW$1:BW484)+1,"")</f>
        <v/>
      </c>
      <c r="BX485" s="6" t="str">
        <f>IF($W485=BX$4,MAX(BX$1:BX484)+1,"")</f>
        <v/>
      </c>
      <c r="BY485" s="6" t="str">
        <f>IF($W485=BY$4,MAX(BY$1:BY484)+1,"")</f>
        <v/>
      </c>
      <c r="BZ485" s="6" t="str">
        <f>IF($W485=BZ$4,MAX(BZ$1:BZ484)+1,"")</f>
        <v/>
      </c>
      <c r="CA485" s="6" t="str">
        <f>IF($W485=CA$4,MAX(CA$1:CA484)+1,"")</f>
        <v/>
      </c>
      <c r="CB485" s="6" t="str">
        <f>IF($W485=CB$4,MAX(CB$1:CB484)+1,"")</f>
        <v/>
      </c>
      <c r="CC485" s="6" t="str">
        <f>IF($W485=CC$4,MAX(CC$1:CC484)+1,"")</f>
        <v/>
      </c>
      <c r="CD485" s="6" t="str">
        <f>IF($W485=CD$4,MAX(CD$1:CD484)+1,"")</f>
        <v/>
      </c>
      <c r="CE485" s="6" t="str">
        <f>IF($W485=CE$4,MAX(CE$1:CE484)+1,"")</f>
        <v/>
      </c>
      <c r="CF485" s="6" t="str">
        <f>IF($W485=CF$4,MAX(CF$1:CF484)+1,"")</f>
        <v/>
      </c>
      <c r="CG485" s="6" t="str">
        <f>IF($W485=CG$4,MAX(CG$1:CG484)+1,"")</f>
        <v/>
      </c>
      <c r="CH485" s="6" t="str">
        <f>IF($W485=CH$4,MAX(CH$1:CH484)+1,"")</f>
        <v/>
      </c>
      <c r="CI485" s="6" t="str">
        <f>IF($W485=CI$4,MAX(CI$1:CI484)+1,"")</f>
        <v/>
      </c>
      <c r="CJ485" s="6" t="str">
        <f>IF($W485=CJ$4,MAX(CJ$1:CJ484)+1,"")</f>
        <v/>
      </c>
      <c r="CK485" s="6" t="str">
        <f>IF($W485=CK$4,MAX(CK$1:CK484)+1,"")</f>
        <v/>
      </c>
      <c r="CL485" s="6" t="str">
        <f>IF($W485=CL$4,MAX(CL$1:CL484)+1,"")</f>
        <v/>
      </c>
      <c r="CM485" s="6" t="str">
        <f>IF($W485=CM$4,MAX(CM$1:CM484)+1,"")</f>
        <v/>
      </c>
      <c r="CN485" s="6" t="str">
        <f>IF($W485=CN$4,MAX(CN$1:CN484)+1,"")</f>
        <v/>
      </c>
      <c r="CO485" s="6" t="str">
        <f>IF($W485=CO$4,MAX(CO$1:CO484)+1,"")</f>
        <v/>
      </c>
      <c r="CP485" s="6" t="str">
        <f>IF($W485=CP$4,MAX(CP$1:CP484)+1,"")</f>
        <v/>
      </c>
      <c r="CQ485" s="6" t="str">
        <f>IF($W485=CQ$4,MAX(CQ$1:CQ484)+1,"")</f>
        <v/>
      </c>
      <c r="CR485" s="6" t="str">
        <f>IF($W485=CR$4,MAX(CR$1:CR484)+1,"")</f>
        <v/>
      </c>
      <c r="CS485" s="6" t="str">
        <f>IF($W485=CS$4,MAX(CS$1:CS484)+1,"")</f>
        <v/>
      </c>
      <c r="CT485" s="5">
        <f t="shared" si="110"/>
        <v>72</v>
      </c>
      <c r="CU485" s="6" t="str">
        <f t="shared" si="111"/>
        <v>1709901861138</v>
      </c>
      <c r="CV485" s="5" t="str">
        <f t="shared" si="112"/>
        <v>เด็กหญิง</v>
      </c>
      <c r="CW485" s="5" t="str" cm="1">
        <f t="array" ref="CW485">RIGHT(F485,MIN(LEN(SUBSTITUTE(F485,รายชื่อนักเรียนแยกห้อง!$AD$5:$AD$8,""))))</f>
        <v>กมลทิพย์</v>
      </c>
      <c r="CX485" s="6" t="str">
        <f t="shared" si="113"/>
        <v/>
      </c>
      <c r="CY485" s="6">
        <f t="shared" si="114"/>
        <v>0</v>
      </c>
      <c r="CZ485" s="5" t="str">
        <f t="shared" si="115"/>
        <v>มัธยมศึกษาปีที่ 3/4-</v>
      </c>
      <c r="DA485" s="5" t="str">
        <f t="shared" si="116"/>
        <v>มัธยมศึกษาปีที่ 3/4-0</v>
      </c>
      <c r="DC485" s="6" t="str">
        <f>IF(DB485="วิทย์-คณิต (เตรียมวิศวะ)",MAX($DC$1:DC484)+1,"")</f>
        <v/>
      </c>
      <c r="DD485" s="6" t="str">
        <f>IF(DB485="วิทย์-คณิต (วิทยาศาสตร์สุขภาพ)",MAX($DD$1:DD484)+1,"")</f>
        <v/>
      </c>
      <c r="DE485" s="6" t="str">
        <f>IF(DB485="ศิลป์การจัดการธุรกิจการค้าสมัยใหม่",MAX($DE$1:DE484)+1,"")</f>
        <v/>
      </c>
      <c r="DF485" s="6" t="str">
        <f>IF(DB485="ศิลป์ภาษาจีนเพื่อธุรกิจ 4.0",MAX($DF$1:DF484)+1,"")</f>
        <v/>
      </c>
      <c r="DG485" s="6" t="str">
        <f>IF(DB485="ศิลป์ภาษาอังกฤษเพื่อการสื่อสารธุรกิจ",MAX($DG$1:DG484)+1,"")</f>
        <v/>
      </c>
      <c r="DH485" s="6" t="str">
        <f>IF(DB485="นวัตกรรมการจัดการเกษตร",MAX($DH$1:DH484)+1,"")</f>
        <v/>
      </c>
      <c r="DI485" s="5">
        <f t="shared" si="117"/>
        <v>0</v>
      </c>
      <c r="DJ485" s="5" t="str">
        <f t="shared" si="118"/>
        <v>มัธยมศึกษาปีที่ 3/4-34</v>
      </c>
      <c r="DK485" s="5" t="str">
        <f t="shared" si="119"/>
        <v>-0</v>
      </c>
      <c r="DL485" s="5" t="str">
        <f t="shared" si="120"/>
        <v>มัธยมศึกษาปีที่ 3</v>
      </c>
    </row>
    <row r="486" spans="1:116">
      <c r="A486" s="5" t="str">
        <f t="shared" si="106"/>
        <v>มัธยมศึกษาปีที่ 3/4-35</v>
      </c>
      <c r="B486" s="5" t="str">
        <f t="shared" si="107"/>
        <v>ช68309-73</v>
      </c>
      <c r="C486" s="5" t="str">
        <f t="shared" si="108"/>
        <v>-0</v>
      </c>
      <c r="D486" s="8">
        <v>35</v>
      </c>
      <c r="E486" s="9" t="s">
        <v>1253</v>
      </c>
      <c r="F486" s="3" t="s">
        <v>1254</v>
      </c>
      <c r="G486" s="3" t="s">
        <v>571</v>
      </c>
      <c r="H486" s="11">
        <v>1</v>
      </c>
      <c r="I486" s="11">
        <v>8</v>
      </c>
      <c r="J486" s="11">
        <v>4</v>
      </c>
      <c r="K486" s="11">
        <v>9</v>
      </c>
      <c r="L486" s="11">
        <v>9</v>
      </c>
      <c r="M486" s="11">
        <v>0</v>
      </c>
      <c r="N486" s="11">
        <v>2</v>
      </c>
      <c r="O486" s="11">
        <v>1</v>
      </c>
      <c r="P486" s="11">
        <v>6</v>
      </c>
      <c r="Q486" s="11">
        <v>7</v>
      </c>
      <c r="R486" s="11">
        <v>1</v>
      </c>
      <c r="S486" s="11">
        <v>1</v>
      </c>
      <c r="T486" s="11">
        <v>1</v>
      </c>
      <c r="U486" s="11" t="s">
        <v>586</v>
      </c>
      <c r="W486" s="6" t="str">
        <f>IF(X486="","",IF(X486=รายชื่อชมรม!$B$23,รายชื่อชมรม!$A$23,IF(X486=รายชื่อชมรม!$B$24,รายชื่อชมรม!$A$24,IF(X486=รายชื่อชมรม!$B$25,รายชื่อชมรม!$A$25,IF(X486=รายชื่อชมรม!$B$26,รายชื่อชมรม!$A$26,IF(X486=รายชื่อชมรม!$B$27,รายชื่อชมรม!$A$27,IF(X486=รายชื่อชมรม!$B$28,รายชื่อชมรม!$A$28,IF(X486=รายชื่อชมรม!$B$29,รายชื่อชมรม!$A$29,IF(X486=รายชื่อชมรม!$B$30,รายชื่อชมรม!$A$30,IF(X486=รายชื่อชมรม!$B$31,รายชื่อชมรม!$A$31,IF(X486=รายชื่อชมรม!$B$32,รายชื่อชมรม!$A$32,"-")))))))))))</f>
        <v>ช68309</v>
      </c>
      <c r="X486" s="6" t="s">
        <v>1410</v>
      </c>
      <c r="Y486" s="6" t="str">
        <f>IF(W486=0,"",IF(W486="-","",IF(W486="","",VLOOKUP(W486,รายชื่อชมรม!$A$3:$F$83,3,FALSE))))</f>
        <v>นางสาวจันทนา  เกิดจันทร์ตรง</v>
      </c>
      <c r="Z486" s="6" t="str">
        <f>IF(Y486=$Z$4,MAX(Z$1:$Z485)+1,"")</f>
        <v/>
      </c>
      <c r="AA486" s="6" t="str">
        <f>IF($Y486=AA$4,MAX(AA$1:AA485)+1,"")</f>
        <v/>
      </c>
      <c r="AB486" s="6" t="str">
        <f>IF($Y486=AB$4,MAX(AB$1:AB485)+1,"")</f>
        <v/>
      </c>
      <c r="AC486" s="6" t="str">
        <f>IF($Y486=AC$4,MAX(AC$1:AC485)+1,"")</f>
        <v/>
      </c>
      <c r="AD486" s="6" t="str">
        <f>IF($Y486=AD$4,MAX(AD$1:AD485)+1,"")</f>
        <v/>
      </c>
      <c r="AE486" s="6" t="str">
        <f>IF($Y486=AE$4,MAX(AE$1:AE485)+1,"")</f>
        <v/>
      </c>
      <c r="AF486" s="6" t="str">
        <f>IF($Y486=AF$4,MAX(AF$1:AF485)+1,"")</f>
        <v/>
      </c>
      <c r="AG486" s="6" t="str">
        <f>IF($Y486=AG$4,MAX(AG$1:AG485)+1,"")</f>
        <v/>
      </c>
      <c r="AH486" s="6">
        <f>IF($Y486=AH$4,MAX(AH$1:AH485)+1,"")</f>
        <v>141</v>
      </c>
      <c r="AI486" s="5">
        <f t="shared" si="109"/>
        <v>141</v>
      </c>
      <c r="AK486" s="6" t="str">
        <f>IF($W486=AK$4,MAX(AK$1:AK485)+1,"")</f>
        <v/>
      </c>
      <c r="AL486" s="6" t="str">
        <f>IF($W486=AL$4,MAX(AL$1:AL485)+1,"")</f>
        <v/>
      </c>
      <c r="AM486" s="6" t="str">
        <f>IF($W486=AM$4,MAX(AM$1:AM485)+1,"")</f>
        <v/>
      </c>
      <c r="AN486" s="6" t="str">
        <f>IF($W486=AN$4,MAX(AN$1:AN485)+1,"")</f>
        <v/>
      </c>
      <c r="AO486" s="6" t="str">
        <f>IF($W486=AO$4,MAX(AO$1:AO485)+1,"")</f>
        <v/>
      </c>
      <c r="AP486" s="6" t="str">
        <f>IF($W486=AP$4,MAX(AP$1:AP485)+1,"")</f>
        <v/>
      </c>
      <c r="AQ486" s="6" t="str">
        <f>IF($W486=AQ$4,MAX(AQ$1:AQ485)+1,"")</f>
        <v/>
      </c>
      <c r="AR486" s="6" t="str">
        <f>IF($W486=AR$4,MAX(AR$1:AR485)+1,"")</f>
        <v/>
      </c>
      <c r="AS486" s="6" t="str">
        <f>IF($W486=AS$4,MAX(AS$1:AS485)+1,"")</f>
        <v/>
      </c>
      <c r="AT486" s="6" t="str">
        <f>IF($W486=AT$4,MAX(AT$1:AT485)+1,"")</f>
        <v/>
      </c>
      <c r="AU486" s="6" t="str">
        <f>IF($W486=AU$4,MAX(AU$1:AU485)+1,"")</f>
        <v/>
      </c>
      <c r="AV486" s="6" t="str">
        <f>IF($W486=AV$4,MAX(AV$1:AV485)+1,"")</f>
        <v/>
      </c>
      <c r="AW486" s="6" t="str">
        <f>IF($W486=AW$4,MAX(AW$1:AW485)+1,"")</f>
        <v/>
      </c>
      <c r="AX486" s="6" t="str">
        <f>IF($W486=AX$4,MAX(AX$1:AX485)+1,"")</f>
        <v/>
      </c>
      <c r="AY486" s="6" t="str">
        <f>IF($W486=AY$4,MAX(AY$1:AY485)+1,"")</f>
        <v/>
      </c>
      <c r="AZ486" s="6" t="str">
        <f>IF($W486=AZ$4,MAX(AZ$1:AZ485)+1,"")</f>
        <v/>
      </c>
      <c r="BA486" s="6" t="str">
        <f>IF($W486=BA$4,MAX(BA$1:BA485)+1,"")</f>
        <v/>
      </c>
      <c r="BB486" s="6" t="str">
        <f>IF($W486=BB$4,MAX(BB$1:BB485)+1,"")</f>
        <v/>
      </c>
      <c r="BC486" s="6" t="str">
        <f>IF($W486=BC$4,MAX(BC$1:BC485)+1,"")</f>
        <v/>
      </c>
      <c r="BD486" s="6" t="str">
        <f>IF($W486=BD$4,MAX(BD$1:BD485)+1,"")</f>
        <v/>
      </c>
      <c r="BE486" s="6" t="str">
        <f>IF($W486=BE$4,MAX(BE$1:BE485)+1,"")</f>
        <v/>
      </c>
      <c r="BF486" s="6" t="str">
        <f>IF($W486=BF$4,MAX(BF$1:BF485)+1,"")</f>
        <v/>
      </c>
      <c r="BG486" s="6" t="str">
        <f>IF($W486=BG$4,MAX(BG$1:BG485)+1,"")</f>
        <v/>
      </c>
      <c r="BH486" s="6" t="str">
        <f>IF($W486=BH$4,MAX(BH$1:BH485)+1,"")</f>
        <v/>
      </c>
      <c r="BI486" s="6" t="str">
        <f>IF($W486=BI$4,MAX(BI$1:BI485)+1,"")</f>
        <v/>
      </c>
      <c r="BJ486" s="6" t="str">
        <f>IF($W486=BJ$4,MAX(BJ$1:BJ485)+1,"")</f>
        <v/>
      </c>
      <c r="BK486" s="6" t="str">
        <f>IF($W486=BK$4,MAX(BK$1:BK485)+1,"")</f>
        <v/>
      </c>
      <c r="BL486" s="6" t="str">
        <f>IF($W486=BL$4,MAX(BL$1:BL485)+1,"")</f>
        <v/>
      </c>
      <c r="BM486" s="6" t="str">
        <f>IF($W486=BM$4,MAX(BM$1:BM485)+1,"")</f>
        <v/>
      </c>
      <c r="BN486" s="6">
        <f>IF($W486=BN$4,MAX(BN$1:BN485)+1,"")</f>
        <v>73</v>
      </c>
      <c r="BO486" s="6" t="str">
        <f>IF($W486=BO$4,MAX(BO$1:BO485)+1,"")</f>
        <v/>
      </c>
      <c r="BP486" s="6" t="str">
        <f>IF($W486=BP$4,MAX(BP$1:BP485)+1,"")</f>
        <v/>
      </c>
      <c r="BQ486" s="6" t="str">
        <f>IF($W486=BQ$4,MAX(BQ$1:BQ485)+1,"")</f>
        <v/>
      </c>
      <c r="BR486" s="6" t="str">
        <f>IF($W486=BR$4,MAX(BR$1:BR485)+1,"")</f>
        <v/>
      </c>
      <c r="BS486" s="6" t="str">
        <f>IF($W486=BS$4,MAX(BS$1:BS485)+1,"")</f>
        <v/>
      </c>
      <c r="BT486" s="6" t="str">
        <f>IF($W486=BT$4,MAX(BT$1:BT485)+1,"")</f>
        <v/>
      </c>
      <c r="BU486" s="6" t="str">
        <f>IF($W486=BU$4,MAX(BU$1:BU485)+1,"")</f>
        <v/>
      </c>
      <c r="BV486" s="6" t="str">
        <f>IF($W486=BV$4,MAX(BV$1:BV485)+1,"")</f>
        <v/>
      </c>
      <c r="BW486" s="6" t="str">
        <f>IF($W486=BW$4,MAX(BW$1:BW485)+1,"")</f>
        <v/>
      </c>
      <c r="BX486" s="6" t="str">
        <f>IF($W486=BX$4,MAX(BX$1:BX485)+1,"")</f>
        <v/>
      </c>
      <c r="BY486" s="6" t="str">
        <f>IF($W486=BY$4,MAX(BY$1:BY485)+1,"")</f>
        <v/>
      </c>
      <c r="BZ486" s="6" t="str">
        <f>IF($W486=BZ$4,MAX(BZ$1:BZ485)+1,"")</f>
        <v/>
      </c>
      <c r="CA486" s="6" t="str">
        <f>IF($W486=CA$4,MAX(CA$1:CA485)+1,"")</f>
        <v/>
      </c>
      <c r="CB486" s="6" t="str">
        <f>IF($W486=CB$4,MAX(CB$1:CB485)+1,"")</f>
        <v/>
      </c>
      <c r="CC486" s="6" t="str">
        <f>IF($W486=CC$4,MAX(CC$1:CC485)+1,"")</f>
        <v/>
      </c>
      <c r="CD486" s="6" t="str">
        <f>IF($W486=CD$4,MAX(CD$1:CD485)+1,"")</f>
        <v/>
      </c>
      <c r="CE486" s="6" t="str">
        <f>IF($W486=CE$4,MAX(CE$1:CE485)+1,"")</f>
        <v/>
      </c>
      <c r="CF486" s="6" t="str">
        <f>IF($W486=CF$4,MAX(CF$1:CF485)+1,"")</f>
        <v/>
      </c>
      <c r="CG486" s="6" t="str">
        <f>IF($W486=CG$4,MAX(CG$1:CG485)+1,"")</f>
        <v/>
      </c>
      <c r="CH486" s="6" t="str">
        <f>IF($W486=CH$4,MAX(CH$1:CH485)+1,"")</f>
        <v/>
      </c>
      <c r="CI486" s="6" t="str">
        <f>IF($W486=CI$4,MAX(CI$1:CI485)+1,"")</f>
        <v/>
      </c>
      <c r="CJ486" s="6" t="str">
        <f>IF($W486=CJ$4,MAX(CJ$1:CJ485)+1,"")</f>
        <v/>
      </c>
      <c r="CK486" s="6" t="str">
        <f>IF($W486=CK$4,MAX(CK$1:CK485)+1,"")</f>
        <v/>
      </c>
      <c r="CL486" s="6" t="str">
        <f>IF($W486=CL$4,MAX(CL$1:CL485)+1,"")</f>
        <v/>
      </c>
      <c r="CM486" s="6" t="str">
        <f>IF($W486=CM$4,MAX(CM$1:CM485)+1,"")</f>
        <v/>
      </c>
      <c r="CN486" s="6" t="str">
        <f>IF($W486=CN$4,MAX(CN$1:CN485)+1,"")</f>
        <v/>
      </c>
      <c r="CO486" s="6" t="str">
        <f>IF($W486=CO$4,MAX(CO$1:CO485)+1,"")</f>
        <v/>
      </c>
      <c r="CP486" s="6" t="str">
        <f>IF($W486=CP$4,MAX(CP$1:CP485)+1,"")</f>
        <v/>
      </c>
      <c r="CQ486" s="6" t="str">
        <f>IF($W486=CQ$4,MAX(CQ$1:CQ485)+1,"")</f>
        <v/>
      </c>
      <c r="CR486" s="6" t="str">
        <f>IF($W486=CR$4,MAX(CR$1:CR485)+1,"")</f>
        <v/>
      </c>
      <c r="CS486" s="6" t="str">
        <f>IF($W486=CS$4,MAX(CS$1:CS485)+1,"")</f>
        <v/>
      </c>
      <c r="CT486" s="5">
        <f t="shared" si="110"/>
        <v>73</v>
      </c>
      <c r="CU486" s="6" t="str">
        <f t="shared" si="111"/>
        <v>1849902167111</v>
      </c>
      <c r="CV486" s="5" t="str">
        <f t="shared" si="112"/>
        <v>เด็กหญิง</v>
      </c>
      <c r="CW486" s="5" t="str" cm="1">
        <f t="array" ref="CW486">RIGHT(F486,MIN(LEN(SUBSTITUTE(F486,รายชื่อนักเรียนแยกห้อง!$AD$5:$AD$8,""))))</f>
        <v>ปรมี</v>
      </c>
      <c r="CX486" s="6" t="str">
        <f t="shared" si="113"/>
        <v/>
      </c>
      <c r="CY486" s="6">
        <f t="shared" si="114"/>
        <v>0</v>
      </c>
      <c r="CZ486" s="5" t="str">
        <f t="shared" si="115"/>
        <v>มัธยมศึกษาปีที่ 3/4-</v>
      </c>
      <c r="DA486" s="5" t="str">
        <f t="shared" si="116"/>
        <v>มัธยมศึกษาปีที่ 3/4-0</v>
      </c>
      <c r="DC486" s="6" t="str">
        <f>IF(DB486="วิทย์-คณิต (เตรียมวิศวะ)",MAX($DC$1:DC485)+1,"")</f>
        <v/>
      </c>
      <c r="DD486" s="6" t="str">
        <f>IF(DB486="วิทย์-คณิต (วิทยาศาสตร์สุขภาพ)",MAX($DD$1:DD485)+1,"")</f>
        <v/>
      </c>
      <c r="DE486" s="6" t="str">
        <f>IF(DB486="ศิลป์การจัดการธุรกิจการค้าสมัยใหม่",MAX($DE$1:DE485)+1,"")</f>
        <v/>
      </c>
      <c r="DF486" s="6" t="str">
        <f>IF(DB486="ศิลป์ภาษาจีนเพื่อธุรกิจ 4.0",MAX($DF$1:DF485)+1,"")</f>
        <v/>
      </c>
      <c r="DG486" s="6" t="str">
        <f>IF(DB486="ศิลป์ภาษาอังกฤษเพื่อการสื่อสารธุรกิจ",MAX($DG$1:DG485)+1,"")</f>
        <v/>
      </c>
      <c r="DH486" s="6" t="str">
        <f>IF(DB486="นวัตกรรมการจัดการเกษตร",MAX($DH$1:DH485)+1,"")</f>
        <v/>
      </c>
      <c r="DI486" s="5">
        <f t="shared" si="117"/>
        <v>0</v>
      </c>
      <c r="DJ486" s="5" t="str">
        <f t="shared" si="118"/>
        <v>มัธยมศึกษาปีที่ 3/4-35</v>
      </c>
      <c r="DK486" s="5" t="str">
        <f t="shared" si="119"/>
        <v>-0</v>
      </c>
      <c r="DL486" s="5" t="str">
        <f t="shared" si="120"/>
        <v>มัธยมศึกษาปีที่ 3</v>
      </c>
    </row>
    <row r="487" spans="1:116">
      <c r="A487" s="5" t="str">
        <f t="shared" si="106"/>
        <v>มัธยมศึกษาปีที่ 3/4-36</v>
      </c>
      <c r="B487" s="5" t="str">
        <f t="shared" si="107"/>
        <v>ช68309-74</v>
      </c>
      <c r="C487" s="5" t="str">
        <f t="shared" si="108"/>
        <v>-0</v>
      </c>
      <c r="D487" s="8">
        <v>36</v>
      </c>
      <c r="E487" s="9" t="s">
        <v>1255</v>
      </c>
      <c r="F487" s="3" t="s">
        <v>1256</v>
      </c>
      <c r="G487" s="3" t="s">
        <v>1257</v>
      </c>
      <c r="H487" s="11">
        <v>1</v>
      </c>
      <c r="I487" s="11">
        <v>7</v>
      </c>
      <c r="J487" s="11">
        <v>0</v>
      </c>
      <c r="K487" s="11">
        <v>9</v>
      </c>
      <c r="L487" s="11">
        <v>9</v>
      </c>
      <c r="M487" s="11">
        <v>0</v>
      </c>
      <c r="N487" s="11">
        <v>1</v>
      </c>
      <c r="O487" s="11">
        <v>8</v>
      </c>
      <c r="P487" s="11">
        <v>4</v>
      </c>
      <c r="Q487" s="11">
        <v>4</v>
      </c>
      <c r="R487" s="11">
        <v>1</v>
      </c>
      <c r="S487" s="11">
        <v>6</v>
      </c>
      <c r="T487" s="11">
        <v>1</v>
      </c>
      <c r="U487" s="11" t="s">
        <v>586</v>
      </c>
      <c r="W487" s="6" t="str">
        <f>IF(X487="","",IF(X487=รายชื่อชมรม!$B$23,รายชื่อชมรม!$A$23,IF(X487=รายชื่อชมรม!$B$24,รายชื่อชมรม!$A$24,IF(X487=รายชื่อชมรม!$B$25,รายชื่อชมรม!$A$25,IF(X487=รายชื่อชมรม!$B$26,รายชื่อชมรม!$A$26,IF(X487=รายชื่อชมรม!$B$27,รายชื่อชมรม!$A$27,IF(X487=รายชื่อชมรม!$B$28,รายชื่อชมรม!$A$28,IF(X487=รายชื่อชมรม!$B$29,รายชื่อชมรม!$A$29,IF(X487=รายชื่อชมรม!$B$30,รายชื่อชมรม!$A$30,IF(X487=รายชื่อชมรม!$B$31,รายชื่อชมรม!$A$31,IF(X487=รายชื่อชมรม!$B$32,รายชื่อชมรม!$A$32,"-")))))))))))</f>
        <v>ช68309</v>
      </c>
      <c r="X487" s="6" t="s">
        <v>1410</v>
      </c>
      <c r="Y487" s="6" t="str">
        <f>IF(W487=0,"",IF(W487="-","",IF(W487="","",VLOOKUP(W487,รายชื่อชมรม!$A$3:$F$83,3,FALSE))))</f>
        <v>นางสาวจันทนา  เกิดจันทร์ตรง</v>
      </c>
      <c r="Z487" s="6" t="str">
        <f>IF(Y487=$Z$4,MAX(Z$1:$Z486)+1,"")</f>
        <v/>
      </c>
      <c r="AA487" s="6" t="str">
        <f>IF($Y487=AA$4,MAX(AA$1:AA486)+1,"")</f>
        <v/>
      </c>
      <c r="AB487" s="6" t="str">
        <f>IF($Y487=AB$4,MAX(AB$1:AB486)+1,"")</f>
        <v/>
      </c>
      <c r="AC487" s="6" t="str">
        <f>IF($Y487=AC$4,MAX(AC$1:AC486)+1,"")</f>
        <v/>
      </c>
      <c r="AD487" s="6" t="str">
        <f>IF($Y487=AD$4,MAX(AD$1:AD486)+1,"")</f>
        <v/>
      </c>
      <c r="AE487" s="6" t="str">
        <f>IF($Y487=AE$4,MAX(AE$1:AE486)+1,"")</f>
        <v/>
      </c>
      <c r="AF487" s="6" t="str">
        <f>IF($Y487=AF$4,MAX(AF$1:AF486)+1,"")</f>
        <v/>
      </c>
      <c r="AG487" s="6" t="str">
        <f>IF($Y487=AG$4,MAX(AG$1:AG486)+1,"")</f>
        <v/>
      </c>
      <c r="AH487" s="6">
        <f>IF($Y487=AH$4,MAX(AH$1:AH486)+1,"")</f>
        <v>142</v>
      </c>
      <c r="AI487" s="5">
        <f t="shared" si="109"/>
        <v>142</v>
      </c>
      <c r="AK487" s="6" t="str">
        <f>IF($W487=AK$4,MAX(AK$1:AK486)+1,"")</f>
        <v/>
      </c>
      <c r="AL487" s="6" t="str">
        <f>IF($W487=AL$4,MAX(AL$1:AL486)+1,"")</f>
        <v/>
      </c>
      <c r="AM487" s="6" t="str">
        <f>IF($W487=AM$4,MAX(AM$1:AM486)+1,"")</f>
        <v/>
      </c>
      <c r="AN487" s="6" t="str">
        <f>IF($W487=AN$4,MAX(AN$1:AN486)+1,"")</f>
        <v/>
      </c>
      <c r="AO487" s="6" t="str">
        <f>IF($W487=AO$4,MAX(AO$1:AO486)+1,"")</f>
        <v/>
      </c>
      <c r="AP487" s="6" t="str">
        <f>IF($W487=AP$4,MAX(AP$1:AP486)+1,"")</f>
        <v/>
      </c>
      <c r="AQ487" s="6" t="str">
        <f>IF($W487=AQ$4,MAX(AQ$1:AQ486)+1,"")</f>
        <v/>
      </c>
      <c r="AR487" s="6" t="str">
        <f>IF($W487=AR$4,MAX(AR$1:AR486)+1,"")</f>
        <v/>
      </c>
      <c r="AS487" s="6" t="str">
        <f>IF($W487=AS$4,MAX(AS$1:AS486)+1,"")</f>
        <v/>
      </c>
      <c r="AT487" s="6" t="str">
        <f>IF($W487=AT$4,MAX(AT$1:AT486)+1,"")</f>
        <v/>
      </c>
      <c r="AU487" s="6" t="str">
        <f>IF($W487=AU$4,MAX(AU$1:AU486)+1,"")</f>
        <v/>
      </c>
      <c r="AV487" s="6" t="str">
        <f>IF($W487=AV$4,MAX(AV$1:AV486)+1,"")</f>
        <v/>
      </c>
      <c r="AW487" s="6" t="str">
        <f>IF($W487=AW$4,MAX(AW$1:AW486)+1,"")</f>
        <v/>
      </c>
      <c r="AX487" s="6" t="str">
        <f>IF($W487=AX$4,MAX(AX$1:AX486)+1,"")</f>
        <v/>
      </c>
      <c r="AY487" s="6" t="str">
        <f>IF($W487=AY$4,MAX(AY$1:AY486)+1,"")</f>
        <v/>
      </c>
      <c r="AZ487" s="6" t="str">
        <f>IF($W487=AZ$4,MAX(AZ$1:AZ486)+1,"")</f>
        <v/>
      </c>
      <c r="BA487" s="6" t="str">
        <f>IF($W487=BA$4,MAX(BA$1:BA486)+1,"")</f>
        <v/>
      </c>
      <c r="BB487" s="6" t="str">
        <f>IF($W487=BB$4,MAX(BB$1:BB486)+1,"")</f>
        <v/>
      </c>
      <c r="BC487" s="6" t="str">
        <f>IF($W487=BC$4,MAX(BC$1:BC486)+1,"")</f>
        <v/>
      </c>
      <c r="BD487" s="6" t="str">
        <f>IF($W487=BD$4,MAX(BD$1:BD486)+1,"")</f>
        <v/>
      </c>
      <c r="BE487" s="6" t="str">
        <f>IF($W487=BE$4,MAX(BE$1:BE486)+1,"")</f>
        <v/>
      </c>
      <c r="BF487" s="6" t="str">
        <f>IF($W487=BF$4,MAX(BF$1:BF486)+1,"")</f>
        <v/>
      </c>
      <c r="BG487" s="6" t="str">
        <f>IF($W487=BG$4,MAX(BG$1:BG486)+1,"")</f>
        <v/>
      </c>
      <c r="BH487" s="6" t="str">
        <f>IF($W487=BH$4,MAX(BH$1:BH486)+1,"")</f>
        <v/>
      </c>
      <c r="BI487" s="6" t="str">
        <f>IF($W487=BI$4,MAX(BI$1:BI486)+1,"")</f>
        <v/>
      </c>
      <c r="BJ487" s="6" t="str">
        <f>IF($W487=BJ$4,MAX(BJ$1:BJ486)+1,"")</f>
        <v/>
      </c>
      <c r="BK487" s="6" t="str">
        <f>IF($W487=BK$4,MAX(BK$1:BK486)+1,"")</f>
        <v/>
      </c>
      <c r="BL487" s="6" t="str">
        <f>IF($W487=BL$4,MAX(BL$1:BL486)+1,"")</f>
        <v/>
      </c>
      <c r="BM487" s="6" t="str">
        <f>IF($W487=BM$4,MAX(BM$1:BM486)+1,"")</f>
        <v/>
      </c>
      <c r="BN487" s="6">
        <f>IF($W487=BN$4,MAX(BN$1:BN486)+1,"")</f>
        <v>74</v>
      </c>
      <c r="BO487" s="6" t="str">
        <f>IF($W487=BO$4,MAX(BO$1:BO486)+1,"")</f>
        <v/>
      </c>
      <c r="BP487" s="6" t="str">
        <f>IF($W487=BP$4,MAX(BP$1:BP486)+1,"")</f>
        <v/>
      </c>
      <c r="BQ487" s="6" t="str">
        <f>IF($W487=BQ$4,MAX(BQ$1:BQ486)+1,"")</f>
        <v/>
      </c>
      <c r="BR487" s="6" t="str">
        <f>IF($W487=BR$4,MAX(BR$1:BR486)+1,"")</f>
        <v/>
      </c>
      <c r="BS487" s="6" t="str">
        <f>IF($W487=BS$4,MAX(BS$1:BS486)+1,"")</f>
        <v/>
      </c>
      <c r="BT487" s="6" t="str">
        <f>IF($W487=BT$4,MAX(BT$1:BT486)+1,"")</f>
        <v/>
      </c>
      <c r="BU487" s="6" t="str">
        <f>IF($W487=BU$4,MAX(BU$1:BU486)+1,"")</f>
        <v/>
      </c>
      <c r="BV487" s="6" t="str">
        <f>IF($W487=BV$4,MAX(BV$1:BV486)+1,"")</f>
        <v/>
      </c>
      <c r="BW487" s="6" t="str">
        <f>IF($W487=BW$4,MAX(BW$1:BW486)+1,"")</f>
        <v/>
      </c>
      <c r="BX487" s="6" t="str">
        <f>IF($W487=BX$4,MAX(BX$1:BX486)+1,"")</f>
        <v/>
      </c>
      <c r="BY487" s="6" t="str">
        <f>IF($W487=BY$4,MAX(BY$1:BY486)+1,"")</f>
        <v/>
      </c>
      <c r="BZ487" s="6" t="str">
        <f>IF($W487=BZ$4,MAX(BZ$1:BZ486)+1,"")</f>
        <v/>
      </c>
      <c r="CA487" s="6" t="str">
        <f>IF($W487=CA$4,MAX(CA$1:CA486)+1,"")</f>
        <v/>
      </c>
      <c r="CB487" s="6" t="str">
        <f>IF($W487=CB$4,MAX(CB$1:CB486)+1,"")</f>
        <v/>
      </c>
      <c r="CC487" s="6" t="str">
        <f>IF($W487=CC$4,MAX(CC$1:CC486)+1,"")</f>
        <v/>
      </c>
      <c r="CD487" s="6" t="str">
        <f>IF($W487=CD$4,MAX(CD$1:CD486)+1,"")</f>
        <v/>
      </c>
      <c r="CE487" s="6" t="str">
        <f>IF($W487=CE$4,MAX(CE$1:CE486)+1,"")</f>
        <v/>
      </c>
      <c r="CF487" s="6" t="str">
        <f>IF($W487=CF$4,MAX(CF$1:CF486)+1,"")</f>
        <v/>
      </c>
      <c r="CG487" s="6" t="str">
        <f>IF($W487=CG$4,MAX(CG$1:CG486)+1,"")</f>
        <v/>
      </c>
      <c r="CH487" s="6" t="str">
        <f>IF($W487=CH$4,MAX(CH$1:CH486)+1,"")</f>
        <v/>
      </c>
      <c r="CI487" s="6" t="str">
        <f>IF($W487=CI$4,MAX(CI$1:CI486)+1,"")</f>
        <v/>
      </c>
      <c r="CJ487" s="6" t="str">
        <f>IF($W487=CJ$4,MAX(CJ$1:CJ486)+1,"")</f>
        <v/>
      </c>
      <c r="CK487" s="6" t="str">
        <f>IF($W487=CK$4,MAX(CK$1:CK486)+1,"")</f>
        <v/>
      </c>
      <c r="CL487" s="6" t="str">
        <f>IF($W487=CL$4,MAX(CL$1:CL486)+1,"")</f>
        <v/>
      </c>
      <c r="CM487" s="6" t="str">
        <f>IF($W487=CM$4,MAX(CM$1:CM486)+1,"")</f>
        <v/>
      </c>
      <c r="CN487" s="6" t="str">
        <f>IF($W487=CN$4,MAX(CN$1:CN486)+1,"")</f>
        <v/>
      </c>
      <c r="CO487" s="6" t="str">
        <f>IF($W487=CO$4,MAX(CO$1:CO486)+1,"")</f>
        <v/>
      </c>
      <c r="CP487" s="6" t="str">
        <f>IF($W487=CP$4,MAX(CP$1:CP486)+1,"")</f>
        <v/>
      </c>
      <c r="CQ487" s="6" t="str">
        <f>IF($W487=CQ$4,MAX(CQ$1:CQ486)+1,"")</f>
        <v/>
      </c>
      <c r="CR487" s="6" t="str">
        <f>IF($W487=CR$4,MAX(CR$1:CR486)+1,"")</f>
        <v/>
      </c>
      <c r="CS487" s="6" t="str">
        <f>IF($W487=CS$4,MAX(CS$1:CS486)+1,"")</f>
        <v/>
      </c>
      <c r="CT487" s="5">
        <f t="shared" si="110"/>
        <v>74</v>
      </c>
      <c r="CU487" s="6" t="str">
        <f t="shared" si="111"/>
        <v>1709901844161</v>
      </c>
      <c r="CV487" s="5" t="str">
        <f t="shared" si="112"/>
        <v>เด็กหญิง</v>
      </c>
      <c r="CW487" s="5" t="str" cm="1">
        <f t="array" ref="CW487">RIGHT(F487,MIN(LEN(SUBSTITUTE(F487,รายชื่อนักเรียนแยกห้อง!$AD$5:$AD$8,""))))</f>
        <v>กาญจนาภรณ์</v>
      </c>
      <c r="CX487" s="6" t="str">
        <f t="shared" si="113"/>
        <v/>
      </c>
      <c r="CY487" s="6">
        <f t="shared" si="114"/>
        <v>0</v>
      </c>
      <c r="CZ487" s="5" t="str">
        <f t="shared" si="115"/>
        <v>มัธยมศึกษาปีที่ 3/4-</v>
      </c>
      <c r="DA487" s="5" t="str">
        <f t="shared" si="116"/>
        <v>มัธยมศึกษาปีที่ 3/4-0</v>
      </c>
      <c r="DC487" s="6" t="str">
        <f>IF(DB487="วิทย์-คณิต (เตรียมวิศวะ)",MAX($DC$1:DC486)+1,"")</f>
        <v/>
      </c>
      <c r="DD487" s="6" t="str">
        <f>IF(DB487="วิทย์-คณิต (วิทยาศาสตร์สุขภาพ)",MAX($DD$1:DD486)+1,"")</f>
        <v/>
      </c>
      <c r="DE487" s="6" t="str">
        <f>IF(DB487="ศิลป์การจัดการธุรกิจการค้าสมัยใหม่",MAX($DE$1:DE486)+1,"")</f>
        <v/>
      </c>
      <c r="DF487" s="6" t="str">
        <f>IF(DB487="ศิลป์ภาษาจีนเพื่อธุรกิจ 4.0",MAX($DF$1:DF486)+1,"")</f>
        <v/>
      </c>
      <c r="DG487" s="6" t="str">
        <f>IF(DB487="ศิลป์ภาษาอังกฤษเพื่อการสื่อสารธุรกิจ",MAX($DG$1:DG486)+1,"")</f>
        <v/>
      </c>
      <c r="DH487" s="6" t="str">
        <f>IF(DB487="นวัตกรรมการจัดการเกษตร",MAX($DH$1:DH486)+1,"")</f>
        <v/>
      </c>
      <c r="DI487" s="5">
        <f t="shared" si="117"/>
        <v>0</v>
      </c>
      <c r="DJ487" s="5" t="str">
        <f t="shared" si="118"/>
        <v>มัธยมศึกษาปีที่ 3/4-36</v>
      </c>
      <c r="DK487" s="5" t="str">
        <f t="shared" si="119"/>
        <v>-0</v>
      </c>
      <c r="DL487" s="5" t="str">
        <f t="shared" si="120"/>
        <v>มัธยมศึกษาปีที่ 3</v>
      </c>
    </row>
    <row r="488" spans="1:116">
      <c r="A488" s="5" t="str">
        <f t="shared" si="106"/>
        <v>มัธยมศึกษาปีที่ 3/4-37</v>
      </c>
      <c r="B488" s="5" t="str">
        <f t="shared" si="107"/>
        <v>ช68309-75</v>
      </c>
      <c r="C488" s="5" t="str">
        <f t="shared" si="108"/>
        <v>-0</v>
      </c>
      <c r="D488" s="8">
        <v>37</v>
      </c>
      <c r="E488" s="9" t="s">
        <v>1258</v>
      </c>
      <c r="F488" s="3" t="s">
        <v>2121</v>
      </c>
      <c r="G488" s="3" t="s">
        <v>1259</v>
      </c>
      <c r="H488" s="11">
        <v>1</v>
      </c>
      <c r="I488" s="11">
        <v>7</v>
      </c>
      <c r="J488" s="11">
        <v>0</v>
      </c>
      <c r="K488" s="11">
        <v>9</v>
      </c>
      <c r="L488" s="11">
        <v>9</v>
      </c>
      <c r="M488" s="11">
        <v>0</v>
      </c>
      <c r="N488" s="11">
        <v>1</v>
      </c>
      <c r="O488" s="11">
        <v>8</v>
      </c>
      <c r="P488" s="11">
        <v>6</v>
      </c>
      <c r="Q488" s="11">
        <v>8</v>
      </c>
      <c r="R488" s="11">
        <v>8</v>
      </c>
      <c r="S488" s="11">
        <v>2</v>
      </c>
      <c r="T488" s="11">
        <v>5</v>
      </c>
      <c r="U488" s="11" t="s">
        <v>586</v>
      </c>
      <c r="W488" s="6" t="str">
        <f>IF(X488="","",IF(X488=รายชื่อชมรม!$B$23,รายชื่อชมรม!$A$23,IF(X488=รายชื่อชมรม!$B$24,รายชื่อชมรม!$A$24,IF(X488=รายชื่อชมรม!$B$25,รายชื่อชมรม!$A$25,IF(X488=รายชื่อชมรม!$B$26,รายชื่อชมรม!$A$26,IF(X488=รายชื่อชมรม!$B$27,รายชื่อชมรม!$A$27,IF(X488=รายชื่อชมรม!$B$28,รายชื่อชมรม!$A$28,IF(X488=รายชื่อชมรม!$B$29,รายชื่อชมรม!$A$29,IF(X488=รายชื่อชมรม!$B$30,รายชื่อชมรม!$A$30,IF(X488=รายชื่อชมรม!$B$31,รายชื่อชมรม!$A$31,IF(X488=รายชื่อชมรม!$B$32,รายชื่อชมรม!$A$32,"-")))))))))))</f>
        <v>ช68309</v>
      </c>
      <c r="X488" s="6" t="s">
        <v>1410</v>
      </c>
      <c r="Y488" s="6" t="str">
        <f>IF(W488=0,"",IF(W488="-","",IF(W488="","",VLOOKUP(W488,รายชื่อชมรม!$A$3:$F$83,3,FALSE))))</f>
        <v>นางสาวจันทนา  เกิดจันทร์ตรง</v>
      </c>
      <c r="Z488" s="6" t="str">
        <f>IF(Y488=$Z$4,MAX(Z$1:$Z487)+1,"")</f>
        <v/>
      </c>
      <c r="AA488" s="6" t="str">
        <f>IF($Y488=AA$4,MAX(AA$1:AA487)+1,"")</f>
        <v/>
      </c>
      <c r="AB488" s="6" t="str">
        <f>IF($Y488=AB$4,MAX(AB$1:AB487)+1,"")</f>
        <v/>
      </c>
      <c r="AC488" s="6" t="str">
        <f>IF($Y488=AC$4,MAX(AC$1:AC487)+1,"")</f>
        <v/>
      </c>
      <c r="AD488" s="6" t="str">
        <f>IF($Y488=AD$4,MAX(AD$1:AD487)+1,"")</f>
        <v/>
      </c>
      <c r="AE488" s="6" t="str">
        <f>IF($Y488=AE$4,MAX(AE$1:AE487)+1,"")</f>
        <v/>
      </c>
      <c r="AF488" s="6" t="str">
        <f>IF($Y488=AF$4,MAX(AF$1:AF487)+1,"")</f>
        <v/>
      </c>
      <c r="AG488" s="6" t="str">
        <f>IF($Y488=AG$4,MAX(AG$1:AG487)+1,"")</f>
        <v/>
      </c>
      <c r="AH488" s="6">
        <f>IF($Y488=AH$4,MAX(AH$1:AH487)+1,"")</f>
        <v>143</v>
      </c>
      <c r="AI488" s="5">
        <f t="shared" si="109"/>
        <v>143</v>
      </c>
      <c r="AK488" s="6" t="str">
        <f>IF($W488=AK$4,MAX(AK$1:AK487)+1,"")</f>
        <v/>
      </c>
      <c r="AL488" s="6" t="str">
        <f>IF($W488=AL$4,MAX(AL$1:AL487)+1,"")</f>
        <v/>
      </c>
      <c r="AM488" s="6" t="str">
        <f>IF($W488=AM$4,MAX(AM$1:AM487)+1,"")</f>
        <v/>
      </c>
      <c r="AN488" s="6" t="str">
        <f>IF($W488=AN$4,MAX(AN$1:AN487)+1,"")</f>
        <v/>
      </c>
      <c r="AO488" s="6" t="str">
        <f>IF($W488=AO$4,MAX(AO$1:AO487)+1,"")</f>
        <v/>
      </c>
      <c r="AP488" s="6" t="str">
        <f>IF($W488=AP$4,MAX(AP$1:AP487)+1,"")</f>
        <v/>
      </c>
      <c r="AQ488" s="6" t="str">
        <f>IF($W488=AQ$4,MAX(AQ$1:AQ487)+1,"")</f>
        <v/>
      </c>
      <c r="AR488" s="6" t="str">
        <f>IF($W488=AR$4,MAX(AR$1:AR487)+1,"")</f>
        <v/>
      </c>
      <c r="AS488" s="6" t="str">
        <f>IF($W488=AS$4,MAX(AS$1:AS487)+1,"")</f>
        <v/>
      </c>
      <c r="AT488" s="6" t="str">
        <f>IF($W488=AT$4,MAX(AT$1:AT487)+1,"")</f>
        <v/>
      </c>
      <c r="AU488" s="6" t="str">
        <f>IF($W488=AU$4,MAX(AU$1:AU487)+1,"")</f>
        <v/>
      </c>
      <c r="AV488" s="6" t="str">
        <f>IF($W488=AV$4,MAX(AV$1:AV487)+1,"")</f>
        <v/>
      </c>
      <c r="AW488" s="6" t="str">
        <f>IF($W488=AW$4,MAX(AW$1:AW487)+1,"")</f>
        <v/>
      </c>
      <c r="AX488" s="6" t="str">
        <f>IF($W488=AX$4,MAX(AX$1:AX487)+1,"")</f>
        <v/>
      </c>
      <c r="AY488" s="6" t="str">
        <f>IF($W488=AY$4,MAX(AY$1:AY487)+1,"")</f>
        <v/>
      </c>
      <c r="AZ488" s="6" t="str">
        <f>IF($W488=AZ$4,MAX(AZ$1:AZ487)+1,"")</f>
        <v/>
      </c>
      <c r="BA488" s="6" t="str">
        <f>IF($W488=BA$4,MAX(BA$1:BA487)+1,"")</f>
        <v/>
      </c>
      <c r="BB488" s="6" t="str">
        <f>IF($W488=BB$4,MAX(BB$1:BB487)+1,"")</f>
        <v/>
      </c>
      <c r="BC488" s="6" t="str">
        <f>IF($W488=BC$4,MAX(BC$1:BC487)+1,"")</f>
        <v/>
      </c>
      <c r="BD488" s="6" t="str">
        <f>IF($W488=BD$4,MAX(BD$1:BD487)+1,"")</f>
        <v/>
      </c>
      <c r="BE488" s="6" t="str">
        <f>IF($W488=BE$4,MAX(BE$1:BE487)+1,"")</f>
        <v/>
      </c>
      <c r="BF488" s="6" t="str">
        <f>IF($W488=BF$4,MAX(BF$1:BF487)+1,"")</f>
        <v/>
      </c>
      <c r="BG488" s="6" t="str">
        <f>IF($W488=BG$4,MAX(BG$1:BG487)+1,"")</f>
        <v/>
      </c>
      <c r="BH488" s="6" t="str">
        <f>IF($W488=BH$4,MAX(BH$1:BH487)+1,"")</f>
        <v/>
      </c>
      <c r="BI488" s="6" t="str">
        <f>IF($W488=BI$4,MAX(BI$1:BI487)+1,"")</f>
        <v/>
      </c>
      <c r="BJ488" s="6" t="str">
        <f>IF($W488=BJ$4,MAX(BJ$1:BJ487)+1,"")</f>
        <v/>
      </c>
      <c r="BK488" s="6" t="str">
        <f>IF($W488=BK$4,MAX(BK$1:BK487)+1,"")</f>
        <v/>
      </c>
      <c r="BL488" s="6" t="str">
        <f>IF($W488=BL$4,MAX(BL$1:BL487)+1,"")</f>
        <v/>
      </c>
      <c r="BM488" s="6" t="str">
        <f>IF($W488=BM$4,MAX(BM$1:BM487)+1,"")</f>
        <v/>
      </c>
      <c r="BN488" s="6">
        <f>IF($W488=BN$4,MAX(BN$1:BN487)+1,"")</f>
        <v>75</v>
      </c>
      <c r="BO488" s="6" t="str">
        <f>IF($W488=BO$4,MAX(BO$1:BO487)+1,"")</f>
        <v/>
      </c>
      <c r="BP488" s="6" t="str">
        <f>IF($W488=BP$4,MAX(BP$1:BP487)+1,"")</f>
        <v/>
      </c>
      <c r="BQ488" s="6" t="str">
        <f>IF($W488=BQ$4,MAX(BQ$1:BQ487)+1,"")</f>
        <v/>
      </c>
      <c r="BR488" s="6" t="str">
        <f>IF($W488=BR$4,MAX(BR$1:BR487)+1,"")</f>
        <v/>
      </c>
      <c r="BS488" s="6" t="str">
        <f>IF($W488=BS$4,MAX(BS$1:BS487)+1,"")</f>
        <v/>
      </c>
      <c r="BT488" s="6" t="str">
        <f>IF($W488=BT$4,MAX(BT$1:BT487)+1,"")</f>
        <v/>
      </c>
      <c r="BU488" s="6" t="str">
        <f>IF($W488=BU$4,MAX(BU$1:BU487)+1,"")</f>
        <v/>
      </c>
      <c r="BV488" s="6" t="str">
        <f>IF($W488=BV$4,MAX(BV$1:BV487)+1,"")</f>
        <v/>
      </c>
      <c r="BW488" s="6" t="str">
        <f>IF($W488=BW$4,MAX(BW$1:BW487)+1,"")</f>
        <v/>
      </c>
      <c r="BX488" s="6" t="str">
        <f>IF($W488=BX$4,MAX(BX$1:BX487)+1,"")</f>
        <v/>
      </c>
      <c r="BY488" s="6" t="str">
        <f>IF($W488=BY$4,MAX(BY$1:BY487)+1,"")</f>
        <v/>
      </c>
      <c r="BZ488" s="6" t="str">
        <f>IF($W488=BZ$4,MAX(BZ$1:BZ487)+1,"")</f>
        <v/>
      </c>
      <c r="CA488" s="6" t="str">
        <f>IF($W488=CA$4,MAX(CA$1:CA487)+1,"")</f>
        <v/>
      </c>
      <c r="CB488" s="6" t="str">
        <f>IF($W488=CB$4,MAX(CB$1:CB487)+1,"")</f>
        <v/>
      </c>
      <c r="CC488" s="6" t="str">
        <f>IF($W488=CC$4,MAX(CC$1:CC487)+1,"")</f>
        <v/>
      </c>
      <c r="CD488" s="6" t="str">
        <f>IF($W488=CD$4,MAX(CD$1:CD487)+1,"")</f>
        <v/>
      </c>
      <c r="CE488" s="6" t="str">
        <f>IF($W488=CE$4,MAX(CE$1:CE487)+1,"")</f>
        <v/>
      </c>
      <c r="CF488" s="6" t="str">
        <f>IF($W488=CF$4,MAX(CF$1:CF487)+1,"")</f>
        <v/>
      </c>
      <c r="CG488" s="6" t="str">
        <f>IF($W488=CG$4,MAX(CG$1:CG487)+1,"")</f>
        <v/>
      </c>
      <c r="CH488" s="6" t="str">
        <f>IF($W488=CH$4,MAX(CH$1:CH487)+1,"")</f>
        <v/>
      </c>
      <c r="CI488" s="6" t="str">
        <f>IF($W488=CI$4,MAX(CI$1:CI487)+1,"")</f>
        <v/>
      </c>
      <c r="CJ488" s="6" t="str">
        <f>IF($W488=CJ$4,MAX(CJ$1:CJ487)+1,"")</f>
        <v/>
      </c>
      <c r="CK488" s="6" t="str">
        <f>IF($W488=CK$4,MAX(CK$1:CK487)+1,"")</f>
        <v/>
      </c>
      <c r="CL488" s="6" t="str">
        <f>IF($W488=CL$4,MAX(CL$1:CL487)+1,"")</f>
        <v/>
      </c>
      <c r="CM488" s="6" t="str">
        <f>IF($W488=CM$4,MAX(CM$1:CM487)+1,"")</f>
        <v/>
      </c>
      <c r="CN488" s="6" t="str">
        <f>IF($W488=CN$4,MAX(CN$1:CN487)+1,"")</f>
        <v/>
      </c>
      <c r="CO488" s="6" t="str">
        <f>IF($W488=CO$4,MAX(CO$1:CO487)+1,"")</f>
        <v/>
      </c>
      <c r="CP488" s="6" t="str">
        <f>IF($W488=CP$4,MAX(CP$1:CP487)+1,"")</f>
        <v/>
      </c>
      <c r="CQ488" s="6" t="str">
        <f>IF($W488=CQ$4,MAX(CQ$1:CQ487)+1,"")</f>
        <v/>
      </c>
      <c r="CR488" s="6" t="str">
        <f>IF($W488=CR$4,MAX(CR$1:CR487)+1,"")</f>
        <v/>
      </c>
      <c r="CS488" s="6" t="str">
        <f>IF($W488=CS$4,MAX(CS$1:CS487)+1,"")</f>
        <v/>
      </c>
      <c r="CT488" s="5">
        <f t="shared" si="110"/>
        <v>75</v>
      </c>
      <c r="CU488" s="6" t="str">
        <f t="shared" si="111"/>
        <v>1709901868825</v>
      </c>
      <c r="CV488" s="5" t="str">
        <f t="shared" si="112"/>
        <v>เด็กหญิง</v>
      </c>
      <c r="CW488" s="5" t="str" cm="1">
        <f t="array" ref="CW488">RIGHT(F488,MIN(LEN(SUBSTITUTE(F488,รายชื่อนักเรียนแยกห้อง!$AD$5:$AD$8,""))))</f>
        <v xml:space="preserve">บุญนิสา </v>
      </c>
      <c r="CX488" s="6" t="str">
        <f t="shared" si="113"/>
        <v/>
      </c>
      <c r="CY488" s="6">
        <f t="shared" si="114"/>
        <v>0</v>
      </c>
      <c r="CZ488" s="5" t="str">
        <f t="shared" si="115"/>
        <v>มัธยมศึกษาปีที่ 3/4-</v>
      </c>
      <c r="DA488" s="5" t="str">
        <f t="shared" si="116"/>
        <v>มัธยมศึกษาปีที่ 3/4-0</v>
      </c>
      <c r="DC488" s="6" t="str">
        <f>IF(DB488="วิทย์-คณิต (เตรียมวิศวะ)",MAX($DC$1:DC487)+1,"")</f>
        <v/>
      </c>
      <c r="DD488" s="6" t="str">
        <f>IF(DB488="วิทย์-คณิต (วิทยาศาสตร์สุขภาพ)",MAX($DD$1:DD487)+1,"")</f>
        <v/>
      </c>
      <c r="DE488" s="6" t="str">
        <f>IF(DB488="ศิลป์การจัดการธุรกิจการค้าสมัยใหม่",MAX($DE$1:DE487)+1,"")</f>
        <v/>
      </c>
      <c r="DF488" s="6" t="str">
        <f>IF(DB488="ศิลป์ภาษาจีนเพื่อธุรกิจ 4.0",MAX($DF$1:DF487)+1,"")</f>
        <v/>
      </c>
      <c r="DG488" s="6" t="str">
        <f>IF(DB488="ศิลป์ภาษาอังกฤษเพื่อการสื่อสารธุรกิจ",MAX($DG$1:DG487)+1,"")</f>
        <v/>
      </c>
      <c r="DH488" s="6" t="str">
        <f>IF(DB488="นวัตกรรมการจัดการเกษตร",MAX($DH$1:DH487)+1,"")</f>
        <v/>
      </c>
      <c r="DI488" s="5">
        <f t="shared" si="117"/>
        <v>0</v>
      </c>
      <c r="DJ488" s="5" t="str">
        <f t="shared" si="118"/>
        <v>มัธยมศึกษาปีที่ 3/4-37</v>
      </c>
      <c r="DK488" s="5" t="str">
        <f t="shared" si="119"/>
        <v>-0</v>
      </c>
      <c r="DL488" s="5" t="str">
        <f t="shared" si="120"/>
        <v>มัธยมศึกษาปีที่ 3</v>
      </c>
    </row>
    <row r="489" spans="1:116">
      <c r="A489" s="5" t="str">
        <f t="shared" si="106"/>
        <v>มัธยมศึกษาปีที่ 3/4-38</v>
      </c>
      <c r="B489" s="5" t="str">
        <f t="shared" si="107"/>
        <v>ช68309-76</v>
      </c>
      <c r="C489" s="5" t="str">
        <f t="shared" si="108"/>
        <v>-0</v>
      </c>
      <c r="D489" s="8">
        <v>38</v>
      </c>
      <c r="E489" s="9" t="s">
        <v>1260</v>
      </c>
      <c r="F489" s="3" t="s">
        <v>641</v>
      </c>
      <c r="G489" s="3" t="s">
        <v>1261</v>
      </c>
      <c r="H489" s="11">
        <v>1</v>
      </c>
      <c r="I489" s="11">
        <v>7</v>
      </c>
      <c r="J489" s="11">
        <v>0</v>
      </c>
      <c r="K489" s="11">
        <v>9</v>
      </c>
      <c r="L489" s="11">
        <v>9</v>
      </c>
      <c r="M489" s="11">
        <v>0</v>
      </c>
      <c r="N489" s="11">
        <v>1</v>
      </c>
      <c r="O489" s="11">
        <v>8</v>
      </c>
      <c r="P489" s="11">
        <v>4</v>
      </c>
      <c r="Q489" s="11">
        <v>7</v>
      </c>
      <c r="R489" s="11">
        <v>1</v>
      </c>
      <c r="S489" s="11">
        <v>5</v>
      </c>
      <c r="T489" s="11">
        <v>1</v>
      </c>
      <c r="U489" s="11" t="s">
        <v>586</v>
      </c>
      <c r="W489" s="6" t="str">
        <f>IF(X489="","",IF(X489=รายชื่อชมรม!$B$23,รายชื่อชมรม!$A$23,IF(X489=รายชื่อชมรม!$B$24,รายชื่อชมรม!$A$24,IF(X489=รายชื่อชมรม!$B$25,รายชื่อชมรม!$A$25,IF(X489=รายชื่อชมรม!$B$26,รายชื่อชมรม!$A$26,IF(X489=รายชื่อชมรม!$B$27,รายชื่อชมรม!$A$27,IF(X489=รายชื่อชมรม!$B$28,รายชื่อชมรม!$A$28,IF(X489=รายชื่อชมรม!$B$29,รายชื่อชมรม!$A$29,IF(X489=รายชื่อชมรม!$B$30,รายชื่อชมรม!$A$30,IF(X489=รายชื่อชมรม!$B$31,รายชื่อชมรม!$A$31,IF(X489=รายชื่อชมรม!$B$32,รายชื่อชมรม!$A$32,"-")))))))))))</f>
        <v>ช68309</v>
      </c>
      <c r="X489" s="6" t="s">
        <v>1410</v>
      </c>
      <c r="Y489" s="6" t="str">
        <f>IF(W489=0,"",IF(W489="-","",IF(W489="","",VLOOKUP(W489,รายชื่อชมรม!$A$3:$F$83,3,FALSE))))</f>
        <v>นางสาวจันทนา  เกิดจันทร์ตรง</v>
      </c>
      <c r="Z489" s="6" t="str">
        <f>IF(Y489=$Z$4,MAX(Z$1:$Z488)+1,"")</f>
        <v/>
      </c>
      <c r="AA489" s="6" t="str">
        <f>IF($Y489=AA$4,MAX(AA$1:AA488)+1,"")</f>
        <v/>
      </c>
      <c r="AB489" s="6" t="str">
        <f>IF($Y489=AB$4,MAX(AB$1:AB488)+1,"")</f>
        <v/>
      </c>
      <c r="AC489" s="6" t="str">
        <f>IF($Y489=AC$4,MAX(AC$1:AC488)+1,"")</f>
        <v/>
      </c>
      <c r="AD489" s="6" t="str">
        <f>IF($Y489=AD$4,MAX(AD$1:AD488)+1,"")</f>
        <v/>
      </c>
      <c r="AE489" s="6" t="str">
        <f>IF($Y489=AE$4,MAX(AE$1:AE488)+1,"")</f>
        <v/>
      </c>
      <c r="AF489" s="6" t="str">
        <f>IF($Y489=AF$4,MAX(AF$1:AF488)+1,"")</f>
        <v/>
      </c>
      <c r="AG489" s="6" t="str">
        <f>IF($Y489=AG$4,MAX(AG$1:AG488)+1,"")</f>
        <v/>
      </c>
      <c r="AH489" s="6">
        <f>IF($Y489=AH$4,MAX(AH$1:AH488)+1,"")</f>
        <v>144</v>
      </c>
      <c r="AI489" s="5">
        <f t="shared" si="109"/>
        <v>144</v>
      </c>
      <c r="AK489" s="6" t="str">
        <f>IF($W489=AK$4,MAX(AK$1:AK488)+1,"")</f>
        <v/>
      </c>
      <c r="AL489" s="6" t="str">
        <f>IF($W489=AL$4,MAX(AL$1:AL488)+1,"")</f>
        <v/>
      </c>
      <c r="AM489" s="6" t="str">
        <f>IF($W489=AM$4,MAX(AM$1:AM488)+1,"")</f>
        <v/>
      </c>
      <c r="AN489" s="6" t="str">
        <f>IF($W489=AN$4,MAX(AN$1:AN488)+1,"")</f>
        <v/>
      </c>
      <c r="AO489" s="6" t="str">
        <f>IF($W489=AO$4,MAX(AO$1:AO488)+1,"")</f>
        <v/>
      </c>
      <c r="AP489" s="6" t="str">
        <f>IF($W489=AP$4,MAX(AP$1:AP488)+1,"")</f>
        <v/>
      </c>
      <c r="AQ489" s="6" t="str">
        <f>IF($W489=AQ$4,MAX(AQ$1:AQ488)+1,"")</f>
        <v/>
      </c>
      <c r="AR489" s="6" t="str">
        <f>IF($W489=AR$4,MAX(AR$1:AR488)+1,"")</f>
        <v/>
      </c>
      <c r="AS489" s="6" t="str">
        <f>IF($W489=AS$4,MAX(AS$1:AS488)+1,"")</f>
        <v/>
      </c>
      <c r="AT489" s="6" t="str">
        <f>IF($W489=AT$4,MAX(AT$1:AT488)+1,"")</f>
        <v/>
      </c>
      <c r="AU489" s="6" t="str">
        <f>IF($W489=AU$4,MAX(AU$1:AU488)+1,"")</f>
        <v/>
      </c>
      <c r="AV489" s="6" t="str">
        <f>IF($W489=AV$4,MAX(AV$1:AV488)+1,"")</f>
        <v/>
      </c>
      <c r="AW489" s="6" t="str">
        <f>IF($W489=AW$4,MAX(AW$1:AW488)+1,"")</f>
        <v/>
      </c>
      <c r="AX489" s="6" t="str">
        <f>IF($W489=AX$4,MAX(AX$1:AX488)+1,"")</f>
        <v/>
      </c>
      <c r="AY489" s="6" t="str">
        <f>IF($W489=AY$4,MAX(AY$1:AY488)+1,"")</f>
        <v/>
      </c>
      <c r="AZ489" s="6" t="str">
        <f>IF($W489=AZ$4,MAX(AZ$1:AZ488)+1,"")</f>
        <v/>
      </c>
      <c r="BA489" s="6" t="str">
        <f>IF($W489=BA$4,MAX(BA$1:BA488)+1,"")</f>
        <v/>
      </c>
      <c r="BB489" s="6" t="str">
        <f>IF($W489=BB$4,MAX(BB$1:BB488)+1,"")</f>
        <v/>
      </c>
      <c r="BC489" s="6" t="str">
        <f>IF($W489=BC$4,MAX(BC$1:BC488)+1,"")</f>
        <v/>
      </c>
      <c r="BD489" s="6" t="str">
        <f>IF($W489=BD$4,MAX(BD$1:BD488)+1,"")</f>
        <v/>
      </c>
      <c r="BE489" s="6" t="str">
        <f>IF($W489=BE$4,MAX(BE$1:BE488)+1,"")</f>
        <v/>
      </c>
      <c r="BF489" s="6" t="str">
        <f>IF($W489=BF$4,MAX(BF$1:BF488)+1,"")</f>
        <v/>
      </c>
      <c r="BG489" s="6" t="str">
        <f>IF($W489=BG$4,MAX(BG$1:BG488)+1,"")</f>
        <v/>
      </c>
      <c r="BH489" s="6" t="str">
        <f>IF($W489=BH$4,MAX(BH$1:BH488)+1,"")</f>
        <v/>
      </c>
      <c r="BI489" s="6" t="str">
        <f>IF($W489=BI$4,MAX(BI$1:BI488)+1,"")</f>
        <v/>
      </c>
      <c r="BJ489" s="6" t="str">
        <f>IF($W489=BJ$4,MAX(BJ$1:BJ488)+1,"")</f>
        <v/>
      </c>
      <c r="BK489" s="6" t="str">
        <f>IF($W489=BK$4,MAX(BK$1:BK488)+1,"")</f>
        <v/>
      </c>
      <c r="BL489" s="6" t="str">
        <f>IF($W489=BL$4,MAX(BL$1:BL488)+1,"")</f>
        <v/>
      </c>
      <c r="BM489" s="6" t="str">
        <f>IF($W489=BM$4,MAX(BM$1:BM488)+1,"")</f>
        <v/>
      </c>
      <c r="BN489" s="6">
        <f>IF($W489=BN$4,MAX(BN$1:BN488)+1,"")</f>
        <v>76</v>
      </c>
      <c r="BO489" s="6" t="str">
        <f>IF($W489=BO$4,MAX(BO$1:BO488)+1,"")</f>
        <v/>
      </c>
      <c r="BP489" s="6" t="str">
        <f>IF($W489=BP$4,MAX(BP$1:BP488)+1,"")</f>
        <v/>
      </c>
      <c r="BQ489" s="6" t="str">
        <f>IF($W489=BQ$4,MAX(BQ$1:BQ488)+1,"")</f>
        <v/>
      </c>
      <c r="BR489" s="6" t="str">
        <f>IF($W489=BR$4,MAX(BR$1:BR488)+1,"")</f>
        <v/>
      </c>
      <c r="BS489" s="6" t="str">
        <f>IF($W489=BS$4,MAX(BS$1:BS488)+1,"")</f>
        <v/>
      </c>
      <c r="BT489" s="6" t="str">
        <f>IF($W489=BT$4,MAX(BT$1:BT488)+1,"")</f>
        <v/>
      </c>
      <c r="BU489" s="6" t="str">
        <f>IF($W489=BU$4,MAX(BU$1:BU488)+1,"")</f>
        <v/>
      </c>
      <c r="BV489" s="6" t="str">
        <f>IF($W489=BV$4,MAX(BV$1:BV488)+1,"")</f>
        <v/>
      </c>
      <c r="BW489" s="6" t="str">
        <f>IF($W489=BW$4,MAX(BW$1:BW488)+1,"")</f>
        <v/>
      </c>
      <c r="BX489" s="6" t="str">
        <f>IF($W489=BX$4,MAX(BX$1:BX488)+1,"")</f>
        <v/>
      </c>
      <c r="BY489" s="6" t="str">
        <f>IF($W489=BY$4,MAX(BY$1:BY488)+1,"")</f>
        <v/>
      </c>
      <c r="BZ489" s="6" t="str">
        <f>IF($W489=BZ$4,MAX(BZ$1:BZ488)+1,"")</f>
        <v/>
      </c>
      <c r="CA489" s="6" t="str">
        <f>IF($W489=CA$4,MAX(CA$1:CA488)+1,"")</f>
        <v/>
      </c>
      <c r="CB489" s="6" t="str">
        <f>IF($W489=CB$4,MAX(CB$1:CB488)+1,"")</f>
        <v/>
      </c>
      <c r="CC489" s="6" t="str">
        <f>IF($W489=CC$4,MAX(CC$1:CC488)+1,"")</f>
        <v/>
      </c>
      <c r="CD489" s="6" t="str">
        <f>IF($W489=CD$4,MAX(CD$1:CD488)+1,"")</f>
        <v/>
      </c>
      <c r="CE489" s="6" t="str">
        <f>IF($W489=CE$4,MAX(CE$1:CE488)+1,"")</f>
        <v/>
      </c>
      <c r="CF489" s="6" t="str">
        <f>IF($W489=CF$4,MAX(CF$1:CF488)+1,"")</f>
        <v/>
      </c>
      <c r="CG489" s="6" t="str">
        <f>IF($W489=CG$4,MAX(CG$1:CG488)+1,"")</f>
        <v/>
      </c>
      <c r="CH489" s="6" t="str">
        <f>IF($W489=CH$4,MAX(CH$1:CH488)+1,"")</f>
        <v/>
      </c>
      <c r="CI489" s="6" t="str">
        <f>IF($W489=CI$4,MAX(CI$1:CI488)+1,"")</f>
        <v/>
      </c>
      <c r="CJ489" s="6" t="str">
        <f>IF($W489=CJ$4,MAX(CJ$1:CJ488)+1,"")</f>
        <v/>
      </c>
      <c r="CK489" s="6" t="str">
        <f>IF($W489=CK$4,MAX(CK$1:CK488)+1,"")</f>
        <v/>
      </c>
      <c r="CL489" s="6" t="str">
        <f>IF($W489=CL$4,MAX(CL$1:CL488)+1,"")</f>
        <v/>
      </c>
      <c r="CM489" s="6" t="str">
        <f>IF($W489=CM$4,MAX(CM$1:CM488)+1,"")</f>
        <v/>
      </c>
      <c r="CN489" s="6" t="str">
        <f>IF($W489=CN$4,MAX(CN$1:CN488)+1,"")</f>
        <v/>
      </c>
      <c r="CO489" s="6" t="str">
        <f>IF($W489=CO$4,MAX(CO$1:CO488)+1,"")</f>
        <v/>
      </c>
      <c r="CP489" s="6" t="str">
        <f>IF($W489=CP$4,MAX(CP$1:CP488)+1,"")</f>
        <v/>
      </c>
      <c r="CQ489" s="6" t="str">
        <f>IF($W489=CQ$4,MAX(CQ$1:CQ488)+1,"")</f>
        <v/>
      </c>
      <c r="CR489" s="6" t="str">
        <f>IF($W489=CR$4,MAX(CR$1:CR488)+1,"")</f>
        <v/>
      </c>
      <c r="CS489" s="6" t="str">
        <f>IF($W489=CS$4,MAX(CS$1:CS488)+1,"")</f>
        <v/>
      </c>
      <c r="CT489" s="5">
        <f t="shared" si="110"/>
        <v>76</v>
      </c>
      <c r="CU489" s="6" t="str">
        <f t="shared" si="111"/>
        <v>1709901847151</v>
      </c>
      <c r="CV489" s="5" t="str">
        <f t="shared" si="112"/>
        <v>เด็กหญิง</v>
      </c>
      <c r="CW489" s="5" t="str" cm="1">
        <f t="array" ref="CW489">RIGHT(F489,MIN(LEN(SUBSTITUTE(F489,รายชื่อนักเรียนแยกห้อง!$AD$5:$AD$8,""))))</f>
        <v>ชุติกาญจน์</v>
      </c>
      <c r="CX489" s="6" t="str">
        <f t="shared" si="113"/>
        <v/>
      </c>
      <c r="CY489" s="6">
        <f t="shared" si="114"/>
        <v>0</v>
      </c>
      <c r="CZ489" s="5" t="str">
        <f t="shared" si="115"/>
        <v>มัธยมศึกษาปีที่ 3/4-</v>
      </c>
      <c r="DA489" s="5" t="str">
        <f t="shared" si="116"/>
        <v>มัธยมศึกษาปีที่ 3/4-0</v>
      </c>
      <c r="DC489" s="6" t="str">
        <f>IF(DB489="วิทย์-คณิต (เตรียมวิศวะ)",MAX($DC$1:DC488)+1,"")</f>
        <v/>
      </c>
      <c r="DD489" s="6" t="str">
        <f>IF(DB489="วิทย์-คณิต (วิทยาศาสตร์สุขภาพ)",MAX($DD$1:DD488)+1,"")</f>
        <v/>
      </c>
      <c r="DE489" s="6" t="str">
        <f>IF(DB489="ศิลป์การจัดการธุรกิจการค้าสมัยใหม่",MAX($DE$1:DE488)+1,"")</f>
        <v/>
      </c>
      <c r="DF489" s="6" t="str">
        <f>IF(DB489="ศิลป์ภาษาจีนเพื่อธุรกิจ 4.0",MAX($DF$1:DF488)+1,"")</f>
        <v/>
      </c>
      <c r="DG489" s="6" t="str">
        <f>IF(DB489="ศิลป์ภาษาอังกฤษเพื่อการสื่อสารธุรกิจ",MAX($DG$1:DG488)+1,"")</f>
        <v/>
      </c>
      <c r="DH489" s="6" t="str">
        <f>IF(DB489="นวัตกรรมการจัดการเกษตร",MAX($DH$1:DH488)+1,"")</f>
        <v/>
      </c>
      <c r="DI489" s="5">
        <f t="shared" si="117"/>
        <v>0</v>
      </c>
      <c r="DJ489" s="5" t="str">
        <f t="shared" si="118"/>
        <v>มัธยมศึกษาปีที่ 3/4-38</v>
      </c>
      <c r="DK489" s="5" t="str">
        <f t="shared" si="119"/>
        <v>-0</v>
      </c>
      <c r="DL489" s="5" t="str">
        <f t="shared" si="120"/>
        <v>มัธยมศึกษาปีที่ 3</v>
      </c>
    </row>
    <row r="490" spans="1:116">
      <c r="A490" s="5" t="str">
        <f t="shared" si="106"/>
        <v>มัธยมศึกษาปีที่ 3/4-39</v>
      </c>
      <c r="B490" s="5" t="str">
        <f t="shared" si="107"/>
        <v>ช68309-77</v>
      </c>
      <c r="C490" s="5" t="str">
        <f t="shared" si="108"/>
        <v>-0</v>
      </c>
      <c r="D490" s="8">
        <v>39</v>
      </c>
      <c r="E490" s="9" t="s">
        <v>1262</v>
      </c>
      <c r="F490" s="3" t="s">
        <v>1064</v>
      </c>
      <c r="G490" s="3" t="s">
        <v>1263</v>
      </c>
      <c r="H490" s="11">
        <v>1</v>
      </c>
      <c r="I490" s="11">
        <v>7</v>
      </c>
      <c r="J490" s="11">
        <v>0</v>
      </c>
      <c r="K490" s="11">
        <v>9</v>
      </c>
      <c r="L490" s="11">
        <v>9</v>
      </c>
      <c r="M490" s="11">
        <v>0</v>
      </c>
      <c r="N490" s="11">
        <v>1</v>
      </c>
      <c r="O490" s="11">
        <v>8</v>
      </c>
      <c r="P490" s="11">
        <v>3</v>
      </c>
      <c r="Q490" s="11">
        <v>0</v>
      </c>
      <c r="R490" s="11">
        <v>0</v>
      </c>
      <c r="S490" s="11">
        <v>7</v>
      </c>
      <c r="T490" s="11">
        <v>1</v>
      </c>
      <c r="U490" s="11" t="s">
        <v>586</v>
      </c>
      <c r="W490" s="6" t="str">
        <f>IF(X490="","",IF(X490=รายชื่อชมรม!$B$23,รายชื่อชมรม!$A$23,IF(X490=รายชื่อชมรม!$B$24,รายชื่อชมรม!$A$24,IF(X490=รายชื่อชมรม!$B$25,รายชื่อชมรม!$A$25,IF(X490=รายชื่อชมรม!$B$26,รายชื่อชมรม!$A$26,IF(X490=รายชื่อชมรม!$B$27,รายชื่อชมรม!$A$27,IF(X490=รายชื่อชมรม!$B$28,รายชื่อชมรม!$A$28,IF(X490=รายชื่อชมรม!$B$29,รายชื่อชมรม!$A$29,IF(X490=รายชื่อชมรม!$B$30,รายชื่อชมรม!$A$30,IF(X490=รายชื่อชมรม!$B$31,รายชื่อชมรม!$A$31,IF(X490=รายชื่อชมรม!$B$32,รายชื่อชมรม!$A$32,"-")))))))))))</f>
        <v>ช68309</v>
      </c>
      <c r="X490" s="6" t="s">
        <v>1410</v>
      </c>
      <c r="Y490" s="6" t="str">
        <f>IF(W490=0,"",IF(W490="-","",IF(W490="","",VLOOKUP(W490,รายชื่อชมรม!$A$3:$F$83,3,FALSE))))</f>
        <v>นางสาวจันทนา  เกิดจันทร์ตรง</v>
      </c>
      <c r="Z490" s="6" t="str">
        <f>IF(Y490=$Z$4,MAX(Z$1:$Z489)+1,"")</f>
        <v/>
      </c>
      <c r="AA490" s="6" t="str">
        <f>IF($Y490=AA$4,MAX(AA$1:AA489)+1,"")</f>
        <v/>
      </c>
      <c r="AB490" s="6" t="str">
        <f>IF($Y490=AB$4,MAX(AB$1:AB489)+1,"")</f>
        <v/>
      </c>
      <c r="AC490" s="6" t="str">
        <f>IF($Y490=AC$4,MAX(AC$1:AC489)+1,"")</f>
        <v/>
      </c>
      <c r="AD490" s="6" t="str">
        <f>IF($Y490=AD$4,MAX(AD$1:AD489)+1,"")</f>
        <v/>
      </c>
      <c r="AE490" s="6" t="str">
        <f>IF($Y490=AE$4,MAX(AE$1:AE489)+1,"")</f>
        <v/>
      </c>
      <c r="AF490" s="6" t="str">
        <f>IF($Y490=AF$4,MAX(AF$1:AF489)+1,"")</f>
        <v/>
      </c>
      <c r="AG490" s="6" t="str">
        <f>IF($Y490=AG$4,MAX(AG$1:AG489)+1,"")</f>
        <v/>
      </c>
      <c r="AH490" s="6">
        <f>IF($Y490=AH$4,MAX(AH$1:AH489)+1,"")</f>
        <v>145</v>
      </c>
      <c r="AI490" s="5">
        <f t="shared" si="109"/>
        <v>145</v>
      </c>
      <c r="AK490" s="6" t="str">
        <f>IF($W490=AK$4,MAX(AK$1:AK489)+1,"")</f>
        <v/>
      </c>
      <c r="AL490" s="6" t="str">
        <f>IF($W490=AL$4,MAX(AL$1:AL489)+1,"")</f>
        <v/>
      </c>
      <c r="AM490" s="6" t="str">
        <f>IF($W490=AM$4,MAX(AM$1:AM489)+1,"")</f>
        <v/>
      </c>
      <c r="AN490" s="6" t="str">
        <f>IF($W490=AN$4,MAX(AN$1:AN489)+1,"")</f>
        <v/>
      </c>
      <c r="AO490" s="6" t="str">
        <f>IF($W490=AO$4,MAX(AO$1:AO489)+1,"")</f>
        <v/>
      </c>
      <c r="AP490" s="6" t="str">
        <f>IF($W490=AP$4,MAX(AP$1:AP489)+1,"")</f>
        <v/>
      </c>
      <c r="AQ490" s="6" t="str">
        <f>IF($W490=AQ$4,MAX(AQ$1:AQ489)+1,"")</f>
        <v/>
      </c>
      <c r="AR490" s="6" t="str">
        <f>IF($W490=AR$4,MAX(AR$1:AR489)+1,"")</f>
        <v/>
      </c>
      <c r="AS490" s="6" t="str">
        <f>IF($W490=AS$4,MAX(AS$1:AS489)+1,"")</f>
        <v/>
      </c>
      <c r="AT490" s="6" t="str">
        <f>IF($W490=AT$4,MAX(AT$1:AT489)+1,"")</f>
        <v/>
      </c>
      <c r="AU490" s="6" t="str">
        <f>IF($W490=AU$4,MAX(AU$1:AU489)+1,"")</f>
        <v/>
      </c>
      <c r="AV490" s="6" t="str">
        <f>IF($W490=AV$4,MAX(AV$1:AV489)+1,"")</f>
        <v/>
      </c>
      <c r="AW490" s="6" t="str">
        <f>IF($W490=AW$4,MAX(AW$1:AW489)+1,"")</f>
        <v/>
      </c>
      <c r="AX490" s="6" t="str">
        <f>IF($W490=AX$4,MAX(AX$1:AX489)+1,"")</f>
        <v/>
      </c>
      <c r="AY490" s="6" t="str">
        <f>IF($W490=AY$4,MAX(AY$1:AY489)+1,"")</f>
        <v/>
      </c>
      <c r="AZ490" s="6" t="str">
        <f>IF($W490=AZ$4,MAX(AZ$1:AZ489)+1,"")</f>
        <v/>
      </c>
      <c r="BA490" s="6" t="str">
        <f>IF($W490=BA$4,MAX(BA$1:BA489)+1,"")</f>
        <v/>
      </c>
      <c r="BB490" s="6" t="str">
        <f>IF($W490=BB$4,MAX(BB$1:BB489)+1,"")</f>
        <v/>
      </c>
      <c r="BC490" s="6" t="str">
        <f>IF($W490=BC$4,MAX(BC$1:BC489)+1,"")</f>
        <v/>
      </c>
      <c r="BD490" s="6" t="str">
        <f>IF($W490=BD$4,MAX(BD$1:BD489)+1,"")</f>
        <v/>
      </c>
      <c r="BE490" s="6" t="str">
        <f>IF($W490=BE$4,MAX(BE$1:BE489)+1,"")</f>
        <v/>
      </c>
      <c r="BF490" s="6" t="str">
        <f>IF($W490=BF$4,MAX(BF$1:BF489)+1,"")</f>
        <v/>
      </c>
      <c r="BG490" s="6" t="str">
        <f>IF($W490=BG$4,MAX(BG$1:BG489)+1,"")</f>
        <v/>
      </c>
      <c r="BH490" s="6" t="str">
        <f>IF($W490=BH$4,MAX(BH$1:BH489)+1,"")</f>
        <v/>
      </c>
      <c r="BI490" s="6" t="str">
        <f>IF($W490=BI$4,MAX(BI$1:BI489)+1,"")</f>
        <v/>
      </c>
      <c r="BJ490" s="6" t="str">
        <f>IF($W490=BJ$4,MAX(BJ$1:BJ489)+1,"")</f>
        <v/>
      </c>
      <c r="BK490" s="6" t="str">
        <f>IF($W490=BK$4,MAX(BK$1:BK489)+1,"")</f>
        <v/>
      </c>
      <c r="BL490" s="6" t="str">
        <f>IF($W490=BL$4,MAX(BL$1:BL489)+1,"")</f>
        <v/>
      </c>
      <c r="BM490" s="6" t="str">
        <f>IF($W490=BM$4,MAX(BM$1:BM489)+1,"")</f>
        <v/>
      </c>
      <c r="BN490" s="6">
        <f>IF($W490=BN$4,MAX(BN$1:BN489)+1,"")</f>
        <v>77</v>
      </c>
      <c r="BO490" s="6" t="str">
        <f>IF($W490=BO$4,MAX(BO$1:BO489)+1,"")</f>
        <v/>
      </c>
      <c r="BP490" s="6" t="str">
        <f>IF($W490=BP$4,MAX(BP$1:BP489)+1,"")</f>
        <v/>
      </c>
      <c r="BQ490" s="6" t="str">
        <f>IF($W490=BQ$4,MAX(BQ$1:BQ489)+1,"")</f>
        <v/>
      </c>
      <c r="BR490" s="6" t="str">
        <f>IF($W490=BR$4,MAX(BR$1:BR489)+1,"")</f>
        <v/>
      </c>
      <c r="BS490" s="6" t="str">
        <f>IF($W490=BS$4,MAX(BS$1:BS489)+1,"")</f>
        <v/>
      </c>
      <c r="BT490" s="6" t="str">
        <f>IF($W490=BT$4,MAX(BT$1:BT489)+1,"")</f>
        <v/>
      </c>
      <c r="BU490" s="6" t="str">
        <f>IF($W490=BU$4,MAX(BU$1:BU489)+1,"")</f>
        <v/>
      </c>
      <c r="BV490" s="6" t="str">
        <f>IF($W490=BV$4,MAX(BV$1:BV489)+1,"")</f>
        <v/>
      </c>
      <c r="BW490" s="6" t="str">
        <f>IF($W490=BW$4,MAX(BW$1:BW489)+1,"")</f>
        <v/>
      </c>
      <c r="BX490" s="6" t="str">
        <f>IF($W490=BX$4,MAX(BX$1:BX489)+1,"")</f>
        <v/>
      </c>
      <c r="BY490" s="6" t="str">
        <f>IF($W490=BY$4,MAX(BY$1:BY489)+1,"")</f>
        <v/>
      </c>
      <c r="BZ490" s="6" t="str">
        <f>IF($W490=BZ$4,MAX(BZ$1:BZ489)+1,"")</f>
        <v/>
      </c>
      <c r="CA490" s="6" t="str">
        <f>IF($W490=CA$4,MAX(CA$1:CA489)+1,"")</f>
        <v/>
      </c>
      <c r="CB490" s="6" t="str">
        <f>IF($W490=CB$4,MAX(CB$1:CB489)+1,"")</f>
        <v/>
      </c>
      <c r="CC490" s="6" t="str">
        <f>IF($W490=CC$4,MAX(CC$1:CC489)+1,"")</f>
        <v/>
      </c>
      <c r="CD490" s="6" t="str">
        <f>IF($W490=CD$4,MAX(CD$1:CD489)+1,"")</f>
        <v/>
      </c>
      <c r="CE490" s="6" t="str">
        <f>IF($W490=CE$4,MAX(CE$1:CE489)+1,"")</f>
        <v/>
      </c>
      <c r="CF490" s="6" t="str">
        <f>IF($W490=CF$4,MAX(CF$1:CF489)+1,"")</f>
        <v/>
      </c>
      <c r="CG490" s="6" t="str">
        <f>IF($W490=CG$4,MAX(CG$1:CG489)+1,"")</f>
        <v/>
      </c>
      <c r="CH490" s="6" t="str">
        <f>IF($W490=CH$4,MAX(CH$1:CH489)+1,"")</f>
        <v/>
      </c>
      <c r="CI490" s="6" t="str">
        <f>IF($W490=CI$4,MAX(CI$1:CI489)+1,"")</f>
        <v/>
      </c>
      <c r="CJ490" s="6" t="str">
        <f>IF($W490=CJ$4,MAX(CJ$1:CJ489)+1,"")</f>
        <v/>
      </c>
      <c r="CK490" s="6" t="str">
        <f>IF($W490=CK$4,MAX(CK$1:CK489)+1,"")</f>
        <v/>
      </c>
      <c r="CL490" s="6" t="str">
        <f>IF($W490=CL$4,MAX(CL$1:CL489)+1,"")</f>
        <v/>
      </c>
      <c r="CM490" s="6" t="str">
        <f>IF($W490=CM$4,MAX(CM$1:CM489)+1,"")</f>
        <v/>
      </c>
      <c r="CN490" s="6" t="str">
        <f>IF($W490=CN$4,MAX(CN$1:CN489)+1,"")</f>
        <v/>
      </c>
      <c r="CO490" s="6" t="str">
        <f>IF($W490=CO$4,MAX(CO$1:CO489)+1,"")</f>
        <v/>
      </c>
      <c r="CP490" s="6" t="str">
        <f>IF($W490=CP$4,MAX(CP$1:CP489)+1,"")</f>
        <v/>
      </c>
      <c r="CQ490" s="6" t="str">
        <f>IF($W490=CQ$4,MAX(CQ$1:CQ489)+1,"")</f>
        <v/>
      </c>
      <c r="CR490" s="6" t="str">
        <f>IF($W490=CR$4,MAX(CR$1:CR489)+1,"")</f>
        <v/>
      </c>
      <c r="CS490" s="6" t="str">
        <f>IF($W490=CS$4,MAX(CS$1:CS489)+1,"")</f>
        <v/>
      </c>
      <c r="CT490" s="5">
        <f t="shared" si="110"/>
        <v>77</v>
      </c>
      <c r="CU490" s="6" t="str">
        <f t="shared" si="111"/>
        <v>1709901830071</v>
      </c>
      <c r="CV490" s="5" t="str">
        <f t="shared" si="112"/>
        <v>เด็กหญิง</v>
      </c>
      <c r="CW490" s="5" t="str" cm="1">
        <f t="array" ref="CW490">RIGHT(F490,MIN(LEN(SUBSTITUTE(F490,รายชื่อนักเรียนแยกห้อง!$AD$5:$AD$8,""))))</f>
        <v>วรรณพร</v>
      </c>
      <c r="CX490" s="6" t="str">
        <f t="shared" si="113"/>
        <v/>
      </c>
      <c r="CY490" s="6">
        <f t="shared" si="114"/>
        <v>0</v>
      </c>
      <c r="CZ490" s="5" t="str">
        <f t="shared" si="115"/>
        <v>มัธยมศึกษาปีที่ 3/4-</v>
      </c>
      <c r="DA490" s="5" t="str">
        <f t="shared" si="116"/>
        <v>มัธยมศึกษาปีที่ 3/4-0</v>
      </c>
      <c r="DC490" s="6" t="str">
        <f>IF(DB490="วิทย์-คณิต (เตรียมวิศวะ)",MAX($DC$1:DC489)+1,"")</f>
        <v/>
      </c>
      <c r="DD490" s="6" t="str">
        <f>IF(DB490="วิทย์-คณิต (วิทยาศาสตร์สุขภาพ)",MAX($DD$1:DD489)+1,"")</f>
        <v/>
      </c>
      <c r="DE490" s="6" t="str">
        <f>IF(DB490="ศิลป์การจัดการธุรกิจการค้าสมัยใหม่",MAX($DE$1:DE489)+1,"")</f>
        <v/>
      </c>
      <c r="DF490" s="6" t="str">
        <f>IF(DB490="ศิลป์ภาษาจีนเพื่อธุรกิจ 4.0",MAX($DF$1:DF489)+1,"")</f>
        <v/>
      </c>
      <c r="DG490" s="6" t="str">
        <f>IF(DB490="ศิลป์ภาษาอังกฤษเพื่อการสื่อสารธุรกิจ",MAX($DG$1:DG489)+1,"")</f>
        <v/>
      </c>
      <c r="DH490" s="6" t="str">
        <f>IF(DB490="นวัตกรรมการจัดการเกษตร",MAX($DH$1:DH489)+1,"")</f>
        <v/>
      </c>
      <c r="DI490" s="5">
        <f t="shared" si="117"/>
        <v>0</v>
      </c>
      <c r="DJ490" s="5" t="str">
        <f t="shared" si="118"/>
        <v>มัธยมศึกษาปีที่ 3/4-39</v>
      </c>
      <c r="DK490" s="5" t="str">
        <f t="shared" si="119"/>
        <v>-0</v>
      </c>
      <c r="DL490" s="5" t="str">
        <f t="shared" si="120"/>
        <v>มัธยมศึกษาปีที่ 3</v>
      </c>
    </row>
    <row r="491" spans="1:116">
      <c r="A491" s="5" t="str">
        <f t="shared" si="106"/>
        <v>มัธยมศึกษาปีที่ 3/4-40</v>
      </c>
      <c r="B491" s="5" t="str">
        <f t="shared" si="107"/>
        <v>ช68309-78</v>
      </c>
      <c r="C491" s="5" t="str">
        <f t="shared" si="108"/>
        <v>-0</v>
      </c>
      <c r="D491" s="8">
        <v>40</v>
      </c>
      <c r="E491" s="9" t="s">
        <v>1264</v>
      </c>
      <c r="F491" s="3" t="s">
        <v>1265</v>
      </c>
      <c r="G491" s="3" t="s">
        <v>2122</v>
      </c>
      <c r="H491" s="11">
        <v>1</v>
      </c>
      <c r="I491" s="11">
        <v>1</v>
      </c>
      <c r="J491" s="11">
        <v>2</v>
      </c>
      <c r="K491" s="11">
        <v>9</v>
      </c>
      <c r="L491" s="11">
        <v>9</v>
      </c>
      <c r="M491" s="11">
        <v>0</v>
      </c>
      <c r="N491" s="11">
        <v>2</v>
      </c>
      <c r="O491" s="11">
        <v>2</v>
      </c>
      <c r="P491" s="11">
        <v>2</v>
      </c>
      <c r="Q491" s="11">
        <v>3</v>
      </c>
      <c r="R491" s="11">
        <v>3</v>
      </c>
      <c r="S491" s="11">
        <v>4</v>
      </c>
      <c r="T491" s="11">
        <v>3</v>
      </c>
      <c r="U491" s="11" t="s">
        <v>586</v>
      </c>
      <c r="W491" s="6" t="str">
        <f>IF(X491="","",IF(X491=รายชื่อชมรม!$B$23,รายชื่อชมรม!$A$23,IF(X491=รายชื่อชมรม!$B$24,รายชื่อชมรม!$A$24,IF(X491=รายชื่อชมรม!$B$25,รายชื่อชมรม!$A$25,IF(X491=รายชื่อชมรม!$B$26,รายชื่อชมรม!$A$26,IF(X491=รายชื่อชมรม!$B$27,รายชื่อชมรม!$A$27,IF(X491=รายชื่อชมรม!$B$28,รายชื่อชมรม!$A$28,IF(X491=รายชื่อชมรม!$B$29,รายชื่อชมรม!$A$29,IF(X491=รายชื่อชมรม!$B$30,รายชื่อชมรม!$A$30,IF(X491=รายชื่อชมรม!$B$31,รายชื่อชมรม!$A$31,IF(X491=รายชื่อชมรม!$B$32,รายชื่อชมรม!$A$32,"-")))))))))))</f>
        <v>ช68309</v>
      </c>
      <c r="X491" s="6" t="s">
        <v>1410</v>
      </c>
      <c r="Y491" s="6" t="str">
        <f>IF(W491=0,"",IF(W491="-","",IF(W491="","",VLOOKUP(W491,รายชื่อชมรม!$A$3:$F$83,3,FALSE))))</f>
        <v>นางสาวจันทนา  เกิดจันทร์ตรง</v>
      </c>
      <c r="Z491" s="6" t="str">
        <f>IF(Y491=$Z$4,MAX(Z$1:$Z490)+1,"")</f>
        <v/>
      </c>
      <c r="AA491" s="6" t="str">
        <f>IF($Y491=AA$4,MAX(AA$1:AA490)+1,"")</f>
        <v/>
      </c>
      <c r="AB491" s="6" t="str">
        <f>IF($Y491=AB$4,MAX(AB$1:AB490)+1,"")</f>
        <v/>
      </c>
      <c r="AC491" s="6" t="str">
        <f>IF($Y491=AC$4,MAX(AC$1:AC490)+1,"")</f>
        <v/>
      </c>
      <c r="AD491" s="6" t="str">
        <f>IF($Y491=AD$4,MAX(AD$1:AD490)+1,"")</f>
        <v/>
      </c>
      <c r="AE491" s="6" t="str">
        <f>IF($Y491=AE$4,MAX(AE$1:AE490)+1,"")</f>
        <v/>
      </c>
      <c r="AF491" s="6" t="str">
        <f>IF($Y491=AF$4,MAX(AF$1:AF490)+1,"")</f>
        <v/>
      </c>
      <c r="AG491" s="6" t="str">
        <f>IF($Y491=AG$4,MAX(AG$1:AG490)+1,"")</f>
        <v/>
      </c>
      <c r="AH491" s="6">
        <f>IF($Y491=AH$4,MAX(AH$1:AH490)+1,"")</f>
        <v>146</v>
      </c>
      <c r="AI491" s="5">
        <f t="shared" si="109"/>
        <v>146</v>
      </c>
      <c r="AK491" s="6" t="str">
        <f>IF($W491=AK$4,MAX(AK$1:AK490)+1,"")</f>
        <v/>
      </c>
      <c r="AL491" s="6" t="str">
        <f>IF($W491=AL$4,MAX(AL$1:AL490)+1,"")</f>
        <v/>
      </c>
      <c r="AM491" s="6" t="str">
        <f>IF($W491=AM$4,MAX(AM$1:AM490)+1,"")</f>
        <v/>
      </c>
      <c r="AN491" s="6" t="str">
        <f>IF($W491=AN$4,MAX(AN$1:AN490)+1,"")</f>
        <v/>
      </c>
      <c r="AO491" s="6" t="str">
        <f>IF($W491=AO$4,MAX(AO$1:AO490)+1,"")</f>
        <v/>
      </c>
      <c r="AP491" s="6" t="str">
        <f>IF($W491=AP$4,MAX(AP$1:AP490)+1,"")</f>
        <v/>
      </c>
      <c r="AQ491" s="6" t="str">
        <f>IF($W491=AQ$4,MAX(AQ$1:AQ490)+1,"")</f>
        <v/>
      </c>
      <c r="AR491" s="6" t="str">
        <f>IF($W491=AR$4,MAX(AR$1:AR490)+1,"")</f>
        <v/>
      </c>
      <c r="AS491" s="6" t="str">
        <f>IF($W491=AS$4,MAX(AS$1:AS490)+1,"")</f>
        <v/>
      </c>
      <c r="AT491" s="6" t="str">
        <f>IF($W491=AT$4,MAX(AT$1:AT490)+1,"")</f>
        <v/>
      </c>
      <c r="AU491" s="6" t="str">
        <f>IF($W491=AU$4,MAX(AU$1:AU490)+1,"")</f>
        <v/>
      </c>
      <c r="AV491" s="6" t="str">
        <f>IF($W491=AV$4,MAX(AV$1:AV490)+1,"")</f>
        <v/>
      </c>
      <c r="AW491" s="6" t="str">
        <f>IF($W491=AW$4,MAX(AW$1:AW490)+1,"")</f>
        <v/>
      </c>
      <c r="AX491" s="6" t="str">
        <f>IF($W491=AX$4,MAX(AX$1:AX490)+1,"")</f>
        <v/>
      </c>
      <c r="AY491" s="6" t="str">
        <f>IF($W491=AY$4,MAX(AY$1:AY490)+1,"")</f>
        <v/>
      </c>
      <c r="AZ491" s="6" t="str">
        <f>IF($W491=AZ$4,MAX(AZ$1:AZ490)+1,"")</f>
        <v/>
      </c>
      <c r="BA491" s="6" t="str">
        <f>IF($W491=BA$4,MAX(BA$1:BA490)+1,"")</f>
        <v/>
      </c>
      <c r="BB491" s="6" t="str">
        <f>IF($W491=BB$4,MAX(BB$1:BB490)+1,"")</f>
        <v/>
      </c>
      <c r="BC491" s="6" t="str">
        <f>IF($W491=BC$4,MAX(BC$1:BC490)+1,"")</f>
        <v/>
      </c>
      <c r="BD491" s="6" t="str">
        <f>IF($W491=BD$4,MAX(BD$1:BD490)+1,"")</f>
        <v/>
      </c>
      <c r="BE491" s="6" t="str">
        <f>IF($W491=BE$4,MAX(BE$1:BE490)+1,"")</f>
        <v/>
      </c>
      <c r="BF491" s="6" t="str">
        <f>IF($W491=BF$4,MAX(BF$1:BF490)+1,"")</f>
        <v/>
      </c>
      <c r="BG491" s="6" t="str">
        <f>IF($W491=BG$4,MAX(BG$1:BG490)+1,"")</f>
        <v/>
      </c>
      <c r="BH491" s="6" t="str">
        <f>IF($W491=BH$4,MAX(BH$1:BH490)+1,"")</f>
        <v/>
      </c>
      <c r="BI491" s="6" t="str">
        <f>IF($W491=BI$4,MAX(BI$1:BI490)+1,"")</f>
        <v/>
      </c>
      <c r="BJ491" s="6" t="str">
        <f>IF($W491=BJ$4,MAX(BJ$1:BJ490)+1,"")</f>
        <v/>
      </c>
      <c r="BK491" s="6" t="str">
        <f>IF($W491=BK$4,MAX(BK$1:BK490)+1,"")</f>
        <v/>
      </c>
      <c r="BL491" s="6" t="str">
        <f>IF($W491=BL$4,MAX(BL$1:BL490)+1,"")</f>
        <v/>
      </c>
      <c r="BM491" s="6" t="str">
        <f>IF($W491=BM$4,MAX(BM$1:BM490)+1,"")</f>
        <v/>
      </c>
      <c r="BN491" s="6">
        <f>IF($W491=BN$4,MAX(BN$1:BN490)+1,"")</f>
        <v>78</v>
      </c>
      <c r="BO491" s="6" t="str">
        <f>IF($W491=BO$4,MAX(BO$1:BO490)+1,"")</f>
        <v/>
      </c>
      <c r="BP491" s="6" t="str">
        <f>IF($W491=BP$4,MAX(BP$1:BP490)+1,"")</f>
        <v/>
      </c>
      <c r="BQ491" s="6" t="str">
        <f>IF($W491=BQ$4,MAX(BQ$1:BQ490)+1,"")</f>
        <v/>
      </c>
      <c r="BR491" s="6" t="str">
        <f>IF($W491=BR$4,MAX(BR$1:BR490)+1,"")</f>
        <v/>
      </c>
      <c r="BS491" s="6" t="str">
        <f>IF($W491=BS$4,MAX(BS$1:BS490)+1,"")</f>
        <v/>
      </c>
      <c r="BT491" s="6" t="str">
        <f>IF($W491=BT$4,MAX(BT$1:BT490)+1,"")</f>
        <v/>
      </c>
      <c r="BU491" s="6" t="str">
        <f>IF($W491=BU$4,MAX(BU$1:BU490)+1,"")</f>
        <v/>
      </c>
      <c r="BV491" s="6" t="str">
        <f>IF($W491=BV$4,MAX(BV$1:BV490)+1,"")</f>
        <v/>
      </c>
      <c r="BW491" s="6" t="str">
        <f>IF($W491=BW$4,MAX(BW$1:BW490)+1,"")</f>
        <v/>
      </c>
      <c r="BX491" s="6" t="str">
        <f>IF($W491=BX$4,MAX(BX$1:BX490)+1,"")</f>
        <v/>
      </c>
      <c r="BY491" s="6" t="str">
        <f>IF($W491=BY$4,MAX(BY$1:BY490)+1,"")</f>
        <v/>
      </c>
      <c r="BZ491" s="6" t="str">
        <f>IF($W491=BZ$4,MAX(BZ$1:BZ490)+1,"")</f>
        <v/>
      </c>
      <c r="CA491" s="6" t="str">
        <f>IF($W491=CA$4,MAX(CA$1:CA490)+1,"")</f>
        <v/>
      </c>
      <c r="CB491" s="6" t="str">
        <f>IF($W491=CB$4,MAX(CB$1:CB490)+1,"")</f>
        <v/>
      </c>
      <c r="CC491" s="6" t="str">
        <f>IF($W491=CC$4,MAX(CC$1:CC490)+1,"")</f>
        <v/>
      </c>
      <c r="CD491" s="6" t="str">
        <f>IF($W491=CD$4,MAX(CD$1:CD490)+1,"")</f>
        <v/>
      </c>
      <c r="CE491" s="6" t="str">
        <f>IF($W491=CE$4,MAX(CE$1:CE490)+1,"")</f>
        <v/>
      </c>
      <c r="CF491" s="6" t="str">
        <f>IF($W491=CF$4,MAX(CF$1:CF490)+1,"")</f>
        <v/>
      </c>
      <c r="CG491" s="6" t="str">
        <f>IF($W491=CG$4,MAX(CG$1:CG490)+1,"")</f>
        <v/>
      </c>
      <c r="CH491" s="6" t="str">
        <f>IF($W491=CH$4,MAX(CH$1:CH490)+1,"")</f>
        <v/>
      </c>
      <c r="CI491" s="6" t="str">
        <f>IF($W491=CI$4,MAX(CI$1:CI490)+1,"")</f>
        <v/>
      </c>
      <c r="CJ491" s="6" t="str">
        <f>IF($W491=CJ$4,MAX(CJ$1:CJ490)+1,"")</f>
        <v/>
      </c>
      <c r="CK491" s="6" t="str">
        <f>IF($W491=CK$4,MAX(CK$1:CK490)+1,"")</f>
        <v/>
      </c>
      <c r="CL491" s="6" t="str">
        <f>IF($W491=CL$4,MAX(CL$1:CL490)+1,"")</f>
        <v/>
      </c>
      <c r="CM491" s="6" t="str">
        <f>IF($W491=CM$4,MAX(CM$1:CM490)+1,"")</f>
        <v/>
      </c>
      <c r="CN491" s="6" t="str">
        <f>IF($W491=CN$4,MAX(CN$1:CN490)+1,"")</f>
        <v/>
      </c>
      <c r="CO491" s="6" t="str">
        <f>IF($W491=CO$4,MAX(CO$1:CO490)+1,"")</f>
        <v/>
      </c>
      <c r="CP491" s="6" t="str">
        <f>IF($W491=CP$4,MAX(CP$1:CP490)+1,"")</f>
        <v/>
      </c>
      <c r="CQ491" s="6" t="str">
        <f>IF($W491=CQ$4,MAX(CQ$1:CQ490)+1,"")</f>
        <v/>
      </c>
      <c r="CR491" s="6" t="str">
        <f>IF($W491=CR$4,MAX(CR$1:CR490)+1,"")</f>
        <v/>
      </c>
      <c r="CS491" s="6" t="str">
        <f>IF($W491=CS$4,MAX(CS$1:CS490)+1,"")</f>
        <v/>
      </c>
      <c r="CT491" s="5">
        <f t="shared" si="110"/>
        <v>78</v>
      </c>
      <c r="CU491" s="6" t="str">
        <f t="shared" si="111"/>
        <v>1129902223343</v>
      </c>
      <c r="CV491" s="5" t="str">
        <f t="shared" si="112"/>
        <v>เด็กหญิง</v>
      </c>
      <c r="CW491" s="5" t="str" cm="1">
        <f t="array" ref="CW491">RIGHT(F491,MIN(LEN(SUBSTITUTE(F491,รายชื่อนักเรียนแยกห้อง!$AD$5:$AD$8,""))))</f>
        <v>ญาณิศา</v>
      </c>
      <c r="CX491" s="6" t="str">
        <f t="shared" si="113"/>
        <v/>
      </c>
      <c r="CY491" s="6">
        <f t="shared" si="114"/>
        <v>0</v>
      </c>
      <c r="CZ491" s="5" t="str">
        <f t="shared" si="115"/>
        <v>มัธยมศึกษาปีที่ 3/4-</v>
      </c>
      <c r="DA491" s="5" t="str">
        <f t="shared" si="116"/>
        <v>มัธยมศึกษาปีที่ 3/4-0</v>
      </c>
      <c r="DC491" s="6" t="str">
        <f>IF(DB491="วิทย์-คณิต (เตรียมวิศวะ)",MAX($DC$1:DC490)+1,"")</f>
        <v/>
      </c>
      <c r="DD491" s="6" t="str">
        <f>IF(DB491="วิทย์-คณิต (วิทยาศาสตร์สุขภาพ)",MAX($DD$1:DD490)+1,"")</f>
        <v/>
      </c>
      <c r="DE491" s="6" t="str">
        <f>IF(DB491="ศิลป์การจัดการธุรกิจการค้าสมัยใหม่",MAX($DE$1:DE490)+1,"")</f>
        <v/>
      </c>
      <c r="DF491" s="6" t="str">
        <f>IF(DB491="ศิลป์ภาษาจีนเพื่อธุรกิจ 4.0",MAX($DF$1:DF490)+1,"")</f>
        <v/>
      </c>
      <c r="DG491" s="6" t="str">
        <f>IF(DB491="ศิลป์ภาษาอังกฤษเพื่อการสื่อสารธุรกิจ",MAX($DG$1:DG490)+1,"")</f>
        <v/>
      </c>
      <c r="DH491" s="6" t="str">
        <f>IF(DB491="นวัตกรรมการจัดการเกษตร",MAX($DH$1:DH490)+1,"")</f>
        <v/>
      </c>
      <c r="DI491" s="5">
        <f t="shared" si="117"/>
        <v>0</v>
      </c>
      <c r="DJ491" s="5" t="str">
        <f t="shared" si="118"/>
        <v>มัธยมศึกษาปีที่ 3/4-40</v>
      </c>
      <c r="DK491" s="5" t="str">
        <f t="shared" si="119"/>
        <v>-0</v>
      </c>
      <c r="DL491" s="5" t="str">
        <f t="shared" si="120"/>
        <v>มัธยมศึกษาปีที่ 3</v>
      </c>
    </row>
    <row r="492" spans="1:116">
      <c r="A492" s="5" t="str">
        <f t="shared" si="106"/>
        <v>มัธยมศึกษาปีที่ 3/4-41</v>
      </c>
      <c r="B492" s="5" t="str">
        <f t="shared" si="107"/>
        <v>ช68309-79</v>
      </c>
      <c r="C492" s="5" t="str">
        <f t="shared" si="108"/>
        <v>-0</v>
      </c>
      <c r="D492" s="8">
        <v>41</v>
      </c>
      <c r="E492" s="9" t="s">
        <v>1266</v>
      </c>
      <c r="F492" s="3" t="s">
        <v>1267</v>
      </c>
      <c r="G492" s="3" t="s">
        <v>1268</v>
      </c>
      <c r="H492" s="11">
        <v>0</v>
      </c>
      <c r="I492" s="11">
        <v>7</v>
      </c>
      <c r="J492" s="11">
        <v>0</v>
      </c>
      <c r="K492" s="11">
        <v>0</v>
      </c>
      <c r="L492" s="11">
        <v>1</v>
      </c>
      <c r="M492" s="11">
        <v>0</v>
      </c>
      <c r="N492" s="11">
        <v>0</v>
      </c>
      <c r="O492" s="11">
        <v>0</v>
      </c>
      <c r="P492" s="11">
        <v>0</v>
      </c>
      <c r="Q492" s="11">
        <v>1</v>
      </c>
      <c r="R492" s="11">
        <v>5</v>
      </c>
      <c r="S492" s="11">
        <v>0</v>
      </c>
      <c r="T492" s="11">
        <v>9</v>
      </c>
      <c r="U492" s="11" t="s">
        <v>586</v>
      </c>
      <c r="W492" s="6" t="str">
        <f>IF(X492="","",IF(X492=รายชื่อชมรม!$B$23,รายชื่อชมรม!$A$23,IF(X492=รายชื่อชมรม!$B$24,รายชื่อชมรม!$A$24,IF(X492=รายชื่อชมรม!$B$25,รายชื่อชมรม!$A$25,IF(X492=รายชื่อชมรม!$B$26,รายชื่อชมรม!$A$26,IF(X492=รายชื่อชมรม!$B$27,รายชื่อชมรม!$A$27,IF(X492=รายชื่อชมรม!$B$28,รายชื่อชมรม!$A$28,IF(X492=รายชื่อชมรม!$B$29,รายชื่อชมรม!$A$29,IF(X492=รายชื่อชมรม!$B$30,รายชื่อชมรม!$A$30,IF(X492=รายชื่อชมรม!$B$31,รายชื่อชมรม!$A$31,IF(X492=รายชื่อชมรม!$B$32,รายชื่อชมรม!$A$32,"-")))))))))))</f>
        <v>ช68309</v>
      </c>
      <c r="X492" s="6" t="s">
        <v>1410</v>
      </c>
      <c r="Y492" s="6" t="str">
        <f>IF(W492=0,"",IF(W492="-","",IF(W492="","",VLOOKUP(W492,รายชื่อชมรม!$A$3:$F$83,3,FALSE))))</f>
        <v>นางสาวจันทนา  เกิดจันทร์ตรง</v>
      </c>
      <c r="Z492" s="6" t="str">
        <f>IF(Y492=$Z$4,MAX(Z$1:$Z491)+1,"")</f>
        <v/>
      </c>
      <c r="AA492" s="6" t="str">
        <f>IF($Y492=AA$4,MAX(AA$1:AA491)+1,"")</f>
        <v/>
      </c>
      <c r="AB492" s="6" t="str">
        <f>IF($Y492=AB$4,MAX(AB$1:AB491)+1,"")</f>
        <v/>
      </c>
      <c r="AC492" s="6" t="str">
        <f>IF($Y492=AC$4,MAX(AC$1:AC491)+1,"")</f>
        <v/>
      </c>
      <c r="AD492" s="6" t="str">
        <f>IF($Y492=AD$4,MAX(AD$1:AD491)+1,"")</f>
        <v/>
      </c>
      <c r="AE492" s="6" t="str">
        <f>IF($Y492=AE$4,MAX(AE$1:AE491)+1,"")</f>
        <v/>
      </c>
      <c r="AF492" s="6" t="str">
        <f>IF($Y492=AF$4,MAX(AF$1:AF491)+1,"")</f>
        <v/>
      </c>
      <c r="AG492" s="6" t="str">
        <f>IF($Y492=AG$4,MAX(AG$1:AG491)+1,"")</f>
        <v/>
      </c>
      <c r="AH492" s="6">
        <f>IF($Y492=AH$4,MAX(AH$1:AH491)+1,"")</f>
        <v>147</v>
      </c>
      <c r="AI492" s="5">
        <f t="shared" si="109"/>
        <v>147</v>
      </c>
      <c r="AK492" s="6" t="str">
        <f>IF($W492=AK$4,MAX(AK$1:AK491)+1,"")</f>
        <v/>
      </c>
      <c r="AL492" s="6" t="str">
        <f>IF($W492=AL$4,MAX(AL$1:AL491)+1,"")</f>
        <v/>
      </c>
      <c r="AM492" s="6" t="str">
        <f>IF($W492=AM$4,MAX(AM$1:AM491)+1,"")</f>
        <v/>
      </c>
      <c r="AN492" s="6" t="str">
        <f>IF($W492=AN$4,MAX(AN$1:AN491)+1,"")</f>
        <v/>
      </c>
      <c r="AO492" s="6" t="str">
        <f>IF($W492=AO$4,MAX(AO$1:AO491)+1,"")</f>
        <v/>
      </c>
      <c r="AP492" s="6" t="str">
        <f>IF($W492=AP$4,MAX(AP$1:AP491)+1,"")</f>
        <v/>
      </c>
      <c r="AQ492" s="6" t="str">
        <f>IF($W492=AQ$4,MAX(AQ$1:AQ491)+1,"")</f>
        <v/>
      </c>
      <c r="AR492" s="6" t="str">
        <f>IF($W492=AR$4,MAX(AR$1:AR491)+1,"")</f>
        <v/>
      </c>
      <c r="AS492" s="6" t="str">
        <f>IF($W492=AS$4,MAX(AS$1:AS491)+1,"")</f>
        <v/>
      </c>
      <c r="AT492" s="6" t="str">
        <f>IF($W492=AT$4,MAX(AT$1:AT491)+1,"")</f>
        <v/>
      </c>
      <c r="AU492" s="6" t="str">
        <f>IF($W492=AU$4,MAX(AU$1:AU491)+1,"")</f>
        <v/>
      </c>
      <c r="AV492" s="6" t="str">
        <f>IF($W492=AV$4,MAX(AV$1:AV491)+1,"")</f>
        <v/>
      </c>
      <c r="AW492" s="6" t="str">
        <f>IF($W492=AW$4,MAX(AW$1:AW491)+1,"")</f>
        <v/>
      </c>
      <c r="AX492" s="6" t="str">
        <f>IF($W492=AX$4,MAX(AX$1:AX491)+1,"")</f>
        <v/>
      </c>
      <c r="AY492" s="6" t="str">
        <f>IF($W492=AY$4,MAX(AY$1:AY491)+1,"")</f>
        <v/>
      </c>
      <c r="AZ492" s="6" t="str">
        <f>IF($W492=AZ$4,MAX(AZ$1:AZ491)+1,"")</f>
        <v/>
      </c>
      <c r="BA492" s="6" t="str">
        <f>IF($W492=BA$4,MAX(BA$1:BA491)+1,"")</f>
        <v/>
      </c>
      <c r="BB492" s="6" t="str">
        <f>IF($W492=BB$4,MAX(BB$1:BB491)+1,"")</f>
        <v/>
      </c>
      <c r="BC492" s="6" t="str">
        <f>IF($W492=BC$4,MAX(BC$1:BC491)+1,"")</f>
        <v/>
      </c>
      <c r="BD492" s="6" t="str">
        <f>IF($W492=BD$4,MAX(BD$1:BD491)+1,"")</f>
        <v/>
      </c>
      <c r="BE492" s="6" t="str">
        <f>IF($W492=BE$4,MAX(BE$1:BE491)+1,"")</f>
        <v/>
      </c>
      <c r="BF492" s="6" t="str">
        <f>IF($W492=BF$4,MAX(BF$1:BF491)+1,"")</f>
        <v/>
      </c>
      <c r="BG492" s="6" t="str">
        <f>IF($W492=BG$4,MAX(BG$1:BG491)+1,"")</f>
        <v/>
      </c>
      <c r="BH492" s="6" t="str">
        <f>IF($W492=BH$4,MAX(BH$1:BH491)+1,"")</f>
        <v/>
      </c>
      <c r="BI492" s="6" t="str">
        <f>IF($W492=BI$4,MAX(BI$1:BI491)+1,"")</f>
        <v/>
      </c>
      <c r="BJ492" s="6" t="str">
        <f>IF($W492=BJ$4,MAX(BJ$1:BJ491)+1,"")</f>
        <v/>
      </c>
      <c r="BK492" s="6" t="str">
        <f>IF($W492=BK$4,MAX(BK$1:BK491)+1,"")</f>
        <v/>
      </c>
      <c r="BL492" s="6" t="str">
        <f>IF($W492=BL$4,MAX(BL$1:BL491)+1,"")</f>
        <v/>
      </c>
      <c r="BM492" s="6" t="str">
        <f>IF($W492=BM$4,MAX(BM$1:BM491)+1,"")</f>
        <v/>
      </c>
      <c r="BN492" s="6">
        <f>IF($W492=BN$4,MAX(BN$1:BN491)+1,"")</f>
        <v>79</v>
      </c>
      <c r="BO492" s="6" t="str">
        <f>IF($W492=BO$4,MAX(BO$1:BO491)+1,"")</f>
        <v/>
      </c>
      <c r="BP492" s="6" t="str">
        <f>IF($W492=BP$4,MAX(BP$1:BP491)+1,"")</f>
        <v/>
      </c>
      <c r="BQ492" s="6" t="str">
        <f>IF($W492=BQ$4,MAX(BQ$1:BQ491)+1,"")</f>
        <v/>
      </c>
      <c r="BR492" s="6" t="str">
        <f>IF($W492=BR$4,MAX(BR$1:BR491)+1,"")</f>
        <v/>
      </c>
      <c r="BS492" s="6" t="str">
        <f>IF($W492=BS$4,MAX(BS$1:BS491)+1,"")</f>
        <v/>
      </c>
      <c r="BT492" s="6" t="str">
        <f>IF($W492=BT$4,MAX(BT$1:BT491)+1,"")</f>
        <v/>
      </c>
      <c r="BU492" s="6" t="str">
        <f>IF($W492=BU$4,MAX(BU$1:BU491)+1,"")</f>
        <v/>
      </c>
      <c r="BV492" s="6" t="str">
        <f>IF($W492=BV$4,MAX(BV$1:BV491)+1,"")</f>
        <v/>
      </c>
      <c r="BW492" s="6" t="str">
        <f>IF($W492=BW$4,MAX(BW$1:BW491)+1,"")</f>
        <v/>
      </c>
      <c r="BX492" s="6" t="str">
        <f>IF($W492=BX$4,MAX(BX$1:BX491)+1,"")</f>
        <v/>
      </c>
      <c r="BY492" s="6" t="str">
        <f>IF($W492=BY$4,MAX(BY$1:BY491)+1,"")</f>
        <v/>
      </c>
      <c r="BZ492" s="6" t="str">
        <f>IF($W492=BZ$4,MAX(BZ$1:BZ491)+1,"")</f>
        <v/>
      </c>
      <c r="CA492" s="6" t="str">
        <f>IF($W492=CA$4,MAX(CA$1:CA491)+1,"")</f>
        <v/>
      </c>
      <c r="CB492" s="6" t="str">
        <f>IF($W492=CB$4,MAX(CB$1:CB491)+1,"")</f>
        <v/>
      </c>
      <c r="CC492" s="6" t="str">
        <f>IF($W492=CC$4,MAX(CC$1:CC491)+1,"")</f>
        <v/>
      </c>
      <c r="CD492" s="6" t="str">
        <f>IF($W492=CD$4,MAX(CD$1:CD491)+1,"")</f>
        <v/>
      </c>
      <c r="CE492" s="6" t="str">
        <f>IF($W492=CE$4,MAX(CE$1:CE491)+1,"")</f>
        <v/>
      </c>
      <c r="CF492" s="6" t="str">
        <f>IF($W492=CF$4,MAX(CF$1:CF491)+1,"")</f>
        <v/>
      </c>
      <c r="CG492" s="6" t="str">
        <f>IF($W492=CG$4,MAX(CG$1:CG491)+1,"")</f>
        <v/>
      </c>
      <c r="CH492" s="6" t="str">
        <f>IF($W492=CH$4,MAX(CH$1:CH491)+1,"")</f>
        <v/>
      </c>
      <c r="CI492" s="6" t="str">
        <f>IF($W492=CI$4,MAX(CI$1:CI491)+1,"")</f>
        <v/>
      </c>
      <c r="CJ492" s="6" t="str">
        <f>IF($W492=CJ$4,MAX(CJ$1:CJ491)+1,"")</f>
        <v/>
      </c>
      <c r="CK492" s="6" t="str">
        <f>IF($W492=CK$4,MAX(CK$1:CK491)+1,"")</f>
        <v/>
      </c>
      <c r="CL492" s="6" t="str">
        <f>IF($W492=CL$4,MAX(CL$1:CL491)+1,"")</f>
        <v/>
      </c>
      <c r="CM492" s="6" t="str">
        <f>IF($W492=CM$4,MAX(CM$1:CM491)+1,"")</f>
        <v/>
      </c>
      <c r="CN492" s="6" t="str">
        <f>IF($W492=CN$4,MAX(CN$1:CN491)+1,"")</f>
        <v/>
      </c>
      <c r="CO492" s="6" t="str">
        <f>IF($W492=CO$4,MAX(CO$1:CO491)+1,"")</f>
        <v/>
      </c>
      <c r="CP492" s="6" t="str">
        <f>IF($W492=CP$4,MAX(CP$1:CP491)+1,"")</f>
        <v/>
      </c>
      <c r="CQ492" s="6" t="str">
        <f>IF($W492=CQ$4,MAX(CQ$1:CQ491)+1,"")</f>
        <v/>
      </c>
      <c r="CR492" s="6" t="str">
        <f>IF($W492=CR$4,MAX(CR$1:CR491)+1,"")</f>
        <v/>
      </c>
      <c r="CS492" s="6" t="str">
        <f>IF($W492=CS$4,MAX(CS$1:CS491)+1,"")</f>
        <v/>
      </c>
      <c r="CT492" s="5">
        <f t="shared" si="110"/>
        <v>79</v>
      </c>
      <c r="CU492" s="6" t="str">
        <f t="shared" si="111"/>
        <v>0700100001509</v>
      </c>
      <c r="CV492" s="5" t="str">
        <f t="shared" si="112"/>
        <v>เด็กหญิง</v>
      </c>
      <c r="CW492" s="5" t="str" cm="1">
        <f t="array" ref="CW492">RIGHT(F492,MIN(LEN(SUBSTITUTE(F492,รายชื่อนักเรียนแยกห้อง!$AD$5:$AD$8,""))))</f>
        <v>ชมพู่</v>
      </c>
      <c r="CX492" s="6" t="str">
        <f t="shared" si="113"/>
        <v/>
      </c>
      <c r="CY492" s="6">
        <f t="shared" si="114"/>
        <v>0</v>
      </c>
      <c r="CZ492" s="5" t="str">
        <f t="shared" si="115"/>
        <v>มัธยมศึกษาปีที่ 3/4-</v>
      </c>
      <c r="DA492" s="5" t="str">
        <f t="shared" si="116"/>
        <v>มัธยมศึกษาปีที่ 3/4-0</v>
      </c>
      <c r="DC492" s="6" t="str">
        <f>IF(DB492="วิทย์-คณิต (เตรียมวิศวะ)",MAX($DC$1:DC491)+1,"")</f>
        <v/>
      </c>
      <c r="DD492" s="6" t="str">
        <f>IF(DB492="วิทย์-คณิต (วิทยาศาสตร์สุขภาพ)",MAX($DD$1:DD491)+1,"")</f>
        <v/>
      </c>
      <c r="DE492" s="6" t="str">
        <f>IF(DB492="ศิลป์การจัดการธุรกิจการค้าสมัยใหม่",MAX($DE$1:DE491)+1,"")</f>
        <v/>
      </c>
      <c r="DF492" s="6" t="str">
        <f>IF(DB492="ศิลป์ภาษาจีนเพื่อธุรกิจ 4.0",MAX($DF$1:DF491)+1,"")</f>
        <v/>
      </c>
      <c r="DG492" s="6" t="str">
        <f>IF(DB492="ศิลป์ภาษาอังกฤษเพื่อการสื่อสารธุรกิจ",MAX($DG$1:DG491)+1,"")</f>
        <v/>
      </c>
      <c r="DH492" s="6" t="str">
        <f>IF(DB492="นวัตกรรมการจัดการเกษตร",MAX($DH$1:DH491)+1,"")</f>
        <v/>
      </c>
      <c r="DI492" s="5">
        <f t="shared" si="117"/>
        <v>0</v>
      </c>
      <c r="DJ492" s="5" t="str">
        <f t="shared" si="118"/>
        <v>มัธยมศึกษาปีที่ 3/4-41</v>
      </c>
      <c r="DK492" s="5" t="str">
        <f t="shared" si="119"/>
        <v>-0</v>
      </c>
      <c r="DL492" s="5" t="str">
        <f t="shared" si="120"/>
        <v>มัธยมศึกษาปีที่ 3</v>
      </c>
    </row>
    <row r="493" spans="1:116">
      <c r="A493" s="5" t="str">
        <f t="shared" si="106"/>
        <v>มัธยมศึกษาปีที่ 3/4-42</v>
      </c>
      <c r="B493" s="5" t="str">
        <f t="shared" si="107"/>
        <v>ช68309-80</v>
      </c>
      <c r="C493" s="5" t="str">
        <f t="shared" si="108"/>
        <v>-0</v>
      </c>
      <c r="D493" s="8">
        <v>42</v>
      </c>
      <c r="E493" s="9">
        <v>11115</v>
      </c>
      <c r="F493" s="3" t="s">
        <v>879</v>
      </c>
      <c r="G493" s="3" t="s">
        <v>2401</v>
      </c>
      <c r="H493" s="11">
        <v>1</v>
      </c>
      <c r="I493" s="11">
        <v>2</v>
      </c>
      <c r="J493" s="11">
        <v>3</v>
      </c>
      <c r="K493" s="11">
        <v>0</v>
      </c>
      <c r="L493" s="11">
        <v>5</v>
      </c>
      <c r="M493" s="11">
        <v>0</v>
      </c>
      <c r="N493" s="11">
        <v>0</v>
      </c>
      <c r="O493" s="11">
        <v>0</v>
      </c>
      <c r="P493" s="11">
        <v>9</v>
      </c>
      <c r="Q493" s="11">
        <v>5</v>
      </c>
      <c r="R493" s="11">
        <v>5</v>
      </c>
      <c r="S493" s="11">
        <v>2</v>
      </c>
      <c r="T493" s="11">
        <v>0</v>
      </c>
      <c r="U493" s="11" t="s">
        <v>586</v>
      </c>
      <c r="W493" s="6" t="str">
        <f>IF(X493="","",IF(X493=รายชื่อชมรม!$B$23,รายชื่อชมรม!$A$23,IF(X493=รายชื่อชมรม!$B$24,รายชื่อชมรม!$A$24,IF(X493=รายชื่อชมรม!$B$25,รายชื่อชมรม!$A$25,IF(X493=รายชื่อชมรม!$B$26,รายชื่อชมรม!$A$26,IF(X493=รายชื่อชมรม!$B$27,รายชื่อชมรม!$A$27,IF(X493=รายชื่อชมรม!$B$28,รายชื่อชมรม!$A$28,IF(X493=รายชื่อชมรม!$B$29,รายชื่อชมรม!$A$29,IF(X493=รายชื่อชมรม!$B$30,รายชื่อชมรม!$A$30,IF(X493=รายชื่อชมรม!$B$31,รายชื่อชมรม!$A$31,IF(X493=รายชื่อชมรม!$B$32,รายชื่อชมรม!$A$32,"-")))))))))))</f>
        <v>ช68309</v>
      </c>
      <c r="X493" s="6" t="s">
        <v>1410</v>
      </c>
      <c r="Y493" s="6" t="str">
        <f>IF(W493=0,"",IF(W493="-","",IF(W493="","",VLOOKUP(W493,รายชื่อชมรม!$A$3:$F$83,3,FALSE))))</f>
        <v>นางสาวจันทนา  เกิดจันทร์ตรง</v>
      </c>
      <c r="Z493" s="6" t="str">
        <f>IF(Y493=$Z$4,MAX(Z$1:$Z492)+1,"")</f>
        <v/>
      </c>
      <c r="AA493" s="6" t="str">
        <f>IF($Y493=AA$4,MAX(AA$1:AA492)+1,"")</f>
        <v/>
      </c>
      <c r="AB493" s="6" t="str">
        <f>IF($Y493=AB$4,MAX(AB$1:AB492)+1,"")</f>
        <v/>
      </c>
      <c r="AC493" s="6" t="str">
        <f>IF($Y493=AC$4,MAX(AC$1:AC492)+1,"")</f>
        <v/>
      </c>
      <c r="AD493" s="6" t="str">
        <f>IF($Y493=AD$4,MAX(AD$1:AD492)+1,"")</f>
        <v/>
      </c>
      <c r="AE493" s="6" t="str">
        <f>IF($Y493=AE$4,MAX(AE$1:AE492)+1,"")</f>
        <v/>
      </c>
      <c r="AF493" s="6" t="str">
        <f>IF($Y493=AF$4,MAX(AF$1:AF492)+1,"")</f>
        <v/>
      </c>
      <c r="AG493" s="6" t="str">
        <f>IF($Y493=AG$4,MAX(AG$1:AG492)+1,"")</f>
        <v/>
      </c>
      <c r="AH493" s="6">
        <f>IF($Y493=AH$4,MAX(AH$1:AH492)+1,"")</f>
        <v>148</v>
      </c>
      <c r="AI493" s="5">
        <f t="shared" si="109"/>
        <v>148</v>
      </c>
      <c r="AK493" s="6" t="str">
        <f>IF($W493=AK$4,MAX(AK$1:AK492)+1,"")</f>
        <v/>
      </c>
      <c r="AL493" s="6" t="str">
        <f>IF($W493=AL$4,MAX(AL$1:AL492)+1,"")</f>
        <v/>
      </c>
      <c r="AM493" s="6" t="str">
        <f>IF($W493=AM$4,MAX(AM$1:AM492)+1,"")</f>
        <v/>
      </c>
      <c r="AN493" s="6" t="str">
        <f>IF($W493=AN$4,MAX(AN$1:AN492)+1,"")</f>
        <v/>
      </c>
      <c r="AO493" s="6" t="str">
        <f>IF($W493=AO$4,MAX(AO$1:AO492)+1,"")</f>
        <v/>
      </c>
      <c r="AP493" s="6" t="str">
        <f>IF($W493=AP$4,MAX(AP$1:AP492)+1,"")</f>
        <v/>
      </c>
      <c r="AQ493" s="6" t="str">
        <f>IF($W493=AQ$4,MAX(AQ$1:AQ492)+1,"")</f>
        <v/>
      </c>
      <c r="AR493" s="6" t="str">
        <f>IF($W493=AR$4,MAX(AR$1:AR492)+1,"")</f>
        <v/>
      </c>
      <c r="AS493" s="6" t="str">
        <f>IF($W493=AS$4,MAX(AS$1:AS492)+1,"")</f>
        <v/>
      </c>
      <c r="AT493" s="6" t="str">
        <f>IF($W493=AT$4,MAX(AT$1:AT492)+1,"")</f>
        <v/>
      </c>
      <c r="AU493" s="6" t="str">
        <f>IF($W493=AU$4,MAX(AU$1:AU492)+1,"")</f>
        <v/>
      </c>
      <c r="AV493" s="6" t="str">
        <f>IF($W493=AV$4,MAX(AV$1:AV492)+1,"")</f>
        <v/>
      </c>
      <c r="AW493" s="6" t="str">
        <f>IF($W493=AW$4,MAX(AW$1:AW492)+1,"")</f>
        <v/>
      </c>
      <c r="AX493" s="6" t="str">
        <f>IF($W493=AX$4,MAX(AX$1:AX492)+1,"")</f>
        <v/>
      </c>
      <c r="AY493" s="6" t="str">
        <f>IF($W493=AY$4,MAX(AY$1:AY492)+1,"")</f>
        <v/>
      </c>
      <c r="AZ493" s="6" t="str">
        <f>IF($W493=AZ$4,MAX(AZ$1:AZ492)+1,"")</f>
        <v/>
      </c>
      <c r="BA493" s="6" t="str">
        <f>IF($W493=BA$4,MAX(BA$1:BA492)+1,"")</f>
        <v/>
      </c>
      <c r="BB493" s="6" t="str">
        <f>IF($W493=BB$4,MAX(BB$1:BB492)+1,"")</f>
        <v/>
      </c>
      <c r="BC493" s="6" t="str">
        <f>IF($W493=BC$4,MAX(BC$1:BC492)+1,"")</f>
        <v/>
      </c>
      <c r="BD493" s="6" t="str">
        <f>IF($W493=BD$4,MAX(BD$1:BD492)+1,"")</f>
        <v/>
      </c>
      <c r="BE493" s="6" t="str">
        <f>IF($W493=BE$4,MAX(BE$1:BE492)+1,"")</f>
        <v/>
      </c>
      <c r="BF493" s="6" t="str">
        <f>IF($W493=BF$4,MAX(BF$1:BF492)+1,"")</f>
        <v/>
      </c>
      <c r="BG493" s="6" t="str">
        <f>IF($W493=BG$4,MAX(BG$1:BG492)+1,"")</f>
        <v/>
      </c>
      <c r="BH493" s="6" t="str">
        <f>IF($W493=BH$4,MAX(BH$1:BH492)+1,"")</f>
        <v/>
      </c>
      <c r="BI493" s="6" t="str">
        <f>IF($W493=BI$4,MAX(BI$1:BI492)+1,"")</f>
        <v/>
      </c>
      <c r="BJ493" s="6" t="str">
        <f>IF($W493=BJ$4,MAX(BJ$1:BJ492)+1,"")</f>
        <v/>
      </c>
      <c r="BK493" s="6" t="str">
        <f>IF($W493=BK$4,MAX(BK$1:BK492)+1,"")</f>
        <v/>
      </c>
      <c r="BL493" s="6" t="str">
        <f>IF($W493=BL$4,MAX(BL$1:BL492)+1,"")</f>
        <v/>
      </c>
      <c r="BM493" s="6" t="str">
        <f>IF($W493=BM$4,MAX(BM$1:BM492)+1,"")</f>
        <v/>
      </c>
      <c r="BN493" s="6">
        <f>IF($W493=BN$4,MAX(BN$1:BN492)+1,"")</f>
        <v>80</v>
      </c>
      <c r="BO493" s="6" t="str">
        <f>IF($W493=BO$4,MAX(BO$1:BO492)+1,"")</f>
        <v/>
      </c>
      <c r="BP493" s="6" t="str">
        <f>IF($W493=BP$4,MAX(BP$1:BP492)+1,"")</f>
        <v/>
      </c>
      <c r="BQ493" s="6" t="str">
        <f>IF($W493=BQ$4,MAX(BQ$1:BQ492)+1,"")</f>
        <v/>
      </c>
      <c r="BR493" s="6" t="str">
        <f>IF($W493=BR$4,MAX(BR$1:BR492)+1,"")</f>
        <v/>
      </c>
      <c r="BS493" s="6" t="str">
        <f>IF($W493=BS$4,MAX(BS$1:BS492)+1,"")</f>
        <v/>
      </c>
      <c r="BT493" s="6" t="str">
        <f>IF($W493=BT$4,MAX(BT$1:BT492)+1,"")</f>
        <v/>
      </c>
      <c r="BU493" s="6" t="str">
        <f>IF($W493=BU$4,MAX(BU$1:BU492)+1,"")</f>
        <v/>
      </c>
      <c r="BV493" s="6" t="str">
        <f>IF($W493=BV$4,MAX(BV$1:BV492)+1,"")</f>
        <v/>
      </c>
      <c r="BW493" s="6" t="str">
        <f>IF($W493=BW$4,MAX(BW$1:BW492)+1,"")</f>
        <v/>
      </c>
      <c r="BX493" s="6" t="str">
        <f>IF($W493=BX$4,MAX(BX$1:BX492)+1,"")</f>
        <v/>
      </c>
      <c r="BY493" s="6" t="str">
        <f>IF($W493=BY$4,MAX(BY$1:BY492)+1,"")</f>
        <v/>
      </c>
      <c r="BZ493" s="6" t="str">
        <f>IF($W493=BZ$4,MAX(BZ$1:BZ492)+1,"")</f>
        <v/>
      </c>
      <c r="CA493" s="6" t="str">
        <f>IF($W493=CA$4,MAX(CA$1:CA492)+1,"")</f>
        <v/>
      </c>
      <c r="CB493" s="6" t="str">
        <f>IF($W493=CB$4,MAX(CB$1:CB492)+1,"")</f>
        <v/>
      </c>
      <c r="CC493" s="6" t="str">
        <f>IF($W493=CC$4,MAX(CC$1:CC492)+1,"")</f>
        <v/>
      </c>
      <c r="CD493" s="6" t="str">
        <f>IF($W493=CD$4,MAX(CD$1:CD492)+1,"")</f>
        <v/>
      </c>
      <c r="CE493" s="6" t="str">
        <f>IF($W493=CE$4,MAX(CE$1:CE492)+1,"")</f>
        <v/>
      </c>
      <c r="CF493" s="6" t="str">
        <f>IF($W493=CF$4,MAX(CF$1:CF492)+1,"")</f>
        <v/>
      </c>
      <c r="CG493" s="6" t="str">
        <f>IF($W493=CG$4,MAX(CG$1:CG492)+1,"")</f>
        <v/>
      </c>
      <c r="CH493" s="6" t="str">
        <f>IF($W493=CH$4,MAX(CH$1:CH492)+1,"")</f>
        <v/>
      </c>
      <c r="CI493" s="6" t="str">
        <f>IF($W493=CI$4,MAX(CI$1:CI492)+1,"")</f>
        <v/>
      </c>
      <c r="CJ493" s="6" t="str">
        <f>IF($W493=CJ$4,MAX(CJ$1:CJ492)+1,"")</f>
        <v/>
      </c>
      <c r="CK493" s="6" t="str">
        <f>IF($W493=CK$4,MAX(CK$1:CK492)+1,"")</f>
        <v/>
      </c>
      <c r="CL493" s="6" t="str">
        <f>IF($W493=CL$4,MAX(CL$1:CL492)+1,"")</f>
        <v/>
      </c>
      <c r="CM493" s="6" t="str">
        <f>IF($W493=CM$4,MAX(CM$1:CM492)+1,"")</f>
        <v/>
      </c>
      <c r="CN493" s="6" t="str">
        <f>IF($W493=CN$4,MAX(CN$1:CN492)+1,"")</f>
        <v/>
      </c>
      <c r="CO493" s="6" t="str">
        <f>IF($W493=CO$4,MAX(CO$1:CO492)+1,"")</f>
        <v/>
      </c>
      <c r="CP493" s="6" t="str">
        <f>IF($W493=CP$4,MAX(CP$1:CP492)+1,"")</f>
        <v/>
      </c>
      <c r="CQ493" s="6" t="str">
        <f>IF($W493=CQ$4,MAX(CQ$1:CQ492)+1,"")</f>
        <v/>
      </c>
      <c r="CR493" s="6" t="str">
        <f>IF($W493=CR$4,MAX(CR$1:CR492)+1,"")</f>
        <v/>
      </c>
      <c r="CS493" s="6" t="str">
        <f>IF($W493=CS$4,MAX(CS$1:CS492)+1,"")</f>
        <v/>
      </c>
      <c r="CT493" s="5">
        <f t="shared" si="110"/>
        <v>80</v>
      </c>
      <c r="CU493" s="6" t="str">
        <f t="shared" si="111"/>
        <v>1230500095520</v>
      </c>
      <c r="CV493" s="5" t="str">
        <f t="shared" si="112"/>
        <v>เด็กหญิง</v>
      </c>
      <c r="CW493" s="5" t="str" cm="1">
        <f t="array" ref="CW493">RIGHT(F493,MIN(LEN(SUBSTITUTE(F493,รายชื่อนักเรียนแยกห้อง!$AD$5:$AD$8,""))))</f>
        <v>วริศรา</v>
      </c>
      <c r="CX493" s="6" t="str">
        <f t="shared" si="113"/>
        <v/>
      </c>
      <c r="CY493" s="6">
        <f t="shared" si="114"/>
        <v>0</v>
      </c>
      <c r="CZ493" s="5" t="str">
        <f t="shared" si="115"/>
        <v>มัธยมศึกษาปีที่ 3/4-</v>
      </c>
      <c r="DA493" s="5" t="str">
        <f t="shared" si="116"/>
        <v>มัธยมศึกษาปีที่ 3/4-0</v>
      </c>
      <c r="DC493" s="6" t="str">
        <f>IF(DB493="วิทย์-คณิต (เตรียมวิศวะ)",MAX($DC$1:DC492)+1,"")</f>
        <v/>
      </c>
      <c r="DD493" s="6" t="str">
        <f>IF(DB493="วิทย์-คณิต (วิทยาศาสตร์สุขภาพ)",MAX($DD$1:DD492)+1,"")</f>
        <v/>
      </c>
      <c r="DE493" s="6" t="str">
        <f>IF(DB493="ศิลป์การจัดการธุรกิจการค้าสมัยใหม่",MAX($DE$1:DE492)+1,"")</f>
        <v/>
      </c>
      <c r="DF493" s="6" t="str">
        <f>IF(DB493="ศิลป์ภาษาจีนเพื่อธุรกิจ 4.0",MAX($DF$1:DF492)+1,"")</f>
        <v/>
      </c>
      <c r="DG493" s="6" t="str">
        <f>IF(DB493="ศิลป์ภาษาอังกฤษเพื่อการสื่อสารธุรกิจ",MAX($DG$1:DG492)+1,"")</f>
        <v/>
      </c>
      <c r="DH493" s="6" t="str">
        <f>IF(DB493="นวัตกรรมการจัดการเกษตร",MAX($DH$1:DH492)+1,"")</f>
        <v/>
      </c>
      <c r="DI493" s="5">
        <f t="shared" si="117"/>
        <v>0</v>
      </c>
      <c r="DJ493" s="5" t="str">
        <f t="shared" si="118"/>
        <v>มัธยมศึกษาปีที่ 3/4-42</v>
      </c>
      <c r="DK493" s="5" t="str">
        <f t="shared" si="119"/>
        <v>-0</v>
      </c>
      <c r="DL493" s="5" t="str">
        <f t="shared" si="120"/>
        <v>มัธยมศึกษาปีที่ 3</v>
      </c>
    </row>
    <row r="494" spans="1:116">
      <c r="A494" s="5" t="str">
        <f t="shared" si="106"/>
        <v>มัธยมศึกษาปีที่ 4/1-1</v>
      </c>
      <c r="B494" s="5" t="str">
        <f t="shared" si="107"/>
        <v>ช68406-1</v>
      </c>
      <c r="C494" s="5" t="str">
        <f t="shared" si="108"/>
        <v>วิทย์-คณิต (เตรียมวิศวะ)-1</v>
      </c>
      <c r="D494" s="8">
        <v>1</v>
      </c>
      <c r="E494" s="9" t="s">
        <v>1269</v>
      </c>
      <c r="F494" s="3" t="s">
        <v>2123</v>
      </c>
      <c r="G494" s="3" t="s">
        <v>1268</v>
      </c>
      <c r="H494" s="11">
        <v>0</v>
      </c>
      <c r="I494" s="11">
        <v>0</v>
      </c>
      <c r="J494" s="11">
        <v>7</v>
      </c>
      <c r="K494" s="11">
        <v>0</v>
      </c>
      <c r="L494" s="11">
        <v>9</v>
      </c>
      <c r="M494" s="11">
        <v>9</v>
      </c>
      <c r="N494" s="11">
        <v>1</v>
      </c>
      <c r="O494" s="11">
        <v>0</v>
      </c>
      <c r="P494" s="11">
        <v>2</v>
      </c>
      <c r="Q494" s="11">
        <v>1</v>
      </c>
      <c r="R494" s="11">
        <v>4</v>
      </c>
      <c r="S494" s="11">
        <v>2</v>
      </c>
      <c r="T494" s="11">
        <v>8</v>
      </c>
      <c r="U494" s="11" t="s">
        <v>309</v>
      </c>
      <c r="W494" s="6" t="str">
        <f>IF(X494="","",IF(X494=รายชื่อชมรม!$B$33,รายชื่อชมรม!$A$33,IF(X494=รายชื่อชมรม!$B$34,รายชื่อชมรม!$A$34,IF(X494=รายชื่อชมรม!$B$35,รายชื่อชมรม!$A$35,IF(X494=รายชื่อชมรม!$B$36,รายชื่อชมรม!$A$36,IF(X494=รายชื่อชมรม!$B$37,รายชื่อชมรม!$A$37,IF(X494=รายชื่อชมรม!$B$38,รายชื่อชมรม!$A$38,IF(X494=รายชื่อชมรม!$B$39,รายชื่อชมรม!$A$39,IF(X494=รายชื่อชมรม!$B$40,รายชื่อชมรม!$A$40,IF(X494=รายชื่อชมรม!$B$41,รายชื่อชมรม!$A$41,IF(X494=รายชื่อชมรม!$B$42,รายชื่อชมรม!$A$42,"-")))))))))))</f>
        <v>ช68406</v>
      </c>
      <c r="X494" s="6" t="s">
        <v>2330</v>
      </c>
      <c r="Y494" s="6" t="str">
        <f>IF(W494=0,"",IF(W494="-","",IF(W494="","",VLOOKUP(W494,รายชื่อชมรม!$A$3:$F$83,3,FALSE))))</f>
        <v>นายณัฐกฤตา  โต้เคีย</v>
      </c>
      <c r="Z494" s="6" t="str">
        <f>IF(Y494=$Z$4,MAX(Z$1:$Z493)+1,"")</f>
        <v/>
      </c>
      <c r="AA494" s="6" t="str">
        <f>IF($Y494=AA$4,MAX(AA$1:AA493)+1,"")</f>
        <v/>
      </c>
      <c r="AB494" s="6" t="str">
        <f>IF($Y494=AB$4,MAX(AB$1:AB493)+1,"")</f>
        <v/>
      </c>
      <c r="AC494" s="6" t="str">
        <f>IF($Y494=AC$4,MAX(AC$1:AC493)+1,"")</f>
        <v/>
      </c>
      <c r="AD494" s="6" t="str">
        <f>IF($Y494=AD$4,MAX(AD$1:AD493)+1,"")</f>
        <v/>
      </c>
      <c r="AE494" s="6" t="str">
        <f>IF($Y494=AE$4,MAX(AE$1:AE493)+1,"")</f>
        <v/>
      </c>
      <c r="AF494" s="6" t="str">
        <f>IF($Y494=AF$4,MAX(AF$1:AF493)+1,"")</f>
        <v/>
      </c>
      <c r="AG494" s="6" t="str">
        <f>IF($Y494=AG$4,MAX(AG$1:AG493)+1,"")</f>
        <v/>
      </c>
      <c r="AH494" s="6" t="str">
        <f>IF($Y494=AH$4,MAX(AH$1:AH493)+1,"")</f>
        <v/>
      </c>
      <c r="AI494" s="5">
        <f t="shared" si="109"/>
        <v>0</v>
      </c>
      <c r="AK494" s="6" t="str">
        <f>IF($W494=AK$4,MAX(AK$1:AK493)+1,"")</f>
        <v/>
      </c>
      <c r="AL494" s="6" t="str">
        <f>IF($W494=AL$4,MAX(AL$1:AL493)+1,"")</f>
        <v/>
      </c>
      <c r="AM494" s="6" t="str">
        <f>IF($W494=AM$4,MAX(AM$1:AM493)+1,"")</f>
        <v/>
      </c>
      <c r="AN494" s="6" t="str">
        <f>IF($W494=AN$4,MAX(AN$1:AN493)+1,"")</f>
        <v/>
      </c>
      <c r="AO494" s="6" t="str">
        <f>IF($W494=AO$4,MAX(AO$1:AO493)+1,"")</f>
        <v/>
      </c>
      <c r="AP494" s="6" t="str">
        <f>IF($W494=AP$4,MAX(AP$1:AP493)+1,"")</f>
        <v/>
      </c>
      <c r="AQ494" s="6" t="str">
        <f>IF($W494=AQ$4,MAX(AQ$1:AQ493)+1,"")</f>
        <v/>
      </c>
      <c r="AR494" s="6" t="str">
        <f>IF($W494=AR$4,MAX(AR$1:AR493)+1,"")</f>
        <v/>
      </c>
      <c r="AS494" s="6" t="str">
        <f>IF($W494=AS$4,MAX(AS$1:AS493)+1,"")</f>
        <v/>
      </c>
      <c r="AT494" s="6" t="str">
        <f>IF($W494=AT$4,MAX(AT$1:AT493)+1,"")</f>
        <v/>
      </c>
      <c r="AU494" s="6" t="str">
        <f>IF($W494=AU$4,MAX(AU$1:AU493)+1,"")</f>
        <v/>
      </c>
      <c r="AV494" s="6" t="str">
        <f>IF($W494=AV$4,MAX(AV$1:AV493)+1,"")</f>
        <v/>
      </c>
      <c r="AW494" s="6" t="str">
        <f>IF($W494=AW$4,MAX(AW$1:AW493)+1,"")</f>
        <v/>
      </c>
      <c r="AX494" s="6" t="str">
        <f>IF($W494=AX$4,MAX(AX$1:AX493)+1,"")</f>
        <v/>
      </c>
      <c r="AY494" s="6" t="str">
        <f>IF($W494=AY$4,MAX(AY$1:AY493)+1,"")</f>
        <v/>
      </c>
      <c r="AZ494" s="6" t="str">
        <f>IF($W494=AZ$4,MAX(AZ$1:AZ493)+1,"")</f>
        <v/>
      </c>
      <c r="BA494" s="6" t="str">
        <f>IF($W494=BA$4,MAX(BA$1:BA493)+1,"")</f>
        <v/>
      </c>
      <c r="BB494" s="6" t="str">
        <f>IF($W494=BB$4,MAX(BB$1:BB493)+1,"")</f>
        <v/>
      </c>
      <c r="BC494" s="6" t="str">
        <f>IF($W494=BC$4,MAX(BC$1:BC493)+1,"")</f>
        <v/>
      </c>
      <c r="BD494" s="6" t="str">
        <f>IF($W494=BD$4,MAX(BD$1:BD493)+1,"")</f>
        <v/>
      </c>
      <c r="BE494" s="6" t="str">
        <f>IF($W494=BE$4,MAX(BE$1:BE493)+1,"")</f>
        <v/>
      </c>
      <c r="BF494" s="6" t="str">
        <f>IF($W494=BF$4,MAX(BF$1:BF493)+1,"")</f>
        <v/>
      </c>
      <c r="BG494" s="6" t="str">
        <f>IF($W494=BG$4,MAX(BG$1:BG493)+1,"")</f>
        <v/>
      </c>
      <c r="BH494" s="6" t="str">
        <f>IF($W494=BH$4,MAX(BH$1:BH493)+1,"")</f>
        <v/>
      </c>
      <c r="BI494" s="6" t="str">
        <f>IF($W494=BI$4,MAX(BI$1:BI493)+1,"")</f>
        <v/>
      </c>
      <c r="BJ494" s="6" t="str">
        <f>IF($W494=BJ$4,MAX(BJ$1:BJ493)+1,"")</f>
        <v/>
      </c>
      <c r="BK494" s="6" t="str">
        <f>IF($W494=BK$4,MAX(BK$1:BK493)+1,"")</f>
        <v/>
      </c>
      <c r="BL494" s="6" t="str">
        <f>IF($W494=BL$4,MAX(BL$1:BL493)+1,"")</f>
        <v/>
      </c>
      <c r="BM494" s="6" t="str">
        <f>IF($W494=BM$4,MAX(BM$1:BM493)+1,"")</f>
        <v/>
      </c>
      <c r="BN494" s="6" t="str">
        <f>IF($W494=BN$4,MAX(BN$1:BN493)+1,"")</f>
        <v/>
      </c>
      <c r="BO494" s="6" t="str">
        <f>IF($W494=BO$4,MAX(BO$1:BO493)+1,"")</f>
        <v/>
      </c>
      <c r="BP494" s="6" t="str">
        <f>IF($W494=BP$4,MAX(BP$1:BP493)+1,"")</f>
        <v/>
      </c>
      <c r="BQ494" s="6" t="str">
        <f>IF($W494=BQ$4,MAX(BQ$1:BQ493)+1,"")</f>
        <v/>
      </c>
      <c r="BR494" s="6" t="str">
        <f>IF($W494=BR$4,MAX(BR$1:BR493)+1,"")</f>
        <v/>
      </c>
      <c r="BS494" s="6" t="str">
        <f>IF($W494=BS$4,MAX(BS$1:BS493)+1,"")</f>
        <v/>
      </c>
      <c r="BT494" s="6" t="str">
        <f>IF($W494=BT$4,MAX(BT$1:BT493)+1,"")</f>
        <v/>
      </c>
      <c r="BU494" s="6">
        <f>IF($W494=BU$4,MAX(BU$1:BU493)+1,"")</f>
        <v>1</v>
      </c>
      <c r="BV494" s="6" t="str">
        <f>IF($W494=BV$4,MAX(BV$1:BV493)+1,"")</f>
        <v/>
      </c>
      <c r="BW494" s="6" t="str">
        <f>IF($W494=BW$4,MAX(BW$1:BW493)+1,"")</f>
        <v/>
      </c>
      <c r="BX494" s="6" t="str">
        <f>IF($W494=BX$4,MAX(BX$1:BX493)+1,"")</f>
        <v/>
      </c>
      <c r="BY494" s="6" t="str">
        <f>IF($W494=BY$4,MAX(BY$1:BY493)+1,"")</f>
        <v/>
      </c>
      <c r="BZ494" s="6" t="str">
        <f>IF($W494=BZ$4,MAX(BZ$1:BZ493)+1,"")</f>
        <v/>
      </c>
      <c r="CA494" s="6" t="str">
        <f>IF($W494=CA$4,MAX(CA$1:CA493)+1,"")</f>
        <v/>
      </c>
      <c r="CB494" s="6" t="str">
        <f>IF($W494=CB$4,MAX(CB$1:CB493)+1,"")</f>
        <v/>
      </c>
      <c r="CC494" s="6" t="str">
        <f>IF($W494=CC$4,MAX(CC$1:CC493)+1,"")</f>
        <v/>
      </c>
      <c r="CD494" s="6" t="str">
        <f>IF($W494=CD$4,MAX(CD$1:CD493)+1,"")</f>
        <v/>
      </c>
      <c r="CE494" s="6" t="str">
        <f>IF($W494=CE$4,MAX(CE$1:CE493)+1,"")</f>
        <v/>
      </c>
      <c r="CF494" s="6" t="str">
        <f>IF($W494=CF$4,MAX(CF$1:CF493)+1,"")</f>
        <v/>
      </c>
      <c r="CG494" s="6" t="str">
        <f>IF($W494=CG$4,MAX(CG$1:CG493)+1,"")</f>
        <v/>
      </c>
      <c r="CH494" s="6" t="str">
        <f>IF($W494=CH$4,MAX(CH$1:CH493)+1,"")</f>
        <v/>
      </c>
      <c r="CI494" s="6" t="str">
        <f>IF($W494=CI$4,MAX(CI$1:CI493)+1,"")</f>
        <v/>
      </c>
      <c r="CJ494" s="6" t="str">
        <f>IF($W494=CJ$4,MAX(CJ$1:CJ493)+1,"")</f>
        <v/>
      </c>
      <c r="CK494" s="6" t="str">
        <f>IF($W494=CK$4,MAX(CK$1:CK493)+1,"")</f>
        <v/>
      </c>
      <c r="CL494" s="6" t="str">
        <f>IF($W494=CL$4,MAX(CL$1:CL493)+1,"")</f>
        <v/>
      </c>
      <c r="CM494" s="6" t="str">
        <f>IF($W494=CM$4,MAX(CM$1:CM493)+1,"")</f>
        <v/>
      </c>
      <c r="CN494" s="6" t="str">
        <f>IF($W494=CN$4,MAX(CN$1:CN493)+1,"")</f>
        <v/>
      </c>
      <c r="CO494" s="6" t="str">
        <f>IF($W494=CO$4,MAX(CO$1:CO493)+1,"")</f>
        <v/>
      </c>
      <c r="CP494" s="6" t="str">
        <f>IF($W494=CP$4,MAX(CP$1:CP493)+1,"")</f>
        <v/>
      </c>
      <c r="CQ494" s="6" t="str">
        <f>IF($W494=CQ$4,MAX(CQ$1:CQ493)+1,"")</f>
        <v/>
      </c>
      <c r="CR494" s="6" t="str">
        <f>IF($W494=CR$4,MAX(CR$1:CR493)+1,"")</f>
        <v/>
      </c>
      <c r="CS494" s="6" t="str">
        <f>IF($W494=CS$4,MAX(CS$1:CS493)+1,"")</f>
        <v/>
      </c>
      <c r="CT494" s="5">
        <f t="shared" si="110"/>
        <v>1</v>
      </c>
      <c r="CU494" s="6" t="str">
        <f t="shared" si="111"/>
        <v>0070991021428</v>
      </c>
      <c r="CV494" s="5" t="str">
        <f t="shared" si="112"/>
        <v>นาย</v>
      </c>
      <c r="CW494" s="5" t="str" cm="1">
        <f t="array" ref="CW494">RIGHT(F494,MIN(LEN(SUBSTITUTE(F494,รายชื่อนักเรียนแยกห้อง!$AD$5:$AD$8,""))))</f>
        <v>เอกภพ</v>
      </c>
      <c r="CX494" s="6">
        <f t="shared" si="113"/>
        <v>0</v>
      </c>
      <c r="CY494" s="6" t="str">
        <f t="shared" si="114"/>
        <v/>
      </c>
      <c r="CZ494" s="5" t="str">
        <f t="shared" si="115"/>
        <v>มัธยมศึกษาปีที่ 4/1-0</v>
      </c>
      <c r="DA494" s="5" t="str">
        <f t="shared" si="116"/>
        <v>มัธยมศึกษาปีที่ 4/1-</v>
      </c>
      <c r="DB494" s="6" t="s">
        <v>2941</v>
      </c>
      <c r="DC494" s="6">
        <f>IF(DB494="วิทย์-คณิต (เตรียมวิศวะ)",MAX($DC$1:DC493)+1,"")</f>
        <v>1</v>
      </c>
      <c r="DD494" s="6" t="str">
        <f>IF(DB494="วิทย์-คณิต (วิทยาศาสตร์สุขภาพ)",MAX($DD$1:DD493)+1,"")</f>
        <v/>
      </c>
      <c r="DE494" s="6" t="str">
        <f>IF(DB494="ศิลป์การจัดการธุรกิจการค้าสมัยใหม่",MAX($DE$1:DE493)+1,"")</f>
        <v/>
      </c>
      <c r="DF494" s="6" t="str">
        <f>IF(DB494="ศิลป์ภาษาจีนเพื่อธุรกิจ 4.0",MAX($DF$1:DF493)+1,"")</f>
        <v/>
      </c>
      <c r="DG494" s="6" t="str">
        <f>IF(DB494="ศิลป์ภาษาอังกฤษเพื่อการสื่อสารธุรกิจ",MAX($DG$1:DG493)+1,"")</f>
        <v/>
      </c>
      <c r="DH494" s="6" t="str">
        <f>IF(DB494="นวัตกรรมการจัดการเกษตร",MAX($DH$1:DH493)+1,"")</f>
        <v/>
      </c>
      <c r="DI494" s="5">
        <f t="shared" si="117"/>
        <v>1</v>
      </c>
      <c r="DJ494" s="5" t="str">
        <f t="shared" si="118"/>
        <v>มัธยมศึกษาปีที่ 4/1-1</v>
      </c>
      <c r="DK494" s="5" t="str">
        <f t="shared" si="119"/>
        <v>วิทย์-คณิต (เตรียมวิศวะ)-1</v>
      </c>
      <c r="DL494" s="5" t="str">
        <f t="shared" si="120"/>
        <v>มัธยมศึกษาปีที่ 4</v>
      </c>
    </row>
    <row r="495" spans="1:116">
      <c r="A495" s="5" t="str">
        <f t="shared" si="106"/>
        <v>มัธยมศึกษาปีที่ 4/1-2</v>
      </c>
      <c r="B495" s="5" t="str">
        <f t="shared" si="107"/>
        <v>ช68407-1</v>
      </c>
      <c r="C495" s="5" t="str">
        <f t="shared" si="108"/>
        <v>วิทย์-คณิต (เตรียมวิศวะ)-2</v>
      </c>
      <c r="D495" s="8">
        <v>2</v>
      </c>
      <c r="E495" s="9" t="s">
        <v>1270</v>
      </c>
      <c r="F495" s="3" t="s">
        <v>2124</v>
      </c>
      <c r="G495" s="3" t="s">
        <v>1271</v>
      </c>
      <c r="H495" s="11">
        <v>1</v>
      </c>
      <c r="I495" s="11">
        <v>7</v>
      </c>
      <c r="J495" s="11">
        <v>0</v>
      </c>
      <c r="K495" s="11">
        <v>9</v>
      </c>
      <c r="L495" s="11">
        <v>9</v>
      </c>
      <c r="M495" s="11">
        <v>0</v>
      </c>
      <c r="N495" s="11">
        <v>1</v>
      </c>
      <c r="O495" s="11">
        <v>8</v>
      </c>
      <c r="P495" s="11">
        <v>1</v>
      </c>
      <c r="Q495" s="11">
        <v>0</v>
      </c>
      <c r="R495" s="11">
        <v>4</v>
      </c>
      <c r="S495" s="11">
        <v>7</v>
      </c>
      <c r="T495" s="11">
        <v>9</v>
      </c>
      <c r="U495" s="11" t="s">
        <v>309</v>
      </c>
      <c r="W495" s="6" t="str">
        <f>IF(X495="","",IF(X495=รายชื่อชมรม!$B$33,รายชื่อชมรม!$A$33,IF(X495=รายชื่อชมรม!$B$34,รายชื่อชมรม!$A$34,IF(X495=รายชื่อชมรม!$B$35,รายชื่อชมรม!$A$35,IF(X495=รายชื่อชมรม!$B$36,รายชื่อชมรม!$A$36,IF(X495=รายชื่อชมรม!$B$37,รายชื่อชมรม!$A$37,IF(X495=รายชื่อชมรม!$B$38,รายชื่อชมรม!$A$38,IF(X495=รายชื่อชมรม!$B$39,รายชื่อชมรม!$A$39,IF(X495=รายชื่อชมรม!$B$40,รายชื่อชมรม!$A$40,IF(X495=รายชื่อชมรม!$B$41,รายชื่อชมรม!$A$41,IF(X495=รายชื่อชมรม!$B$42,รายชื่อชมรม!$A$42,"-")))))))))))</f>
        <v>ช68407</v>
      </c>
      <c r="X495" s="6" t="s">
        <v>1541</v>
      </c>
      <c r="Y495" s="6" t="str">
        <f>IF(W495=0,"",IF(W495="-","",IF(W495="","",VLOOKUP(W495,รายชื่อชมรม!$A$3:$F$83,3,FALSE))))</f>
        <v>สิบเอกชัยวัฒน์  เรืองไกรศิลป์</v>
      </c>
      <c r="Z495" s="6" t="str">
        <f>IF(Y495=$Z$4,MAX(Z$1:$Z494)+1,"")</f>
        <v/>
      </c>
      <c r="AA495" s="6" t="str">
        <f>IF($Y495=AA$4,MAX(AA$1:AA494)+1,"")</f>
        <v/>
      </c>
      <c r="AB495" s="6" t="str">
        <f>IF($Y495=AB$4,MAX(AB$1:AB494)+1,"")</f>
        <v/>
      </c>
      <c r="AC495" s="6" t="str">
        <f>IF($Y495=AC$4,MAX(AC$1:AC494)+1,"")</f>
        <v/>
      </c>
      <c r="AD495" s="6" t="str">
        <f>IF($Y495=AD$4,MAX(AD$1:AD494)+1,"")</f>
        <v/>
      </c>
      <c r="AE495" s="6" t="str">
        <f>IF($Y495=AE$4,MAX(AE$1:AE494)+1,"")</f>
        <v/>
      </c>
      <c r="AF495" s="6" t="str">
        <f>IF($Y495=AF$4,MAX(AF$1:AF494)+1,"")</f>
        <v/>
      </c>
      <c r="AG495" s="6" t="str">
        <f>IF($Y495=AG$4,MAX(AG$1:AG494)+1,"")</f>
        <v/>
      </c>
      <c r="AH495" s="6" t="str">
        <f>IF($Y495=AH$4,MAX(AH$1:AH494)+1,"")</f>
        <v/>
      </c>
      <c r="AI495" s="5">
        <f t="shared" si="109"/>
        <v>0</v>
      </c>
      <c r="AK495" s="6" t="str">
        <f>IF($W495=AK$4,MAX(AK$1:AK494)+1,"")</f>
        <v/>
      </c>
      <c r="AL495" s="6" t="str">
        <f>IF($W495=AL$4,MAX(AL$1:AL494)+1,"")</f>
        <v/>
      </c>
      <c r="AM495" s="6" t="str">
        <f>IF($W495=AM$4,MAX(AM$1:AM494)+1,"")</f>
        <v/>
      </c>
      <c r="AN495" s="6" t="str">
        <f>IF($W495=AN$4,MAX(AN$1:AN494)+1,"")</f>
        <v/>
      </c>
      <c r="AO495" s="6" t="str">
        <f>IF($W495=AO$4,MAX(AO$1:AO494)+1,"")</f>
        <v/>
      </c>
      <c r="AP495" s="6" t="str">
        <f>IF($W495=AP$4,MAX(AP$1:AP494)+1,"")</f>
        <v/>
      </c>
      <c r="AQ495" s="6" t="str">
        <f>IF($W495=AQ$4,MAX(AQ$1:AQ494)+1,"")</f>
        <v/>
      </c>
      <c r="AR495" s="6" t="str">
        <f>IF($W495=AR$4,MAX(AR$1:AR494)+1,"")</f>
        <v/>
      </c>
      <c r="AS495" s="6" t="str">
        <f>IF($W495=AS$4,MAX(AS$1:AS494)+1,"")</f>
        <v/>
      </c>
      <c r="AT495" s="6" t="str">
        <f>IF($W495=AT$4,MAX(AT$1:AT494)+1,"")</f>
        <v/>
      </c>
      <c r="AU495" s="6" t="str">
        <f>IF($W495=AU$4,MAX(AU$1:AU494)+1,"")</f>
        <v/>
      </c>
      <c r="AV495" s="6" t="str">
        <f>IF($W495=AV$4,MAX(AV$1:AV494)+1,"")</f>
        <v/>
      </c>
      <c r="AW495" s="6" t="str">
        <f>IF($W495=AW$4,MAX(AW$1:AW494)+1,"")</f>
        <v/>
      </c>
      <c r="AX495" s="6" t="str">
        <f>IF($W495=AX$4,MAX(AX$1:AX494)+1,"")</f>
        <v/>
      </c>
      <c r="AY495" s="6" t="str">
        <f>IF($W495=AY$4,MAX(AY$1:AY494)+1,"")</f>
        <v/>
      </c>
      <c r="AZ495" s="6" t="str">
        <f>IF($W495=AZ$4,MAX(AZ$1:AZ494)+1,"")</f>
        <v/>
      </c>
      <c r="BA495" s="6" t="str">
        <f>IF($W495=BA$4,MAX(BA$1:BA494)+1,"")</f>
        <v/>
      </c>
      <c r="BB495" s="6" t="str">
        <f>IF($W495=BB$4,MAX(BB$1:BB494)+1,"")</f>
        <v/>
      </c>
      <c r="BC495" s="6" t="str">
        <f>IF($W495=BC$4,MAX(BC$1:BC494)+1,"")</f>
        <v/>
      </c>
      <c r="BD495" s="6" t="str">
        <f>IF($W495=BD$4,MAX(BD$1:BD494)+1,"")</f>
        <v/>
      </c>
      <c r="BE495" s="6" t="str">
        <f>IF($W495=BE$4,MAX(BE$1:BE494)+1,"")</f>
        <v/>
      </c>
      <c r="BF495" s="6" t="str">
        <f>IF($W495=BF$4,MAX(BF$1:BF494)+1,"")</f>
        <v/>
      </c>
      <c r="BG495" s="6" t="str">
        <f>IF($W495=BG$4,MAX(BG$1:BG494)+1,"")</f>
        <v/>
      </c>
      <c r="BH495" s="6" t="str">
        <f>IF($W495=BH$4,MAX(BH$1:BH494)+1,"")</f>
        <v/>
      </c>
      <c r="BI495" s="6" t="str">
        <f>IF($W495=BI$4,MAX(BI$1:BI494)+1,"")</f>
        <v/>
      </c>
      <c r="BJ495" s="6" t="str">
        <f>IF($W495=BJ$4,MAX(BJ$1:BJ494)+1,"")</f>
        <v/>
      </c>
      <c r="BK495" s="6" t="str">
        <f>IF($W495=BK$4,MAX(BK$1:BK494)+1,"")</f>
        <v/>
      </c>
      <c r="BL495" s="6" t="str">
        <f>IF($W495=BL$4,MAX(BL$1:BL494)+1,"")</f>
        <v/>
      </c>
      <c r="BM495" s="6" t="str">
        <f>IF($W495=BM$4,MAX(BM$1:BM494)+1,"")</f>
        <v/>
      </c>
      <c r="BN495" s="6" t="str">
        <f>IF($W495=BN$4,MAX(BN$1:BN494)+1,"")</f>
        <v/>
      </c>
      <c r="BO495" s="6" t="str">
        <f>IF($W495=BO$4,MAX(BO$1:BO494)+1,"")</f>
        <v/>
      </c>
      <c r="BP495" s="6" t="str">
        <f>IF($W495=BP$4,MAX(BP$1:BP494)+1,"")</f>
        <v/>
      </c>
      <c r="BQ495" s="6" t="str">
        <f>IF($W495=BQ$4,MAX(BQ$1:BQ494)+1,"")</f>
        <v/>
      </c>
      <c r="BR495" s="6" t="str">
        <f>IF($W495=BR$4,MAX(BR$1:BR494)+1,"")</f>
        <v/>
      </c>
      <c r="BS495" s="6" t="str">
        <f>IF($W495=BS$4,MAX(BS$1:BS494)+1,"")</f>
        <v/>
      </c>
      <c r="BT495" s="6" t="str">
        <f>IF($W495=BT$4,MAX(BT$1:BT494)+1,"")</f>
        <v/>
      </c>
      <c r="BU495" s="6" t="str">
        <f>IF($W495=BU$4,MAX(BU$1:BU494)+1,"")</f>
        <v/>
      </c>
      <c r="BV495" s="6">
        <f>IF($W495=BV$4,MAX(BV$1:BV494)+1,"")</f>
        <v>1</v>
      </c>
      <c r="BW495" s="6" t="str">
        <f>IF($W495=BW$4,MAX(BW$1:BW494)+1,"")</f>
        <v/>
      </c>
      <c r="BX495" s="6" t="str">
        <f>IF($W495=BX$4,MAX(BX$1:BX494)+1,"")</f>
        <v/>
      </c>
      <c r="BY495" s="6" t="str">
        <f>IF($W495=BY$4,MAX(BY$1:BY494)+1,"")</f>
        <v/>
      </c>
      <c r="BZ495" s="6" t="str">
        <f>IF($W495=BZ$4,MAX(BZ$1:BZ494)+1,"")</f>
        <v/>
      </c>
      <c r="CA495" s="6" t="str">
        <f>IF($W495=CA$4,MAX(CA$1:CA494)+1,"")</f>
        <v/>
      </c>
      <c r="CB495" s="6" t="str">
        <f>IF($W495=CB$4,MAX(CB$1:CB494)+1,"")</f>
        <v/>
      </c>
      <c r="CC495" s="6" t="str">
        <f>IF($W495=CC$4,MAX(CC$1:CC494)+1,"")</f>
        <v/>
      </c>
      <c r="CD495" s="6" t="str">
        <f>IF($W495=CD$4,MAX(CD$1:CD494)+1,"")</f>
        <v/>
      </c>
      <c r="CE495" s="6" t="str">
        <f>IF($W495=CE$4,MAX(CE$1:CE494)+1,"")</f>
        <v/>
      </c>
      <c r="CF495" s="6" t="str">
        <f>IF($W495=CF$4,MAX(CF$1:CF494)+1,"")</f>
        <v/>
      </c>
      <c r="CG495" s="6" t="str">
        <f>IF($W495=CG$4,MAX(CG$1:CG494)+1,"")</f>
        <v/>
      </c>
      <c r="CH495" s="6" t="str">
        <f>IF($W495=CH$4,MAX(CH$1:CH494)+1,"")</f>
        <v/>
      </c>
      <c r="CI495" s="6" t="str">
        <f>IF($W495=CI$4,MAX(CI$1:CI494)+1,"")</f>
        <v/>
      </c>
      <c r="CJ495" s="6" t="str">
        <f>IF($W495=CJ$4,MAX(CJ$1:CJ494)+1,"")</f>
        <v/>
      </c>
      <c r="CK495" s="6" t="str">
        <f>IF($W495=CK$4,MAX(CK$1:CK494)+1,"")</f>
        <v/>
      </c>
      <c r="CL495" s="6" t="str">
        <f>IF($W495=CL$4,MAX(CL$1:CL494)+1,"")</f>
        <v/>
      </c>
      <c r="CM495" s="6" t="str">
        <f>IF($W495=CM$4,MAX(CM$1:CM494)+1,"")</f>
        <v/>
      </c>
      <c r="CN495" s="6" t="str">
        <f>IF($W495=CN$4,MAX(CN$1:CN494)+1,"")</f>
        <v/>
      </c>
      <c r="CO495" s="6" t="str">
        <f>IF($W495=CO$4,MAX(CO$1:CO494)+1,"")</f>
        <v/>
      </c>
      <c r="CP495" s="6" t="str">
        <f>IF($W495=CP$4,MAX(CP$1:CP494)+1,"")</f>
        <v/>
      </c>
      <c r="CQ495" s="6" t="str">
        <f>IF($W495=CQ$4,MAX(CQ$1:CQ494)+1,"")</f>
        <v/>
      </c>
      <c r="CR495" s="6" t="str">
        <f>IF($W495=CR$4,MAX(CR$1:CR494)+1,"")</f>
        <v/>
      </c>
      <c r="CS495" s="6" t="str">
        <f>IF($W495=CS$4,MAX(CS$1:CS494)+1,"")</f>
        <v/>
      </c>
      <c r="CT495" s="5">
        <f t="shared" si="110"/>
        <v>1</v>
      </c>
      <c r="CU495" s="6" t="str">
        <f t="shared" si="111"/>
        <v>1709901810479</v>
      </c>
      <c r="CV495" s="5" t="str">
        <f t="shared" si="112"/>
        <v>นาย</v>
      </c>
      <c r="CW495" s="5" t="str" cm="1">
        <f t="array" ref="CW495">RIGHT(F495,MIN(LEN(SUBSTITUTE(F495,รายชื่อนักเรียนแยกห้อง!$AD$5:$AD$8,""))))</f>
        <v>หัตถชัย</v>
      </c>
      <c r="CX495" s="6">
        <f t="shared" si="113"/>
        <v>0</v>
      </c>
      <c r="CY495" s="6" t="str">
        <f t="shared" si="114"/>
        <v/>
      </c>
      <c r="CZ495" s="5" t="str">
        <f t="shared" si="115"/>
        <v>มัธยมศึกษาปีที่ 4/1-0</v>
      </c>
      <c r="DA495" s="5" t="str">
        <f t="shared" si="116"/>
        <v>มัธยมศึกษาปีที่ 4/1-</v>
      </c>
      <c r="DB495" s="6" t="s">
        <v>2941</v>
      </c>
      <c r="DC495" s="6">
        <f>IF(DB495="วิทย์-คณิต (เตรียมวิศวะ)",MAX($DC$1:DC494)+1,"")</f>
        <v>2</v>
      </c>
      <c r="DD495" s="6" t="str">
        <f>IF(DB495="วิทย์-คณิต (วิทยาศาสตร์สุขภาพ)",MAX($DD$1:DD494)+1,"")</f>
        <v/>
      </c>
      <c r="DE495" s="6" t="str">
        <f>IF(DB495="ศิลป์การจัดการธุรกิจการค้าสมัยใหม่",MAX($DE$1:DE494)+1,"")</f>
        <v/>
      </c>
      <c r="DF495" s="6" t="str">
        <f>IF(DB495="ศิลป์ภาษาจีนเพื่อธุรกิจ 4.0",MAX($DF$1:DF494)+1,"")</f>
        <v/>
      </c>
      <c r="DG495" s="6" t="str">
        <f>IF(DB495="ศิลป์ภาษาอังกฤษเพื่อการสื่อสารธุรกิจ",MAX($DG$1:DG494)+1,"")</f>
        <v/>
      </c>
      <c r="DH495" s="6" t="str">
        <f>IF(DB495="นวัตกรรมการจัดการเกษตร",MAX($DH$1:DH494)+1,"")</f>
        <v/>
      </c>
      <c r="DI495" s="5">
        <f t="shared" si="117"/>
        <v>2</v>
      </c>
      <c r="DJ495" s="5" t="str">
        <f t="shared" si="118"/>
        <v>มัธยมศึกษาปีที่ 4/1-2</v>
      </c>
      <c r="DK495" s="5" t="str">
        <f t="shared" si="119"/>
        <v>วิทย์-คณิต (เตรียมวิศวะ)-2</v>
      </c>
      <c r="DL495" s="5" t="str">
        <f t="shared" si="120"/>
        <v>มัธยมศึกษาปีที่ 4</v>
      </c>
    </row>
    <row r="496" spans="1:116">
      <c r="A496" s="5" t="str">
        <f t="shared" ref="A496:A559" si="121">U496&amp;"-"&amp;D496</f>
        <v>มัธยมศึกษาปีที่ 4/1-3</v>
      </c>
      <c r="B496" s="5" t="str">
        <f t="shared" si="107"/>
        <v>-0</v>
      </c>
      <c r="C496" s="5" t="str">
        <f t="shared" si="108"/>
        <v>วิทย์-คณิต (เตรียมวิศวะ)-3</v>
      </c>
      <c r="D496" s="8">
        <v>3</v>
      </c>
      <c r="E496" s="9" t="s">
        <v>1272</v>
      </c>
      <c r="F496" s="3" t="s">
        <v>2351</v>
      </c>
      <c r="G496" s="3" t="s">
        <v>1075</v>
      </c>
      <c r="H496" s="11">
        <v>1</v>
      </c>
      <c r="I496" s="11">
        <v>7</v>
      </c>
      <c r="J496" s="11">
        <v>0</v>
      </c>
      <c r="K496" s="11">
        <v>9</v>
      </c>
      <c r="L496" s="11">
        <v>1</v>
      </c>
      <c r="M496" s="11">
        <v>0</v>
      </c>
      <c r="N496" s="11">
        <v>0</v>
      </c>
      <c r="O496" s="11">
        <v>0</v>
      </c>
      <c r="P496" s="11">
        <v>4</v>
      </c>
      <c r="Q496" s="11">
        <v>3</v>
      </c>
      <c r="R496" s="11">
        <v>4</v>
      </c>
      <c r="S496" s="11">
        <v>1</v>
      </c>
      <c r="T496" s="11">
        <v>1</v>
      </c>
      <c r="U496" s="11" t="s">
        <v>309</v>
      </c>
      <c r="W496" s="6" t="str">
        <f>IF(X496="","",IF(X496=รายชื่อชมรม!$B$33,รายชื่อชมรม!$A$33,IF(X496=รายชื่อชมรม!$B$34,รายชื่อชมรม!$A$34,IF(X496=รายชื่อชมรม!$B$35,รายชื่อชมรม!$A$35,IF(X496=รายชื่อชมรม!$B$36,รายชื่อชมรม!$A$36,IF(X496=รายชื่อชมรม!$B$37,รายชื่อชมรม!$A$37,IF(X496=รายชื่อชมรม!$B$38,รายชื่อชมรม!$A$38,IF(X496=รายชื่อชมรม!$B$39,รายชื่อชมรม!$A$39,IF(X496=รายชื่อชมรม!$B$40,รายชื่อชมรม!$A$40,IF(X496=รายชื่อชมรม!$B$41,รายชื่อชมรม!$A$41,IF(X496=รายชื่อชมรม!$B$42,รายชื่อชมรม!$A$42,"-")))))))))))</f>
        <v/>
      </c>
      <c r="X496" s="141"/>
      <c r="Y496" s="6" t="str">
        <f>IF(W496=0,"",IF(W496="-","",IF(W496="","",VLOOKUP(W496,รายชื่อชมรม!$A$3:$F$83,3,FALSE))))</f>
        <v/>
      </c>
      <c r="Z496" s="6" t="str">
        <f>IF(Y496=$Z$4,MAX(Z$1:$Z495)+1,"")</f>
        <v/>
      </c>
      <c r="AA496" s="6" t="str">
        <f>IF($Y496=AA$4,MAX(AA$1:AA495)+1,"")</f>
        <v/>
      </c>
      <c r="AB496" s="6" t="str">
        <f>IF($Y496=AB$4,MAX(AB$1:AB495)+1,"")</f>
        <v/>
      </c>
      <c r="AC496" s="6" t="str">
        <f>IF($Y496=AC$4,MAX(AC$1:AC495)+1,"")</f>
        <v/>
      </c>
      <c r="AD496" s="6" t="str">
        <f>IF($Y496=AD$4,MAX(AD$1:AD495)+1,"")</f>
        <v/>
      </c>
      <c r="AE496" s="6" t="str">
        <f>IF($Y496=AE$4,MAX(AE$1:AE495)+1,"")</f>
        <v/>
      </c>
      <c r="AF496" s="6" t="str">
        <f>IF($Y496=AF$4,MAX(AF$1:AF495)+1,"")</f>
        <v/>
      </c>
      <c r="AG496" s="6" t="str">
        <f>IF($Y496=AG$4,MAX(AG$1:AG495)+1,"")</f>
        <v/>
      </c>
      <c r="AH496" s="6" t="str">
        <f>IF($Y496=AH$4,MAX(AH$1:AH495)+1,"")</f>
        <v/>
      </c>
      <c r="AI496" s="5">
        <f t="shared" si="109"/>
        <v>0</v>
      </c>
      <c r="AK496" s="6" t="str">
        <f>IF($W496=AK$4,MAX(AK$1:AK495)+1,"")</f>
        <v/>
      </c>
      <c r="AL496" s="6" t="str">
        <f>IF($W496=AL$4,MAX(AL$1:AL495)+1,"")</f>
        <v/>
      </c>
      <c r="AM496" s="6" t="str">
        <f>IF($W496=AM$4,MAX(AM$1:AM495)+1,"")</f>
        <v/>
      </c>
      <c r="AN496" s="6" t="str">
        <f>IF($W496=AN$4,MAX(AN$1:AN495)+1,"")</f>
        <v/>
      </c>
      <c r="AO496" s="6" t="str">
        <f>IF($W496=AO$4,MAX(AO$1:AO495)+1,"")</f>
        <v/>
      </c>
      <c r="AP496" s="6" t="str">
        <f>IF($W496=AP$4,MAX(AP$1:AP495)+1,"")</f>
        <v/>
      </c>
      <c r="AQ496" s="6" t="str">
        <f>IF($W496=AQ$4,MAX(AQ$1:AQ495)+1,"")</f>
        <v/>
      </c>
      <c r="AR496" s="6" t="str">
        <f>IF($W496=AR$4,MAX(AR$1:AR495)+1,"")</f>
        <v/>
      </c>
      <c r="AS496" s="6" t="str">
        <f>IF($W496=AS$4,MAX(AS$1:AS495)+1,"")</f>
        <v/>
      </c>
      <c r="AT496" s="6" t="str">
        <f>IF($W496=AT$4,MAX(AT$1:AT495)+1,"")</f>
        <v/>
      </c>
      <c r="AU496" s="6" t="str">
        <f>IF($W496=AU$4,MAX(AU$1:AU495)+1,"")</f>
        <v/>
      </c>
      <c r="AV496" s="6" t="str">
        <f>IF($W496=AV$4,MAX(AV$1:AV495)+1,"")</f>
        <v/>
      </c>
      <c r="AW496" s="6" t="str">
        <f>IF($W496=AW$4,MAX(AW$1:AW495)+1,"")</f>
        <v/>
      </c>
      <c r="AX496" s="6" t="str">
        <f>IF($W496=AX$4,MAX(AX$1:AX495)+1,"")</f>
        <v/>
      </c>
      <c r="AY496" s="6" t="str">
        <f>IF($W496=AY$4,MAX(AY$1:AY495)+1,"")</f>
        <v/>
      </c>
      <c r="AZ496" s="6" t="str">
        <f>IF($W496=AZ$4,MAX(AZ$1:AZ495)+1,"")</f>
        <v/>
      </c>
      <c r="BA496" s="6" t="str">
        <f>IF($W496=BA$4,MAX(BA$1:BA495)+1,"")</f>
        <v/>
      </c>
      <c r="BB496" s="6" t="str">
        <f>IF($W496=BB$4,MAX(BB$1:BB495)+1,"")</f>
        <v/>
      </c>
      <c r="BC496" s="6" t="str">
        <f>IF($W496=BC$4,MAX(BC$1:BC495)+1,"")</f>
        <v/>
      </c>
      <c r="BD496" s="6" t="str">
        <f>IF($W496=BD$4,MAX(BD$1:BD495)+1,"")</f>
        <v/>
      </c>
      <c r="BE496" s="6" t="str">
        <f>IF($W496=BE$4,MAX(BE$1:BE495)+1,"")</f>
        <v/>
      </c>
      <c r="BF496" s="6" t="str">
        <f>IF($W496=BF$4,MAX(BF$1:BF495)+1,"")</f>
        <v/>
      </c>
      <c r="BG496" s="6" t="str">
        <f>IF($W496=BG$4,MAX(BG$1:BG495)+1,"")</f>
        <v/>
      </c>
      <c r="BH496" s="6" t="str">
        <f>IF($W496=BH$4,MAX(BH$1:BH495)+1,"")</f>
        <v/>
      </c>
      <c r="BI496" s="6" t="str">
        <f>IF($W496=BI$4,MAX(BI$1:BI495)+1,"")</f>
        <v/>
      </c>
      <c r="BJ496" s="6" t="str">
        <f>IF($W496=BJ$4,MAX(BJ$1:BJ495)+1,"")</f>
        <v/>
      </c>
      <c r="BK496" s="6" t="str">
        <f>IF($W496=BK$4,MAX(BK$1:BK495)+1,"")</f>
        <v/>
      </c>
      <c r="BL496" s="6" t="str">
        <f>IF($W496=BL$4,MAX(BL$1:BL495)+1,"")</f>
        <v/>
      </c>
      <c r="BM496" s="6" t="str">
        <f>IF($W496=BM$4,MAX(BM$1:BM495)+1,"")</f>
        <v/>
      </c>
      <c r="BN496" s="6" t="str">
        <f>IF($W496=BN$4,MAX(BN$1:BN495)+1,"")</f>
        <v/>
      </c>
      <c r="BO496" s="6" t="str">
        <f>IF($W496=BO$4,MAX(BO$1:BO495)+1,"")</f>
        <v/>
      </c>
      <c r="BP496" s="6" t="str">
        <f>IF($W496=BP$4,MAX(BP$1:BP495)+1,"")</f>
        <v/>
      </c>
      <c r="BQ496" s="6" t="str">
        <f>IF($W496=BQ$4,MAX(BQ$1:BQ495)+1,"")</f>
        <v/>
      </c>
      <c r="BR496" s="6" t="str">
        <f>IF($W496=BR$4,MAX(BR$1:BR495)+1,"")</f>
        <v/>
      </c>
      <c r="BS496" s="6" t="str">
        <f>IF($W496=BS$4,MAX(BS$1:BS495)+1,"")</f>
        <v/>
      </c>
      <c r="BT496" s="6" t="str">
        <f>IF($W496=BT$4,MAX(BT$1:BT495)+1,"")</f>
        <v/>
      </c>
      <c r="BU496" s="6" t="str">
        <f>IF($W496=BU$4,MAX(BU$1:BU495)+1,"")</f>
        <v/>
      </c>
      <c r="BV496" s="6" t="str">
        <f>IF($W496=BV$4,MAX(BV$1:BV495)+1,"")</f>
        <v/>
      </c>
      <c r="BW496" s="6" t="str">
        <f>IF($W496=BW$4,MAX(BW$1:BW495)+1,"")</f>
        <v/>
      </c>
      <c r="BX496" s="6" t="str">
        <f>IF($W496=BX$4,MAX(BX$1:BX495)+1,"")</f>
        <v/>
      </c>
      <c r="BY496" s="6" t="str">
        <f>IF($W496=BY$4,MAX(BY$1:BY495)+1,"")</f>
        <v/>
      </c>
      <c r="BZ496" s="6" t="str">
        <f>IF($W496=BZ$4,MAX(BZ$1:BZ495)+1,"")</f>
        <v/>
      </c>
      <c r="CA496" s="6" t="str">
        <f>IF($W496=CA$4,MAX(CA$1:CA495)+1,"")</f>
        <v/>
      </c>
      <c r="CB496" s="6" t="str">
        <f>IF($W496=CB$4,MAX(CB$1:CB495)+1,"")</f>
        <v/>
      </c>
      <c r="CC496" s="6" t="str">
        <f>IF($W496=CC$4,MAX(CC$1:CC495)+1,"")</f>
        <v/>
      </c>
      <c r="CD496" s="6" t="str">
        <f>IF($W496=CD$4,MAX(CD$1:CD495)+1,"")</f>
        <v/>
      </c>
      <c r="CE496" s="6" t="str">
        <f>IF($W496=CE$4,MAX(CE$1:CE495)+1,"")</f>
        <v/>
      </c>
      <c r="CF496" s="6" t="str">
        <f>IF($W496=CF$4,MAX(CF$1:CF495)+1,"")</f>
        <v/>
      </c>
      <c r="CG496" s="6" t="str">
        <f>IF($W496=CG$4,MAX(CG$1:CG495)+1,"")</f>
        <v/>
      </c>
      <c r="CH496" s="6" t="str">
        <f>IF($W496=CH$4,MAX(CH$1:CH495)+1,"")</f>
        <v/>
      </c>
      <c r="CI496" s="6" t="str">
        <f>IF($W496=CI$4,MAX(CI$1:CI495)+1,"")</f>
        <v/>
      </c>
      <c r="CJ496" s="6" t="str">
        <f>IF($W496=CJ$4,MAX(CJ$1:CJ495)+1,"")</f>
        <v/>
      </c>
      <c r="CK496" s="6" t="str">
        <f>IF($W496=CK$4,MAX(CK$1:CK495)+1,"")</f>
        <v/>
      </c>
      <c r="CL496" s="6" t="str">
        <f>IF($W496=CL$4,MAX(CL$1:CL495)+1,"")</f>
        <v/>
      </c>
      <c r="CM496" s="6" t="str">
        <f>IF($W496=CM$4,MAX(CM$1:CM495)+1,"")</f>
        <v/>
      </c>
      <c r="CN496" s="6" t="str">
        <f>IF($W496=CN$4,MAX(CN$1:CN495)+1,"")</f>
        <v/>
      </c>
      <c r="CO496" s="6" t="str">
        <f>IF($W496=CO$4,MAX(CO$1:CO495)+1,"")</f>
        <v/>
      </c>
      <c r="CP496" s="6" t="str">
        <f>IF($W496=CP$4,MAX(CP$1:CP495)+1,"")</f>
        <v/>
      </c>
      <c r="CQ496" s="6" t="str">
        <f>IF($W496=CQ$4,MAX(CQ$1:CQ495)+1,"")</f>
        <v/>
      </c>
      <c r="CR496" s="6" t="str">
        <f>IF($W496=CR$4,MAX(CR$1:CR495)+1,"")</f>
        <v/>
      </c>
      <c r="CS496" s="6" t="str">
        <f>IF($W496=CS$4,MAX(CS$1:CS495)+1,"")</f>
        <v/>
      </c>
      <c r="CT496" s="5">
        <f t="shared" si="110"/>
        <v>0</v>
      </c>
      <c r="CU496" s="6" t="str">
        <f t="shared" si="111"/>
        <v>1709100043411</v>
      </c>
      <c r="CV496" s="5" t="str">
        <f t="shared" si="112"/>
        <v>นาย</v>
      </c>
      <c r="CW496" s="5" t="str" cm="1">
        <f t="array" ref="CW496">RIGHT(F496,MIN(LEN(SUBSTITUTE(F496,รายชื่อนักเรียนแยกห้อง!$AD$5:$AD$8,""))))</f>
        <v>ปกรณ์</v>
      </c>
      <c r="CX496" s="6">
        <f t="shared" si="113"/>
        <v>0</v>
      </c>
      <c r="CY496" s="6" t="str">
        <f t="shared" si="114"/>
        <v/>
      </c>
      <c r="CZ496" s="5" t="str">
        <f t="shared" si="115"/>
        <v>มัธยมศึกษาปีที่ 4/1-0</v>
      </c>
      <c r="DA496" s="5" t="str">
        <f t="shared" si="116"/>
        <v>มัธยมศึกษาปีที่ 4/1-</v>
      </c>
      <c r="DB496" s="6" t="s">
        <v>2941</v>
      </c>
      <c r="DC496" s="6">
        <f>IF(DB496="วิทย์-คณิต (เตรียมวิศวะ)",MAX($DC$1:DC495)+1,"")</f>
        <v>3</v>
      </c>
      <c r="DD496" s="6" t="str">
        <f>IF(DB496="วิทย์-คณิต (วิทยาศาสตร์สุขภาพ)",MAX($DD$1:DD495)+1,"")</f>
        <v/>
      </c>
      <c r="DE496" s="6" t="str">
        <f>IF(DB496="ศิลป์การจัดการธุรกิจการค้าสมัยใหม่",MAX($DE$1:DE495)+1,"")</f>
        <v/>
      </c>
      <c r="DF496" s="6" t="str">
        <f>IF(DB496="ศิลป์ภาษาจีนเพื่อธุรกิจ 4.0",MAX($DF$1:DF495)+1,"")</f>
        <v/>
      </c>
      <c r="DG496" s="6" t="str">
        <f>IF(DB496="ศิลป์ภาษาอังกฤษเพื่อการสื่อสารธุรกิจ",MAX($DG$1:DG495)+1,"")</f>
        <v/>
      </c>
      <c r="DH496" s="6" t="str">
        <f>IF(DB496="นวัตกรรมการจัดการเกษตร",MAX($DH$1:DH495)+1,"")</f>
        <v/>
      </c>
      <c r="DI496" s="5">
        <f t="shared" si="117"/>
        <v>3</v>
      </c>
      <c r="DJ496" s="5" t="str">
        <f t="shared" si="118"/>
        <v>มัธยมศึกษาปีที่ 4/1-3</v>
      </c>
      <c r="DK496" s="5" t="str">
        <f t="shared" si="119"/>
        <v>วิทย์-คณิต (เตรียมวิศวะ)-3</v>
      </c>
      <c r="DL496" s="5" t="str">
        <f t="shared" si="120"/>
        <v>มัธยมศึกษาปีที่ 4</v>
      </c>
    </row>
    <row r="497" spans="1:116">
      <c r="A497" s="5" t="str">
        <f t="shared" si="121"/>
        <v>มัธยมศึกษาปีที่ 4/1-4</v>
      </c>
      <c r="B497" s="5" t="str">
        <f t="shared" si="107"/>
        <v>-0</v>
      </c>
      <c r="C497" s="5" t="str">
        <f t="shared" si="108"/>
        <v>วิทย์-คณิต (วิทยาศาสตร์สุขภาพ)-1</v>
      </c>
      <c r="D497" s="8">
        <v>4</v>
      </c>
      <c r="E497" s="9" t="s">
        <v>1275</v>
      </c>
      <c r="F497" s="3" t="s">
        <v>2334</v>
      </c>
      <c r="G497" s="3" t="s">
        <v>1276</v>
      </c>
      <c r="H497" s="11">
        <v>1</v>
      </c>
      <c r="I497" s="11">
        <v>7</v>
      </c>
      <c r="J497" s="11">
        <v>0</v>
      </c>
      <c r="K497" s="11">
        <v>9</v>
      </c>
      <c r="L497" s="11">
        <v>9</v>
      </c>
      <c r="M497" s="11">
        <v>0</v>
      </c>
      <c r="N497" s="11">
        <v>1</v>
      </c>
      <c r="O497" s="11">
        <v>7</v>
      </c>
      <c r="P497" s="11">
        <v>8</v>
      </c>
      <c r="Q497" s="11">
        <v>3</v>
      </c>
      <c r="R497" s="11">
        <v>8</v>
      </c>
      <c r="S497" s="11">
        <v>8</v>
      </c>
      <c r="T497" s="11">
        <v>9</v>
      </c>
      <c r="U497" s="11" t="s">
        <v>309</v>
      </c>
      <c r="W497" s="6" t="str">
        <f>IF(X497="","",IF(X497=รายชื่อชมรม!$B$33,รายชื่อชมรม!$A$33,IF(X497=รายชื่อชมรม!$B$34,รายชื่อชมรม!$A$34,IF(X497=รายชื่อชมรม!$B$35,รายชื่อชมรม!$A$35,IF(X497=รายชื่อชมรม!$B$36,รายชื่อชมรม!$A$36,IF(X497=รายชื่อชมรม!$B$37,รายชื่อชมรม!$A$37,IF(X497=รายชื่อชมรม!$B$38,รายชื่อชมรม!$A$38,IF(X497=รายชื่อชมรม!$B$39,รายชื่อชมรม!$A$39,IF(X497=รายชื่อชมรม!$B$40,รายชื่อชมรม!$A$40,IF(X497=รายชื่อชมรม!$B$41,รายชื่อชมรม!$A$41,IF(X497=รายชื่อชมรม!$B$42,รายชื่อชมรม!$A$42,"-")))))))))))</f>
        <v/>
      </c>
      <c r="X497" s="141"/>
      <c r="Y497" s="6" t="str">
        <f>IF(W497=0,"",IF(W497="-","",IF(W497="","",VLOOKUP(W497,รายชื่อชมรม!$A$3:$F$83,3,FALSE))))</f>
        <v/>
      </c>
      <c r="Z497" s="6" t="str">
        <f>IF(Y497=$Z$4,MAX(Z$1:$Z496)+1,"")</f>
        <v/>
      </c>
      <c r="AA497" s="6" t="str">
        <f>IF($Y497=AA$4,MAX(AA$1:AA496)+1,"")</f>
        <v/>
      </c>
      <c r="AB497" s="6" t="str">
        <f>IF($Y497=AB$4,MAX(AB$1:AB496)+1,"")</f>
        <v/>
      </c>
      <c r="AC497" s="6" t="str">
        <f>IF($Y497=AC$4,MAX(AC$1:AC496)+1,"")</f>
        <v/>
      </c>
      <c r="AD497" s="6" t="str">
        <f>IF($Y497=AD$4,MAX(AD$1:AD496)+1,"")</f>
        <v/>
      </c>
      <c r="AE497" s="6" t="str">
        <f>IF($Y497=AE$4,MAX(AE$1:AE496)+1,"")</f>
        <v/>
      </c>
      <c r="AF497" s="6" t="str">
        <f>IF($Y497=AF$4,MAX(AF$1:AF496)+1,"")</f>
        <v/>
      </c>
      <c r="AG497" s="6" t="str">
        <f>IF($Y497=AG$4,MAX(AG$1:AG496)+1,"")</f>
        <v/>
      </c>
      <c r="AH497" s="6" t="str">
        <f>IF($Y497=AH$4,MAX(AH$1:AH496)+1,"")</f>
        <v/>
      </c>
      <c r="AI497" s="5">
        <f t="shared" si="109"/>
        <v>0</v>
      </c>
      <c r="AK497" s="6" t="str">
        <f>IF($W497=AK$4,MAX(AK$1:AK496)+1,"")</f>
        <v/>
      </c>
      <c r="AL497" s="6" t="str">
        <f>IF($W497=AL$4,MAX(AL$1:AL496)+1,"")</f>
        <v/>
      </c>
      <c r="AM497" s="6" t="str">
        <f>IF($W497=AM$4,MAX(AM$1:AM496)+1,"")</f>
        <v/>
      </c>
      <c r="AN497" s="6" t="str">
        <f>IF($W497=AN$4,MAX(AN$1:AN496)+1,"")</f>
        <v/>
      </c>
      <c r="AO497" s="6" t="str">
        <f>IF($W497=AO$4,MAX(AO$1:AO496)+1,"")</f>
        <v/>
      </c>
      <c r="AP497" s="6" t="str">
        <f>IF($W497=AP$4,MAX(AP$1:AP496)+1,"")</f>
        <v/>
      </c>
      <c r="AQ497" s="6" t="str">
        <f>IF($W497=AQ$4,MAX(AQ$1:AQ496)+1,"")</f>
        <v/>
      </c>
      <c r="AR497" s="6" t="str">
        <f>IF($W497=AR$4,MAX(AR$1:AR496)+1,"")</f>
        <v/>
      </c>
      <c r="AS497" s="6" t="str">
        <f>IF($W497=AS$4,MAX(AS$1:AS496)+1,"")</f>
        <v/>
      </c>
      <c r="AT497" s="6" t="str">
        <f>IF($W497=AT$4,MAX(AT$1:AT496)+1,"")</f>
        <v/>
      </c>
      <c r="AU497" s="6" t="str">
        <f>IF($W497=AU$4,MAX(AU$1:AU496)+1,"")</f>
        <v/>
      </c>
      <c r="AV497" s="6" t="str">
        <f>IF($W497=AV$4,MAX(AV$1:AV496)+1,"")</f>
        <v/>
      </c>
      <c r="AW497" s="6" t="str">
        <f>IF($W497=AW$4,MAX(AW$1:AW496)+1,"")</f>
        <v/>
      </c>
      <c r="AX497" s="6" t="str">
        <f>IF($W497=AX$4,MAX(AX$1:AX496)+1,"")</f>
        <v/>
      </c>
      <c r="AY497" s="6" t="str">
        <f>IF($W497=AY$4,MAX(AY$1:AY496)+1,"")</f>
        <v/>
      </c>
      <c r="AZ497" s="6" t="str">
        <f>IF($W497=AZ$4,MAX(AZ$1:AZ496)+1,"")</f>
        <v/>
      </c>
      <c r="BA497" s="6" t="str">
        <f>IF($W497=BA$4,MAX(BA$1:BA496)+1,"")</f>
        <v/>
      </c>
      <c r="BB497" s="6" t="str">
        <f>IF($W497=BB$4,MAX(BB$1:BB496)+1,"")</f>
        <v/>
      </c>
      <c r="BC497" s="6" t="str">
        <f>IF($W497=BC$4,MAX(BC$1:BC496)+1,"")</f>
        <v/>
      </c>
      <c r="BD497" s="6" t="str">
        <f>IF($W497=BD$4,MAX(BD$1:BD496)+1,"")</f>
        <v/>
      </c>
      <c r="BE497" s="6" t="str">
        <f>IF($W497=BE$4,MAX(BE$1:BE496)+1,"")</f>
        <v/>
      </c>
      <c r="BF497" s="6" t="str">
        <f>IF($W497=BF$4,MAX(BF$1:BF496)+1,"")</f>
        <v/>
      </c>
      <c r="BG497" s="6" t="str">
        <f>IF($W497=BG$4,MAX(BG$1:BG496)+1,"")</f>
        <v/>
      </c>
      <c r="BH497" s="6" t="str">
        <f>IF($W497=BH$4,MAX(BH$1:BH496)+1,"")</f>
        <v/>
      </c>
      <c r="BI497" s="6" t="str">
        <f>IF($W497=BI$4,MAX(BI$1:BI496)+1,"")</f>
        <v/>
      </c>
      <c r="BJ497" s="6" t="str">
        <f>IF($W497=BJ$4,MAX(BJ$1:BJ496)+1,"")</f>
        <v/>
      </c>
      <c r="BK497" s="6" t="str">
        <f>IF($W497=BK$4,MAX(BK$1:BK496)+1,"")</f>
        <v/>
      </c>
      <c r="BL497" s="6" t="str">
        <f>IF($W497=BL$4,MAX(BL$1:BL496)+1,"")</f>
        <v/>
      </c>
      <c r="BM497" s="6" t="str">
        <f>IF($W497=BM$4,MAX(BM$1:BM496)+1,"")</f>
        <v/>
      </c>
      <c r="BN497" s="6" t="str">
        <f>IF($W497=BN$4,MAX(BN$1:BN496)+1,"")</f>
        <v/>
      </c>
      <c r="BO497" s="6" t="str">
        <f>IF($W497=BO$4,MAX(BO$1:BO496)+1,"")</f>
        <v/>
      </c>
      <c r="BP497" s="6" t="str">
        <f>IF($W497=BP$4,MAX(BP$1:BP496)+1,"")</f>
        <v/>
      </c>
      <c r="BQ497" s="6" t="str">
        <f>IF($W497=BQ$4,MAX(BQ$1:BQ496)+1,"")</f>
        <v/>
      </c>
      <c r="BR497" s="6" t="str">
        <f>IF($W497=BR$4,MAX(BR$1:BR496)+1,"")</f>
        <v/>
      </c>
      <c r="BS497" s="6" t="str">
        <f>IF($W497=BS$4,MAX(BS$1:BS496)+1,"")</f>
        <v/>
      </c>
      <c r="BT497" s="6" t="str">
        <f>IF($W497=BT$4,MAX(BT$1:BT496)+1,"")</f>
        <v/>
      </c>
      <c r="BU497" s="6" t="str">
        <f>IF($W497=BU$4,MAX(BU$1:BU496)+1,"")</f>
        <v/>
      </c>
      <c r="BV497" s="6" t="str">
        <f>IF($W497=BV$4,MAX(BV$1:BV496)+1,"")</f>
        <v/>
      </c>
      <c r="BW497" s="6" t="str">
        <f>IF($W497=BW$4,MAX(BW$1:BW496)+1,"")</f>
        <v/>
      </c>
      <c r="BX497" s="6" t="str">
        <f>IF($W497=BX$4,MAX(BX$1:BX496)+1,"")</f>
        <v/>
      </c>
      <c r="BY497" s="6" t="str">
        <f>IF($W497=BY$4,MAX(BY$1:BY496)+1,"")</f>
        <v/>
      </c>
      <c r="BZ497" s="6" t="str">
        <f>IF($W497=BZ$4,MAX(BZ$1:BZ496)+1,"")</f>
        <v/>
      </c>
      <c r="CA497" s="6" t="str">
        <f>IF($W497=CA$4,MAX(CA$1:CA496)+1,"")</f>
        <v/>
      </c>
      <c r="CB497" s="6" t="str">
        <f>IF($W497=CB$4,MAX(CB$1:CB496)+1,"")</f>
        <v/>
      </c>
      <c r="CC497" s="6" t="str">
        <f>IF($W497=CC$4,MAX(CC$1:CC496)+1,"")</f>
        <v/>
      </c>
      <c r="CD497" s="6" t="str">
        <f>IF($W497=CD$4,MAX(CD$1:CD496)+1,"")</f>
        <v/>
      </c>
      <c r="CE497" s="6" t="str">
        <f>IF($W497=CE$4,MAX(CE$1:CE496)+1,"")</f>
        <v/>
      </c>
      <c r="CF497" s="6" t="str">
        <f>IF($W497=CF$4,MAX(CF$1:CF496)+1,"")</f>
        <v/>
      </c>
      <c r="CG497" s="6" t="str">
        <f>IF($W497=CG$4,MAX(CG$1:CG496)+1,"")</f>
        <v/>
      </c>
      <c r="CH497" s="6" t="str">
        <f>IF($W497=CH$4,MAX(CH$1:CH496)+1,"")</f>
        <v/>
      </c>
      <c r="CI497" s="6" t="str">
        <f>IF($W497=CI$4,MAX(CI$1:CI496)+1,"")</f>
        <v/>
      </c>
      <c r="CJ497" s="6" t="str">
        <f>IF($W497=CJ$4,MAX(CJ$1:CJ496)+1,"")</f>
        <v/>
      </c>
      <c r="CK497" s="6" t="str">
        <f>IF($W497=CK$4,MAX(CK$1:CK496)+1,"")</f>
        <v/>
      </c>
      <c r="CL497" s="6" t="str">
        <f>IF($W497=CL$4,MAX(CL$1:CL496)+1,"")</f>
        <v/>
      </c>
      <c r="CM497" s="6" t="str">
        <f>IF($W497=CM$4,MAX(CM$1:CM496)+1,"")</f>
        <v/>
      </c>
      <c r="CN497" s="6" t="str">
        <f>IF($W497=CN$4,MAX(CN$1:CN496)+1,"")</f>
        <v/>
      </c>
      <c r="CO497" s="6" t="str">
        <f>IF($W497=CO$4,MAX(CO$1:CO496)+1,"")</f>
        <v/>
      </c>
      <c r="CP497" s="6" t="str">
        <f>IF($W497=CP$4,MAX(CP$1:CP496)+1,"")</f>
        <v/>
      </c>
      <c r="CQ497" s="6" t="str">
        <f>IF($W497=CQ$4,MAX(CQ$1:CQ496)+1,"")</f>
        <v/>
      </c>
      <c r="CR497" s="6" t="str">
        <f>IF($W497=CR$4,MAX(CR$1:CR496)+1,"")</f>
        <v/>
      </c>
      <c r="CS497" s="6" t="str">
        <f>IF($W497=CS$4,MAX(CS$1:CS496)+1,"")</f>
        <v/>
      </c>
      <c r="CT497" s="5">
        <f t="shared" si="110"/>
        <v>0</v>
      </c>
      <c r="CU497" s="6" t="str">
        <f t="shared" si="111"/>
        <v>1709901783889</v>
      </c>
      <c r="CV497" s="5" t="str">
        <f t="shared" si="112"/>
        <v>นาย</v>
      </c>
      <c r="CW497" s="5" t="str" cm="1">
        <f t="array" ref="CW497">RIGHT(F497,MIN(LEN(SUBSTITUTE(F497,รายชื่อนักเรียนแยกห้อง!$AD$5:$AD$8,""))))</f>
        <v>ณัฐวุฒิ</v>
      </c>
      <c r="CX497" s="6">
        <f t="shared" si="113"/>
        <v>0</v>
      </c>
      <c r="CY497" s="6" t="str">
        <f t="shared" si="114"/>
        <v/>
      </c>
      <c r="CZ497" s="5" t="str">
        <f t="shared" si="115"/>
        <v>มัธยมศึกษาปีที่ 4/1-0</v>
      </c>
      <c r="DA497" s="5" t="str">
        <f t="shared" si="116"/>
        <v>มัธยมศึกษาปีที่ 4/1-</v>
      </c>
      <c r="DB497" s="5" t="s">
        <v>2936</v>
      </c>
      <c r="DC497" s="6" t="str">
        <f>IF(DB497="วิทย์-คณิต (เตรียมวิศวะ)",MAX($DC$1:DC496)+1,"")</f>
        <v/>
      </c>
      <c r="DD497" s="6">
        <f>IF(DB497="วิทย์-คณิต (วิทยาศาสตร์สุขภาพ)",MAX($DD$1:DD496)+1,"")</f>
        <v>1</v>
      </c>
      <c r="DE497" s="6" t="str">
        <f>IF(DB497="ศิลป์การจัดการธุรกิจการค้าสมัยใหม่",MAX($DE$1:DE496)+1,"")</f>
        <v/>
      </c>
      <c r="DF497" s="6" t="str">
        <f>IF(DB497="ศิลป์ภาษาจีนเพื่อธุรกิจ 4.0",MAX($DF$1:DF496)+1,"")</f>
        <v/>
      </c>
      <c r="DG497" s="6" t="str">
        <f>IF(DB497="ศิลป์ภาษาอังกฤษเพื่อการสื่อสารธุรกิจ",MAX($DG$1:DG496)+1,"")</f>
        <v/>
      </c>
      <c r="DH497" s="6" t="str">
        <f>IF(DB497="นวัตกรรมการจัดการเกษตร",MAX($DH$1:DH496)+1,"")</f>
        <v/>
      </c>
      <c r="DI497" s="5">
        <f t="shared" si="117"/>
        <v>1</v>
      </c>
      <c r="DJ497" s="5" t="str">
        <f t="shared" si="118"/>
        <v>มัธยมศึกษาปีที่ 4/1-4</v>
      </c>
      <c r="DK497" s="5" t="str">
        <f t="shared" si="119"/>
        <v>วิทย์-คณิต (วิทยาศาสตร์สุขภาพ)-1</v>
      </c>
      <c r="DL497" s="5" t="str">
        <f t="shared" si="120"/>
        <v>มัธยมศึกษาปีที่ 4</v>
      </c>
    </row>
    <row r="498" spans="1:116">
      <c r="A498" s="5" t="str">
        <f t="shared" si="121"/>
        <v>มัธยมศึกษาปีที่ 4/1-5</v>
      </c>
      <c r="B498" s="5" t="str">
        <f t="shared" si="107"/>
        <v>ช68404-1</v>
      </c>
      <c r="C498" s="5" t="str">
        <f t="shared" si="108"/>
        <v>วิทย์-คณิต (วิทยาศาสตร์สุขภาพ)-2</v>
      </c>
      <c r="D498" s="8">
        <v>5</v>
      </c>
      <c r="E498" s="9" t="s">
        <v>1325</v>
      </c>
      <c r="F498" s="3" t="s">
        <v>1448</v>
      </c>
      <c r="G498" s="3" t="s">
        <v>995</v>
      </c>
      <c r="H498" s="11">
        <v>1</v>
      </c>
      <c r="I498" s="11">
        <v>7</v>
      </c>
      <c r="J498" s="11">
        <v>0</v>
      </c>
      <c r="K498" s="11">
        <v>9</v>
      </c>
      <c r="L498" s="11">
        <v>9</v>
      </c>
      <c r="M498" s="11">
        <v>0</v>
      </c>
      <c r="N498" s="11">
        <v>1</v>
      </c>
      <c r="O498" s="11">
        <v>7</v>
      </c>
      <c r="P498" s="11">
        <v>7</v>
      </c>
      <c r="Q498" s="11">
        <v>5</v>
      </c>
      <c r="R498" s="11">
        <v>6</v>
      </c>
      <c r="S498" s="11">
        <v>6</v>
      </c>
      <c r="T498" s="11">
        <v>5</v>
      </c>
      <c r="U498" s="11" t="s">
        <v>309</v>
      </c>
      <c r="W498" s="6" t="str">
        <f>IF(X498="","",IF(X498=รายชื่อชมรม!$B$33,รายชื่อชมรม!$A$33,IF(X498=รายชื่อชมรม!$B$34,รายชื่อชมรม!$A$34,IF(X498=รายชื่อชมรม!$B$35,รายชื่อชมรม!$A$35,IF(X498=รายชื่อชมรม!$B$36,รายชื่อชมรม!$A$36,IF(X498=รายชื่อชมรม!$B$37,รายชื่อชมรม!$A$37,IF(X498=รายชื่อชมรม!$B$38,รายชื่อชมรม!$A$38,IF(X498=รายชื่อชมรม!$B$39,รายชื่อชมรม!$A$39,IF(X498=รายชื่อชมรม!$B$40,รายชื่อชมรม!$A$40,IF(X498=รายชื่อชมรม!$B$41,รายชื่อชมรม!$A$41,IF(X498=รายชื่อชมรม!$B$42,รายชื่อชมรม!$A$42,"-")))))))))))</f>
        <v>ช68404</v>
      </c>
      <c r="X498" s="6" t="s">
        <v>2314</v>
      </c>
      <c r="Y498" s="6" t="str">
        <f>IF(W498=0,"",IF(W498="-","",IF(W498="","",VLOOKUP(W498,รายชื่อชมรม!$A$3:$F$83,3,FALSE))))</f>
        <v>นายชัยวัฒน์  กตัญญตาพงษ์</v>
      </c>
      <c r="Z498" s="6" t="str">
        <f>IF(Y498=$Z$4,MAX(Z$1:$Z497)+1,"")</f>
        <v/>
      </c>
      <c r="AA498" s="6" t="str">
        <f>IF($Y498=AA$4,MAX(AA$1:AA497)+1,"")</f>
        <v/>
      </c>
      <c r="AB498" s="6" t="str">
        <f>IF($Y498=AB$4,MAX(AB$1:AB497)+1,"")</f>
        <v/>
      </c>
      <c r="AC498" s="6" t="str">
        <f>IF($Y498=AC$4,MAX(AC$1:AC497)+1,"")</f>
        <v/>
      </c>
      <c r="AD498" s="6" t="str">
        <f>IF($Y498=AD$4,MAX(AD$1:AD497)+1,"")</f>
        <v/>
      </c>
      <c r="AE498" s="6" t="str">
        <f>IF($Y498=AE$4,MAX(AE$1:AE497)+1,"")</f>
        <v/>
      </c>
      <c r="AF498" s="6" t="str">
        <f>IF($Y498=AF$4,MAX(AF$1:AF497)+1,"")</f>
        <v/>
      </c>
      <c r="AG498" s="6" t="str">
        <f>IF($Y498=AG$4,MAX(AG$1:AG497)+1,"")</f>
        <v/>
      </c>
      <c r="AH498" s="6" t="str">
        <f>IF($Y498=AH$4,MAX(AH$1:AH497)+1,"")</f>
        <v/>
      </c>
      <c r="AI498" s="5">
        <f t="shared" si="109"/>
        <v>0</v>
      </c>
      <c r="AK498" s="6" t="str">
        <f>IF($W498=AK$4,MAX(AK$1:AK497)+1,"")</f>
        <v/>
      </c>
      <c r="AL498" s="6" t="str">
        <f>IF($W498=AL$4,MAX(AL$1:AL497)+1,"")</f>
        <v/>
      </c>
      <c r="AM498" s="6" t="str">
        <f>IF($W498=AM$4,MAX(AM$1:AM497)+1,"")</f>
        <v/>
      </c>
      <c r="AN498" s="6" t="str">
        <f>IF($W498=AN$4,MAX(AN$1:AN497)+1,"")</f>
        <v/>
      </c>
      <c r="AO498" s="6" t="str">
        <f>IF($W498=AO$4,MAX(AO$1:AO497)+1,"")</f>
        <v/>
      </c>
      <c r="AP498" s="6" t="str">
        <f>IF($W498=AP$4,MAX(AP$1:AP497)+1,"")</f>
        <v/>
      </c>
      <c r="AQ498" s="6" t="str">
        <f>IF($W498=AQ$4,MAX(AQ$1:AQ497)+1,"")</f>
        <v/>
      </c>
      <c r="AR498" s="6" t="str">
        <f>IF($W498=AR$4,MAX(AR$1:AR497)+1,"")</f>
        <v/>
      </c>
      <c r="AS498" s="6" t="str">
        <f>IF($W498=AS$4,MAX(AS$1:AS497)+1,"")</f>
        <v/>
      </c>
      <c r="AT498" s="6" t="str">
        <f>IF($W498=AT$4,MAX(AT$1:AT497)+1,"")</f>
        <v/>
      </c>
      <c r="AU498" s="6" t="str">
        <f>IF($W498=AU$4,MAX(AU$1:AU497)+1,"")</f>
        <v/>
      </c>
      <c r="AV498" s="6" t="str">
        <f>IF($W498=AV$4,MAX(AV$1:AV497)+1,"")</f>
        <v/>
      </c>
      <c r="AW498" s="6" t="str">
        <f>IF($W498=AW$4,MAX(AW$1:AW497)+1,"")</f>
        <v/>
      </c>
      <c r="AX498" s="6" t="str">
        <f>IF($W498=AX$4,MAX(AX$1:AX497)+1,"")</f>
        <v/>
      </c>
      <c r="AY498" s="6" t="str">
        <f>IF($W498=AY$4,MAX(AY$1:AY497)+1,"")</f>
        <v/>
      </c>
      <c r="AZ498" s="6" t="str">
        <f>IF($W498=AZ$4,MAX(AZ$1:AZ497)+1,"")</f>
        <v/>
      </c>
      <c r="BA498" s="6" t="str">
        <f>IF($W498=BA$4,MAX(BA$1:BA497)+1,"")</f>
        <v/>
      </c>
      <c r="BB498" s="6" t="str">
        <f>IF($W498=BB$4,MAX(BB$1:BB497)+1,"")</f>
        <v/>
      </c>
      <c r="BC498" s="6" t="str">
        <f>IF($W498=BC$4,MAX(BC$1:BC497)+1,"")</f>
        <v/>
      </c>
      <c r="BD498" s="6" t="str">
        <f>IF($W498=BD$4,MAX(BD$1:BD497)+1,"")</f>
        <v/>
      </c>
      <c r="BE498" s="6" t="str">
        <f>IF($W498=BE$4,MAX(BE$1:BE497)+1,"")</f>
        <v/>
      </c>
      <c r="BF498" s="6" t="str">
        <f>IF($W498=BF$4,MAX(BF$1:BF497)+1,"")</f>
        <v/>
      </c>
      <c r="BG498" s="6" t="str">
        <f>IF($W498=BG$4,MAX(BG$1:BG497)+1,"")</f>
        <v/>
      </c>
      <c r="BH498" s="6" t="str">
        <f>IF($W498=BH$4,MAX(BH$1:BH497)+1,"")</f>
        <v/>
      </c>
      <c r="BI498" s="6" t="str">
        <f>IF($W498=BI$4,MAX(BI$1:BI497)+1,"")</f>
        <v/>
      </c>
      <c r="BJ498" s="6" t="str">
        <f>IF($W498=BJ$4,MAX(BJ$1:BJ497)+1,"")</f>
        <v/>
      </c>
      <c r="BK498" s="6" t="str">
        <f>IF($W498=BK$4,MAX(BK$1:BK497)+1,"")</f>
        <v/>
      </c>
      <c r="BL498" s="6" t="str">
        <f>IF($W498=BL$4,MAX(BL$1:BL497)+1,"")</f>
        <v/>
      </c>
      <c r="BM498" s="6" t="str">
        <f>IF($W498=BM$4,MAX(BM$1:BM497)+1,"")</f>
        <v/>
      </c>
      <c r="BN498" s="6" t="str">
        <f>IF($W498=BN$4,MAX(BN$1:BN497)+1,"")</f>
        <v/>
      </c>
      <c r="BO498" s="6" t="str">
        <f>IF($W498=BO$4,MAX(BO$1:BO497)+1,"")</f>
        <v/>
      </c>
      <c r="BP498" s="6" t="str">
        <f>IF($W498=BP$4,MAX(BP$1:BP497)+1,"")</f>
        <v/>
      </c>
      <c r="BQ498" s="6" t="str">
        <f>IF($W498=BQ$4,MAX(BQ$1:BQ497)+1,"")</f>
        <v/>
      </c>
      <c r="BR498" s="6" t="str">
        <f>IF($W498=BR$4,MAX(BR$1:BR497)+1,"")</f>
        <v/>
      </c>
      <c r="BS498" s="6">
        <f>IF($W498=BS$4,MAX(BS$1:BS497)+1,"")</f>
        <v>1</v>
      </c>
      <c r="BT498" s="6" t="str">
        <f>IF($W498=BT$4,MAX(BT$1:BT497)+1,"")</f>
        <v/>
      </c>
      <c r="BU498" s="6" t="str">
        <f>IF($W498=BU$4,MAX(BU$1:BU497)+1,"")</f>
        <v/>
      </c>
      <c r="BV498" s="6" t="str">
        <f>IF($W498=BV$4,MAX(BV$1:BV497)+1,"")</f>
        <v/>
      </c>
      <c r="BW498" s="6" t="str">
        <f>IF($W498=BW$4,MAX(BW$1:BW497)+1,"")</f>
        <v/>
      </c>
      <c r="BX498" s="6" t="str">
        <f>IF($W498=BX$4,MAX(BX$1:BX497)+1,"")</f>
        <v/>
      </c>
      <c r="BY498" s="6" t="str">
        <f>IF($W498=BY$4,MAX(BY$1:BY497)+1,"")</f>
        <v/>
      </c>
      <c r="BZ498" s="6" t="str">
        <f>IF($W498=BZ$4,MAX(BZ$1:BZ497)+1,"")</f>
        <v/>
      </c>
      <c r="CA498" s="6" t="str">
        <f>IF($W498=CA$4,MAX(CA$1:CA497)+1,"")</f>
        <v/>
      </c>
      <c r="CB498" s="6" t="str">
        <f>IF($W498=CB$4,MAX(CB$1:CB497)+1,"")</f>
        <v/>
      </c>
      <c r="CC498" s="6" t="str">
        <f>IF($W498=CC$4,MAX(CC$1:CC497)+1,"")</f>
        <v/>
      </c>
      <c r="CD498" s="6" t="str">
        <f>IF($W498=CD$4,MAX(CD$1:CD497)+1,"")</f>
        <v/>
      </c>
      <c r="CE498" s="6" t="str">
        <f>IF($W498=CE$4,MAX(CE$1:CE497)+1,"")</f>
        <v/>
      </c>
      <c r="CF498" s="6" t="str">
        <f>IF($W498=CF$4,MAX(CF$1:CF497)+1,"")</f>
        <v/>
      </c>
      <c r="CG498" s="6" t="str">
        <f>IF($W498=CG$4,MAX(CG$1:CG497)+1,"")</f>
        <v/>
      </c>
      <c r="CH498" s="6" t="str">
        <f>IF($W498=CH$4,MAX(CH$1:CH497)+1,"")</f>
        <v/>
      </c>
      <c r="CI498" s="6" t="str">
        <f>IF($W498=CI$4,MAX(CI$1:CI497)+1,"")</f>
        <v/>
      </c>
      <c r="CJ498" s="6" t="str">
        <f>IF($W498=CJ$4,MAX(CJ$1:CJ497)+1,"")</f>
        <v/>
      </c>
      <c r="CK498" s="6" t="str">
        <f>IF($W498=CK$4,MAX(CK$1:CK497)+1,"")</f>
        <v/>
      </c>
      <c r="CL498" s="6" t="str">
        <f>IF($W498=CL$4,MAX(CL$1:CL497)+1,"")</f>
        <v/>
      </c>
      <c r="CM498" s="6" t="str">
        <f>IF($W498=CM$4,MAX(CM$1:CM497)+1,"")</f>
        <v/>
      </c>
      <c r="CN498" s="6" t="str">
        <f>IF($W498=CN$4,MAX(CN$1:CN497)+1,"")</f>
        <v/>
      </c>
      <c r="CO498" s="6" t="str">
        <f>IF($W498=CO$4,MAX(CO$1:CO497)+1,"")</f>
        <v/>
      </c>
      <c r="CP498" s="6" t="str">
        <f>IF($W498=CP$4,MAX(CP$1:CP497)+1,"")</f>
        <v/>
      </c>
      <c r="CQ498" s="6" t="str">
        <f>IF($W498=CQ$4,MAX(CQ$1:CQ497)+1,"")</f>
        <v/>
      </c>
      <c r="CR498" s="6" t="str">
        <f>IF($W498=CR$4,MAX(CR$1:CR497)+1,"")</f>
        <v/>
      </c>
      <c r="CS498" s="6" t="str">
        <f>IF($W498=CS$4,MAX(CS$1:CS497)+1,"")</f>
        <v/>
      </c>
      <c r="CT498" s="5">
        <f t="shared" si="110"/>
        <v>1</v>
      </c>
      <c r="CU498" s="6" t="str">
        <f t="shared" si="111"/>
        <v>1709901775665</v>
      </c>
      <c r="CV498" s="5" t="str">
        <f t="shared" si="112"/>
        <v>นาย</v>
      </c>
      <c r="CW498" s="5" t="str" cm="1">
        <f t="array" ref="CW498">RIGHT(F498,MIN(LEN(SUBSTITUTE(F498,รายชื่อนักเรียนแยกห้อง!$AD$5:$AD$8,""))))</f>
        <v>ภควัต</v>
      </c>
      <c r="CX498" s="6">
        <f t="shared" si="113"/>
        <v>0</v>
      </c>
      <c r="CY498" s="6" t="str">
        <f t="shared" si="114"/>
        <v/>
      </c>
      <c r="CZ498" s="5" t="str">
        <f t="shared" si="115"/>
        <v>มัธยมศึกษาปีที่ 4/1-0</v>
      </c>
      <c r="DA498" s="5" t="str">
        <f t="shared" si="116"/>
        <v>มัธยมศึกษาปีที่ 4/1-</v>
      </c>
      <c r="DB498" s="5" t="s">
        <v>2936</v>
      </c>
      <c r="DC498" s="6" t="str">
        <f>IF(DB498="วิทย์-คณิต (เตรียมวิศวะ)",MAX($DC$1:DC497)+1,"")</f>
        <v/>
      </c>
      <c r="DD498" s="6">
        <f>IF(DB498="วิทย์-คณิต (วิทยาศาสตร์สุขภาพ)",MAX($DD$1:DD497)+1,"")</f>
        <v>2</v>
      </c>
      <c r="DE498" s="6" t="str">
        <f>IF(DB498="ศิลป์การจัดการธุรกิจการค้าสมัยใหม่",MAX($DE$1:DE497)+1,"")</f>
        <v/>
      </c>
      <c r="DF498" s="6" t="str">
        <f>IF(DB498="ศิลป์ภาษาจีนเพื่อธุรกิจ 4.0",MAX($DF$1:DF497)+1,"")</f>
        <v/>
      </c>
      <c r="DG498" s="6" t="str">
        <f>IF(DB498="ศิลป์ภาษาอังกฤษเพื่อการสื่อสารธุรกิจ",MAX($DG$1:DG497)+1,"")</f>
        <v/>
      </c>
      <c r="DH498" s="6" t="str">
        <f>IF(DB498="นวัตกรรมการจัดการเกษตร",MAX($DH$1:DH497)+1,"")</f>
        <v/>
      </c>
      <c r="DI498" s="5">
        <f t="shared" si="117"/>
        <v>2</v>
      </c>
      <c r="DJ498" s="5" t="str">
        <f t="shared" si="118"/>
        <v>มัธยมศึกษาปีที่ 4/1-5</v>
      </c>
      <c r="DK498" s="5" t="str">
        <f t="shared" si="119"/>
        <v>วิทย์-คณิต (วิทยาศาสตร์สุขภาพ)-2</v>
      </c>
      <c r="DL498" s="5" t="str">
        <f t="shared" si="120"/>
        <v>มัธยมศึกษาปีที่ 4</v>
      </c>
    </row>
    <row r="499" spans="1:116">
      <c r="A499" s="5" t="str">
        <f t="shared" si="121"/>
        <v>มัธยมศึกษาปีที่ 4/1-6</v>
      </c>
      <c r="B499" s="5" t="str">
        <f t="shared" si="107"/>
        <v>ช68407-2</v>
      </c>
      <c r="C499" s="5" t="str">
        <f t="shared" si="108"/>
        <v>วิทย์-คณิต (เตรียมวิศวะ)-4</v>
      </c>
      <c r="D499" s="8">
        <v>6</v>
      </c>
      <c r="E499" s="9" t="s">
        <v>1278</v>
      </c>
      <c r="F499" s="3" t="s">
        <v>2125</v>
      </c>
      <c r="G499" s="3" t="s">
        <v>413</v>
      </c>
      <c r="H499" s="11">
        <v>1</v>
      </c>
      <c r="I499" s="11">
        <v>7</v>
      </c>
      <c r="J499" s="11">
        <v>0</v>
      </c>
      <c r="K499" s="11">
        <v>9</v>
      </c>
      <c r="L499" s="11">
        <v>9</v>
      </c>
      <c r="M499" s="11">
        <v>0</v>
      </c>
      <c r="N499" s="11">
        <v>1</v>
      </c>
      <c r="O499" s="11">
        <v>7</v>
      </c>
      <c r="P499" s="11">
        <v>9</v>
      </c>
      <c r="Q499" s="11">
        <v>4</v>
      </c>
      <c r="R499" s="11">
        <v>3</v>
      </c>
      <c r="S499" s="11">
        <v>4</v>
      </c>
      <c r="T499" s="11">
        <v>1</v>
      </c>
      <c r="U499" s="11" t="s">
        <v>309</v>
      </c>
      <c r="W499" s="6" t="str">
        <f>IF(X499="","",IF(X499=รายชื่อชมรม!$B$33,รายชื่อชมรม!$A$33,IF(X499=รายชื่อชมรม!$B$34,รายชื่อชมรม!$A$34,IF(X499=รายชื่อชมรม!$B$35,รายชื่อชมรม!$A$35,IF(X499=รายชื่อชมรม!$B$36,รายชื่อชมรม!$A$36,IF(X499=รายชื่อชมรม!$B$37,รายชื่อชมรม!$A$37,IF(X499=รายชื่อชมรม!$B$38,รายชื่อชมรม!$A$38,IF(X499=รายชื่อชมรม!$B$39,รายชื่อชมรม!$A$39,IF(X499=รายชื่อชมรม!$B$40,รายชื่อชมรม!$A$40,IF(X499=รายชื่อชมรม!$B$41,รายชื่อชมรม!$A$41,IF(X499=รายชื่อชมรม!$B$42,รายชื่อชมรม!$A$42,"-")))))))))))</f>
        <v>ช68407</v>
      </c>
      <c r="X499" s="6" t="s">
        <v>1541</v>
      </c>
      <c r="Y499" s="6" t="str">
        <f>IF(W499=0,"",IF(W499="-","",IF(W499="","",VLOOKUP(W499,รายชื่อชมรม!$A$3:$F$83,3,FALSE))))</f>
        <v>สิบเอกชัยวัฒน์  เรืองไกรศิลป์</v>
      </c>
      <c r="Z499" s="6" t="str">
        <f>IF(Y499=$Z$4,MAX(Z$1:$Z498)+1,"")</f>
        <v/>
      </c>
      <c r="AA499" s="6" t="str">
        <f>IF($Y499=AA$4,MAX(AA$1:AA498)+1,"")</f>
        <v/>
      </c>
      <c r="AB499" s="6" t="str">
        <f>IF($Y499=AB$4,MAX(AB$1:AB498)+1,"")</f>
        <v/>
      </c>
      <c r="AC499" s="6" t="str">
        <f>IF($Y499=AC$4,MAX(AC$1:AC498)+1,"")</f>
        <v/>
      </c>
      <c r="AD499" s="6" t="str">
        <f>IF($Y499=AD$4,MAX(AD$1:AD498)+1,"")</f>
        <v/>
      </c>
      <c r="AE499" s="6" t="str">
        <f>IF($Y499=AE$4,MAX(AE$1:AE498)+1,"")</f>
        <v/>
      </c>
      <c r="AF499" s="6" t="str">
        <f>IF($Y499=AF$4,MAX(AF$1:AF498)+1,"")</f>
        <v/>
      </c>
      <c r="AG499" s="6" t="str">
        <f>IF($Y499=AG$4,MAX(AG$1:AG498)+1,"")</f>
        <v/>
      </c>
      <c r="AH499" s="6" t="str">
        <f>IF($Y499=AH$4,MAX(AH$1:AH498)+1,"")</f>
        <v/>
      </c>
      <c r="AI499" s="5">
        <f t="shared" si="109"/>
        <v>0</v>
      </c>
      <c r="AK499" s="6" t="str">
        <f>IF($W499=AK$4,MAX(AK$1:AK498)+1,"")</f>
        <v/>
      </c>
      <c r="AL499" s="6" t="str">
        <f>IF($W499=AL$4,MAX(AL$1:AL498)+1,"")</f>
        <v/>
      </c>
      <c r="AM499" s="6" t="str">
        <f>IF($W499=AM$4,MAX(AM$1:AM498)+1,"")</f>
        <v/>
      </c>
      <c r="AN499" s="6" t="str">
        <f>IF($W499=AN$4,MAX(AN$1:AN498)+1,"")</f>
        <v/>
      </c>
      <c r="AO499" s="6" t="str">
        <f>IF($W499=AO$4,MAX(AO$1:AO498)+1,"")</f>
        <v/>
      </c>
      <c r="AP499" s="6" t="str">
        <f>IF($W499=AP$4,MAX(AP$1:AP498)+1,"")</f>
        <v/>
      </c>
      <c r="AQ499" s="6" t="str">
        <f>IF($W499=AQ$4,MAX(AQ$1:AQ498)+1,"")</f>
        <v/>
      </c>
      <c r="AR499" s="6" t="str">
        <f>IF($W499=AR$4,MAX(AR$1:AR498)+1,"")</f>
        <v/>
      </c>
      <c r="AS499" s="6" t="str">
        <f>IF($W499=AS$4,MAX(AS$1:AS498)+1,"")</f>
        <v/>
      </c>
      <c r="AT499" s="6" t="str">
        <f>IF($W499=AT$4,MAX(AT$1:AT498)+1,"")</f>
        <v/>
      </c>
      <c r="AU499" s="6" t="str">
        <f>IF($W499=AU$4,MAX(AU$1:AU498)+1,"")</f>
        <v/>
      </c>
      <c r="AV499" s="6" t="str">
        <f>IF($W499=AV$4,MAX(AV$1:AV498)+1,"")</f>
        <v/>
      </c>
      <c r="AW499" s="6" t="str">
        <f>IF($W499=AW$4,MAX(AW$1:AW498)+1,"")</f>
        <v/>
      </c>
      <c r="AX499" s="6" t="str">
        <f>IF($W499=AX$4,MAX(AX$1:AX498)+1,"")</f>
        <v/>
      </c>
      <c r="AY499" s="6" t="str">
        <f>IF($W499=AY$4,MAX(AY$1:AY498)+1,"")</f>
        <v/>
      </c>
      <c r="AZ499" s="6" t="str">
        <f>IF($W499=AZ$4,MAX(AZ$1:AZ498)+1,"")</f>
        <v/>
      </c>
      <c r="BA499" s="6" t="str">
        <f>IF($W499=BA$4,MAX(BA$1:BA498)+1,"")</f>
        <v/>
      </c>
      <c r="BB499" s="6" t="str">
        <f>IF($W499=BB$4,MAX(BB$1:BB498)+1,"")</f>
        <v/>
      </c>
      <c r="BC499" s="6" t="str">
        <f>IF($W499=BC$4,MAX(BC$1:BC498)+1,"")</f>
        <v/>
      </c>
      <c r="BD499" s="6" t="str">
        <f>IF($W499=BD$4,MAX(BD$1:BD498)+1,"")</f>
        <v/>
      </c>
      <c r="BE499" s="6" t="str">
        <f>IF($W499=BE$4,MAX(BE$1:BE498)+1,"")</f>
        <v/>
      </c>
      <c r="BF499" s="6" t="str">
        <f>IF($W499=BF$4,MAX(BF$1:BF498)+1,"")</f>
        <v/>
      </c>
      <c r="BG499" s="6" t="str">
        <f>IF($W499=BG$4,MAX(BG$1:BG498)+1,"")</f>
        <v/>
      </c>
      <c r="BH499" s="6" t="str">
        <f>IF($W499=BH$4,MAX(BH$1:BH498)+1,"")</f>
        <v/>
      </c>
      <c r="BI499" s="6" t="str">
        <f>IF($W499=BI$4,MAX(BI$1:BI498)+1,"")</f>
        <v/>
      </c>
      <c r="BJ499" s="6" t="str">
        <f>IF($W499=BJ$4,MAX(BJ$1:BJ498)+1,"")</f>
        <v/>
      </c>
      <c r="BK499" s="6" t="str">
        <f>IF($W499=BK$4,MAX(BK$1:BK498)+1,"")</f>
        <v/>
      </c>
      <c r="BL499" s="6" t="str">
        <f>IF($W499=BL$4,MAX(BL$1:BL498)+1,"")</f>
        <v/>
      </c>
      <c r="BM499" s="6" t="str">
        <f>IF($W499=BM$4,MAX(BM$1:BM498)+1,"")</f>
        <v/>
      </c>
      <c r="BN499" s="6" t="str">
        <f>IF($W499=BN$4,MAX(BN$1:BN498)+1,"")</f>
        <v/>
      </c>
      <c r="BO499" s="6" t="str">
        <f>IF($W499=BO$4,MAX(BO$1:BO498)+1,"")</f>
        <v/>
      </c>
      <c r="BP499" s="6" t="str">
        <f>IF($W499=BP$4,MAX(BP$1:BP498)+1,"")</f>
        <v/>
      </c>
      <c r="BQ499" s="6" t="str">
        <f>IF($W499=BQ$4,MAX(BQ$1:BQ498)+1,"")</f>
        <v/>
      </c>
      <c r="BR499" s="6" t="str">
        <f>IF($W499=BR$4,MAX(BR$1:BR498)+1,"")</f>
        <v/>
      </c>
      <c r="BS499" s="6" t="str">
        <f>IF($W499=BS$4,MAX(BS$1:BS498)+1,"")</f>
        <v/>
      </c>
      <c r="BT499" s="6" t="str">
        <f>IF($W499=BT$4,MAX(BT$1:BT498)+1,"")</f>
        <v/>
      </c>
      <c r="BU499" s="6" t="str">
        <f>IF($W499=BU$4,MAX(BU$1:BU498)+1,"")</f>
        <v/>
      </c>
      <c r="BV499" s="6">
        <f>IF($W499=BV$4,MAX(BV$1:BV498)+1,"")</f>
        <v>2</v>
      </c>
      <c r="BW499" s="6" t="str">
        <f>IF($W499=BW$4,MAX(BW$1:BW498)+1,"")</f>
        <v/>
      </c>
      <c r="BX499" s="6" t="str">
        <f>IF($W499=BX$4,MAX(BX$1:BX498)+1,"")</f>
        <v/>
      </c>
      <c r="BY499" s="6" t="str">
        <f>IF($W499=BY$4,MAX(BY$1:BY498)+1,"")</f>
        <v/>
      </c>
      <c r="BZ499" s="6" t="str">
        <f>IF($W499=BZ$4,MAX(BZ$1:BZ498)+1,"")</f>
        <v/>
      </c>
      <c r="CA499" s="6" t="str">
        <f>IF($W499=CA$4,MAX(CA$1:CA498)+1,"")</f>
        <v/>
      </c>
      <c r="CB499" s="6" t="str">
        <f>IF($W499=CB$4,MAX(CB$1:CB498)+1,"")</f>
        <v/>
      </c>
      <c r="CC499" s="6" t="str">
        <f>IF($W499=CC$4,MAX(CC$1:CC498)+1,"")</f>
        <v/>
      </c>
      <c r="CD499" s="6" t="str">
        <f>IF($W499=CD$4,MAX(CD$1:CD498)+1,"")</f>
        <v/>
      </c>
      <c r="CE499" s="6" t="str">
        <f>IF($W499=CE$4,MAX(CE$1:CE498)+1,"")</f>
        <v/>
      </c>
      <c r="CF499" s="6" t="str">
        <f>IF($W499=CF$4,MAX(CF$1:CF498)+1,"")</f>
        <v/>
      </c>
      <c r="CG499" s="6" t="str">
        <f>IF($W499=CG$4,MAX(CG$1:CG498)+1,"")</f>
        <v/>
      </c>
      <c r="CH499" s="6" t="str">
        <f>IF($W499=CH$4,MAX(CH$1:CH498)+1,"")</f>
        <v/>
      </c>
      <c r="CI499" s="6" t="str">
        <f>IF($W499=CI$4,MAX(CI$1:CI498)+1,"")</f>
        <v/>
      </c>
      <c r="CJ499" s="6" t="str">
        <f>IF($W499=CJ$4,MAX(CJ$1:CJ498)+1,"")</f>
        <v/>
      </c>
      <c r="CK499" s="6" t="str">
        <f>IF($W499=CK$4,MAX(CK$1:CK498)+1,"")</f>
        <v/>
      </c>
      <c r="CL499" s="6" t="str">
        <f>IF($W499=CL$4,MAX(CL$1:CL498)+1,"")</f>
        <v/>
      </c>
      <c r="CM499" s="6" t="str">
        <f>IF($W499=CM$4,MAX(CM$1:CM498)+1,"")</f>
        <v/>
      </c>
      <c r="CN499" s="6" t="str">
        <f>IF($W499=CN$4,MAX(CN$1:CN498)+1,"")</f>
        <v/>
      </c>
      <c r="CO499" s="6" t="str">
        <f>IF($W499=CO$4,MAX(CO$1:CO498)+1,"")</f>
        <v/>
      </c>
      <c r="CP499" s="6" t="str">
        <f>IF($W499=CP$4,MAX(CP$1:CP498)+1,"")</f>
        <v/>
      </c>
      <c r="CQ499" s="6" t="str">
        <f>IF($W499=CQ$4,MAX(CQ$1:CQ498)+1,"")</f>
        <v/>
      </c>
      <c r="CR499" s="6" t="str">
        <f>IF($W499=CR$4,MAX(CR$1:CR498)+1,"")</f>
        <v/>
      </c>
      <c r="CS499" s="6" t="str">
        <f>IF($W499=CS$4,MAX(CS$1:CS498)+1,"")</f>
        <v/>
      </c>
      <c r="CT499" s="5">
        <f t="shared" si="110"/>
        <v>2</v>
      </c>
      <c r="CU499" s="6" t="str">
        <f t="shared" si="111"/>
        <v>1709901794341</v>
      </c>
      <c r="CV499" s="5" t="str">
        <f t="shared" si="112"/>
        <v>นาย</v>
      </c>
      <c r="CW499" s="5" t="str" cm="1">
        <f t="array" ref="CW499">RIGHT(F499,MIN(LEN(SUBSTITUTE(F499,รายชื่อนักเรียนแยกห้อง!$AD$5:$AD$8,""))))</f>
        <v>ปฏิภาณ</v>
      </c>
      <c r="CX499" s="6">
        <f t="shared" si="113"/>
        <v>0</v>
      </c>
      <c r="CY499" s="6" t="str">
        <f t="shared" si="114"/>
        <v/>
      </c>
      <c r="CZ499" s="5" t="str">
        <f t="shared" si="115"/>
        <v>มัธยมศึกษาปีที่ 4/1-0</v>
      </c>
      <c r="DA499" s="5" t="str">
        <f t="shared" si="116"/>
        <v>มัธยมศึกษาปีที่ 4/1-</v>
      </c>
      <c r="DB499" s="6" t="s">
        <v>2941</v>
      </c>
      <c r="DC499" s="6">
        <f>IF(DB499="วิทย์-คณิต (เตรียมวิศวะ)",MAX($DC$1:DC498)+1,"")</f>
        <v>4</v>
      </c>
      <c r="DD499" s="6" t="str">
        <f>IF(DB499="วิทย์-คณิต (วิทยาศาสตร์สุขภาพ)",MAX($DD$1:DD498)+1,"")</f>
        <v/>
      </c>
      <c r="DE499" s="6" t="str">
        <f>IF(DB499="ศิลป์การจัดการธุรกิจการค้าสมัยใหม่",MAX($DE$1:DE498)+1,"")</f>
        <v/>
      </c>
      <c r="DF499" s="6" t="str">
        <f>IF(DB499="ศิลป์ภาษาจีนเพื่อธุรกิจ 4.0",MAX($DF$1:DF498)+1,"")</f>
        <v/>
      </c>
      <c r="DG499" s="6" t="str">
        <f>IF(DB499="ศิลป์ภาษาอังกฤษเพื่อการสื่อสารธุรกิจ",MAX($DG$1:DG498)+1,"")</f>
        <v/>
      </c>
      <c r="DH499" s="6" t="str">
        <f>IF(DB499="นวัตกรรมการจัดการเกษตร",MAX($DH$1:DH498)+1,"")</f>
        <v/>
      </c>
      <c r="DI499" s="5">
        <f t="shared" si="117"/>
        <v>4</v>
      </c>
      <c r="DJ499" s="5" t="str">
        <f t="shared" si="118"/>
        <v>มัธยมศึกษาปีที่ 4/1-6</v>
      </c>
      <c r="DK499" s="5" t="str">
        <f t="shared" si="119"/>
        <v>วิทย์-คณิต (เตรียมวิศวะ)-4</v>
      </c>
      <c r="DL499" s="5" t="str">
        <f t="shared" si="120"/>
        <v>มัธยมศึกษาปีที่ 4</v>
      </c>
    </row>
    <row r="500" spans="1:116">
      <c r="A500" s="5" t="str">
        <f t="shared" si="121"/>
        <v>มัธยมศึกษาปีที่ 4/1-7</v>
      </c>
      <c r="B500" s="5" t="str">
        <f t="shared" si="107"/>
        <v>ช68406-2</v>
      </c>
      <c r="C500" s="5" t="str">
        <f t="shared" si="108"/>
        <v>วิทย์-คณิต (เตรียมวิศวะ)-5</v>
      </c>
      <c r="D500" s="8">
        <v>7</v>
      </c>
      <c r="E500" s="9" t="s">
        <v>1282</v>
      </c>
      <c r="F500" s="3" t="s">
        <v>2126</v>
      </c>
      <c r="G500" s="3" t="s">
        <v>1283</v>
      </c>
      <c r="H500" s="11">
        <v>1</v>
      </c>
      <c r="I500" s="11">
        <v>7</v>
      </c>
      <c r="J500" s="11">
        <v>0</v>
      </c>
      <c r="K500" s="11">
        <v>9</v>
      </c>
      <c r="L500" s="11">
        <v>9</v>
      </c>
      <c r="M500" s="11">
        <v>0</v>
      </c>
      <c r="N500" s="11">
        <v>1</v>
      </c>
      <c r="O500" s="11">
        <v>8</v>
      </c>
      <c r="P500" s="11">
        <v>1</v>
      </c>
      <c r="Q500" s="11">
        <v>5</v>
      </c>
      <c r="R500" s="11">
        <v>3</v>
      </c>
      <c r="S500" s="11">
        <v>4</v>
      </c>
      <c r="T500" s="11">
        <v>9</v>
      </c>
      <c r="U500" s="11" t="s">
        <v>309</v>
      </c>
      <c r="W500" s="6" t="str">
        <f>IF(X500="","",IF(X500=รายชื่อชมรม!$B$33,รายชื่อชมรม!$A$33,IF(X500=รายชื่อชมรม!$B$34,รายชื่อชมรม!$A$34,IF(X500=รายชื่อชมรม!$B$35,รายชื่อชมรม!$A$35,IF(X500=รายชื่อชมรม!$B$36,รายชื่อชมรม!$A$36,IF(X500=รายชื่อชมรม!$B$37,รายชื่อชมรม!$A$37,IF(X500=รายชื่อชมรม!$B$38,รายชื่อชมรม!$A$38,IF(X500=รายชื่อชมรม!$B$39,รายชื่อชมรม!$A$39,IF(X500=รายชื่อชมรม!$B$40,รายชื่อชมรม!$A$40,IF(X500=รายชื่อชมรม!$B$41,รายชื่อชมรม!$A$41,IF(X500=รายชื่อชมรม!$B$42,รายชื่อชมรม!$A$42,"-")))))))))))</f>
        <v>ช68406</v>
      </c>
      <c r="X500" s="6" t="s">
        <v>2330</v>
      </c>
      <c r="Y500" s="6" t="str">
        <f>IF(W500=0,"",IF(W500="-","",IF(W500="","",VLOOKUP(W500,รายชื่อชมรม!$A$3:$F$83,3,FALSE))))</f>
        <v>นายณัฐกฤตา  โต้เคีย</v>
      </c>
      <c r="Z500" s="6" t="str">
        <f>IF(Y500=$Z$4,MAX(Z$1:$Z499)+1,"")</f>
        <v/>
      </c>
      <c r="AA500" s="6" t="str">
        <f>IF($Y500=AA$4,MAX(AA$1:AA499)+1,"")</f>
        <v/>
      </c>
      <c r="AB500" s="6" t="str">
        <f>IF($Y500=AB$4,MAX(AB$1:AB499)+1,"")</f>
        <v/>
      </c>
      <c r="AC500" s="6" t="str">
        <f>IF($Y500=AC$4,MAX(AC$1:AC499)+1,"")</f>
        <v/>
      </c>
      <c r="AD500" s="6" t="str">
        <f>IF($Y500=AD$4,MAX(AD$1:AD499)+1,"")</f>
        <v/>
      </c>
      <c r="AE500" s="6" t="str">
        <f>IF($Y500=AE$4,MAX(AE$1:AE499)+1,"")</f>
        <v/>
      </c>
      <c r="AF500" s="6" t="str">
        <f>IF($Y500=AF$4,MAX(AF$1:AF499)+1,"")</f>
        <v/>
      </c>
      <c r="AG500" s="6" t="str">
        <f>IF($Y500=AG$4,MAX(AG$1:AG499)+1,"")</f>
        <v/>
      </c>
      <c r="AH500" s="6" t="str">
        <f>IF($Y500=AH$4,MAX(AH$1:AH499)+1,"")</f>
        <v/>
      </c>
      <c r="AI500" s="5">
        <f t="shared" si="109"/>
        <v>0</v>
      </c>
      <c r="AK500" s="6" t="str">
        <f>IF($W500=AK$4,MAX(AK$1:AK499)+1,"")</f>
        <v/>
      </c>
      <c r="AL500" s="6" t="str">
        <f>IF($W500=AL$4,MAX(AL$1:AL499)+1,"")</f>
        <v/>
      </c>
      <c r="AM500" s="6" t="str">
        <f>IF($W500=AM$4,MAX(AM$1:AM499)+1,"")</f>
        <v/>
      </c>
      <c r="AN500" s="6" t="str">
        <f>IF($W500=AN$4,MAX(AN$1:AN499)+1,"")</f>
        <v/>
      </c>
      <c r="AO500" s="6" t="str">
        <f>IF($W500=AO$4,MAX(AO$1:AO499)+1,"")</f>
        <v/>
      </c>
      <c r="AP500" s="6" t="str">
        <f>IF($W500=AP$4,MAX(AP$1:AP499)+1,"")</f>
        <v/>
      </c>
      <c r="AQ500" s="6" t="str">
        <f>IF($W500=AQ$4,MAX(AQ$1:AQ499)+1,"")</f>
        <v/>
      </c>
      <c r="AR500" s="6" t="str">
        <f>IF($W500=AR$4,MAX(AR$1:AR499)+1,"")</f>
        <v/>
      </c>
      <c r="AS500" s="6" t="str">
        <f>IF($W500=AS$4,MAX(AS$1:AS499)+1,"")</f>
        <v/>
      </c>
      <c r="AT500" s="6" t="str">
        <f>IF($W500=AT$4,MAX(AT$1:AT499)+1,"")</f>
        <v/>
      </c>
      <c r="AU500" s="6" t="str">
        <f>IF($W500=AU$4,MAX(AU$1:AU499)+1,"")</f>
        <v/>
      </c>
      <c r="AV500" s="6" t="str">
        <f>IF($W500=AV$4,MAX(AV$1:AV499)+1,"")</f>
        <v/>
      </c>
      <c r="AW500" s="6" t="str">
        <f>IF($W500=AW$4,MAX(AW$1:AW499)+1,"")</f>
        <v/>
      </c>
      <c r="AX500" s="6" t="str">
        <f>IF($W500=AX$4,MAX(AX$1:AX499)+1,"")</f>
        <v/>
      </c>
      <c r="AY500" s="6" t="str">
        <f>IF($W500=AY$4,MAX(AY$1:AY499)+1,"")</f>
        <v/>
      </c>
      <c r="AZ500" s="6" t="str">
        <f>IF($W500=AZ$4,MAX(AZ$1:AZ499)+1,"")</f>
        <v/>
      </c>
      <c r="BA500" s="6" t="str">
        <f>IF($W500=BA$4,MAX(BA$1:BA499)+1,"")</f>
        <v/>
      </c>
      <c r="BB500" s="6" t="str">
        <f>IF($W500=BB$4,MAX(BB$1:BB499)+1,"")</f>
        <v/>
      </c>
      <c r="BC500" s="6" t="str">
        <f>IF($W500=BC$4,MAX(BC$1:BC499)+1,"")</f>
        <v/>
      </c>
      <c r="BD500" s="6" t="str">
        <f>IF($W500=BD$4,MAX(BD$1:BD499)+1,"")</f>
        <v/>
      </c>
      <c r="BE500" s="6" t="str">
        <f>IF($W500=BE$4,MAX(BE$1:BE499)+1,"")</f>
        <v/>
      </c>
      <c r="BF500" s="6" t="str">
        <f>IF($W500=BF$4,MAX(BF$1:BF499)+1,"")</f>
        <v/>
      </c>
      <c r="BG500" s="6" t="str">
        <f>IF($W500=BG$4,MAX(BG$1:BG499)+1,"")</f>
        <v/>
      </c>
      <c r="BH500" s="6" t="str">
        <f>IF($W500=BH$4,MAX(BH$1:BH499)+1,"")</f>
        <v/>
      </c>
      <c r="BI500" s="6" t="str">
        <f>IF($W500=BI$4,MAX(BI$1:BI499)+1,"")</f>
        <v/>
      </c>
      <c r="BJ500" s="6" t="str">
        <f>IF($W500=BJ$4,MAX(BJ$1:BJ499)+1,"")</f>
        <v/>
      </c>
      <c r="BK500" s="6" t="str">
        <f>IF($W500=BK$4,MAX(BK$1:BK499)+1,"")</f>
        <v/>
      </c>
      <c r="BL500" s="6" t="str">
        <f>IF($W500=BL$4,MAX(BL$1:BL499)+1,"")</f>
        <v/>
      </c>
      <c r="BM500" s="6" t="str">
        <f>IF($W500=BM$4,MAX(BM$1:BM499)+1,"")</f>
        <v/>
      </c>
      <c r="BN500" s="6" t="str">
        <f>IF($W500=BN$4,MAX(BN$1:BN499)+1,"")</f>
        <v/>
      </c>
      <c r="BO500" s="6" t="str">
        <f>IF($W500=BO$4,MAX(BO$1:BO499)+1,"")</f>
        <v/>
      </c>
      <c r="BP500" s="6" t="str">
        <f>IF($W500=BP$4,MAX(BP$1:BP499)+1,"")</f>
        <v/>
      </c>
      <c r="BQ500" s="6" t="str">
        <f>IF($W500=BQ$4,MAX(BQ$1:BQ499)+1,"")</f>
        <v/>
      </c>
      <c r="BR500" s="6" t="str">
        <f>IF($W500=BR$4,MAX(BR$1:BR499)+1,"")</f>
        <v/>
      </c>
      <c r="BS500" s="6" t="str">
        <f>IF($W500=BS$4,MAX(BS$1:BS499)+1,"")</f>
        <v/>
      </c>
      <c r="BT500" s="6" t="str">
        <f>IF($W500=BT$4,MAX(BT$1:BT499)+1,"")</f>
        <v/>
      </c>
      <c r="BU500" s="6">
        <f>IF($W500=BU$4,MAX(BU$1:BU499)+1,"")</f>
        <v>2</v>
      </c>
      <c r="BV500" s="6" t="str">
        <f>IF($W500=BV$4,MAX(BV$1:BV499)+1,"")</f>
        <v/>
      </c>
      <c r="BW500" s="6" t="str">
        <f>IF($W500=BW$4,MAX(BW$1:BW499)+1,"")</f>
        <v/>
      </c>
      <c r="BX500" s="6" t="str">
        <f>IF($W500=BX$4,MAX(BX$1:BX499)+1,"")</f>
        <v/>
      </c>
      <c r="BY500" s="6" t="str">
        <f>IF($W500=BY$4,MAX(BY$1:BY499)+1,"")</f>
        <v/>
      </c>
      <c r="BZ500" s="6" t="str">
        <f>IF($W500=BZ$4,MAX(BZ$1:BZ499)+1,"")</f>
        <v/>
      </c>
      <c r="CA500" s="6" t="str">
        <f>IF($W500=CA$4,MAX(CA$1:CA499)+1,"")</f>
        <v/>
      </c>
      <c r="CB500" s="6" t="str">
        <f>IF($W500=CB$4,MAX(CB$1:CB499)+1,"")</f>
        <v/>
      </c>
      <c r="CC500" s="6" t="str">
        <f>IF($W500=CC$4,MAX(CC$1:CC499)+1,"")</f>
        <v/>
      </c>
      <c r="CD500" s="6" t="str">
        <f>IF($W500=CD$4,MAX(CD$1:CD499)+1,"")</f>
        <v/>
      </c>
      <c r="CE500" s="6" t="str">
        <f>IF($W500=CE$4,MAX(CE$1:CE499)+1,"")</f>
        <v/>
      </c>
      <c r="CF500" s="6" t="str">
        <f>IF($W500=CF$4,MAX(CF$1:CF499)+1,"")</f>
        <v/>
      </c>
      <c r="CG500" s="6" t="str">
        <f>IF($W500=CG$4,MAX(CG$1:CG499)+1,"")</f>
        <v/>
      </c>
      <c r="CH500" s="6" t="str">
        <f>IF($W500=CH$4,MAX(CH$1:CH499)+1,"")</f>
        <v/>
      </c>
      <c r="CI500" s="6" t="str">
        <f>IF($W500=CI$4,MAX(CI$1:CI499)+1,"")</f>
        <v/>
      </c>
      <c r="CJ500" s="6" t="str">
        <f>IF($W500=CJ$4,MAX(CJ$1:CJ499)+1,"")</f>
        <v/>
      </c>
      <c r="CK500" s="6" t="str">
        <f>IF($W500=CK$4,MAX(CK$1:CK499)+1,"")</f>
        <v/>
      </c>
      <c r="CL500" s="6" t="str">
        <f>IF($W500=CL$4,MAX(CL$1:CL499)+1,"")</f>
        <v/>
      </c>
      <c r="CM500" s="6" t="str">
        <f>IF($W500=CM$4,MAX(CM$1:CM499)+1,"")</f>
        <v/>
      </c>
      <c r="CN500" s="6" t="str">
        <f>IF($W500=CN$4,MAX(CN$1:CN499)+1,"")</f>
        <v/>
      </c>
      <c r="CO500" s="6" t="str">
        <f>IF($W500=CO$4,MAX(CO$1:CO499)+1,"")</f>
        <v/>
      </c>
      <c r="CP500" s="6" t="str">
        <f>IF($W500=CP$4,MAX(CP$1:CP499)+1,"")</f>
        <v/>
      </c>
      <c r="CQ500" s="6" t="str">
        <f>IF($W500=CQ$4,MAX(CQ$1:CQ499)+1,"")</f>
        <v/>
      </c>
      <c r="CR500" s="6" t="str">
        <f>IF($W500=CR$4,MAX(CR$1:CR499)+1,"")</f>
        <v/>
      </c>
      <c r="CS500" s="6" t="str">
        <f>IF($W500=CS$4,MAX(CS$1:CS499)+1,"")</f>
        <v/>
      </c>
      <c r="CT500" s="5">
        <f t="shared" si="110"/>
        <v>2</v>
      </c>
      <c r="CU500" s="6" t="str">
        <f t="shared" si="111"/>
        <v>1709901815349</v>
      </c>
      <c r="CV500" s="5" t="str">
        <f t="shared" si="112"/>
        <v>นาย</v>
      </c>
      <c r="CW500" s="5" t="str" cm="1">
        <f t="array" ref="CW500">RIGHT(F500,MIN(LEN(SUBSTITUTE(F500,รายชื่อนักเรียนแยกห้อง!$AD$5:$AD$8,""))))</f>
        <v>กวินภู</v>
      </c>
      <c r="CX500" s="6">
        <f t="shared" si="113"/>
        <v>0</v>
      </c>
      <c r="CY500" s="6" t="str">
        <f t="shared" si="114"/>
        <v/>
      </c>
      <c r="CZ500" s="5" t="str">
        <f t="shared" si="115"/>
        <v>มัธยมศึกษาปีที่ 4/1-0</v>
      </c>
      <c r="DA500" s="5" t="str">
        <f t="shared" si="116"/>
        <v>มัธยมศึกษาปีที่ 4/1-</v>
      </c>
      <c r="DB500" s="6" t="s">
        <v>2941</v>
      </c>
      <c r="DC500" s="6">
        <f>IF(DB500="วิทย์-คณิต (เตรียมวิศวะ)",MAX($DC$1:DC499)+1,"")</f>
        <v>5</v>
      </c>
      <c r="DD500" s="6" t="str">
        <f>IF(DB500="วิทย์-คณิต (วิทยาศาสตร์สุขภาพ)",MAX($DD$1:DD499)+1,"")</f>
        <v/>
      </c>
      <c r="DE500" s="6" t="str">
        <f>IF(DB500="ศิลป์การจัดการธุรกิจการค้าสมัยใหม่",MAX($DE$1:DE499)+1,"")</f>
        <v/>
      </c>
      <c r="DF500" s="6" t="str">
        <f>IF(DB500="ศิลป์ภาษาจีนเพื่อธุรกิจ 4.0",MAX($DF$1:DF499)+1,"")</f>
        <v/>
      </c>
      <c r="DG500" s="6" t="str">
        <f>IF(DB500="ศิลป์ภาษาอังกฤษเพื่อการสื่อสารธุรกิจ",MAX($DG$1:DG499)+1,"")</f>
        <v/>
      </c>
      <c r="DH500" s="6" t="str">
        <f>IF(DB500="นวัตกรรมการจัดการเกษตร",MAX($DH$1:DH499)+1,"")</f>
        <v/>
      </c>
      <c r="DI500" s="5">
        <f t="shared" si="117"/>
        <v>5</v>
      </c>
      <c r="DJ500" s="5" t="str">
        <f t="shared" si="118"/>
        <v>มัธยมศึกษาปีที่ 4/1-7</v>
      </c>
      <c r="DK500" s="5" t="str">
        <f t="shared" si="119"/>
        <v>วิทย์-คณิต (เตรียมวิศวะ)-5</v>
      </c>
      <c r="DL500" s="5" t="str">
        <f t="shared" si="120"/>
        <v>มัธยมศึกษาปีที่ 4</v>
      </c>
    </row>
    <row r="501" spans="1:116">
      <c r="A501" s="5" t="str">
        <f t="shared" si="121"/>
        <v>มัธยมศึกษาปีที่ 4/1-8</v>
      </c>
      <c r="B501" s="5" t="str">
        <f t="shared" si="107"/>
        <v>-0</v>
      </c>
      <c r="C501" s="5" t="str">
        <f t="shared" si="108"/>
        <v>นวัตกรรมการจัดการเกษตร-1</v>
      </c>
      <c r="D501" s="8">
        <v>8</v>
      </c>
      <c r="E501" s="9" t="s">
        <v>1336</v>
      </c>
      <c r="F501" s="3" t="s">
        <v>2352</v>
      </c>
      <c r="G501" s="3" t="s">
        <v>1337</v>
      </c>
      <c r="H501" s="11">
        <v>1</v>
      </c>
      <c r="I501" s="11">
        <v>7</v>
      </c>
      <c r="J501" s="11">
        <v>0</v>
      </c>
      <c r="K501" s="11">
        <v>9</v>
      </c>
      <c r="L501" s="11">
        <v>9</v>
      </c>
      <c r="M501" s="11">
        <v>0</v>
      </c>
      <c r="N501" s="11">
        <v>1</v>
      </c>
      <c r="O501" s="11">
        <v>8</v>
      </c>
      <c r="P501" s="11">
        <v>1</v>
      </c>
      <c r="Q501" s="11">
        <v>0</v>
      </c>
      <c r="R501" s="11">
        <v>3</v>
      </c>
      <c r="S501" s="11">
        <v>1</v>
      </c>
      <c r="T501" s="11">
        <v>2</v>
      </c>
      <c r="U501" s="11" t="s">
        <v>309</v>
      </c>
      <c r="W501" s="6" t="str">
        <f>IF(X501="","",IF(X501=รายชื่อชมรม!$B$33,รายชื่อชมรม!$A$33,IF(X501=รายชื่อชมรม!$B$34,รายชื่อชมรม!$A$34,IF(X501=รายชื่อชมรม!$B$35,รายชื่อชมรม!$A$35,IF(X501=รายชื่อชมรม!$B$36,รายชื่อชมรม!$A$36,IF(X501=รายชื่อชมรม!$B$37,รายชื่อชมรม!$A$37,IF(X501=รายชื่อชมรม!$B$38,รายชื่อชมรม!$A$38,IF(X501=รายชื่อชมรม!$B$39,รายชื่อชมรม!$A$39,IF(X501=รายชื่อชมรม!$B$40,รายชื่อชมรม!$A$40,IF(X501=รายชื่อชมรม!$B$41,รายชื่อชมรม!$A$41,IF(X501=รายชื่อชมรม!$B$42,รายชื่อชมรม!$A$42,"-")))))))))))</f>
        <v/>
      </c>
      <c r="X501" s="141"/>
      <c r="Y501" s="6" t="str">
        <f>IF(W501=0,"",IF(W501="-","",IF(W501="","",VLOOKUP(W501,รายชื่อชมรม!$A$3:$F$83,3,FALSE))))</f>
        <v/>
      </c>
      <c r="Z501" s="6" t="str">
        <f>IF(Y501=$Z$4,MAX(Z$1:$Z500)+1,"")</f>
        <v/>
      </c>
      <c r="AA501" s="6" t="str">
        <f>IF($Y501=AA$4,MAX(AA$1:AA500)+1,"")</f>
        <v/>
      </c>
      <c r="AB501" s="6" t="str">
        <f>IF($Y501=AB$4,MAX(AB$1:AB500)+1,"")</f>
        <v/>
      </c>
      <c r="AC501" s="6" t="str">
        <f>IF($Y501=AC$4,MAX(AC$1:AC500)+1,"")</f>
        <v/>
      </c>
      <c r="AD501" s="6" t="str">
        <f>IF($Y501=AD$4,MAX(AD$1:AD500)+1,"")</f>
        <v/>
      </c>
      <c r="AE501" s="6" t="str">
        <f>IF($Y501=AE$4,MAX(AE$1:AE500)+1,"")</f>
        <v/>
      </c>
      <c r="AF501" s="6" t="str">
        <f>IF($Y501=AF$4,MAX(AF$1:AF500)+1,"")</f>
        <v/>
      </c>
      <c r="AG501" s="6" t="str">
        <f>IF($Y501=AG$4,MAX(AG$1:AG500)+1,"")</f>
        <v/>
      </c>
      <c r="AH501" s="6" t="str">
        <f>IF($Y501=AH$4,MAX(AH$1:AH500)+1,"")</f>
        <v/>
      </c>
      <c r="AI501" s="5">
        <f t="shared" si="109"/>
        <v>0</v>
      </c>
      <c r="AK501" s="6" t="str">
        <f>IF($W501=AK$4,MAX(AK$1:AK500)+1,"")</f>
        <v/>
      </c>
      <c r="AL501" s="6" t="str">
        <f>IF($W501=AL$4,MAX(AL$1:AL500)+1,"")</f>
        <v/>
      </c>
      <c r="AM501" s="6" t="str">
        <f>IF($W501=AM$4,MAX(AM$1:AM500)+1,"")</f>
        <v/>
      </c>
      <c r="AN501" s="6" t="str">
        <f>IF($W501=AN$4,MAX(AN$1:AN500)+1,"")</f>
        <v/>
      </c>
      <c r="AO501" s="6" t="str">
        <f>IF($W501=AO$4,MAX(AO$1:AO500)+1,"")</f>
        <v/>
      </c>
      <c r="AP501" s="6" t="str">
        <f>IF($W501=AP$4,MAX(AP$1:AP500)+1,"")</f>
        <v/>
      </c>
      <c r="AQ501" s="6" t="str">
        <f>IF($W501=AQ$4,MAX(AQ$1:AQ500)+1,"")</f>
        <v/>
      </c>
      <c r="AR501" s="6" t="str">
        <f>IF($W501=AR$4,MAX(AR$1:AR500)+1,"")</f>
        <v/>
      </c>
      <c r="AS501" s="6" t="str">
        <f>IF($W501=AS$4,MAX(AS$1:AS500)+1,"")</f>
        <v/>
      </c>
      <c r="AT501" s="6" t="str">
        <f>IF($W501=AT$4,MAX(AT$1:AT500)+1,"")</f>
        <v/>
      </c>
      <c r="AU501" s="6" t="str">
        <f>IF($W501=AU$4,MAX(AU$1:AU500)+1,"")</f>
        <v/>
      </c>
      <c r="AV501" s="6" t="str">
        <f>IF($W501=AV$4,MAX(AV$1:AV500)+1,"")</f>
        <v/>
      </c>
      <c r="AW501" s="6" t="str">
        <f>IF($W501=AW$4,MAX(AW$1:AW500)+1,"")</f>
        <v/>
      </c>
      <c r="AX501" s="6" t="str">
        <f>IF($W501=AX$4,MAX(AX$1:AX500)+1,"")</f>
        <v/>
      </c>
      <c r="AY501" s="6" t="str">
        <f>IF($W501=AY$4,MAX(AY$1:AY500)+1,"")</f>
        <v/>
      </c>
      <c r="AZ501" s="6" t="str">
        <f>IF($W501=AZ$4,MAX(AZ$1:AZ500)+1,"")</f>
        <v/>
      </c>
      <c r="BA501" s="6" t="str">
        <f>IF($W501=BA$4,MAX(BA$1:BA500)+1,"")</f>
        <v/>
      </c>
      <c r="BB501" s="6" t="str">
        <f>IF($W501=BB$4,MAX(BB$1:BB500)+1,"")</f>
        <v/>
      </c>
      <c r="BC501" s="6" t="str">
        <f>IF($W501=BC$4,MAX(BC$1:BC500)+1,"")</f>
        <v/>
      </c>
      <c r="BD501" s="6" t="str">
        <f>IF($W501=BD$4,MAX(BD$1:BD500)+1,"")</f>
        <v/>
      </c>
      <c r="BE501" s="6" t="str">
        <f>IF($W501=BE$4,MAX(BE$1:BE500)+1,"")</f>
        <v/>
      </c>
      <c r="BF501" s="6" t="str">
        <f>IF($W501=BF$4,MAX(BF$1:BF500)+1,"")</f>
        <v/>
      </c>
      <c r="BG501" s="6" t="str">
        <f>IF($W501=BG$4,MAX(BG$1:BG500)+1,"")</f>
        <v/>
      </c>
      <c r="BH501" s="6" t="str">
        <f>IF($W501=BH$4,MAX(BH$1:BH500)+1,"")</f>
        <v/>
      </c>
      <c r="BI501" s="6" t="str">
        <f>IF($W501=BI$4,MAX(BI$1:BI500)+1,"")</f>
        <v/>
      </c>
      <c r="BJ501" s="6" t="str">
        <f>IF($W501=BJ$4,MAX(BJ$1:BJ500)+1,"")</f>
        <v/>
      </c>
      <c r="BK501" s="6" t="str">
        <f>IF($W501=BK$4,MAX(BK$1:BK500)+1,"")</f>
        <v/>
      </c>
      <c r="BL501" s="6" t="str">
        <f>IF($W501=BL$4,MAX(BL$1:BL500)+1,"")</f>
        <v/>
      </c>
      <c r="BM501" s="6" t="str">
        <f>IF($W501=BM$4,MAX(BM$1:BM500)+1,"")</f>
        <v/>
      </c>
      <c r="BN501" s="6" t="str">
        <f>IF($W501=BN$4,MAX(BN$1:BN500)+1,"")</f>
        <v/>
      </c>
      <c r="BO501" s="6" t="str">
        <f>IF($W501=BO$4,MAX(BO$1:BO500)+1,"")</f>
        <v/>
      </c>
      <c r="BP501" s="6" t="str">
        <f>IF($W501=BP$4,MAX(BP$1:BP500)+1,"")</f>
        <v/>
      </c>
      <c r="BQ501" s="6" t="str">
        <f>IF($W501=BQ$4,MAX(BQ$1:BQ500)+1,"")</f>
        <v/>
      </c>
      <c r="BR501" s="6" t="str">
        <f>IF($W501=BR$4,MAX(BR$1:BR500)+1,"")</f>
        <v/>
      </c>
      <c r="BS501" s="6" t="str">
        <f>IF($W501=BS$4,MAX(BS$1:BS500)+1,"")</f>
        <v/>
      </c>
      <c r="BT501" s="6" t="str">
        <f>IF($W501=BT$4,MAX(BT$1:BT500)+1,"")</f>
        <v/>
      </c>
      <c r="BU501" s="6" t="str">
        <f>IF($W501=BU$4,MAX(BU$1:BU500)+1,"")</f>
        <v/>
      </c>
      <c r="BV501" s="6" t="str">
        <f>IF($W501=BV$4,MAX(BV$1:BV500)+1,"")</f>
        <v/>
      </c>
      <c r="BW501" s="6" t="str">
        <f>IF($W501=BW$4,MAX(BW$1:BW500)+1,"")</f>
        <v/>
      </c>
      <c r="BX501" s="6" t="str">
        <f>IF($W501=BX$4,MAX(BX$1:BX500)+1,"")</f>
        <v/>
      </c>
      <c r="BY501" s="6" t="str">
        <f>IF($W501=BY$4,MAX(BY$1:BY500)+1,"")</f>
        <v/>
      </c>
      <c r="BZ501" s="6" t="str">
        <f>IF($W501=BZ$4,MAX(BZ$1:BZ500)+1,"")</f>
        <v/>
      </c>
      <c r="CA501" s="6" t="str">
        <f>IF($W501=CA$4,MAX(CA$1:CA500)+1,"")</f>
        <v/>
      </c>
      <c r="CB501" s="6" t="str">
        <f>IF($W501=CB$4,MAX(CB$1:CB500)+1,"")</f>
        <v/>
      </c>
      <c r="CC501" s="6" t="str">
        <f>IF($W501=CC$4,MAX(CC$1:CC500)+1,"")</f>
        <v/>
      </c>
      <c r="CD501" s="6" t="str">
        <f>IF($W501=CD$4,MAX(CD$1:CD500)+1,"")</f>
        <v/>
      </c>
      <c r="CE501" s="6" t="str">
        <f>IF($W501=CE$4,MAX(CE$1:CE500)+1,"")</f>
        <v/>
      </c>
      <c r="CF501" s="6" t="str">
        <f>IF($W501=CF$4,MAX(CF$1:CF500)+1,"")</f>
        <v/>
      </c>
      <c r="CG501" s="6" t="str">
        <f>IF($W501=CG$4,MAX(CG$1:CG500)+1,"")</f>
        <v/>
      </c>
      <c r="CH501" s="6" t="str">
        <f>IF($W501=CH$4,MAX(CH$1:CH500)+1,"")</f>
        <v/>
      </c>
      <c r="CI501" s="6" t="str">
        <f>IF($W501=CI$4,MAX(CI$1:CI500)+1,"")</f>
        <v/>
      </c>
      <c r="CJ501" s="6" t="str">
        <f>IF($W501=CJ$4,MAX(CJ$1:CJ500)+1,"")</f>
        <v/>
      </c>
      <c r="CK501" s="6" t="str">
        <f>IF($W501=CK$4,MAX(CK$1:CK500)+1,"")</f>
        <v/>
      </c>
      <c r="CL501" s="6" t="str">
        <f>IF($W501=CL$4,MAX(CL$1:CL500)+1,"")</f>
        <v/>
      </c>
      <c r="CM501" s="6" t="str">
        <f>IF($W501=CM$4,MAX(CM$1:CM500)+1,"")</f>
        <v/>
      </c>
      <c r="CN501" s="6" t="str">
        <f>IF($W501=CN$4,MAX(CN$1:CN500)+1,"")</f>
        <v/>
      </c>
      <c r="CO501" s="6" t="str">
        <f>IF($W501=CO$4,MAX(CO$1:CO500)+1,"")</f>
        <v/>
      </c>
      <c r="CP501" s="6" t="str">
        <f>IF($W501=CP$4,MAX(CP$1:CP500)+1,"")</f>
        <v/>
      </c>
      <c r="CQ501" s="6" t="str">
        <f>IF($W501=CQ$4,MAX(CQ$1:CQ500)+1,"")</f>
        <v/>
      </c>
      <c r="CR501" s="6" t="str">
        <f>IF($W501=CR$4,MAX(CR$1:CR500)+1,"")</f>
        <v/>
      </c>
      <c r="CS501" s="6" t="str">
        <f>IF($W501=CS$4,MAX(CS$1:CS500)+1,"")</f>
        <v/>
      </c>
      <c r="CT501" s="5">
        <f t="shared" si="110"/>
        <v>0</v>
      </c>
      <c r="CU501" s="6" t="str">
        <f t="shared" si="111"/>
        <v>1709901810312</v>
      </c>
      <c r="CV501" s="5" t="str">
        <f t="shared" si="112"/>
        <v>นาย</v>
      </c>
      <c r="CW501" s="5" t="str" cm="1">
        <f t="array" ref="CW501">RIGHT(F501,MIN(LEN(SUBSTITUTE(F501,รายชื่อนักเรียนแยกห้อง!$AD$5:$AD$8,""))))</f>
        <v>วสธร</v>
      </c>
      <c r="CX501" s="6">
        <f t="shared" si="113"/>
        <v>0</v>
      </c>
      <c r="CY501" s="6" t="str">
        <f t="shared" si="114"/>
        <v/>
      </c>
      <c r="CZ501" s="5" t="str">
        <f t="shared" si="115"/>
        <v>มัธยมศึกษาปีที่ 4/1-0</v>
      </c>
      <c r="DA501" s="5" t="str">
        <f t="shared" si="116"/>
        <v>มัธยมศึกษาปีที่ 4/1-</v>
      </c>
      <c r="DB501" s="6" t="s">
        <v>2937</v>
      </c>
      <c r="DC501" s="6" t="str">
        <f>IF(DB501="วิทย์-คณิต (เตรียมวิศวะ)",MAX($DC$1:DC500)+1,"")</f>
        <v/>
      </c>
      <c r="DD501" s="6" t="str">
        <f>IF(DB501="วิทย์-คณิต (วิทยาศาสตร์สุขภาพ)",MAX($DD$1:DD500)+1,"")</f>
        <v/>
      </c>
      <c r="DE501" s="6" t="str">
        <f>IF(DB501="ศิลป์การจัดการธุรกิจการค้าสมัยใหม่",MAX($DE$1:DE500)+1,"")</f>
        <v/>
      </c>
      <c r="DF501" s="6" t="str">
        <f>IF(DB501="ศิลป์ภาษาจีนเพื่อธุรกิจ 4.0",MAX($DF$1:DF500)+1,"")</f>
        <v/>
      </c>
      <c r="DG501" s="6" t="str">
        <f>IF(DB501="ศิลป์ภาษาอังกฤษเพื่อการสื่อสารธุรกิจ",MAX($DG$1:DG500)+1,"")</f>
        <v/>
      </c>
      <c r="DH501" s="6">
        <f>IF(DB501="นวัตกรรมการจัดการเกษตร",MAX($DH$1:DH500)+1,"")</f>
        <v>1</v>
      </c>
      <c r="DI501" s="5">
        <f t="shared" si="117"/>
        <v>1</v>
      </c>
      <c r="DJ501" s="5" t="str">
        <f t="shared" si="118"/>
        <v>มัธยมศึกษาปีที่ 4/1-8</v>
      </c>
      <c r="DK501" s="5" t="str">
        <f t="shared" si="119"/>
        <v>นวัตกรรมการจัดการเกษตร-1</v>
      </c>
      <c r="DL501" s="5" t="str">
        <f t="shared" si="120"/>
        <v>มัธยมศึกษาปีที่ 4</v>
      </c>
    </row>
    <row r="502" spans="1:116">
      <c r="A502" s="5" t="str">
        <f t="shared" si="121"/>
        <v>มัธยมศึกษาปีที่ 4/1-9</v>
      </c>
      <c r="B502" s="5" t="str">
        <f t="shared" si="107"/>
        <v>ช68407-3</v>
      </c>
      <c r="C502" s="5" t="str">
        <f t="shared" si="108"/>
        <v>วิทย์-คณิต (เตรียมวิศวะ)-6</v>
      </c>
      <c r="D502" s="8">
        <v>9</v>
      </c>
      <c r="E502" s="9" t="s">
        <v>2052</v>
      </c>
      <c r="F502" s="3" t="s">
        <v>2128</v>
      </c>
      <c r="G502" s="3" t="s">
        <v>2349</v>
      </c>
      <c r="H502" s="11">
        <v>1</v>
      </c>
      <c r="I502" s="11">
        <v>1</v>
      </c>
      <c r="J502" s="11">
        <v>0</v>
      </c>
      <c r="K502" s="11">
        <v>4</v>
      </c>
      <c r="L502" s="11">
        <v>0</v>
      </c>
      <c r="M502" s="11">
        <v>0</v>
      </c>
      <c r="N502" s="11">
        <v>0</v>
      </c>
      <c r="O502" s="11">
        <v>2</v>
      </c>
      <c r="P502" s="11">
        <v>6</v>
      </c>
      <c r="Q502" s="11">
        <v>1</v>
      </c>
      <c r="R502" s="11">
        <v>8</v>
      </c>
      <c r="S502" s="11">
        <v>3</v>
      </c>
      <c r="T502" s="11">
        <v>2</v>
      </c>
      <c r="U502" s="11" t="s">
        <v>309</v>
      </c>
      <c r="W502" s="6" t="str">
        <f>IF(X502="","",IF(X502=รายชื่อชมรม!$B$33,รายชื่อชมรม!$A$33,IF(X502=รายชื่อชมรม!$B$34,รายชื่อชมรม!$A$34,IF(X502=รายชื่อชมรม!$B$35,รายชื่อชมรม!$A$35,IF(X502=รายชื่อชมรม!$B$36,รายชื่อชมรม!$A$36,IF(X502=รายชื่อชมรม!$B$37,รายชื่อชมรม!$A$37,IF(X502=รายชื่อชมรม!$B$38,รายชื่อชมรม!$A$38,IF(X502=รายชื่อชมรม!$B$39,รายชื่อชมรม!$A$39,IF(X502=รายชื่อชมรม!$B$40,รายชื่อชมรม!$A$40,IF(X502=รายชื่อชมรม!$B$41,รายชื่อชมรม!$A$41,IF(X502=รายชื่อชมรม!$B$42,รายชื่อชมรม!$A$42,"-")))))))))))</f>
        <v>ช68407</v>
      </c>
      <c r="X502" s="6" t="s">
        <v>1541</v>
      </c>
      <c r="Y502" s="6" t="str">
        <f>IF(W502=0,"",IF(W502="-","",IF(W502="","",VLOOKUP(W502,รายชื่อชมรม!$A$3:$F$83,3,FALSE))))</f>
        <v>สิบเอกชัยวัฒน์  เรืองไกรศิลป์</v>
      </c>
      <c r="Z502" s="6" t="str">
        <f>IF(Y502=$Z$4,MAX(Z$1:$Z501)+1,"")</f>
        <v/>
      </c>
      <c r="AA502" s="6" t="str">
        <f>IF($Y502=AA$4,MAX(AA$1:AA501)+1,"")</f>
        <v/>
      </c>
      <c r="AB502" s="6" t="str">
        <f>IF($Y502=AB$4,MAX(AB$1:AB501)+1,"")</f>
        <v/>
      </c>
      <c r="AC502" s="6" t="str">
        <f>IF($Y502=AC$4,MAX(AC$1:AC501)+1,"")</f>
        <v/>
      </c>
      <c r="AD502" s="6" t="str">
        <f>IF($Y502=AD$4,MAX(AD$1:AD501)+1,"")</f>
        <v/>
      </c>
      <c r="AE502" s="6" t="str">
        <f>IF($Y502=AE$4,MAX(AE$1:AE501)+1,"")</f>
        <v/>
      </c>
      <c r="AF502" s="6" t="str">
        <f>IF($Y502=AF$4,MAX(AF$1:AF501)+1,"")</f>
        <v/>
      </c>
      <c r="AG502" s="6" t="str">
        <f>IF($Y502=AG$4,MAX(AG$1:AG501)+1,"")</f>
        <v/>
      </c>
      <c r="AH502" s="6" t="str">
        <f>IF($Y502=AH$4,MAX(AH$1:AH501)+1,"")</f>
        <v/>
      </c>
      <c r="AI502" s="5">
        <f t="shared" si="109"/>
        <v>0</v>
      </c>
      <c r="AK502" s="6" t="str">
        <f>IF($W502=AK$4,MAX(AK$1:AK501)+1,"")</f>
        <v/>
      </c>
      <c r="AL502" s="6" t="str">
        <f>IF($W502=AL$4,MAX(AL$1:AL501)+1,"")</f>
        <v/>
      </c>
      <c r="AM502" s="6" t="str">
        <f>IF($W502=AM$4,MAX(AM$1:AM501)+1,"")</f>
        <v/>
      </c>
      <c r="AN502" s="6" t="str">
        <f>IF($W502=AN$4,MAX(AN$1:AN501)+1,"")</f>
        <v/>
      </c>
      <c r="AO502" s="6" t="str">
        <f>IF($W502=AO$4,MAX(AO$1:AO501)+1,"")</f>
        <v/>
      </c>
      <c r="AP502" s="6" t="str">
        <f>IF($W502=AP$4,MAX(AP$1:AP501)+1,"")</f>
        <v/>
      </c>
      <c r="AQ502" s="6" t="str">
        <f>IF($W502=AQ$4,MAX(AQ$1:AQ501)+1,"")</f>
        <v/>
      </c>
      <c r="AR502" s="6" t="str">
        <f>IF($W502=AR$4,MAX(AR$1:AR501)+1,"")</f>
        <v/>
      </c>
      <c r="AS502" s="6" t="str">
        <f>IF($W502=AS$4,MAX(AS$1:AS501)+1,"")</f>
        <v/>
      </c>
      <c r="AT502" s="6" t="str">
        <f>IF($W502=AT$4,MAX(AT$1:AT501)+1,"")</f>
        <v/>
      </c>
      <c r="AU502" s="6" t="str">
        <f>IF($W502=AU$4,MAX(AU$1:AU501)+1,"")</f>
        <v/>
      </c>
      <c r="AV502" s="6" t="str">
        <f>IF($W502=AV$4,MAX(AV$1:AV501)+1,"")</f>
        <v/>
      </c>
      <c r="AW502" s="6" t="str">
        <f>IF($W502=AW$4,MAX(AW$1:AW501)+1,"")</f>
        <v/>
      </c>
      <c r="AX502" s="6" t="str">
        <f>IF($W502=AX$4,MAX(AX$1:AX501)+1,"")</f>
        <v/>
      </c>
      <c r="AY502" s="6" t="str">
        <f>IF($W502=AY$4,MAX(AY$1:AY501)+1,"")</f>
        <v/>
      </c>
      <c r="AZ502" s="6" t="str">
        <f>IF($W502=AZ$4,MAX(AZ$1:AZ501)+1,"")</f>
        <v/>
      </c>
      <c r="BA502" s="6" t="str">
        <f>IF($W502=BA$4,MAX(BA$1:BA501)+1,"")</f>
        <v/>
      </c>
      <c r="BB502" s="6" t="str">
        <f>IF($W502=BB$4,MAX(BB$1:BB501)+1,"")</f>
        <v/>
      </c>
      <c r="BC502" s="6" t="str">
        <f>IF($W502=BC$4,MAX(BC$1:BC501)+1,"")</f>
        <v/>
      </c>
      <c r="BD502" s="6" t="str">
        <f>IF($W502=BD$4,MAX(BD$1:BD501)+1,"")</f>
        <v/>
      </c>
      <c r="BE502" s="6" t="str">
        <f>IF($W502=BE$4,MAX(BE$1:BE501)+1,"")</f>
        <v/>
      </c>
      <c r="BF502" s="6" t="str">
        <f>IF($W502=BF$4,MAX(BF$1:BF501)+1,"")</f>
        <v/>
      </c>
      <c r="BG502" s="6" t="str">
        <f>IF($W502=BG$4,MAX(BG$1:BG501)+1,"")</f>
        <v/>
      </c>
      <c r="BH502" s="6" t="str">
        <f>IF($W502=BH$4,MAX(BH$1:BH501)+1,"")</f>
        <v/>
      </c>
      <c r="BI502" s="6" t="str">
        <f>IF($W502=BI$4,MAX(BI$1:BI501)+1,"")</f>
        <v/>
      </c>
      <c r="BJ502" s="6" t="str">
        <f>IF($W502=BJ$4,MAX(BJ$1:BJ501)+1,"")</f>
        <v/>
      </c>
      <c r="BK502" s="6" t="str">
        <f>IF($W502=BK$4,MAX(BK$1:BK501)+1,"")</f>
        <v/>
      </c>
      <c r="BL502" s="6" t="str">
        <f>IF($W502=BL$4,MAX(BL$1:BL501)+1,"")</f>
        <v/>
      </c>
      <c r="BM502" s="6" t="str">
        <f>IF($W502=BM$4,MAX(BM$1:BM501)+1,"")</f>
        <v/>
      </c>
      <c r="BN502" s="6" t="str">
        <f>IF($W502=BN$4,MAX(BN$1:BN501)+1,"")</f>
        <v/>
      </c>
      <c r="BO502" s="6" t="str">
        <f>IF($W502=BO$4,MAX(BO$1:BO501)+1,"")</f>
        <v/>
      </c>
      <c r="BP502" s="6" t="str">
        <f>IF($W502=BP$4,MAX(BP$1:BP501)+1,"")</f>
        <v/>
      </c>
      <c r="BQ502" s="6" t="str">
        <f>IF($W502=BQ$4,MAX(BQ$1:BQ501)+1,"")</f>
        <v/>
      </c>
      <c r="BR502" s="6" t="str">
        <f>IF($W502=BR$4,MAX(BR$1:BR501)+1,"")</f>
        <v/>
      </c>
      <c r="BS502" s="6" t="str">
        <f>IF($W502=BS$4,MAX(BS$1:BS501)+1,"")</f>
        <v/>
      </c>
      <c r="BT502" s="6" t="str">
        <f>IF($W502=BT$4,MAX(BT$1:BT501)+1,"")</f>
        <v/>
      </c>
      <c r="BU502" s="6" t="str">
        <f>IF($W502=BU$4,MAX(BU$1:BU501)+1,"")</f>
        <v/>
      </c>
      <c r="BV502" s="6">
        <f>IF($W502=BV$4,MAX(BV$1:BV501)+1,"")</f>
        <v>3</v>
      </c>
      <c r="BW502" s="6" t="str">
        <f>IF($W502=BW$4,MAX(BW$1:BW501)+1,"")</f>
        <v/>
      </c>
      <c r="BX502" s="6" t="str">
        <f>IF($W502=BX$4,MAX(BX$1:BX501)+1,"")</f>
        <v/>
      </c>
      <c r="BY502" s="6" t="str">
        <f>IF($W502=BY$4,MAX(BY$1:BY501)+1,"")</f>
        <v/>
      </c>
      <c r="BZ502" s="6" t="str">
        <f>IF($W502=BZ$4,MAX(BZ$1:BZ501)+1,"")</f>
        <v/>
      </c>
      <c r="CA502" s="6" t="str">
        <f>IF($W502=CA$4,MAX(CA$1:CA501)+1,"")</f>
        <v/>
      </c>
      <c r="CB502" s="6" t="str">
        <f>IF($W502=CB$4,MAX(CB$1:CB501)+1,"")</f>
        <v/>
      </c>
      <c r="CC502" s="6" t="str">
        <f>IF($W502=CC$4,MAX(CC$1:CC501)+1,"")</f>
        <v/>
      </c>
      <c r="CD502" s="6" t="str">
        <f>IF($W502=CD$4,MAX(CD$1:CD501)+1,"")</f>
        <v/>
      </c>
      <c r="CE502" s="6" t="str">
        <f>IF($W502=CE$4,MAX(CE$1:CE501)+1,"")</f>
        <v/>
      </c>
      <c r="CF502" s="6" t="str">
        <f>IF($W502=CF$4,MAX(CF$1:CF501)+1,"")</f>
        <v/>
      </c>
      <c r="CG502" s="6" t="str">
        <f>IF($W502=CG$4,MAX(CG$1:CG501)+1,"")</f>
        <v/>
      </c>
      <c r="CH502" s="6" t="str">
        <f>IF($W502=CH$4,MAX(CH$1:CH501)+1,"")</f>
        <v/>
      </c>
      <c r="CI502" s="6" t="str">
        <f>IF($W502=CI$4,MAX(CI$1:CI501)+1,"")</f>
        <v/>
      </c>
      <c r="CJ502" s="6" t="str">
        <f>IF($W502=CJ$4,MAX(CJ$1:CJ501)+1,"")</f>
        <v/>
      </c>
      <c r="CK502" s="6" t="str">
        <f>IF($W502=CK$4,MAX(CK$1:CK501)+1,"")</f>
        <v/>
      </c>
      <c r="CL502" s="6" t="str">
        <f>IF($W502=CL$4,MAX(CL$1:CL501)+1,"")</f>
        <v/>
      </c>
      <c r="CM502" s="6" t="str">
        <f>IF($W502=CM$4,MAX(CM$1:CM501)+1,"")</f>
        <v/>
      </c>
      <c r="CN502" s="6" t="str">
        <f>IF($W502=CN$4,MAX(CN$1:CN501)+1,"")</f>
        <v/>
      </c>
      <c r="CO502" s="6" t="str">
        <f>IF($W502=CO$4,MAX(CO$1:CO501)+1,"")</f>
        <v/>
      </c>
      <c r="CP502" s="6" t="str">
        <f>IF($W502=CP$4,MAX(CP$1:CP501)+1,"")</f>
        <v/>
      </c>
      <c r="CQ502" s="6" t="str">
        <f>IF($W502=CQ$4,MAX(CQ$1:CQ501)+1,"")</f>
        <v/>
      </c>
      <c r="CR502" s="6" t="str">
        <f>IF($W502=CR$4,MAX(CR$1:CR501)+1,"")</f>
        <v/>
      </c>
      <c r="CS502" s="6" t="str">
        <f>IF($W502=CS$4,MAX(CS$1:CS501)+1,"")</f>
        <v/>
      </c>
      <c r="CT502" s="5">
        <f t="shared" si="110"/>
        <v>3</v>
      </c>
      <c r="CU502" s="6" t="str">
        <f t="shared" si="111"/>
        <v>1104000261832</v>
      </c>
      <c r="CV502" s="5" t="str">
        <f t="shared" si="112"/>
        <v>นาย</v>
      </c>
      <c r="CW502" s="5" t="str" cm="1">
        <f t="array" ref="CW502">RIGHT(F502,MIN(LEN(SUBSTITUTE(F502,รายชื่อนักเรียนแยกห้อง!$AD$5:$AD$8,""))))</f>
        <v>ธีร์ปกรณ์</v>
      </c>
      <c r="CX502" s="6">
        <f t="shared" si="113"/>
        <v>0</v>
      </c>
      <c r="CY502" s="6" t="str">
        <f t="shared" si="114"/>
        <v/>
      </c>
      <c r="CZ502" s="5" t="str">
        <f t="shared" si="115"/>
        <v>มัธยมศึกษาปีที่ 4/1-0</v>
      </c>
      <c r="DA502" s="5" t="str">
        <f t="shared" si="116"/>
        <v>มัธยมศึกษาปีที่ 4/1-</v>
      </c>
      <c r="DB502" s="6" t="s">
        <v>2941</v>
      </c>
      <c r="DC502" s="6">
        <f>IF(DB502="วิทย์-คณิต (เตรียมวิศวะ)",MAX($DC$1:DC501)+1,"")</f>
        <v>6</v>
      </c>
      <c r="DD502" s="6" t="str">
        <f>IF(DB502="วิทย์-คณิต (วิทยาศาสตร์สุขภาพ)",MAX($DD$1:DD501)+1,"")</f>
        <v/>
      </c>
      <c r="DE502" s="6" t="str">
        <f>IF(DB502="ศิลป์การจัดการธุรกิจการค้าสมัยใหม่",MAX($DE$1:DE501)+1,"")</f>
        <v/>
      </c>
      <c r="DF502" s="6" t="str">
        <f>IF(DB502="ศิลป์ภาษาจีนเพื่อธุรกิจ 4.0",MAX($DF$1:DF501)+1,"")</f>
        <v/>
      </c>
      <c r="DG502" s="6" t="str">
        <f>IF(DB502="ศิลป์ภาษาอังกฤษเพื่อการสื่อสารธุรกิจ",MAX($DG$1:DG501)+1,"")</f>
        <v/>
      </c>
      <c r="DH502" s="6" t="str">
        <f>IF(DB502="นวัตกรรมการจัดการเกษตร",MAX($DH$1:DH501)+1,"")</f>
        <v/>
      </c>
      <c r="DI502" s="5">
        <f t="shared" si="117"/>
        <v>6</v>
      </c>
      <c r="DJ502" s="5" t="str">
        <f t="shared" si="118"/>
        <v>มัธยมศึกษาปีที่ 4/1-9</v>
      </c>
      <c r="DK502" s="5" t="str">
        <f t="shared" si="119"/>
        <v>วิทย์-คณิต (เตรียมวิศวะ)-6</v>
      </c>
      <c r="DL502" s="5" t="str">
        <f t="shared" si="120"/>
        <v>มัธยมศึกษาปีที่ 4</v>
      </c>
    </row>
    <row r="503" spans="1:116">
      <c r="A503" s="5" t="str">
        <f t="shared" si="121"/>
        <v>มัธยมศึกษาปีที่ 4/1-10</v>
      </c>
      <c r="B503" s="5" t="str">
        <f t="shared" si="107"/>
        <v>ช68403-1</v>
      </c>
      <c r="C503" s="5" t="str">
        <f t="shared" si="108"/>
        <v>วิทย์-คณิต (เตรียมวิศวะ)-7</v>
      </c>
      <c r="D503" s="8">
        <v>10</v>
      </c>
      <c r="E503" s="9" t="s">
        <v>2068</v>
      </c>
      <c r="F503" s="3" t="s">
        <v>2130</v>
      </c>
      <c r="G503" s="3" t="s">
        <v>2131</v>
      </c>
      <c r="H503" s="11">
        <v>1</v>
      </c>
      <c r="I503" s="11">
        <v>7</v>
      </c>
      <c r="J503" s="11">
        <v>0</v>
      </c>
      <c r="K503" s="11">
        <v>9</v>
      </c>
      <c r="L503" s="11">
        <v>9</v>
      </c>
      <c r="M503" s="11">
        <v>0</v>
      </c>
      <c r="N503" s="11">
        <v>1</v>
      </c>
      <c r="O503" s="11">
        <v>8</v>
      </c>
      <c r="P503" s="11">
        <v>2</v>
      </c>
      <c r="Q503" s="11">
        <v>6</v>
      </c>
      <c r="R503" s="11">
        <v>5</v>
      </c>
      <c r="S503" s="11">
        <v>5</v>
      </c>
      <c r="T503" s="11">
        <v>3</v>
      </c>
      <c r="U503" s="11" t="s">
        <v>309</v>
      </c>
      <c r="W503" s="6" t="str">
        <f>IF(X503="","",IF(X503=รายชื่อชมรม!$B$33,รายชื่อชมรม!$A$33,IF(X503=รายชื่อชมรม!$B$34,รายชื่อชมรม!$A$34,IF(X503=รายชื่อชมรม!$B$35,รายชื่อชมรม!$A$35,IF(X503=รายชื่อชมรม!$B$36,รายชื่อชมรม!$A$36,IF(X503=รายชื่อชมรม!$B$37,รายชื่อชมรม!$A$37,IF(X503=รายชื่อชมรม!$B$38,รายชื่อชมรม!$A$38,IF(X503=รายชื่อชมรม!$B$39,รายชื่อชมรม!$A$39,IF(X503=รายชื่อชมรม!$B$40,รายชื่อชมรม!$A$40,IF(X503=รายชื่อชมรม!$B$41,รายชื่อชมรม!$A$41,IF(X503=รายชื่อชมรม!$B$42,รายชื่อชมรม!$A$42,"-")))))))))))</f>
        <v>ช68403</v>
      </c>
      <c r="X503" s="6" t="s">
        <v>2313</v>
      </c>
      <c r="Y503" s="6" t="str">
        <f>IF(W503=0,"",IF(W503="-","",IF(W503="","",VLOOKUP(W503,รายชื่อชมรม!$A$3:$F$83,3,FALSE))))</f>
        <v>นายวสันต์  แสงรัตนกูล</v>
      </c>
      <c r="Z503" s="6" t="str">
        <f>IF(Y503=$Z$4,MAX(Z$1:$Z502)+1,"")</f>
        <v/>
      </c>
      <c r="AA503" s="6" t="str">
        <f>IF($Y503=AA$4,MAX(AA$1:AA502)+1,"")</f>
        <v/>
      </c>
      <c r="AB503" s="6" t="str">
        <f>IF($Y503=AB$4,MAX(AB$1:AB502)+1,"")</f>
        <v/>
      </c>
      <c r="AC503" s="6" t="str">
        <f>IF($Y503=AC$4,MAX(AC$1:AC502)+1,"")</f>
        <v/>
      </c>
      <c r="AD503" s="6" t="str">
        <f>IF($Y503=AD$4,MAX(AD$1:AD502)+1,"")</f>
        <v/>
      </c>
      <c r="AE503" s="6" t="str">
        <f>IF($Y503=AE$4,MAX(AE$1:AE502)+1,"")</f>
        <v/>
      </c>
      <c r="AF503" s="6" t="str">
        <f>IF($Y503=AF$4,MAX(AF$1:AF502)+1,"")</f>
        <v/>
      </c>
      <c r="AG503" s="6" t="str">
        <f>IF($Y503=AG$4,MAX(AG$1:AG502)+1,"")</f>
        <v/>
      </c>
      <c r="AH503" s="6" t="str">
        <f>IF($Y503=AH$4,MAX(AH$1:AH502)+1,"")</f>
        <v/>
      </c>
      <c r="AI503" s="5">
        <f t="shared" si="109"/>
        <v>0</v>
      </c>
      <c r="AK503" s="6" t="str">
        <f>IF($W503=AK$4,MAX(AK$1:AK502)+1,"")</f>
        <v/>
      </c>
      <c r="AL503" s="6" t="str">
        <f>IF($W503=AL$4,MAX(AL$1:AL502)+1,"")</f>
        <v/>
      </c>
      <c r="AM503" s="6" t="str">
        <f>IF($W503=AM$4,MAX(AM$1:AM502)+1,"")</f>
        <v/>
      </c>
      <c r="AN503" s="6" t="str">
        <f>IF($W503=AN$4,MAX(AN$1:AN502)+1,"")</f>
        <v/>
      </c>
      <c r="AO503" s="6" t="str">
        <f>IF($W503=AO$4,MAX(AO$1:AO502)+1,"")</f>
        <v/>
      </c>
      <c r="AP503" s="6" t="str">
        <f>IF($W503=AP$4,MAX(AP$1:AP502)+1,"")</f>
        <v/>
      </c>
      <c r="AQ503" s="6" t="str">
        <f>IF($W503=AQ$4,MAX(AQ$1:AQ502)+1,"")</f>
        <v/>
      </c>
      <c r="AR503" s="6" t="str">
        <f>IF($W503=AR$4,MAX(AR$1:AR502)+1,"")</f>
        <v/>
      </c>
      <c r="AS503" s="6" t="str">
        <f>IF($W503=AS$4,MAX(AS$1:AS502)+1,"")</f>
        <v/>
      </c>
      <c r="AT503" s="6" t="str">
        <f>IF($W503=AT$4,MAX(AT$1:AT502)+1,"")</f>
        <v/>
      </c>
      <c r="AU503" s="6" t="str">
        <f>IF($W503=AU$4,MAX(AU$1:AU502)+1,"")</f>
        <v/>
      </c>
      <c r="AV503" s="6" t="str">
        <f>IF($W503=AV$4,MAX(AV$1:AV502)+1,"")</f>
        <v/>
      </c>
      <c r="AW503" s="6" t="str">
        <f>IF($W503=AW$4,MAX(AW$1:AW502)+1,"")</f>
        <v/>
      </c>
      <c r="AX503" s="6" t="str">
        <f>IF($W503=AX$4,MAX(AX$1:AX502)+1,"")</f>
        <v/>
      </c>
      <c r="AY503" s="6" t="str">
        <f>IF($W503=AY$4,MAX(AY$1:AY502)+1,"")</f>
        <v/>
      </c>
      <c r="AZ503" s="6" t="str">
        <f>IF($W503=AZ$4,MAX(AZ$1:AZ502)+1,"")</f>
        <v/>
      </c>
      <c r="BA503" s="6" t="str">
        <f>IF($W503=BA$4,MAX(BA$1:BA502)+1,"")</f>
        <v/>
      </c>
      <c r="BB503" s="6" t="str">
        <f>IF($W503=BB$4,MAX(BB$1:BB502)+1,"")</f>
        <v/>
      </c>
      <c r="BC503" s="6" t="str">
        <f>IF($W503=BC$4,MAX(BC$1:BC502)+1,"")</f>
        <v/>
      </c>
      <c r="BD503" s="6" t="str">
        <f>IF($W503=BD$4,MAX(BD$1:BD502)+1,"")</f>
        <v/>
      </c>
      <c r="BE503" s="6" t="str">
        <f>IF($W503=BE$4,MAX(BE$1:BE502)+1,"")</f>
        <v/>
      </c>
      <c r="BF503" s="6" t="str">
        <f>IF($W503=BF$4,MAX(BF$1:BF502)+1,"")</f>
        <v/>
      </c>
      <c r="BG503" s="6" t="str">
        <f>IF($W503=BG$4,MAX(BG$1:BG502)+1,"")</f>
        <v/>
      </c>
      <c r="BH503" s="6" t="str">
        <f>IF($W503=BH$4,MAX(BH$1:BH502)+1,"")</f>
        <v/>
      </c>
      <c r="BI503" s="6" t="str">
        <f>IF($W503=BI$4,MAX(BI$1:BI502)+1,"")</f>
        <v/>
      </c>
      <c r="BJ503" s="6" t="str">
        <f>IF($W503=BJ$4,MAX(BJ$1:BJ502)+1,"")</f>
        <v/>
      </c>
      <c r="BK503" s="6" t="str">
        <f>IF($W503=BK$4,MAX(BK$1:BK502)+1,"")</f>
        <v/>
      </c>
      <c r="BL503" s="6" t="str">
        <f>IF($W503=BL$4,MAX(BL$1:BL502)+1,"")</f>
        <v/>
      </c>
      <c r="BM503" s="6" t="str">
        <f>IF($W503=BM$4,MAX(BM$1:BM502)+1,"")</f>
        <v/>
      </c>
      <c r="BN503" s="6" t="str">
        <f>IF($W503=BN$4,MAX(BN$1:BN502)+1,"")</f>
        <v/>
      </c>
      <c r="BO503" s="6" t="str">
        <f>IF($W503=BO$4,MAX(BO$1:BO502)+1,"")</f>
        <v/>
      </c>
      <c r="BP503" s="6" t="str">
        <f>IF($W503=BP$4,MAX(BP$1:BP502)+1,"")</f>
        <v/>
      </c>
      <c r="BQ503" s="6" t="str">
        <f>IF($W503=BQ$4,MAX(BQ$1:BQ502)+1,"")</f>
        <v/>
      </c>
      <c r="BR503" s="6">
        <f>IF($W503=BR$4,MAX(BR$1:BR502)+1,"")</f>
        <v>1</v>
      </c>
      <c r="BS503" s="6" t="str">
        <f>IF($W503=BS$4,MAX(BS$1:BS502)+1,"")</f>
        <v/>
      </c>
      <c r="BT503" s="6" t="str">
        <f>IF($W503=BT$4,MAX(BT$1:BT502)+1,"")</f>
        <v/>
      </c>
      <c r="BU503" s="6" t="str">
        <f>IF($W503=BU$4,MAX(BU$1:BU502)+1,"")</f>
        <v/>
      </c>
      <c r="BV503" s="6" t="str">
        <f>IF($W503=BV$4,MAX(BV$1:BV502)+1,"")</f>
        <v/>
      </c>
      <c r="BW503" s="6" t="str">
        <f>IF($W503=BW$4,MAX(BW$1:BW502)+1,"")</f>
        <v/>
      </c>
      <c r="BX503" s="6" t="str">
        <f>IF($W503=BX$4,MAX(BX$1:BX502)+1,"")</f>
        <v/>
      </c>
      <c r="BY503" s="6" t="str">
        <f>IF($W503=BY$4,MAX(BY$1:BY502)+1,"")</f>
        <v/>
      </c>
      <c r="BZ503" s="6" t="str">
        <f>IF($W503=BZ$4,MAX(BZ$1:BZ502)+1,"")</f>
        <v/>
      </c>
      <c r="CA503" s="6" t="str">
        <f>IF($W503=CA$4,MAX(CA$1:CA502)+1,"")</f>
        <v/>
      </c>
      <c r="CB503" s="6" t="str">
        <f>IF($W503=CB$4,MAX(CB$1:CB502)+1,"")</f>
        <v/>
      </c>
      <c r="CC503" s="6" t="str">
        <f>IF($W503=CC$4,MAX(CC$1:CC502)+1,"")</f>
        <v/>
      </c>
      <c r="CD503" s="6" t="str">
        <f>IF($W503=CD$4,MAX(CD$1:CD502)+1,"")</f>
        <v/>
      </c>
      <c r="CE503" s="6" t="str">
        <f>IF($W503=CE$4,MAX(CE$1:CE502)+1,"")</f>
        <v/>
      </c>
      <c r="CF503" s="6" t="str">
        <f>IF($W503=CF$4,MAX(CF$1:CF502)+1,"")</f>
        <v/>
      </c>
      <c r="CG503" s="6" t="str">
        <f>IF($W503=CG$4,MAX(CG$1:CG502)+1,"")</f>
        <v/>
      </c>
      <c r="CH503" s="6" t="str">
        <f>IF($W503=CH$4,MAX(CH$1:CH502)+1,"")</f>
        <v/>
      </c>
      <c r="CI503" s="6" t="str">
        <f>IF($W503=CI$4,MAX(CI$1:CI502)+1,"")</f>
        <v/>
      </c>
      <c r="CJ503" s="6" t="str">
        <f>IF($W503=CJ$4,MAX(CJ$1:CJ502)+1,"")</f>
        <v/>
      </c>
      <c r="CK503" s="6" t="str">
        <f>IF($W503=CK$4,MAX(CK$1:CK502)+1,"")</f>
        <v/>
      </c>
      <c r="CL503" s="6" t="str">
        <f>IF($W503=CL$4,MAX(CL$1:CL502)+1,"")</f>
        <v/>
      </c>
      <c r="CM503" s="6" t="str">
        <f>IF($W503=CM$4,MAX(CM$1:CM502)+1,"")</f>
        <v/>
      </c>
      <c r="CN503" s="6" t="str">
        <f>IF($W503=CN$4,MAX(CN$1:CN502)+1,"")</f>
        <v/>
      </c>
      <c r="CO503" s="6" t="str">
        <f>IF($W503=CO$4,MAX(CO$1:CO502)+1,"")</f>
        <v/>
      </c>
      <c r="CP503" s="6" t="str">
        <f>IF($W503=CP$4,MAX(CP$1:CP502)+1,"")</f>
        <v/>
      </c>
      <c r="CQ503" s="6" t="str">
        <f>IF($W503=CQ$4,MAX(CQ$1:CQ502)+1,"")</f>
        <v/>
      </c>
      <c r="CR503" s="6" t="str">
        <f>IF($W503=CR$4,MAX(CR$1:CR502)+1,"")</f>
        <v/>
      </c>
      <c r="CS503" s="6" t="str">
        <f>IF($W503=CS$4,MAX(CS$1:CS502)+1,"")</f>
        <v/>
      </c>
      <c r="CT503" s="5">
        <f t="shared" si="110"/>
        <v>1</v>
      </c>
      <c r="CU503" s="6" t="str">
        <f t="shared" si="111"/>
        <v>1709901826553</v>
      </c>
      <c r="CV503" s="5" t="str">
        <f t="shared" si="112"/>
        <v>นาย</v>
      </c>
      <c r="CW503" s="5" t="str" cm="1">
        <f t="array" ref="CW503">RIGHT(F503,MIN(LEN(SUBSTITUTE(F503,รายชื่อนักเรียนแยกห้อง!$AD$5:$AD$8,""))))</f>
        <v>ปฏิภานนท์</v>
      </c>
      <c r="CX503" s="6">
        <f t="shared" si="113"/>
        <v>0</v>
      </c>
      <c r="CY503" s="6" t="str">
        <f t="shared" si="114"/>
        <v/>
      </c>
      <c r="CZ503" s="5" t="str">
        <f t="shared" si="115"/>
        <v>มัธยมศึกษาปีที่ 4/1-0</v>
      </c>
      <c r="DA503" s="5" t="str">
        <f t="shared" si="116"/>
        <v>มัธยมศึกษาปีที่ 4/1-</v>
      </c>
      <c r="DB503" s="6" t="s">
        <v>2941</v>
      </c>
      <c r="DC503" s="6">
        <f>IF(DB503="วิทย์-คณิต (เตรียมวิศวะ)",MAX($DC$1:DC502)+1,"")</f>
        <v>7</v>
      </c>
      <c r="DD503" s="6" t="str">
        <f>IF(DB503="วิทย์-คณิต (วิทยาศาสตร์สุขภาพ)",MAX($DD$1:DD502)+1,"")</f>
        <v/>
      </c>
      <c r="DE503" s="6" t="str">
        <f>IF(DB503="ศิลป์การจัดการธุรกิจการค้าสมัยใหม่",MAX($DE$1:DE502)+1,"")</f>
        <v/>
      </c>
      <c r="DF503" s="6" t="str">
        <f>IF(DB503="ศิลป์ภาษาจีนเพื่อธุรกิจ 4.0",MAX($DF$1:DF502)+1,"")</f>
        <v/>
      </c>
      <c r="DG503" s="6" t="str">
        <f>IF(DB503="ศิลป์ภาษาอังกฤษเพื่อการสื่อสารธุรกิจ",MAX($DG$1:DG502)+1,"")</f>
        <v/>
      </c>
      <c r="DH503" s="6" t="str">
        <f>IF(DB503="นวัตกรรมการจัดการเกษตร",MAX($DH$1:DH502)+1,"")</f>
        <v/>
      </c>
      <c r="DI503" s="5">
        <f t="shared" si="117"/>
        <v>7</v>
      </c>
      <c r="DJ503" s="5" t="str">
        <f t="shared" si="118"/>
        <v>มัธยมศึกษาปีที่ 4/1-10</v>
      </c>
      <c r="DK503" s="5" t="str">
        <f t="shared" si="119"/>
        <v>วิทย์-คณิต (เตรียมวิศวะ)-7</v>
      </c>
      <c r="DL503" s="5" t="str">
        <f t="shared" si="120"/>
        <v>มัธยมศึกษาปีที่ 4</v>
      </c>
    </row>
    <row r="504" spans="1:116">
      <c r="A504" s="5" t="str">
        <f t="shared" si="121"/>
        <v>มัธยมศึกษาปีที่ 4/1-11</v>
      </c>
      <c r="B504" s="5" t="str">
        <f t="shared" si="107"/>
        <v>ช68407-4</v>
      </c>
      <c r="C504" s="5" t="str">
        <f t="shared" si="108"/>
        <v>นวัตกรรมการจัดการเกษตร-2</v>
      </c>
      <c r="D504" s="8">
        <v>11</v>
      </c>
      <c r="E504" s="9" t="s">
        <v>2075</v>
      </c>
      <c r="F504" s="3" t="s">
        <v>2133</v>
      </c>
      <c r="G504" s="3" t="s">
        <v>2134</v>
      </c>
      <c r="H504" s="11">
        <v>1</v>
      </c>
      <c r="I504" s="11">
        <v>7</v>
      </c>
      <c r="J504" s="11">
        <v>0</v>
      </c>
      <c r="K504" s="11">
        <v>9</v>
      </c>
      <c r="L504" s="11">
        <v>9</v>
      </c>
      <c r="M504" s="11">
        <v>0</v>
      </c>
      <c r="N504" s="11">
        <v>1</v>
      </c>
      <c r="O504" s="11">
        <v>8</v>
      </c>
      <c r="P504" s="11">
        <v>1</v>
      </c>
      <c r="Q504" s="11">
        <v>6</v>
      </c>
      <c r="R504" s="11">
        <v>3</v>
      </c>
      <c r="S504" s="11">
        <v>5</v>
      </c>
      <c r="T504" s="11">
        <v>3</v>
      </c>
      <c r="U504" s="11" t="s">
        <v>309</v>
      </c>
      <c r="W504" s="6" t="str">
        <f>IF(X504="","",IF(X504=รายชื่อชมรม!$B$33,รายชื่อชมรม!$A$33,IF(X504=รายชื่อชมรม!$B$34,รายชื่อชมรม!$A$34,IF(X504=รายชื่อชมรม!$B$35,รายชื่อชมรม!$A$35,IF(X504=รายชื่อชมรม!$B$36,รายชื่อชมรม!$A$36,IF(X504=รายชื่อชมรม!$B$37,รายชื่อชมรม!$A$37,IF(X504=รายชื่อชมรม!$B$38,รายชื่อชมรม!$A$38,IF(X504=รายชื่อชมรม!$B$39,รายชื่อชมรม!$A$39,IF(X504=รายชื่อชมรม!$B$40,รายชื่อชมรม!$A$40,IF(X504=รายชื่อชมรม!$B$41,รายชื่อชมรม!$A$41,IF(X504=รายชื่อชมรม!$B$42,รายชื่อชมรม!$A$42,"-")))))))))))</f>
        <v>ช68407</v>
      </c>
      <c r="X504" s="6" t="s">
        <v>1541</v>
      </c>
      <c r="Y504" s="6" t="str">
        <f>IF(W504=0,"",IF(W504="-","",IF(W504="","",VLOOKUP(W504,รายชื่อชมรม!$A$3:$F$83,3,FALSE))))</f>
        <v>สิบเอกชัยวัฒน์  เรืองไกรศิลป์</v>
      </c>
      <c r="Z504" s="6" t="str">
        <f>IF(Y504=$Z$4,MAX(Z$1:$Z503)+1,"")</f>
        <v/>
      </c>
      <c r="AA504" s="6" t="str">
        <f>IF($Y504=AA$4,MAX(AA$1:AA503)+1,"")</f>
        <v/>
      </c>
      <c r="AB504" s="6" t="str">
        <f>IF($Y504=AB$4,MAX(AB$1:AB503)+1,"")</f>
        <v/>
      </c>
      <c r="AC504" s="6" t="str">
        <f>IF($Y504=AC$4,MAX(AC$1:AC503)+1,"")</f>
        <v/>
      </c>
      <c r="AD504" s="6" t="str">
        <f>IF($Y504=AD$4,MAX(AD$1:AD503)+1,"")</f>
        <v/>
      </c>
      <c r="AE504" s="6" t="str">
        <f>IF($Y504=AE$4,MAX(AE$1:AE503)+1,"")</f>
        <v/>
      </c>
      <c r="AF504" s="6" t="str">
        <f>IF($Y504=AF$4,MAX(AF$1:AF503)+1,"")</f>
        <v/>
      </c>
      <c r="AG504" s="6" t="str">
        <f>IF($Y504=AG$4,MAX(AG$1:AG503)+1,"")</f>
        <v/>
      </c>
      <c r="AH504" s="6" t="str">
        <f>IF($Y504=AH$4,MAX(AH$1:AH503)+1,"")</f>
        <v/>
      </c>
      <c r="AI504" s="5">
        <f t="shared" si="109"/>
        <v>0</v>
      </c>
      <c r="AK504" s="6" t="str">
        <f>IF($W504=AK$4,MAX(AK$1:AK503)+1,"")</f>
        <v/>
      </c>
      <c r="AL504" s="6" t="str">
        <f>IF($W504=AL$4,MAX(AL$1:AL503)+1,"")</f>
        <v/>
      </c>
      <c r="AM504" s="6" t="str">
        <f>IF($W504=AM$4,MAX(AM$1:AM503)+1,"")</f>
        <v/>
      </c>
      <c r="AN504" s="6" t="str">
        <f>IF($W504=AN$4,MAX(AN$1:AN503)+1,"")</f>
        <v/>
      </c>
      <c r="AO504" s="6" t="str">
        <f>IF($W504=AO$4,MAX(AO$1:AO503)+1,"")</f>
        <v/>
      </c>
      <c r="AP504" s="6" t="str">
        <f>IF($W504=AP$4,MAX(AP$1:AP503)+1,"")</f>
        <v/>
      </c>
      <c r="AQ504" s="6" t="str">
        <f>IF($W504=AQ$4,MAX(AQ$1:AQ503)+1,"")</f>
        <v/>
      </c>
      <c r="AR504" s="6" t="str">
        <f>IF($W504=AR$4,MAX(AR$1:AR503)+1,"")</f>
        <v/>
      </c>
      <c r="AS504" s="6" t="str">
        <f>IF($W504=AS$4,MAX(AS$1:AS503)+1,"")</f>
        <v/>
      </c>
      <c r="AT504" s="6" t="str">
        <f>IF($W504=AT$4,MAX(AT$1:AT503)+1,"")</f>
        <v/>
      </c>
      <c r="AU504" s="6" t="str">
        <f>IF($W504=AU$4,MAX(AU$1:AU503)+1,"")</f>
        <v/>
      </c>
      <c r="AV504" s="6" t="str">
        <f>IF($W504=AV$4,MAX(AV$1:AV503)+1,"")</f>
        <v/>
      </c>
      <c r="AW504" s="6" t="str">
        <f>IF($W504=AW$4,MAX(AW$1:AW503)+1,"")</f>
        <v/>
      </c>
      <c r="AX504" s="6" t="str">
        <f>IF($W504=AX$4,MAX(AX$1:AX503)+1,"")</f>
        <v/>
      </c>
      <c r="AY504" s="6" t="str">
        <f>IF($W504=AY$4,MAX(AY$1:AY503)+1,"")</f>
        <v/>
      </c>
      <c r="AZ504" s="6" t="str">
        <f>IF($W504=AZ$4,MAX(AZ$1:AZ503)+1,"")</f>
        <v/>
      </c>
      <c r="BA504" s="6" t="str">
        <f>IF($W504=BA$4,MAX(BA$1:BA503)+1,"")</f>
        <v/>
      </c>
      <c r="BB504" s="6" t="str">
        <f>IF($W504=BB$4,MAX(BB$1:BB503)+1,"")</f>
        <v/>
      </c>
      <c r="BC504" s="6" t="str">
        <f>IF($W504=BC$4,MAX(BC$1:BC503)+1,"")</f>
        <v/>
      </c>
      <c r="BD504" s="6" t="str">
        <f>IF($W504=BD$4,MAX(BD$1:BD503)+1,"")</f>
        <v/>
      </c>
      <c r="BE504" s="6" t="str">
        <f>IF($W504=BE$4,MAX(BE$1:BE503)+1,"")</f>
        <v/>
      </c>
      <c r="BF504" s="6" t="str">
        <f>IF($W504=BF$4,MAX(BF$1:BF503)+1,"")</f>
        <v/>
      </c>
      <c r="BG504" s="6" t="str">
        <f>IF($W504=BG$4,MAX(BG$1:BG503)+1,"")</f>
        <v/>
      </c>
      <c r="BH504" s="6" t="str">
        <f>IF($W504=BH$4,MAX(BH$1:BH503)+1,"")</f>
        <v/>
      </c>
      <c r="BI504" s="6" t="str">
        <f>IF($W504=BI$4,MAX(BI$1:BI503)+1,"")</f>
        <v/>
      </c>
      <c r="BJ504" s="6" t="str">
        <f>IF($W504=BJ$4,MAX(BJ$1:BJ503)+1,"")</f>
        <v/>
      </c>
      <c r="BK504" s="6" t="str">
        <f>IF($W504=BK$4,MAX(BK$1:BK503)+1,"")</f>
        <v/>
      </c>
      <c r="BL504" s="6" t="str">
        <f>IF($W504=BL$4,MAX(BL$1:BL503)+1,"")</f>
        <v/>
      </c>
      <c r="BM504" s="6" t="str">
        <f>IF($W504=BM$4,MAX(BM$1:BM503)+1,"")</f>
        <v/>
      </c>
      <c r="BN504" s="6" t="str">
        <f>IF($W504=BN$4,MAX(BN$1:BN503)+1,"")</f>
        <v/>
      </c>
      <c r="BO504" s="6" t="str">
        <f>IF($W504=BO$4,MAX(BO$1:BO503)+1,"")</f>
        <v/>
      </c>
      <c r="BP504" s="6" t="str">
        <f>IF($W504=BP$4,MAX(BP$1:BP503)+1,"")</f>
        <v/>
      </c>
      <c r="BQ504" s="6" t="str">
        <f>IF($W504=BQ$4,MAX(BQ$1:BQ503)+1,"")</f>
        <v/>
      </c>
      <c r="BR504" s="6" t="str">
        <f>IF($W504=BR$4,MAX(BR$1:BR503)+1,"")</f>
        <v/>
      </c>
      <c r="BS504" s="6" t="str">
        <f>IF($W504=BS$4,MAX(BS$1:BS503)+1,"")</f>
        <v/>
      </c>
      <c r="BT504" s="6" t="str">
        <f>IF($W504=BT$4,MAX(BT$1:BT503)+1,"")</f>
        <v/>
      </c>
      <c r="BU504" s="6" t="str">
        <f>IF($W504=BU$4,MAX(BU$1:BU503)+1,"")</f>
        <v/>
      </c>
      <c r="BV504" s="6">
        <f>IF($W504=BV$4,MAX(BV$1:BV503)+1,"")</f>
        <v>4</v>
      </c>
      <c r="BW504" s="6" t="str">
        <f>IF($W504=BW$4,MAX(BW$1:BW503)+1,"")</f>
        <v/>
      </c>
      <c r="BX504" s="6" t="str">
        <f>IF($W504=BX$4,MAX(BX$1:BX503)+1,"")</f>
        <v/>
      </c>
      <c r="BY504" s="6" t="str">
        <f>IF($W504=BY$4,MAX(BY$1:BY503)+1,"")</f>
        <v/>
      </c>
      <c r="BZ504" s="6" t="str">
        <f>IF($W504=BZ$4,MAX(BZ$1:BZ503)+1,"")</f>
        <v/>
      </c>
      <c r="CA504" s="6" t="str">
        <f>IF($W504=CA$4,MAX(CA$1:CA503)+1,"")</f>
        <v/>
      </c>
      <c r="CB504" s="6" t="str">
        <f>IF($W504=CB$4,MAX(CB$1:CB503)+1,"")</f>
        <v/>
      </c>
      <c r="CC504" s="6" t="str">
        <f>IF($W504=CC$4,MAX(CC$1:CC503)+1,"")</f>
        <v/>
      </c>
      <c r="CD504" s="6" t="str">
        <f>IF($W504=CD$4,MAX(CD$1:CD503)+1,"")</f>
        <v/>
      </c>
      <c r="CE504" s="6" t="str">
        <f>IF($W504=CE$4,MAX(CE$1:CE503)+1,"")</f>
        <v/>
      </c>
      <c r="CF504" s="6" t="str">
        <f>IF($W504=CF$4,MAX(CF$1:CF503)+1,"")</f>
        <v/>
      </c>
      <c r="CG504" s="6" t="str">
        <f>IF($W504=CG$4,MAX(CG$1:CG503)+1,"")</f>
        <v/>
      </c>
      <c r="CH504" s="6" t="str">
        <f>IF($W504=CH$4,MAX(CH$1:CH503)+1,"")</f>
        <v/>
      </c>
      <c r="CI504" s="6" t="str">
        <f>IF($W504=CI$4,MAX(CI$1:CI503)+1,"")</f>
        <v/>
      </c>
      <c r="CJ504" s="6" t="str">
        <f>IF($W504=CJ$4,MAX(CJ$1:CJ503)+1,"")</f>
        <v/>
      </c>
      <c r="CK504" s="6" t="str">
        <f>IF($W504=CK$4,MAX(CK$1:CK503)+1,"")</f>
        <v/>
      </c>
      <c r="CL504" s="6" t="str">
        <f>IF($W504=CL$4,MAX(CL$1:CL503)+1,"")</f>
        <v/>
      </c>
      <c r="CM504" s="6" t="str">
        <f>IF($W504=CM$4,MAX(CM$1:CM503)+1,"")</f>
        <v/>
      </c>
      <c r="CN504" s="6" t="str">
        <f>IF($W504=CN$4,MAX(CN$1:CN503)+1,"")</f>
        <v/>
      </c>
      <c r="CO504" s="6" t="str">
        <f>IF($W504=CO$4,MAX(CO$1:CO503)+1,"")</f>
        <v/>
      </c>
      <c r="CP504" s="6" t="str">
        <f>IF($W504=CP$4,MAX(CP$1:CP503)+1,"")</f>
        <v/>
      </c>
      <c r="CQ504" s="6" t="str">
        <f>IF($W504=CQ$4,MAX(CQ$1:CQ503)+1,"")</f>
        <v/>
      </c>
      <c r="CR504" s="6" t="str">
        <f>IF($W504=CR$4,MAX(CR$1:CR503)+1,"")</f>
        <v/>
      </c>
      <c r="CS504" s="6" t="str">
        <f>IF($W504=CS$4,MAX(CS$1:CS503)+1,"")</f>
        <v/>
      </c>
      <c r="CT504" s="5">
        <f t="shared" si="110"/>
        <v>4</v>
      </c>
      <c r="CU504" s="6" t="str">
        <f t="shared" si="111"/>
        <v>1709901816353</v>
      </c>
      <c r="CV504" s="5" t="str">
        <f t="shared" si="112"/>
        <v>นาย</v>
      </c>
      <c r="CW504" s="5" t="str" cm="1">
        <f t="array" ref="CW504">RIGHT(F504,MIN(LEN(SUBSTITUTE(F504,รายชื่อนักเรียนแยกห้อง!$AD$5:$AD$8,""))))</f>
        <v>เกรียงศักดิ์</v>
      </c>
      <c r="CX504" s="6">
        <f t="shared" si="113"/>
        <v>0</v>
      </c>
      <c r="CY504" s="6" t="str">
        <f t="shared" si="114"/>
        <v/>
      </c>
      <c r="CZ504" s="5" t="str">
        <f t="shared" si="115"/>
        <v>มัธยมศึกษาปีที่ 4/1-0</v>
      </c>
      <c r="DA504" s="5" t="str">
        <f t="shared" si="116"/>
        <v>มัธยมศึกษาปีที่ 4/1-</v>
      </c>
      <c r="DB504" s="6" t="s">
        <v>2937</v>
      </c>
      <c r="DC504" s="6" t="str">
        <f>IF(DB504="วิทย์-คณิต (เตรียมวิศวะ)",MAX($DC$1:DC503)+1,"")</f>
        <v/>
      </c>
      <c r="DD504" s="6" t="str">
        <f>IF(DB504="วิทย์-คณิต (วิทยาศาสตร์สุขภาพ)",MAX($DD$1:DD503)+1,"")</f>
        <v/>
      </c>
      <c r="DE504" s="6" t="str">
        <f>IF(DB504="ศิลป์การจัดการธุรกิจการค้าสมัยใหม่",MAX($DE$1:DE503)+1,"")</f>
        <v/>
      </c>
      <c r="DF504" s="6" t="str">
        <f>IF(DB504="ศิลป์ภาษาจีนเพื่อธุรกิจ 4.0",MAX($DF$1:DF503)+1,"")</f>
        <v/>
      </c>
      <c r="DG504" s="6" t="str">
        <f>IF(DB504="ศิลป์ภาษาอังกฤษเพื่อการสื่อสารธุรกิจ",MAX($DG$1:DG503)+1,"")</f>
        <v/>
      </c>
      <c r="DH504" s="6">
        <f>IF(DB504="นวัตกรรมการจัดการเกษตร",MAX($DH$1:DH503)+1,"")</f>
        <v>2</v>
      </c>
      <c r="DI504" s="5">
        <f t="shared" si="117"/>
        <v>2</v>
      </c>
      <c r="DJ504" s="5" t="str">
        <f t="shared" si="118"/>
        <v>มัธยมศึกษาปีที่ 4/1-11</v>
      </c>
      <c r="DK504" s="5" t="str">
        <f t="shared" si="119"/>
        <v>นวัตกรรมการจัดการเกษตร-2</v>
      </c>
      <c r="DL504" s="5" t="str">
        <f t="shared" si="120"/>
        <v>มัธยมศึกษาปีที่ 4</v>
      </c>
    </row>
    <row r="505" spans="1:116">
      <c r="A505" s="5" t="str">
        <f t="shared" si="121"/>
        <v>มัธยมศึกษาปีที่ 4/1-12</v>
      </c>
      <c r="B505" s="5" t="str">
        <f t="shared" si="107"/>
        <v>-0</v>
      </c>
      <c r="C505" s="5" t="str">
        <f t="shared" si="108"/>
        <v>วิทย์-คณิต (เตรียมวิศวะ)-8</v>
      </c>
      <c r="D505" s="8">
        <v>12</v>
      </c>
      <c r="E505" s="9" t="s">
        <v>2078</v>
      </c>
      <c r="F505" s="3" t="s">
        <v>2136</v>
      </c>
      <c r="G505" s="3" t="s">
        <v>2137</v>
      </c>
      <c r="H505" s="11">
        <v>1</v>
      </c>
      <c r="I505" s="11">
        <v>8</v>
      </c>
      <c r="J505" s="11">
        <v>6</v>
      </c>
      <c r="K505" s="11">
        <v>9</v>
      </c>
      <c r="L505" s="11">
        <v>9</v>
      </c>
      <c r="M505" s="11">
        <v>0</v>
      </c>
      <c r="N505" s="11">
        <v>0</v>
      </c>
      <c r="O505" s="11">
        <v>7</v>
      </c>
      <c r="P505" s="11">
        <v>3</v>
      </c>
      <c r="Q505" s="11">
        <v>8</v>
      </c>
      <c r="R505" s="11">
        <v>5</v>
      </c>
      <c r="S505" s="11">
        <v>8</v>
      </c>
      <c r="T505" s="11">
        <v>7</v>
      </c>
      <c r="U505" s="11" t="s">
        <v>309</v>
      </c>
      <c r="W505" s="6" t="str">
        <f>IF(X505="","",IF(X505=รายชื่อชมรม!$B$33,รายชื่อชมรม!$A$33,IF(X505=รายชื่อชมรม!$B$34,รายชื่อชมรม!$A$34,IF(X505=รายชื่อชมรม!$B$35,รายชื่อชมรม!$A$35,IF(X505=รายชื่อชมรม!$B$36,รายชื่อชมรม!$A$36,IF(X505=รายชื่อชมรม!$B$37,รายชื่อชมรม!$A$37,IF(X505=รายชื่อชมรม!$B$38,รายชื่อชมรม!$A$38,IF(X505=รายชื่อชมรม!$B$39,รายชื่อชมรม!$A$39,IF(X505=รายชื่อชมรม!$B$40,รายชื่อชมรม!$A$40,IF(X505=รายชื่อชมรม!$B$41,รายชื่อชมรม!$A$41,IF(X505=รายชื่อชมรม!$B$42,รายชื่อชมรม!$A$42,"-")))))))))))</f>
        <v/>
      </c>
      <c r="X505" s="141"/>
      <c r="Y505" s="6" t="str">
        <f>IF(W505=0,"",IF(W505="-","",IF(W505="","",VLOOKUP(W505,รายชื่อชมรม!$A$3:$F$83,3,FALSE))))</f>
        <v/>
      </c>
      <c r="Z505" s="6" t="str">
        <f>IF(Y505=$Z$4,MAX(Z$1:$Z504)+1,"")</f>
        <v/>
      </c>
      <c r="AA505" s="6" t="str">
        <f>IF($Y505=AA$4,MAX(AA$1:AA504)+1,"")</f>
        <v/>
      </c>
      <c r="AB505" s="6" t="str">
        <f>IF($Y505=AB$4,MAX(AB$1:AB504)+1,"")</f>
        <v/>
      </c>
      <c r="AC505" s="6" t="str">
        <f>IF($Y505=AC$4,MAX(AC$1:AC504)+1,"")</f>
        <v/>
      </c>
      <c r="AD505" s="6" t="str">
        <f>IF($Y505=AD$4,MAX(AD$1:AD504)+1,"")</f>
        <v/>
      </c>
      <c r="AE505" s="6" t="str">
        <f>IF($Y505=AE$4,MAX(AE$1:AE504)+1,"")</f>
        <v/>
      </c>
      <c r="AF505" s="6" t="str">
        <f>IF($Y505=AF$4,MAX(AF$1:AF504)+1,"")</f>
        <v/>
      </c>
      <c r="AG505" s="6" t="str">
        <f>IF($Y505=AG$4,MAX(AG$1:AG504)+1,"")</f>
        <v/>
      </c>
      <c r="AH505" s="6" t="str">
        <f>IF($Y505=AH$4,MAX(AH$1:AH504)+1,"")</f>
        <v/>
      </c>
      <c r="AI505" s="5">
        <f t="shared" si="109"/>
        <v>0</v>
      </c>
      <c r="AK505" s="6" t="str">
        <f>IF($W505=AK$4,MAX(AK$1:AK504)+1,"")</f>
        <v/>
      </c>
      <c r="AL505" s="6" t="str">
        <f>IF($W505=AL$4,MAX(AL$1:AL504)+1,"")</f>
        <v/>
      </c>
      <c r="AM505" s="6" t="str">
        <f>IF($W505=AM$4,MAX(AM$1:AM504)+1,"")</f>
        <v/>
      </c>
      <c r="AN505" s="6" t="str">
        <f>IF($W505=AN$4,MAX(AN$1:AN504)+1,"")</f>
        <v/>
      </c>
      <c r="AO505" s="6" t="str">
        <f>IF($W505=AO$4,MAX(AO$1:AO504)+1,"")</f>
        <v/>
      </c>
      <c r="AP505" s="6" t="str">
        <f>IF($W505=AP$4,MAX(AP$1:AP504)+1,"")</f>
        <v/>
      </c>
      <c r="AQ505" s="6" t="str">
        <f>IF($W505=AQ$4,MAX(AQ$1:AQ504)+1,"")</f>
        <v/>
      </c>
      <c r="AR505" s="6" t="str">
        <f>IF($W505=AR$4,MAX(AR$1:AR504)+1,"")</f>
        <v/>
      </c>
      <c r="AS505" s="6" t="str">
        <f>IF($W505=AS$4,MAX(AS$1:AS504)+1,"")</f>
        <v/>
      </c>
      <c r="AT505" s="6" t="str">
        <f>IF($W505=AT$4,MAX(AT$1:AT504)+1,"")</f>
        <v/>
      </c>
      <c r="AU505" s="6" t="str">
        <f>IF($W505=AU$4,MAX(AU$1:AU504)+1,"")</f>
        <v/>
      </c>
      <c r="AV505" s="6" t="str">
        <f>IF($W505=AV$4,MAX(AV$1:AV504)+1,"")</f>
        <v/>
      </c>
      <c r="AW505" s="6" t="str">
        <f>IF($W505=AW$4,MAX(AW$1:AW504)+1,"")</f>
        <v/>
      </c>
      <c r="AX505" s="6" t="str">
        <f>IF($W505=AX$4,MAX(AX$1:AX504)+1,"")</f>
        <v/>
      </c>
      <c r="AY505" s="6" t="str">
        <f>IF($W505=AY$4,MAX(AY$1:AY504)+1,"")</f>
        <v/>
      </c>
      <c r="AZ505" s="6" t="str">
        <f>IF($W505=AZ$4,MAX(AZ$1:AZ504)+1,"")</f>
        <v/>
      </c>
      <c r="BA505" s="6" t="str">
        <f>IF($W505=BA$4,MAX(BA$1:BA504)+1,"")</f>
        <v/>
      </c>
      <c r="BB505" s="6" t="str">
        <f>IF($W505=BB$4,MAX(BB$1:BB504)+1,"")</f>
        <v/>
      </c>
      <c r="BC505" s="6" t="str">
        <f>IF($W505=BC$4,MAX(BC$1:BC504)+1,"")</f>
        <v/>
      </c>
      <c r="BD505" s="6" t="str">
        <f>IF($W505=BD$4,MAX(BD$1:BD504)+1,"")</f>
        <v/>
      </c>
      <c r="BE505" s="6" t="str">
        <f>IF($W505=BE$4,MAX(BE$1:BE504)+1,"")</f>
        <v/>
      </c>
      <c r="BF505" s="6" t="str">
        <f>IF($W505=BF$4,MAX(BF$1:BF504)+1,"")</f>
        <v/>
      </c>
      <c r="BG505" s="6" t="str">
        <f>IF($W505=BG$4,MAX(BG$1:BG504)+1,"")</f>
        <v/>
      </c>
      <c r="BH505" s="6" t="str">
        <f>IF($W505=BH$4,MAX(BH$1:BH504)+1,"")</f>
        <v/>
      </c>
      <c r="BI505" s="6" t="str">
        <f>IF($W505=BI$4,MAX(BI$1:BI504)+1,"")</f>
        <v/>
      </c>
      <c r="BJ505" s="6" t="str">
        <f>IF($W505=BJ$4,MAX(BJ$1:BJ504)+1,"")</f>
        <v/>
      </c>
      <c r="BK505" s="6" t="str">
        <f>IF($W505=BK$4,MAX(BK$1:BK504)+1,"")</f>
        <v/>
      </c>
      <c r="BL505" s="6" t="str">
        <f>IF($W505=BL$4,MAX(BL$1:BL504)+1,"")</f>
        <v/>
      </c>
      <c r="BM505" s="6" t="str">
        <f>IF($W505=BM$4,MAX(BM$1:BM504)+1,"")</f>
        <v/>
      </c>
      <c r="BN505" s="6" t="str">
        <f>IF($W505=BN$4,MAX(BN$1:BN504)+1,"")</f>
        <v/>
      </c>
      <c r="BO505" s="6" t="str">
        <f>IF($W505=BO$4,MAX(BO$1:BO504)+1,"")</f>
        <v/>
      </c>
      <c r="BP505" s="6" t="str">
        <f>IF($W505=BP$4,MAX(BP$1:BP504)+1,"")</f>
        <v/>
      </c>
      <c r="BQ505" s="6" t="str">
        <f>IF($W505=BQ$4,MAX(BQ$1:BQ504)+1,"")</f>
        <v/>
      </c>
      <c r="BR505" s="6" t="str">
        <f>IF($W505=BR$4,MAX(BR$1:BR504)+1,"")</f>
        <v/>
      </c>
      <c r="BS505" s="6" t="str">
        <f>IF($W505=BS$4,MAX(BS$1:BS504)+1,"")</f>
        <v/>
      </c>
      <c r="BT505" s="6" t="str">
        <f>IF($W505=BT$4,MAX(BT$1:BT504)+1,"")</f>
        <v/>
      </c>
      <c r="BU505" s="6" t="str">
        <f>IF($W505=BU$4,MAX(BU$1:BU504)+1,"")</f>
        <v/>
      </c>
      <c r="BV505" s="6" t="str">
        <f>IF($W505=BV$4,MAX(BV$1:BV504)+1,"")</f>
        <v/>
      </c>
      <c r="BW505" s="6" t="str">
        <f>IF($W505=BW$4,MAX(BW$1:BW504)+1,"")</f>
        <v/>
      </c>
      <c r="BX505" s="6" t="str">
        <f>IF($W505=BX$4,MAX(BX$1:BX504)+1,"")</f>
        <v/>
      </c>
      <c r="BY505" s="6" t="str">
        <f>IF($W505=BY$4,MAX(BY$1:BY504)+1,"")</f>
        <v/>
      </c>
      <c r="BZ505" s="6" t="str">
        <f>IF($W505=BZ$4,MAX(BZ$1:BZ504)+1,"")</f>
        <v/>
      </c>
      <c r="CA505" s="6" t="str">
        <f>IF($W505=CA$4,MAX(CA$1:CA504)+1,"")</f>
        <v/>
      </c>
      <c r="CB505" s="6" t="str">
        <f>IF($W505=CB$4,MAX(CB$1:CB504)+1,"")</f>
        <v/>
      </c>
      <c r="CC505" s="6" t="str">
        <f>IF($W505=CC$4,MAX(CC$1:CC504)+1,"")</f>
        <v/>
      </c>
      <c r="CD505" s="6" t="str">
        <f>IF($W505=CD$4,MAX(CD$1:CD504)+1,"")</f>
        <v/>
      </c>
      <c r="CE505" s="6" t="str">
        <f>IF($W505=CE$4,MAX(CE$1:CE504)+1,"")</f>
        <v/>
      </c>
      <c r="CF505" s="6" t="str">
        <f>IF($W505=CF$4,MAX(CF$1:CF504)+1,"")</f>
        <v/>
      </c>
      <c r="CG505" s="6" t="str">
        <f>IF($W505=CG$4,MAX(CG$1:CG504)+1,"")</f>
        <v/>
      </c>
      <c r="CH505" s="6" t="str">
        <f>IF($W505=CH$4,MAX(CH$1:CH504)+1,"")</f>
        <v/>
      </c>
      <c r="CI505" s="6" t="str">
        <f>IF($W505=CI$4,MAX(CI$1:CI504)+1,"")</f>
        <v/>
      </c>
      <c r="CJ505" s="6" t="str">
        <f>IF($W505=CJ$4,MAX(CJ$1:CJ504)+1,"")</f>
        <v/>
      </c>
      <c r="CK505" s="6" t="str">
        <f>IF($W505=CK$4,MAX(CK$1:CK504)+1,"")</f>
        <v/>
      </c>
      <c r="CL505" s="6" t="str">
        <f>IF($W505=CL$4,MAX(CL$1:CL504)+1,"")</f>
        <v/>
      </c>
      <c r="CM505" s="6" t="str">
        <f>IF($W505=CM$4,MAX(CM$1:CM504)+1,"")</f>
        <v/>
      </c>
      <c r="CN505" s="6" t="str">
        <f>IF($W505=CN$4,MAX(CN$1:CN504)+1,"")</f>
        <v/>
      </c>
      <c r="CO505" s="6" t="str">
        <f>IF($W505=CO$4,MAX(CO$1:CO504)+1,"")</f>
        <v/>
      </c>
      <c r="CP505" s="6" t="str">
        <f>IF($W505=CP$4,MAX(CP$1:CP504)+1,"")</f>
        <v/>
      </c>
      <c r="CQ505" s="6" t="str">
        <f>IF($W505=CQ$4,MAX(CQ$1:CQ504)+1,"")</f>
        <v/>
      </c>
      <c r="CR505" s="6" t="str">
        <f>IF($W505=CR$4,MAX(CR$1:CR504)+1,"")</f>
        <v/>
      </c>
      <c r="CS505" s="6" t="str">
        <f>IF($W505=CS$4,MAX(CS$1:CS504)+1,"")</f>
        <v/>
      </c>
      <c r="CT505" s="5">
        <f t="shared" si="110"/>
        <v>0</v>
      </c>
      <c r="CU505" s="6" t="str">
        <f t="shared" si="111"/>
        <v>1869900738587</v>
      </c>
      <c r="CV505" s="5" t="str">
        <f t="shared" si="112"/>
        <v>นาย</v>
      </c>
      <c r="CW505" s="5" t="str" cm="1">
        <f t="array" ref="CW505">RIGHT(F505,MIN(LEN(SUBSTITUTE(F505,รายชื่อนักเรียนแยกห้อง!$AD$5:$AD$8,""))))</f>
        <v>พัชรพล</v>
      </c>
      <c r="CX505" s="6">
        <f t="shared" si="113"/>
        <v>0</v>
      </c>
      <c r="CY505" s="6" t="str">
        <f t="shared" si="114"/>
        <v/>
      </c>
      <c r="CZ505" s="5" t="str">
        <f t="shared" si="115"/>
        <v>มัธยมศึกษาปีที่ 4/1-0</v>
      </c>
      <c r="DA505" s="5" t="str">
        <f t="shared" si="116"/>
        <v>มัธยมศึกษาปีที่ 4/1-</v>
      </c>
      <c r="DB505" s="6" t="s">
        <v>2941</v>
      </c>
      <c r="DC505" s="6">
        <f>IF(DB505="วิทย์-คณิต (เตรียมวิศวะ)",MAX($DC$1:DC504)+1,"")</f>
        <v>8</v>
      </c>
      <c r="DD505" s="6" t="str">
        <f>IF(DB505="วิทย์-คณิต (วิทยาศาสตร์สุขภาพ)",MAX($DD$1:DD504)+1,"")</f>
        <v/>
      </c>
      <c r="DE505" s="6" t="str">
        <f>IF(DB505="ศิลป์การจัดการธุรกิจการค้าสมัยใหม่",MAX($DE$1:DE504)+1,"")</f>
        <v/>
      </c>
      <c r="DF505" s="6" t="str">
        <f>IF(DB505="ศิลป์ภาษาจีนเพื่อธุรกิจ 4.0",MAX($DF$1:DF504)+1,"")</f>
        <v/>
      </c>
      <c r="DG505" s="6" t="str">
        <f>IF(DB505="ศิลป์ภาษาอังกฤษเพื่อการสื่อสารธุรกิจ",MAX($DG$1:DG504)+1,"")</f>
        <v/>
      </c>
      <c r="DH505" s="6" t="str">
        <f>IF(DB505="นวัตกรรมการจัดการเกษตร",MAX($DH$1:DH504)+1,"")</f>
        <v/>
      </c>
      <c r="DI505" s="5">
        <f t="shared" si="117"/>
        <v>8</v>
      </c>
      <c r="DJ505" s="5" t="str">
        <f t="shared" si="118"/>
        <v>มัธยมศึกษาปีที่ 4/1-12</v>
      </c>
      <c r="DK505" s="5" t="str">
        <f t="shared" si="119"/>
        <v>วิทย์-คณิต (เตรียมวิศวะ)-8</v>
      </c>
      <c r="DL505" s="5" t="str">
        <f t="shared" si="120"/>
        <v>มัธยมศึกษาปีที่ 4</v>
      </c>
    </row>
    <row r="506" spans="1:116">
      <c r="A506" s="5" t="str">
        <f t="shared" si="121"/>
        <v>มัธยมศึกษาปีที่ 4/1-13</v>
      </c>
      <c r="B506" s="5" t="str">
        <f t="shared" si="107"/>
        <v>ช68406-3</v>
      </c>
      <c r="C506" s="5" t="str">
        <f t="shared" si="108"/>
        <v>นวัตกรรมการจัดการเกษตร-3</v>
      </c>
      <c r="D506" s="8">
        <v>13</v>
      </c>
      <c r="E506" s="9">
        <v>11109</v>
      </c>
      <c r="F506" s="3" t="s">
        <v>2380</v>
      </c>
      <c r="G506" s="3" t="s">
        <v>2381</v>
      </c>
      <c r="H506" s="11">
        <v>1</v>
      </c>
      <c r="I506" s="11">
        <v>7</v>
      </c>
      <c r="J506" s="11">
        <v>0</v>
      </c>
      <c r="K506" s="11">
        <v>9</v>
      </c>
      <c r="L506" s="11">
        <v>9</v>
      </c>
      <c r="M506" s="11">
        <v>0</v>
      </c>
      <c r="N506" s="11">
        <v>1</v>
      </c>
      <c r="O506" s="11">
        <v>8</v>
      </c>
      <c r="P506" s="11">
        <v>0</v>
      </c>
      <c r="Q506" s="11">
        <v>0</v>
      </c>
      <c r="R506" s="11">
        <v>7</v>
      </c>
      <c r="S506" s="11">
        <v>0</v>
      </c>
      <c r="T506" s="11">
        <v>8</v>
      </c>
      <c r="U506" s="11" t="s">
        <v>309</v>
      </c>
      <c r="W506" s="6" t="str">
        <f>IF(X506="","",IF(X506=รายชื่อชมรม!$B$33,รายชื่อชมรม!$A$33,IF(X506=รายชื่อชมรม!$B$34,รายชื่อชมรม!$A$34,IF(X506=รายชื่อชมรม!$B$35,รายชื่อชมรม!$A$35,IF(X506=รายชื่อชมรม!$B$36,รายชื่อชมรม!$A$36,IF(X506=รายชื่อชมรม!$B$37,รายชื่อชมรม!$A$37,IF(X506=รายชื่อชมรม!$B$38,รายชื่อชมรม!$A$38,IF(X506=รายชื่อชมรม!$B$39,รายชื่อชมรม!$A$39,IF(X506=รายชื่อชมรม!$B$40,รายชื่อชมรม!$A$40,IF(X506=รายชื่อชมรม!$B$41,รายชื่อชมรม!$A$41,IF(X506=รายชื่อชมรม!$B$42,รายชื่อชมรม!$A$42,"-")))))))))))</f>
        <v>ช68406</v>
      </c>
      <c r="X506" s="6" t="s">
        <v>2330</v>
      </c>
      <c r="Y506" s="6" t="str">
        <f>IF(W506=0,"",IF(W506="-","",IF(W506="","",VLOOKUP(W506,รายชื่อชมรม!$A$3:$F$83,3,FALSE))))</f>
        <v>นายณัฐกฤตา  โต้เคีย</v>
      </c>
      <c r="Z506" s="6" t="str">
        <f>IF(Y506=$Z$4,MAX(Z$1:$Z505)+1,"")</f>
        <v/>
      </c>
      <c r="AA506" s="6" t="str">
        <f>IF($Y506=AA$4,MAX(AA$1:AA505)+1,"")</f>
        <v/>
      </c>
      <c r="AB506" s="6" t="str">
        <f>IF($Y506=AB$4,MAX(AB$1:AB505)+1,"")</f>
        <v/>
      </c>
      <c r="AC506" s="6" t="str">
        <f>IF($Y506=AC$4,MAX(AC$1:AC505)+1,"")</f>
        <v/>
      </c>
      <c r="AD506" s="6" t="str">
        <f>IF($Y506=AD$4,MAX(AD$1:AD505)+1,"")</f>
        <v/>
      </c>
      <c r="AE506" s="6" t="str">
        <f>IF($Y506=AE$4,MAX(AE$1:AE505)+1,"")</f>
        <v/>
      </c>
      <c r="AF506" s="6" t="str">
        <f>IF($Y506=AF$4,MAX(AF$1:AF505)+1,"")</f>
        <v/>
      </c>
      <c r="AG506" s="6" t="str">
        <f>IF($Y506=AG$4,MAX(AG$1:AG505)+1,"")</f>
        <v/>
      </c>
      <c r="AH506" s="6" t="str">
        <f>IF($Y506=AH$4,MAX(AH$1:AH505)+1,"")</f>
        <v/>
      </c>
      <c r="AI506" s="5">
        <f t="shared" si="109"/>
        <v>0</v>
      </c>
      <c r="AK506" s="6" t="str">
        <f>IF($W506=AK$4,MAX(AK$1:AK505)+1,"")</f>
        <v/>
      </c>
      <c r="AL506" s="6" t="str">
        <f>IF($W506=AL$4,MAX(AL$1:AL505)+1,"")</f>
        <v/>
      </c>
      <c r="AM506" s="6" t="str">
        <f>IF($W506=AM$4,MAX(AM$1:AM505)+1,"")</f>
        <v/>
      </c>
      <c r="AN506" s="6" t="str">
        <f>IF($W506=AN$4,MAX(AN$1:AN505)+1,"")</f>
        <v/>
      </c>
      <c r="AO506" s="6" t="str">
        <f>IF($W506=AO$4,MAX(AO$1:AO505)+1,"")</f>
        <v/>
      </c>
      <c r="AP506" s="6" t="str">
        <f>IF($W506=AP$4,MAX(AP$1:AP505)+1,"")</f>
        <v/>
      </c>
      <c r="AQ506" s="6" t="str">
        <f>IF($W506=AQ$4,MAX(AQ$1:AQ505)+1,"")</f>
        <v/>
      </c>
      <c r="AR506" s="6" t="str">
        <f>IF($W506=AR$4,MAX(AR$1:AR505)+1,"")</f>
        <v/>
      </c>
      <c r="AS506" s="6" t="str">
        <f>IF($W506=AS$4,MAX(AS$1:AS505)+1,"")</f>
        <v/>
      </c>
      <c r="AT506" s="6" t="str">
        <f>IF($W506=AT$4,MAX(AT$1:AT505)+1,"")</f>
        <v/>
      </c>
      <c r="AU506" s="6" t="str">
        <f>IF($W506=AU$4,MAX(AU$1:AU505)+1,"")</f>
        <v/>
      </c>
      <c r="AV506" s="6" t="str">
        <f>IF($W506=AV$4,MAX(AV$1:AV505)+1,"")</f>
        <v/>
      </c>
      <c r="AW506" s="6" t="str">
        <f>IF($W506=AW$4,MAX(AW$1:AW505)+1,"")</f>
        <v/>
      </c>
      <c r="AX506" s="6" t="str">
        <f>IF($W506=AX$4,MAX(AX$1:AX505)+1,"")</f>
        <v/>
      </c>
      <c r="AY506" s="6" t="str">
        <f>IF($W506=AY$4,MAX(AY$1:AY505)+1,"")</f>
        <v/>
      </c>
      <c r="AZ506" s="6" t="str">
        <f>IF($W506=AZ$4,MAX(AZ$1:AZ505)+1,"")</f>
        <v/>
      </c>
      <c r="BA506" s="6" t="str">
        <f>IF($W506=BA$4,MAX(BA$1:BA505)+1,"")</f>
        <v/>
      </c>
      <c r="BB506" s="6" t="str">
        <f>IF($W506=BB$4,MAX(BB$1:BB505)+1,"")</f>
        <v/>
      </c>
      <c r="BC506" s="6" t="str">
        <f>IF($W506=BC$4,MAX(BC$1:BC505)+1,"")</f>
        <v/>
      </c>
      <c r="BD506" s="6" t="str">
        <f>IF($W506=BD$4,MAX(BD$1:BD505)+1,"")</f>
        <v/>
      </c>
      <c r="BE506" s="6" t="str">
        <f>IF($W506=BE$4,MAX(BE$1:BE505)+1,"")</f>
        <v/>
      </c>
      <c r="BF506" s="6" t="str">
        <f>IF($W506=BF$4,MAX(BF$1:BF505)+1,"")</f>
        <v/>
      </c>
      <c r="BG506" s="6" t="str">
        <f>IF($W506=BG$4,MAX(BG$1:BG505)+1,"")</f>
        <v/>
      </c>
      <c r="BH506" s="6" t="str">
        <f>IF($W506=BH$4,MAX(BH$1:BH505)+1,"")</f>
        <v/>
      </c>
      <c r="BI506" s="6" t="str">
        <f>IF($W506=BI$4,MAX(BI$1:BI505)+1,"")</f>
        <v/>
      </c>
      <c r="BJ506" s="6" t="str">
        <f>IF($W506=BJ$4,MAX(BJ$1:BJ505)+1,"")</f>
        <v/>
      </c>
      <c r="BK506" s="6" t="str">
        <f>IF($W506=BK$4,MAX(BK$1:BK505)+1,"")</f>
        <v/>
      </c>
      <c r="BL506" s="6" t="str">
        <f>IF($W506=BL$4,MAX(BL$1:BL505)+1,"")</f>
        <v/>
      </c>
      <c r="BM506" s="6" t="str">
        <f>IF($W506=BM$4,MAX(BM$1:BM505)+1,"")</f>
        <v/>
      </c>
      <c r="BN506" s="6" t="str">
        <f>IF($W506=BN$4,MAX(BN$1:BN505)+1,"")</f>
        <v/>
      </c>
      <c r="BO506" s="6" t="str">
        <f>IF($W506=BO$4,MAX(BO$1:BO505)+1,"")</f>
        <v/>
      </c>
      <c r="BP506" s="6" t="str">
        <f>IF($W506=BP$4,MAX(BP$1:BP505)+1,"")</f>
        <v/>
      </c>
      <c r="BQ506" s="6" t="str">
        <f>IF($W506=BQ$4,MAX(BQ$1:BQ505)+1,"")</f>
        <v/>
      </c>
      <c r="BR506" s="6" t="str">
        <f>IF($W506=BR$4,MAX(BR$1:BR505)+1,"")</f>
        <v/>
      </c>
      <c r="BS506" s="6" t="str">
        <f>IF($W506=BS$4,MAX(BS$1:BS505)+1,"")</f>
        <v/>
      </c>
      <c r="BT506" s="6" t="str">
        <f>IF($W506=BT$4,MAX(BT$1:BT505)+1,"")</f>
        <v/>
      </c>
      <c r="BU506" s="6">
        <f>IF($W506=BU$4,MAX(BU$1:BU505)+1,"")</f>
        <v>3</v>
      </c>
      <c r="BV506" s="6" t="str">
        <f>IF($W506=BV$4,MAX(BV$1:BV505)+1,"")</f>
        <v/>
      </c>
      <c r="BW506" s="6" t="str">
        <f>IF($W506=BW$4,MAX(BW$1:BW505)+1,"")</f>
        <v/>
      </c>
      <c r="BX506" s="6" t="str">
        <f>IF($W506=BX$4,MAX(BX$1:BX505)+1,"")</f>
        <v/>
      </c>
      <c r="BY506" s="6" t="str">
        <f>IF($W506=BY$4,MAX(BY$1:BY505)+1,"")</f>
        <v/>
      </c>
      <c r="BZ506" s="6" t="str">
        <f>IF($W506=BZ$4,MAX(BZ$1:BZ505)+1,"")</f>
        <v/>
      </c>
      <c r="CA506" s="6" t="str">
        <f>IF($W506=CA$4,MAX(CA$1:CA505)+1,"")</f>
        <v/>
      </c>
      <c r="CB506" s="6" t="str">
        <f>IF($W506=CB$4,MAX(CB$1:CB505)+1,"")</f>
        <v/>
      </c>
      <c r="CC506" s="6" t="str">
        <f>IF($W506=CC$4,MAX(CC$1:CC505)+1,"")</f>
        <v/>
      </c>
      <c r="CD506" s="6" t="str">
        <f>IF($W506=CD$4,MAX(CD$1:CD505)+1,"")</f>
        <v/>
      </c>
      <c r="CE506" s="6" t="str">
        <f>IF($W506=CE$4,MAX(CE$1:CE505)+1,"")</f>
        <v/>
      </c>
      <c r="CF506" s="6" t="str">
        <f>IF($W506=CF$4,MAX(CF$1:CF505)+1,"")</f>
        <v/>
      </c>
      <c r="CG506" s="6" t="str">
        <f>IF($W506=CG$4,MAX(CG$1:CG505)+1,"")</f>
        <v/>
      </c>
      <c r="CH506" s="6" t="str">
        <f>IF($W506=CH$4,MAX(CH$1:CH505)+1,"")</f>
        <v/>
      </c>
      <c r="CI506" s="6" t="str">
        <f>IF($W506=CI$4,MAX(CI$1:CI505)+1,"")</f>
        <v/>
      </c>
      <c r="CJ506" s="6" t="str">
        <f>IF($W506=CJ$4,MAX(CJ$1:CJ505)+1,"")</f>
        <v/>
      </c>
      <c r="CK506" s="6" t="str">
        <f>IF($W506=CK$4,MAX(CK$1:CK505)+1,"")</f>
        <v/>
      </c>
      <c r="CL506" s="6" t="str">
        <f>IF($W506=CL$4,MAX(CL$1:CL505)+1,"")</f>
        <v/>
      </c>
      <c r="CM506" s="6" t="str">
        <f>IF($W506=CM$4,MAX(CM$1:CM505)+1,"")</f>
        <v/>
      </c>
      <c r="CN506" s="6" t="str">
        <f>IF($W506=CN$4,MAX(CN$1:CN505)+1,"")</f>
        <v/>
      </c>
      <c r="CO506" s="6" t="str">
        <f>IF($W506=CO$4,MAX(CO$1:CO505)+1,"")</f>
        <v/>
      </c>
      <c r="CP506" s="6" t="str">
        <f>IF($W506=CP$4,MAX(CP$1:CP505)+1,"")</f>
        <v/>
      </c>
      <c r="CQ506" s="6" t="str">
        <f>IF($W506=CQ$4,MAX(CQ$1:CQ505)+1,"")</f>
        <v/>
      </c>
      <c r="CR506" s="6" t="str">
        <f>IF($W506=CR$4,MAX(CR$1:CR505)+1,"")</f>
        <v/>
      </c>
      <c r="CS506" s="6" t="str">
        <f>IF($W506=CS$4,MAX(CS$1:CS505)+1,"")</f>
        <v/>
      </c>
      <c r="CT506" s="5">
        <f t="shared" si="110"/>
        <v>3</v>
      </c>
      <c r="CU506" s="6" t="str">
        <f t="shared" si="111"/>
        <v>1709901800708</v>
      </c>
      <c r="CV506" s="5" t="str">
        <f t="shared" si="112"/>
        <v>นาย</v>
      </c>
      <c r="CW506" s="5" t="str" cm="1">
        <f t="array" ref="CW506">RIGHT(F506,MIN(LEN(SUBSTITUTE(F506,รายชื่อนักเรียนแยกห้อง!$AD$5:$AD$8,""))))</f>
        <v>จักรวรรดิ์</v>
      </c>
      <c r="CX506" s="6">
        <f t="shared" si="113"/>
        <v>0</v>
      </c>
      <c r="CY506" s="6" t="str">
        <f t="shared" si="114"/>
        <v/>
      </c>
      <c r="CZ506" s="5" t="str">
        <f t="shared" si="115"/>
        <v>มัธยมศึกษาปีที่ 4/1-0</v>
      </c>
      <c r="DA506" s="5" t="str">
        <f t="shared" si="116"/>
        <v>มัธยมศึกษาปีที่ 4/1-</v>
      </c>
      <c r="DB506" s="6" t="s">
        <v>2937</v>
      </c>
      <c r="DC506" s="6" t="str">
        <f>IF(DB506="วิทย์-คณิต (เตรียมวิศวะ)",MAX($DC$1:DC505)+1,"")</f>
        <v/>
      </c>
      <c r="DD506" s="6" t="str">
        <f>IF(DB506="วิทย์-คณิต (วิทยาศาสตร์สุขภาพ)",MAX($DD$1:DD505)+1,"")</f>
        <v/>
      </c>
      <c r="DE506" s="6" t="str">
        <f>IF(DB506="ศิลป์การจัดการธุรกิจการค้าสมัยใหม่",MAX($DE$1:DE505)+1,"")</f>
        <v/>
      </c>
      <c r="DF506" s="6" t="str">
        <f>IF(DB506="ศิลป์ภาษาจีนเพื่อธุรกิจ 4.0",MAX($DF$1:DF505)+1,"")</f>
        <v/>
      </c>
      <c r="DG506" s="6" t="str">
        <f>IF(DB506="ศิลป์ภาษาอังกฤษเพื่อการสื่อสารธุรกิจ",MAX($DG$1:DG505)+1,"")</f>
        <v/>
      </c>
      <c r="DH506" s="6">
        <f>IF(DB506="นวัตกรรมการจัดการเกษตร",MAX($DH$1:DH505)+1,"")</f>
        <v>3</v>
      </c>
      <c r="DI506" s="5">
        <f t="shared" si="117"/>
        <v>3</v>
      </c>
      <c r="DJ506" s="5" t="str">
        <f t="shared" si="118"/>
        <v>มัธยมศึกษาปีที่ 4/1-13</v>
      </c>
      <c r="DK506" s="5" t="str">
        <f t="shared" si="119"/>
        <v>นวัตกรรมการจัดการเกษตร-3</v>
      </c>
      <c r="DL506" s="5" t="str">
        <f t="shared" si="120"/>
        <v>มัธยมศึกษาปีที่ 4</v>
      </c>
    </row>
    <row r="507" spans="1:116">
      <c r="A507" s="5" t="str">
        <f t="shared" si="121"/>
        <v>มัธยมศึกษาปีที่ 4/1-14</v>
      </c>
      <c r="B507" s="5" t="str">
        <f t="shared" si="107"/>
        <v>ช68406-4</v>
      </c>
      <c r="C507" s="5" t="str">
        <f t="shared" si="108"/>
        <v>วิทย์-คณิต (วิทยาศาสตร์สุขภาพ)-3</v>
      </c>
      <c r="D507" s="8">
        <v>14</v>
      </c>
      <c r="E507" s="9" t="s">
        <v>1284</v>
      </c>
      <c r="F507" s="3" t="s">
        <v>2353</v>
      </c>
      <c r="G507" s="3" t="s">
        <v>1285</v>
      </c>
      <c r="H507" s="11">
        <v>1</v>
      </c>
      <c r="I507" s="11">
        <v>7</v>
      </c>
      <c r="J507" s="11">
        <v>0</v>
      </c>
      <c r="K507" s="11">
        <v>9</v>
      </c>
      <c r="L507" s="11">
        <v>9</v>
      </c>
      <c r="M507" s="11">
        <v>0</v>
      </c>
      <c r="N507" s="11">
        <v>1</v>
      </c>
      <c r="O507" s="11">
        <v>8</v>
      </c>
      <c r="P507" s="11">
        <v>1</v>
      </c>
      <c r="Q507" s="11">
        <v>0</v>
      </c>
      <c r="R507" s="11">
        <v>3</v>
      </c>
      <c r="S507" s="11">
        <v>5</v>
      </c>
      <c r="T507" s="11">
        <v>5</v>
      </c>
      <c r="U507" s="11" t="s">
        <v>309</v>
      </c>
      <c r="W507" s="6" t="str">
        <f>IF(X507="","",IF(X507=รายชื่อชมรม!$B$33,รายชื่อชมรม!$A$33,IF(X507=รายชื่อชมรม!$B$34,รายชื่อชมรม!$A$34,IF(X507=รายชื่อชมรม!$B$35,รายชื่อชมรม!$A$35,IF(X507=รายชื่อชมรม!$B$36,รายชื่อชมรม!$A$36,IF(X507=รายชื่อชมรม!$B$37,รายชื่อชมรม!$A$37,IF(X507=รายชื่อชมรม!$B$38,รายชื่อชมรม!$A$38,IF(X507=รายชื่อชมรม!$B$39,รายชื่อชมรม!$A$39,IF(X507=รายชื่อชมรม!$B$40,รายชื่อชมรม!$A$40,IF(X507=รายชื่อชมรม!$B$41,รายชื่อชมรม!$A$41,IF(X507=รายชื่อชมรม!$B$42,รายชื่อชมรม!$A$42,"-")))))))))))</f>
        <v>ช68406</v>
      </c>
      <c r="X507" s="6" t="s">
        <v>2330</v>
      </c>
      <c r="Y507" s="6" t="str">
        <f>IF(W507=0,"",IF(W507="-","",IF(W507="","",VLOOKUP(W507,รายชื่อชมรม!$A$3:$F$83,3,FALSE))))</f>
        <v>นายณัฐกฤตา  โต้เคีย</v>
      </c>
      <c r="Z507" s="6" t="str">
        <f>IF(Y507=$Z$4,MAX(Z$1:$Z506)+1,"")</f>
        <v/>
      </c>
      <c r="AA507" s="6" t="str">
        <f>IF($Y507=AA$4,MAX(AA$1:AA506)+1,"")</f>
        <v/>
      </c>
      <c r="AB507" s="6" t="str">
        <f>IF($Y507=AB$4,MAX(AB$1:AB506)+1,"")</f>
        <v/>
      </c>
      <c r="AC507" s="6" t="str">
        <f>IF($Y507=AC$4,MAX(AC$1:AC506)+1,"")</f>
        <v/>
      </c>
      <c r="AD507" s="6" t="str">
        <f>IF($Y507=AD$4,MAX(AD$1:AD506)+1,"")</f>
        <v/>
      </c>
      <c r="AE507" s="6" t="str">
        <f>IF($Y507=AE$4,MAX(AE$1:AE506)+1,"")</f>
        <v/>
      </c>
      <c r="AF507" s="6" t="str">
        <f>IF($Y507=AF$4,MAX(AF$1:AF506)+1,"")</f>
        <v/>
      </c>
      <c r="AG507" s="6" t="str">
        <f>IF($Y507=AG$4,MAX(AG$1:AG506)+1,"")</f>
        <v/>
      </c>
      <c r="AH507" s="6" t="str">
        <f>IF($Y507=AH$4,MAX(AH$1:AH506)+1,"")</f>
        <v/>
      </c>
      <c r="AI507" s="5">
        <f t="shared" si="109"/>
        <v>0</v>
      </c>
      <c r="AK507" s="6" t="str">
        <f>IF($W507=AK$4,MAX(AK$1:AK506)+1,"")</f>
        <v/>
      </c>
      <c r="AL507" s="6" t="str">
        <f>IF($W507=AL$4,MAX(AL$1:AL506)+1,"")</f>
        <v/>
      </c>
      <c r="AM507" s="6" t="str">
        <f>IF($W507=AM$4,MAX(AM$1:AM506)+1,"")</f>
        <v/>
      </c>
      <c r="AN507" s="6" t="str">
        <f>IF($W507=AN$4,MAX(AN$1:AN506)+1,"")</f>
        <v/>
      </c>
      <c r="AO507" s="6" t="str">
        <f>IF($W507=AO$4,MAX(AO$1:AO506)+1,"")</f>
        <v/>
      </c>
      <c r="AP507" s="6" t="str">
        <f>IF($W507=AP$4,MAX(AP$1:AP506)+1,"")</f>
        <v/>
      </c>
      <c r="AQ507" s="6" t="str">
        <f>IF($W507=AQ$4,MAX(AQ$1:AQ506)+1,"")</f>
        <v/>
      </c>
      <c r="AR507" s="6" t="str">
        <f>IF($W507=AR$4,MAX(AR$1:AR506)+1,"")</f>
        <v/>
      </c>
      <c r="AS507" s="6" t="str">
        <f>IF($W507=AS$4,MAX(AS$1:AS506)+1,"")</f>
        <v/>
      </c>
      <c r="AT507" s="6" t="str">
        <f>IF($W507=AT$4,MAX(AT$1:AT506)+1,"")</f>
        <v/>
      </c>
      <c r="AU507" s="6" t="str">
        <f>IF($W507=AU$4,MAX(AU$1:AU506)+1,"")</f>
        <v/>
      </c>
      <c r="AV507" s="6" t="str">
        <f>IF($W507=AV$4,MAX(AV$1:AV506)+1,"")</f>
        <v/>
      </c>
      <c r="AW507" s="6" t="str">
        <f>IF($W507=AW$4,MAX(AW$1:AW506)+1,"")</f>
        <v/>
      </c>
      <c r="AX507" s="6" t="str">
        <f>IF($W507=AX$4,MAX(AX$1:AX506)+1,"")</f>
        <v/>
      </c>
      <c r="AY507" s="6" t="str">
        <f>IF($W507=AY$4,MAX(AY$1:AY506)+1,"")</f>
        <v/>
      </c>
      <c r="AZ507" s="6" t="str">
        <f>IF($W507=AZ$4,MAX(AZ$1:AZ506)+1,"")</f>
        <v/>
      </c>
      <c r="BA507" s="6" t="str">
        <f>IF($W507=BA$4,MAX(BA$1:BA506)+1,"")</f>
        <v/>
      </c>
      <c r="BB507" s="6" t="str">
        <f>IF($W507=BB$4,MAX(BB$1:BB506)+1,"")</f>
        <v/>
      </c>
      <c r="BC507" s="6" t="str">
        <f>IF($W507=BC$4,MAX(BC$1:BC506)+1,"")</f>
        <v/>
      </c>
      <c r="BD507" s="6" t="str">
        <f>IF($W507=BD$4,MAX(BD$1:BD506)+1,"")</f>
        <v/>
      </c>
      <c r="BE507" s="6" t="str">
        <f>IF($W507=BE$4,MAX(BE$1:BE506)+1,"")</f>
        <v/>
      </c>
      <c r="BF507" s="6" t="str">
        <f>IF($W507=BF$4,MAX(BF$1:BF506)+1,"")</f>
        <v/>
      </c>
      <c r="BG507" s="6" t="str">
        <f>IF($W507=BG$4,MAX(BG$1:BG506)+1,"")</f>
        <v/>
      </c>
      <c r="BH507" s="6" t="str">
        <f>IF($W507=BH$4,MAX(BH$1:BH506)+1,"")</f>
        <v/>
      </c>
      <c r="BI507" s="6" t="str">
        <f>IF($W507=BI$4,MAX(BI$1:BI506)+1,"")</f>
        <v/>
      </c>
      <c r="BJ507" s="6" t="str">
        <f>IF($W507=BJ$4,MAX(BJ$1:BJ506)+1,"")</f>
        <v/>
      </c>
      <c r="BK507" s="6" t="str">
        <f>IF($W507=BK$4,MAX(BK$1:BK506)+1,"")</f>
        <v/>
      </c>
      <c r="BL507" s="6" t="str">
        <f>IF($W507=BL$4,MAX(BL$1:BL506)+1,"")</f>
        <v/>
      </c>
      <c r="BM507" s="6" t="str">
        <f>IF($W507=BM$4,MAX(BM$1:BM506)+1,"")</f>
        <v/>
      </c>
      <c r="BN507" s="6" t="str">
        <f>IF($W507=BN$4,MAX(BN$1:BN506)+1,"")</f>
        <v/>
      </c>
      <c r="BO507" s="6" t="str">
        <f>IF($W507=BO$4,MAX(BO$1:BO506)+1,"")</f>
        <v/>
      </c>
      <c r="BP507" s="6" t="str">
        <f>IF($W507=BP$4,MAX(BP$1:BP506)+1,"")</f>
        <v/>
      </c>
      <c r="BQ507" s="6" t="str">
        <f>IF($W507=BQ$4,MAX(BQ$1:BQ506)+1,"")</f>
        <v/>
      </c>
      <c r="BR507" s="6" t="str">
        <f>IF($W507=BR$4,MAX(BR$1:BR506)+1,"")</f>
        <v/>
      </c>
      <c r="BS507" s="6" t="str">
        <f>IF($W507=BS$4,MAX(BS$1:BS506)+1,"")</f>
        <v/>
      </c>
      <c r="BT507" s="6" t="str">
        <f>IF($W507=BT$4,MAX(BT$1:BT506)+1,"")</f>
        <v/>
      </c>
      <c r="BU507" s="6">
        <f>IF($W507=BU$4,MAX(BU$1:BU506)+1,"")</f>
        <v>4</v>
      </c>
      <c r="BV507" s="6" t="str">
        <f>IF($W507=BV$4,MAX(BV$1:BV506)+1,"")</f>
        <v/>
      </c>
      <c r="BW507" s="6" t="str">
        <f>IF($W507=BW$4,MAX(BW$1:BW506)+1,"")</f>
        <v/>
      </c>
      <c r="BX507" s="6" t="str">
        <f>IF($W507=BX$4,MAX(BX$1:BX506)+1,"")</f>
        <v/>
      </c>
      <c r="BY507" s="6" t="str">
        <f>IF($W507=BY$4,MAX(BY$1:BY506)+1,"")</f>
        <v/>
      </c>
      <c r="BZ507" s="6" t="str">
        <f>IF($W507=BZ$4,MAX(BZ$1:BZ506)+1,"")</f>
        <v/>
      </c>
      <c r="CA507" s="6" t="str">
        <f>IF($W507=CA$4,MAX(CA$1:CA506)+1,"")</f>
        <v/>
      </c>
      <c r="CB507" s="6" t="str">
        <f>IF($W507=CB$4,MAX(CB$1:CB506)+1,"")</f>
        <v/>
      </c>
      <c r="CC507" s="6" t="str">
        <f>IF($W507=CC$4,MAX(CC$1:CC506)+1,"")</f>
        <v/>
      </c>
      <c r="CD507" s="6" t="str">
        <f>IF($W507=CD$4,MAX(CD$1:CD506)+1,"")</f>
        <v/>
      </c>
      <c r="CE507" s="6" t="str">
        <f>IF($W507=CE$4,MAX(CE$1:CE506)+1,"")</f>
        <v/>
      </c>
      <c r="CF507" s="6" t="str">
        <f>IF($W507=CF$4,MAX(CF$1:CF506)+1,"")</f>
        <v/>
      </c>
      <c r="CG507" s="6" t="str">
        <f>IF($W507=CG$4,MAX(CG$1:CG506)+1,"")</f>
        <v/>
      </c>
      <c r="CH507" s="6" t="str">
        <f>IF($W507=CH$4,MAX(CH$1:CH506)+1,"")</f>
        <v/>
      </c>
      <c r="CI507" s="6" t="str">
        <f>IF($W507=CI$4,MAX(CI$1:CI506)+1,"")</f>
        <v/>
      </c>
      <c r="CJ507" s="6" t="str">
        <f>IF($W507=CJ$4,MAX(CJ$1:CJ506)+1,"")</f>
        <v/>
      </c>
      <c r="CK507" s="6" t="str">
        <f>IF($W507=CK$4,MAX(CK$1:CK506)+1,"")</f>
        <v/>
      </c>
      <c r="CL507" s="6" t="str">
        <f>IF($W507=CL$4,MAX(CL$1:CL506)+1,"")</f>
        <v/>
      </c>
      <c r="CM507" s="6" t="str">
        <f>IF($W507=CM$4,MAX(CM$1:CM506)+1,"")</f>
        <v/>
      </c>
      <c r="CN507" s="6" t="str">
        <f>IF($W507=CN$4,MAX(CN$1:CN506)+1,"")</f>
        <v/>
      </c>
      <c r="CO507" s="6" t="str">
        <f>IF($W507=CO$4,MAX(CO$1:CO506)+1,"")</f>
        <v/>
      </c>
      <c r="CP507" s="6" t="str">
        <f>IF($W507=CP$4,MAX(CP$1:CP506)+1,"")</f>
        <v/>
      </c>
      <c r="CQ507" s="6" t="str">
        <f>IF($W507=CQ$4,MAX(CQ$1:CQ506)+1,"")</f>
        <v/>
      </c>
      <c r="CR507" s="6" t="str">
        <f>IF($W507=CR$4,MAX(CR$1:CR506)+1,"")</f>
        <v/>
      </c>
      <c r="CS507" s="6" t="str">
        <f>IF($W507=CS$4,MAX(CS$1:CS506)+1,"")</f>
        <v/>
      </c>
      <c r="CT507" s="5">
        <f t="shared" si="110"/>
        <v>4</v>
      </c>
      <c r="CU507" s="6" t="str">
        <f t="shared" si="111"/>
        <v>1709901810355</v>
      </c>
      <c r="CV507" s="5" t="str">
        <f t="shared" si="112"/>
        <v>นางสาว</v>
      </c>
      <c r="CW507" s="5" t="str" cm="1">
        <f t="array" ref="CW507">RIGHT(F507,MIN(LEN(SUBSTITUTE(F507,รายชื่อนักเรียนแยกห้อง!$AD$5:$AD$8,""))))</f>
        <v>อสมา</v>
      </c>
      <c r="CX507" s="6" t="str">
        <f t="shared" si="113"/>
        <v/>
      </c>
      <c r="CY507" s="6">
        <f t="shared" si="114"/>
        <v>0</v>
      </c>
      <c r="CZ507" s="5" t="str">
        <f t="shared" si="115"/>
        <v>มัธยมศึกษาปีที่ 4/1-</v>
      </c>
      <c r="DA507" s="5" t="str">
        <f t="shared" si="116"/>
        <v>มัธยมศึกษาปีที่ 4/1-0</v>
      </c>
      <c r="DB507" s="5" t="s">
        <v>2936</v>
      </c>
      <c r="DC507" s="6" t="str">
        <f>IF(DB507="วิทย์-คณิต (เตรียมวิศวะ)",MAX($DC$1:DC506)+1,"")</f>
        <v/>
      </c>
      <c r="DD507" s="6">
        <f>IF(DB507="วิทย์-คณิต (วิทยาศาสตร์สุขภาพ)",MAX($DD$1:DD506)+1,"")</f>
        <v>3</v>
      </c>
      <c r="DE507" s="6" t="str">
        <f>IF(DB507="ศิลป์การจัดการธุรกิจการค้าสมัยใหม่",MAX($DE$1:DE506)+1,"")</f>
        <v/>
      </c>
      <c r="DF507" s="6" t="str">
        <f>IF(DB507="ศิลป์ภาษาจีนเพื่อธุรกิจ 4.0",MAX($DF$1:DF506)+1,"")</f>
        <v/>
      </c>
      <c r="DG507" s="6" t="str">
        <f>IF(DB507="ศิลป์ภาษาอังกฤษเพื่อการสื่อสารธุรกิจ",MAX($DG$1:DG506)+1,"")</f>
        <v/>
      </c>
      <c r="DH507" s="6" t="str">
        <f>IF(DB507="นวัตกรรมการจัดการเกษตร",MAX($DH$1:DH506)+1,"")</f>
        <v/>
      </c>
      <c r="DI507" s="5">
        <f t="shared" si="117"/>
        <v>3</v>
      </c>
      <c r="DJ507" s="5" t="str">
        <f t="shared" si="118"/>
        <v>มัธยมศึกษาปีที่ 4/1-14</v>
      </c>
      <c r="DK507" s="5" t="str">
        <f t="shared" si="119"/>
        <v>วิทย์-คณิต (วิทยาศาสตร์สุขภาพ)-3</v>
      </c>
      <c r="DL507" s="5" t="str">
        <f t="shared" si="120"/>
        <v>มัธยมศึกษาปีที่ 4</v>
      </c>
    </row>
    <row r="508" spans="1:116">
      <c r="A508" s="5" t="str">
        <f t="shared" si="121"/>
        <v>มัธยมศึกษาปีที่ 4/1-15</v>
      </c>
      <c r="B508" s="5" t="str">
        <f t="shared" si="107"/>
        <v>ช68401-1</v>
      </c>
      <c r="C508" s="5" t="str">
        <f t="shared" si="108"/>
        <v>วิทย์-คณิต (วิทยาศาสตร์สุขภาพ)-4</v>
      </c>
      <c r="D508" s="8">
        <v>15</v>
      </c>
      <c r="E508" s="9" t="s">
        <v>1286</v>
      </c>
      <c r="F508" s="3" t="s">
        <v>2138</v>
      </c>
      <c r="G508" s="3" t="s">
        <v>1288</v>
      </c>
      <c r="H508" s="11">
        <v>1</v>
      </c>
      <c r="I508" s="11">
        <v>7</v>
      </c>
      <c r="J508" s="11">
        <v>0</v>
      </c>
      <c r="K508" s="11">
        <v>9</v>
      </c>
      <c r="L508" s="11">
        <v>9</v>
      </c>
      <c r="M508" s="11">
        <v>0</v>
      </c>
      <c r="N508" s="11">
        <v>1</v>
      </c>
      <c r="O508" s="11">
        <v>8</v>
      </c>
      <c r="P508" s="11">
        <v>1</v>
      </c>
      <c r="Q508" s="11">
        <v>7</v>
      </c>
      <c r="R508" s="11">
        <v>4</v>
      </c>
      <c r="S508" s="11">
        <v>3</v>
      </c>
      <c r="T508" s="11">
        <v>1</v>
      </c>
      <c r="U508" s="11" t="s">
        <v>309</v>
      </c>
      <c r="W508" s="6" t="str">
        <f>IF(X508="","",IF(X508=รายชื่อชมรม!$B$33,รายชื่อชมรม!$A$33,IF(X508=รายชื่อชมรม!$B$34,รายชื่อชมรม!$A$34,IF(X508=รายชื่อชมรม!$B$35,รายชื่อชมรม!$A$35,IF(X508=รายชื่อชมรม!$B$36,รายชื่อชมรม!$A$36,IF(X508=รายชื่อชมรม!$B$37,รายชื่อชมรม!$A$37,IF(X508=รายชื่อชมรม!$B$38,รายชื่อชมรม!$A$38,IF(X508=รายชื่อชมรม!$B$39,รายชื่อชมรม!$A$39,IF(X508=รายชื่อชมรม!$B$40,รายชื่อชมรม!$A$40,IF(X508=รายชื่อชมรม!$B$41,รายชื่อชมรม!$A$41,IF(X508=รายชื่อชมรม!$B$42,รายชื่อชมรม!$A$42,"-")))))))))))</f>
        <v>ช68401</v>
      </c>
      <c r="X508" s="6" t="s">
        <v>2327</v>
      </c>
      <c r="Y508" s="6" t="str">
        <f>IF(W508=0,"",IF(W508="-","",IF(W508="","",VLOOKUP(W508,รายชื่อชมรม!$A$3:$F$83,3,FALSE))))</f>
        <v>นางสาวศิลป์ศุภา  คุสินธุ์</v>
      </c>
      <c r="Z508" s="6" t="str">
        <f>IF(Y508=$Z$4,MAX(Z$1:$Z507)+1,"")</f>
        <v/>
      </c>
      <c r="AA508" s="6" t="str">
        <f>IF($Y508=AA$4,MAX(AA$1:AA507)+1,"")</f>
        <v/>
      </c>
      <c r="AB508" s="6" t="str">
        <f>IF($Y508=AB$4,MAX(AB$1:AB507)+1,"")</f>
        <v/>
      </c>
      <c r="AC508" s="6" t="str">
        <f>IF($Y508=AC$4,MAX(AC$1:AC507)+1,"")</f>
        <v/>
      </c>
      <c r="AD508" s="6" t="str">
        <f>IF($Y508=AD$4,MAX(AD$1:AD507)+1,"")</f>
        <v/>
      </c>
      <c r="AE508" s="6" t="str">
        <f>IF($Y508=AE$4,MAX(AE$1:AE507)+1,"")</f>
        <v/>
      </c>
      <c r="AF508" s="6" t="str">
        <f>IF($Y508=AF$4,MAX(AF$1:AF507)+1,"")</f>
        <v/>
      </c>
      <c r="AG508" s="6" t="str">
        <f>IF($Y508=AG$4,MAX(AG$1:AG507)+1,"")</f>
        <v/>
      </c>
      <c r="AH508" s="6" t="str">
        <f>IF($Y508=AH$4,MAX(AH$1:AH507)+1,"")</f>
        <v/>
      </c>
      <c r="AI508" s="5">
        <f t="shared" si="109"/>
        <v>0</v>
      </c>
      <c r="AK508" s="6" t="str">
        <f>IF($W508=AK$4,MAX(AK$1:AK507)+1,"")</f>
        <v/>
      </c>
      <c r="AL508" s="6" t="str">
        <f>IF($W508=AL$4,MAX(AL$1:AL507)+1,"")</f>
        <v/>
      </c>
      <c r="AM508" s="6" t="str">
        <f>IF($W508=AM$4,MAX(AM$1:AM507)+1,"")</f>
        <v/>
      </c>
      <c r="AN508" s="6" t="str">
        <f>IF($W508=AN$4,MAX(AN$1:AN507)+1,"")</f>
        <v/>
      </c>
      <c r="AO508" s="6" t="str">
        <f>IF($W508=AO$4,MAX(AO$1:AO507)+1,"")</f>
        <v/>
      </c>
      <c r="AP508" s="6" t="str">
        <f>IF($W508=AP$4,MAX(AP$1:AP507)+1,"")</f>
        <v/>
      </c>
      <c r="AQ508" s="6" t="str">
        <f>IF($W508=AQ$4,MAX(AQ$1:AQ507)+1,"")</f>
        <v/>
      </c>
      <c r="AR508" s="6" t="str">
        <f>IF($W508=AR$4,MAX(AR$1:AR507)+1,"")</f>
        <v/>
      </c>
      <c r="AS508" s="6" t="str">
        <f>IF($W508=AS$4,MAX(AS$1:AS507)+1,"")</f>
        <v/>
      </c>
      <c r="AT508" s="6" t="str">
        <f>IF($W508=AT$4,MAX(AT$1:AT507)+1,"")</f>
        <v/>
      </c>
      <c r="AU508" s="6" t="str">
        <f>IF($W508=AU$4,MAX(AU$1:AU507)+1,"")</f>
        <v/>
      </c>
      <c r="AV508" s="6" t="str">
        <f>IF($W508=AV$4,MAX(AV$1:AV507)+1,"")</f>
        <v/>
      </c>
      <c r="AW508" s="6" t="str">
        <f>IF($W508=AW$4,MAX(AW$1:AW507)+1,"")</f>
        <v/>
      </c>
      <c r="AX508" s="6" t="str">
        <f>IF($W508=AX$4,MAX(AX$1:AX507)+1,"")</f>
        <v/>
      </c>
      <c r="AY508" s="6" t="str">
        <f>IF($W508=AY$4,MAX(AY$1:AY507)+1,"")</f>
        <v/>
      </c>
      <c r="AZ508" s="6" t="str">
        <f>IF($W508=AZ$4,MAX(AZ$1:AZ507)+1,"")</f>
        <v/>
      </c>
      <c r="BA508" s="6" t="str">
        <f>IF($W508=BA$4,MAX(BA$1:BA507)+1,"")</f>
        <v/>
      </c>
      <c r="BB508" s="6" t="str">
        <f>IF($W508=BB$4,MAX(BB$1:BB507)+1,"")</f>
        <v/>
      </c>
      <c r="BC508" s="6" t="str">
        <f>IF($W508=BC$4,MAX(BC$1:BC507)+1,"")</f>
        <v/>
      </c>
      <c r="BD508" s="6" t="str">
        <f>IF($W508=BD$4,MAX(BD$1:BD507)+1,"")</f>
        <v/>
      </c>
      <c r="BE508" s="6" t="str">
        <f>IF($W508=BE$4,MAX(BE$1:BE507)+1,"")</f>
        <v/>
      </c>
      <c r="BF508" s="6" t="str">
        <f>IF($W508=BF$4,MAX(BF$1:BF507)+1,"")</f>
        <v/>
      </c>
      <c r="BG508" s="6" t="str">
        <f>IF($W508=BG$4,MAX(BG$1:BG507)+1,"")</f>
        <v/>
      </c>
      <c r="BH508" s="6" t="str">
        <f>IF($W508=BH$4,MAX(BH$1:BH507)+1,"")</f>
        <v/>
      </c>
      <c r="BI508" s="6" t="str">
        <f>IF($W508=BI$4,MAX(BI$1:BI507)+1,"")</f>
        <v/>
      </c>
      <c r="BJ508" s="6" t="str">
        <f>IF($W508=BJ$4,MAX(BJ$1:BJ507)+1,"")</f>
        <v/>
      </c>
      <c r="BK508" s="6" t="str">
        <f>IF($W508=BK$4,MAX(BK$1:BK507)+1,"")</f>
        <v/>
      </c>
      <c r="BL508" s="6" t="str">
        <f>IF($W508=BL$4,MAX(BL$1:BL507)+1,"")</f>
        <v/>
      </c>
      <c r="BM508" s="6" t="str">
        <f>IF($W508=BM$4,MAX(BM$1:BM507)+1,"")</f>
        <v/>
      </c>
      <c r="BN508" s="6" t="str">
        <f>IF($W508=BN$4,MAX(BN$1:BN507)+1,"")</f>
        <v/>
      </c>
      <c r="BO508" s="6" t="str">
        <f>IF($W508=BO$4,MAX(BO$1:BO507)+1,"")</f>
        <v/>
      </c>
      <c r="BP508" s="6">
        <f>IF($W508=BP$4,MAX(BP$1:BP507)+1,"")</f>
        <v>1</v>
      </c>
      <c r="BQ508" s="6" t="str">
        <f>IF($W508=BQ$4,MAX(BQ$1:BQ507)+1,"")</f>
        <v/>
      </c>
      <c r="BR508" s="6" t="str">
        <f>IF($W508=BR$4,MAX(BR$1:BR507)+1,"")</f>
        <v/>
      </c>
      <c r="BS508" s="6" t="str">
        <f>IF($W508=BS$4,MAX(BS$1:BS507)+1,"")</f>
        <v/>
      </c>
      <c r="BT508" s="6" t="str">
        <f>IF($W508=BT$4,MAX(BT$1:BT507)+1,"")</f>
        <v/>
      </c>
      <c r="BU508" s="6" t="str">
        <f>IF($W508=BU$4,MAX(BU$1:BU507)+1,"")</f>
        <v/>
      </c>
      <c r="BV508" s="6" t="str">
        <f>IF($W508=BV$4,MAX(BV$1:BV507)+1,"")</f>
        <v/>
      </c>
      <c r="BW508" s="6" t="str">
        <f>IF($W508=BW$4,MAX(BW$1:BW507)+1,"")</f>
        <v/>
      </c>
      <c r="BX508" s="6" t="str">
        <f>IF($W508=BX$4,MAX(BX$1:BX507)+1,"")</f>
        <v/>
      </c>
      <c r="BY508" s="6" t="str">
        <f>IF($W508=BY$4,MAX(BY$1:BY507)+1,"")</f>
        <v/>
      </c>
      <c r="BZ508" s="6" t="str">
        <f>IF($W508=BZ$4,MAX(BZ$1:BZ507)+1,"")</f>
        <v/>
      </c>
      <c r="CA508" s="6" t="str">
        <f>IF($W508=CA$4,MAX(CA$1:CA507)+1,"")</f>
        <v/>
      </c>
      <c r="CB508" s="6" t="str">
        <f>IF($W508=CB$4,MAX(CB$1:CB507)+1,"")</f>
        <v/>
      </c>
      <c r="CC508" s="6" t="str">
        <f>IF($W508=CC$4,MAX(CC$1:CC507)+1,"")</f>
        <v/>
      </c>
      <c r="CD508" s="6" t="str">
        <f>IF($W508=CD$4,MAX(CD$1:CD507)+1,"")</f>
        <v/>
      </c>
      <c r="CE508" s="6" t="str">
        <f>IF($W508=CE$4,MAX(CE$1:CE507)+1,"")</f>
        <v/>
      </c>
      <c r="CF508" s="6" t="str">
        <f>IF($W508=CF$4,MAX(CF$1:CF507)+1,"")</f>
        <v/>
      </c>
      <c r="CG508" s="6" t="str">
        <f>IF($W508=CG$4,MAX(CG$1:CG507)+1,"")</f>
        <v/>
      </c>
      <c r="CH508" s="6" t="str">
        <f>IF($W508=CH$4,MAX(CH$1:CH507)+1,"")</f>
        <v/>
      </c>
      <c r="CI508" s="6" t="str">
        <f>IF($W508=CI$4,MAX(CI$1:CI507)+1,"")</f>
        <v/>
      </c>
      <c r="CJ508" s="6" t="str">
        <f>IF($W508=CJ$4,MAX(CJ$1:CJ507)+1,"")</f>
        <v/>
      </c>
      <c r="CK508" s="6" t="str">
        <f>IF($W508=CK$4,MAX(CK$1:CK507)+1,"")</f>
        <v/>
      </c>
      <c r="CL508" s="6" t="str">
        <f>IF($W508=CL$4,MAX(CL$1:CL507)+1,"")</f>
        <v/>
      </c>
      <c r="CM508" s="6" t="str">
        <f>IF($W508=CM$4,MAX(CM$1:CM507)+1,"")</f>
        <v/>
      </c>
      <c r="CN508" s="6" t="str">
        <f>IF($W508=CN$4,MAX(CN$1:CN507)+1,"")</f>
        <v/>
      </c>
      <c r="CO508" s="6" t="str">
        <f>IF($W508=CO$4,MAX(CO$1:CO507)+1,"")</f>
        <v/>
      </c>
      <c r="CP508" s="6" t="str">
        <f>IF($W508=CP$4,MAX(CP$1:CP507)+1,"")</f>
        <v/>
      </c>
      <c r="CQ508" s="6" t="str">
        <f>IF($W508=CQ$4,MAX(CQ$1:CQ507)+1,"")</f>
        <v/>
      </c>
      <c r="CR508" s="6" t="str">
        <f>IF($W508=CR$4,MAX(CR$1:CR507)+1,"")</f>
        <v/>
      </c>
      <c r="CS508" s="6" t="str">
        <f>IF($W508=CS$4,MAX(CS$1:CS507)+1,"")</f>
        <v/>
      </c>
      <c r="CT508" s="5">
        <f t="shared" si="110"/>
        <v>1</v>
      </c>
      <c r="CU508" s="6" t="str">
        <f t="shared" si="111"/>
        <v>1709901817431</v>
      </c>
      <c r="CV508" s="5" t="str">
        <f t="shared" si="112"/>
        <v>นางสาว</v>
      </c>
      <c r="CW508" s="5" t="str" cm="1">
        <f t="array" ref="CW508">RIGHT(F508,MIN(LEN(SUBSTITUTE(F508,รายชื่อนักเรียนแยกห้อง!$AD$5:$AD$8,""))))</f>
        <v>พิมพ์ลภัส</v>
      </c>
      <c r="CX508" s="6" t="str">
        <f t="shared" si="113"/>
        <v/>
      </c>
      <c r="CY508" s="6">
        <f t="shared" si="114"/>
        <v>0</v>
      </c>
      <c r="CZ508" s="5" t="str">
        <f t="shared" si="115"/>
        <v>มัธยมศึกษาปีที่ 4/1-</v>
      </c>
      <c r="DA508" s="5" t="str">
        <f t="shared" si="116"/>
        <v>มัธยมศึกษาปีที่ 4/1-0</v>
      </c>
      <c r="DB508" s="5" t="s">
        <v>2936</v>
      </c>
      <c r="DC508" s="6" t="str">
        <f>IF(DB508="วิทย์-คณิต (เตรียมวิศวะ)",MAX($DC$1:DC507)+1,"")</f>
        <v/>
      </c>
      <c r="DD508" s="6">
        <f>IF(DB508="วิทย์-คณิต (วิทยาศาสตร์สุขภาพ)",MAX($DD$1:DD507)+1,"")</f>
        <v>4</v>
      </c>
      <c r="DE508" s="6" t="str">
        <f>IF(DB508="ศิลป์การจัดการธุรกิจการค้าสมัยใหม่",MAX($DE$1:DE507)+1,"")</f>
        <v/>
      </c>
      <c r="DF508" s="6" t="str">
        <f>IF(DB508="ศิลป์ภาษาจีนเพื่อธุรกิจ 4.0",MAX($DF$1:DF507)+1,"")</f>
        <v/>
      </c>
      <c r="DG508" s="6" t="str">
        <f>IF(DB508="ศิลป์ภาษาอังกฤษเพื่อการสื่อสารธุรกิจ",MAX($DG$1:DG507)+1,"")</f>
        <v/>
      </c>
      <c r="DH508" s="6" t="str">
        <f>IF(DB508="นวัตกรรมการจัดการเกษตร",MAX($DH$1:DH507)+1,"")</f>
        <v/>
      </c>
      <c r="DI508" s="5">
        <f t="shared" si="117"/>
        <v>4</v>
      </c>
      <c r="DJ508" s="5" t="str">
        <f t="shared" si="118"/>
        <v>มัธยมศึกษาปีที่ 4/1-15</v>
      </c>
      <c r="DK508" s="5" t="str">
        <f t="shared" si="119"/>
        <v>วิทย์-คณิต (วิทยาศาสตร์สุขภาพ)-4</v>
      </c>
      <c r="DL508" s="5" t="str">
        <f t="shared" si="120"/>
        <v>มัธยมศึกษาปีที่ 4</v>
      </c>
    </row>
    <row r="509" spans="1:116">
      <c r="A509" s="5" t="str">
        <f t="shared" si="121"/>
        <v>มัธยมศึกษาปีที่ 4/1-16</v>
      </c>
      <c r="B509" s="5" t="str">
        <f t="shared" si="107"/>
        <v>ช68401-2</v>
      </c>
      <c r="C509" s="5" t="str">
        <f t="shared" si="108"/>
        <v>วิทย์-คณิต (วิทยาศาสตร์สุขภาพ)-5</v>
      </c>
      <c r="D509" s="8">
        <v>16</v>
      </c>
      <c r="E509" s="9" t="s">
        <v>1289</v>
      </c>
      <c r="F509" s="3" t="s">
        <v>2139</v>
      </c>
      <c r="G509" s="3" t="s">
        <v>1290</v>
      </c>
      <c r="H509" s="11">
        <v>1</v>
      </c>
      <c r="I509" s="11">
        <v>7</v>
      </c>
      <c r="J509" s="11">
        <v>0</v>
      </c>
      <c r="K509" s="11">
        <v>9</v>
      </c>
      <c r="L509" s="11">
        <v>9</v>
      </c>
      <c r="M509" s="11">
        <v>0</v>
      </c>
      <c r="N509" s="11">
        <v>1</v>
      </c>
      <c r="O509" s="11">
        <v>8</v>
      </c>
      <c r="P509" s="11">
        <v>0</v>
      </c>
      <c r="Q509" s="11">
        <v>8</v>
      </c>
      <c r="R509" s="11">
        <v>2</v>
      </c>
      <c r="S509" s="11">
        <v>6</v>
      </c>
      <c r="T509" s="11">
        <v>1</v>
      </c>
      <c r="U509" s="11" t="s">
        <v>309</v>
      </c>
      <c r="W509" s="6" t="str">
        <f>IF(X509="","",IF(X509=รายชื่อชมรม!$B$33,รายชื่อชมรม!$A$33,IF(X509=รายชื่อชมรม!$B$34,รายชื่อชมรม!$A$34,IF(X509=รายชื่อชมรม!$B$35,รายชื่อชมรม!$A$35,IF(X509=รายชื่อชมรม!$B$36,รายชื่อชมรม!$A$36,IF(X509=รายชื่อชมรม!$B$37,รายชื่อชมรม!$A$37,IF(X509=รายชื่อชมรม!$B$38,รายชื่อชมรม!$A$38,IF(X509=รายชื่อชมรม!$B$39,รายชื่อชมรม!$A$39,IF(X509=รายชื่อชมรม!$B$40,รายชื่อชมรม!$A$40,IF(X509=รายชื่อชมรม!$B$41,รายชื่อชมรม!$A$41,IF(X509=รายชื่อชมรม!$B$42,รายชื่อชมรม!$A$42,"-")))))))))))</f>
        <v>ช68401</v>
      </c>
      <c r="X509" s="6" t="s">
        <v>2327</v>
      </c>
      <c r="Y509" s="6" t="str">
        <f>IF(W509=0,"",IF(W509="-","",IF(W509="","",VLOOKUP(W509,รายชื่อชมรม!$A$3:$F$83,3,FALSE))))</f>
        <v>นางสาวศิลป์ศุภา  คุสินธุ์</v>
      </c>
      <c r="Z509" s="6" t="str">
        <f>IF(Y509=$Z$4,MAX(Z$1:$Z508)+1,"")</f>
        <v/>
      </c>
      <c r="AA509" s="6" t="str">
        <f>IF($Y509=AA$4,MAX(AA$1:AA508)+1,"")</f>
        <v/>
      </c>
      <c r="AB509" s="6" t="str">
        <f>IF($Y509=AB$4,MAX(AB$1:AB508)+1,"")</f>
        <v/>
      </c>
      <c r="AC509" s="6" t="str">
        <f>IF($Y509=AC$4,MAX(AC$1:AC508)+1,"")</f>
        <v/>
      </c>
      <c r="AD509" s="6" t="str">
        <f>IF($Y509=AD$4,MAX(AD$1:AD508)+1,"")</f>
        <v/>
      </c>
      <c r="AE509" s="6" t="str">
        <f>IF($Y509=AE$4,MAX(AE$1:AE508)+1,"")</f>
        <v/>
      </c>
      <c r="AF509" s="6" t="str">
        <f>IF($Y509=AF$4,MAX(AF$1:AF508)+1,"")</f>
        <v/>
      </c>
      <c r="AG509" s="6" t="str">
        <f>IF($Y509=AG$4,MAX(AG$1:AG508)+1,"")</f>
        <v/>
      </c>
      <c r="AH509" s="6" t="str">
        <f>IF($Y509=AH$4,MAX(AH$1:AH508)+1,"")</f>
        <v/>
      </c>
      <c r="AI509" s="5">
        <f t="shared" si="109"/>
        <v>0</v>
      </c>
      <c r="AK509" s="6" t="str">
        <f>IF($W509=AK$4,MAX(AK$1:AK508)+1,"")</f>
        <v/>
      </c>
      <c r="AL509" s="6" t="str">
        <f>IF($W509=AL$4,MAX(AL$1:AL508)+1,"")</f>
        <v/>
      </c>
      <c r="AM509" s="6" t="str">
        <f>IF($W509=AM$4,MAX(AM$1:AM508)+1,"")</f>
        <v/>
      </c>
      <c r="AN509" s="6" t="str">
        <f>IF($W509=AN$4,MAX(AN$1:AN508)+1,"")</f>
        <v/>
      </c>
      <c r="AO509" s="6" t="str">
        <f>IF($W509=AO$4,MAX(AO$1:AO508)+1,"")</f>
        <v/>
      </c>
      <c r="AP509" s="6" t="str">
        <f>IF($W509=AP$4,MAX(AP$1:AP508)+1,"")</f>
        <v/>
      </c>
      <c r="AQ509" s="6" t="str">
        <f>IF($W509=AQ$4,MAX(AQ$1:AQ508)+1,"")</f>
        <v/>
      </c>
      <c r="AR509" s="6" t="str">
        <f>IF($W509=AR$4,MAX(AR$1:AR508)+1,"")</f>
        <v/>
      </c>
      <c r="AS509" s="6" t="str">
        <f>IF($W509=AS$4,MAX(AS$1:AS508)+1,"")</f>
        <v/>
      </c>
      <c r="AT509" s="6" t="str">
        <f>IF($W509=AT$4,MAX(AT$1:AT508)+1,"")</f>
        <v/>
      </c>
      <c r="AU509" s="6" t="str">
        <f>IF($W509=AU$4,MAX(AU$1:AU508)+1,"")</f>
        <v/>
      </c>
      <c r="AV509" s="6" t="str">
        <f>IF($W509=AV$4,MAX(AV$1:AV508)+1,"")</f>
        <v/>
      </c>
      <c r="AW509" s="6" t="str">
        <f>IF($W509=AW$4,MAX(AW$1:AW508)+1,"")</f>
        <v/>
      </c>
      <c r="AX509" s="6" t="str">
        <f>IF($W509=AX$4,MAX(AX$1:AX508)+1,"")</f>
        <v/>
      </c>
      <c r="AY509" s="6" t="str">
        <f>IF($W509=AY$4,MAX(AY$1:AY508)+1,"")</f>
        <v/>
      </c>
      <c r="AZ509" s="6" t="str">
        <f>IF($W509=AZ$4,MAX(AZ$1:AZ508)+1,"")</f>
        <v/>
      </c>
      <c r="BA509" s="6" t="str">
        <f>IF($W509=BA$4,MAX(BA$1:BA508)+1,"")</f>
        <v/>
      </c>
      <c r="BB509" s="6" t="str">
        <f>IF($W509=BB$4,MAX(BB$1:BB508)+1,"")</f>
        <v/>
      </c>
      <c r="BC509" s="6" t="str">
        <f>IF($W509=BC$4,MAX(BC$1:BC508)+1,"")</f>
        <v/>
      </c>
      <c r="BD509" s="6" t="str">
        <f>IF($W509=BD$4,MAX(BD$1:BD508)+1,"")</f>
        <v/>
      </c>
      <c r="BE509" s="6" t="str">
        <f>IF($W509=BE$4,MAX(BE$1:BE508)+1,"")</f>
        <v/>
      </c>
      <c r="BF509" s="6" t="str">
        <f>IF($W509=BF$4,MAX(BF$1:BF508)+1,"")</f>
        <v/>
      </c>
      <c r="BG509" s="6" t="str">
        <f>IF($W509=BG$4,MAX(BG$1:BG508)+1,"")</f>
        <v/>
      </c>
      <c r="BH509" s="6" t="str">
        <f>IF($W509=BH$4,MAX(BH$1:BH508)+1,"")</f>
        <v/>
      </c>
      <c r="BI509" s="6" t="str">
        <f>IF($W509=BI$4,MAX(BI$1:BI508)+1,"")</f>
        <v/>
      </c>
      <c r="BJ509" s="6" t="str">
        <f>IF($W509=BJ$4,MAX(BJ$1:BJ508)+1,"")</f>
        <v/>
      </c>
      <c r="BK509" s="6" t="str">
        <f>IF($W509=BK$4,MAX(BK$1:BK508)+1,"")</f>
        <v/>
      </c>
      <c r="BL509" s="6" t="str">
        <f>IF($W509=BL$4,MAX(BL$1:BL508)+1,"")</f>
        <v/>
      </c>
      <c r="BM509" s="6" t="str">
        <f>IF($W509=BM$4,MAX(BM$1:BM508)+1,"")</f>
        <v/>
      </c>
      <c r="BN509" s="6" t="str">
        <f>IF($W509=BN$4,MAX(BN$1:BN508)+1,"")</f>
        <v/>
      </c>
      <c r="BO509" s="6" t="str">
        <f>IF($W509=BO$4,MAX(BO$1:BO508)+1,"")</f>
        <v/>
      </c>
      <c r="BP509" s="6">
        <f>IF($W509=BP$4,MAX(BP$1:BP508)+1,"")</f>
        <v>2</v>
      </c>
      <c r="BQ509" s="6" t="str">
        <f>IF($W509=BQ$4,MAX(BQ$1:BQ508)+1,"")</f>
        <v/>
      </c>
      <c r="BR509" s="6" t="str">
        <f>IF($W509=BR$4,MAX(BR$1:BR508)+1,"")</f>
        <v/>
      </c>
      <c r="BS509" s="6" t="str">
        <f>IF($W509=BS$4,MAX(BS$1:BS508)+1,"")</f>
        <v/>
      </c>
      <c r="BT509" s="6" t="str">
        <f>IF($W509=BT$4,MAX(BT$1:BT508)+1,"")</f>
        <v/>
      </c>
      <c r="BU509" s="6" t="str">
        <f>IF($W509=BU$4,MAX(BU$1:BU508)+1,"")</f>
        <v/>
      </c>
      <c r="BV509" s="6" t="str">
        <f>IF($W509=BV$4,MAX(BV$1:BV508)+1,"")</f>
        <v/>
      </c>
      <c r="BW509" s="6" t="str">
        <f>IF($W509=BW$4,MAX(BW$1:BW508)+1,"")</f>
        <v/>
      </c>
      <c r="BX509" s="6" t="str">
        <f>IF($W509=BX$4,MAX(BX$1:BX508)+1,"")</f>
        <v/>
      </c>
      <c r="BY509" s="6" t="str">
        <f>IF($W509=BY$4,MAX(BY$1:BY508)+1,"")</f>
        <v/>
      </c>
      <c r="BZ509" s="6" t="str">
        <f>IF($W509=BZ$4,MAX(BZ$1:BZ508)+1,"")</f>
        <v/>
      </c>
      <c r="CA509" s="6" t="str">
        <f>IF($W509=CA$4,MAX(CA$1:CA508)+1,"")</f>
        <v/>
      </c>
      <c r="CB509" s="6" t="str">
        <f>IF($W509=CB$4,MAX(CB$1:CB508)+1,"")</f>
        <v/>
      </c>
      <c r="CC509" s="6" t="str">
        <f>IF($W509=CC$4,MAX(CC$1:CC508)+1,"")</f>
        <v/>
      </c>
      <c r="CD509" s="6" t="str">
        <f>IF($W509=CD$4,MAX(CD$1:CD508)+1,"")</f>
        <v/>
      </c>
      <c r="CE509" s="6" t="str">
        <f>IF($W509=CE$4,MAX(CE$1:CE508)+1,"")</f>
        <v/>
      </c>
      <c r="CF509" s="6" t="str">
        <f>IF($W509=CF$4,MAX(CF$1:CF508)+1,"")</f>
        <v/>
      </c>
      <c r="CG509" s="6" t="str">
        <f>IF($W509=CG$4,MAX(CG$1:CG508)+1,"")</f>
        <v/>
      </c>
      <c r="CH509" s="6" t="str">
        <f>IF($W509=CH$4,MAX(CH$1:CH508)+1,"")</f>
        <v/>
      </c>
      <c r="CI509" s="6" t="str">
        <f>IF($W509=CI$4,MAX(CI$1:CI508)+1,"")</f>
        <v/>
      </c>
      <c r="CJ509" s="6" t="str">
        <f>IF($W509=CJ$4,MAX(CJ$1:CJ508)+1,"")</f>
        <v/>
      </c>
      <c r="CK509" s="6" t="str">
        <f>IF($W509=CK$4,MAX(CK$1:CK508)+1,"")</f>
        <v/>
      </c>
      <c r="CL509" s="6" t="str">
        <f>IF($W509=CL$4,MAX(CL$1:CL508)+1,"")</f>
        <v/>
      </c>
      <c r="CM509" s="6" t="str">
        <f>IF($W509=CM$4,MAX(CM$1:CM508)+1,"")</f>
        <v/>
      </c>
      <c r="CN509" s="6" t="str">
        <f>IF($W509=CN$4,MAX(CN$1:CN508)+1,"")</f>
        <v/>
      </c>
      <c r="CO509" s="6" t="str">
        <f>IF($W509=CO$4,MAX(CO$1:CO508)+1,"")</f>
        <v/>
      </c>
      <c r="CP509" s="6" t="str">
        <f>IF($W509=CP$4,MAX(CP$1:CP508)+1,"")</f>
        <v/>
      </c>
      <c r="CQ509" s="6" t="str">
        <f>IF($W509=CQ$4,MAX(CQ$1:CQ508)+1,"")</f>
        <v/>
      </c>
      <c r="CR509" s="6" t="str">
        <f>IF($W509=CR$4,MAX(CR$1:CR508)+1,"")</f>
        <v/>
      </c>
      <c r="CS509" s="6" t="str">
        <f>IF($W509=CS$4,MAX(CS$1:CS508)+1,"")</f>
        <v/>
      </c>
      <c r="CT509" s="5">
        <f t="shared" si="110"/>
        <v>2</v>
      </c>
      <c r="CU509" s="6" t="str">
        <f t="shared" si="111"/>
        <v>1709901808261</v>
      </c>
      <c r="CV509" s="5" t="str">
        <f t="shared" si="112"/>
        <v>นางสาว</v>
      </c>
      <c r="CW509" s="5" t="str" cm="1">
        <f t="array" ref="CW509">RIGHT(F509,MIN(LEN(SUBSTITUTE(F509,รายชื่อนักเรียนแยกห้อง!$AD$5:$AD$8,""))))</f>
        <v>ฐิตารีย์</v>
      </c>
      <c r="CX509" s="6" t="str">
        <f t="shared" si="113"/>
        <v/>
      </c>
      <c r="CY509" s="6">
        <f t="shared" si="114"/>
        <v>0</v>
      </c>
      <c r="CZ509" s="5" t="str">
        <f t="shared" si="115"/>
        <v>มัธยมศึกษาปีที่ 4/1-</v>
      </c>
      <c r="DA509" s="5" t="str">
        <f t="shared" si="116"/>
        <v>มัธยมศึกษาปีที่ 4/1-0</v>
      </c>
      <c r="DB509" s="5" t="s">
        <v>2936</v>
      </c>
      <c r="DC509" s="6" t="str">
        <f>IF(DB509="วิทย์-คณิต (เตรียมวิศวะ)",MAX($DC$1:DC508)+1,"")</f>
        <v/>
      </c>
      <c r="DD509" s="6">
        <f>IF(DB509="วิทย์-คณิต (วิทยาศาสตร์สุขภาพ)",MAX($DD$1:DD508)+1,"")</f>
        <v>5</v>
      </c>
      <c r="DE509" s="6" t="str">
        <f>IF(DB509="ศิลป์การจัดการธุรกิจการค้าสมัยใหม่",MAX($DE$1:DE508)+1,"")</f>
        <v/>
      </c>
      <c r="DF509" s="6" t="str">
        <f>IF(DB509="ศิลป์ภาษาจีนเพื่อธุรกิจ 4.0",MAX($DF$1:DF508)+1,"")</f>
        <v/>
      </c>
      <c r="DG509" s="6" t="str">
        <f>IF(DB509="ศิลป์ภาษาอังกฤษเพื่อการสื่อสารธุรกิจ",MAX($DG$1:DG508)+1,"")</f>
        <v/>
      </c>
      <c r="DH509" s="6" t="str">
        <f>IF(DB509="นวัตกรรมการจัดการเกษตร",MAX($DH$1:DH508)+1,"")</f>
        <v/>
      </c>
      <c r="DI509" s="5">
        <f t="shared" si="117"/>
        <v>5</v>
      </c>
      <c r="DJ509" s="5" t="str">
        <f t="shared" si="118"/>
        <v>มัธยมศึกษาปีที่ 4/1-16</v>
      </c>
      <c r="DK509" s="5" t="str">
        <f t="shared" si="119"/>
        <v>วิทย์-คณิต (วิทยาศาสตร์สุขภาพ)-5</v>
      </c>
      <c r="DL509" s="5" t="str">
        <f t="shared" si="120"/>
        <v>มัธยมศึกษาปีที่ 4</v>
      </c>
    </row>
    <row r="510" spans="1:116">
      <c r="A510" s="5" t="str">
        <f t="shared" si="121"/>
        <v>มัธยมศึกษาปีที่ 4/1-17</v>
      </c>
      <c r="B510" s="5" t="str">
        <f t="shared" si="107"/>
        <v>ช68405-1</v>
      </c>
      <c r="C510" s="5" t="str">
        <f t="shared" si="108"/>
        <v>ศิลป์การจัดการธุรกิจการค้าสมัยใหม่-1</v>
      </c>
      <c r="D510" s="8">
        <v>17</v>
      </c>
      <c r="E510" s="9" t="s">
        <v>1373</v>
      </c>
      <c r="F510" s="3" t="s">
        <v>2354</v>
      </c>
      <c r="G510" s="3" t="s">
        <v>2140</v>
      </c>
      <c r="H510" s="11">
        <v>1</v>
      </c>
      <c r="I510" s="11">
        <v>7</v>
      </c>
      <c r="J510" s="11">
        <v>0</v>
      </c>
      <c r="K510" s="11">
        <v>9</v>
      </c>
      <c r="L510" s="11">
        <v>9</v>
      </c>
      <c r="M510" s="11">
        <v>0</v>
      </c>
      <c r="N510" s="11">
        <v>1</v>
      </c>
      <c r="O510" s="11">
        <v>8</v>
      </c>
      <c r="P510" s="11">
        <v>0</v>
      </c>
      <c r="Q510" s="11">
        <v>0</v>
      </c>
      <c r="R510" s="11">
        <v>3</v>
      </c>
      <c r="S510" s="11">
        <v>7</v>
      </c>
      <c r="T510" s="11">
        <v>6</v>
      </c>
      <c r="U510" s="11" t="s">
        <v>309</v>
      </c>
      <c r="W510" s="6" t="str">
        <f>IF(X510="","",IF(X510=รายชื่อชมรม!$B$33,รายชื่อชมรม!$A$33,IF(X510=รายชื่อชมรม!$B$34,รายชื่อชมรม!$A$34,IF(X510=รายชื่อชมรม!$B$35,รายชื่อชมรม!$A$35,IF(X510=รายชื่อชมรม!$B$36,รายชื่อชมรม!$A$36,IF(X510=รายชื่อชมรม!$B$37,รายชื่อชมรม!$A$37,IF(X510=รายชื่อชมรม!$B$38,รายชื่อชมรม!$A$38,IF(X510=รายชื่อชมรม!$B$39,รายชื่อชมรม!$A$39,IF(X510=รายชื่อชมรม!$B$40,รายชื่อชมรม!$A$40,IF(X510=รายชื่อชมรม!$B$41,รายชื่อชมรม!$A$41,IF(X510=รายชื่อชมรม!$B$42,รายชื่อชมรม!$A$42,"-")))))))))))</f>
        <v>ช68405</v>
      </c>
      <c r="X510" s="6" t="s">
        <v>2305</v>
      </c>
      <c r="Y510" s="6" t="str">
        <f>IF(W510=0,"",IF(W510="-","",IF(W510="","",VLOOKUP(W510,รายชื่อชมรม!$A$3:$F$83,3,FALSE))))</f>
        <v>นางโสจาริน  อินทรเรือง</v>
      </c>
      <c r="Z510" s="6" t="str">
        <f>IF(Y510=$Z$4,MAX(Z$1:$Z509)+1,"")</f>
        <v/>
      </c>
      <c r="AA510" s="6" t="str">
        <f>IF($Y510=AA$4,MAX(AA$1:AA509)+1,"")</f>
        <v/>
      </c>
      <c r="AB510" s="6" t="str">
        <f>IF($Y510=AB$4,MAX(AB$1:AB509)+1,"")</f>
        <v/>
      </c>
      <c r="AC510" s="6" t="str">
        <f>IF($Y510=AC$4,MAX(AC$1:AC509)+1,"")</f>
        <v/>
      </c>
      <c r="AD510" s="6" t="str">
        <f>IF($Y510=AD$4,MAX(AD$1:AD509)+1,"")</f>
        <v/>
      </c>
      <c r="AE510" s="6" t="str">
        <f>IF($Y510=AE$4,MAX(AE$1:AE509)+1,"")</f>
        <v/>
      </c>
      <c r="AF510" s="6" t="str">
        <f>IF($Y510=AF$4,MAX(AF$1:AF509)+1,"")</f>
        <v/>
      </c>
      <c r="AG510" s="6" t="str">
        <f>IF($Y510=AG$4,MAX(AG$1:AG509)+1,"")</f>
        <v/>
      </c>
      <c r="AH510" s="6" t="str">
        <f>IF($Y510=AH$4,MAX(AH$1:AH509)+1,"")</f>
        <v/>
      </c>
      <c r="AI510" s="5">
        <f t="shared" si="109"/>
        <v>0</v>
      </c>
      <c r="AK510" s="6" t="str">
        <f>IF($W510=AK$4,MAX(AK$1:AK509)+1,"")</f>
        <v/>
      </c>
      <c r="AL510" s="6" t="str">
        <f>IF($W510=AL$4,MAX(AL$1:AL509)+1,"")</f>
        <v/>
      </c>
      <c r="AM510" s="6" t="str">
        <f>IF($W510=AM$4,MAX(AM$1:AM509)+1,"")</f>
        <v/>
      </c>
      <c r="AN510" s="6" t="str">
        <f>IF($W510=AN$4,MAX(AN$1:AN509)+1,"")</f>
        <v/>
      </c>
      <c r="AO510" s="6" t="str">
        <f>IF($W510=AO$4,MAX(AO$1:AO509)+1,"")</f>
        <v/>
      </c>
      <c r="AP510" s="6" t="str">
        <f>IF($W510=AP$4,MAX(AP$1:AP509)+1,"")</f>
        <v/>
      </c>
      <c r="AQ510" s="6" t="str">
        <f>IF($W510=AQ$4,MAX(AQ$1:AQ509)+1,"")</f>
        <v/>
      </c>
      <c r="AR510" s="6" t="str">
        <f>IF($W510=AR$4,MAX(AR$1:AR509)+1,"")</f>
        <v/>
      </c>
      <c r="AS510" s="6" t="str">
        <f>IF($W510=AS$4,MAX(AS$1:AS509)+1,"")</f>
        <v/>
      </c>
      <c r="AT510" s="6" t="str">
        <f>IF($W510=AT$4,MAX(AT$1:AT509)+1,"")</f>
        <v/>
      </c>
      <c r="AU510" s="6" t="str">
        <f>IF($W510=AU$4,MAX(AU$1:AU509)+1,"")</f>
        <v/>
      </c>
      <c r="AV510" s="6" t="str">
        <f>IF($W510=AV$4,MAX(AV$1:AV509)+1,"")</f>
        <v/>
      </c>
      <c r="AW510" s="6" t="str">
        <f>IF($W510=AW$4,MAX(AW$1:AW509)+1,"")</f>
        <v/>
      </c>
      <c r="AX510" s="6" t="str">
        <f>IF($W510=AX$4,MAX(AX$1:AX509)+1,"")</f>
        <v/>
      </c>
      <c r="AY510" s="6" t="str">
        <f>IF($W510=AY$4,MAX(AY$1:AY509)+1,"")</f>
        <v/>
      </c>
      <c r="AZ510" s="6" t="str">
        <f>IF($W510=AZ$4,MAX(AZ$1:AZ509)+1,"")</f>
        <v/>
      </c>
      <c r="BA510" s="6" t="str">
        <f>IF($W510=BA$4,MAX(BA$1:BA509)+1,"")</f>
        <v/>
      </c>
      <c r="BB510" s="6" t="str">
        <f>IF($W510=BB$4,MAX(BB$1:BB509)+1,"")</f>
        <v/>
      </c>
      <c r="BC510" s="6" t="str">
        <f>IF($W510=BC$4,MAX(BC$1:BC509)+1,"")</f>
        <v/>
      </c>
      <c r="BD510" s="6" t="str">
        <f>IF($W510=BD$4,MAX(BD$1:BD509)+1,"")</f>
        <v/>
      </c>
      <c r="BE510" s="6" t="str">
        <f>IF($W510=BE$4,MAX(BE$1:BE509)+1,"")</f>
        <v/>
      </c>
      <c r="BF510" s="6" t="str">
        <f>IF($W510=BF$4,MAX(BF$1:BF509)+1,"")</f>
        <v/>
      </c>
      <c r="BG510" s="6" t="str">
        <f>IF($W510=BG$4,MAX(BG$1:BG509)+1,"")</f>
        <v/>
      </c>
      <c r="BH510" s="6" t="str">
        <f>IF($W510=BH$4,MAX(BH$1:BH509)+1,"")</f>
        <v/>
      </c>
      <c r="BI510" s="6" t="str">
        <f>IF($W510=BI$4,MAX(BI$1:BI509)+1,"")</f>
        <v/>
      </c>
      <c r="BJ510" s="6" t="str">
        <f>IF($W510=BJ$4,MAX(BJ$1:BJ509)+1,"")</f>
        <v/>
      </c>
      <c r="BK510" s="6" t="str">
        <f>IF($W510=BK$4,MAX(BK$1:BK509)+1,"")</f>
        <v/>
      </c>
      <c r="BL510" s="6" t="str">
        <f>IF($W510=BL$4,MAX(BL$1:BL509)+1,"")</f>
        <v/>
      </c>
      <c r="BM510" s="6" t="str">
        <f>IF($W510=BM$4,MAX(BM$1:BM509)+1,"")</f>
        <v/>
      </c>
      <c r="BN510" s="6" t="str">
        <f>IF($W510=BN$4,MAX(BN$1:BN509)+1,"")</f>
        <v/>
      </c>
      <c r="BO510" s="6" t="str">
        <f>IF($W510=BO$4,MAX(BO$1:BO509)+1,"")</f>
        <v/>
      </c>
      <c r="BP510" s="6" t="str">
        <f>IF($W510=BP$4,MAX(BP$1:BP509)+1,"")</f>
        <v/>
      </c>
      <c r="BQ510" s="6" t="str">
        <f>IF($W510=BQ$4,MAX(BQ$1:BQ509)+1,"")</f>
        <v/>
      </c>
      <c r="BR510" s="6" t="str">
        <f>IF($W510=BR$4,MAX(BR$1:BR509)+1,"")</f>
        <v/>
      </c>
      <c r="BS510" s="6" t="str">
        <f>IF($W510=BS$4,MAX(BS$1:BS509)+1,"")</f>
        <v/>
      </c>
      <c r="BT510" s="6">
        <f>IF($W510=BT$4,MAX(BT$1:BT509)+1,"")</f>
        <v>1</v>
      </c>
      <c r="BU510" s="6" t="str">
        <f>IF($W510=BU$4,MAX(BU$1:BU509)+1,"")</f>
        <v/>
      </c>
      <c r="BV510" s="6" t="str">
        <f>IF($W510=BV$4,MAX(BV$1:BV509)+1,"")</f>
        <v/>
      </c>
      <c r="BW510" s="6" t="str">
        <f>IF($W510=BW$4,MAX(BW$1:BW509)+1,"")</f>
        <v/>
      </c>
      <c r="BX510" s="6" t="str">
        <f>IF($W510=BX$4,MAX(BX$1:BX509)+1,"")</f>
        <v/>
      </c>
      <c r="BY510" s="6" t="str">
        <f>IF($W510=BY$4,MAX(BY$1:BY509)+1,"")</f>
        <v/>
      </c>
      <c r="BZ510" s="6" t="str">
        <f>IF($W510=BZ$4,MAX(BZ$1:BZ509)+1,"")</f>
        <v/>
      </c>
      <c r="CA510" s="6" t="str">
        <f>IF($W510=CA$4,MAX(CA$1:CA509)+1,"")</f>
        <v/>
      </c>
      <c r="CB510" s="6" t="str">
        <f>IF($W510=CB$4,MAX(CB$1:CB509)+1,"")</f>
        <v/>
      </c>
      <c r="CC510" s="6" t="str">
        <f>IF($W510=CC$4,MAX(CC$1:CC509)+1,"")</f>
        <v/>
      </c>
      <c r="CD510" s="6" t="str">
        <f>IF($W510=CD$4,MAX(CD$1:CD509)+1,"")</f>
        <v/>
      </c>
      <c r="CE510" s="6" t="str">
        <f>IF($W510=CE$4,MAX(CE$1:CE509)+1,"")</f>
        <v/>
      </c>
      <c r="CF510" s="6" t="str">
        <f>IF($W510=CF$4,MAX(CF$1:CF509)+1,"")</f>
        <v/>
      </c>
      <c r="CG510" s="6" t="str">
        <f>IF($W510=CG$4,MAX(CG$1:CG509)+1,"")</f>
        <v/>
      </c>
      <c r="CH510" s="6" t="str">
        <f>IF($W510=CH$4,MAX(CH$1:CH509)+1,"")</f>
        <v/>
      </c>
      <c r="CI510" s="6" t="str">
        <f>IF($W510=CI$4,MAX(CI$1:CI509)+1,"")</f>
        <v/>
      </c>
      <c r="CJ510" s="6" t="str">
        <f>IF($W510=CJ$4,MAX(CJ$1:CJ509)+1,"")</f>
        <v/>
      </c>
      <c r="CK510" s="6" t="str">
        <f>IF($W510=CK$4,MAX(CK$1:CK509)+1,"")</f>
        <v/>
      </c>
      <c r="CL510" s="6" t="str">
        <f>IF($W510=CL$4,MAX(CL$1:CL509)+1,"")</f>
        <v/>
      </c>
      <c r="CM510" s="6" t="str">
        <f>IF($W510=CM$4,MAX(CM$1:CM509)+1,"")</f>
        <v/>
      </c>
      <c r="CN510" s="6" t="str">
        <f>IF($W510=CN$4,MAX(CN$1:CN509)+1,"")</f>
        <v/>
      </c>
      <c r="CO510" s="6" t="str">
        <f>IF($W510=CO$4,MAX(CO$1:CO509)+1,"")</f>
        <v/>
      </c>
      <c r="CP510" s="6" t="str">
        <f>IF($W510=CP$4,MAX(CP$1:CP509)+1,"")</f>
        <v/>
      </c>
      <c r="CQ510" s="6" t="str">
        <f>IF($W510=CQ$4,MAX(CQ$1:CQ509)+1,"")</f>
        <v/>
      </c>
      <c r="CR510" s="6" t="str">
        <f>IF($W510=CR$4,MAX(CR$1:CR509)+1,"")</f>
        <v/>
      </c>
      <c r="CS510" s="6" t="str">
        <f>IF($W510=CS$4,MAX(CS$1:CS509)+1,"")</f>
        <v/>
      </c>
      <c r="CT510" s="5">
        <f t="shared" si="110"/>
        <v>1</v>
      </c>
      <c r="CU510" s="6" t="str">
        <f t="shared" si="111"/>
        <v>1709901800376</v>
      </c>
      <c r="CV510" s="5" t="str">
        <f t="shared" si="112"/>
        <v>นางสาว</v>
      </c>
      <c r="CW510" s="5" t="str" cm="1">
        <f t="array" ref="CW510">RIGHT(F510,MIN(LEN(SUBSTITUTE(F510,รายชื่อนักเรียนแยกห้อง!$AD$5:$AD$8,""))))</f>
        <v>นุชนาฎ</v>
      </c>
      <c r="CX510" s="6" t="str">
        <f t="shared" si="113"/>
        <v/>
      </c>
      <c r="CY510" s="6">
        <f t="shared" si="114"/>
        <v>0</v>
      </c>
      <c r="CZ510" s="5" t="str">
        <f t="shared" si="115"/>
        <v>มัธยมศึกษาปีที่ 4/1-</v>
      </c>
      <c r="DA510" s="5" t="str">
        <f t="shared" si="116"/>
        <v>มัธยมศึกษาปีที่ 4/1-0</v>
      </c>
      <c r="DB510" s="6" t="s">
        <v>2939</v>
      </c>
      <c r="DC510" s="6" t="str">
        <f>IF(DB510="วิทย์-คณิต (เตรียมวิศวะ)",MAX($DC$1:DC509)+1,"")</f>
        <v/>
      </c>
      <c r="DD510" s="6" t="str">
        <f>IF(DB510="วิทย์-คณิต (วิทยาศาสตร์สุขภาพ)",MAX($DD$1:DD509)+1,"")</f>
        <v/>
      </c>
      <c r="DE510" s="6">
        <f>IF(DB510="ศิลป์การจัดการธุรกิจการค้าสมัยใหม่",MAX($DE$1:DE509)+1,"")</f>
        <v>1</v>
      </c>
      <c r="DF510" s="6" t="str">
        <f>IF(DB510="ศิลป์ภาษาจีนเพื่อธุรกิจ 4.0",MAX($DF$1:DF509)+1,"")</f>
        <v/>
      </c>
      <c r="DG510" s="6" t="str">
        <f>IF(DB510="ศิลป์ภาษาอังกฤษเพื่อการสื่อสารธุรกิจ",MAX($DG$1:DG509)+1,"")</f>
        <v/>
      </c>
      <c r="DH510" s="6" t="str">
        <f>IF(DB510="นวัตกรรมการจัดการเกษตร",MAX($DH$1:DH509)+1,"")</f>
        <v/>
      </c>
      <c r="DI510" s="5">
        <f t="shared" si="117"/>
        <v>1</v>
      </c>
      <c r="DJ510" s="5" t="str">
        <f t="shared" si="118"/>
        <v>มัธยมศึกษาปีที่ 4/1-17</v>
      </c>
      <c r="DK510" s="5" t="str">
        <f t="shared" si="119"/>
        <v>ศิลป์การจัดการธุรกิจการค้าสมัยใหม่-1</v>
      </c>
      <c r="DL510" s="5" t="str">
        <f t="shared" si="120"/>
        <v>มัธยมศึกษาปีที่ 4</v>
      </c>
    </row>
    <row r="511" spans="1:116">
      <c r="A511" s="5" t="str">
        <f t="shared" si="121"/>
        <v>มัธยมศึกษาปีที่ 4/1-18</v>
      </c>
      <c r="B511" s="5" t="str">
        <f t="shared" si="107"/>
        <v>ช68404-2</v>
      </c>
      <c r="C511" s="5" t="str">
        <f t="shared" si="108"/>
        <v>ศิลป์การจัดการธุรกิจการค้าสมัยใหม่-2</v>
      </c>
      <c r="D511" s="8">
        <v>18</v>
      </c>
      <c r="E511" s="9" t="s">
        <v>1293</v>
      </c>
      <c r="F511" s="3" t="s">
        <v>2141</v>
      </c>
      <c r="G511" s="3" t="s">
        <v>1294</v>
      </c>
      <c r="H511" s="11">
        <v>1</v>
      </c>
      <c r="I511" s="11">
        <v>7</v>
      </c>
      <c r="J511" s="11">
        <v>0</v>
      </c>
      <c r="K511" s="11">
        <v>0</v>
      </c>
      <c r="L511" s="11">
        <v>4</v>
      </c>
      <c r="M511" s="11">
        <v>0</v>
      </c>
      <c r="N511" s="11">
        <v>1</v>
      </c>
      <c r="O511" s="11">
        <v>4</v>
      </c>
      <c r="P511" s="11">
        <v>2</v>
      </c>
      <c r="Q511" s="11">
        <v>1</v>
      </c>
      <c r="R511" s="11">
        <v>4</v>
      </c>
      <c r="S511" s="11">
        <v>3</v>
      </c>
      <c r="T511" s="11">
        <v>2</v>
      </c>
      <c r="U511" s="11" t="s">
        <v>309</v>
      </c>
      <c r="W511" s="6" t="str">
        <f>IF(X511="","",IF(X511=รายชื่อชมรม!$B$33,รายชื่อชมรม!$A$33,IF(X511=รายชื่อชมรม!$B$34,รายชื่อชมรม!$A$34,IF(X511=รายชื่อชมรม!$B$35,รายชื่อชมรม!$A$35,IF(X511=รายชื่อชมรม!$B$36,รายชื่อชมรม!$A$36,IF(X511=รายชื่อชมรม!$B$37,รายชื่อชมรม!$A$37,IF(X511=รายชื่อชมรม!$B$38,รายชื่อชมรม!$A$38,IF(X511=รายชื่อชมรม!$B$39,รายชื่อชมรม!$A$39,IF(X511=รายชื่อชมรม!$B$40,รายชื่อชมรม!$A$40,IF(X511=รายชื่อชมรม!$B$41,รายชื่อชมรม!$A$41,IF(X511=รายชื่อชมรม!$B$42,รายชื่อชมรม!$A$42,"-")))))))))))</f>
        <v>ช68404</v>
      </c>
      <c r="X511" s="6" t="s">
        <v>2314</v>
      </c>
      <c r="Y511" s="6" t="str">
        <f>IF(W511=0,"",IF(W511="-","",IF(W511="","",VLOOKUP(W511,รายชื่อชมรม!$A$3:$F$83,3,FALSE))))</f>
        <v>นายชัยวัฒน์  กตัญญตาพงษ์</v>
      </c>
      <c r="Z511" s="6" t="str">
        <f>IF(Y511=$Z$4,MAX(Z$1:$Z510)+1,"")</f>
        <v/>
      </c>
      <c r="AA511" s="6" t="str">
        <f>IF($Y511=AA$4,MAX(AA$1:AA510)+1,"")</f>
        <v/>
      </c>
      <c r="AB511" s="6" t="str">
        <f>IF($Y511=AB$4,MAX(AB$1:AB510)+1,"")</f>
        <v/>
      </c>
      <c r="AC511" s="6" t="str">
        <f>IF($Y511=AC$4,MAX(AC$1:AC510)+1,"")</f>
        <v/>
      </c>
      <c r="AD511" s="6" t="str">
        <f>IF($Y511=AD$4,MAX(AD$1:AD510)+1,"")</f>
        <v/>
      </c>
      <c r="AE511" s="6" t="str">
        <f>IF($Y511=AE$4,MAX(AE$1:AE510)+1,"")</f>
        <v/>
      </c>
      <c r="AF511" s="6" t="str">
        <f>IF($Y511=AF$4,MAX(AF$1:AF510)+1,"")</f>
        <v/>
      </c>
      <c r="AG511" s="6" t="str">
        <f>IF($Y511=AG$4,MAX(AG$1:AG510)+1,"")</f>
        <v/>
      </c>
      <c r="AH511" s="6" t="str">
        <f>IF($Y511=AH$4,MAX(AH$1:AH510)+1,"")</f>
        <v/>
      </c>
      <c r="AI511" s="5">
        <f t="shared" si="109"/>
        <v>0</v>
      </c>
      <c r="AK511" s="6" t="str">
        <f>IF($W511=AK$4,MAX(AK$1:AK510)+1,"")</f>
        <v/>
      </c>
      <c r="AL511" s="6" t="str">
        <f>IF($W511=AL$4,MAX(AL$1:AL510)+1,"")</f>
        <v/>
      </c>
      <c r="AM511" s="6" t="str">
        <f>IF($W511=AM$4,MAX(AM$1:AM510)+1,"")</f>
        <v/>
      </c>
      <c r="AN511" s="6" t="str">
        <f>IF($W511=AN$4,MAX(AN$1:AN510)+1,"")</f>
        <v/>
      </c>
      <c r="AO511" s="6" t="str">
        <f>IF($W511=AO$4,MAX(AO$1:AO510)+1,"")</f>
        <v/>
      </c>
      <c r="AP511" s="6" t="str">
        <f>IF($W511=AP$4,MAX(AP$1:AP510)+1,"")</f>
        <v/>
      </c>
      <c r="AQ511" s="6" t="str">
        <f>IF($W511=AQ$4,MAX(AQ$1:AQ510)+1,"")</f>
        <v/>
      </c>
      <c r="AR511" s="6" t="str">
        <f>IF($W511=AR$4,MAX(AR$1:AR510)+1,"")</f>
        <v/>
      </c>
      <c r="AS511" s="6" t="str">
        <f>IF($W511=AS$4,MAX(AS$1:AS510)+1,"")</f>
        <v/>
      </c>
      <c r="AT511" s="6" t="str">
        <f>IF($W511=AT$4,MAX(AT$1:AT510)+1,"")</f>
        <v/>
      </c>
      <c r="AU511" s="6" t="str">
        <f>IF($W511=AU$4,MAX(AU$1:AU510)+1,"")</f>
        <v/>
      </c>
      <c r="AV511" s="6" t="str">
        <f>IF($W511=AV$4,MAX(AV$1:AV510)+1,"")</f>
        <v/>
      </c>
      <c r="AW511" s="6" t="str">
        <f>IF($W511=AW$4,MAX(AW$1:AW510)+1,"")</f>
        <v/>
      </c>
      <c r="AX511" s="6" t="str">
        <f>IF($W511=AX$4,MAX(AX$1:AX510)+1,"")</f>
        <v/>
      </c>
      <c r="AY511" s="6" t="str">
        <f>IF($W511=AY$4,MAX(AY$1:AY510)+1,"")</f>
        <v/>
      </c>
      <c r="AZ511" s="6" t="str">
        <f>IF($W511=AZ$4,MAX(AZ$1:AZ510)+1,"")</f>
        <v/>
      </c>
      <c r="BA511" s="6" t="str">
        <f>IF($W511=BA$4,MAX(BA$1:BA510)+1,"")</f>
        <v/>
      </c>
      <c r="BB511" s="6" t="str">
        <f>IF($W511=BB$4,MAX(BB$1:BB510)+1,"")</f>
        <v/>
      </c>
      <c r="BC511" s="6" t="str">
        <f>IF($W511=BC$4,MAX(BC$1:BC510)+1,"")</f>
        <v/>
      </c>
      <c r="BD511" s="6" t="str">
        <f>IF($W511=BD$4,MAX(BD$1:BD510)+1,"")</f>
        <v/>
      </c>
      <c r="BE511" s="6" t="str">
        <f>IF($W511=BE$4,MAX(BE$1:BE510)+1,"")</f>
        <v/>
      </c>
      <c r="BF511" s="6" t="str">
        <f>IF($W511=BF$4,MAX(BF$1:BF510)+1,"")</f>
        <v/>
      </c>
      <c r="BG511" s="6" t="str">
        <f>IF($W511=BG$4,MAX(BG$1:BG510)+1,"")</f>
        <v/>
      </c>
      <c r="BH511" s="6" t="str">
        <f>IF($W511=BH$4,MAX(BH$1:BH510)+1,"")</f>
        <v/>
      </c>
      <c r="BI511" s="6" t="str">
        <f>IF($W511=BI$4,MAX(BI$1:BI510)+1,"")</f>
        <v/>
      </c>
      <c r="BJ511" s="6" t="str">
        <f>IF($W511=BJ$4,MAX(BJ$1:BJ510)+1,"")</f>
        <v/>
      </c>
      <c r="BK511" s="6" t="str">
        <f>IF($W511=BK$4,MAX(BK$1:BK510)+1,"")</f>
        <v/>
      </c>
      <c r="BL511" s="6" t="str">
        <f>IF($W511=BL$4,MAX(BL$1:BL510)+1,"")</f>
        <v/>
      </c>
      <c r="BM511" s="6" t="str">
        <f>IF($W511=BM$4,MAX(BM$1:BM510)+1,"")</f>
        <v/>
      </c>
      <c r="BN511" s="6" t="str">
        <f>IF($W511=BN$4,MAX(BN$1:BN510)+1,"")</f>
        <v/>
      </c>
      <c r="BO511" s="6" t="str">
        <f>IF($W511=BO$4,MAX(BO$1:BO510)+1,"")</f>
        <v/>
      </c>
      <c r="BP511" s="6" t="str">
        <f>IF($W511=BP$4,MAX(BP$1:BP510)+1,"")</f>
        <v/>
      </c>
      <c r="BQ511" s="6" t="str">
        <f>IF($W511=BQ$4,MAX(BQ$1:BQ510)+1,"")</f>
        <v/>
      </c>
      <c r="BR511" s="6" t="str">
        <f>IF($W511=BR$4,MAX(BR$1:BR510)+1,"")</f>
        <v/>
      </c>
      <c r="BS511" s="6">
        <f>IF($W511=BS$4,MAX(BS$1:BS510)+1,"")</f>
        <v>2</v>
      </c>
      <c r="BT511" s="6" t="str">
        <f>IF($W511=BT$4,MAX(BT$1:BT510)+1,"")</f>
        <v/>
      </c>
      <c r="BU511" s="6" t="str">
        <f>IF($W511=BU$4,MAX(BU$1:BU510)+1,"")</f>
        <v/>
      </c>
      <c r="BV511" s="6" t="str">
        <f>IF($W511=BV$4,MAX(BV$1:BV510)+1,"")</f>
        <v/>
      </c>
      <c r="BW511" s="6" t="str">
        <f>IF($W511=BW$4,MAX(BW$1:BW510)+1,"")</f>
        <v/>
      </c>
      <c r="BX511" s="6" t="str">
        <f>IF($W511=BX$4,MAX(BX$1:BX510)+1,"")</f>
        <v/>
      </c>
      <c r="BY511" s="6" t="str">
        <f>IF($W511=BY$4,MAX(BY$1:BY510)+1,"")</f>
        <v/>
      </c>
      <c r="BZ511" s="6" t="str">
        <f>IF($W511=BZ$4,MAX(BZ$1:BZ510)+1,"")</f>
        <v/>
      </c>
      <c r="CA511" s="6" t="str">
        <f>IF($W511=CA$4,MAX(CA$1:CA510)+1,"")</f>
        <v/>
      </c>
      <c r="CB511" s="6" t="str">
        <f>IF($W511=CB$4,MAX(CB$1:CB510)+1,"")</f>
        <v/>
      </c>
      <c r="CC511" s="6" t="str">
        <f>IF($W511=CC$4,MAX(CC$1:CC510)+1,"")</f>
        <v/>
      </c>
      <c r="CD511" s="6" t="str">
        <f>IF($W511=CD$4,MAX(CD$1:CD510)+1,"")</f>
        <v/>
      </c>
      <c r="CE511" s="6" t="str">
        <f>IF($W511=CE$4,MAX(CE$1:CE510)+1,"")</f>
        <v/>
      </c>
      <c r="CF511" s="6" t="str">
        <f>IF($W511=CF$4,MAX(CF$1:CF510)+1,"")</f>
        <v/>
      </c>
      <c r="CG511" s="6" t="str">
        <f>IF($W511=CG$4,MAX(CG$1:CG510)+1,"")</f>
        <v/>
      </c>
      <c r="CH511" s="6" t="str">
        <f>IF($W511=CH$4,MAX(CH$1:CH510)+1,"")</f>
        <v/>
      </c>
      <c r="CI511" s="6" t="str">
        <f>IF($W511=CI$4,MAX(CI$1:CI510)+1,"")</f>
        <v/>
      </c>
      <c r="CJ511" s="6" t="str">
        <f>IF($W511=CJ$4,MAX(CJ$1:CJ510)+1,"")</f>
        <v/>
      </c>
      <c r="CK511" s="6" t="str">
        <f>IF($W511=CK$4,MAX(CK$1:CK510)+1,"")</f>
        <v/>
      </c>
      <c r="CL511" s="6" t="str">
        <f>IF($W511=CL$4,MAX(CL$1:CL510)+1,"")</f>
        <v/>
      </c>
      <c r="CM511" s="6" t="str">
        <f>IF($W511=CM$4,MAX(CM$1:CM510)+1,"")</f>
        <v/>
      </c>
      <c r="CN511" s="6" t="str">
        <f>IF($W511=CN$4,MAX(CN$1:CN510)+1,"")</f>
        <v/>
      </c>
      <c r="CO511" s="6" t="str">
        <f>IF($W511=CO$4,MAX(CO$1:CO510)+1,"")</f>
        <v/>
      </c>
      <c r="CP511" s="6" t="str">
        <f>IF($W511=CP$4,MAX(CP$1:CP510)+1,"")</f>
        <v/>
      </c>
      <c r="CQ511" s="6" t="str">
        <f>IF($W511=CQ$4,MAX(CQ$1:CQ510)+1,"")</f>
        <v/>
      </c>
      <c r="CR511" s="6" t="str">
        <f>IF($W511=CR$4,MAX(CR$1:CR510)+1,"")</f>
        <v/>
      </c>
      <c r="CS511" s="6" t="str">
        <f>IF($W511=CS$4,MAX(CS$1:CS510)+1,"")</f>
        <v/>
      </c>
      <c r="CT511" s="5">
        <f t="shared" si="110"/>
        <v>2</v>
      </c>
      <c r="CU511" s="6" t="str">
        <f t="shared" si="111"/>
        <v>1700401421432</v>
      </c>
      <c r="CV511" s="5" t="str">
        <f t="shared" si="112"/>
        <v>นางสาว</v>
      </c>
      <c r="CW511" s="5" t="str" cm="1">
        <f t="array" ref="CW511">RIGHT(F511,MIN(LEN(SUBSTITUTE(F511,รายชื่อนักเรียนแยกห้อง!$AD$5:$AD$8,""))))</f>
        <v>ณัฐธันยา</v>
      </c>
      <c r="CX511" s="6" t="str">
        <f t="shared" si="113"/>
        <v/>
      </c>
      <c r="CY511" s="6">
        <f t="shared" si="114"/>
        <v>0</v>
      </c>
      <c r="CZ511" s="5" t="str">
        <f t="shared" si="115"/>
        <v>มัธยมศึกษาปีที่ 4/1-</v>
      </c>
      <c r="DA511" s="5" t="str">
        <f t="shared" si="116"/>
        <v>มัธยมศึกษาปีที่ 4/1-0</v>
      </c>
      <c r="DB511" s="6" t="s">
        <v>2939</v>
      </c>
      <c r="DC511" s="6" t="str">
        <f>IF(DB511="วิทย์-คณิต (เตรียมวิศวะ)",MAX($DC$1:DC510)+1,"")</f>
        <v/>
      </c>
      <c r="DD511" s="6" t="str">
        <f>IF(DB511="วิทย์-คณิต (วิทยาศาสตร์สุขภาพ)",MAX($DD$1:DD510)+1,"")</f>
        <v/>
      </c>
      <c r="DE511" s="6">
        <f>IF(DB511="ศิลป์การจัดการธุรกิจการค้าสมัยใหม่",MAX($DE$1:DE510)+1,"")</f>
        <v>2</v>
      </c>
      <c r="DF511" s="6" t="str">
        <f>IF(DB511="ศิลป์ภาษาจีนเพื่อธุรกิจ 4.0",MAX($DF$1:DF510)+1,"")</f>
        <v/>
      </c>
      <c r="DG511" s="6" t="str">
        <f>IF(DB511="ศิลป์ภาษาอังกฤษเพื่อการสื่อสารธุรกิจ",MAX($DG$1:DG510)+1,"")</f>
        <v/>
      </c>
      <c r="DH511" s="6" t="str">
        <f>IF(DB511="นวัตกรรมการจัดการเกษตร",MAX($DH$1:DH510)+1,"")</f>
        <v/>
      </c>
      <c r="DI511" s="5">
        <f t="shared" si="117"/>
        <v>2</v>
      </c>
      <c r="DJ511" s="5" t="str">
        <f t="shared" si="118"/>
        <v>มัธยมศึกษาปีที่ 4/1-18</v>
      </c>
      <c r="DK511" s="5" t="str">
        <f t="shared" si="119"/>
        <v>ศิลป์การจัดการธุรกิจการค้าสมัยใหม่-2</v>
      </c>
      <c r="DL511" s="5" t="str">
        <f t="shared" si="120"/>
        <v>มัธยมศึกษาปีที่ 4</v>
      </c>
    </row>
    <row r="512" spans="1:116">
      <c r="A512" s="5" t="str">
        <f t="shared" si="121"/>
        <v>มัธยมศึกษาปีที่ 4/1-19</v>
      </c>
      <c r="B512" s="5" t="str">
        <f t="shared" si="107"/>
        <v>ช68404-3</v>
      </c>
      <c r="C512" s="5" t="str">
        <f t="shared" si="108"/>
        <v>วิทย์-คณิต (วิทยาศาสตร์สุขภาพ)-6</v>
      </c>
      <c r="D512" s="8">
        <v>19</v>
      </c>
      <c r="E512" s="9" t="s">
        <v>1296</v>
      </c>
      <c r="F512" s="3" t="s">
        <v>2142</v>
      </c>
      <c r="G512" s="3" t="s">
        <v>1297</v>
      </c>
      <c r="H512" s="11">
        <v>1</v>
      </c>
      <c r="I512" s="11">
        <v>7</v>
      </c>
      <c r="J512" s="11">
        <v>0</v>
      </c>
      <c r="K512" s="11">
        <v>9</v>
      </c>
      <c r="L512" s="11">
        <v>9</v>
      </c>
      <c r="M512" s="11">
        <v>0</v>
      </c>
      <c r="N512" s="11">
        <v>1</v>
      </c>
      <c r="O512" s="11">
        <v>7</v>
      </c>
      <c r="P512" s="11">
        <v>9</v>
      </c>
      <c r="Q512" s="11">
        <v>9</v>
      </c>
      <c r="R512" s="11">
        <v>8</v>
      </c>
      <c r="S512" s="11">
        <v>1</v>
      </c>
      <c r="T512" s="11">
        <v>5</v>
      </c>
      <c r="U512" s="11" t="s">
        <v>309</v>
      </c>
      <c r="W512" s="6" t="str">
        <f>IF(X512="","",IF(X512=รายชื่อชมรม!$B$33,รายชื่อชมรม!$A$33,IF(X512=รายชื่อชมรม!$B$34,รายชื่อชมรม!$A$34,IF(X512=รายชื่อชมรม!$B$35,รายชื่อชมรม!$A$35,IF(X512=รายชื่อชมรม!$B$36,รายชื่อชมรม!$A$36,IF(X512=รายชื่อชมรม!$B$37,รายชื่อชมรม!$A$37,IF(X512=รายชื่อชมรม!$B$38,รายชื่อชมรม!$A$38,IF(X512=รายชื่อชมรม!$B$39,รายชื่อชมรม!$A$39,IF(X512=รายชื่อชมรม!$B$40,รายชื่อชมรม!$A$40,IF(X512=รายชื่อชมรม!$B$41,รายชื่อชมรม!$A$41,IF(X512=รายชื่อชมรม!$B$42,รายชื่อชมรม!$A$42,"-")))))))))))</f>
        <v>ช68404</v>
      </c>
      <c r="X512" s="6" t="s">
        <v>2314</v>
      </c>
      <c r="Y512" s="6" t="str">
        <f>IF(W512=0,"",IF(W512="-","",IF(W512="","",VLOOKUP(W512,รายชื่อชมรม!$A$3:$F$83,3,FALSE))))</f>
        <v>นายชัยวัฒน์  กตัญญตาพงษ์</v>
      </c>
      <c r="Z512" s="6" t="str">
        <f>IF(Y512=$Z$4,MAX(Z$1:$Z511)+1,"")</f>
        <v/>
      </c>
      <c r="AA512" s="6" t="str">
        <f>IF($Y512=AA$4,MAX(AA$1:AA511)+1,"")</f>
        <v/>
      </c>
      <c r="AB512" s="6" t="str">
        <f>IF($Y512=AB$4,MAX(AB$1:AB511)+1,"")</f>
        <v/>
      </c>
      <c r="AC512" s="6" t="str">
        <f>IF($Y512=AC$4,MAX(AC$1:AC511)+1,"")</f>
        <v/>
      </c>
      <c r="AD512" s="6" t="str">
        <f>IF($Y512=AD$4,MAX(AD$1:AD511)+1,"")</f>
        <v/>
      </c>
      <c r="AE512" s="6" t="str">
        <f>IF($Y512=AE$4,MAX(AE$1:AE511)+1,"")</f>
        <v/>
      </c>
      <c r="AF512" s="6" t="str">
        <f>IF($Y512=AF$4,MAX(AF$1:AF511)+1,"")</f>
        <v/>
      </c>
      <c r="AG512" s="6" t="str">
        <f>IF($Y512=AG$4,MAX(AG$1:AG511)+1,"")</f>
        <v/>
      </c>
      <c r="AH512" s="6" t="str">
        <f>IF($Y512=AH$4,MAX(AH$1:AH511)+1,"")</f>
        <v/>
      </c>
      <c r="AI512" s="5">
        <f t="shared" si="109"/>
        <v>0</v>
      </c>
      <c r="AK512" s="6" t="str">
        <f>IF($W512=AK$4,MAX(AK$1:AK511)+1,"")</f>
        <v/>
      </c>
      <c r="AL512" s="6" t="str">
        <f>IF($W512=AL$4,MAX(AL$1:AL511)+1,"")</f>
        <v/>
      </c>
      <c r="AM512" s="6" t="str">
        <f>IF($W512=AM$4,MAX(AM$1:AM511)+1,"")</f>
        <v/>
      </c>
      <c r="AN512" s="6" t="str">
        <f>IF($W512=AN$4,MAX(AN$1:AN511)+1,"")</f>
        <v/>
      </c>
      <c r="AO512" s="6" t="str">
        <f>IF($W512=AO$4,MAX(AO$1:AO511)+1,"")</f>
        <v/>
      </c>
      <c r="AP512" s="6" t="str">
        <f>IF($W512=AP$4,MAX(AP$1:AP511)+1,"")</f>
        <v/>
      </c>
      <c r="AQ512" s="6" t="str">
        <f>IF($W512=AQ$4,MAX(AQ$1:AQ511)+1,"")</f>
        <v/>
      </c>
      <c r="AR512" s="6" t="str">
        <f>IF($W512=AR$4,MAX(AR$1:AR511)+1,"")</f>
        <v/>
      </c>
      <c r="AS512" s="6" t="str">
        <f>IF($W512=AS$4,MAX(AS$1:AS511)+1,"")</f>
        <v/>
      </c>
      <c r="AT512" s="6" t="str">
        <f>IF($W512=AT$4,MAX(AT$1:AT511)+1,"")</f>
        <v/>
      </c>
      <c r="AU512" s="6" t="str">
        <f>IF($W512=AU$4,MAX(AU$1:AU511)+1,"")</f>
        <v/>
      </c>
      <c r="AV512" s="6" t="str">
        <f>IF($W512=AV$4,MAX(AV$1:AV511)+1,"")</f>
        <v/>
      </c>
      <c r="AW512" s="6" t="str">
        <f>IF($W512=AW$4,MAX(AW$1:AW511)+1,"")</f>
        <v/>
      </c>
      <c r="AX512" s="6" t="str">
        <f>IF($W512=AX$4,MAX(AX$1:AX511)+1,"")</f>
        <v/>
      </c>
      <c r="AY512" s="6" t="str">
        <f>IF($W512=AY$4,MAX(AY$1:AY511)+1,"")</f>
        <v/>
      </c>
      <c r="AZ512" s="6" t="str">
        <f>IF($W512=AZ$4,MAX(AZ$1:AZ511)+1,"")</f>
        <v/>
      </c>
      <c r="BA512" s="6" t="str">
        <f>IF($W512=BA$4,MAX(BA$1:BA511)+1,"")</f>
        <v/>
      </c>
      <c r="BB512" s="6" t="str">
        <f>IF($W512=BB$4,MAX(BB$1:BB511)+1,"")</f>
        <v/>
      </c>
      <c r="BC512" s="6" t="str">
        <f>IF($W512=BC$4,MAX(BC$1:BC511)+1,"")</f>
        <v/>
      </c>
      <c r="BD512" s="6" t="str">
        <f>IF($W512=BD$4,MAX(BD$1:BD511)+1,"")</f>
        <v/>
      </c>
      <c r="BE512" s="6" t="str">
        <f>IF($W512=BE$4,MAX(BE$1:BE511)+1,"")</f>
        <v/>
      </c>
      <c r="BF512" s="6" t="str">
        <f>IF($W512=BF$4,MAX(BF$1:BF511)+1,"")</f>
        <v/>
      </c>
      <c r="BG512" s="6" t="str">
        <f>IF($W512=BG$4,MAX(BG$1:BG511)+1,"")</f>
        <v/>
      </c>
      <c r="BH512" s="6" t="str">
        <f>IF($W512=BH$4,MAX(BH$1:BH511)+1,"")</f>
        <v/>
      </c>
      <c r="BI512" s="6" t="str">
        <f>IF($W512=BI$4,MAX(BI$1:BI511)+1,"")</f>
        <v/>
      </c>
      <c r="BJ512" s="6" t="str">
        <f>IF($W512=BJ$4,MAX(BJ$1:BJ511)+1,"")</f>
        <v/>
      </c>
      <c r="BK512" s="6" t="str">
        <f>IF($W512=BK$4,MAX(BK$1:BK511)+1,"")</f>
        <v/>
      </c>
      <c r="BL512" s="6" t="str">
        <f>IF($W512=BL$4,MAX(BL$1:BL511)+1,"")</f>
        <v/>
      </c>
      <c r="BM512" s="6" t="str">
        <f>IF($W512=BM$4,MAX(BM$1:BM511)+1,"")</f>
        <v/>
      </c>
      <c r="BN512" s="6" t="str">
        <f>IF($W512=BN$4,MAX(BN$1:BN511)+1,"")</f>
        <v/>
      </c>
      <c r="BO512" s="6" t="str">
        <f>IF($W512=BO$4,MAX(BO$1:BO511)+1,"")</f>
        <v/>
      </c>
      <c r="BP512" s="6" t="str">
        <f>IF($W512=BP$4,MAX(BP$1:BP511)+1,"")</f>
        <v/>
      </c>
      <c r="BQ512" s="6" t="str">
        <f>IF($W512=BQ$4,MAX(BQ$1:BQ511)+1,"")</f>
        <v/>
      </c>
      <c r="BR512" s="6" t="str">
        <f>IF($W512=BR$4,MAX(BR$1:BR511)+1,"")</f>
        <v/>
      </c>
      <c r="BS512" s="6">
        <f>IF($W512=BS$4,MAX(BS$1:BS511)+1,"")</f>
        <v>3</v>
      </c>
      <c r="BT512" s="6" t="str">
        <f>IF($W512=BT$4,MAX(BT$1:BT511)+1,"")</f>
        <v/>
      </c>
      <c r="BU512" s="6" t="str">
        <f>IF($W512=BU$4,MAX(BU$1:BU511)+1,"")</f>
        <v/>
      </c>
      <c r="BV512" s="6" t="str">
        <f>IF($W512=BV$4,MAX(BV$1:BV511)+1,"")</f>
        <v/>
      </c>
      <c r="BW512" s="6" t="str">
        <f>IF($W512=BW$4,MAX(BW$1:BW511)+1,"")</f>
        <v/>
      </c>
      <c r="BX512" s="6" t="str">
        <f>IF($W512=BX$4,MAX(BX$1:BX511)+1,"")</f>
        <v/>
      </c>
      <c r="BY512" s="6" t="str">
        <f>IF($W512=BY$4,MAX(BY$1:BY511)+1,"")</f>
        <v/>
      </c>
      <c r="BZ512" s="6" t="str">
        <f>IF($W512=BZ$4,MAX(BZ$1:BZ511)+1,"")</f>
        <v/>
      </c>
      <c r="CA512" s="6" t="str">
        <f>IF($W512=CA$4,MAX(CA$1:CA511)+1,"")</f>
        <v/>
      </c>
      <c r="CB512" s="6" t="str">
        <f>IF($W512=CB$4,MAX(CB$1:CB511)+1,"")</f>
        <v/>
      </c>
      <c r="CC512" s="6" t="str">
        <f>IF($W512=CC$4,MAX(CC$1:CC511)+1,"")</f>
        <v/>
      </c>
      <c r="CD512" s="6" t="str">
        <f>IF($W512=CD$4,MAX(CD$1:CD511)+1,"")</f>
        <v/>
      </c>
      <c r="CE512" s="6" t="str">
        <f>IF($W512=CE$4,MAX(CE$1:CE511)+1,"")</f>
        <v/>
      </c>
      <c r="CF512" s="6" t="str">
        <f>IF($W512=CF$4,MAX(CF$1:CF511)+1,"")</f>
        <v/>
      </c>
      <c r="CG512" s="6" t="str">
        <f>IF($W512=CG$4,MAX(CG$1:CG511)+1,"")</f>
        <v/>
      </c>
      <c r="CH512" s="6" t="str">
        <f>IF($W512=CH$4,MAX(CH$1:CH511)+1,"")</f>
        <v/>
      </c>
      <c r="CI512" s="6" t="str">
        <f>IF($W512=CI$4,MAX(CI$1:CI511)+1,"")</f>
        <v/>
      </c>
      <c r="CJ512" s="6" t="str">
        <f>IF($W512=CJ$4,MAX(CJ$1:CJ511)+1,"")</f>
        <v/>
      </c>
      <c r="CK512" s="6" t="str">
        <f>IF($W512=CK$4,MAX(CK$1:CK511)+1,"")</f>
        <v/>
      </c>
      <c r="CL512" s="6" t="str">
        <f>IF($W512=CL$4,MAX(CL$1:CL511)+1,"")</f>
        <v/>
      </c>
      <c r="CM512" s="6" t="str">
        <f>IF($W512=CM$4,MAX(CM$1:CM511)+1,"")</f>
        <v/>
      </c>
      <c r="CN512" s="6" t="str">
        <f>IF($W512=CN$4,MAX(CN$1:CN511)+1,"")</f>
        <v/>
      </c>
      <c r="CO512" s="6" t="str">
        <f>IF($W512=CO$4,MAX(CO$1:CO511)+1,"")</f>
        <v/>
      </c>
      <c r="CP512" s="6" t="str">
        <f>IF($W512=CP$4,MAX(CP$1:CP511)+1,"")</f>
        <v/>
      </c>
      <c r="CQ512" s="6" t="str">
        <f>IF($W512=CQ$4,MAX(CQ$1:CQ511)+1,"")</f>
        <v/>
      </c>
      <c r="CR512" s="6" t="str">
        <f>IF($W512=CR$4,MAX(CR$1:CR511)+1,"")</f>
        <v/>
      </c>
      <c r="CS512" s="6" t="str">
        <f>IF($W512=CS$4,MAX(CS$1:CS511)+1,"")</f>
        <v/>
      </c>
      <c r="CT512" s="5">
        <f t="shared" si="110"/>
        <v>3</v>
      </c>
      <c r="CU512" s="6" t="str">
        <f t="shared" si="111"/>
        <v>1709901799815</v>
      </c>
      <c r="CV512" s="5" t="str">
        <f t="shared" si="112"/>
        <v>นางสาว</v>
      </c>
      <c r="CW512" s="5" t="str" cm="1">
        <f t="array" ref="CW512">RIGHT(F512,MIN(LEN(SUBSTITUTE(F512,รายชื่อนักเรียนแยกห้อง!$AD$5:$AD$8,""))))</f>
        <v>กมลรัตน์</v>
      </c>
      <c r="CX512" s="6" t="str">
        <f t="shared" si="113"/>
        <v/>
      </c>
      <c r="CY512" s="6">
        <f t="shared" si="114"/>
        <v>0</v>
      </c>
      <c r="CZ512" s="5" t="str">
        <f t="shared" si="115"/>
        <v>มัธยมศึกษาปีที่ 4/1-</v>
      </c>
      <c r="DA512" s="5" t="str">
        <f t="shared" si="116"/>
        <v>มัธยมศึกษาปีที่ 4/1-0</v>
      </c>
      <c r="DB512" s="5" t="s">
        <v>2936</v>
      </c>
      <c r="DC512" s="6" t="str">
        <f>IF(DB512="วิทย์-คณิต (เตรียมวิศวะ)",MAX($DC$1:DC511)+1,"")</f>
        <v/>
      </c>
      <c r="DD512" s="6">
        <f>IF(DB512="วิทย์-คณิต (วิทยาศาสตร์สุขภาพ)",MAX($DD$1:DD511)+1,"")</f>
        <v>6</v>
      </c>
      <c r="DE512" s="6" t="str">
        <f>IF(DB512="ศิลป์การจัดการธุรกิจการค้าสมัยใหม่",MAX($DE$1:DE511)+1,"")</f>
        <v/>
      </c>
      <c r="DF512" s="6" t="str">
        <f>IF(DB512="ศิลป์ภาษาจีนเพื่อธุรกิจ 4.0",MAX($DF$1:DF511)+1,"")</f>
        <v/>
      </c>
      <c r="DG512" s="6" t="str">
        <f>IF(DB512="ศิลป์ภาษาอังกฤษเพื่อการสื่อสารธุรกิจ",MAX($DG$1:DG511)+1,"")</f>
        <v/>
      </c>
      <c r="DH512" s="6" t="str">
        <f>IF(DB512="นวัตกรรมการจัดการเกษตร",MAX($DH$1:DH511)+1,"")</f>
        <v/>
      </c>
      <c r="DI512" s="5">
        <f t="shared" si="117"/>
        <v>6</v>
      </c>
      <c r="DJ512" s="5" t="str">
        <f t="shared" si="118"/>
        <v>มัธยมศึกษาปีที่ 4/1-19</v>
      </c>
      <c r="DK512" s="5" t="str">
        <f t="shared" si="119"/>
        <v>วิทย์-คณิต (วิทยาศาสตร์สุขภาพ)-6</v>
      </c>
      <c r="DL512" s="5" t="str">
        <f t="shared" si="120"/>
        <v>มัธยมศึกษาปีที่ 4</v>
      </c>
    </row>
    <row r="513" spans="1:116">
      <c r="A513" s="5" t="str">
        <f t="shared" si="121"/>
        <v>มัธยมศึกษาปีที่ 4/1-20</v>
      </c>
      <c r="B513" s="5" t="str">
        <f t="shared" si="107"/>
        <v>ช68403-2</v>
      </c>
      <c r="C513" s="5" t="str">
        <f t="shared" si="108"/>
        <v>ศิลป์การจัดการธุรกิจการค้าสมัยใหม่-3</v>
      </c>
      <c r="D513" s="8">
        <v>20</v>
      </c>
      <c r="E513" s="9" t="s">
        <v>1298</v>
      </c>
      <c r="F513" s="3" t="s">
        <v>2355</v>
      </c>
      <c r="G513" s="3" t="s">
        <v>1299</v>
      </c>
      <c r="H513" s="11">
        <v>1</v>
      </c>
      <c r="I513" s="11">
        <v>7</v>
      </c>
      <c r="J513" s="11">
        <v>0</v>
      </c>
      <c r="K513" s="11">
        <v>9</v>
      </c>
      <c r="L513" s="11">
        <v>9</v>
      </c>
      <c r="M513" s="11">
        <v>0</v>
      </c>
      <c r="N513" s="11">
        <v>1</v>
      </c>
      <c r="O513" s="11">
        <v>8</v>
      </c>
      <c r="P513" s="11">
        <v>1</v>
      </c>
      <c r="Q513" s="11">
        <v>5</v>
      </c>
      <c r="R513" s="11">
        <v>0</v>
      </c>
      <c r="S513" s="11">
        <v>5</v>
      </c>
      <c r="T513" s="11">
        <v>5</v>
      </c>
      <c r="U513" s="11" t="s">
        <v>309</v>
      </c>
      <c r="W513" s="6" t="str">
        <f>IF(X513="","",IF(X513=รายชื่อชมรม!$B$33,รายชื่อชมรม!$A$33,IF(X513=รายชื่อชมรม!$B$34,รายชื่อชมรม!$A$34,IF(X513=รายชื่อชมรม!$B$35,รายชื่อชมรม!$A$35,IF(X513=รายชื่อชมรม!$B$36,รายชื่อชมรม!$A$36,IF(X513=รายชื่อชมรม!$B$37,รายชื่อชมรม!$A$37,IF(X513=รายชื่อชมรม!$B$38,รายชื่อชมรม!$A$38,IF(X513=รายชื่อชมรม!$B$39,รายชื่อชมรม!$A$39,IF(X513=รายชื่อชมรม!$B$40,รายชื่อชมรม!$A$40,IF(X513=รายชื่อชมรม!$B$41,รายชื่อชมรม!$A$41,IF(X513=รายชื่อชมรม!$B$42,รายชื่อชมรม!$A$42,"-")))))))))))</f>
        <v>ช68403</v>
      </c>
      <c r="X513" s="6" t="s">
        <v>2313</v>
      </c>
      <c r="Y513" s="6" t="str">
        <f>IF(W513=0,"",IF(W513="-","",IF(W513="","",VLOOKUP(W513,รายชื่อชมรม!$A$3:$F$83,3,FALSE))))</f>
        <v>นายวสันต์  แสงรัตนกูล</v>
      </c>
      <c r="Z513" s="6" t="str">
        <f>IF(Y513=$Z$4,MAX(Z$1:$Z512)+1,"")</f>
        <v/>
      </c>
      <c r="AA513" s="6" t="str">
        <f>IF($Y513=AA$4,MAX(AA$1:AA512)+1,"")</f>
        <v/>
      </c>
      <c r="AB513" s="6" t="str">
        <f>IF($Y513=AB$4,MAX(AB$1:AB512)+1,"")</f>
        <v/>
      </c>
      <c r="AC513" s="6" t="str">
        <f>IF($Y513=AC$4,MAX(AC$1:AC512)+1,"")</f>
        <v/>
      </c>
      <c r="AD513" s="6" t="str">
        <f>IF($Y513=AD$4,MAX(AD$1:AD512)+1,"")</f>
        <v/>
      </c>
      <c r="AE513" s="6" t="str">
        <f>IF($Y513=AE$4,MAX(AE$1:AE512)+1,"")</f>
        <v/>
      </c>
      <c r="AF513" s="6" t="str">
        <f>IF($Y513=AF$4,MAX(AF$1:AF512)+1,"")</f>
        <v/>
      </c>
      <c r="AG513" s="6" t="str">
        <f>IF($Y513=AG$4,MAX(AG$1:AG512)+1,"")</f>
        <v/>
      </c>
      <c r="AH513" s="6" t="str">
        <f>IF($Y513=AH$4,MAX(AH$1:AH512)+1,"")</f>
        <v/>
      </c>
      <c r="AI513" s="5">
        <f t="shared" si="109"/>
        <v>0</v>
      </c>
      <c r="AK513" s="6" t="str">
        <f>IF($W513=AK$4,MAX(AK$1:AK512)+1,"")</f>
        <v/>
      </c>
      <c r="AL513" s="6" t="str">
        <f>IF($W513=AL$4,MAX(AL$1:AL512)+1,"")</f>
        <v/>
      </c>
      <c r="AM513" s="6" t="str">
        <f>IF($W513=AM$4,MAX(AM$1:AM512)+1,"")</f>
        <v/>
      </c>
      <c r="AN513" s="6" t="str">
        <f>IF($W513=AN$4,MAX(AN$1:AN512)+1,"")</f>
        <v/>
      </c>
      <c r="AO513" s="6" t="str">
        <f>IF($W513=AO$4,MAX(AO$1:AO512)+1,"")</f>
        <v/>
      </c>
      <c r="AP513" s="6" t="str">
        <f>IF($W513=AP$4,MAX(AP$1:AP512)+1,"")</f>
        <v/>
      </c>
      <c r="AQ513" s="6" t="str">
        <f>IF($W513=AQ$4,MAX(AQ$1:AQ512)+1,"")</f>
        <v/>
      </c>
      <c r="AR513" s="6" t="str">
        <f>IF($W513=AR$4,MAX(AR$1:AR512)+1,"")</f>
        <v/>
      </c>
      <c r="AS513" s="6" t="str">
        <f>IF($W513=AS$4,MAX(AS$1:AS512)+1,"")</f>
        <v/>
      </c>
      <c r="AT513" s="6" t="str">
        <f>IF($W513=AT$4,MAX(AT$1:AT512)+1,"")</f>
        <v/>
      </c>
      <c r="AU513" s="6" t="str">
        <f>IF($W513=AU$4,MAX(AU$1:AU512)+1,"")</f>
        <v/>
      </c>
      <c r="AV513" s="6" t="str">
        <f>IF($W513=AV$4,MAX(AV$1:AV512)+1,"")</f>
        <v/>
      </c>
      <c r="AW513" s="6" t="str">
        <f>IF($W513=AW$4,MAX(AW$1:AW512)+1,"")</f>
        <v/>
      </c>
      <c r="AX513" s="6" t="str">
        <f>IF($W513=AX$4,MAX(AX$1:AX512)+1,"")</f>
        <v/>
      </c>
      <c r="AY513" s="6" t="str">
        <f>IF($W513=AY$4,MAX(AY$1:AY512)+1,"")</f>
        <v/>
      </c>
      <c r="AZ513" s="6" t="str">
        <f>IF($W513=AZ$4,MAX(AZ$1:AZ512)+1,"")</f>
        <v/>
      </c>
      <c r="BA513" s="6" t="str">
        <f>IF($W513=BA$4,MAX(BA$1:BA512)+1,"")</f>
        <v/>
      </c>
      <c r="BB513" s="6" t="str">
        <f>IF($W513=BB$4,MAX(BB$1:BB512)+1,"")</f>
        <v/>
      </c>
      <c r="BC513" s="6" t="str">
        <f>IF($W513=BC$4,MAX(BC$1:BC512)+1,"")</f>
        <v/>
      </c>
      <c r="BD513" s="6" t="str">
        <f>IF($W513=BD$4,MAX(BD$1:BD512)+1,"")</f>
        <v/>
      </c>
      <c r="BE513" s="6" t="str">
        <f>IF($W513=BE$4,MAX(BE$1:BE512)+1,"")</f>
        <v/>
      </c>
      <c r="BF513" s="6" t="str">
        <f>IF($W513=BF$4,MAX(BF$1:BF512)+1,"")</f>
        <v/>
      </c>
      <c r="BG513" s="6" t="str">
        <f>IF($W513=BG$4,MAX(BG$1:BG512)+1,"")</f>
        <v/>
      </c>
      <c r="BH513" s="6" t="str">
        <f>IF($W513=BH$4,MAX(BH$1:BH512)+1,"")</f>
        <v/>
      </c>
      <c r="BI513" s="6" t="str">
        <f>IF($W513=BI$4,MAX(BI$1:BI512)+1,"")</f>
        <v/>
      </c>
      <c r="BJ513" s="6" t="str">
        <f>IF($W513=BJ$4,MAX(BJ$1:BJ512)+1,"")</f>
        <v/>
      </c>
      <c r="BK513" s="6" t="str">
        <f>IF($W513=BK$4,MAX(BK$1:BK512)+1,"")</f>
        <v/>
      </c>
      <c r="BL513" s="6" t="str">
        <f>IF($W513=BL$4,MAX(BL$1:BL512)+1,"")</f>
        <v/>
      </c>
      <c r="BM513" s="6" t="str">
        <f>IF($W513=BM$4,MAX(BM$1:BM512)+1,"")</f>
        <v/>
      </c>
      <c r="BN513" s="6" t="str">
        <f>IF($W513=BN$4,MAX(BN$1:BN512)+1,"")</f>
        <v/>
      </c>
      <c r="BO513" s="6" t="str">
        <f>IF($W513=BO$4,MAX(BO$1:BO512)+1,"")</f>
        <v/>
      </c>
      <c r="BP513" s="6" t="str">
        <f>IF($W513=BP$4,MAX(BP$1:BP512)+1,"")</f>
        <v/>
      </c>
      <c r="BQ513" s="6" t="str">
        <f>IF($W513=BQ$4,MAX(BQ$1:BQ512)+1,"")</f>
        <v/>
      </c>
      <c r="BR513" s="6">
        <f>IF($W513=BR$4,MAX(BR$1:BR512)+1,"")</f>
        <v>2</v>
      </c>
      <c r="BS513" s="6" t="str">
        <f>IF($W513=BS$4,MAX(BS$1:BS512)+1,"")</f>
        <v/>
      </c>
      <c r="BT513" s="6" t="str">
        <f>IF($W513=BT$4,MAX(BT$1:BT512)+1,"")</f>
        <v/>
      </c>
      <c r="BU513" s="6" t="str">
        <f>IF($W513=BU$4,MAX(BU$1:BU512)+1,"")</f>
        <v/>
      </c>
      <c r="BV513" s="6" t="str">
        <f>IF($W513=BV$4,MAX(BV$1:BV512)+1,"")</f>
        <v/>
      </c>
      <c r="BW513" s="6" t="str">
        <f>IF($W513=BW$4,MAX(BW$1:BW512)+1,"")</f>
        <v/>
      </c>
      <c r="BX513" s="6" t="str">
        <f>IF($W513=BX$4,MAX(BX$1:BX512)+1,"")</f>
        <v/>
      </c>
      <c r="BY513" s="6" t="str">
        <f>IF($W513=BY$4,MAX(BY$1:BY512)+1,"")</f>
        <v/>
      </c>
      <c r="BZ513" s="6" t="str">
        <f>IF($W513=BZ$4,MAX(BZ$1:BZ512)+1,"")</f>
        <v/>
      </c>
      <c r="CA513" s="6" t="str">
        <f>IF($W513=CA$4,MAX(CA$1:CA512)+1,"")</f>
        <v/>
      </c>
      <c r="CB513" s="6" t="str">
        <f>IF($W513=CB$4,MAX(CB$1:CB512)+1,"")</f>
        <v/>
      </c>
      <c r="CC513" s="6" t="str">
        <f>IF($W513=CC$4,MAX(CC$1:CC512)+1,"")</f>
        <v/>
      </c>
      <c r="CD513" s="6" t="str">
        <f>IF($W513=CD$4,MAX(CD$1:CD512)+1,"")</f>
        <v/>
      </c>
      <c r="CE513" s="6" t="str">
        <f>IF($W513=CE$4,MAX(CE$1:CE512)+1,"")</f>
        <v/>
      </c>
      <c r="CF513" s="6" t="str">
        <f>IF($W513=CF$4,MAX(CF$1:CF512)+1,"")</f>
        <v/>
      </c>
      <c r="CG513" s="6" t="str">
        <f>IF($W513=CG$4,MAX(CG$1:CG512)+1,"")</f>
        <v/>
      </c>
      <c r="CH513" s="6" t="str">
        <f>IF($W513=CH$4,MAX(CH$1:CH512)+1,"")</f>
        <v/>
      </c>
      <c r="CI513" s="6" t="str">
        <f>IF($W513=CI$4,MAX(CI$1:CI512)+1,"")</f>
        <v/>
      </c>
      <c r="CJ513" s="6" t="str">
        <f>IF($W513=CJ$4,MAX(CJ$1:CJ512)+1,"")</f>
        <v/>
      </c>
      <c r="CK513" s="6" t="str">
        <f>IF($W513=CK$4,MAX(CK$1:CK512)+1,"")</f>
        <v/>
      </c>
      <c r="CL513" s="6" t="str">
        <f>IF($W513=CL$4,MAX(CL$1:CL512)+1,"")</f>
        <v/>
      </c>
      <c r="CM513" s="6" t="str">
        <f>IF($W513=CM$4,MAX(CM$1:CM512)+1,"")</f>
        <v/>
      </c>
      <c r="CN513" s="6" t="str">
        <f>IF($W513=CN$4,MAX(CN$1:CN512)+1,"")</f>
        <v/>
      </c>
      <c r="CO513" s="6" t="str">
        <f>IF($W513=CO$4,MAX(CO$1:CO512)+1,"")</f>
        <v/>
      </c>
      <c r="CP513" s="6" t="str">
        <f>IF($W513=CP$4,MAX(CP$1:CP512)+1,"")</f>
        <v/>
      </c>
      <c r="CQ513" s="6" t="str">
        <f>IF($W513=CQ$4,MAX(CQ$1:CQ512)+1,"")</f>
        <v/>
      </c>
      <c r="CR513" s="6" t="str">
        <f>IF($W513=CR$4,MAX(CR$1:CR512)+1,"")</f>
        <v/>
      </c>
      <c r="CS513" s="6" t="str">
        <f>IF($W513=CS$4,MAX(CS$1:CS512)+1,"")</f>
        <v/>
      </c>
      <c r="CT513" s="5">
        <f t="shared" si="110"/>
        <v>2</v>
      </c>
      <c r="CU513" s="6" t="str">
        <f t="shared" si="111"/>
        <v>1709901815055</v>
      </c>
      <c r="CV513" s="5" t="str">
        <f t="shared" si="112"/>
        <v>นางสาว</v>
      </c>
      <c r="CW513" s="5" t="str" cm="1">
        <f t="array" ref="CW513">RIGHT(F513,MIN(LEN(SUBSTITUTE(F513,รายชื่อนักเรียนแยกห้อง!$AD$5:$AD$8,""))))</f>
        <v>ชนินาถ</v>
      </c>
      <c r="CX513" s="6" t="str">
        <f t="shared" si="113"/>
        <v/>
      </c>
      <c r="CY513" s="6">
        <f t="shared" si="114"/>
        <v>0</v>
      </c>
      <c r="CZ513" s="5" t="str">
        <f t="shared" si="115"/>
        <v>มัธยมศึกษาปีที่ 4/1-</v>
      </c>
      <c r="DA513" s="5" t="str">
        <f t="shared" si="116"/>
        <v>มัธยมศึกษาปีที่ 4/1-0</v>
      </c>
      <c r="DB513" s="6" t="s">
        <v>2939</v>
      </c>
      <c r="DC513" s="6" t="str">
        <f>IF(DB513="วิทย์-คณิต (เตรียมวิศวะ)",MAX($DC$1:DC512)+1,"")</f>
        <v/>
      </c>
      <c r="DD513" s="6" t="str">
        <f>IF(DB513="วิทย์-คณิต (วิทยาศาสตร์สุขภาพ)",MAX($DD$1:DD512)+1,"")</f>
        <v/>
      </c>
      <c r="DE513" s="6">
        <f>IF(DB513="ศิลป์การจัดการธุรกิจการค้าสมัยใหม่",MAX($DE$1:DE512)+1,"")</f>
        <v>3</v>
      </c>
      <c r="DF513" s="6" t="str">
        <f>IF(DB513="ศิลป์ภาษาจีนเพื่อธุรกิจ 4.0",MAX($DF$1:DF512)+1,"")</f>
        <v/>
      </c>
      <c r="DG513" s="6" t="str">
        <f>IF(DB513="ศิลป์ภาษาอังกฤษเพื่อการสื่อสารธุรกิจ",MAX($DG$1:DG512)+1,"")</f>
        <v/>
      </c>
      <c r="DH513" s="6" t="str">
        <f>IF(DB513="นวัตกรรมการจัดการเกษตร",MAX($DH$1:DH512)+1,"")</f>
        <v/>
      </c>
      <c r="DI513" s="5">
        <f t="shared" si="117"/>
        <v>3</v>
      </c>
      <c r="DJ513" s="5" t="str">
        <f t="shared" si="118"/>
        <v>มัธยมศึกษาปีที่ 4/1-20</v>
      </c>
      <c r="DK513" s="5" t="str">
        <f t="shared" si="119"/>
        <v>ศิลป์การจัดการธุรกิจการค้าสมัยใหม่-3</v>
      </c>
      <c r="DL513" s="5" t="str">
        <f t="shared" si="120"/>
        <v>มัธยมศึกษาปีที่ 4</v>
      </c>
    </row>
    <row r="514" spans="1:116">
      <c r="A514" s="5" t="str">
        <f t="shared" si="121"/>
        <v>มัธยมศึกษาปีที่ 4/1-21</v>
      </c>
      <c r="B514" s="5" t="str">
        <f t="shared" si="107"/>
        <v>ช68403-3</v>
      </c>
      <c r="C514" s="5" t="str">
        <f t="shared" si="108"/>
        <v>ศิลป์การจัดการธุรกิจการค้าสมัยใหม่-4</v>
      </c>
      <c r="D514" s="8">
        <v>21</v>
      </c>
      <c r="E514" s="9" t="s">
        <v>1301</v>
      </c>
      <c r="F514" s="3" t="s">
        <v>2143</v>
      </c>
      <c r="G514" s="3" t="s">
        <v>1302</v>
      </c>
      <c r="H514" s="11">
        <v>1</v>
      </c>
      <c r="I514" s="11">
        <v>9</v>
      </c>
      <c r="J514" s="11">
        <v>4</v>
      </c>
      <c r="K514" s="11">
        <v>0</v>
      </c>
      <c r="L514" s="11">
        <v>2</v>
      </c>
      <c r="M514" s="11">
        <v>0</v>
      </c>
      <c r="N514" s="11">
        <v>1</v>
      </c>
      <c r="O514" s="11">
        <v>2</v>
      </c>
      <c r="P514" s="11">
        <v>6</v>
      </c>
      <c r="Q514" s="11">
        <v>0</v>
      </c>
      <c r="R514" s="11">
        <v>4</v>
      </c>
      <c r="S514" s="11">
        <v>2</v>
      </c>
      <c r="T514" s="11">
        <v>5</v>
      </c>
      <c r="U514" s="11" t="s">
        <v>309</v>
      </c>
      <c r="W514" s="6" t="str">
        <f>IF(X514="","",IF(X514=รายชื่อชมรม!$B$33,รายชื่อชมรม!$A$33,IF(X514=รายชื่อชมรม!$B$34,รายชื่อชมรม!$A$34,IF(X514=รายชื่อชมรม!$B$35,รายชื่อชมรม!$A$35,IF(X514=รายชื่อชมรม!$B$36,รายชื่อชมรม!$A$36,IF(X514=รายชื่อชมรม!$B$37,รายชื่อชมรม!$A$37,IF(X514=รายชื่อชมรม!$B$38,รายชื่อชมรม!$A$38,IF(X514=รายชื่อชมรม!$B$39,รายชื่อชมรม!$A$39,IF(X514=รายชื่อชมรม!$B$40,รายชื่อชมรม!$A$40,IF(X514=รายชื่อชมรม!$B$41,รายชื่อชมรม!$A$41,IF(X514=รายชื่อชมรม!$B$42,รายชื่อชมรม!$A$42,"-")))))))))))</f>
        <v>ช68403</v>
      </c>
      <c r="X514" s="6" t="s">
        <v>2313</v>
      </c>
      <c r="Y514" s="6" t="str">
        <f>IF(W514=0,"",IF(W514="-","",IF(W514="","",VLOOKUP(W514,รายชื่อชมรม!$A$3:$F$83,3,FALSE))))</f>
        <v>นายวสันต์  แสงรัตนกูล</v>
      </c>
      <c r="Z514" s="6" t="str">
        <f>IF(Y514=$Z$4,MAX(Z$1:$Z513)+1,"")</f>
        <v/>
      </c>
      <c r="AA514" s="6" t="str">
        <f>IF($Y514=AA$4,MAX(AA$1:AA513)+1,"")</f>
        <v/>
      </c>
      <c r="AB514" s="6" t="str">
        <f>IF($Y514=AB$4,MAX(AB$1:AB513)+1,"")</f>
        <v/>
      </c>
      <c r="AC514" s="6" t="str">
        <f>IF($Y514=AC$4,MAX(AC$1:AC513)+1,"")</f>
        <v/>
      </c>
      <c r="AD514" s="6" t="str">
        <f>IF($Y514=AD$4,MAX(AD$1:AD513)+1,"")</f>
        <v/>
      </c>
      <c r="AE514" s="6" t="str">
        <f>IF($Y514=AE$4,MAX(AE$1:AE513)+1,"")</f>
        <v/>
      </c>
      <c r="AF514" s="6" t="str">
        <f>IF($Y514=AF$4,MAX(AF$1:AF513)+1,"")</f>
        <v/>
      </c>
      <c r="AG514" s="6" t="str">
        <f>IF($Y514=AG$4,MAX(AG$1:AG513)+1,"")</f>
        <v/>
      </c>
      <c r="AH514" s="6" t="str">
        <f>IF($Y514=AH$4,MAX(AH$1:AH513)+1,"")</f>
        <v/>
      </c>
      <c r="AI514" s="5">
        <f t="shared" si="109"/>
        <v>0</v>
      </c>
      <c r="AK514" s="6" t="str">
        <f>IF($W514=AK$4,MAX(AK$1:AK513)+1,"")</f>
        <v/>
      </c>
      <c r="AL514" s="6" t="str">
        <f>IF($W514=AL$4,MAX(AL$1:AL513)+1,"")</f>
        <v/>
      </c>
      <c r="AM514" s="6" t="str">
        <f>IF($W514=AM$4,MAX(AM$1:AM513)+1,"")</f>
        <v/>
      </c>
      <c r="AN514" s="6" t="str">
        <f>IF($W514=AN$4,MAX(AN$1:AN513)+1,"")</f>
        <v/>
      </c>
      <c r="AO514" s="6" t="str">
        <f>IF($W514=AO$4,MAX(AO$1:AO513)+1,"")</f>
        <v/>
      </c>
      <c r="AP514" s="6" t="str">
        <f>IF($W514=AP$4,MAX(AP$1:AP513)+1,"")</f>
        <v/>
      </c>
      <c r="AQ514" s="6" t="str">
        <f>IF($W514=AQ$4,MAX(AQ$1:AQ513)+1,"")</f>
        <v/>
      </c>
      <c r="AR514" s="6" t="str">
        <f>IF($W514=AR$4,MAX(AR$1:AR513)+1,"")</f>
        <v/>
      </c>
      <c r="AS514" s="6" t="str">
        <f>IF($W514=AS$4,MAX(AS$1:AS513)+1,"")</f>
        <v/>
      </c>
      <c r="AT514" s="6" t="str">
        <f>IF($W514=AT$4,MAX(AT$1:AT513)+1,"")</f>
        <v/>
      </c>
      <c r="AU514" s="6" t="str">
        <f>IF($W514=AU$4,MAX(AU$1:AU513)+1,"")</f>
        <v/>
      </c>
      <c r="AV514" s="6" t="str">
        <f>IF($W514=AV$4,MAX(AV$1:AV513)+1,"")</f>
        <v/>
      </c>
      <c r="AW514" s="6" t="str">
        <f>IF($W514=AW$4,MAX(AW$1:AW513)+1,"")</f>
        <v/>
      </c>
      <c r="AX514" s="6" t="str">
        <f>IF($W514=AX$4,MAX(AX$1:AX513)+1,"")</f>
        <v/>
      </c>
      <c r="AY514" s="6" t="str">
        <f>IF($W514=AY$4,MAX(AY$1:AY513)+1,"")</f>
        <v/>
      </c>
      <c r="AZ514" s="6" t="str">
        <f>IF($W514=AZ$4,MAX(AZ$1:AZ513)+1,"")</f>
        <v/>
      </c>
      <c r="BA514" s="6" t="str">
        <f>IF($W514=BA$4,MAX(BA$1:BA513)+1,"")</f>
        <v/>
      </c>
      <c r="BB514" s="6" t="str">
        <f>IF($W514=BB$4,MAX(BB$1:BB513)+1,"")</f>
        <v/>
      </c>
      <c r="BC514" s="6" t="str">
        <f>IF($W514=BC$4,MAX(BC$1:BC513)+1,"")</f>
        <v/>
      </c>
      <c r="BD514" s="6" t="str">
        <f>IF($W514=BD$4,MAX(BD$1:BD513)+1,"")</f>
        <v/>
      </c>
      <c r="BE514" s="6" t="str">
        <f>IF($W514=BE$4,MAX(BE$1:BE513)+1,"")</f>
        <v/>
      </c>
      <c r="BF514" s="6" t="str">
        <f>IF($W514=BF$4,MAX(BF$1:BF513)+1,"")</f>
        <v/>
      </c>
      <c r="BG514" s="6" t="str">
        <f>IF($W514=BG$4,MAX(BG$1:BG513)+1,"")</f>
        <v/>
      </c>
      <c r="BH514" s="6" t="str">
        <f>IF($W514=BH$4,MAX(BH$1:BH513)+1,"")</f>
        <v/>
      </c>
      <c r="BI514" s="6" t="str">
        <f>IF($W514=BI$4,MAX(BI$1:BI513)+1,"")</f>
        <v/>
      </c>
      <c r="BJ514" s="6" t="str">
        <f>IF($W514=BJ$4,MAX(BJ$1:BJ513)+1,"")</f>
        <v/>
      </c>
      <c r="BK514" s="6" t="str">
        <f>IF($W514=BK$4,MAX(BK$1:BK513)+1,"")</f>
        <v/>
      </c>
      <c r="BL514" s="6" t="str">
        <f>IF($W514=BL$4,MAX(BL$1:BL513)+1,"")</f>
        <v/>
      </c>
      <c r="BM514" s="6" t="str">
        <f>IF($W514=BM$4,MAX(BM$1:BM513)+1,"")</f>
        <v/>
      </c>
      <c r="BN514" s="6" t="str">
        <f>IF($W514=BN$4,MAX(BN$1:BN513)+1,"")</f>
        <v/>
      </c>
      <c r="BO514" s="6" t="str">
        <f>IF($W514=BO$4,MAX(BO$1:BO513)+1,"")</f>
        <v/>
      </c>
      <c r="BP514" s="6" t="str">
        <f>IF($W514=BP$4,MAX(BP$1:BP513)+1,"")</f>
        <v/>
      </c>
      <c r="BQ514" s="6" t="str">
        <f>IF($W514=BQ$4,MAX(BQ$1:BQ513)+1,"")</f>
        <v/>
      </c>
      <c r="BR514" s="6">
        <f>IF($W514=BR$4,MAX(BR$1:BR513)+1,"")</f>
        <v>3</v>
      </c>
      <c r="BS514" s="6" t="str">
        <f>IF($W514=BS$4,MAX(BS$1:BS513)+1,"")</f>
        <v/>
      </c>
      <c r="BT514" s="6" t="str">
        <f>IF($W514=BT$4,MAX(BT$1:BT513)+1,"")</f>
        <v/>
      </c>
      <c r="BU514" s="6" t="str">
        <f>IF($W514=BU$4,MAX(BU$1:BU513)+1,"")</f>
        <v/>
      </c>
      <c r="BV514" s="6" t="str">
        <f>IF($W514=BV$4,MAX(BV$1:BV513)+1,"")</f>
        <v/>
      </c>
      <c r="BW514" s="6" t="str">
        <f>IF($W514=BW$4,MAX(BW$1:BW513)+1,"")</f>
        <v/>
      </c>
      <c r="BX514" s="6" t="str">
        <f>IF($W514=BX$4,MAX(BX$1:BX513)+1,"")</f>
        <v/>
      </c>
      <c r="BY514" s="6" t="str">
        <f>IF($W514=BY$4,MAX(BY$1:BY513)+1,"")</f>
        <v/>
      </c>
      <c r="BZ514" s="6" t="str">
        <f>IF($W514=BZ$4,MAX(BZ$1:BZ513)+1,"")</f>
        <v/>
      </c>
      <c r="CA514" s="6" t="str">
        <f>IF($W514=CA$4,MAX(CA$1:CA513)+1,"")</f>
        <v/>
      </c>
      <c r="CB514" s="6" t="str">
        <f>IF($W514=CB$4,MAX(CB$1:CB513)+1,"")</f>
        <v/>
      </c>
      <c r="CC514" s="6" t="str">
        <f>IF($W514=CC$4,MAX(CC$1:CC513)+1,"")</f>
        <v/>
      </c>
      <c r="CD514" s="6" t="str">
        <f>IF($W514=CD$4,MAX(CD$1:CD513)+1,"")</f>
        <v/>
      </c>
      <c r="CE514" s="6" t="str">
        <f>IF($W514=CE$4,MAX(CE$1:CE513)+1,"")</f>
        <v/>
      </c>
      <c r="CF514" s="6" t="str">
        <f>IF($W514=CF$4,MAX(CF$1:CF513)+1,"")</f>
        <v/>
      </c>
      <c r="CG514" s="6" t="str">
        <f>IF($W514=CG$4,MAX(CG$1:CG513)+1,"")</f>
        <v/>
      </c>
      <c r="CH514" s="6" t="str">
        <f>IF($W514=CH$4,MAX(CH$1:CH513)+1,"")</f>
        <v/>
      </c>
      <c r="CI514" s="6" t="str">
        <f>IF($W514=CI$4,MAX(CI$1:CI513)+1,"")</f>
        <v/>
      </c>
      <c r="CJ514" s="6" t="str">
        <f>IF($W514=CJ$4,MAX(CJ$1:CJ513)+1,"")</f>
        <v/>
      </c>
      <c r="CK514" s="6" t="str">
        <f>IF($W514=CK$4,MAX(CK$1:CK513)+1,"")</f>
        <v/>
      </c>
      <c r="CL514" s="6" t="str">
        <f>IF($W514=CL$4,MAX(CL$1:CL513)+1,"")</f>
        <v/>
      </c>
      <c r="CM514" s="6" t="str">
        <f>IF($W514=CM$4,MAX(CM$1:CM513)+1,"")</f>
        <v/>
      </c>
      <c r="CN514" s="6" t="str">
        <f>IF($W514=CN$4,MAX(CN$1:CN513)+1,"")</f>
        <v/>
      </c>
      <c r="CO514" s="6" t="str">
        <f>IF($W514=CO$4,MAX(CO$1:CO513)+1,"")</f>
        <v/>
      </c>
      <c r="CP514" s="6" t="str">
        <f>IF($W514=CP$4,MAX(CP$1:CP513)+1,"")</f>
        <v/>
      </c>
      <c r="CQ514" s="6" t="str">
        <f>IF($W514=CQ$4,MAX(CQ$1:CQ513)+1,"")</f>
        <v/>
      </c>
      <c r="CR514" s="6" t="str">
        <f>IF($W514=CR$4,MAX(CR$1:CR513)+1,"")</f>
        <v/>
      </c>
      <c r="CS514" s="6" t="str">
        <f>IF($W514=CS$4,MAX(CS$1:CS513)+1,"")</f>
        <v/>
      </c>
      <c r="CT514" s="5">
        <f t="shared" si="110"/>
        <v>3</v>
      </c>
      <c r="CU514" s="6" t="str">
        <f t="shared" si="111"/>
        <v>1940201260425</v>
      </c>
      <c r="CV514" s="5" t="str">
        <f t="shared" si="112"/>
        <v>นางสาว</v>
      </c>
      <c r="CW514" s="5" t="str" cm="1">
        <f t="array" ref="CW514">RIGHT(F514,MIN(LEN(SUBSTITUTE(F514,รายชื่อนักเรียนแยกห้อง!$AD$5:$AD$8,""))))</f>
        <v>อรุณลักษณ์</v>
      </c>
      <c r="CX514" s="6" t="str">
        <f t="shared" si="113"/>
        <v/>
      </c>
      <c r="CY514" s="6">
        <f t="shared" si="114"/>
        <v>0</v>
      </c>
      <c r="CZ514" s="5" t="str">
        <f t="shared" si="115"/>
        <v>มัธยมศึกษาปีที่ 4/1-</v>
      </c>
      <c r="DA514" s="5" t="str">
        <f t="shared" si="116"/>
        <v>มัธยมศึกษาปีที่ 4/1-0</v>
      </c>
      <c r="DB514" s="6" t="s">
        <v>2939</v>
      </c>
      <c r="DC514" s="6" t="str">
        <f>IF(DB514="วิทย์-คณิต (เตรียมวิศวะ)",MAX($DC$1:DC513)+1,"")</f>
        <v/>
      </c>
      <c r="DD514" s="6" t="str">
        <f>IF(DB514="วิทย์-คณิต (วิทยาศาสตร์สุขภาพ)",MAX($DD$1:DD513)+1,"")</f>
        <v/>
      </c>
      <c r="DE514" s="6">
        <f>IF(DB514="ศิลป์การจัดการธุรกิจการค้าสมัยใหม่",MAX($DE$1:DE513)+1,"")</f>
        <v>4</v>
      </c>
      <c r="DF514" s="6" t="str">
        <f>IF(DB514="ศิลป์ภาษาจีนเพื่อธุรกิจ 4.0",MAX($DF$1:DF513)+1,"")</f>
        <v/>
      </c>
      <c r="DG514" s="6" t="str">
        <f>IF(DB514="ศิลป์ภาษาอังกฤษเพื่อการสื่อสารธุรกิจ",MAX($DG$1:DG513)+1,"")</f>
        <v/>
      </c>
      <c r="DH514" s="6" t="str">
        <f>IF(DB514="นวัตกรรมการจัดการเกษตร",MAX($DH$1:DH513)+1,"")</f>
        <v/>
      </c>
      <c r="DI514" s="5">
        <f t="shared" si="117"/>
        <v>4</v>
      </c>
      <c r="DJ514" s="5" t="str">
        <f t="shared" si="118"/>
        <v>มัธยมศึกษาปีที่ 4/1-21</v>
      </c>
      <c r="DK514" s="5" t="str">
        <f t="shared" si="119"/>
        <v>ศิลป์การจัดการธุรกิจการค้าสมัยใหม่-4</v>
      </c>
      <c r="DL514" s="5" t="str">
        <f t="shared" si="120"/>
        <v>มัธยมศึกษาปีที่ 4</v>
      </c>
    </row>
    <row r="515" spans="1:116">
      <c r="A515" s="5" t="str">
        <f t="shared" si="121"/>
        <v>มัธยมศึกษาปีที่ 4/1-22</v>
      </c>
      <c r="B515" s="5" t="str">
        <f t="shared" si="107"/>
        <v>ช68403-4</v>
      </c>
      <c r="C515" s="5" t="str">
        <f t="shared" si="108"/>
        <v>ศิลป์การจัดการธุรกิจการค้าสมัยใหม่-5</v>
      </c>
      <c r="D515" s="8">
        <v>22</v>
      </c>
      <c r="E515" s="9" t="s">
        <v>1305</v>
      </c>
      <c r="F515" s="3" t="s">
        <v>2333</v>
      </c>
      <c r="G515" s="3" t="s">
        <v>2144</v>
      </c>
      <c r="H515" s="11">
        <v>1</v>
      </c>
      <c r="I515" s="11">
        <v>7</v>
      </c>
      <c r="J515" s="11">
        <v>0</v>
      </c>
      <c r="K515" s="11">
        <v>9</v>
      </c>
      <c r="L515" s="11">
        <v>9</v>
      </c>
      <c r="M515" s="11">
        <v>0</v>
      </c>
      <c r="N515" s="11">
        <v>1</v>
      </c>
      <c r="O515" s="11">
        <v>8</v>
      </c>
      <c r="P515" s="11">
        <v>2</v>
      </c>
      <c r="Q515" s="11">
        <v>3</v>
      </c>
      <c r="R515" s="11">
        <v>4</v>
      </c>
      <c r="S515" s="11">
        <v>7</v>
      </c>
      <c r="T515" s="11">
        <v>3</v>
      </c>
      <c r="U515" s="11" t="s">
        <v>309</v>
      </c>
      <c r="W515" s="6" t="str">
        <f>IF(X515="","",IF(X515=รายชื่อชมรม!$B$33,รายชื่อชมรม!$A$33,IF(X515=รายชื่อชมรม!$B$34,รายชื่อชมรม!$A$34,IF(X515=รายชื่อชมรม!$B$35,รายชื่อชมรม!$A$35,IF(X515=รายชื่อชมรม!$B$36,รายชื่อชมรม!$A$36,IF(X515=รายชื่อชมรม!$B$37,รายชื่อชมรม!$A$37,IF(X515=รายชื่อชมรม!$B$38,รายชื่อชมรม!$A$38,IF(X515=รายชื่อชมรม!$B$39,รายชื่อชมรม!$A$39,IF(X515=รายชื่อชมรม!$B$40,รายชื่อชมรม!$A$40,IF(X515=รายชื่อชมรม!$B$41,รายชื่อชมรม!$A$41,IF(X515=รายชื่อชมรม!$B$42,รายชื่อชมรม!$A$42,"-")))))))))))</f>
        <v>ช68403</v>
      </c>
      <c r="X515" s="6" t="s">
        <v>2313</v>
      </c>
      <c r="Y515" s="6" t="str">
        <f>IF(W515=0,"",IF(W515="-","",IF(W515="","",VLOOKUP(W515,รายชื่อชมรม!$A$3:$F$83,3,FALSE))))</f>
        <v>นายวสันต์  แสงรัตนกูล</v>
      </c>
      <c r="Z515" s="6" t="str">
        <f>IF(Y515=$Z$4,MAX(Z$1:$Z514)+1,"")</f>
        <v/>
      </c>
      <c r="AA515" s="6" t="str">
        <f>IF($Y515=AA$4,MAX(AA$1:AA514)+1,"")</f>
        <v/>
      </c>
      <c r="AB515" s="6" t="str">
        <f>IF($Y515=AB$4,MAX(AB$1:AB514)+1,"")</f>
        <v/>
      </c>
      <c r="AC515" s="6" t="str">
        <f>IF($Y515=AC$4,MAX(AC$1:AC514)+1,"")</f>
        <v/>
      </c>
      <c r="AD515" s="6" t="str">
        <f>IF($Y515=AD$4,MAX(AD$1:AD514)+1,"")</f>
        <v/>
      </c>
      <c r="AE515" s="6" t="str">
        <f>IF($Y515=AE$4,MAX(AE$1:AE514)+1,"")</f>
        <v/>
      </c>
      <c r="AF515" s="6" t="str">
        <f>IF($Y515=AF$4,MAX(AF$1:AF514)+1,"")</f>
        <v/>
      </c>
      <c r="AG515" s="6" t="str">
        <f>IF($Y515=AG$4,MAX(AG$1:AG514)+1,"")</f>
        <v/>
      </c>
      <c r="AH515" s="6" t="str">
        <f>IF($Y515=AH$4,MAX(AH$1:AH514)+1,"")</f>
        <v/>
      </c>
      <c r="AI515" s="5">
        <f t="shared" si="109"/>
        <v>0</v>
      </c>
      <c r="AK515" s="6" t="str">
        <f>IF($W515=AK$4,MAX(AK$1:AK514)+1,"")</f>
        <v/>
      </c>
      <c r="AL515" s="6" t="str">
        <f>IF($W515=AL$4,MAX(AL$1:AL514)+1,"")</f>
        <v/>
      </c>
      <c r="AM515" s="6" t="str">
        <f>IF($W515=AM$4,MAX(AM$1:AM514)+1,"")</f>
        <v/>
      </c>
      <c r="AN515" s="6" t="str">
        <f>IF($W515=AN$4,MAX(AN$1:AN514)+1,"")</f>
        <v/>
      </c>
      <c r="AO515" s="6" t="str">
        <f>IF($W515=AO$4,MAX(AO$1:AO514)+1,"")</f>
        <v/>
      </c>
      <c r="AP515" s="6" t="str">
        <f>IF($W515=AP$4,MAX(AP$1:AP514)+1,"")</f>
        <v/>
      </c>
      <c r="AQ515" s="6" t="str">
        <f>IF($W515=AQ$4,MAX(AQ$1:AQ514)+1,"")</f>
        <v/>
      </c>
      <c r="AR515" s="6" t="str">
        <f>IF($W515=AR$4,MAX(AR$1:AR514)+1,"")</f>
        <v/>
      </c>
      <c r="AS515" s="6" t="str">
        <f>IF($W515=AS$4,MAX(AS$1:AS514)+1,"")</f>
        <v/>
      </c>
      <c r="AT515" s="6" t="str">
        <f>IF($W515=AT$4,MAX(AT$1:AT514)+1,"")</f>
        <v/>
      </c>
      <c r="AU515" s="6" t="str">
        <f>IF($W515=AU$4,MAX(AU$1:AU514)+1,"")</f>
        <v/>
      </c>
      <c r="AV515" s="6" t="str">
        <f>IF($W515=AV$4,MAX(AV$1:AV514)+1,"")</f>
        <v/>
      </c>
      <c r="AW515" s="6" t="str">
        <f>IF($W515=AW$4,MAX(AW$1:AW514)+1,"")</f>
        <v/>
      </c>
      <c r="AX515" s="6" t="str">
        <f>IF($W515=AX$4,MAX(AX$1:AX514)+1,"")</f>
        <v/>
      </c>
      <c r="AY515" s="6" t="str">
        <f>IF($W515=AY$4,MAX(AY$1:AY514)+1,"")</f>
        <v/>
      </c>
      <c r="AZ515" s="6" t="str">
        <f>IF($W515=AZ$4,MAX(AZ$1:AZ514)+1,"")</f>
        <v/>
      </c>
      <c r="BA515" s="6" t="str">
        <f>IF($W515=BA$4,MAX(BA$1:BA514)+1,"")</f>
        <v/>
      </c>
      <c r="BB515" s="6" t="str">
        <f>IF($W515=BB$4,MAX(BB$1:BB514)+1,"")</f>
        <v/>
      </c>
      <c r="BC515" s="6" t="str">
        <f>IF($W515=BC$4,MAX(BC$1:BC514)+1,"")</f>
        <v/>
      </c>
      <c r="BD515" s="6" t="str">
        <f>IF($W515=BD$4,MAX(BD$1:BD514)+1,"")</f>
        <v/>
      </c>
      <c r="BE515" s="6" t="str">
        <f>IF($W515=BE$4,MAX(BE$1:BE514)+1,"")</f>
        <v/>
      </c>
      <c r="BF515" s="6" t="str">
        <f>IF($W515=BF$4,MAX(BF$1:BF514)+1,"")</f>
        <v/>
      </c>
      <c r="BG515" s="6" t="str">
        <f>IF($W515=BG$4,MAX(BG$1:BG514)+1,"")</f>
        <v/>
      </c>
      <c r="BH515" s="6" t="str">
        <f>IF($W515=BH$4,MAX(BH$1:BH514)+1,"")</f>
        <v/>
      </c>
      <c r="BI515" s="6" t="str">
        <f>IF($W515=BI$4,MAX(BI$1:BI514)+1,"")</f>
        <v/>
      </c>
      <c r="BJ515" s="6" t="str">
        <f>IF($W515=BJ$4,MAX(BJ$1:BJ514)+1,"")</f>
        <v/>
      </c>
      <c r="BK515" s="6" t="str">
        <f>IF($W515=BK$4,MAX(BK$1:BK514)+1,"")</f>
        <v/>
      </c>
      <c r="BL515" s="6" t="str">
        <f>IF($W515=BL$4,MAX(BL$1:BL514)+1,"")</f>
        <v/>
      </c>
      <c r="BM515" s="6" t="str">
        <f>IF($W515=BM$4,MAX(BM$1:BM514)+1,"")</f>
        <v/>
      </c>
      <c r="BN515" s="6" t="str">
        <f>IF($W515=BN$4,MAX(BN$1:BN514)+1,"")</f>
        <v/>
      </c>
      <c r="BO515" s="6" t="str">
        <f>IF($W515=BO$4,MAX(BO$1:BO514)+1,"")</f>
        <v/>
      </c>
      <c r="BP515" s="6" t="str">
        <f>IF($W515=BP$4,MAX(BP$1:BP514)+1,"")</f>
        <v/>
      </c>
      <c r="BQ515" s="6" t="str">
        <f>IF($W515=BQ$4,MAX(BQ$1:BQ514)+1,"")</f>
        <v/>
      </c>
      <c r="BR515" s="6">
        <f>IF($W515=BR$4,MAX(BR$1:BR514)+1,"")</f>
        <v>4</v>
      </c>
      <c r="BS515" s="6" t="str">
        <f>IF($W515=BS$4,MAX(BS$1:BS514)+1,"")</f>
        <v/>
      </c>
      <c r="BT515" s="6" t="str">
        <f>IF($W515=BT$4,MAX(BT$1:BT514)+1,"")</f>
        <v/>
      </c>
      <c r="BU515" s="6" t="str">
        <f>IF($W515=BU$4,MAX(BU$1:BU514)+1,"")</f>
        <v/>
      </c>
      <c r="BV515" s="6" t="str">
        <f>IF($W515=BV$4,MAX(BV$1:BV514)+1,"")</f>
        <v/>
      </c>
      <c r="BW515" s="6" t="str">
        <f>IF($W515=BW$4,MAX(BW$1:BW514)+1,"")</f>
        <v/>
      </c>
      <c r="BX515" s="6" t="str">
        <f>IF($W515=BX$4,MAX(BX$1:BX514)+1,"")</f>
        <v/>
      </c>
      <c r="BY515" s="6" t="str">
        <f>IF($W515=BY$4,MAX(BY$1:BY514)+1,"")</f>
        <v/>
      </c>
      <c r="BZ515" s="6" t="str">
        <f>IF($W515=BZ$4,MAX(BZ$1:BZ514)+1,"")</f>
        <v/>
      </c>
      <c r="CA515" s="6" t="str">
        <f>IF($W515=CA$4,MAX(CA$1:CA514)+1,"")</f>
        <v/>
      </c>
      <c r="CB515" s="6" t="str">
        <f>IF($W515=CB$4,MAX(CB$1:CB514)+1,"")</f>
        <v/>
      </c>
      <c r="CC515" s="6" t="str">
        <f>IF($W515=CC$4,MAX(CC$1:CC514)+1,"")</f>
        <v/>
      </c>
      <c r="CD515" s="6" t="str">
        <f>IF($W515=CD$4,MAX(CD$1:CD514)+1,"")</f>
        <v/>
      </c>
      <c r="CE515" s="6" t="str">
        <f>IF($W515=CE$4,MAX(CE$1:CE514)+1,"")</f>
        <v/>
      </c>
      <c r="CF515" s="6" t="str">
        <f>IF($W515=CF$4,MAX(CF$1:CF514)+1,"")</f>
        <v/>
      </c>
      <c r="CG515" s="6" t="str">
        <f>IF($W515=CG$4,MAX(CG$1:CG514)+1,"")</f>
        <v/>
      </c>
      <c r="CH515" s="6" t="str">
        <f>IF($W515=CH$4,MAX(CH$1:CH514)+1,"")</f>
        <v/>
      </c>
      <c r="CI515" s="6" t="str">
        <f>IF($W515=CI$4,MAX(CI$1:CI514)+1,"")</f>
        <v/>
      </c>
      <c r="CJ515" s="6" t="str">
        <f>IF($W515=CJ$4,MAX(CJ$1:CJ514)+1,"")</f>
        <v/>
      </c>
      <c r="CK515" s="6" t="str">
        <f>IF($W515=CK$4,MAX(CK$1:CK514)+1,"")</f>
        <v/>
      </c>
      <c r="CL515" s="6" t="str">
        <f>IF($W515=CL$4,MAX(CL$1:CL514)+1,"")</f>
        <v/>
      </c>
      <c r="CM515" s="6" t="str">
        <f>IF($W515=CM$4,MAX(CM$1:CM514)+1,"")</f>
        <v/>
      </c>
      <c r="CN515" s="6" t="str">
        <f>IF($W515=CN$4,MAX(CN$1:CN514)+1,"")</f>
        <v/>
      </c>
      <c r="CO515" s="6" t="str">
        <f>IF($W515=CO$4,MAX(CO$1:CO514)+1,"")</f>
        <v/>
      </c>
      <c r="CP515" s="6" t="str">
        <f>IF($W515=CP$4,MAX(CP$1:CP514)+1,"")</f>
        <v/>
      </c>
      <c r="CQ515" s="6" t="str">
        <f>IF($W515=CQ$4,MAX(CQ$1:CQ514)+1,"")</f>
        <v/>
      </c>
      <c r="CR515" s="6" t="str">
        <f>IF($W515=CR$4,MAX(CR$1:CR514)+1,"")</f>
        <v/>
      </c>
      <c r="CS515" s="6" t="str">
        <f>IF($W515=CS$4,MAX(CS$1:CS514)+1,"")</f>
        <v/>
      </c>
      <c r="CT515" s="5">
        <f t="shared" si="110"/>
        <v>4</v>
      </c>
      <c r="CU515" s="6" t="str">
        <f t="shared" si="111"/>
        <v>1709901823473</v>
      </c>
      <c r="CV515" s="5" t="str">
        <f t="shared" si="112"/>
        <v>นางสาว</v>
      </c>
      <c r="CW515" s="5" t="str" cm="1">
        <f t="array" ref="CW515">RIGHT(F515,MIN(LEN(SUBSTITUTE(F515,รายชื่อนักเรียนแยกห้อง!$AD$5:$AD$8,""))))</f>
        <v>นันท์นภัส</v>
      </c>
      <c r="CX515" s="6" t="str">
        <f t="shared" si="113"/>
        <v/>
      </c>
      <c r="CY515" s="6">
        <f t="shared" si="114"/>
        <v>0</v>
      </c>
      <c r="CZ515" s="5" t="str">
        <f t="shared" si="115"/>
        <v>มัธยมศึกษาปีที่ 4/1-</v>
      </c>
      <c r="DA515" s="5" t="str">
        <f t="shared" si="116"/>
        <v>มัธยมศึกษาปีที่ 4/1-0</v>
      </c>
      <c r="DB515" s="6" t="s">
        <v>2939</v>
      </c>
      <c r="DC515" s="6" t="str">
        <f>IF(DB515="วิทย์-คณิต (เตรียมวิศวะ)",MAX($DC$1:DC514)+1,"")</f>
        <v/>
      </c>
      <c r="DD515" s="6" t="str">
        <f>IF(DB515="วิทย์-คณิต (วิทยาศาสตร์สุขภาพ)",MAX($DD$1:DD514)+1,"")</f>
        <v/>
      </c>
      <c r="DE515" s="6">
        <f>IF(DB515="ศิลป์การจัดการธุรกิจการค้าสมัยใหม่",MAX($DE$1:DE514)+1,"")</f>
        <v>5</v>
      </c>
      <c r="DF515" s="6" t="str">
        <f>IF(DB515="ศิลป์ภาษาจีนเพื่อธุรกิจ 4.0",MAX($DF$1:DF514)+1,"")</f>
        <v/>
      </c>
      <c r="DG515" s="6" t="str">
        <f>IF(DB515="ศิลป์ภาษาอังกฤษเพื่อการสื่อสารธุรกิจ",MAX($DG$1:DG514)+1,"")</f>
        <v/>
      </c>
      <c r="DH515" s="6" t="str">
        <f>IF(DB515="นวัตกรรมการจัดการเกษตร",MAX($DH$1:DH514)+1,"")</f>
        <v/>
      </c>
      <c r="DI515" s="5">
        <f t="shared" si="117"/>
        <v>5</v>
      </c>
      <c r="DJ515" s="5" t="str">
        <f t="shared" si="118"/>
        <v>มัธยมศึกษาปีที่ 4/1-22</v>
      </c>
      <c r="DK515" s="5" t="str">
        <f t="shared" si="119"/>
        <v>ศิลป์การจัดการธุรกิจการค้าสมัยใหม่-5</v>
      </c>
      <c r="DL515" s="5" t="str">
        <f t="shared" si="120"/>
        <v>มัธยมศึกษาปีที่ 4</v>
      </c>
    </row>
    <row r="516" spans="1:116">
      <c r="A516" s="5" t="str">
        <f t="shared" si="121"/>
        <v>มัธยมศึกษาปีที่ 4/1-23</v>
      </c>
      <c r="B516" s="5" t="str">
        <f t="shared" si="107"/>
        <v>ช68401-3</v>
      </c>
      <c r="C516" s="5" t="str">
        <f t="shared" si="108"/>
        <v>วิทย์-คณิต (วิทยาศาสตร์สุขภาพ)-7</v>
      </c>
      <c r="D516" s="8">
        <v>23</v>
      </c>
      <c r="E516" s="9" t="s">
        <v>1306</v>
      </c>
      <c r="F516" s="3" t="s">
        <v>2145</v>
      </c>
      <c r="G516" s="3" t="s">
        <v>691</v>
      </c>
      <c r="H516" s="11">
        <v>1</v>
      </c>
      <c r="I516" s="11">
        <v>7</v>
      </c>
      <c r="J516" s="11">
        <v>0</v>
      </c>
      <c r="K516" s="11">
        <v>9</v>
      </c>
      <c r="L516" s="11">
        <v>9</v>
      </c>
      <c r="M516" s="11">
        <v>0</v>
      </c>
      <c r="N516" s="11">
        <v>1</v>
      </c>
      <c r="O516" s="11">
        <v>7</v>
      </c>
      <c r="P516" s="11">
        <v>9</v>
      </c>
      <c r="Q516" s="11">
        <v>9</v>
      </c>
      <c r="R516" s="11">
        <v>1</v>
      </c>
      <c r="S516" s="11">
        <v>2</v>
      </c>
      <c r="T516" s="11">
        <v>2</v>
      </c>
      <c r="U516" s="11" t="s">
        <v>309</v>
      </c>
      <c r="W516" s="6" t="str">
        <f>IF(X516="","",IF(X516=รายชื่อชมรม!$B$33,รายชื่อชมรม!$A$33,IF(X516=รายชื่อชมรม!$B$34,รายชื่อชมรม!$A$34,IF(X516=รายชื่อชมรม!$B$35,รายชื่อชมรม!$A$35,IF(X516=รายชื่อชมรม!$B$36,รายชื่อชมรม!$A$36,IF(X516=รายชื่อชมรม!$B$37,รายชื่อชมรม!$A$37,IF(X516=รายชื่อชมรม!$B$38,รายชื่อชมรม!$A$38,IF(X516=รายชื่อชมรม!$B$39,รายชื่อชมรม!$A$39,IF(X516=รายชื่อชมรม!$B$40,รายชื่อชมรม!$A$40,IF(X516=รายชื่อชมรม!$B$41,รายชื่อชมรม!$A$41,IF(X516=รายชื่อชมรม!$B$42,รายชื่อชมรม!$A$42,"-")))))))))))</f>
        <v>ช68401</v>
      </c>
      <c r="X516" s="6" t="s">
        <v>2327</v>
      </c>
      <c r="Y516" s="6" t="str">
        <f>IF(W516=0,"",IF(W516="-","",IF(W516="","",VLOOKUP(W516,รายชื่อชมรม!$A$3:$F$83,3,FALSE))))</f>
        <v>นางสาวศิลป์ศุภา  คุสินธุ์</v>
      </c>
      <c r="Z516" s="6" t="str">
        <f>IF(Y516=$Z$4,MAX(Z$1:$Z515)+1,"")</f>
        <v/>
      </c>
      <c r="AA516" s="6" t="str">
        <f>IF($Y516=AA$4,MAX(AA$1:AA515)+1,"")</f>
        <v/>
      </c>
      <c r="AB516" s="6" t="str">
        <f>IF($Y516=AB$4,MAX(AB$1:AB515)+1,"")</f>
        <v/>
      </c>
      <c r="AC516" s="6" t="str">
        <f>IF($Y516=AC$4,MAX(AC$1:AC515)+1,"")</f>
        <v/>
      </c>
      <c r="AD516" s="6" t="str">
        <f>IF($Y516=AD$4,MAX(AD$1:AD515)+1,"")</f>
        <v/>
      </c>
      <c r="AE516" s="6" t="str">
        <f>IF($Y516=AE$4,MAX(AE$1:AE515)+1,"")</f>
        <v/>
      </c>
      <c r="AF516" s="6" t="str">
        <f>IF($Y516=AF$4,MAX(AF$1:AF515)+1,"")</f>
        <v/>
      </c>
      <c r="AG516" s="6" t="str">
        <f>IF($Y516=AG$4,MAX(AG$1:AG515)+1,"")</f>
        <v/>
      </c>
      <c r="AH516" s="6" t="str">
        <f>IF($Y516=AH$4,MAX(AH$1:AH515)+1,"")</f>
        <v/>
      </c>
      <c r="AI516" s="5">
        <f t="shared" si="109"/>
        <v>0</v>
      </c>
      <c r="AK516" s="6" t="str">
        <f>IF($W516=AK$4,MAX(AK$1:AK515)+1,"")</f>
        <v/>
      </c>
      <c r="AL516" s="6" t="str">
        <f>IF($W516=AL$4,MAX(AL$1:AL515)+1,"")</f>
        <v/>
      </c>
      <c r="AM516" s="6" t="str">
        <f>IF($W516=AM$4,MAX(AM$1:AM515)+1,"")</f>
        <v/>
      </c>
      <c r="AN516" s="6" t="str">
        <f>IF($W516=AN$4,MAX(AN$1:AN515)+1,"")</f>
        <v/>
      </c>
      <c r="AO516" s="6" t="str">
        <f>IF($W516=AO$4,MAX(AO$1:AO515)+1,"")</f>
        <v/>
      </c>
      <c r="AP516" s="6" t="str">
        <f>IF($W516=AP$4,MAX(AP$1:AP515)+1,"")</f>
        <v/>
      </c>
      <c r="AQ516" s="6" t="str">
        <f>IF($W516=AQ$4,MAX(AQ$1:AQ515)+1,"")</f>
        <v/>
      </c>
      <c r="AR516" s="6" t="str">
        <f>IF($W516=AR$4,MAX(AR$1:AR515)+1,"")</f>
        <v/>
      </c>
      <c r="AS516" s="6" t="str">
        <f>IF($W516=AS$4,MAX(AS$1:AS515)+1,"")</f>
        <v/>
      </c>
      <c r="AT516" s="6" t="str">
        <f>IF($W516=AT$4,MAX(AT$1:AT515)+1,"")</f>
        <v/>
      </c>
      <c r="AU516" s="6" t="str">
        <f>IF($W516=AU$4,MAX(AU$1:AU515)+1,"")</f>
        <v/>
      </c>
      <c r="AV516" s="6" t="str">
        <f>IF($W516=AV$4,MAX(AV$1:AV515)+1,"")</f>
        <v/>
      </c>
      <c r="AW516" s="6" t="str">
        <f>IF($W516=AW$4,MAX(AW$1:AW515)+1,"")</f>
        <v/>
      </c>
      <c r="AX516" s="6" t="str">
        <f>IF($W516=AX$4,MAX(AX$1:AX515)+1,"")</f>
        <v/>
      </c>
      <c r="AY516" s="6" t="str">
        <f>IF($W516=AY$4,MAX(AY$1:AY515)+1,"")</f>
        <v/>
      </c>
      <c r="AZ516" s="6" t="str">
        <f>IF($W516=AZ$4,MAX(AZ$1:AZ515)+1,"")</f>
        <v/>
      </c>
      <c r="BA516" s="6" t="str">
        <f>IF($W516=BA$4,MAX(BA$1:BA515)+1,"")</f>
        <v/>
      </c>
      <c r="BB516" s="6" t="str">
        <f>IF($W516=BB$4,MAX(BB$1:BB515)+1,"")</f>
        <v/>
      </c>
      <c r="BC516" s="6" t="str">
        <f>IF($W516=BC$4,MAX(BC$1:BC515)+1,"")</f>
        <v/>
      </c>
      <c r="BD516" s="6" t="str">
        <f>IF($W516=BD$4,MAX(BD$1:BD515)+1,"")</f>
        <v/>
      </c>
      <c r="BE516" s="6" t="str">
        <f>IF($W516=BE$4,MAX(BE$1:BE515)+1,"")</f>
        <v/>
      </c>
      <c r="BF516" s="6" t="str">
        <f>IF($W516=BF$4,MAX(BF$1:BF515)+1,"")</f>
        <v/>
      </c>
      <c r="BG516" s="6" t="str">
        <f>IF($W516=BG$4,MAX(BG$1:BG515)+1,"")</f>
        <v/>
      </c>
      <c r="BH516" s="6" t="str">
        <f>IF($W516=BH$4,MAX(BH$1:BH515)+1,"")</f>
        <v/>
      </c>
      <c r="BI516" s="6" t="str">
        <f>IF($W516=BI$4,MAX(BI$1:BI515)+1,"")</f>
        <v/>
      </c>
      <c r="BJ516" s="6" t="str">
        <f>IF($W516=BJ$4,MAX(BJ$1:BJ515)+1,"")</f>
        <v/>
      </c>
      <c r="BK516" s="6" t="str">
        <f>IF($W516=BK$4,MAX(BK$1:BK515)+1,"")</f>
        <v/>
      </c>
      <c r="BL516" s="6" t="str">
        <f>IF($W516=BL$4,MAX(BL$1:BL515)+1,"")</f>
        <v/>
      </c>
      <c r="BM516" s="6" t="str">
        <f>IF($W516=BM$4,MAX(BM$1:BM515)+1,"")</f>
        <v/>
      </c>
      <c r="BN516" s="6" t="str">
        <f>IF($W516=BN$4,MAX(BN$1:BN515)+1,"")</f>
        <v/>
      </c>
      <c r="BO516" s="6" t="str">
        <f>IF($W516=BO$4,MAX(BO$1:BO515)+1,"")</f>
        <v/>
      </c>
      <c r="BP516" s="6">
        <f>IF($W516=BP$4,MAX(BP$1:BP515)+1,"")</f>
        <v>3</v>
      </c>
      <c r="BQ516" s="6" t="str">
        <f>IF($W516=BQ$4,MAX(BQ$1:BQ515)+1,"")</f>
        <v/>
      </c>
      <c r="BR516" s="6" t="str">
        <f>IF($W516=BR$4,MAX(BR$1:BR515)+1,"")</f>
        <v/>
      </c>
      <c r="BS516" s="6" t="str">
        <f>IF($W516=BS$4,MAX(BS$1:BS515)+1,"")</f>
        <v/>
      </c>
      <c r="BT516" s="6" t="str">
        <f>IF($W516=BT$4,MAX(BT$1:BT515)+1,"")</f>
        <v/>
      </c>
      <c r="BU516" s="6" t="str">
        <f>IF($W516=BU$4,MAX(BU$1:BU515)+1,"")</f>
        <v/>
      </c>
      <c r="BV516" s="6" t="str">
        <f>IF($W516=BV$4,MAX(BV$1:BV515)+1,"")</f>
        <v/>
      </c>
      <c r="BW516" s="6" t="str">
        <f>IF($W516=BW$4,MAX(BW$1:BW515)+1,"")</f>
        <v/>
      </c>
      <c r="BX516" s="6" t="str">
        <f>IF($W516=BX$4,MAX(BX$1:BX515)+1,"")</f>
        <v/>
      </c>
      <c r="BY516" s="6" t="str">
        <f>IF($W516=BY$4,MAX(BY$1:BY515)+1,"")</f>
        <v/>
      </c>
      <c r="BZ516" s="6" t="str">
        <f>IF($W516=BZ$4,MAX(BZ$1:BZ515)+1,"")</f>
        <v/>
      </c>
      <c r="CA516" s="6" t="str">
        <f>IF($W516=CA$4,MAX(CA$1:CA515)+1,"")</f>
        <v/>
      </c>
      <c r="CB516" s="6" t="str">
        <f>IF($W516=CB$4,MAX(CB$1:CB515)+1,"")</f>
        <v/>
      </c>
      <c r="CC516" s="6" t="str">
        <f>IF($W516=CC$4,MAX(CC$1:CC515)+1,"")</f>
        <v/>
      </c>
      <c r="CD516" s="6" t="str">
        <f>IF($W516=CD$4,MAX(CD$1:CD515)+1,"")</f>
        <v/>
      </c>
      <c r="CE516" s="6" t="str">
        <f>IF($W516=CE$4,MAX(CE$1:CE515)+1,"")</f>
        <v/>
      </c>
      <c r="CF516" s="6" t="str">
        <f>IF($W516=CF$4,MAX(CF$1:CF515)+1,"")</f>
        <v/>
      </c>
      <c r="CG516" s="6" t="str">
        <f>IF($W516=CG$4,MAX(CG$1:CG515)+1,"")</f>
        <v/>
      </c>
      <c r="CH516" s="6" t="str">
        <f>IF($W516=CH$4,MAX(CH$1:CH515)+1,"")</f>
        <v/>
      </c>
      <c r="CI516" s="6" t="str">
        <f>IF($W516=CI$4,MAX(CI$1:CI515)+1,"")</f>
        <v/>
      </c>
      <c r="CJ516" s="6" t="str">
        <f>IF($W516=CJ$4,MAX(CJ$1:CJ515)+1,"")</f>
        <v/>
      </c>
      <c r="CK516" s="6" t="str">
        <f>IF($W516=CK$4,MAX(CK$1:CK515)+1,"")</f>
        <v/>
      </c>
      <c r="CL516" s="6" t="str">
        <f>IF($W516=CL$4,MAX(CL$1:CL515)+1,"")</f>
        <v/>
      </c>
      <c r="CM516" s="6" t="str">
        <f>IF($W516=CM$4,MAX(CM$1:CM515)+1,"")</f>
        <v/>
      </c>
      <c r="CN516" s="6" t="str">
        <f>IF($W516=CN$4,MAX(CN$1:CN515)+1,"")</f>
        <v/>
      </c>
      <c r="CO516" s="6" t="str">
        <f>IF($W516=CO$4,MAX(CO$1:CO515)+1,"")</f>
        <v/>
      </c>
      <c r="CP516" s="6" t="str">
        <f>IF($W516=CP$4,MAX(CP$1:CP515)+1,"")</f>
        <v/>
      </c>
      <c r="CQ516" s="6" t="str">
        <f>IF($W516=CQ$4,MAX(CQ$1:CQ515)+1,"")</f>
        <v/>
      </c>
      <c r="CR516" s="6" t="str">
        <f>IF($W516=CR$4,MAX(CR$1:CR515)+1,"")</f>
        <v/>
      </c>
      <c r="CS516" s="6" t="str">
        <f>IF($W516=CS$4,MAX(CS$1:CS515)+1,"")</f>
        <v/>
      </c>
      <c r="CT516" s="5">
        <f t="shared" si="110"/>
        <v>3</v>
      </c>
      <c r="CU516" s="6" t="str">
        <f t="shared" si="111"/>
        <v>1709901799122</v>
      </c>
      <c r="CV516" s="5" t="str">
        <f t="shared" si="112"/>
        <v>นางสาว</v>
      </c>
      <c r="CW516" s="5" t="str" cm="1">
        <f t="array" ref="CW516">RIGHT(F516,MIN(LEN(SUBSTITUTE(F516,รายชื่อนักเรียนแยกห้อง!$AD$5:$AD$8,""))))</f>
        <v>กชพรรณ</v>
      </c>
      <c r="CX516" s="6" t="str">
        <f t="shared" si="113"/>
        <v/>
      </c>
      <c r="CY516" s="6">
        <f t="shared" si="114"/>
        <v>0</v>
      </c>
      <c r="CZ516" s="5" t="str">
        <f t="shared" si="115"/>
        <v>มัธยมศึกษาปีที่ 4/1-</v>
      </c>
      <c r="DA516" s="5" t="str">
        <f t="shared" si="116"/>
        <v>มัธยมศึกษาปีที่ 4/1-0</v>
      </c>
      <c r="DB516" s="5" t="s">
        <v>2936</v>
      </c>
      <c r="DC516" s="6" t="str">
        <f>IF(DB516="วิทย์-คณิต (เตรียมวิศวะ)",MAX($DC$1:DC515)+1,"")</f>
        <v/>
      </c>
      <c r="DD516" s="6">
        <f>IF(DB516="วิทย์-คณิต (วิทยาศาสตร์สุขภาพ)",MAX($DD$1:DD515)+1,"")</f>
        <v>7</v>
      </c>
      <c r="DE516" s="6" t="str">
        <f>IF(DB516="ศิลป์การจัดการธุรกิจการค้าสมัยใหม่",MAX($DE$1:DE515)+1,"")</f>
        <v/>
      </c>
      <c r="DF516" s="6" t="str">
        <f>IF(DB516="ศิลป์ภาษาจีนเพื่อธุรกิจ 4.0",MAX($DF$1:DF515)+1,"")</f>
        <v/>
      </c>
      <c r="DG516" s="6" t="str">
        <f>IF(DB516="ศิลป์ภาษาอังกฤษเพื่อการสื่อสารธุรกิจ",MAX($DG$1:DG515)+1,"")</f>
        <v/>
      </c>
      <c r="DH516" s="6" t="str">
        <f>IF(DB516="นวัตกรรมการจัดการเกษตร",MAX($DH$1:DH515)+1,"")</f>
        <v/>
      </c>
      <c r="DI516" s="5">
        <f t="shared" si="117"/>
        <v>7</v>
      </c>
      <c r="DJ516" s="5" t="str">
        <f t="shared" si="118"/>
        <v>มัธยมศึกษาปีที่ 4/1-23</v>
      </c>
      <c r="DK516" s="5" t="str">
        <f t="shared" si="119"/>
        <v>วิทย์-คณิต (วิทยาศาสตร์สุขภาพ)-7</v>
      </c>
      <c r="DL516" s="5" t="str">
        <f t="shared" si="120"/>
        <v>มัธยมศึกษาปีที่ 4</v>
      </c>
    </row>
    <row r="517" spans="1:116">
      <c r="A517" s="5" t="str">
        <f t="shared" si="121"/>
        <v>มัธยมศึกษาปีที่ 4/1-24</v>
      </c>
      <c r="B517" s="5" t="str">
        <f t="shared" si="107"/>
        <v>ช68404-4</v>
      </c>
      <c r="C517" s="5" t="str">
        <f t="shared" si="108"/>
        <v>วิทย์-คณิต (วิทยาศาสตร์สุขภาพ)-8</v>
      </c>
      <c r="D517" s="8">
        <v>24</v>
      </c>
      <c r="E517" s="9" t="s">
        <v>1351</v>
      </c>
      <c r="F517" s="3" t="s">
        <v>1443</v>
      </c>
      <c r="G517" s="3" t="s">
        <v>1352</v>
      </c>
      <c r="H517" s="11">
        <v>1</v>
      </c>
      <c r="I517" s="11">
        <v>7</v>
      </c>
      <c r="J517" s="11">
        <v>0</v>
      </c>
      <c r="K517" s="11">
        <v>9</v>
      </c>
      <c r="L517" s="11">
        <v>9</v>
      </c>
      <c r="M517" s="11">
        <v>0</v>
      </c>
      <c r="N517" s="11">
        <v>1</v>
      </c>
      <c r="O517" s="11">
        <v>8</v>
      </c>
      <c r="P517" s="11">
        <v>0</v>
      </c>
      <c r="Q517" s="11">
        <v>2</v>
      </c>
      <c r="R517" s="11">
        <v>3</v>
      </c>
      <c r="S517" s="11">
        <v>1</v>
      </c>
      <c r="T517" s="11">
        <v>0</v>
      </c>
      <c r="U517" s="11" t="s">
        <v>309</v>
      </c>
      <c r="W517" s="6" t="str">
        <f>IF(X517="","",IF(X517=รายชื่อชมรม!$B$33,รายชื่อชมรม!$A$33,IF(X517=รายชื่อชมรม!$B$34,รายชื่อชมรม!$A$34,IF(X517=รายชื่อชมรม!$B$35,รายชื่อชมรม!$A$35,IF(X517=รายชื่อชมรม!$B$36,รายชื่อชมรม!$A$36,IF(X517=รายชื่อชมรม!$B$37,รายชื่อชมรม!$A$37,IF(X517=รายชื่อชมรม!$B$38,รายชื่อชมรม!$A$38,IF(X517=รายชื่อชมรม!$B$39,รายชื่อชมรม!$A$39,IF(X517=รายชื่อชมรม!$B$40,รายชื่อชมรม!$A$40,IF(X517=รายชื่อชมรม!$B$41,รายชื่อชมรม!$A$41,IF(X517=รายชื่อชมรม!$B$42,รายชื่อชมรม!$A$42,"-")))))))))))</f>
        <v>ช68404</v>
      </c>
      <c r="X517" s="6" t="s">
        <v>2314</v>
      </c>
      <c r="Y517" s="6" t="str">
        <f>IF(W517=0,"",IF(W517="-","",IF(W517="","",VLOOKUP(W517,รายชื่อชมรม!$A$3:$F$83,3,FALSE))))</f>
        <v>นายชัยวัฒน์  กตัญญตาพงษ์</v>
      </c>
      <c r="Z517" s="6" t="str">
        <f>IF(Y517=$Z$4,MAX(Z$1:$Z516)+1,"")</f>
        <v/>
      </c>
      <c r="AA517" s="6" t="str">
        <f>IF($Y517=AA$4,MAX(AA$1:AA516)+1,"")</f>
        <v/>
      </c>
      <c r="AB517" s="6" t="str">
        <f>IF($Y517=AB$4,MAX(AB$1:AB516)+1,"")</f>
        <v/>
      </c>
      <c r="AC517" s="6" t="str">
        <f>IF($Y517=AC$4,MAX(AC$1:AC516)+1,"")</f>
        <v/>
      </c>
      <c r="AD517" s="6" t="str">
        <f>IF($Y517=AD$4,MAX(AD$1:AD516)+1,"")</f>
        <v/>
      </c>
      <c r="AE517" s="6" t="str">
        <f>IF($Y517=AE$4,MAX(AE$1:AE516)+1,"")</f>
        <v/>
      </c>
      <c r="AF517" s="6" t="str">
        <f>IF($Y517=AF$4,MAX(AF$1:AF516)+1,"")</f>
        <v/>
      </c>
      <c r="AG517" s="6" t="str">
        <f>IF($Y517=AG$4,MAX(AG$1:AG516)+1,"")</f>
        <v/>
      </c>
      <c r="AH517" s="6" t="str">
        <f>IF($Y517=AH$4,MAX(AH$1:AH516)+1,"")</f>
        <v/>
      </c>
      <c r="AI517" s="5">
        <f t="shared" si="109"/>
        <v>0</v>
      </c>
      <c r="AK517" s="6" t="str">
        <f>IF($W517=AK$4,MAX(AK$1:AK516)+1,"")</f>
        <v/>
      </c>
      <c r="AL517" s="6" t="str">
        <f>IF($W517=AL$4,MAX(AL$1:AL516)+1,"")</f>
        <v/>
      </c>
      <c r="AM517" s="6" t="str">
        <f>IF($W517=AM$4,MAX(AM$1:AM516)+1,"")</f>
        <v/>
      </c>
      <c r="AN517" s="6" t="str">
        <f>IF($W517=AN$4,MAX(AN$1:AN516)+1,"")</f>
        <v/>
      </c>
      <c r="AO517" s="6" t="str">
        <f>IF($W517=AO$4,MAX(AO$1:AO516)+1,"")</f>
        <v/>
      </c>
      <c r="AP517" s="6" t="str">
        <f>IF($W517=AP$4,MAX(AP$1:AP516)+1,"")</f>
        <v/>
      </c>
      <c r="AQ517" s="6" t="str">
        <f>IF($W517=AQ$4,MAX(AQ$1:AQ516)+1,"")</f>
        <v/>
      </c>
      <c r="AR517" s="6" t="str">
        <f>IF($W517=AR$4,MAX(AR$1:AR516)+1,"")</f>
        <v/>
      </c>
      <c r="AS517" s="6" t="str">
        <f>IF($W517=AS$4,MAX(AS$1:AS516)+1,"")</f>
        <v/>
      </c>
      <c r="AT517" s="6" t="str">
        <f>IF($W517=AT$4,MAX(AT$1:AT516)+1,"")</f>
        <v/>
      </c>
      <c r="AU517" s="6" t="str">
        <f>IF($W517=AU$4,MAX(AU$1:AU516)+1,"")</f>
        <v/>
      </c>
      <c r="AV517" s="6" t="str">
        <f>IF($W517=AV$4,MAX(AV$1:AV516)+1,"")</f>
        <v/>
      </c>
      <c r="AW517" s="6" t="str">
        <f>IF($W517=AW$4,MAX(AW$1:AW516)+1,"")</f>
        <v/>
      </c>
      <c r="AX517" s="6" t="str">
        <f>IF($W517=AX$4,MAX(AX$1:AX516)+1,"")</f>
        <v/>
      </c>
      <c r="AY517" s="6" t="str">
        <f>IF($W517=AY$4,MAX(AY$1:AY516)+1,"")</f>
        <v/>
      </c>
      <c r="AZ517" s="6" t="str">
        <f>IF($W517=AZ$4,MAX(AZ$1:AZ516)+1,"")</f>
        <v/>
      </c>
      <c r="BA517" s="6" t="str">
        <f>IF($W517=BA$4,MAX(BA$1:BA516)+1,"")</f>
        <v/>
      </c>
      <c r="BB517" s="6" t="str">
        <f>IF($W517=BB$4,MAX(BB$1:BB516)+1,"")</f>
        <v/>
      </c>
      <c r="BC517" s="6" t="str">
        <f>IF($W517=BC$4,MAX(BC$1:BC516)+1,"")</f>
        <v/>
      </c>
      <c r="BD517" s="6" t="str">
        <f>IF($W517=BD$4,MAX(BD$1:BD516)+1,"")</f>
        <v/>
      </c>
      <c r="BE517" s="6" t="str">
        <f>IF($W517=BE$4,MAX(BE$1:BE516)+1,"")</f>
        <v/>
      </c>
      <c r="BF517" s="6" t="str">
        <f>IF($W517=BF$4,MAX(BF$1:BF516)+1,"")</f>
        <v/>
      </c>
      <c r="BG517" s="6" t="str">
        <f>IF($W517=BG$4,MAX(BG$1:BG516)+1,"")</f>
        <v/>
      </c>
      <c r="BH517" s="6" t="str">
        <f>IF($W517=BH$4,MAX(BH$1:BH516)+1,"")</f>
        <v/>
      </c>
      <c r="BI517" s="6" t="str">
        <f>IF($W517=BI$4,MAX(BI$1:BI516)+1,"")</f>
        <v/>
      </c>
      <c r="BJ517" s="6" t="str">
        <f>IF($W517=BJ$4,MAX(BJ$1:BJ516)+1,"")</f>
        <v/>
      </c>
      <c r="BK517" s="6" t="str">
        <f>IF($W517=BK$4,MAX(BK$1:BK516)+1,"")</f>
        <v/>
      </c>
      <c r="BL517" s="6" t="str">
        <f>IF($W517=BL$4,MAX(BL$1:BL516)+1,"")</f>
        <v/>
      </c>
      <c r="BM517" s="6" t="str">
        <f>IF($W517=BM$4,MAX(BM$1:BM516)+1,"")</f>
        <v/>
      </c>
      <c r="BN517" s="6" t="str">
        <f>IF($W517=BN$4,MAX(BN$1:BN516)+1,"")</f>
        <v/>
      </c>
      <c r="BO517" s="6" t="str">
        <f>IF($W517=BO$4,MAX(BO$1:BO516)+1,"")</f>
        <v/>
      </c>
      <c r="BP517" s="6" t="str">
        <f>IF($W517=BP$4,MAX(BP$1:BP516)+1,"")</f>
        <v/>
      </c>
      <c r="BQ517" s="6" t="str">
        <f>IF($W517=BQ$4,MAX(BQ$1:BQ516)+1,"")</f>
        <v/>
      </c>
      <c r="BR517" s="6" t="str">
        <f>IF($W517=BR$4,MAX(BR$1:BR516)+1,"")</f>
        <v/>
      </c>
      <c r="BS517" s="6">
        <f>IF($W517=BS$4,MAX(BS$1:BS516)+1,"")</f>
        <v>4</v>
      </c>
      <c r="BT517" s="6" t="str">
        <f>IF($W517=BT$4,MAX(BT$1:BT516)+1,"")</f>
        <v/>
      </c>
      <c r="BU517" s="6" t="str">
        <f>IF($W517=BU$4,MAX(BU$1:BU516)+1,"")</f>
        <v/>
      </c>
      <c r="BV517" s="6" t="str">
        <f>IF($W517=BV$4,MAX(BV$1:BV516)+1,"")</f>
        <v/>
      </c>
      <c r="BW517" s="6" t="str">
        <f>IF($W517=BW$4,MAX(BW$1:BW516)+1,"")</f>
        <v/>
      </c>
      <c r="BX517" s="6" t="str">
        <f>IF($W517=BX$4,MAX(BX$1:BX516)+1,"")</f>
        <v/>
      </c>
      <c r="BY517" s="6" t="str">
        <f>IF($W517=BY$4,MAX(BY$1:BY516)+1,"")</f>
        <v/>
      </c>
      <c r="BZ517" s="6" t="str">
        <f>IF($W517=BZ$4,MAX(BZ$1:BZ516)+1,"")</f>
        <v/>
      </c>
      <c r="CA517" s="6" t="str">
        <f>IF($W517=CA$4,MAX(CA$1:CA516)+1,"")</f>
        <v/>
      </c>
      <c r="CB517" s="6" t="str">
        <f>IF($W517=CB$4,MAX(CB$1:CB516)+1,"")</f>
        <v/>
      </c>
      <c r="CC517" s="6" t="str">
        <f>IF($W517=CC$4,MAX(CC$1:CC516)+1,"")</f>
        <v/>
      </c>
      <c r="CD517" s="6" t="str">
        <f>IF($W517=CD$4,MAX(CD$1:CD516)+1,"")</f>
        <v/>
      </c>
      <c r="CE517" s="6" t="str">
        <f>IF($W517=CE$4,MAX(CE$1:CE516)+1,"")</f>
        <v/>
      </c>
      <c r="CF517" s="6" t="str">
        <f>IF($W517=CF$4,MAX(CF$1:CF516)+1,"")</f>
        <v/>
      </c>
      <c r="CG517" s="6" t="str">
        <f>IF($W517=CG$4,MAX(CG$1:CG516)+1,"")</f>
        <v/>
      </c>
      <c r="CH517" s="6" t="str">
        <f>IF($W517=CH$4,MAX(CH$1:CH516)+1,"")</f>
        <v/>
      </c>
      <c r="CI517" s="6" t="str">
        <f>IF($W517=CI$4,MAX(CI$1:CI516)+1,"")</f>
        <v/>
      </c>
      <c r="CJ517" s="6" t="str">
        <f>IF($W517=CJ$4,MAX(CJ$1:CJ516)+1,"")</f>
        <v/>
      </c>
      <c r="CK517" s="6" t="str">
        <f>IF($W517=CK$4,MAX(CK$1:CK516)+1,"")</f>
        <v/>
      </c>
      <c r="CL517" s="6" t="str">
        <f>IF($W517=CL$4,MAX(CL$1:CL516)+1,"")</f>
        <v/>
      </c>
      <c r="CM517" s="6" t="str">
        <f>IF($W517=CM$4,MAX(CM$1:CM516)+1,"")</f>
        <v/>
      </c>
      <c r="CN517" s="6" t="str">
        <f>IF($W517=CN$4,MAX(CN$1:CN516)+1,"")</f>
        <v/>
      </c>
      <c r="CO517" s="6" t="str">
        <f>IF($W517=CO$4,MAX(CO$1:CO516)+1,"")</f>
        <v/>
      </c>
      <c r="CP517" s="6" t="str">
        <f>IF($W517=CP$4,MAX(CP$1:CP516)+1,"")</f>
        <v/>
      </c>
      <c r="CQ517" s="6" t="str">
        <f>IF($W517=CQ$4,MAX(CQ$1:CQ516)+1,"")</f>
        <v/>
      </c>
      <c r="CR517" s="6" t="str">
        <f>IF($W517=CR$4,MAX(CR$1:CR516)+1,"")</f>
        <v/>
      </c>
      <c r="CS517" s="6" t="str">
        <f>IF($W517=CS$4,MAX(CS$1:CS516)+1,"")</f>
        <v/>
      </c>
      <c r="CT517" s="5">
        <f t="shared" si="110"/>
        <v>4</v>
      </c>
      <c r="CU517" s="6" t="str">
        <f t="shared" si="111"/>
        <v>1709901802310</v>
      </c>
      <c r="CV517" s="5" t="str">
        <f t="shared" si="112"/>
        <v>นางสาว</v>
      </c>
      <c r="CW517" s="5" t="str" cm="1">
        <f t="array" ref="CW517">RIGHT(F517,MIN(LEN(SUBSTITUTE(F517,รายชื่อนักเรียนแยกห้อง!$AD$5:$AD$8,""))))</f>
        <v>กนกวรรณ</v>
      </c>
      <c r="CX517" s="6" t="str">
        <f t="shared" si="113"/>
        <v/>
      </c>
      <c r="CY517" s="6">
        <f t="shared" si="114"/>
        <v>0</v>
      </c>
      <c r="CZ517" s="5" t="str">
        <f t="shared" si="115"/>
        <v>มัธยมศึกษาปีที่ 4/1-</v>
      </c>
      <c r="DA517" s="5" t="str">
        <f t="shared" si="116"/>
        <v>มัธยมศึกษาปีที่ 4/1-0</v>
      </c>
      <c r="DB517" s="5" t="s">
        <v>2936</v>
      </c>
      <c r="DC517" s="6" t="str">
        <f>IF(DB517="วิทย์-คณิต (เตรียมวิศวะ)",MAX($DC$1:DC516)+1,"")</f>
        <v/>
      </c>
      <c r="DD517" s="6">
        <f>IF(DB517="วิทย์-คณิต (วิทยาศาสตร์สุขภาพ)",MAX($DD$1:DD516)+1,"")</f>
        <v>8</v>
      </c>
      <c r="DE517" s="6" t="str">
        <f>IF(DB517="ศิลป์การจัดการธุรกิจการค้าสมัยใหม่",MAX($DE$1:DE516)+1,"")</f>
        <v/>
      </c>
      <c r="DF517" s="6" t="str">
        <f>IF(DB517="ศิลป์ภาษาจีนเพื่อธุรกิจ 4.0",MAX($DF$1:DF516)+1,"")</f>
        <v/>
      </c>
      <c r="DG517" s="6" t="str">
        <f>IF(DB517="ศิลป์ภาษาอังกฤษเพื่อการสื่อสารธุรกิจ",MAX($DG$1:DG516)+1,"")</f>
        <v/>
      </c>
      <c r="DH517" s="6" t="str">
        <f>IF(DB517="นวัตกรรมการจัดการเกษตร",MAX($DH$1:DH516)+1,"")</f>
        <v/>
      </c>
      <c r="DI517" s="5">
        <f t="shared" si="117"/>
        <v>8</v>
      </c>
      <c r="DJ517" s="5" t="str">
        <f t="shared" si="118"/>
        <v>มัธยมศึกษาปีที่ 4/1-24</v>
      </c>
      <c r="DK517" s="5" t="str">
        <f t="shared" si="119"/>
        <v>วิทย์-คณิต (วิทยาศาสตร์สุขภาพ)-8</v>
      </c>
      <c r="DL517" s="5" t="str">
        <f t="shared" si="120"/>
        <v>มัธยมศึกษาปีที่ 4</v>
      </c>
    </row>
    <row r="518" spans="1:116">
      <c r="A518" s="5" t="str">
        <f t="shared" si="121"/>
        <v>มัธยมศึกษาปีที่ 4/1-25</v>
      </c>
      <c r="B518" s="5" t="str">
        <f t="shared" ref="B518:B581" si="122">W518&amp;"-"&amp;CT518</f>
        <v>ช68407-5</v>
      </c>
      <c r="C518" s="5" t="str">
        <f t="shared" ref="C518:C581" si="123">DB518&amp;"-"&amp;DI518</f>
        <v>วิทย์-คณิต (เตรียมวิศวะ)-9</v>
      </c>
      <c r="D518" s="8">
        <v>25</v>
      </c>
      <c r="E518" s="9" t="s">
        <v>1388</v>
      </c>
      <c r="F518" s="3" t="s">
        <v>2146</v>
      </c>
      <c r="G518" s="3" t="s">
        <v>1389</v>
      </c>
      <c r="H518" s="11">
        <v>1</v>
      </c>
      <c r="I518" s="11">
        <v>1</v>
      </c>
      <c r="J518" s="11">
        <v>0</v>
      </c>
      <c r="K518" s="11">
        <v>3</v>
      </c>
      <c r="L518" s="11">
        <v>1</v>
      </c>
      <c r="M518" s="11">
        <v>0</v>
      </c>
      <c r="N518" s="11">
        <v>1</v>
      </c>
      <c r="O518" s="11">
        <v>0</v>
      </c>
      <c r="P518" s="11">
        <v>5</v>
      </c>
      <c r="Q518" s="11">
        <v>7</v>
      </c>
      <c r="R518" s="11">
        <v>2</v>
      </c>
      <c r="S518" s="11">
        <v>5</v>
      </c>
      <c r="T518" s="11">
        <v>3</v>
      </c>
      <c r="U518" s="11" t="s">
        <v>309</v>
      </c>
      <c r="W518" s="6" t="str">
        <f>IF(X518="","",IF(X518=รายชื่อชมรม!$B$33,รายชื่อชมรม!$A$33,IF(X518=รายชื่อชมรม!$B$34,รายชื่อชมรม!$A$34,IF(X518=รายชื่อชมรม!$B$35,รายชื่อชมรม!$A$35,IF(X518=รายชื่อชมรม!$B$36,รายชื่อชมรม!$A$36,IF(X518=รายชื่อชมรม!$B$37,รายชื่อชมรม!$A$37,IF(X518=รายชื่อชมรม!$B$38,รายชื่อชมรม!$A$38,IF(X518=รายชื่อชมรม!$B$39,รายชื่อชมรม!$A$39,IF(X518=รายชื่อชมรม!$B$40,รายชื่อชมรม!$A$40,IF(X518=รายชื่อชมรม!$B$41,รายชื่อชมรม!$A$41,IF(X518=รายชื่อชมรม!$B$42,รายชื่อชมรม!$A$42,"-")))))))))))</f>
        <v>ช68407</v>
      </c>
      <c r="X518" s="6" t="s">
        <v>1541</v>
      </c>
      <c r="Y518" s="6" t="str">
        <f>IF(W518=0,"",IF(W518="-","",IF(W518="","",VLOOKUP(W518,รายชื่อชมรม!$A$3:$F$83,3,FALSE))))</f>
        <v>สิบเอกชัยวัฒน์  เรืองไกรศิลป์</v>
      </c>
      <c r="Z518" s="6" t="str">
        <f>IF(Y518=$Z$4,MAX(Z$1:$Z517)+1,"")</f>
        <v/>
      </c>
      <c r="AA518" s="6" t="str">
        <f>IF($Y518=AA$4,MAX(AA$1:AA517)+1,"")</f>
        <v/>
      </c>
      <c r="AB518" s="6" t="str">
        <f>IF($Y518=AB$4,MAX(AB$1:AB517)+1,"")</f>
        <v/>
      </c>
      <c r="AC518" s="6" t="str">
        <f>IF($Y518=AC$4,MAX(AC$1:AC517)+1,"")</f>
        <v/>
      </c>
      <c r="AD518" s="6" t="str">
        <f>IF($Y518=AD$4,MAX(AD$1:AD517)+1,"")</f>
        <v/>
      </c>
      <c r="AE518" s="6" t="str">
        <f>IF($Y518=AE$4,MAX(AE$1:AE517)+1,"")</f>
        <v/>
      </c>
      <c r="AF518" s="6" t="str">
        <f>IF($Y518=AF$4,MAX(AF$1:AF517)+1,"")</f>
        <v/>
      </c>
      <c r="AG518" s="6" t="str">
        <f>IF($Y518=AG$4,MAX(AG$1:AG517)+1,"")</f>
        <v/>
      </c>
      <c r="AH518" s="6" t="str">
        <f>IF($Y518=AH$4,MAX(AH$1:AH517)+1,"")</f>
        <v/>
      </c>
      <c r="AI518" s="5">
        <f t="shared" ref="AI518:AI581" si="124">SUM(Z518:AH518)</f>
        <v>0</v>
      </c>
      <c r="AK518" s="6" t="str">
        <f>IF($W518=AK$4,MAX(AK$1:AK517)+1,"")</f>
        <v/>
      </c>
      <c r="AL518" s="6" t="str">
        <f>IF($W518=AL$4,MAX(AL$1:AL517)+1,"")</f>
        <v/>
      </c>
      <c r="AM518" s="6" t="str">
        <f>IF($W518=AM$4,MAX(AM$1:AM517)+1,"")</f>
        <v/>
      </c>
      <c r="AN518" s="6" t="str">
        <f>IF($W518=AN$4,MAX(AN$1:AN517)+1,"")</f>
        <v/>
      </c>
      <c r="AO518" s="6" t="str">
        <f>IF($W518=AO$4,MAX(AO$1:AO517)+1,"")</f>
        <v/>
      </c>
      <c r="AP518" s="6" t="str">
        <f>IF($W518=AP$4,MAX(AP$1:AP517)+1,"")</f>
        <v/>
      </c>
      <c r="AQ518" s="6" t="str">
        <f>IF($W518=AQ$4,MAX(AQ$1:AQ517)+1,"")</f>
        <v/>
      </c>
      <c r="AR518" s="6" t="str">
        <f>IF($W518=AR$4,MAX(AR$1:AR517)+1,"")</f>
        <v/>
      </c>
      <c r="AS518" s="6" t="str">
        <f>IF($W518=AS$4,MAX(AS$1:AS517)+1,"")</f>
        <v/>
      </c>
      <c r="AT518" s="6" t="str">
        <f>IF($W518=AT$4,MAX(AT$1:AT517)+1,"")</f>
        <v/>
      </c>
      <c r="AU518" s="6" t="str">
        <f>IF($W518=AU$4,MAX(AU$1:AU517)+1,"")</f>
        <v/>
      </c>
      <c r="AV518" s="6" t="str">
        <f>IF($W518=AV$4,MAX(AV$1:AV517)+1,"")</f>
        <v/>
      </c>
      <c r="AW518" s="6" t="str">
        <f>IF($W518=AW$4,MAX(AW$1:AW517)+1,"")</f>
        <v/>
      </c>
      <c r="AX518" s="6" t="str">
        <f>IF($W518=AX$4,MAX(AX$1:AX517)+1,"")</f>
        <v/>
      </c>
      <c r="AY518" s="6" t="str">
        <f>IF($W518=AY$4,MAX(AY$1:AY517)+1,"")</f>
        <v/>
      </c>
      <c r="AZ518" s="6" t="str">
        <f>IF($W518=AZ$4,MAX(AZ$1:AZ517)+1,"")</f>
        <v/>
      </c>
      <c r="BA518" s="6" t="str">
        <f>IF($W518=BA$4,MAX(BA$1:BA517)+1,"")</f>
        <v/>
      </c>
      <c r="BB518" s="6" t="str">
        <f>IF($W518=BB$4,MAX(BB$1:BB517)+1,"")</f>
        <v/>
      </c>
      <c r="BC518" s="6" t="str">
        <f>IF($W518=BC$4,MAX(BC$1:BC517)+1,"")</f>
        <v/>
      </c>
      <c r="BD518" s="6" t="str">
        <f>IF($W518=BD$4,MAX(BD$1:BD517)+1,"")</f>
        <v/>
      </c>
      <c r="BE518" s="6" t="str">
        <f>IF($W518=BE$4,MAX(BE$1:BE517)+1,"")</f>
        <v/>
      </c>
      <c r="BF518" s="6" t="str">
        <f>IF($W518=BF$4,MAX(BF$1:BF517)+1,"")</f>
        <v/>
      </c>
      <c r="BG518" s="6" t="str">
        <f>IF($W518=BG$4,MAX(BG$1:BG517)+1,"")</f>
        <v/>
      </c>
      <c r="BH518" s="6" t="str">
        <f>IF($W518=BH$4,MAX(BH$1:BH517)+1,"")</f>
        <v/>
      </c>
      <c r="BI518" s="6" t="str">
        <f>IF($W518=BI$4,MAX(BI$1:BI517)+1,"")</f>
        <v/>
      </c>
      <c r="BJ518" s="6" t="str">
        <f>IF($W518=BJ$4,MAX(BJ$1:BJ517)+1,"")</f>
        <v/>
      </c>
      <c r="BK518" s="6" t="str">
        <f>IF($W518=BK$4,MAX(BK$1:BK517)+1,"")</f>
        <v/>
      </c>
      <c r="BL518" s="6" t="str">
        <f>IF($W518=BL$4,MAX(BL$1:BL517)+1,"")</f>
        <v/>
      </c>
      <c r="BM518" s="6" t="str">
        <f>IF($W518=BM$4,MAX(BM$1:BM517)+1,"")</f>
        <v/>
      </c>
      <c r="BN518" s="6" t="str">
        <f>IF($W518=BN$4,MAX(BN$1:BN517)+1,"")</f>
        <v/>
      </c>
      <c r="BO518" s="6" t="str">
        <f>IF($W518=BO$4,MAX(BO$1:BO517)+1,"")</f>
        <v/>
      </c>
      <c r="BP518" s="6" t="str">
        <f>IF($W518=BP$4,MAX(BP$1:BP517)+1,"")</f>
        <v/>
      </c>
      <c r="BQ518" s="6" t="str">
        <f>IF($W518=BQ$4,MAX(BQ$1:BQ517)+1,"")</f>
        <v/>
      </c>
      <c r="BR518" s="6" t="str">
        <f>IF($W518=BR$4,MAX(BR$1:BR517)+1,"")</f>
        <v/>
      </c>
      <c r="BS518" s="6" t="str">
        <f>IF($W518=BS$4,MAX(BS$1:BS517)+1,"")</f>
        <v/>
      </c>
      <c r="BT518" s="6" t="str">
        <f>IF($W518=BT$4,MAX(BT$1:BT517)+1,"")</f>
        <v/>
      </c>
      <c r="BU518" s="6" t="str">
        <f>IF($W518=BU$4,MAX(BU$1:BU517)+1,"")</f>
        <v/>
      </c>
      <c r="BV518" s="6">
        <f>IF($W518=BV$4,MAX(BV$1:BV517)+1,"")</f>
        <v>5</v>
      </c>
      <c r="BW518" s="6" t="str">
        <f>IF($W518=BW$4,MAX(BW$1:BW517)+1,"")</f>
        <v/>
      </c>
      <c r="BX518" s="6" t="str">
        <f>IF($W518=BX$4,MAX(BX$1:BX517)+1,"")</f>
        <v/>
      </c>
      <c r="BY518" s="6" t="str">
        <f>IF($W518=BY$4,MAX(BY$1:BY517)+1,"")</f>
        <v/>
      </c>
      <c r="BZ518" s="6" t="str">
        <f>IF($W518=BZ$4,MAX(BZ$1:BZ517)+1,"")</f>
        <v/>
      </c>
      <c r="CA518" s="6" t="str">
        <f>IF($W518=CA$4,MAX(CA$1:CA517)+1,"")</f>
        <v/>
      </c>
      <c r="CB518" s="6" t="str">
        <f>IF($W518=CB$4,MAX(CB$1:CB517)+1,"")</f>
        <v/>
      </c>
      <c r="CC518" s="6" t="str">
        <f>IF($W518=CC$4,MAX(CC$1:CC517)+1,"")</f>
        <v/>
      </c>
      <c r="CD518" s="6" t="str">
        <f>IF($W518=CD$4,MAX(CD$1:CD517)+1,"")</f>
        <v/>
      </c>
      <c r="CE518" s="6" t="str">
        <f>IF($W518=CE$4,MAX(CE$1:CE517)+1,"")</f>
        <v/>
      </c>
      <c r="CF518" s="6" t="str">
        <f>IF($W518=CF$4,MAX(CF$1:CF517)+1,"")</f>
        <v/>
      </c>
      <c r="CG518" s="6" t="str">
        <f>IF($W518=CG$4,MAX(CG$1:CG517)+1,"")</f>
        <v/>
      </c>
      <c r="CH518" s="6" t="str">
        <f>IF($W518=CH$4,MAX(CH$1:CH517)+1,"")</f>
        <v/>
      </c>
      <c r="CI518" s="6" t="str">
        <f>IF($W518=CI$4,MAX(CI$1:CI517)+1,"")</f>
        <v/>
      </c>
      <c r="CJ518" s="6" t="str">
        <f>IF($W518=CJ$4,MAX(CJ$1:CJ517)+1,"")</f>
        <v/>
      </c>
      <c r="CK518" s="6" t="str">
        <f>IF($W518=CK$4,MAX(CK$1:CK517)+1,"")</f>
        <v/>
      </c>
      <c r="CL518" s="6" t="str">
        <f>IF($W518=CL$4,MAX(CL$1:CL517)+1,"")</f>
        <v/>
      </c>
      <c r="CM518" s="6" t="str">
        <f>IF($W518=CM$4,MAX(CM$1:CM517)+1,"")</f>
        <v/>
      </c>
      <c r="CN518" s="6" t="str">
        <f>IF($W518=CN$4,MAX(CN$1:CN517)+1,"")</f>
        <v/>
      </c>
      <c r="CO518" s="6" t="str">
        <f>IF($W518=CO$4,MAX(CO$1:CO517)+1,"")</f>
        <v/>
      </c>
      <c r="CP518" s="6" t="str">
        <f>IF($W518=CP$4,MAX(CP$1:CP517)+1,"")</f>
        <v/>
      </c>
      <c r="CQ518" s="6" t="str">
        <f>IF($W518=CQ$4,MAX(CQ$1:CQ517)+1,"")</f>
        <v/>
      </c>
      <c r="CR518" s="6" t="str">
        <f>IF($W518=CR$4,MAX(CR$1:CR517)+1,"")</f>
        <v/>
      </c>
      <c r="CS518" s="6" t="str">
        <f>IF($W518=CS$4,MAX(CS$1:CS517)+1,"")</f>
        <v/>
      </c>
      <c r="CT518" s="5">
        <f t="shared" ref="CT518:CT581" si="125">SUM(AK518:CS518)</f>
        <v>5</v>
      </c>
      <c r="CU518" s="6" t="str">
        <f t="shared" ref="CU518:CU581" si="126">H518&amp;I518&amp;J518&amp;K518&amp;L518&amp;M518&amp;N518&amp;O518&amp;P518&amp;Q518&amp;R518&amp;S518&amp;T518</f>
        <v>1103101057253</v>
      </c>
      <c r="CV518" s="5" t="str">
        <f t="shared" ref="CV518:CV581" si="127">LEFT(F518,MIN(LEN(SUBSTITUTE(F518,CW518,""))))</f>
        <v>นางสาว</v>
      </c>
      <c r="CW518" s="5" t="str" cm="1">
        <f t="array" ref="CW518">RIGHT(F518,MIN(LEN(SUBSTITUTE(F518,รายชื่อนักเรียนแยกห้อง!$AD$5:$AD$8,""))))</f>
        <v>ณัฐณิชา</v>
      </c>
      <c r="CX518" s="6" t="str">
        <f t="shared" ref="CX518:CX581" si="128">IF(CV518="เด็กชาย",V518,IF(CV518="นาย",V518,""))</f>
        <v/>
      </c>
      <c r="CY518" s="6">
        <f t="shared" ref="CY518:CY581" si="129">IF(CV518="เด็กหญิง",V518,IF(CV518="นางสาว",V518,""))</f>
        <v>0</v>
      </c>
      <c r="CZ518" s="5" t="str">
        <f t="shared" ref="CZ518:CZ581" si="130">U518&amp;"-"&amp;CX518</f>
        <v>มัธยมศึกษาปีที่ 4/1-</v>
      </c>
      <c r="DA518" s="5" t="str">
        <f t="shared" ref="DA518:DA581" si="131">U518&amp;"-"&amp;CY518</f>
        <v>มัธยมศึกษาปีที่ 4/1-0</v>
      </c>
      <c r="DB518" s="6" t="s">
        <v>2941</v>
      </c>
      <c r="DC518" s="6">
        <f>IF(DB518="วิทย์-คณิต (เตรียมวิศวะ)",MAX($DC$1:DC517)+1,"")</f>
        <v>9</v>
      </c>
      <c r="DD518" s="6" t="str">
        <f>IF(DB518="วิทย์-คณิต (วิทยาศาสตร์สุขภาพ)",MAX($DD$1:DD517)+1,"")</f>
        <v/>
      </c>
      <c r="DE518" s="6" t="str">
        <f>IF(DB518="ศิลป์การจัดการธุรกิจการค้าสมัยใหม่",MAX($DE$1:DE517)+1,"")</f>
        <v/>
      </c>
      <c r="DF518" s="6" t="str">
        <f>IF(DB518="ศิลป์ภาษาจีนเพื่อธุรกิจ 4.0",MAX($DF$1:DF517)+1,"")</f>
        <v/>
      </c>
      <c r="DG518" s="6" t="str">
        <f>IF(DB518="ศิลป์ภาษาอังกฤษเพื่อการสื่อสารธุรกิจ",MAX($DG$1:DG517)+1,"")</f>
        <v/>
      </c>
      <c r="DH518" s="6" t="str">
        <f>IF(DB518="นวัตกรรมการจัดการเกษตร",MAX($DH$1:DH517)+1,"")</f>
        <v/>
      </c>
      <c r="DI518" s="5">
        <f t="shared" ref="DI518:DI581" si="132">SUM(DC518:DH518)</f>
        <v>9</v>
      </c>
      <c r="DJ518" s="5" t="str">
        <f t="shared" ref="DJ518:DJ581" si="133">U518&amp;"-"&amp;D518</f>
        <v>มัธยมศึกษาปีที่ 4/1-25</v>
      </c>
      <c r="DK518" s="5" t="str">
        <f t="shared" ref="DK518:DK581" si="134">DB518&amp;"-"&amp;DI518</f>
        <v>วิทย์-คณิต (เตรียมวิศวะ)-9</v>
      </c>
      <c r="DL518" s="5" t="str">
        <f t="shared" ref="DL518:DL581" si="135">LEFT(U518,17)</f>
        <v>มัธยมศึกษาปีที่ 4</v>
      </c>
    </row>
    <row r="519" spans="1:116">
      <c r="A519" s="5" t="str">
        <f t="shared" si="121"/>
        <v>มัธยมศึกษาปีที่ 4/1-26</v>
      </c>
      <c r="B519" s="5" t="str">
        <f t="shared" si="122"/>
        <v>ช68403-5</v>
      </c>
      <c r="C519" s="5" t="str">
        <f t="shared" si="123"/>
        <v>ศิลป์การจัดการธุรกิจการค้าสมัยใหม่-6</v>
      </c>
      <c r="D519" s="8">
        <v>26</v>
      </c>
      <c r="E519" s="9" t="s">
        <v>1321</v>
      </c>
      <c r="F519" s="3" t="s">
        <v>2147</v>
      </c>
      <c r="G519" s="3" t="s">
        <v>1322</v>
      </c>
      <c r="H519" s="11">
        <v>1</v>
      </c>
      <c r="I519" s="11">
        <v>7</v>
      </c>
      <c r="J519" s="11">
        <v>1</v>
      </c>
      <c r="K519" s="11">
        <v>0</v>
      </c>
      <c r="L519" s="11">
        <v>7</v>
      </c>
      <c r="M519" s="11">
        <v>0</v>
      </c>
      <c r="N519" s="11">
        <v>0</v>
      </c>
      <c r="O519" s="11">
        <v>1</v>
      </c>
      <c r="P519" s="11">
        <v>5</v>
      </c>
      <c r="Q519" s="11">
        <v>6</v>
      </c>
      <c r="R519" s="11">
        <v>2</v>
      </c>
      <c r="S519" s="11">
        <v>5</v>
      </c>
      <c r="T519" s="11">
        <v>1</v>
      </c>
      <c r="U519" s="11" t="s">
        <v>309</v>
      </c>
      <c r="W519" s="6" t="str">
        <f>IF(X519="","",IF(X519=รายชื่อชมรม!$B$33,รายชื่อชมรม!$A$33,IF(X519=รายชื่อชมรม!$B$34,รายชื่อชมรม!$A$34,IF(X519=รายชื่อชมรม!$B$35,รายชื่อชมรม!$A$35,IF(X519=รายชื่อชมรม!$B$36,รายชื่อชมรม!$A$36,IF(X519=รายชื่อชมรม!$B$37,รายชื่อชมรม!$A$37,IF(X519=รายชื่อชมรม!$B$38,รายชื่อชมรม!$A$38,IF(X519=รายชื่อชมรม!$B$39,รายชื่อชมรม!$A$39,IF(X519=รายชื่อชมรม!$B$40,รายชื่อชมรม!$A$40,IF(X519=รายชื่อชมรม!$B$41,รายชื่อชมรม!$A$41,IF(X519=รายชื่อชมรม!$B$42,รายชื่อชมรม!$A$42,"-")))))))))))</f>
        <v>ช68403</v>
      </c>
      <c r="X519" s="6" t="s">
        <v>2313</v>
      </c>
      <c r="Y519" s="6" t="str">
        <f>IF(W519=0,"",IF(W519="-","",IF(W519="","",VLOOKUP(W519,รายชื่อชมรม!$A$3:$F$83,3,FALSE))))</f>
        <v>นายวสันต์  แสงรัตนกูล</v>
      </c>
      <c r="Z519" s="6" t="str">
        <f>IF(Y519=$Z$4,MAX(Z$1:$Z518)+1,"")</f>
        <v/>
      </c>
      <c r="AA519" s="6" t="str">
        <f>IF($Y519=AA$4,MAX(AA$1:AA518)+1,"")</f>
        <v/>
      </c>
      <c r="AB519" s="6" t="str">
        <f>IF($Y519=AB$4,MAX(AB$1:AB518)+1,"")</f>
        <v/>
      </c>
      <c r="AC519" s="6" t="str">
        <f>IF($Y519=AC$4,MAX(AC$1:AC518)+1,"")</f>
        <v/>
      </c>
      <c r="AD519" s="6" t="str">
        <f>IF($Y519=AD$4,MAX(AD$1:AD518)+1,"")</f>
        <v/>
      </c>
      <c r="AE519" s="6" t="str">
        <f>IF($Y519=AE$4,MAX(AE$1:AE518)+1,"")</f>
        <v/>
      </c>
      <c r="AF519" s="6" t="str">
        <f>IF($Y519=AF$4,MAX(AF$1:AF518)+1,"")</f>
        <v/>
      </c>
      <c r="AG519" s="6" t="str">
        <f>IF($Y519=AG$4,MAX(AG$1:AG518)+1,"")</f>
        <v/>
      </c>
      <c r="AH519" s="6" t="str">
        <f>IF($Y519=AH$4,MAX(AH$1:AH518)+1,"")</f>
        <v/>
      </c>
      <c r="AI519" s="5">
        <f t="shared" si="124"/>
        <v>0</v>
      </c>
      <c r="AK519" s="6" t="str">
        <f>IF($W519=AK$4,MAX(AK$1:AK518)+1,"")</f>
        <v/>
      </c>
      <c r="AL519" s="6" t="str">
        <f>IF($W519=AL$4,MAX(AL$1:AL518)+1,"")</f>
        <v/>
      </c>
      <c r="AM519" s="6" t="str">
        <f>IF($W519=AM$4,MAX(AM$1:AM518)+1,"")</f>
        <v/>
      </c>
      <c r="AN519" s="6" t="str">
        <f>IF($W519=AN$4,MAX(AN$1:AN518)+1,"")</f>
        <v/>
      </c>
      <c r="AO519" s="6" t="str">
        <f>IF($W519=AO$4,MAX(AO$1:AO518)+1,"")</f>
        <v/>
      </c>
      <c r="AP519" s="6" t="str">
        <f>IF($W519=AP$4,MAX(AP$1:AP518)+1,"")</f>
        <v/>
      </c>
      <c r="AQ519" s="6" t="str">
        <f>IF($W519=AQ$4,MAX(AQ$1:AQ518)+1,"")</f>
        <v/>
      </c>
      <c r="AR519" s="6" t="str">
        <f>IF($W519=AR$4,MAX(AR$1:AR518)+1,"")</f>
        <v/>
      </c>
      <c r="AS519" s="6" t="str">
        <f>IF($W519=AS$4,MAX(AS$1:AS518)+1,"")</f>
        <v/>
      </c>
      <c r="AT519" s="6" t="str">
        <f>IF($W519=AT$4,MAX(AT$1:AT518)+1,"")</f>
        <v/>
      </c>
      <c r="AU519" s="6" t="str">
        <f>IF($W519=AU$4,MAX(AU$1:AU518)+1,"")</f>
        <v/>
      </c>
      <c r="AV519" s="6" t="str">
        <f>IF($W519=AV$4,MAX(AV$1:AV518)+1,"")</f>
        <v/>
      </c>
      <c r="AW519" s="6" t="str">
        <f>IF($W519=AW$4,MAX(AW$1:AW518)+1,"")</f>
        <v/>
      </c>
      <c r="AX519" s="6" t="str">
        <f>IF($W519=AX$4,MAX(AX$1:AX518)+1,"")</f>
        <v/>
      </c>
      <c r="AY519" s="6" t="str">
        <f>IF($W519=AY$4,MAX(AY$1:AY518)+1,"")</f>
        <v/>
      </c>
      <c r="AZ519" s="6" t="str">
        <f>IF($W519=AZ$4,MAX(AZ$1:AZ518)+1,"")</f>
        <v/>
      </c>
      <c r="BA519" s="6" t="str">
        <f>IF($W519=BA$4,MAX(BA$1:BA518)+1,"")</f>
        <v/>
      </c>
      <c r="BB519" s="6" t="str">
        <f>IF($W519=BB$4,MAX(BB$1:BB518)+1,"")</f>
        <v/>
      </c>
      <c r="BC519" s="6" t="str">
        <f>IF($W519=BC$4,MAX(BC$1:BC518)+1,"")</f>
        <v/>
      </c>
      <c r="BD519" s="6" t="str">
        <f>IF($W519=BD$4,MAX(BD$1:BD518)+1,"")</f>
        <v/>
      </c>
      <c r="BE519" s="6" t="str">
        <f>IF($W519=BE$4,MAX(BE$1:BE518)+1,"")</f>
        <v/>
      </c>
      <c r="BF519" s="6" t="str">
        <f>IF($W519=BF$4,MAX(BF$1:BF518)+1,"")</f>
        <v/>
      </c>
      <c r="BG519" s="6" t="str">
        <f>IF($W519=BG$4,MAX(BG$1:BG518)+1,"")</f>
        <v/>
      </c>
      <c r="BH519" s="6" t="str">
        <f>IF($W519=BH$4,MAX(BH$1:BH518)+1,"")</f>
        <v/>
      </c>
      <c r="BI519" s="6" t="str">
        <f>IF($W519=BI$4,MAX(BI$1:BI518)+1,"")</f>
        <v/>
      </c>
      <c r="BJ519" s="6" t="str">
        <f>IF($W519=BJ$4,MAX(BJ$1:BJ518)+1,"")</f>
        <v/>
      </c>
      <c r="BK519" s="6" t="str">
        <f>IF($W519=BK$4,MAX(BK$1:BK518)+1,"")</f>
        <v/>
      </c>
      <c r="BL519" s="6" t="str">
        <f>IF($W519=BL$4,MAX(BL$1:BL518)+1,"")</f>
        <v/>
      </c>
      <c r="BM519" s="6" t="str">
        <f>IF($W519=BM$4,MAX(BM$1:BM518)+1,"")</f>
        <v/>
      </c>
      <c r="BN519" s="6" t="str">
        <f>IF($W519=BN$4,MAX(BN$1:BN518)+1,"")</f>
        <v/>
      </c>
      <c r="BO519" s="6" t="str">
        <f>IF($W519=BO$4,MAX(BO$1:BO518)+1,"")</f>
        <v/>
      </c>
      <c r="BP519" s="6" t="str">
        <f>IF($W519=BP$4,MAX(BP$1:BP518)+1,"")</f>
        <v/>
      </c>
      <c r="BQ519" s="6" t="str">
        <f>IF($W519=BQ$4,MAX(BQ$1:BQ518)+1,"")</f>
        <v/>
      </c>
      <c r="BR519" s="6">
        <f>IF($W519=BR$4,MAX(BR$1:BR518)+1,"")</f>
        <v>5</v>
      </c>
      <c r="BS519" s="6" t="str">
        <f>IF($W519=BS$4,MAX(BS$1:BS518)+1,"")</f>
        <v/>
      </c>
      <c r="BT519" s="6" t="str">
        <f>IF($W519=BT$4,MAX(BT$1:BT518)+1,"")</f>
        <v/>
      </c>
      <c r="BU519" s="6" t="str">
        <f>IF($W519=BU$4,MAX(BU$1:BU518)+1,"")</f>
        <v/>
      </c>
      <c r="BV519" s="6" t="str">
        <f>IF($W519=BV$4,MAX(BV$1:BV518)+1,"")</f>
        <v/>
      </c>
      <c r="BW519" s="6" t="str">
        <f>IF($W519=BW$4,MAX(BW$1:BW518)+1,"")</f>
        <v/>
      </c>
      <c r="BX519" s="6" t="str">
        <f>IF($W519=BX$4,MAX(BX$1:BX518)+1,"")</f>
        <v/>
      </c>
      <c r="BY519" s="6" t="str">
        <f>IF($W519=BY$4,MAX(BY$1:BY518)+1,"")</f>
        <v/>
      </c>
      <c r="BZ519" s="6" t="str">
        <f>IF($W519=BZ$4,MAX(BZ$1:BZ518)+1,"")</f>
        <v/>
      </c>
      <c r="CA519" s="6" t="str">
        <f>IF($W519=CA$4,MAX(CA$1:CA518)+1,"")</f>
        <v/>
      </c>
      <c r="CB519" s="6" t="str">
        <f>IF($W519=CB$4,MAX(CB$1:CB518)+1,"")</f>
        <v/>
      </c>
      <c r="CC519" s="6" t="str">
        <f>IF($W519=CC$4,MAX(CC$1:CC518)+1,"")</f>
        <v/>
      </c>
      <c r="CD519" s="6" t="str">
        <f>IF($W519=CD$4,MAX(CD$1:CD518)+1,"")</f>
        <v/>
      </c>
      <c r="CE519" s="6" t="str">
        <f>IF($W519=CE$4,MAX(CE$1:CE518)+1,"")</f>
        <v/>
      </c>
      <c r="CF519" s="6" t="str">
        <f>IF($W519=CF$4,MAX(CF$1:CF518)+1,"")</f>
        <v/>
      </c>
      <c r="CG519" s="6" t="str">
        <f>IF($W519=CG$4,MAX(CG$1:CG518)+1,"")</f>
        <v/>
      </c>
      <c r="CH519" s="6" t="str">
        <f>IF($W519=CH$4,MAX(CH$1:CH518)+1,"")</f>
        <v/>
      </c>
      <c r="CI519" s="6" t="str">
        <f>IF($W519=CI$4,MAX(CI$1:CI518)+1,"")</f>
        <v/>
      </c>
      <c r="CJ519" s="6" t="str">
        <f>IF($W519=CJ$4,MAX(CJ$1:CJ518)+1,"")</f>
        <v/>
      </c>
      <c r="CK519" s="6" t="str">
        <f>IF($W519=CK$4,MAX(CK$1:CK518)+1,"")</f>
        <v/>
      </c>
      <c r="CL519" s="6" t="str">
        <f>IF($W519=CL$4,MAX(CL$1:CL518)+1,"")</f>
        <v/>
      </c>
      <c r="CM519" s="6" t="str">
        <f>IF($W519=CM$4,MAX(CM$1:CM518)+1,"")</f>
        <v/>
      </c>
      <c r="CN519" s="6" t="str">
        <f>IF($W519=CN$4,MAX(CN$1:CN518)+1,"")</f>
        <v/>
      </c>
      <c r="CO519" s="6" t="str">
        <f>IF($W519=CO$4,MAX(CO$1:CO518)+1,"")</f>
        <v/>
      </c>
      <c r="CP519" s="6" t="str">
        <f>IF($W519=CP$4,MAX(CP$1:CP518)+1,"")</f>
        <v/>
      </c>
      <c r="CQ519" s="6" t="str">
        <f>IF($W519=CQ$4,MAX(CQ$1:CQ518)+1,"")</f>
        <v/>
      </c>
      <c r="CR519" s="6" t="str">
        <f>IF($W519=CR$4,MAX(CR$1:CR518)+1,"")</f>
        <v/>
      </c>
      <c r="CS519" s="6" t="str">
        <f>IF($W519=CS$4,MAX(CS$1:CS518)+1,"")</f>
        <v/>
      </c>
      <c r="CT519" s="5">
        <f t="shared" si="125"/>
        <v>5</v>
      </c>
      <c r="CU519" s="6" t="str">
        <f t="shared" si="126"/>
        <v>1710700156251</v>
      </c>
      <c r="CV519" s="5" t="str">
        <f t="shared" si="127"/>
        <v>นางสาว</v>
      </c>
      <c r="CW519" s="5" t="str" cm="1">
        <f t="array" ref="CW519">RIGHT(F519,MIN(LEN(SUBSTITUTE(F519,รายชื่อนักเรียนแยกห้อง!$AD$5:$AD$8,""))))</f>
        <v>ทองนที</v>
      </c>
      <c r="CX519" s="6" t="str">
        <f t="shared" si="128"/>
        <v/>
      </c>
      <c r="CY519" s="6">
        <f t="shared" si="129"/>
        <v>0</v>
      </c>
      <c r="CZ519" s="5" t="str">
        <f t="shared" si="130"/>
        <v>มัธยมศึกษาปีที่ 4/1-</v>
      </c>
      <c r="DA519" s="5" t="str">
        <f t="shared" si="131"/>
        <v>มัธยมศึกษาปีที่ 4/1-0</v>
      </c>
      <c r="DB519" s="6" t="s">
        <v>2939</v>
      </c>
      <c r="DC519" s="6" t="str">
        <f>IF(DB519="วิทย์-คณิต (เตรียมวิศวะ)",MAX($DC$1:DC518)+1,"")</f>
        <v/>
      </c>
      <c r="DD519" s="6" t="str">
        <f>IF(DB519="วิทย์-คณิต (วิทยาศาสตร์สุขภาพ)",MAX($DD$1:DD518)+1,"")</f>
        <v/>
      </c>
      <c r="DE519" s="6">
        <f>IF(DB519="ศิลป์การจัดการธุรกิจการค้าสมัยใหม่",MAX($DE$1:DE518)+1,"")</f>
        <v>6</v>
      </c>
      <c r="DF519" s="6" t="str">
        <f>IF(DB519="ศิลป์ภาษาจีนเพื่อธุรกิจ 4.0",MAX($DF$1:DF518)+1,"")</f>
        <v/>
      </c>
      <c r="DG519" s="6" t="str">
        <f>IF(DB519="ศิลป์ภาษาอังกฤษเพื่อการสื่อสารธุรกิจ",MAX($DG$1:DG518)+1,"")</f>
        <v/>
      </c>
      <c r="DH519" s="6" t="str">
        <f>IF(DB519="นวัตกรรมการจัดการเกษตร",MAX($DH$1:DH518)+1,"")</f>
        <v/>
      </c>
      <c r="DI519" s="5">
        <f t="shared" si="132"/>
        <v>6</v>
      </c>
      <c r="DJ519" s="5" t="str">
        <f t="shared" si="133"/>
        <v>มัธยมศึกษาปีที่ 4/1-26</v>
      </c>
      <c r="DK519" s="5" t="str">
        <f t="shared" si="134"/>
        <v>ศิลป์การจัดการธุรกิจการค้าสมัยใหม่-6</v>
      </c>
      <c r="DL519" s="5" t="str">
        <f t="shared" si="135"/>
        <v>มัธยมศึกษาปีที่ 4</v>
      </c>
    </row>
    <row r="520" spans="1:116">
      <c r="A520" s="5" t="str">
        <f t="shared" si="121"/>
        <v>มัธยมศึกษาปีที่ 4/1-27</v>
      </c>
      <c r="B520" s="5" t="str">
        <f t="shared" si="122"/>
        <v>ช68407-6</v>
      </c>
      <c r="C520" s="5" t="str">
        <f t="shared" si="123"/>
        <v>ศิลป์การจัดการธุรกิจการค้าสมัยใหม่-7</v>
      </c>
      <c r="D520" s="8">
        <v>27</v>
      </c>
      <c r="E520" s="9" t="s">
        <v>1391</v>
      </c>
      <c r="F520" s="3" t="s">
        <v>2148</v>
      </c>
      <c r="G520" s="3" t="s">
        <v>1392</v>
      </c>
      <c r="H520" s="11">
        <v>1</v>
      </c>
      <c r="I520" s="11">
        <v>3</v>
      </c>
      <c r="J520" s="11">
        <v>0</v>
      </c>
      <c r="K520" s="11">
        <v>8</v>
      </c>
      <c r="L520" s="11">
        <v>2</v>
      </c>
      <c r="M520" s="11">
        <v>0</v>
      </c>
      <c r="N520" s="11">
        <v>0</v>
      </c>
      <c r="O520" s="11">
        <v>1</v>
      </c>
      <c r="P520" s="11">
        <v>1</v>
      </c>
      <c r="Q520" s="11">
        <v>0</v>
      </c>
      <c r="R520" s="11">
        <v>4</v>
      </c>
      <c r="S520" s="11">
        <v>0</v>
      </c>
      <c r="T520" s="11">
        <v>6</v>
      </c>
      <c r="U520" s="11" t="s">
        <v>309</v>
      </c>
      <c r="V520" s="6" t="s">
        <v>2508</v>
      </c>
      <c r="W520" s="6" t="str">
        <f>IF(X520="","",IF(X520=รายชื่อชมรม!$B$33,รายชื่อชมรม!$A$33,IF(X520=รายชื่อชมรม!$B$34,รายชื่อชมรม!$A$34,IF(X520=รายชื่อชมรม!$B$35,รายชื่อชมรม!$A$35,IF(X520=รายชื่อชมรม!$B$36,รายชื่อชมรม!$A$36,IF(X520=รายชื่อชมรม!$B$37,รายชื่อชมรม!$A$37,IF(X520=รายชื่อชมรม!$B$38,รายชื่อชมรม!$A$38,IF(X520=รายชื่อชมรม!$B$39,รายชื่อชมรม!$A$39,IF(X520=รายชื่อชมรม!$B$40,รายชื่อชมรม!$A$40,IF(X520=รายชื่อชมรม!$B$41,รายชื่อชมรม!$A$41,IF(X520=รายชื่อชมรม!$B$42,รายชื่อชมรม!$A$42,"-")))))))))))</f>
        <v>ช68407</v>
      </c>
      <c r="X520" s="6" t="s">
        <v>1541</v>
      </c>
      <c r="Y520" s="6" t="str">
        <f>IF(W520=0,"",IF(W520="-","",IF(W520="","",VLOOKUP(W520,รายชื่อชมรม!$A$3:$F$83,3,FALSE))))</f>
        <v>สิบเอกชัยวัฒน์  เรืองไกรศิลป์</v>
      </c>
      <c r="Z520" s="6" t="str">
        <f>IF(Y520=$Z$4,MAX(Z$1:$Z519)+1,"")</f>
        <v/>
      </c>
      <c r="AA520" s="6" t="str">
        <f>IF($Y520=AA$4,MAX(AA$1:AA519)+1,"")</f>
        <v/>
      </c>
      <c r="AB520" s="6" t="str">
        <f>IF($Y520=AB$4,MAX(AB$1:AB519)+1,"")</f>
        <v/>
      </c>
      <c r="AC520" s="6" t="str">
        <f>IF($Y520=AC$4,MAX(AC$1:AC519)+1,"")</f>
        <v/>
      </c>
      <c r="AD520" s="6" t="str">
        <f>IF($Y520=AD$4,MAX(AD$1:AD519)+1,"")</f>
        <v/>
      </c>
      <c r="AE520" s="6" t="str">
        <f>IF($Y520=AE$4,MAX(AE$1:AE519)+1,"")</f>
        <v/>
      </c>
      <c r="AF520" s="6" t="str">
        <f>IF($Y520=AF$4,MAX(AF$1:AF519)+1,"")</f>
        <v/>
      </c>
      <c r="AG520" s="6" t="str">
        <f>IF($Y520=AG$4,MAX(AG$1:AG519)+1,"")</f>
        <v/>
      </c>
      <c r="AH520" s="6" t="str">
        <f>IF($Y520=AH$4,MAX(AH$1:AH519)+1,"")</f>
        <v/>
      </c>
      <c r="AI520" s="5">
        <f t="shared" si="124"/>
        <v>0</v>
      </c>
      <c r="AK520" s="6" t="str">
        <f>IF($W520=AK$4,MAX(AK$1:AK519)+1,"")</f>
        <v/>
      </c>
      <c r="AL520" s="6" t="str">
        <f>IF($W520=AL$4,MAX(AL$1:AL519)+1,"")</f>
        <v/>
      </c>
      <c r="AM520" s="6" t="str">
        <f>IF($W520=AM$4,MAX(AM$1:AM519)+1,"")</f>
        <v/>
      </c>
      <c r="AN520" s="6" t="str">
        <f>IF($W520=AN$4,MAX(AN$1:AN519)+1,"")</f>
        <v/>
      </c>
      <c r="AO520" s="6" t="str">
        <f>IF($W520=AO$4,MAX(AO$1:AO519)+1,"")</f>
        <v/>
      </c>
      <c r="AP520" s="6" t="str">
        <f>IF($W520=AP$4,MAX(AP$1:AP519)+1,"")</f>
        <v/>
      </c>
      <c r="AQ520" s="6" t="str">
        <f>IF($W520=AQ$4,MAX(AQ$1:AQ519)+1,"")</f>
        <v/>
      </c>
      <c r="AR520" s="6" t="str">
        <f>IF($W520=AR$4,MAX(AR$1:AR519)+1,"")</f>
        <v/>
      </c>
      <c r="AS520" s="6" t="str">
        <f>IF($W520=AS$4,MAX(AS$1:AS519)+1,"")</f>
        <v/>
      </c>
      <c r="AT520" s="6" t="str">
        <f>IF($W520=AT$4,MAX(AT$1:AT519)+1,"")</f>
        <v/>
      </c>
      <c r="AU520" s="6" t="str">
        <f>IF($W520=AU$4,MAX(AU$1:AU519)+1,"")</f>
        <v/>
      </c>
      <c r="AV520" s="6" t="str">
        <f>IF($W520=AV$4,MAX(AV$1:AV519)+1,"")</f>
        <v/>
      </c>
      <c r="AW520" s="6" t="str">
        <f>IF($W520=AW$4,MAX(AW$1:AW519)+1,"")</f>
        <v/>
      </c>
      <c r="AX520" s="6" t="str">
        <f>IF($W520=AX$4,MAX(AX$1:AX519)+1,"")</f>
        <v/>
      </c>
      <c r="AY520" s="6" t="str">
        <f>IF($W520=AY$4,MAX(AY$1:AY519)+1,"")</f>
        <v/>
      </c>
      <c r="AZ520" s="6" t="str">
        <f>IF($W520=AZ$4,MAX(AZ$1:AZ519)+1,"")</f>
        <v/>
      </c>
      <c r="BA520" s="6" t="str">
        <f>IF($W520=BA$4,MAX(BA$1:BA519)+1,"")</f>
        <v/>
      </c>
      <c r="BB520" s="6" t="str">
        <f>IF($W520=BB$4,MAX(BB$1:BB519)+1,"")</f>
        <v/>
      </c>
      <c r="BC520" s="6" t="str">
        <f>IF($W520=BC$4,MAX(BC$1:BC519)+1,"")</f>
        <v/>
      </c>
      <c r="BD520" s="6" t="str">
        <f>IF($W520=BD$4,MAX(BD$1:BD519)+1,"")</f>
        <v/>
      </c>
      <c r="BE520" s="6" t="str">
        <f>IF($W520=BE$4,MAX(BE$1:BE519)+1,"")</f>
        <v/>
      </c>
      <c r="BF520" s="6" t="str">
        <f>IF($W520=BF$4,MAX(BF$1:BF519)+1,"")</f>
        <v/>
      </c>
      <c r="BG520" s="6" t="str">
        <f>IF($W520=BG$4,MAX(BG$1:BG519)+1,"")</f>
        <v/>
      </c>
      <c r="BH520" s="6" t="str">
        <f>IF($W520=BH$4,MAX(BH$1:BH519)+1,"")</f>
        <v/>
      </c>
      <c r="BI520" s="6" t="str">
        <f>IF($W520=BI$4,MAX(BI$1:BI519)+1,"")</f>
        <v/>
      </c>
      <c r="BJ520" s="6" t="str">
        <f>IF($W520=BJ$4,MAX(BJ$1:BJ519)+1,"")</f>
        <v/>
      </c>
      <c r="BK520" s="6" t="str">
        <f>IF($W520=BK$4,MAX(BK$1:BK519)+1,"")</f>
        <v/>
      </c>
      <c r="BL520" s="6" t="str">
        <f>IF($W520=BL$4,MAX(BL$1:BL519)+1,"")</f>
        <v/>
      </c>
      <c r="BM520" s="6" t="str">
        <f>IF($W520=BM$4,MAX(BM$1:BM519)+1,"")</f>
        <v/>
      </c>
      <c r="BN520" s="6" t="str">
        <f>IF($W520=BN$4,MAX(BN$1:BN519)+1,"")</f>
        <v/>
      </c>
      <c r="BO520" s="6" t="str">
        <f>IF($W520=BO$4,MAX(BO$1:BO519)+1,"")</f>
        <v/>
      </c>
      <c r="BP520" s="6" t="str">
        <f>IF($W520=BP$4,MAX(BP$1:BP519)+1,"")</f>
        <v/>
      </c>
      <c r="BQ520" s="6" t="str">
        <f>IF($W520=BQ$4,MAX(BQ$1:BQ519)+1,"")</f>
        <v/>
      </c>
      <c r="BR520" s="6" t="str">
        <f>IF($W520=BR$4,MAX(BR$1:BR519)+1,"")</f>
        <v/>
      </c>
      <c r="BS520" s="6" t="str">
        <f>IF($W520=BS$4,MAX(BS$1:BS519)+1,"")</f>
        <v/>
      </c>
      <c r="BT520" s="6" t="str">
        <f>IF($W520=BT$4,MAX(BT$1:BT519)+1,"")</f>
        <v/>
      </c>
      <c r="BU520" s="6" t="str">
        <f>IF($W520=BU$4,MAX(BU$1:BU519)+1,"")</f>
        <v/>
      </c>
      <c r="BV520" s="6">
        <f>IF($W520=BV$4,MAX(BV$1:BV519)+1,"")</f>
        <v>6</v>
      </c>
      <c r="BW520" s="6" t="str">
        <f>IF($W520=BW$4,MAX(BW$1:BW519)+1,"")</f>
        <v/>
      </c>
      <c r="BX520" s="6" t="str">
        <f>IF($W520=BX$4,MAX(BX$1:BX519)+1,"")</f>
        <v/>
      </c>
      <c r="BY520" s="6" t="str">
        <f>IF($W520=BY$4,MAX(BY$1:BY519)+1,"")</f>
        <v/>
      </c>
      <c r="BZ520" s="6" t="str">
        <f>IF($W520=BZ$4,MAX(BZ$1:BZ519)+1,"")</f>
        <v/>
      </c>
      <c r="CA520" s="6" t="str">
        <f>IF($W520=CA$4,MAX(CA$1:CA519)+1,"")</f>
        <v/>
      </c>
      <c r="CB520" s="6" t="str">
        <f>IF($W520=CB$4,MAX(CB$1:CB519)+1,"")</f>
        <v/>
      </c>
      <c r="CC520" s="6" t="str">
        <f>IF($W520=CC$4,MAX(CC$1:CC519)+1,"")</f>
        <v/>
      </c>
      <c r="CD520" s="6" t="str">
        <f>IF($W520=CD$4,MAX(CD$1:CD519)+1,"")</f>
        <v/>
      </c>
      <c r="CE520" s="6" t="str">
        <f>IF($W520=CE$4,MAX(CE$1:CE519)+1,"")</f>
        <v/>
      </c>
      <c r="CF520" s="6" t="str">
        <f>IF($W520=CF$4,MAX(CF$1:CF519)+1,"")</f>
        <v/>
      </c>
      <c r="CG520" s="6" t="str">
        <f>IF($W520=CG$4,MAX(CG$1:CG519)+1,"")</f>
        <v/>
      </c>
      <c r="CH520" s="6" t="str">
        <f>IF($W520=CH$4,MAX(CH$1:CH519)+1,"")</f>
        <v/>
      </c>
      <c r="CI520" s="6" t="str">
        <f>IF($W520=CI$4,MAX(CI$1:CI519)+1,"")</f>
        <v/>
      </c>
      <c r="CJ520" s="6" t="str">
        <f>IF($W520=CJ$4,MAX(CJ$1:CJ519)+1,"")</f>
        <v/>
      </c>
      <c r="CK520" s="6" t="str">
        <f>IF($W520=CK$4,MAX(CK$1:CK519)+1,"")</f>
        <v/>
      </c>
      <c r="CL520" s="6" t="str">
        <f>IF($W520=CL$4,MAX(CL$1:CL519)+1,"")</f>
        <v/>
      </c>
      <c r="CM520" s="6" t="str">
        <f>IF($W520=CM$4,MAX(CM$1:CM519)+1,"")</f>
        <v/>
      </c>
      <c r="CN520" s="6" t="str">
        <f>IF($W520=CN$4,MAX(CN$1:CN519)+1,"")</f>
        <v/>
      </c>
      <c r="CO520" s="6" t="str">
        <f>IF($W520=CO$4,MAX(CO$1:CO519)+1,"")</f>
        <v/>
      </c>
      <c r="CP520" s="6" t="str">
        <f>IF($W520=CP$4,MAX(CP$1:CP519)+1,"")</f>
        <v/>
      </c>
      <c r="CQ520" s="6" t="str">
        <f>IF($W520=CQ$4,MAX(CQ$1:CQ519)+1,"")</f>
        <v/>
      </c>
      <c r="CR520" s="6" t="str">
        <f>IF($W520=CR$4,MAX(CR$1:CR519)+1,"")</f>
        <v/>
      </c>
      <c r="CS520" s="6" t="str">
        <f>IF($W520=CS$4,MAX(CS$1:CS519)+1,"")</f>
        <v/>
      </c>
      <c r="CT520" s="5">
        <f t="shared" si="125"/>
        <v>6</v>
      </c>
      <c r="CU520" s="6" t="str">
        <f t="shared" si="126"/>
        <v>1308200110406</v>
      </c>
      <c r="CV520" s="5" t="str">
        <f t="shared" si="127"/>
        <v>นางสาว</v>
      </c>
      <c r="CW520" s="5" t="str" cm="1">
        <f t="array" ref="CW520">RIGHT(F520,MIN(LEN(SUBSTITUTE(F520,รายชื่อนักเรียนแยกห้อง!$AD$5:$AD$8,""))))</f>
        <v>ชุติมา</v>
      </c>
      <c r="CX520" s="6" t="str">
        <f t="shared" si="128"/>
        <v/>
      </c>
      <c r="CY520" s="6" t="str">
        <f t="shared" si="129"/>
        <v>ย้าย</v>
      </c>
      <c r="CZ520" s="5" t="str">
        <f t="shared" si="130"/>
        <v>มัธยมศึกษาปีที่ 4/1-</v>
      </c>
      <c r="DA520" s="5" t="str">
        <f t="shared" si="131"/>
        <v>มัธยมศึกษาปีที่ 4/1-ย้าย</v>
      </c>
      <c r="DB520" s="6" t="s">
        <v>2939</v>
      </c>
      <c r="DC520" s="6" t="str">
        <f>IF(DB520="วิทย์-คณิต (เตรียมวิศวะ)",MAX($DC$1:DC519)+1,"")</f>
        <v/>
      </c>
      <c r="DD520" s="6" t="str">
        <f>IF(DB520="วิทย์-คณิต (วิทยาศาสตร์สุขภาพ)",MAX($DD$1:DD519)+1,"")</f>
        <v/>
      </c>
      <c r="DE520" s="6">
        <f>IF(DB520="ศิลป์การจัดการธุรกิจการค้าสมัยใหม่",MAX($DE$1:DE519)+1,"")</f>
        <v>7</v>
      </c>
      <c r="DF520" s="6" t="str">
        <f>IF(DB520="ศิลป์ภาษาจีนเพื่อธุรกิจ 4.0",MAX($DF$1:DF519)+1,"")</f>
        <v/>
      </c>
      <c r="DG520" s="6" t="str">
        <f>IF(DB520="ศิลป์ภาษาอังกฤษเพื่อการสื่อสารธุรกิจ",MAX($DG$1:DG519)+1,"")</f>
        <v/>
      </c>
      <c r="DH520" s="6" t="str">
        <f>IF(DB520="นวัตกรรมการจัดการเกษตร",MAX($DH$1:DH519)+1,"")</f>
        <v/>
      </c>
      <c r="DI520" s="5">
        <f t="shared" si="132"/>
        <v>7</v>
      </c>
      <c r="DJ520" s="5" t="str">
        <f t="shared" si="133"/>
        <v>มัธยมศึกษาปีที่ 4/1-27</v>
      </c>
      <c r="DK520" s="5" t="str">
        <f t="shared" si="134"/>
        <v>ศิลป์การจัดการธุรกิจการค้าสมัยใหม่-7</v>
      </c>
      <c r="DL520" s="5" t="str">
        <f t="shared" si="135"/>
        <v>มัธยมศึกษาปีที่ 4</v>
      </c>
    </row>
    <row r="521" spans="1:116">
      <c r="A521" s="5" t="str">
        <f t="shared" si="121"/>
        <v>มัธยมศึกษาปีที่ 4/1-28</v>
      </c>
      <c r="B521" s="5" t="str">
        <f t="shared" si="122"/>
        <v>ช68407-7</v>
      </c>
      <c r="C521" s="5" t="str">
        <f t="shared" si="123"/>
        <v>ศิลป์การจัดการธุรกิจการค้าสมัยใหม่-8</v>
      </c>
      <c r="D521" s="8">
        <v>28</v>
      </c>
      <c r="E521" s="9" t="s">
        <v>1442</v>
      </c>
      <c r="F521" s="3" t="s">
        <v>2149</v>
      </c>
      <c r="G521" s="3" t="s">
        <v>1432</v>
      </c>
      <c r="H521" s="11">
        <v>1</v>
      </c>
      <c r="I521" s="11">
        <v>1</v>
      </c>
      <c r="J521" s="11">
        <v>0</v>
      </c>
      <c r="K521" s="11">
        <v>4</v>
      </c>
      <c r="L521" s="11">
        <v>4</v>
      </c>
      <c r="M521" s="11">
        <v>0</v>
      </c>
      <c r="N521" s="11">
        <v>0</v>
      </c>
      <c r="O521" s="11">
        <v>0</v>
      </c>
      <c r="P521" s="11">
        <v>7</v>
      </c>
      <c r="Q521" s="11">
        <v>4</v>
      </c>
      <c r="R521" s="11">
        <v>3</v>
      </c>
      <c r="S521" s="11">
        <v>1</v>
      </c>
      <c r="T521" s="11">
        <v>2</v>
      </c>
      <c r="U521" s="11" t="s">
        <v>309</v>
      </c>
      <c r="W521" s="6" t="str">
        <f>IF(X521="","",IF(X521=รายชื่อชมรม!$B$33,รายชื่อชมรม!$A$33,IF(X521=รายชื่อชมรม!$B$34,รายชื่อชมรม!$A$34,IF(X521=รายชื่อชมรม!$B$35,รายชื่อชมรม!$A$35,IF(X521=รายชื่อชมรม!$B$36,รายชื่อชมรม!$A$36,IF(X521=รายชื่อชมรม!$B$37,รายชื่อชมรม!$A$37,IF(X521=รายชื่อชมรม!$B$38,รายชื่อชมรม!$A$38,IF(X521=รายชื่อชมรม!$B$39,รายชื่อชมรม!$A$39,IF(X521=รายชื่อชมรม!$B$40,รายชื่อชมรม!$A$40,IF(X521=รายชื่อชมรม!$B$41,รายชื่อชมรม!$A$41,IF(X521=รายชื่อชมรม!$B$42,รายชื่อชมรม!$A$42,"-")))))))))))</f>
        <v>ช68407</v>
      </c>
      <c r="X521" s="6" t="s">
        <v>1541</v>
      </c>
      <c r="Y521" s="6" t="str">
        <f>IF(W521=0,"",IF(W521="-","",IF(W521="","",VLOOKUP(W521,รายชื่อชมรม!$A$3:$F$83,3,FALSE))))</f>
        <v>สิบเอกชัยวัฒน์  เรืองไกรศิลป์</v>
      </c>
      <c r="Z521" s="6" t="str">
        <f>IF(Y521=$Z$4,MAX(Z$1:$Z520)+1,"")</f>
        <v/>
      </c>
      <c r="AA521" s="6" t="str">
        <f>IF($Y521=AA$4,MAX(AA$1:AA520)+1,"")</f>
        <v/>
      </c>
      <c r="AB521" s="6" t="str">
        <f>IF($Y521=AB$4,MAX(AB$1:AB520)+1,"")</f>
        <v/>
      </c>
      <c r="AC521" s="6" t="str">
        <f>IF($Y521=AC$4,MAX(AC$1:AC520)+1,"")</f>
        <v/>
      </c>
      <c r="AD521" s="6" t="str">
        <f>IF($Y521=AD$4,MAX(AD$1:AD520)+1,"")</f>
        <v/>
      </c>
      <c r="AE521" s="6" t="str">
        <f>IF($Y521=AE$4,MAX(AE$1:AE520)+1,"")</f>
        <v/>
      </c>
      <c r="AF521" s="6" t="str">
        <f>IF($Y521=AF$4,MAX(AF$1:AF520)+1,"")</f>
        <v/>
      </c>
      <c r="AG521" s="6" t="str">
        <f>IF($Y521=AG$4,MAX(AG$1:AG520)+1,"")</f>
        <v/>
      </c>
      <c r="AH521" s="6" t="str">
        <f>IF($Y521=AH$4,MAX(AH$1:AH520)+1,"")</f>
        <v/>
      </c>
      <c r="AI521" s="5">
        <f t="shared" si="124"/>
        <v>0</v>
      </c>
      <c r="AK521" s="6" t="str">
        <f>IF($W521=AK$4,MAX(AK$1:AK520)+1,"")</f>
        <v/>
      </c>
      <c r="AL521" s="6" t="str">
        <f>IF($W521=AL$4,MAX(AL$1:AL520)+1,"")</f>
        <v/>
      </c>
      <c r="AM521" s="6" t="str">
        <f>IF($W521=AM$4,MAX(AM$1:AM520)+1,"")</f>
        <v/>
      </c>
      <c r="AN521" s="6" t="str">
        <f>IF($W521=AN$4,MAX(AN$1:AN520)+1,"")</f>
        <v/>
      </c>
      <c r="AO521" s="6" t="str">
        <f>IF($W521=AO$4,MAX(AO$1:AO520)+1,"")</f>
        <v/>
      </c>
      <c r="AP521" s="6" t="str">
        <f>IF($W521=AP$4,MAX(AP$1:AP520)+1,"")</f>
        <v/>
      </c>
      <c r="AQ521" s="6" t="str">
        <f>IF($W521=AQ$4,MAX(AQ$1:AQ520)+1,"")</f>
        <v/>
      </c>
      <c r="AR521" s="6" t="str">
        <f>IF($W521=AR$4,MAX(AR$1:AR520)+1,"")</f>
        <v/>
      </c>
      <c r="AS521" s="6" t="str">
        <f>IF($W521=AS$4,MAX(AS$1:AS520)+1,"")</f>
        <v/>
      </c>
      <c r="AT521" s="6" t="str">
        <f>IF($W521=AT$4,MAX(AT$1:AT520)+1,"")</f>
        <v/>
      </c>
      <c r="AU521" s="6" t="str">
        <f>IF($W521=AU$4,MAX(AU$1:AU520)+1,"")</f>
        <v/>
      </c>
      <c r="AV521" s="6" t="str">
        <f>IF($W521=AV$4,MAX(AV$1:AV520)+1,"")</f>
        <v/>
      </c>
      <c r="AW521" s="6" t="str">
        <f>IF($W521=AW$4,MAX(AW$1:AW520)+1,"")</f>
        <v/>
      </c>
      <c r="AX521" s="6" t="str">
        <f>IF($W521=AX$4,MAX(AX$1:AX520)+1,"")</f>
        <v/>
      </c>
      <c r="AY521" s="6" t="str">
        <f>IF($W521=AY$4,MAX(AY$1:AY520)+1,"")</f>
        <v/>
      </c>
      <c r="AZ521" s="6" t="str">
        <f>IF($W521=AZ$4,MAX(AZ$1:AZ520)+1,"")</f>
        <v/>
      </c>
      <c r="BA521" s="6" t="str">
        <f>IF($W521=BA$4,MAX(BA$1:BA520)+1,"")</f>
        <v/>
      </c>
      <c r="BB521" s="6" t="str">
        <f>IF($W521=BB$4,MAX(BB$1:BB520)+1,"")</f>
        <v/>
      </c>
      <c r="BC521" s="6" t="str">
        <f>IF($W521=BC$4,MAX(BC$1:BC520)+1,"")</f>
        <v/>
      </c>
      <c r="BD521" s="6" t="str">
        <f>IF($W521=BD$4,MAX(BD$1:BD520)+1,"")</f>
        <v/>
      </c>
      <c r="BE521" s="6" t="str">
        <f>IF($W521=BE$4,MAX(BE$1:BE520)+1,"")</f>
        <v/>
      </c>
      <c r="BF521" s="6" t="str">
        <f>IF($W521=BF$4,MAX(BF$1:BF520)+1,"")</f>
        <v/>
      </c>
      <c r="BG521" s="6" t="str">
        <f>IF($W521=BG$4,MAX(BG$1:BG520)+1,"")</f>
        <v/>
      </c>
      <c r="BH521" s="6" t="str">
        <f>IF($W521=BH$4,MAX(BH$1:BH520)+1,"")</f>
        <v/>
      </c>
      <c r="BI521" s="6" t="str">
        <f>IF($W521=BI$4,MAX(BI$1:BI520)+1,"")</f>
        <v/>
      </c>
      <c r="BJ521" s="6" t="str">
        <f>IF($W521=BJ$4,MAX(BJ$1:BJ520)+1,"")</f>
        <v/>
      </c>
      <c r="BK521" s="6" t="str">
        <f>IF($W521=BK$4,MAX(BK$1:BK520)+1,"")</f>
        <v/>
      </c>
      <c r="BL521" s="6" t="str">
        <f>IF($W521=BL$4,MAX(BL$1:BL520)+1,"")</f>
        <v/>
      </c>
      <c r="BM521" s="6" t="str">
        <f>IF($W521=BM$4,MAX(BM$1:BM520)+1,"")</f>
        <v/>
      </c>
      <c r="BN521" s="6" t="str">
        <f>IF($W521=BN$4,MAX(BN$1:BN520)+1,"")</f>
        <v/>
      </c>
      <c r="BO521" s="6" t="str">
        <f>IF($W521=BO$4,MAX(BO$1:BO520)+1,"")</f>
        <v/>
      </c>
      <c r="BP521" s="6" t="str">
        <f>IF($W521=BP$4,MAX(BP$1:BP520)+1,"")</f>
        <v/>
      </c>
      <c r="BQ521" s="6" t="str">
        <f>IF($W521=BQ$4,MAX(BQ$1:BQ520)+1,"")</f>
        <v/>
      </c>
      <c r="BR521" s="6" t="str">
        <f>IF($W521=BR$4,MAX(BR$1:BR520)+1,"")</f>
        <v/>
      </c>
      <c r="BS521" s="6" t="str">
        <f>IF($W521=BS$4,MAX(BS$1:BS520)+1,"")</f>
        <v/>
      </c>
      <c r="BT521" s="6" t="str">
        <f>IF($W521=BT$4,MAX(BT$1:BT520)+1,"")</f>
        <v/>
      </c>
      <c r="BU521" s="6" t="str">
        <f>IF($W521=BU$4,MAX(BU$1:BU520)+1,"")</f>
        <v/>
      </c>
      <c r="BV521" s="6">
        <f>IF($W521=BV$4,MAX(BV$1:BV520)+1,"")</f>
        <v>7</v>
      </c>
      <c r="BW521" s="6" t="str">
        <f>IF($W521=BW$4,MAX(BW$1:BW520)+1,"")</f>
        <v/>
      </c>
      <c r="BX521" s="6" t="str">
        <f>IF($W521=BX$4,MAX(BX$1:BX520)+1,"")</f>
        <v/>
      </c>
      <c r="BY521" s="6" t="str">
        <f>IF($W521=BY$4,MAX(BY$1:BY520)+1,"")</f>
        <v/>
      </c>
      <c r="BZ521" s="6" t="str">
        <f>IF($W521=BZ$4,MAX(BZ$1:BZ520)+1,"")</f>
        <v/>
      </c>
      <c r="CA521" s="6" t="str">
        <f>IF($W521=CA$4,MAX(CA$1:CA520)+1,"")</f>
        <v/>
      </c>
      <c r="CB521" s="6" t="str">
        <f>IF($W521=CB$4,MAX(CB$1:CB520)+1,"")</f>
        <v/>
      </c>
      <c r="CC521" s="6" t="str">
        <f>IF($W521=CC$4,MAX(CC$1:CC520)+1,"")</f>
        <v/>
      </c>
      <c r="CD521" s="6" t="str">
        <f>IF($W521=CD$4,MAX(CD$1:CD520)+1,"")</f>
        <v/>
      </c>
      <c r="CE521" s="6" t="str">
        <f>IF($W521=CE$4,MAX(CE$1:CE520)+1,"")</f>
        <v/>
      </c>
      <c r="CF521" s="6" t="str">
        <f>IF($W521=CF$4,MAX(CF$1:CF520)+1,"")</f>
        <v/>
      </c>
      <c r="CG521" s="6" t="str">
        <f>IF($W521=CG$4,MAX(CG$1:CG520)+1,"")</f>
        <v/>
      </c>
      <c r="CH521" s="6" t="str">
        <f>IF($W521=CH$4,MAX(CH$1:CH520)+1,"")</f>
        <v/>
      </c>
      <c r="CI521" s="6" t="str">
        <f>IF($W521=CI$4,MAX(CI$1:CI520)+1,"")</f>
        <v/>
      </c>
      <c r="CJ521" s="6" t="str">
        <f>IF($W521=CJ$4,MAX(CJ$1:CJ520)+1,"")</f>
        <v/>
      </c>
      <c r="CK521" s="6" t="str">
        <f>IF($W521=CK$4,MAX(CK$1:CK520)+1,"")</f>
        <v/>
      </c>
      <c r="CL521" s="6" t="str">
        <f>IF($W521=CL$4,MAX(CL$1:CL520)+1,"")</f>
        <v/>
      </c>
      <c r="CM521" s="6" t="str">
        <f>IF($W521=CM$4,MAX(CM$1:CM520)+1,"")</f>
        <v/>
      </c>
      <c r="CN521" s="6" t="str">
        <f>IF($W521=CN$4,MAX(CN$1:CN520)+1,"")</f>
        <v/>
      </c>
      <c r="CO521" s="6" t="str">
        <f>IF($W521=CO$4,MAX(CO$1:CO520)+1,"")</f>
        <v/>
      </c>
      <c r="CP521" s="6" t="str">
        <f>IF($W521=CP$4,MAX(CP$1:CP520)+1,"")</f>
        <v/>
      </c>
      <c r="CQ521" s="6" t="str">
        <f>IF($W521=CQ$4,MAX(CQ$1:CQ520)+1,"")</f>
        <v/>
      </c>
      <c r="CR521" s="6" t="str">
        <f>IF($W521=CR$4,MAX(CR$1:CR520)+1,"")</f>
        <v/>
      </c>
      <c r="CS521" s="6" t="str">
        <f>IF($W521=CS$4,MAX(CS$1:CS520)+1,"")</f>
        <v/>
      </c>
      <c r="CT521" s="5">
        <f t="shared" si="125"/>
        <v>7</v>
      </c>
      <c r="CU521" s="6" t="str">
        <f t="shared" si="126"/>
        <v>1104400074312</v>
      </c>
      <c r="CV521" s="5" t="str">
        <f t="shared" si="127"/>
        <v>นางสาว</v>
      </c>
      <c r="CW521" s="5" t="str" cm="1">
        <f t="array" ref="CW521">RIGHT(F521,MIN(LEN(SUBSTITUTE(F521,รายชื่อนักเรียนแยกห้อง!$AD$5:$AD$8,""))))</f>
        <v>ธัญพิมล</v>
      </c>
      <c r="CX521" s="6" t="str">
        <f t="shared" si="128"/>
        <v/>
      </c>
      <c r="CY521" s="6">
        <f t="shared" si="129"/>
        <v>0</v>
      </c>
      <c r="CZ521" s="5" t="str">
        <f t="shared" si="130"/>
        <v>มัธยมศึกษาปีที่ 4/1-</v>
      </c>
      <c r="DA521" s="5" t="str">
        <f t="shared" si="131"/>
        <v>มัธยมศึกษาปีที่ 4/1-0</v>
      </c>
      <c r="DB521" s="6" t="s">
        <v>2939</v>
      </c>
      <c r="DC521" s="6" t="str">
        <f>IF(DB521="วิทย์-คณิต (เตรียมวิศวะ)",MAX($DC$1:DC520)+1,"")</f>
        <v/>
      </c>
      <c r="DD521" s="6" t="str">
        <f>IF(DB521="วิทย์-คณิต (วิทยาศาสตร์สุขภาพ)",MAX($DD$1:DD520)+1,"")</f>
        <v/>
      </c>
      <c r="DE521" s="6">
        <f>IF(DB521="ศิลป์การจัดการธุรกิจการค้าสมัยใหม่",MAX($DE$1:DE520)+1,"")</f>
        <v>8</v>
      </c>
      <c r="DF521" s="6" t="str">
        <f>IF(DB521="ศิลป์ภาษาจีนเพื่อธุรกิจ 4.0",MAX($DF$1:DF520)+1,"")</f>
        <v/>
      </c>
      <c r="DG521" s="6" t="str">
        <f>IF(DB521="ศิลป์ภาษาอังกฤษเพื่อการสื่อสารธุรกิจ",MAX($DG$1:DG520)+1,"")</f>
        <v/>
      </c>
      <c r="DH521" s="6" t="str">
        <f>IF(DB521="นวัตกรรมการจัดการเกษตร",MAX($DH$1:DH520)+1,"")</f>
        <v/>
      </c>
      <c r="DI521" s="5">
        <f t="shared" si="132"/>
        <v>8</v>
      </c>
      <c r="DJ521" s="5" t="str">
        <f t="shared" si="133"/>
        <v>มัธยมศึกษาปีที่ 4/1-28</v>
      </c>
      <c r="DK521" s="5" t="str">
        <f t="shared" si="134"/>
        <v>ศิลป์การจัดการธุรกิจการค้าสมัยใหม่-8</v>
      </c>
      <c r="DL521" s="5" t="str">
        <f t="shared" si="135"/>
        <v>มัธยมศึกษาปีที่ 4</v>
      </c>
    </row>
    <row r="522" spans="1:116">
      <c r="A522" s="5" t="str">
        <f t="shared" si="121"/>
        <v>มัธยมศึกษาปีที่ 4/1-29</v>
      </c>
      <c r="B522" s="5" t="str">
        <f t="shared" si="122"/>
        <v>ช68401-4</v>
      </c>
      <c r="C522" s="5" t="str">
        <f t="shared" si="123"/>
        <v>วิทย์-คณิต (วิทยาศาสตร์สุขภาพ)-9</v>
      </c>
      <c r="D522" s="8">
        <v>29</v>
      </c>
      <c r="E522" s="9" t="s">
        <v>2090</v>
      </c>
      <c r="F522" s="3" t="s">
        <v>2151</v>
      </c>
      <c r="G522" s="3" t="s">
        <v>2152</v>
      </c>
      <c r="H522" s="11">
        <v>1</v>
      </c>
      <c r="I522" s="11">
        <v>6</v>
      </c>
      <c r="J522" s="11">
        <v>5</v>
      </c>
      <c r="K522" s="11">
        <v>9</v>
      </c>
      <c r="L522" s="11">
        <v>9</v>
      </c>
      <c r="M522" s="11">
        <v>0</v>
      </c>
      <c r="N522" s="11">
        <v>2</v>
      </c>
      <c r="O522" s="11">
        <v>4</v>
      </c>
      <c r="P522" s="11">
        <v>6</v>
      </c>
      <c r="Q522" s="11">
        <v>7</v>
      </c>
      <c r="R522" s="11">
        <v>3</v>
      </c>
      <c r="S522" s="11">
        <v>7</v>
      </c>
      <c r="T522" s="11">
        <v>0</v>
      </c>
      <c r="U522" s="11" t="s">
        <v>309</v>
      </c>
      <c r="W522" s="6" t="str">
        <f>IF(X522="","",IF(X522=รายชื่อชมรม!$B$33,รายชื่อชมรม!$A$33,IF(X522=รายชื่อชมรม!$B$34,รายชื่อชมรม!$A$34,IF(X522=รายชื่อชมรม!$B$35,รายชื่อชมรม!$A$35,IF(X522=รายชื่อชมรม!$B$36,รายชื่อชมรม!$A$36,IF(X522=รายชื่อชมรม!$B$37,รายชื่อชมรม!$A$37,IF(X522=รายชื่อชมรม!$B$38,รายชื่อชมรม!$A$38,IF(X522=รายชื่อชมรม!$B$39,รายชื่อชมรม!$A$39,IF(X522=รายชื่อชมรม!$B$40,รายชื่อชมรม!$A$40,IF(X522=รายชื่อชมรม!$B$41,รายชื่อชมรม!$A$41,IF(X522=รายชื่อชมรม!$B$42,รายชื่อชมรม!$A$42,"-")))))))))))</f>
        <v>ช68401</v>
      </c>
      <c r="X522" s="6" t="s">
        <v>2327</v>
      </c>
      <c r="Y522" s="6" t="str">
        <f>IF(W522=0,"",IF(W522="-","",IF(W522="","",VLOOKUP(W522,รายชื่อชมรม!$A$3:$F$83,3,FALSE))))</f>
        <v>นางสาวศิลป์ศุภา  คุสินธุ์</v>
      </c>
      <c r="Z522" s="6" t="str">
        <f>IF(Y522=$Z$4,MAX(Z$1:$Z521)+1,"")</f>
        <v/>
      </c>
      <c r="AA522" s="6" t="str">
        <f>IF($Y522=AA$4,MAX(AA$1:AA521)+1,"")</f>
        <v/>
      </c>
      <c r="AB522" s="6" t="str">
        <f>IF($Y522=AB$4,MAX(AB$1:AB521)+1,"")</f>
        <v/>
      </c>
      <c r="AC522" s="6" t="str">
        <f>IF($Y522=AC$4,MAX(AC$1:AC521)+1,"")</f>
        <v/>
      </c>
      <c r="AD522" s="6" t="str">
        <f>IF($Y522=AD$4,MAX(AD$1:AD521)+1,"")</f>
        <v/>
      </c>
      <c r="AE522" s="6" t="str">
        <f>IF($Y522=AE$4,MAX(AE$1:AE521)+1,"")</f>
        <v/>
      </c>
      <c r="AF522" s="6" t="str">
        <f>IF($Y522=AF$4,MAX(AF$1:AF521)+1,"")</f>
        <v/>
      </c>
      <c r="AG522" s="6" t="str">
        <f>IF($Y522=AG$4,MAX(AG$1:AG521)+1,"")</f>
        <v/>
      </c>
      <c r="AH522" s="6" t="str">
        <f>IF($Y522=AH$4,MAX(AH$1:AH521)+1,"")</f>
        <v/>
      </c>
      <c r="AI522" s="5">
        <f t="shared" si="124"/>
        <v>0</v>
      </c>
      <c r="AK522" s="6" t="str">
        <f>IF($W522=AK$4,MAX(AK$1:AK521)+1,"")</f>
        <v/>
      </c>
      <c r="AL522" s="6" t="str">
        <f>IF($W522=AL$4,MAX(AL$1:AL521)+1,"")</f>
        <v/>
      </c>
      <c r="AM522" s="6" t="str">
        <f>IF($W522=AM$4,MAX(AM$1:AM521)+1,"")</f>
        <v/>
      </c>
      <c r="AN522" s="6" t="str">
        <f>IF($W522=AN$4,MAX(AN$1:AN521)+1,"")</f>
        <v/>
      </c>
      <c r="AO522" s="6" t="str">
        <f>IF($W522=AO$4,MAX(AO$1:AO521)+1,"")</f>
        <v/>
      </c>
      <c r="AP522" s="6" t="str">
        <f>IF($W522=AP$4,MAX(AP$1:AP521)+1,"")</f>
        <v/>
      </c>
      <c r="AQ522" s="6" t="str">
        <f>IF($W522=AQ$4,MAX(AQ$1:AQ521)+1,"")</f>
        <v/>
      </c>
      <c r="AR522" s="6" t="str">
        <f>IF($W522=AR$4,MAX(AR$1:AR521)+1,"")</f>
        <v/>
      </c>
      <c r="AS522" s="6" t="str">
        <f>IF($W522=AS$4,MAX(AS$1:AS521)+1,"")</f>
        <v/>
      </c>
      <c r="AT522" s="6" t="str">
        <f>IF($W522=AT$4,MAX(AT$1:AT521)+1,"")</f>
        <v/>
      </c>
      <c r="AU522" s="6" t="str">
        <f>IF($W522=AU$4,MAX(AU$1:AU521)+1,"")</f>
        <v/>
      </c>
      <c r="AV522" s="6" t="str">
        <f>IF($W522=AV$4,MAX(AV$1:AV521)+1,"")</f>
        <v/>
      </c>
      <c r="AW522" s="6" t="str">
        <f>IF($W522=AW$4,MAX(AW$1:AW521)+1,"")</f>
        <v/>
      </c>
      <c r="AX522" s="6" t="str">
        <f>IF($W522=AX$4,MAX(AX$1:AX521)+1,"")</f>
        <v/>
      </c>
      <c r="AY522" s="6" t="str">
        <f>IF($W522=AY$4,MAX(AY$1:AY521)+1,"")</f>
        <v/>
      </c>
      <c r="AZ522" s="6" t="str">
        <f>IF($W522=AZ$4,MAX(AZ$1:AZ521)+1,"")</f>
        <v/>
      </c>
      <c r="BA522" s="6" t="str">
        <f>IF($W522=BA$4,MAX(BA$1:BA521)+1,"")</f>
        <v/>
      </c>
      <c r="BB522" s="6" t="str">
        <f>IF($W522=BB$4,MAX(BB$1:BB521)+1,"")</f>
        <v/>
      </c>
      <c r="BC522" s="6" t="str">
        <f>IF($W522=BC$4,MAX(BC$1:BC521)+1,"")</f>
        <v/>
      </c>
      <c r="BD522" s="6" t="str">
        <f>IF($W522=BD$4,MAX(BD$1:BD521)+1,"")</f>
        <v/>
      </c>
      <c r="BE522" s="6" t="str">
        <f>IF($W522=BE$4,MAX(BE$1:BE521)+1,"")</f>
        <v/>
      </c>
      <c r="BF522" s="6" t="str">
        <f>IF($W522=BF$4,MAX(BF$1:BF521)+1,"")</f>
        <v/>
      </c>
      <c r="BG522" s="6" t="str">
        <f>IF($W522=BG$4,MAX(BG$1:BG521)+1,"")</f>
        <v/>
      </c>
      <c r="BH522" s="6" t="str">
        <f>IF($W522=BH$4,MAX(BH$1:BH521)+1,"")</f>
        <v/>
      </c>
      <c r="BI522" s="6" t="str">
        <f>IF($W522=BI$4,MAX(BI$1:BI521)+1,"")</f>
        <v/>
      </c>
      <c r="BJ522" s="6" t="str">
        <f>IF($W522=BJ$4,MAX(BJ$1:BJ521)+1,"")</f>
        <v/>
      </c>
      <c r="BK522" s="6" t="str">
        <f>IF($W522=BK$4,MAX(BK$1:BK521)+1,"")</f>
        <v/>
      </c>
      <c r="BL522" s="6" t="str">
        <f>IF($W522=BL$4,MAX(BL$1:BL521)+1,"")</f>
        <v/>
      </c>
      <c r="BM522" s="6" t="str">
        <f>IF($W522=BM$4,MAX(BM$1:BM521)+1,"")</f>
        <v/>
      </c>
      <c r="BN522" s="6" t="str">
        <f>IF($W522=BN$4,MAX(BN$1:BN521)+1,"")</f>
        <v/>
      </c>
      <c r="BO522" s="6" t="str">
        <f>IF($W522=BO$4,MAX(BO$1:BO521)+1,"")</f>
        <v/>
      </c>
      <c r="BP522" s="6">
        <f>IF($W522=BP$4,MAX(BP$1:BP521)+1,"")</f>
        <v>4</v>
      </c>
      <c r="BQ522" s="6" t="str">
        <f>IF($W522=BQ$4,MAX(BQ$1:BQ521)+1,"")</f>
        <v/>
      </c>
      <c r="BR522" s="6" t="str">
        <f>IF($W522=BR$4,MAX(BR$1:BR521)+1,"")</f>
        <v/>
      </c>
      <c r="BS522" s="6" t="str">
        <f>IF($W522=BS$4,MAX(BS$1:BS521)+1,"")</f>
        <v/>
      </c>
      <c r="BT522" s="6" t="str">
        <f>IF($W522=BT$4,MAX(BT$1:BT521)+1,"")</f>
        <v/>
      </c>
      <c r="BU522" s="6" t="str">
        <f>IF($W522=BU$4,MAX(BU$1:BU521)+1,"")</f>
        <v/>
      </c>
      <c r="BV522" s="6" t="str">
        <f>IF($W522=BV$4,MAX(BV$1:BV521)+1,"")</f>
        <v/>
      </c>
      <c r="BW522" s="6" t="str">
        <f>IF($W522=BW$4,MAX(BW$1:BW521)+1,"")</f>
        <v/>
      </c>
      <c r="BX522" s="6" t="str">
        <f>IF($W522=BX$4,MAX(BX$1:BX521)+1,"")</f>
        <v/>
      </c>
      <c r="BY522" s="6" t="str">
        <f>IF($W522=BY$4,MAX(BY$1:BY521)+1,"")</f>
        <v/>
      </c>
      <c r="BZ522" s="6" t="str">
        <f>IF($W522=BZ$4,MAX(BZ$1:BZ521)+1,"")</f>
        <v/>
      </c>
      <c r="CA522" s="6" t="str">
        <f>IF($W522=CA$4,MAX(CA$1:CA521)+1,"")</f>
        <v/>
      </c>
      <c r="CB522" s="6" t="str">
        <f>IF($W522=CB$4,MAX(CB$1:CB521)+1,"")</f>
        <v/>
      </c>
      <c r="CC522" s="6" t="str">
        <f>IF($W522=CC$4,MAX(CC$1:CC521)+1,"")</f>
        <v/>
      </c>
      <c r="CD522" s="6" t="str">
        <f>IF($W522=CD$4,MAX(CD$1:CD521)+1,"")</f>
        <v/>
      </c>
      <c r="CE522" s="6" t="str">
        <f>IF($W522=CE$4,MAX(CE$1:CE521)+1,"")</f>
        <v/>
      </c>
      <c r="CF522" s="6" t="str">
        <f>IF($W522=CF$4,MAX(CF$1:CF521)+1,"")</f>
        <v/>
      </c>
      <c r="CG522" s="6" t="str">
        <f>IF($W522=CG$4,MAX(CG$1:CG521)+1,"")</f>
        <v/>
      </c>
      <c r="CH522" s="6" t="str">
        <f>IF($W522=CH$4,MAX(CH$1:CH521)+1,"")</f>
        <v/>
      </c>
      <c r="CI522" s="6" t="str">
        <f>IF($W522=CI$4,MAX(CI$1:CI521)+1,"")</f>
        <v/>
      </c>
      <c r="CJ522" s="6" t="str">
        <f>IF($W522=CJ$4,MAX(CJ$1:CJ521)+1,"")</f>
        <v/>
      </c>
      <c r="CK522" s="6" t="str">
        <f>IF($W522=CK$4,MAX(CK$1:CK521)+1,"")</f>
        <v/>
      </c>
      <c r="CL522" s="6" t="str">
        <f>IF($W522=CL$4,MAX(CL$1:CL521)+1,"")</f>
        <v/>
      </c>
      <c r="CM522" s="6" t="str">
        <f>IF($W522=CM$4,MAX(CM$1:CM521)+1,"")</f>
        <v/>
      </c>
      <c r="CN522" s="6" t="str">
        <f>IF($W522=CN$4,MAX(CN$1:CN521)+1,"")</f>
        <v/>
      </c>
      <c r="CO522" s="6" t="str">
        <f>IF($W522=CO$4,MAX(CO$1:CO521)+1,"")</f>
        <v/>
      </c>
      <c r="CP522" s="6" t="str">
        <f>IF($W522=CP$4,MAX(CP$1:CP521)+1,"")</f>
        <v/>
      </c>
      <c r="CQ522" s="6" t="str">
        <f>IF($W522=CQ$4,MAX(CQ$1:CQ521)+1,"")</f>
        <v/>
      </c>
      <c r="CR522" s="6" t="str">
        <f>IF($W522=CR$4,MAX(CR$1:CR521)+1,"")</f>
        <v/>
      </c>
      <c r="CS522" s="6" t="str">
        <f>IF($W522=CS$4,MAX(CS$1:CS521)+1,"")</f>
        <v/>
      </c>
      <c r="CT522" s="5">
        <f t="shared" si="125"/>
        <v>4</v>
      </c>
      <c r="CU522" s="6" t="str">
        <f t="shared" si="126"/>
        <v>1659902467370</v>
      </c>
      <c r="CV522" s="5" t="str">
        <f t="shared" si="127"/>
        <v>นางสาว</v>
      </c>
      <c r="CW522" s="5" t="str" cm="1">
        <f t="array" ref="CW522">RIGHT(F522,MIN(LEN(SUBSTITUTE(F522,รายชื่อนักเรียนแยกห้อง!$AD$5:$AD$8,""))))</f>
        <v>อดิภา</v>
      </c>
      <c r="CX522" s="6" t="str">
        <f t="shared" si="128"/>
        <v/>
      </c>
      <c r="CY522" s="6">
        <f t="shared" si="129"/>
        <v>0</v>
      </c>
      <c r="CZ522" s="5" t="str">
        <f t="shared" si="130"/>
        <v>มัธยมศึกษาปีที่ 4/1-</v>
      </c>
      <c r="DA522" s="5" t="str">
        <f t="shared" si="131"/>
        <v>มัธยมศึกษาปีที่ 4/1-0</v>
      </c>
      <c r="DB522" s="5" t="s">
        <v>2936</v>
      </c>
      <c r="DC522" s="6" t="str">
        <f>IF(DB522="วิทย์-คณิต (เตรียมวิศวะ)",MAX($DC$1:DC521)+1,"")</f>
        <v/>
      </c>
      <c r="DD522" s="6">
        <f>IF(DB522="วิทย์-คณิต (วิทยาศาสตร์สุขภาพ)",MAX($DD$1:DD521)+1,"")</f>
        <v>9</v>
      </c>
      <c r="DE522" s="6" t="str">
        <f>IF(DB522="ศิลป์การจัดการธุรกิจการค้าสมัยใหม่",MAX($DE$1:DE521)+1,"")</f>
        <v/>
      </c>
      <c r="DF522" s="6" t="str">
        <f>IF(DB522="ศิลป์ภาษาจีนเพื่อธุรกิจ 4.0",MAX($DF$1:DF521)+1,"")</f>
        <v/>
      </c>
      <c r="DG522" s="6" t="str">
        <f>IF(DB522="ศิลป์ภาษาอังกฤษเพื่อการสื่อสารธุรกิจ",MAX($DG$1:DG521)+1,"")</f>
        <v/>
      </c>
      <c r="DH522" s="6" t="str">
        <f>IF(DB522="นวัตกรรมการจัดการเกษตร",MAX($DH$1:DH521)+1,"")</f>
        <v/>
      </c>
      <c r="DI522" s="5">
        <f t="shared" si="132"/>
        <v>9</v>
      </c>
      <c r="DJ522" s="5" t="str">
        <f t="shared" si="133"/>
        <v>มัธยมศึกษาปีที่ 4/1-29</v>
      </c>
      <c r="DK522" s="5" t="str">
        <f t="shared" si="134"/>
        <v>วิทย์-คณิต (วิทยาศาสตร์สุขภาพ)-9</v>
      </c>
      <c r="DL522" s="5" t="str">
        <f t="shared" si="135"/>
        <v>มัธยมศึกษาปีที่ 4</v>
      </c>
    </row>
    <row r="523" spans="1:116">
      <c r="A523" s="5" t="str">
        <f t="shared" si="121"/>
        <v>มัธยมศึกษาปีที่ 4/1-30</v>
      </c>
      <c r="B523" s="5" t="str">
        <f t="shared" si="122"/>
        <v>ช68407-8</v>
      </c>
      <c r="C523" s="5" t="str">
        <f t="shared" si="123"/>
        <v>วิทย์-คณิต (วิทยาศาสตร์สุขภาพ)-10</v>
      </c>
      <c r="D523" s="8">
        <v>30</v>
      </c>
      <c r="E523" s="9" t="s">
        <v>2092</v>
      </c>
      <c r="F523" s="3" t="s">
        <v>2154</v>
      </c>
      <c r="G523" s="3" t="s">
        <v>2155</v>
      </c>
      <c r="H523" s="11">
        <v>1</v>
      </c>
      <c r="I523" s="11">
        <v>7</v>
      </c>
      <c r="J523" s="11">
        <v>5</v>
      </c>
      <c r="K523" s="11">
        <v>0</v>
      </c>
      <c r="L523" s="11">
        <v>3</v>
      </c>
      <c r="M523" s="11">
        <v>0</v>
      </c>
      <c r="N523" s="11">
        <v>0</v>
      </c>
      <c r="O523" s="11">
        <v>1</v>
      </c>
      <c r="P523" s="11">
        <v>0</v>
      </c>
      <c r="Q523" s="11">
        <v>3</v>
      </c>
      <c r="R523" s="11">
        <v>3</v>
      </c>
      <c r="S523" s="11">
        <v>8</v>
      </c>
      <c r="T523" s="11">
        <v>9</v>
      </c>
      <c r="U523" s="11" t="s">
        <v>309</v>
      </c>
      <c r="W523" s="6" t="str">
        <f>IF(X523="","",IF(X523=รายชื่อชมรม!$B$33,รายชื่อชมรม!$A$33,IF(X523=รายชื่อชมรม!$B$34,รายชื่อชมรม!$A$34,IF(X523=รายชื่อชมรม!$B$35,รายชื่อชมรม!$A$35,IF(X523=รายชื่อชมรม!$B$36,รายชื่อชมรม!$A$36,IF(X523=รายชื่อชมรม!$B$37,รายชื่อชมรม!$A$37,IF(X523=รายชื่อชมรม!$B$38,รายชื่อชมรม!$A$38,IF(X523=รายชื่อชมรม!$B$39,รายชื่อชมรม!$A$39,IF(X523=รายชื่อชมรม!$B$40,รายชื่อชมรม!$A$40,IF(X523=รายชื่อชมรม!$B$41,รายชื่อชมรม!$A$41,IF(X523=รายชื่อชมรม!$B$42,รายชื่อชมรม!$A$42,"-")))))))))))</f>
        <v>ช68407</v>
      </c>
      <c r="X523" s="6" t="s">
        <v>1541</v>
      </c>
      <c r="Y523" s="6" t="str">
        <f>IF(W523=0,"",IF(W523="-","",IF(W523="","",VLOOKUP(W523,รายชื่อชมรม!$A$3:$F$83,3,FALSE))))</f>
        <v>สิบเอกชัยวัฒน์  เรืองไกรศิลป์</v>
      </c>
      <c r="Z523" s="6" t="str">
        <f>IF(Y523=$Z$4,MAX(Z$1:$Z522)+1,"")</f>
        <v/>
      </c>
      <c r="AA523" s="6" t="str">
        <f>IF($Y523=AA$4,MAX(AA$1:AA522)+1,"")</f>
        <v/>
      </c>
      <c r="AB523" s="6" t="str">
        <f>IF($Y523=AB$4,MAX(AB$1:AB522)+1,"")</f>
        <v/>
      </c>
      <c r="AC523" s="6" t="str">
        <f>IF($Y523=AC$4,MAX(AC$1:AC522)+1,"")</f>
        <v/>
      </c>
      <c r="AD523" s="6" t="str">
        <f>IF($Y523=AD$4,MAX(AD$1:AD522)+1,"")</f>
        <v/>
      </c>
      <c r="AE523" s="6" t="str">
        <f>IF($Y523=AE$4,MAX(AE$1:AE522)+1,"")</f>
        <v/>
      </c>
      <c r="AF523" s="6" t="str">
        <f>IF($Y523=AF$4,MAX(AF$1:AF522)+1,"")</f>
        <v/>
      </c>
      <c r="AG523" s="6" t="str">
        <f>IF($Y523=AG$4,MAX(AG$1:AG522)+1,"")</f>
        <v/>
      </c>
      <c r="AH523" s="6" t="str">
        <f>IF($Y523=AH$4,MAX(AH$1:AH522)+1,"")</f>
        <v/>
      </c>
      <c r="AI523" s="5">
        <f t="shared" si="124"/>
        <v>0</v>
      </c>
      <c r="AK523" s="6" t="str">
        <f>IF($W523=AK$4,MAX(AK$1:AK522)+1,"")</f>
        <v/>
      </c>
      <c r="AL523" s="6" t="str">
        <f>IF($W523=AL$4,MAX(AL$1:AL522)+1,"")</f>
        <v/>
      </c>
      <c r="AM523" s="6" t="str">
        <f>IF($W523=AM$4,MAX(AM$1:AM522)+1,"")</f>
        <v/>
      </c>
      <c r="AN523" s="6" t="str">
        <f>IF($W523=AN$4,MAX(AN$1:AN522)+1,"")</f>
        <v/>
      </c>
      <c r="AO523" s="6" t="str">
        <f>IF($W523=AO$4,MAX(AO$1:AO522)+1,"")</f>
        <v/>
      </c>
      <c r="AP523" s="6" t="str">
        <f>IF($W523=AP$4,MAX(AP$1:AP522)+1,"")</f>
        <v/>
      </c>
      <c r="AQ523" s="6" t="str">
        <f>IF($W523=AQ$4,MAX(AQ$1:AQ522)+1,"")</f>
        <v/>
      </c>
      <c r="AR523" s="6" t="str">
        <f>IF($W523=AR$4,MAX(AR$1:AR522)+1,"")</f>
        <v/>
      </c>
      <c r="AS523" s="6" t="str">
        <f>IF($W523=AS$4,MAX(AS$1:AS522)+1,"")</f>
        <v/>
      </c>
      <c r="AT523" s="6" t="str">
        <f>IF($W523=AT$4,MAX(AT$1:AT522)+1,"")</f>
        <v/>
      </c>
      <c r="AU523" s="6" t="str">
        <f>IF($W523=AU$4,MAX(AU$1:AU522)+1,"")</f>
        <v/>
      </c>
      <c r="AV523" s="6" t="str">
        <f>IF($W523=AV$4,MAX(AV$1:AV522)+1,"")</f>
        <v/>
      </c>
      <c r="AW523" s="6" t="str">
        <f>IF($W523=AW$4,MAX(AW$1:AW522)+1,"")</f>
        <v/>
      </c>
      <c r="AX523" s="6" t="str">
        <f>IF($W523=AX$4,MAX(AX$1:AX522)+1,"")</f>
        <v/>
      </c>
      <c r="AY523" s="6" t="str">
        <f>IF($W523=AY$4,MAX(AY$1:AY522)+1,"")</f>
        <v/>
      </c>
      <c r="AZ523" s="6" t="str">
        <f>IF($W523=AZ$4,MAX(AZ$1:AZ522)+1,"")</f>
        <v/>
      </c>
      <c r="BA523" s="6" t="str">
        <f>IF($W523=BA$4,MAX(BA$1:BA522)+1,"")</f>
        <v/>
      </c>
      <c r="BB523" s="6" t="str">
        <f>IF($W523=BB$4,MAX(BB$1:BB522)+1,"")</f>
        <v/>
      </c>
      <c r="BC523" s="6" t="str">
        <f>IF($W523=BC$4,MAX(BC$1:BC522)+1,"")</f>
        <v/>
      </c>
      <c r="BD523" s="6" t="str">
        <f>IF($W523=BD$4,MAX(BD$1:BD522)+1,"")</f>
        <v/>
      </c>
      <c r="BE523" s="6" t="str">
        <f>IF($W523=BE$4,MAX(BE$1:BE522)+1,"")</f>
        <v/>
      </c>
      <c r="BF523" s="6" t="str">
        <f>IF($W523=BF$4,MAX(BF$1:BF522)+1,"")</f>
        <v/>
      </c>
      <c r="BG523" s="6" t="str">
        <f>IF($W523=BG$4,MAX(BG$1:BG522)+1,"")</f>
        <v/>
      </c>
      <c r="BH523" s="6" t="str">
        <f>IF($W523=BH$4,MAX(BH$1:BH522)+1,"")</f>
        <v/>
      </c>
      <c r="BI523" s="6" t="str">
        <f>IF($W523=BI$4,MAX(BI$1:BI522)+1,"")</f>
        <v/>
      </c>
      <c r="BJ523" s="6" t="str">
        <f>IF($W523=BJ$4,MAX(BJ$1:BJ522)+1,"")</f>
        <v/>
      </c>
      <c r="BK523" s="6" t="str">
        <f>IF($W523=BK$4,MAX(BK$1:BK522)+1,"")</f>
        <v/>
      </c>
      <c r="BL523" s="6" t="str">
        <f>IF($W523=BL$4,MAX(BL$1:BL522)+1,"")</f>
        <v/>
      </c>
      <c r="BM523" s="6" t="str">
        <f>IF($W523=BM$4,MAX(BM$1:BM522)+1,"")</f>
        <v/>
      </c>
      <c r="BN523" s="6" t="str">
        <f>IF($W523=BN$4,MAX(BN$1:BN522)+1,"")</f>
        <v/>
      </c>
      <c r="BO523" s="6" t="str">
        <f>IF($W523=BO$4,MAX(BO$1:BO522)+1,"")</f>
        <v/>
      </c>
      <c r="BP523" s="6" t="str">
        <f>IF($W523=BP$4,MAX(BP$1:BP522)+1,"")</f>
        <v/>
      </c>
      <c r="BQ523" s="6" t="str">
        <f>IF($W523=BQ$4,MAX(BQ$1:BQ522)+1,"")</f>
        <v/>
      </c>
      <c r="BR523" s="6" t="str">
        <f>IF($W523=BR$4,MAX(BR$1:BR522)+1,"")</f>
        <v/>
      </c>
      <c r="BS523" s="6" t="str">
        <f>IF($W523=BS$4,MAX(BS$1:BS522)+1,"")</f>
        <v/>
      </c>
      <c r="BT523" s="6" t="str">
        <f>IF($W523=BT$4,MAX(BT$1:BT522)+1,"")</f>
        <v/>
      </c>
      <c r="BU523" s="6" t="str">
        <f>IF($W523=BU$4,MAX(BU$1:BU522)+1,"")</f>
        <v/>
      </c>
      <c r="BV523" s="6">
        <f>IF($W523=BV$4,MAX(BV$1:BV522)+1,"")</f>
        <v>8</v>
      </c>
      <c r="BW523" s="6" t="str">
        <f>IF($W523=BW$4,MAX(BW$1:BW522)+1,"")</f>
        <v/>
      </c>
      <c r="BX523" s="6" t="str">
        <f>IF($W523=BX$4,MAX(BX$1:BX522)+1,"")</f>
        <v/>
      </c>
      <c r="BY523" s="6" t="str">
        <f>IF($W523=BY$4,MAX(BY$1:BY522)+1,"")</f>
        <v/>
      </c>
      <c r="BZ523" s="6" t="str">
        <f>IF($W523=BZ$4,MAX(BZ$1:BZ522)+1,"")</f>
        <v/>
      </c>
      <c r="CA523" s="6" t="str">
        <f>IF($W523=CA$4,MAX(CA$1:CA522)+1,"")</f>
        <v/>
      </c>
      <c r="CB523" s="6" t="str">
        <f>IF($W523=CB$4,MAX(CB$1:CB522)+1,"")</f>
        <v/>
      </c>
      <c r="CC523" s="6" t="str">
        <f>IF($W523=CC$4,MAX(CC$1:CC522)+1,"")</f>
        <v/>
      </c>
      <c r="CD523" s="6" t="str">
        <f>IF($W523=CD$4,MAX(CD$1:CD522)+1,"")</f>
        <v/>
      </c>
      <c r="CE523" s="6" t="str">
        <f>IF($W523=CE$4,MAX(CE$1:CE522)+1,"")</f>
        <v/>
      </c>
      <c r="CF523" s="6" t="str">
        <f>IF($W523=CF$4,MAX(CF$1:CF522)+1,"")</f>
        <v/>
      </c>
      <c r="CG523" s="6" t="str">
        <f>IF($W523=CG$4,MAX(CG$1:CG522)+1,"")</f>
        <v/>
      </c>
      <c r="CH523" s="6" t="str">
        <f>IF($W523=CH$4,MAX(CH$1:CH522)+1,"")</f>
        <v/>
      </c>
      <c r="CI523" s="6" t="str">
        <f>IF($W523=CI$4,MAX(CI$1:CI522)+1,"")</f>
        <v/>
      </c>
      <c r="CJ523" s="6" t="str">
        <f>IF($W523=CJ$4,MAX(CJ$1:CJ522)+1,"")</f>
        <v/>
      </c>
      <c r="CK523" s="6" t="str">
        <f>IF($W523=CK$4,MAX(CK$1:CK522)+1,"")</f>
        <v/>
      </c>
      <c r="CL523" s="6" t="str">
        <f>IF($W523=CL$4,MAX(CL$1:CL522)+1,"")</f>
        <v/>
      </c>
      <c r="CM523" s="6" t="str">
        <f>IF($W523=CM$4,MAX(CM$1:CM522)+1,"")</f>
        <v/>
      </c>
      <c r="CN523" s="6" t="str">
        <f>IF($W523=CN$4,MAX(CN$1:CN522)+1,"")</f>
        <v/>
      </c>
      <c r="CO523" s="6" t="str">
        <f>IF($W523=CO$4,MAX(CO$1:CO522)+1,"")</f>
        <v/>
      </c>
      <c r="CP523" s="6" t="str">
        <f>IF($W523=CP$4,MAX(CP$1:CP522)+1,"")</f>
        <v/>
      </c>
      <c r="CQ523" s="6" t="str">
        <f>IF($W523=CQ$4,MAX(CQ$1:CQ522)+1,"")</f>
        <v/>
      </c>
      <c r="CR523" s="6" t="str">
        <f>IF($W523=CR$4,MAX(CR$1:CR522)+1,"")</f>
        <v/>
      </c>
      <c r="CS523" s="6" t="str">
        <f>IF($W523=CS$4,MAX(CS$1:CS522)+1,"")</f>
        <v/>
      </c>
      <c r="CT523" s="5">
        <f t="shared" si="125"/>
        <v>8</v>
      </c>
      <c r="CU523" s="6" t="str">
        <f t="shared" si="126"/>
        <v>1750300103389</v>
      </c>
      <c r="CV523" s="5" t="str">
        <f t="shared" si="127"/>
        <v>นางสาว</v>
      </c>
      <c r="CW523" s="5" t="str" cm="1">
        <f t="array" ref="CW523">RIGHT(F523,MIN(LEN(SUBSTITUTE(F523,รายชื่อนักเรียนแยกห้อง!$AD$5:$AD$8,""))))</f>
        <v>เกศมณี</v>
      </c>
      <c r="CX523" s="6" t="str">
        <f t="shared" si="128"/>
        <v/>
      </c>
      <c r="CY523" s="6">
        <f t="shared" si="129"/>
        <v>0</v>
      </c>
      <c r="CZ523" s="5" t="str">
        <f t="shared" si="130"/>
        <v>มัธยมศึกษาปีที่ 4/1-</v>
      </c>
      <c r="DA523" s="5" t="str">
        <f t="shared" si="131"/>
        <v>มัธยมศึกษาปีที่ 4/1-0</v>
      </c>
      <c r="DB523" s="5" t="s">
        <v>2936</v>
      </c>
      <c r="DC523" s="6" t="str">
        <f>IF(DB523="วิทย์-คณิต (เตรียมวิศวะ)",MAX($DC$1:DC522)+1,"")</f>
        <v/>
      </c>
      <c r="DD523" s="6">
        <f>IF(DB523="วิทย์-คณิต (วิทยาศาสตร์สุขภาพ)",MAX($DD$1:DD522)+1,"")</f>
        <v>10</v>
      </c>
      <c r="DE523" s="6" t="str">
        <f>IF(DB523="ศิลป์การจัดการธุรกิจการค้าสมัยใหม่",MAX($DE$1:DE522)+1,"")</f>
        <v/>
      </c>
      <c r="DF523" s="6" t="str">
        <f>IF(DB523="ศิลป์ภาษาจีนเพื่อธุรกิจ 4.0",MAX($DF$1:DF522)+1,"")</f>
        <v/>
      </c>
      <c r="DG523" s="6" t="str">
        <f>IF(DB523="ศิลป์ภาษาอังกฤษเพื่อการสื่อสารธุรกิจ",MAX($DG$1:DG522)+1,"")</f>
        <v/>
      </c>
      <c r="DH523" s="6" t="str">
        <f>IF(DB523="นวัตกรรมการจัดการเกษตร",MAX($DH$1:DH522)+1,"")</f>
        <v/>
      </c>
      <c r="DI523" s="5">
        <f t="shared" si="132"/>
        <v>10</v>
      </c>
      <c r="DJ523" s="5" t="str">
        <f t="shared" si="133"/>
        <v>มัธยมศึกษาปีที่ 4/1-30</v>
      </c>
      <c r="DK523" s="5" t="str">
        <f t="shared" si="134"/>
        <v>วิทย์-คณิต (วิทยาศาสตร์สุขภาพ)-10</v>
      </c>
      <c r="DL523" s="5" t="str">
        <f t="shared" si="135"/>
        <v>มัธยมศึกษาปีที่ 4</v>
      </c>
    </row>
    <row r="524" spans="1:116">
      <c r="A524" s="5" t="str">
        <f t="shared" si="121"/>
        <v>มัธยมศึกษาปีที่ 4/1-31</v>
      </c>
      <c r="B524" s="5" t="str">
        <f t="shared" si="122"/>
        <v>ช68401-5</v>
      </c>
      <c r="C524" s="5" t="str">
        <f t="shared" si="123"/>
        <v>ศิลป์การจัดการธุรกิจการค้าสมัยใหม่-9</v>
      </c>
      <c r="D524" s="8">
        <v>31</v>
      </c>
      <c r="E524" s="9" t="s">
        <v>2095</v>
      </c>
      <c r="F524" s="3" t="s">
        <v>2159</v>
      </c>
      <c r="G524" s="3" t="s">
        <v>1794</v>
      </c>
      <c r="H524" s="11">
        <v>1</v>
      </c>
      <c r="I524" s="11">
        <v>7</v>
      </c>
      <c r="J524" s="11">
        <v>0</v>
      </c>
      <c r="K524" s="11">
        <v>9</v>
      </c>
      <c r="L524" s="11">
        <v>9</v>
      </c>
      <c r="M524" s="11">
        <v>0</v>
      </c>
      <c r="N524" s="11">
        <v>1</v>
      </c>
      <c r="O524" s="11">
        <v>8</v>
      </c>
      <c r="P524" s="11">
        <v>2</v>
      </c>
      <c r="Q524" s="11">
        <v>1</v>
      </c>
      <c r="R524" s="11">
        <v>0</v>
      </c>
      <c r="S524" s="11">
        <v>1</v>
      </c>
      <c r="T524" s="11">
        <v>2</v>
      </c>
      <c r="U524" s="11" t="s">
        <v>309</v>
      </c>
      <c r="W524" s="6" t="str">
        <f>IF(X524="","",IF(X524=รายชื่อชมรม!$B$33,รายชื่อชมรม!$A$33,IF(X524=รายชื่อชมรม!$B$34,รายชื่อชมรม!$A$34,IF(X524=รายชื่อชมรม!$B$35,รายชื่อชมรม!$A$35,IF(X524=รายชื่อชมรม!$B$36,รายชื่อชมรม!$A$36,IF(X524=รายชื่อชมรม!$B$37,รายชื่อชมรม!$A$37,IF(X524=รายชื่อชมรม!$B$38,รายชื่อชมรม!$A$38,IF(X524=รายชื่อชมรม!$B$39,รายชื่อชมรม!$A$39,IF(X524=รายชื่อชมรม!$B$40,รายชื่อชมรม!$A$40,IF(X524=รายชื่อชมรม!$B$41,รายชื่อชมรม!$A$41,IF(X524=รายชื่อชมรม!$B$42,รายชื่อชมรม!$A$42,"-")))))))))))</f>
        <v>ช68401</v>
      </c>
      <c r="X524" s="6" t="s">
        <v>2327</v>
      </c>
      <c r="Y524" s="6" t="str">
        <f>IF(W524=0,"",IF(W524="-","",IF(W524="","",VLOOKUP(W524,รายชื่อชมรม!$A$3:$F$83,3,FALSE))))</f>
        <v>นางสาวศิลป์ศุภา  คุสินธุ์</v>
      </c>
      <c r="Z524" s="6" t="str">
        <f>IF(Y524=$Z$4,MAX(Z$1:$Z523)+1,"")</f>
        <v/>
      </c>
      <c r="AA524" s="6" t="str">
        <f>IF($Y524=AA$4,MAX(AA$1:AA523)+1,"")</f>
        <v/>
      </c>
      <c r="AB524" s="6" t="str">
        <f>IF($Y524=AB$4,MAX(AB$1:AB523)+1,"")</f>
        <v/>
      </c>
      <c r="AC524" s="6" t="str">
        <f>IF($Y524=AC$4,MAX(AC$1:AC523)+1,"")</f>
        <v/>
      </c>
      <c r="AD524" s="6" t="str">
        <f>IF($Y524=AD$4,MAX(AD$1:AD523)+1,"")</f>
        <v/>
      </c>
      <c r="AE524" s="6" t="str">
        <f>IF($Y524=AE$4,MAX(AE$1:AE523)+1,"")</f>
        <v/>
      </c>
      <c r="AF524" s="6" t="str">
        <f>IF($Y524=AF$4,MAX(AF$1:AF523)+1,"")</f>
        <v/>
      </c>
      <c r="AG524" s="6" t="str">
        <f>IF($Y524=AG$4,MAX(AG$1:AG523)+1,"")</f>
        <v/>
      </c>
      <c r="AH524" s="6" t="str">
        <f>IF($Y524=AH$4,MAX(AH$1:AH523)+1,"")</f>
        <v/>
      </c>
      <c r="AI524" s="5">
        <f t="shared" si="124"/>
        <v>0</v>
      </c>
      <c r="AK524" s="6" t="str">
        <f>IF($W524=AK$4,MAX(AK$1:AK523)+1,"")</f>
        <v/>
      </c>
      <c r="AL524" s="6" t="str">
        <f>IF($W524=AL$4,MAX(AL$1:AL523)+1,"")</f>
        <v/>
      </c>
      <c r="AM524" s="6" t="str">
        <f>IF($W524=AM$4,MAX(AM$1:AM523)+1,"")</f>
        <v/>
      </c>
      <c r="AN524" s="6" t="str">
        <f>IF($W524=AN$4,MAX(AN$1:AN523)+1,"")</f>
        <v/>
      </c>
      <c r="AO524" s="6" t="str">
        <f>IF($W524=AO$4,MAX(AO$1:AO523)+1,"")</f>
        <v/>
      </c>
      <c r="AP524" s="6" t="str">
        <f>IF($W524=AP$4,MAX(AP$1:AP523)+1,"")</f>
        <v/>
      </c>
      <c r="AQ524" s="6" t="str">
        <f>IF($W524=AQ$4,MAX(AQ$1:AQ523)+1,"")</f>
        <v/>
      </c>
      <c r="AR524" s="6" t="str">
        <f>IF($W524=AR$4,MAX(AR$1:AR523)+1,"")</f>
        <v/>
      </c>
      <c r="AS524" s="6" t="str">
        <f>IF($W524=AS$4,MAX(AS$1:AS523)+1,"")</f>
        <v/>
      </c>
      <c r="AT524" s="6" t="str">
        <f>IF($W524=AT$4,MAX(AT$1:AT523)+1,"")</f>
        <v/>
      </c>
      <c r="AU524" s="6" t="str">
        <f>IF($W524=AU$4,MAX(AU$1:AU523)+1,"")</f>
        <v/>
      </c>
      <c r="AV524" s="6" t="str">
        <f>IF($W524=AV$4,MAX(AV$1:AV523)+1,"")</f>
        <v/>
      </c>
      <c r="AW524" s="6" t="str">
        <f>IF($W524=AW$4,MAX(AW$1:AW523)+1,"")</f>
        <v/>
      </c>
      <c r="AX524" s="6" t="str">
        <f>IF($W524=AX$4,MAX(AX$1:AX523)+1,"")</f>
        <v/>
      </c>
      <c r="AY524" s="6" t="str">
        <f>IF($W524=AY$4,MAX(AY$1:AY523)+1,"")</f>
        <v/>
      </c>
      <c r="AZ524" s="6" t="str">
        <f>IF($W524=AZ$4,MAX(AZ$1:AZ523)+1,"")</f>
        <v/>
      </c>
      <c r="BA524" s="6" t="str">
        <f>IF($W524=BA$4,MAX(BA$1:BA523)+1,"")</f>
        <v/>
      </c>
      <c r="BB524" s="6" t="str">
        <f>IF($W524=BB$4,MAX(BB$1:BB523)+1,"")</f>
        <v/>
      </c>
      <c r="BC524" s="6" t="str">
        <f>IF($W524=BC$4,MAX(BC$1:BC523)+1,"")</f>
        <v/>
      </c>
      <c r="BD524" s="6" t="str">
        <f>IF($W524=BD$4,MAX(BD$1:BD523)+1,"")</f>
        <v/>
      </c>
      <c r="BE524" s="6" t="str">
        <f>IF($W524=BE$4,MAX(BE$1:BE523)+1,"")</f>
        <v/>
      </c>
      <c r="BF524" s="6" t="str">
        <f>IF($W524=BF$4,MAX(BF$1:BF523)+1,"")</f>
        <v/>
      </c>
      <c r="BG524" s="6" t="str">
        <f>IF($W524=BG$4,MAX(BG$1:BG523)+1,"")</f>
        <v/>
      </c>
      <c r="BH524" s="6" t="str">
        <f>IF($W524=BH$4,MAX(BH$1:BH523)+1,"")</f>
        <v/>
      </c>
      <c r="BI524" s="6" t="str">
        <f>IF($W524=BI$4,MAX(BI$1:BI523)+1,"")</f>
        <v/>
      </c>
      <c r="BJ524" s="6" t="str">
        <f>IF($W524=BJ$4,MAX(BJ$1:BJ523)+1,"")</f>
        <v/>
      </c>
      <c r="BK524" s="6" t="str">
        <f>IF($W524=BK$4,MAX(BK$1:BK523)+1,"")</f>
        <v/>
      </c>
      <c r="BL524" s="6" t="str">
        <f>IF($W524=BL$4,MAX(BL$1:BL523)+1,"")</f>
        <v/>
      </c>
      <c r="BM524" s="6" t="str">
        <f>IF($W524=BM$4,MAX(BM$1:BM523)+1,"")</f>
        <v/>
      </c>
      <c r="BN524" s="6" t="str">
        <f>IF($W524=BN$4,MAX(BN$1:BN523)+1,"")</f>
        <v/>
      </c>
      <c r="BO524" s="6" t="str">
        <f>IF($W524=BO$4,MAX(BO$1:BO523)+1,"")</f>
        <v/>
      </c>
      <c r="BP524" s="6">
        <f>IF($W524=BP$4,MAX(BP$1:BP523)+1,"")</f>
        <v>5</v>
      </c>
      <c r="BQ524" s="6" t="str">
        <f>IF($W524=BQ$4,MAX(BQ$1:BQ523)+1,"")</f>
        <v/>
      </c>
      <c r="BR524" s="6" t="str">
        <f>IF($W524=BR$4,MAX(BR$1:BR523)+1,"")</f>
        <v/>
      </c>
      <c r="BS524" s="6" t="str">
        <f>IF($W524=BS$4,MAX(BS$1:BS523)+1,"")</f>
        <v/>
      </c>
      <c r="BT524" s="6" t="str">
        <f>IF($W524=BT$4,MAX(BT$1:BT523)+1,"")</f>
        <v/>
      </c>
      <c r="BU524" s="6" t="str">
        <f>IF($W524=BU$4,MAX(BU$1:BU523)+1,"")</f>
        <v/>
      </c>
      <c r="BV524" s="6" t="str">
        <f>IF($W524=BV$4,MAX(BV$1:BV523)+1,"")</f>
        <v/>
      </c>
      <c r="BW524" s="6" t="str">
        <f>IF($W524=BW$4,MAX(BW$1:BW523)+1,"")</f>
        <v/>
      </c>
      <c r="BX524" s="6" t="str">
        <f>IF($W524=BX$4,MAX(BX$1:BX523)+1,"")</f>
        <v/>
      </c>
      <c r="BY524" s="6" t="str">
        <f>IF($W524=BY$4,MAX(BY$1:BY523)+1,"")</f>
        <v/>
      </c>
      <c r="BZ524" s="6" t="str">
        <f>IF($W524=BZ$4,MAX(BZ$1:BZ523)+1,"")</f>
        <v/>
      </c>
      <c r="CA524" s="6" t="str">
        <f>IF($W524=CA$4,MAX(CA$1:CA523)+1,"")</f>
        <v/>
      </c>
      <c r="CB524" s="6" t="str">
        <f>IF($W524=CB$4,MAX(CB$1:CB523)+1,"")</f>
        <v/>
      </c>
      <c r="CC524" s="6" t="str">
        <f>IF($W524=CC$4,MAX(CC$1:CC523)+1,"")</f>
        <v/>
      </c>
      <c r="CD524" s="6" t="str">
        <f>IF($W524=CD$4,MAX(CD$1:CD523)+1,"")</f>
        <v/>
      </c>
      <c r="CE524" s="6" t="str">
        <f>IF($W524=CE$4,MAX(CE$1:CE523)+1,"")</f>
        <v/>
      </c>
      <c r="CF524" s="6" t="str">
        <f>IF($W524=CF$4,MAX(CF$1:CF523)+1,"")</f>
        <v/>
      </c>
      <c r="CG524" s="6" t="str">
        <f>IF($W524=CG$4,MAX(CG$1:CG523)+1,"")</f>
        <v/>
      </c>
      <c r="CH524" s="6" t="str">
        <f>IF($W524=CH$4,MAX(CH$1:CH523)+1,"")</f>
        <v/>
      </c>
      <c r="CI524" s="6" t="str">
        <f>IF($W524=CI$4,MAX(CI$1:CI523)+1,"")</f>
        <v/>
      </c>
      <c r="CJ524" s="6" t="str">
        <f>IF($W524=CJ$4,MAX(CJ$1:CJ523)+1,"")</f>
        <v/>
      </c>
      <c r="CK524" s="6" t="str">
        <f>IF($W524=CK$4,MAX(CK$1:CK523)+1,"")</f>
        <v/>
      </c>
      <c r="CL524" s="6" t="str">
        <f>IF($W524=CL$4,MAX(CL$1:CL523)+1,"")</f>
        <v/>
      </c>
      <c r="CM524" s="6" t="str">
        <f>IF($W524=CM$4,MAX(CM$1:CM523)+1,"")</f>
        <v/>
      </c>
      <c r="CN524" s="6" t="str">
        <f>IF($W524=CN$4,MAX(CN$1:CN523)+1,"")</f>
        <v/>
      </c>
      <c r="CO524" s="6" t="str">
        <f>IF($W524=CO$4,MAX(CO$1:CO523)+1,"")</f>
        <v/>
      </c>
      <c r="CP524" s="6" t="str">
        <f>IF($W524=CP$4,MAX(CP$1:CP523)+1,"")</f>
        <v/>
      </c>
      <c r="CQ524" s="6" t="str">
        <f>IF($W524=CQ$4,MAX(CQ$1:CQ523)+1,"")</f>
        <v/>
      </c>
      <c r="CR524" s="6" t="str">
        <f>IF($W524=CR$4,MAX(CR$1:CR523)+1,"")</f>
        <v/>
      </c>
      <c r="CS524" s="6" t="str">
        <f>IF($W524=CS$4,MAX(CS$1:CS523)+1,"")</f>
        <v/>
      </c>
      <c r="CT524" s="5">
        <f t="shared" si="125"/>
        <v>5</v>
      </c>
      <c r="CU524" s="6" t="str">
        <f t="shared" si="126"/>
        <v>1709901821012</v>
      </c>
      <c r="CV524" s="5" t="str">
        <f t="shared" si="127"/>
        <v>นางสาว</v>
      </c>
      <c r="CW524" s="5" t="str" cm="1">
        <f t="array" ref="CW524">RIGHT(F524,MIN(LEN(SUBSTITUTE(F524,รายชื่อนักเรียนแยกห้อง!$AD$5:$AD$8,""))))</f>
        <v>กุลพัชร</v>
      </c>
      <c r="CX524" s="6" t="str">
        <f t="shared" si="128"/>
        <v/>
      </c>
      <c r="CY524" s="6">
        <f t="shared" si="129"/>
        <v>0</v>
      </c>
      <c r="CZ524" s="5" t="str">
        <f t="shared" si="130"/>
        <v>มัธยมศึกษาปีที่ 4/1-</v>
      </c>
      <c r="DA524" s="5" t="str">
        <f t="shared" si="131"/>
        <v>มัธยมศึกษาปีที่ 4/1-0</v>
      </c>
      <c r="DB524" s="6" t="s">
        <v>2939</v>
      </c>
      <c r="DC524" s="6" t="str">
        <f>IF(DB524="วิทย์-คณิต (เตรียมวิศวะ)",MAX($DC$1:DC523)+1,"")</f>
        <v/>
      </c>
      <c r="DD524" s="6" t="str">
        <f>IF(DB524="วิทย์-คณิต (วิทยาศาสตร์สุขภาพ)",MAX($DD$1:DD523)+1,"")</f>
        <v/>
      </c>
      <c r="DE524" s="6">
        <f>IF(DB524="ศิลป์การจัดการธุรกิจการค้าสมัยใหม่",MAX($DE$1:DE523)+1,"")</f>
        <v>9</v>
      </c>
      <c r="DF524" s="6" t="str">
        <f>IF(DB524="ศิลป์ภาษาจีนเพื่อธุรกิจ 4.0",MAX($DF$1:DF523)+1,"")</f>
        <v/>
      </c>
      <c r="DG524" s="6" t="str">
        <f>IF(DB524="ศิลป์ภาษาอังกฤษเพื่อการสื่อสารธุรกิจ",MAX($DG$1:DG523)+1,"")</f>
        <v/>
      </c>
      <c r="DH524" s="6" t="str">
        <f>IF(DB524="นวัตกรรมการจัดการเกษตร",MAX($DH$1:DH523)+1,"")</f>
        <v/>
      </c>
      <c r="DI524" s="5">
        <f t="shared" si="132"/>
        <v>9</v>
      </c>
      <c r="DJ524" s="5" t="str">
        <f t="shared" si="133"/>
        <v>มัธยมศึกษาปีที่ 4/1-31</v>
      </c>
      <c r="DK524" s="5" t="str">
        <f t="shared" si="134"/>
        <v>ศิลป์การจัดการธุรกิจการค้าสมัยใหม่-9</v>
      </c>
      <c r="DL524" s="5" t="str">
        <f t="shared" si="135"/>
        <v>มัธยมศึกษาปีที่ 4</v>
      </c>
    </row>
    <row r="525" spans="1:116">
      <c r="A525" s="5" t="str">
        <f t="shared" si="121"/>
        <v>มัธยมศึกษาปีที่ 4/1-32</v>
      </c>
      <c r="B525" s="5" t="str">
        <f t="shared" si="122"/>
        <v>ช68406-5</v>
      </c>
      <c r="C525" s="5" t="str">
        <f t="shared" si="123"/>
        <v>วิทย์-คณิต (วิทยาศาสตร์สุขภาพ)-11</v>
      </c>
      <c r="D525" s="8">
        <v>32</v>
      </c>
      <c r="E525" s="9" t="s">
        <v>2097</v>
      </c>
      <c r="F525" s="3" t="s">
        <v>2162</v>
      </c>
      <c r="G525" s="3" t="s">
        <v>2163</v>
      </c>
      <c r="H525" s="11">
        <v>1</v>
      </c>
      <c r="I525" s="11">
        <v>7</v>
      </c>
      <c r="J525" s="11">
        <v>0</v>
      </c>
      <c r="K525" s="11">
        <v>9</v>
      </c>
      <c r="L525" s="11">
        <v>9</v>
      </c>
      <c r="M525" s="11">
        <v>0</v>
      </c>
      <c r="N525" s="11">
        <v>1</v>
      </c>
      <c r="O525" s="11">
        <v>8</v>
      </c>
      <c r="P525" s="11">
        <v>1</v>
      </c>
      <c r="Q525" s="11">
        <v>3</v>
      </c>
      <c r="R525" s="11">
        <v>5</v>
      </c>
      <c r="S525" s="11">
        <v>4</v>
      </c>
      <c r="T525" s="11">
        <v>1</v>
      </c>
      <c r="U525" s="11" t="s">
        <v>309</v>
      </c>
      <c r="W525" s="6" t="str">
        <f>IF(X525="","",IF(X525=รายชื่อชมรม!$B$33,รายชื่อชมรม!$A$33,IF(X525=รายชื่อชมรม!$B$34,รายชื่อชมรม!$A$34,IF(X525=รายชื่อชมรม!$B$35,รายชื่อชมรม!$A$35,IF(X525=รายชื่อชมรม!$B$36,รายชื่อชมรม!$A$36,IF(X525=รายชื่อชมรม!$B$37,รายชื่อชมรม!$A$37,IF(X525=รายชื่อชมรม!$B$38,รายชื่อชมรม!$A$38,IF(X525=รายชื่อชมรม!$B$39,รายชื่อชมรม!$A$39,IF(X525=รายชื่อชมรม!$B$40,รายชื่อชมรม!$A$40,IF(X525=รายชื่อชมรม!$B$41,รายชื่อชมรม!$A$41,IF(X525=รายชื่อชมรม!$B$42,รายชื่อชมรม!$A$42,"-")))))))))))</f>
        <v>ช68406</v>
      </c>
      <c r="X525" s="6" t="s">
        <v>2330</v>
      </c>
      <c r="Y525" s="6" t="str">
        <f>IF(W525=0,"",IF(W525="-","",IF(W525="","",VLOOKUP(W525,รายชื่อชมรม!$A$3:$F$83,3,FALSE))))</f>
        <v>นายณัฐกฤตา  โต้เคีย</v>
      </c>
      <c r="Z525" s="6" t="str">
        <f>IF(Y525=$Z$4,MAX(Z$1:$Z524)+1,"")</f>
        <v/>
      </c>
      <c r="AA525" s="6" t="str">
        <f>IF($Y525=AA$4,MAX(AA$1:AA524)+1,"")</f>
        <v/>
      </c>
      <c r="AB525" s="6" t="str">
        <f>IF($Y525=AB$4,MAX(AB$1:AB524)+1,"")</f>
        <v/>
      </c>
      <c r="AC525" s="6" t="str">
        <f>IF($Y525=AC$4,MAX(AC$1:AC524)+1,"")</f>
        <v/>
      </c>
      <c r="AD525" s="6" t="str">
        <f>IF($Y525=AD$4,MAX(AD$1:AD524)+1,"")</f>
        <v/>
      </c>
      <c r="AE525" s="6" t="str">
        <f>IF($Y525=AE$4,MAX(AE$1:AE524)+1,"")</f>
        <v/>
      </c>
      <c r="AF525" s="6" t="str">
        <f>IF($Y525=AF$4,MAX(AF$1:AF524)+1,"")</f>
        <v/>
      </c>
      <c r="AG525" s="6" t="str">
        <f>IF($Y525=AG$4,MAX(AG$1:AG524)+1,"")</f>
        <v/>
      </c>
      <c r="AH525" s="6" t="str">
        <f>IF($Y525=AH$4,MAX(AH$1:AH524)+1,"")</f>
        <v/>
      </c>
      <c r="AI525" s="5">
        <f t="shared" si="124"/>
        <v>0</v>
      </c>
      <c r="AK525" s="6" t="str">
        <f>IF($W525=AK$4,MAX(AK$1:AK524)+1,"")</f>
        <v/>
      </c>
      <c r="AL525" s="6" t="str">
        <f>IF($W525=AL$4,MAX(AL$1:AL524)+1,"")</f>
        <v/>
      </c>
      <c r="AM525" s="6" t="str">
        <f>IF($W525=AM$4,MAX(AM$1:AM524)+1,"")</f>
        <v/>
      </c>
      <c r="AN525" s="6" t="str">
        <f>IF($W525=AN$4,MAX(AN$1:AN524)+1,"")</f>
        <v/>
      </c>
      <c r="AO525" s="6" t="str">
        <f>IF($W525=AO$4,MAX(AO$1:AO524)+1,"")</f>
        <v/>
      </c>
      <c r="AP525" s="6" t="str">
        <f>IF($W525=AP$4,MAX(AP$1:AP524)+1,"")</f>
        <v/>
      </c>
      <c r="AQ525" s="6" t="str">
        <f>IF($W525=AQ$4,MAX(AQ$1:AQ524)+1,"")</f>
        <v/>
      </c>
      <c r="AR525" s="6" t="str">
        <f>IF($W525=AR$4,MAX(AR$1:AR524)+1,"")</f>
        <v/>
      </c>
      <c r="AS525" s="6" t="str">
        <f>IF($W525=AS$4,MAX(AS$1:AS524)+1,"")</f>
        <v/>
      </c>
      <c r="AT525" s="6" t="str">
        <f>IF($W525=AT$4,MAX(AT$1:AT524)+1,"")</f>
        <v/>
      </c>
      <c r="AU525" s="6" t="str">
        <f>IF($W525=AU$4,MAX(AU$1:AU524)+1,"")</f>
        <v/>
      </c>
      <c r="AV525" s="6" t="str">
        <f>IF($W525=AV$4,MAX(AV$1:AV524)+1,"")</f>
        <v/>
      </c>
      <c r="AW525" s="6" t="str">
        <f>IF($W525=AW$4,MAX(AW$1:AW524)+1,"")</f>
        <v/>
      </c>
      <c r="AX525" s="6" t="str">
        <f>IF($W525=AX$4,MAX(AX$1:AX524)+1,"")</f>
        <v/>
      </c>
      <c r="AY525" s="6" t="str">
        <f>IF($W525=AY$4,MAX(AY$1:AY524)+1,"")</f>
        <v/>
      </c>
      <c r="AZ525" s="6" t="str">
        <f>IF($W525=AZ$4,MAX(AZ$1:AZ524)+1,"")</f>
        <v/>
      </c>
      <c r="BA525" s="6" t="str">
        <f>IF($W525=BA$4,MAX(BA$1:BA524)+1,"")</f>
        <v/>
      </c>
      <c r="BB525" s="6" t="str">
        <f>IF($W525=BB$4,MAX(BB$1:BB524)+1,"")</f>
        <v/>
      </c>
      <c r="BC525" s="6" t="str">
        <f>IF($W525=BC$4,MAX(BC$1:BC524)+1,"")</f>
        <v/>
      </c>
      <c r="BD525" s="6" t="str">
        <f>IF($W525=BD$4,MAX(BD$1:BD524)+1,"")</f>
        <v/>
      </c>
      <c r="BE525" s="6" t="str">
        <f>IF($W525=BE$4,MAX(BE$1:BE524)+1,"")</f>
        <v/>
      </c>
      <c r="BF525" s="6" t="str">
        <f>IF($W525=BF$4,MAX(BF$1:BF524)+1,"")</f>
        <v/>
      </c>
      <c r="BG525" s="6" t="str">
        <f>IF($W525=BG$4,MAX(BG$1:BG524)+1,"")</f>
        <v/>
      </c>
      <c r="BH525" s="6" t="str">
        <f>IF($W525=BH$4,MAX(BH$1:BH524)+1,"")</f>
        <v/>
      </c>
      <c r="BI525" s="6" t="str">
        <f>IF($W525=BI$4,MAX(BI$1:BI524)+1,"")</f>
        <v/>
      </c>
      <c r="BJ525" s="6" t="str">
        <f>IF($W525=BJ$4,MAX(BJ$1:BJ524)+1,"")</f>
        <v/>
      </c>
      <c r="BK525" s="6" t="str">
        <f>IF($W525=BK$4,MAX(BK$1:BK524)+1,"")</f>
        <v/>
      </c>
      <c r="BL525" s="6" t="str">
        <f>IF($W525=BL$4,MAX(BL$1:BL524)+1,"")</f>
        <v/>
      </c>
      <c r="BM525" s="6" t="str">
        <f>IF($W525=BM$4,MAX(BM$1:BM524)+1,"")</f>
        <v/>
      </c>
      <c r="BN525" s="6" t="str">
        <f>IF($W525=BN$4,MAX(BN$1:BN524)+1,"")</f>
        <v/>
      </c>
      <c r="BO525" s="6" t="str">
        <f>IF($W525=BO$4,MAX(BO$1:BO524)+1,"")</f>
        <v/>
      </c>
      <c r="BP525" s="6" t="str">
        <f>IF($W525=BP$4,MAX(BP$1:BP524)+1,"")</f>
        <v/>
      </c>
      <c r="BQ525" s="6" t="str">
        <f>IF($W525=BQ$4,MAX(BQ$1:BQ524)+1,"")</f>
        <v/>
      </c>
      <c r="BR525" s="6" t="str">
        <f>IF($W525=BR$4,MAX(BR$1:BR524)+1,"")</f>
        <v/>
      </c>
      <c r="BS525" s="6" t="str">
        <f>IF($W525=BS$4,MAX(BS$1:BS524)+1,"")</f>
        <v/>
      </c>
      <c r="BT525" s="6" t="str">
        <f>IF($W525=BT$4,MAX(BT$1:BT524)+1,"")</f>
        <v/>
      </c>
      <c r="BU525" s="6">
        <f>IF($W525=BU$4,MAX(BU$1:BU524)+1,"")</f>
        <v>5</v>
      </c>
      <c r="BV525" s="6" t="str">
        <f>IF($W525=BV$4,MAX(BV$1:BV524)+1,"")</f>
        <v/>
      </c>
      <c r="BW525" s="6" t="str">
        <f>IF($W525=BW$4,MAX(BW$1:BW524)+1,"")</f>
        <v/>
      </c>
      <c r="BX525" s="6" t="str">
        <f>IF($W525=BX$4,MAX(BX$1:BX524)+1,"")</f>
        <v/>
      </c>
      <c r="BY525" s="6" t="str">
        <f>IF($W525=BY$4,MAX(BY$1:BY524)+1,"")</f>
        <v/>
      </c>
      <c r="BZ525" s="6" t="str">
        <f>IF($W525=BZ$4,MAX(BZ$1:BZ524)+1,"")</f>
        <v/>
      </c>
      <c r="CA525" s="6" t="str">
        <f>IF($W525=CA$4,MAX(CA$1:CA524)+1,"")</f>
        <v/>
      </c>
      <c r="CB525" s="6" t="str">
        <f>IF($W525=CB$4,MAX(CB$1:CB524)+1,"")</f>
        <v/>
      </c>
      <c r="CC525" s="6" t="str">
        <f>IF($W525=CC$4,MAX(CC$1:CC524)+1,"")</f>
        <v/>
      </c>
      <c r="CD525" s="6" t="str">
        <f>IF($W525=CD$4,MAX(CD$1:CD524)+1,"")</f>
        <v/>
      </c>
      <c r="CE525" s="6" t="str">
        <f>IF($W525=CE$4,MAX(CE$1:CE524)+1,"")</f>
        <v/>
      </c>
      <c r="CF525" s="6" t="str">
        <f>IF($W525=CF$4,MAX(CF$1:CF524)+1,"")</f>
        <v/>
      </c>
      <c r="CG525" s="6" t="str">
        <f>IF($W525=CG$4,MAX(CG$1:CG524)+1,"")</f>
        <v/>
      </c>
      <c r="CH525" s="6" t="str">
        <f>IF($W525=CH$4,MAX(CH$1:CH524)+1,"")</f>
        <v/>
      </c>
      <c r="CI525" s="6" t="str">
        <f>IF($W525=CI$4,MAX(CI$1:CI524)+1,"")</f>
        <v/>
      </c>
      <c r="CJ525" s="6" t="str">
        <f>IF($W525=CJ$4,MAX(CJ$1:CJ524)+1,"")</f>
        <v/>
      </c>
      <c r="CK525" s="6" t="str">
        <f>IF($W525=CK$4,MAX(CK$1:CK524)+1,"")</f>
        <v/>
      </c>
      <c r="CL525" s="6" t="str">
        <f>IF($W525=CL$4,MAX(CL$1:CL524)+1,"")</f>
        <v/>
      </c>
      <c r="CM525" s="6" t="str">
        <f>IF($W525=CM$4,MAX(CM$1:CM524)+1,"")</f>
        <v/>
      </c>
      <c r="CN525" s="6" t="str">
        <f>IF($W525=CN$4,MAX(CN$1:CN524)+1,"")</f>
        <v/>
      </c>
      <c r="CO525" s="6" t="str">
        <f>IF($W525=CO$4,MAX(CO$1:CO524)+1,"")</f>
        <v/>
      </c>
      <c r="CP525" s="6" t="str">
        <f>IF($W525=CP$4,MAX(CP$1:CP524)+1,"")</f>
        <v/>
      </c>
      <c r="CQ525" s="6" t="str">
        <f>IF($W525=CQ$4,MAX(CQ$1:CQ524)+1,"")</f>
        <v/>
      </c>
      <c r="CR525" s="6" t="str">
        <f>IF($W525=CR$4,MAX(CR$1:CR524)+1,"")</f>
        <v/>
      </c>
      <c r="CS525" s="6" t="str">
        <f>IF($W525=CS$4,MAX(CS$1:CS524)+1,"")</f>
        <v/>
      </c>
      <c r="CT525" s="5">
        <f t="shared" si="125"/>
        <v>5</v>
      </c>
      <c r="CU525" s="6" t="str">
        <f t="shared" si="126"/>
        <v>1709901813541</v>
      </c>
      <c r="CV525" s="5" t="str">
        <f t="shared" si="127"/>
        <v>นางสาว</v>
      </c>
      <c r="CW525" s="5" t="str" cm="1">
        <f t="array" ref="CW525">RIGHT(F525,MIN(LEN(SUBSTITUTE(F525,รายชื่อนักเรียนแยกห้อง!$AD$5:$AD$8,""))))</f>
        <v>ปิยธิดา</v>
      </c>
      <c r="CX525" s="6" t="str">
        <f t="shared" si="128"/>
        <v/>
      </c>
      <c r="CY525" s="6">
        <f t="shared" si="129"/>
        <v>0</v>
      </c>
      <c r="CZ525" s="5" t="str">
        <f t="shared" si="130"/>
        <v>มัธยมศึกษาปีที่ 4/1-</v>
      </c>
      <c r="DA525" s="5" t="str">
        <f t="shared" si="131"/>
        <v>มัธยมศึกษาปีที่ 4/1-0</v>
      </c>
      <c r="DB525" s="5" t="s">
        <v>2936</v>
      </c>
      <c r="DC525" s="6" t="str">
        <f>IF(DB525="วิทย์-คณิต (เตรียมวิศวะ)",MAX($DC$1:DC524)+1,"")</f>
        <v/>
      </c>
      <c r="DD525" s="6">
        <f>IF(DB525="วิทย์-คณิต (วิทยาศาสตร์สุขภาพ)",MAX($DD$1:DD524)+1,"")</f>
        <v>11</v>
      </c>
      <c r="DE525" s="6" t="str">
        <f>IF(DB525="ศิลป์การจัดการธุรกิจการค้าสมัยใหม่",MAX($DE$1:DE524)+1,"")</f>
        <v/>
      </c>
      <c r="DF525" s="6" t="str">
        <f>IF(DB525="ศิลป์ภาษาจีนเพื่อธุรกิจ 4.0",MAX($DF$1:DF524)+1,"")</f>
        <v/>
      </c>
      <c r="DG525" s="6" t="str">
        <f>IF(DB525="ศิลป์ภาษาอังกฤษเพื่อการสื่อสารธุรกิจ",MAX($DG$1:DG524)+1,"")</f>
        <v/>
      </c>
      <c r="DH525" s="6" t="str">
        <f>IF(DB525="นวัตกรรมการจัดการเกษตร",MAX($DH$1:DH524)+1,"")</f>
        <v/>
      </c>
      <c r="DI525" s="5">
        <f t="shared" si="132"/>
        <v>11</v>
      </c>
      <c r="DJ525" s="5" t="str">
        <f t="shared" si="133"/>
        <v>มัธยมศึกษาปีที่ 4/1-32</v>
      </c>
      <c r="DK525" s="5" t="str">
        <f t="shared" si="134"/>
        <v>วิทย์-คณิต (วิทยาศาสตร์สุขภาพ)-11</v>
      </c>
      <c r="DL525" s="5" t="str">
        <f t="shared" si="135"/>
        <v>มัธยมศึกษาปีที่ 4</v>
      </c>
    </row>
    <row r="526" spans="1:116">
      <c r="A526" s="5" t="str">
        <f t="shared" si="121"/>
        <v>มัธยมศึกษาปีที่ 4/1-33</v>
      </c>
      <c r="B526" s="5" t="str">
        <f t="shared" si="122"/>
        <v>ช68407-9</v>
      </c>
      <c r="C526" s="5" t="str">
        <f t="shared" si="123"/>
        <v>วิทย์-คณิต (วิทยาศาสตร์สุขภาพ)-12</v>
      </c>
      <c r="D526" s="8">
        <v>33</v>
      </c>
      <c r="E526" s="9" t="s">
        <v>2105</v>
      </c>
      <c r="F526" s="3" t="s">
        <v>2165</v>
      </c>
      <c r="G526" s="3" t="s">
        <v>2166</v>
      </c>
      <c r="H526" s="11">
        <v>1</v>
      </c>
      <c r="I526" s="11">
        <v>7</v>
      </c>
      <c r="J526" s="11">
        <v>0</v>
      </c>
      <c r="K526" s="11">
        <v>9</v>
      </c>
      <c r="L526" s="11">
        <v>9</v>
      </c>
      <c r="M526" s="11">
        <v>0</v>
      </c>
      <c r="N526" s="11">
        <v>1</v>
      </c>
      <c r="O526" s="11">
        <v>8</v>
      </c>
      <c r="P526" s="11">
        <v>1</v>
      </c>
      <c r="Q526" s="11">
        <v>0</v>
      </c>
      <c r="R526" s="11">
        <v>2</v>
      </c>
      <c r="S526" s="11">
        <v>5</v>
      </c>
      <c r="T526" s="11">
        <v>8</v>
      </c>
      <c r="U526" s="11" t="s">
        <v>309</v>
      </c>
      <c r="W526" s="6" t="str">
        <f>IF(X526="","",IF(X526=รายชื่อชมรม!$B$33,รายชื่อชมรม!$A$33,IF(X526=รายชื่อชมรม!$B$34,รายชื่อชมรม!$A$34,IF(X526=รายชื่อชมรม!$B$35,รายชื่อชมรม!$A$35,IF(X526=รายชื่อชมรม!$B$36,รายชื่อชมรม!$A$36,IF(X526=รายชื่อชมรม!$B$37,รายชื่อชมรม!$A$37,IF(X526=รายชื่อชมรม!$B$38,รายชื่อชมรม!$A$38,IF(X526=รายชื่อชมรม!$B$39,รายชื่อชมรม!$A$39,IF(X526=รายชื่อชมรม!$B$40,รายชื่อชมรม!$A$40,IF(X526=รายชื่อชมรม!$B$41,รายชื่อชมรม!$A$41,IF(X526=รายชื่อชมรม!$B$42,รายชื่อชมรม!$A$42,"-")))))))))))</f>
        <v>ช68407</v>
      </c>
      <c r="X526" s="6" t="s">
        <v>1541</v>
      </c>
      <c r="Y526" s="6" t="str">
        <f>IF(W526=0,"",IF(W526="-","",IF(W526="","",VLOOKUP(W526,รายชื่อชมรม!$A$3:$F$83,3,FALSE))))</f>
        <v>สิบเอกชัยวัฒน์  เรืองไกรศิลป์</v>
      </c>
      <c r="Z526" s="6" t="str">
        <f>IF(Y526=$Z$4,MAX(Z$1:$Z525)+1,"")</f>
        <v/>
      </c>
      <c r="AA526" s="6" t="str">
        <f>IF($Y526=AA$4,MAX(AA$1:AA525)+1,"")</f>
        <v/>
      </c>
      <c r="AB526" s="6" t="str">
        <f>IF($Y526=AB$4,MAX(AB$1:AB525)+1,"")</f>
        <v/>
      </c>
      <c r="AC526" s="6" t="str">
        <f>IF($Y526=AC$4,MAX(AC$1:AC525)+1,"")</f>
        <v/>
      </c>
      <c r="AD526" s="6" t="str">
        <f>IF($Y526=AD$4,MAX(AD$1:AD525)+1,"")</f>
        <v/>
      </c>
      <c r="AE526" s="6" t="str">
        <f>IF($Y526=AE$4,MAX(AE$1:AE525)+1,"")</f>
        <v/>
      </c>
      <c r="AF526" s="6" t="str">
        <f>IF($Y526=AF$4,MAX(AF$1:AF525)+1,"")</f>
        <v/>
      </c>
      <c r="AG526" s="6" t="str">
        <f>IF($Y526=AG$4,MAX(AG$1:AG525)+1,"")</f>
        <v/>
      </c>
      <c r="AH526" s="6" t="str">
        <f>IF($Y526=AH$4,MAX(AH$1:AH525)+1,"")</f>
        <v/>
      </c>
      <c r="AI526" s="5">
        <f t="shared" si="124"/>
        <v>0</v>
      </c>
      <c r="AK526" s="6" t="str">
        <f>IF($W526=AK$4,MAX(AK$1:AK525)+1,"")</f>
        <v/>
      </c>
      <c r="AL526" s="6" t="str">
        <f>IF($W526=AL$4,MAX(AL$1:AL525)+1,"")</f>
        <v/>
      </c>
      <c r="AM526" s="6" t="str">
        <f>IF($W526=AM$4,MAX(AM$1:AM525)+1,"")</f>
        <v/>
      </c>
      <c r="AN526" s="6" t="str">
        <f>IF($W526=AN$4,MAX(AN$1:AN525)+1,"")</f>
        <v/>
      </c>
      <c r="AO526" s="6" t="str">
        <f>IF($W526=AO$4,MAX(AO$1:AO525)+1,"")</f>
        <v/>
      </c>
      <c r="AP526" s="6" t="str">
        <f>IF($W526=AP$4,MAX(AP$1:AP525)+1,"")</f>
        <v/>
      </c>
      <c r="AQ526" s="6" t="str">
        <f>IF($W526=AQ$4,MAX(AQ$1:AQ525)+1,"")</f>
        <v/>
      </c>
      <c r="AR526" s="6" t="str">
        <f>IF($W526=AR$4,MAX(AR$1:AR525)+1,"")</f>
        <v/>
      </c>
      <c r="AS526" s="6" t="str">
        <f>IF($W526=AS$4,MAX(AS$1:AS525)+1,"")</f>
        <v/>
      </c>
      <c r="AT526" s="6" t="str">
        <f>IF($W526=AT$4,MAX(AT$1:AT525)+1,"")</f>
        <v/>
      </c>
      <c r="AU526" s="6" t="str">
        <f>IF($W526=AU$4,MAX(AU$1:AU525)+1,"")</f>
        <v/>
      </c>
      <c r="AV526" s="6" t="str">
        <f>IF($W526=AV$4,MAX(AV$1:AV525)+1,"")</f>
        <v/>
      </c>
      <c r="AW526" s="6" t="str">
        <f>IF($W526=AW$4,MAX(AW$1:AW525)+1,"")</f>
        <v/>
      </c>
      <c r="AX526" s="6" t="str">
        <f>IF($W526=AX$4,MAX(AX$1:AX525)+1,"")</f>
        <v/>
      </c>
      <c r="AY526" s="6" t="str">
        <f>IF($W526=AY$4,MAX(AY$1:AY525)+1,"")</f>
        <v/>
      </c>
      <c r="AZ526" s="6" t="str">
        <f>IF($W526=AZ$4,MAX(AZ$1:AZ525)+1,"")</f>
        <v/>
      </c>
      <c r="BA526" s="6" t="str">
        <f>IF($W526=BA$4,MAX(BA$1:BA525)+1,"")</f>
        <v/>
      </c>
      <c r="BB526" s="6" t="str">
        <f>IF($W526=BB$4,MAX(BB$1:BB525)+1,"")</f>
        <v/>
      </c>
      <c r="BC526" s="6" t="str">
        <f>IF($W526=BC$4,MAX(BC$1:BC525)+1,"")</f>
        <v/>
      </c>
      <c r="BD526" s="6" t="str">
        <f>IF($W526=BD$4,MAX(BD$1:BD525)+1,"")</f>
        <v/>
      </c>
      <c r="BE526" s="6" t="str">
        <f>IF($W526=BE$4,MAX(BE$1:BE525)+1,"")</f>
        <v/>
      </c>
      <c r="BF526" s="6" t="str">
        <f>IF($W526=BF$4,MAX(BF$1:BF525)+1,"")</f>
        <v/>
      </c>
      <c r="BG526" s="6" t="str">
        <f>IF($W526=BG$4,MAX(BG$1:BG525)+1,"")</f>
        <v/>
      </c>
      <c r="BH526" s="6" t="str">
        <f>IF($W526=BH$4,MAX(BH$1:BH525)+1,"")</f>
        <v/>
      </c>
      <c r="BI526" s="6" t="str">
        <f>IF($W526=BI$4,MAX(BI$1:BI525)+1,"")</f>
        <v/>
      </c>
      <c r="BJ526" s="6" t="str">
        <f>IF($W526=BJ$4,MAX(BJ$1:BJ525)+1,"")</f>
        <v/>
      </c>
      <c r="BK526" s="6" t="str">
        <f>IF($W526=BK$4,MAX(BK$1:BK525)+1,"")</f>
        <v/>
      </c>
      <c r="BL526" s="6" t="str">
        <f>IF($W526=BL$4,MAX(BL$1:BL525)+1,"")</f>
        <v/>
      </c>
      <c r="BM526" s="6" t="str">
        <f>IF($W526=BM$4,MAX(BM$1:BM525)+1,"")</f>
        <v/>
      </c>
      <c r="BN526" s="6" t="str">
        <f>IF($W526=BN$4,MAX(BN$1:BN525)+1,"")</f>
        <v/>
      </c>
      <c r="BO526" s="6" t="str">
        <f>IF($W526=BO$4,MAX(BO$1:BO525)+1,"")</f>
        <v/>
      </c>
      <c r="BP526" s="6" t="str">
        <f>IF($W526=BP$4,MAX(BP$1:BP525)+1,"")</f>
        <v/>
      </c>
      <c r="BQ526" s="6" t="str">
        <f>IF($W526=BQ$4,MAX(BQ$1:BQ525)+1,"")</f>
        <v/>
      </c>
      <c r="BR526" s="6" t="str">
        <f>IF($W526=BR$4,MAX(BR$1:BR525)+1,"")</f>
        <v/>
      </c>
      <c r="BS526" s="6" t="str">
        <f>IF($W526=BS$4,MAX(BS$1:BS525)+1,"")</f>
        <v/>
      </c>
      <c r="BT526" s="6" t="str">
        <f>IF($W526=BT$4,MAX(BT$1:BT525)+1,"")</f>
        <v/>
      </c>
      <c r="BU526" s="6" t="str">
        <f>IF($W526=BU$4,MAX(BU$1:BU525)+1,"")</f>
        <v/>
      </c>
      <c r="BV526" s="6">
        <f>IF($W526=BV$4,MAX(BV$1:BV525)+1,"")</f>
        <v>9</v>
      </c>
      <c r="BW526" s="6" t="str">
        <f>IF($W526=BW$4,MAX(BW$1:BW525)+1,"")</f>
        <v/>
      </c>
      <c r="BX526" s="6" t="str">
        <f>IF($W526=BX$4,MAX(BX$1:BX525)+1,"")</f>
        <v/>
      </c>
      <c r="BY526" s="6" t="str">
        <f>IF($W526=BY$4,MAX(BY$1:BY525)+1,"")</f>
        <v/>
      </c>
      <c r="BZ526" s="6" t="str">
        <f>IF($W526=BZ$4,MAX(BZ$1:BZ525)+1,"")</f>
        <v/>
      </c>
      <c r="CA526" s="6" t="str">
        <f>IF($W526=CA$4,MAX(CA$1:CA525)+1,"")</f>
        <v/>
      </c>
      <c r="CB526" s="6" t="str">
        <f>IF($W526=CB$4,MAX(CB$1:CB525)+1,"")</f>
        <v/>
      </c>
      <c r="CC526" s="6" t="str">
        <f>IF($W526=CC$4,MAX(CC$1:CC525)+1,"")</f>
        <v/>
      </c>
      <c r="CD526" s="6" t="str">
        <f>IF($W526=CD$4,MAX(CD$1:CD525)+1,"")</f>
        <v/>
      </c>
      <c r="CE526" s="6" t="str">
        <f>IF($W526=CE$4,MAX(CE$1:CE525)+1,"")</f>
        <v/>
      </c>
      <c r="CF526" s="6" t="str">
        <f>IF($W526=CF$4,MAX(CF$1:CF525)+1,"")</f>
        <v/>
      </c>
      <c r="CG526" s="6" t="str">
        <f>IF($W526=CG$4,MAX(CG$1:CG525)+1,"")</f>
        <v/>
      </c>
      <c r="CH526" s="6" t="str">
        <f>IF($W526=CH$4,MAX(CH$1:CH525)+1,"")</f>
        <v/>
      </c>
      <c r="CI526" s="6" t="str">
        <f>IF($W526=CI$4,MAX(CI$1:CI525)+1,"")</f>
        <v/>
      </c>
      <c r="CJ526" s="6" t="str">
        <f>IF($W526=CJ$4,MAX(CJ$1:CJ525)+1,"")</f>
        <v/>
      </c>
      <c r="CK526" s="6" t="str">
        <f>IF($W526=CK$4,MAX(CK$1:CK525)+1,"")</f>
        <v/>
      </c>
      <c r="CL526" s="6" t="str">
        <f>IF($W526=CL$4,MAX(CL$1:CL525)+1,"")</f>
        <v/>
      </c>
      <c r="CM526" s="6" t="str">
        <f>IF($W526=CM$4,MAX(CM$1:CM525)+1,"")</f>
        <v/>
      </c>
      <c r="CN526" s="6" t="str">
        <f>IF($W526=CN$4,MAX(CN$1:CN525)+1,"")</f>
        <v/>
      </c>
      <c r="CO526" s="6" t="str">
        <f>IF($W526=CO$4,MAX(CO$1:CO525)+1,"")</f>
        <v/>
      </c>
      <c r="CP526" s="6" t="str">
        <f>IF($W526=CP$4,MAX(CP$1:CP525)+1,"")</f>
        <v/>
      </c>
      <c r="CQ526" s="6" t="str">
        <f>IF($W526=CQ$4,MAX(CQ$1:CQ525)+1,"")</f>
        <v/>
      </c>
      <c r="CR526" s="6" t="str">
        <f>IF($W526=CR$4,MAX(CR$1:CR525)+1,"")</f>
        <v/>
      </c>
      <c r="CS526" s="6" t="str">
        <f>IF($W526=CS$4,MAX(CS$1:CS525)+1,"")</f>
        <v/>
      </c>
      <c r="CT526" s="5">
        <f t="shared" si="125"/>
        <v>9</v>
      </c>
      <c r="CU526" s="6" t="str">
        <f t="shared" si="126"/>
        <v>1709901810258</v>
      </c>
      <c r="CV526" s="5" t="str">
        <f t="shared" si="127"/>
        <v>นางสาว</v>
      </c>
      <c r="CW526" s="5" t="str" cm="1">
        <f t="array" ref="CW526">RIGHT(F526,MIN(LEN(SUBSTITUTE(F526,รายชื่อนักเรียนแยกห้อง!$AD$5:$AD$8,""))))</f>
        <v>ปทิตา</v>
      </c>
      <c r="CX526" s="6" t="str">
        <f t="shared" si="128"/>
        <v/>
      </c>
      <c r="CY526" s="6">
        <f t="shared" si="129"/>
        <v>0</v>
      </c>
      <c r="CZ526" s="5" t="str">
        <f t="shared" si="130"/>
        <v>มัธยมศึกษาปีที่ 4/1-</v>
      </c>
      <c r="DA526" s="5" t="str">
        <f t="shared" si="131"/>
        <v>มัธยมศึกษาปีที่ 4/1-0</v>
      </c>
      <c r="DB526" s="5" t="s">
        <v>2936</v>
      </c>
      <c r="DC526" s="6" t="str">
        <f>IF(DB526="วิทย์-คณิต (เตรียมวิศวะ)",MAX($DC$1:DC525)+1,"")</f>
        <v/>
      </c>
      <c r="DD526" s="6">
        <f>IF(DB526="วิทย์-คณิต (วิทยาศาสตร์สุขภาพ)",MAX($DD$1:DD525)+1,"")</f>
        <v>12</v>
      </c>
      <c r="DE526" s="6" t="str">
        <f>IF(DB526="ศิลป์การจัดการธุรกิจการค้าสมัยใหม่",MAX($DE$1:DE525)+1,"")</f>
        <v/>
      </c>
      <c r="DF526" s="6" t="str">
        <f>IF(DB526="ศิลป์ภาษาจีนเพื่อธุรกิจ 4.0",MAX($DF$1:DF525)+1,"")</f>
        <v/>
      </c>
      <c r="DG526" s="6" t="str">
        <f>IF(DB526="ศิลป์ภาษาอังกฤษเพื่อการสื่อสารธุรกิจ",MAX($DG$1:DG525)+1,"")</f>
        <v/>
      </c>
      <c r="DH526" s="6" t="str">
        <f>IF(DB526="นวัตกรรมการจัดการเกษตร",MAX($DH$1:DH525)+1,"")</f>
        <v/>
      </c>
      <c r="DI526" s="5">
        <f t="shared" si="132"/>
        <v>12</v>
      </c>
      <c r="DJ526" s="5" t="str">
        <f t="shared" si="133"/>
        <v>มัธยมศึกษาปีที่ 4/1-33</v>
      </c>
      <c r="DK526" s="5" t="str">
        <f t="shared" si="134"/>
        <v>วิทย์-คณิต (วิทยาศาสตร์สุขภาพ)-12</v>
      </c>
      <c r="DL526" s="5" t="str">
        <f t="shared" si="135"/>
        <v>มัธยมศึกษาปีที่ 4</v>
      </c>
    </row>
    <row r="527" spans="1:116">
      <c r="A527" s="5" t="str">
        <f t="shared" si="121"/>
        <v>มัธยมศึกษาปีที่ 4/1-34</v>
      </c>
      <c r="B527" s="5" t="str">
        <f t="shared" si="122"/>
        <v>ช68401-6</v>
      </c>
      <c r="C527" s="5" t="str">
        <f t="shared" si="123"/>
        <v>วิทย์-คณิต (เตรียมวิศวะ)-10</v>
      </c>
      <c r="D527" s="8">
        <v>34</v>
      </c>
      <c r="E527" s="9" t="s">
        <v>2108</v>
      </c>
      <c r="F527" s="3" t="s">
        <v>2168</v>
      </c>
      <c r="G527" s="3" t="s">
        <v>2169</v>
      </c>
      <c r="H527" s="11">
        <v>1</v>
      </c>
      <c r="I527" s="11">
        <v>7</v>
      </c>
      <c r="J527" s="11">
        <v>0</v>
      </c>
      <c r="K527" s="11">
        <v>9</v>
      </c>
      <c r="L527" s="11">
        <v>9</v>
      </c>
      <c r="M527" s="11">
        <v>0</v>
      </c>
      <c r="N527" s="11">
        <v>1</v>
      </c>
      <c r="O527" s="11">
        <v>8</v>
      </c>
      <c r="P527" s="11">
        <v>1</v>
      </c>
      <c r="Q527" s="11">
        <v>4</v>
      </c>
      <c r="R527" s="11">
        <v>4</v>
      </c>
      <c r="S527" s="11">
        <v>1</v>
      </c>
      <c r="T527" s="11">
        <v>5</v>
      </c>
      <c r="U527" s="11" t="s">
        <v>309</v>
      </c>
      <c r="W527" s="6" t="str">
        <f>IF(X527="","",IF(X527=รายชื่อชมรม!$B$33,รายชื่อชมรม!$A$33,IF(X527=รายชื่อชมรม!$B$34,รายชื่อชมรม!$A$34,IF(X527=รายชื่อชมรม!$B$35,รายชื่อชมรม!$A$35,IF(X527=รายชื่อชมรม!$B$36,รายชื่อชมรม!$A$36,IF(X527=รายชื่อชมรม!$B$37,รายชื่อชมรม!$A$37,IF(X527=รายชื่อชมรม!$B$38,รายชื่อชมรม!$A$38,IF(X527=รายชื่อชมรม!$B$39,รายชื่อชมรม!$A$39,IF(X527=รายชื่อชมรม!$B$40,รายชื่อชมรม!$A$40,IF(X527=รายชื่อชมรม!$B$41,รายชื่อชมรม!$A$41,IF(X527=รายชื่อชมรม!$B$42,รายชื่อชมรม!$A$42,"-")))))))))))</f>
        <v>ช68401</v>
      </c>
      <c r="X527" s="6" t="s">
        <v>2327</v>
      </c>
      <c r="Y527" s="6" t="str">
        <f>IF(W527=0,"",IF(W527="-","",IF(W527="","",VLOOKUP(W527,รายชื่อชมรม!$A$3:$F$83,3,FALSE))))</f>
        <v>นางสาวศิลป์ศุภา  คุสินธุ์</v>
      </c>
      <c r="Z527" s="6" t="str">
        <f>IF(Y527=$Z$4,MAX(Z$1:$Z526)+1,"")</f>
        <v/>
      </c>
      <c r="AA527" s="6" t="str">
        <f>IF($Y527=AA$4,MAX(AA$1:AA526)+1,"")</f>
        <v/>
      </c>
      <c r="AB527" s="6" t="str">
        <f>IF($Y527=AB$4,MAX(AB$1:AB526)+1,"")</f>
        <v/>
      </c>
      <c r="AC527" s="6" t="str">
        <f>IF($Y527=AC$4,MAX(AC$1:AC526)+1,"")</f>
        <v/>
      </c>
      <c r="AD527" s="6" t="str">
        <f>IF($Y527=AD$4,MAX(AD$1:AD526)+1,"")</f>
        <v/>
      </c>
      <c r="AE527" s="6" t="str">
        <f>IF($Y527=AE$4,MAX(AE$1:AE526)+1,"")</f>
        <v/>
      </c>
      <c r="AF527" s="6" t="str">
        <f>IF($Y527=AF$4,MAX(AF$1:AF526)+1,"")</f>
        <v/>
      </c>
      <c r="AG527" s="6" t="str">
        <f>IF($Y527=AG$4,MAX(AG$1:AG526)+1,"")</f>
        <v/>
      </c>
      <c r="AH527" s="6" t="str">
        <f>IF($Y527=AH$4,MAX(AH$1:AH526)+1,"")</f>
        <v/>
      </c>
      <c r="AI527" s="5">
        <f t="shared" si="124"/>
        <v>0</v>
      </c>
      <c r="AK527" s="6" t="str">
        <f>IF($W527=AK$4,MAX(AK$1:AK526)+1,"")</f>
        <v/>
      </c>
      <c r="AL527" s="6" t="str">
        <f>IF($W527=AL$4,MAX(AL$1:AL526)+1,"")</f>
        <v/>
      </c>
      <c r="AM527" s="6" t="str">
        <f>IF($W527=AM$4,MAX(AM$1:AM526)+1,"")</f>
        <v/>
      </c>
      <c r="AN527" s="6" t="str">
        <f>IF($W527=AN$4,MAX(AN$1:AN526)+1,"")</f>
        <v/>
      </c>
      <c r="AO527" s="6" t="str">
        <f>IF($W527=AO$4,MAX(AO$1:AO526)+1,"")</f>
        <v/>
      </c>
      <c r="AP527" s="6" t="str">
        <f>IF($W527=AP$4,MAX(AP$1:AP526)+1,"")</f>
        <v/>
      </c>
      <c r="AQ527" s="6" t="str">
        <f>IF($W527=AQ$4,MAX(AQ$1:AQ526)+1,"")</f>
        <v/>
      </c>
      <c r="AR527" s="6" t="str">
        <f>IF($W527=AR$4,MAX(AR$1:AR526)+1,"")</f>
        <v/>
      </c>
      <c r="AS527" s="6" t="str">
        <f>IF($W527=AS$4,MAX(AS$1:AS526)+1,"")</f>
        <v/>
      </c>
      <c r="AT527" s="6" t="str">
        <f>IF($W527=AT$4,MAX(AT$1:AT526)+1,"")</f>
        <v/>
      </c>
      <c r="AU527" s="6" t="str">
        <f>IF($W527=AU$4,MAX(AU$1:AU526)+1,"")</f>
        <v/>
      </c>
      <c r="AV527" s="6" t="str">
        <f>IF($W527=AV$4,MAX(AV$1:AV526)+1,"")</f>
        <v/>
      </c>
      <c r="AW527" s="6" t="str">
        <f>IF($W527=AW$4,MAX(AW$1:AW526)+1,"")</f>
        <v/>
      </c>
      <c r="AX527" s="6" t="str">
        <f>IF($W527=AX$4,MAX(AX$1:AX526)+1,"")</f>
        <v/>
      </c>
      <c r="AY527" s="6" t="str">
        <f>IF($W527=AY$4,MAX(AY$1:AY526)+1,"")</f>
        <v/>
      </c>
      <c r="AZ527" s="6" t="str">
        <f>IF($W527=AZ$4,MAX(AZ$1:AZ526)+1,"")</f>
        <v/>
      </c>
      <c r="BA527" s="6" t="str">
        <f>IF($W527=BA$4,MAX(BA$1:BA526)+1,"")</f>
        <v/>
      </c>
      <c r="BB527" s="6" t="str">
        <f>IF($W527=BB$4,MAX(BB$1:BB526)+1,"")</f>
        <v/>
      </c>
      <c r="BC527" s="6" t="str">
        <f>IF($W527=BC$4,MAX(BC$1:BC526)+1,"")</f>
        <v/>
      </c>
      <c r="BD527" s="6" t="str">
        <f>IF($W527=BD$4,MAX(BD$1:BD526)+1,"")</f>
        <v/>
      </c>
      <c r="BE527" s="6" t="str">
        <f>IF($W527=BE$4,MAX(BE$1:BE526)+1,"")</f>
        <v/>
      </c>
      <c r="BF527" s="6" t="str">
        <f>IF($W527=BF$4,MAX(BF$1:BF526)+1,"")</f>
        <v/>
      </c>
      <c r="BG527" s="6" t="str">
        <f>IF($W527=BG$4,MAX(BG$1:BG526)+1,"")</f>
        <v/>
      </c>
      <c r="BH527" s="6" t="str">
        <f>IF($W527=BH$4,MAX(BH$1:BH526)+1,"")</f>
        <v/>
      </c>
      <c r="BI527" s="6" t="str">
        <f>IF($W527=BI$4,MAX(BI$1:BI526)+1,"")</f>
        <v/>
      </c>
      <c r="BJ527" s="6" t="str">
        <f>IF($W527=BJ$4,MAX(BJ$1:BJ526)+1,"")</f>
        <v/>
      </c>
      <c r="BK527" s="6" t="str">
        <f>IF($W527=BK$4,MAX(BK$1:BK526)+1,"")</f>
        <v/>
      </c>
      <c r="BL527" s="6" t="str">
        <f>IF($W527=BL$4,MAX(BL$1:BL526)+1,"")</f>
        <v/>
      </c>
      <c r="BM527" s="6" t="str">
        <f>IF($W527=BM$4,MAX(BM$1:BM526)+1,"")</f>
        <v/>
      </c>
      <c r="BN527" s="6" t="str">
        <f>IF($W527=BN$4,MAX(BN$1:BN526)+1,"")</f>
        <v/>
      </c>
      <c r="BO527" s="6" t="str">
        <f>IF($W527=BO$4,MAX(BO$1:BO526)+1,"")</f>
        <v/>
      </c>
      <c r="BP527" s="6">
        <f>IF($W527=BP$4,MAX(BP$1:BP526)+1,"")</f>
        <v>6</v>
      </c>
      <c r="BQ527" s="6" t="str">
        <f>IF($W527=BQ$4,MAX(BQ$1:BQ526)+1,"")</f>
        <v/>
      </c>
      <c r="BR527" s="6" t="str">
        <f>IF($W527=BR$4,MAX(BR$1:BR526)+1,"")</f>
        <v/>
      </c>
      <c r="BS527" s="6" t="str">
        <f>IF($W527=BS$4,MAX(BS$1:BS526)+1,"")</f>
        <v/>
      </c>
      <c r="BT527" s="6" t="str">
        <f>IF($W527=BT$4,MAX(BT$1:BT526)+1,"")</f>
        <v/>
      </c>
      <c r="BU527" s="6" t="str">
        <f>IF($W527=BU$4,MAX(BU$1:BU526)+1,"")</f>
        <v/>
      </c>
      <c r="BV527" s="6" t="str">
        <f>IF($W527=BV$4,MAX(BV$1:BV526)+1,"")</f>
        <v/>
      </c>
      <c r="BW527" s="6" t="str">
        <f>IF($W527=BW$4,MAX(BW$1:BW526)+1,"")</f>
        <v/>
      </c>
      <c r="BX527" s="6" t="str">
        <f>IF($W527=BX$4,MAX(BX$1:BX526)+1,"")</f>
        <v/>
      </c>
      <c r="BY527" s="6" t="str">
        <f>IF($W527=BY$4,MAX(BY$1:BY526)+1,"")</f>
        <v/>
      </c>
      <c r="BZ527" s="6" t="str">
        <f>IF($W527=BZ$4,MAX(BZ$1:BZ526)+1,"")</f>
        <v/>
      </c>
      <c r="CA527" s="6" t="str">
        <f>IF($W527=CA$4,MAX(CA$1:CA526)+1,"")</f>
        <v/>
      </c>
      <c r="CB527" s="6" t="str">
        <f>IF($W527=CB$4,MAX(CB$1:CB526)+1,"")</f>
        <v/>
      </c>
      <c r="CC527" s="6" t="str">
        <f>IF($W527=CC$4,MAX(CC$1:CC526)+1,"")</f>
        <v/>
      </c>
      <c r="CD527" s="6" t="str">
        <f>IF($W527=CD$4,MAX(CD$1:CD526)+1,"")</f>
        <v/>
      </c>
      <c r="CE527" s="6" t="str">
        <f>IF($W527=CE$4,MAX(CE$1:CE526)+1,"")</f>
        <v/>
      </c>
      <c r="CF527" s="6" t="str">
        <f>IF($W527=CF$4,MAX(CF$1:CF526)+1,"")</f>
        <v/>
      </c>
      <c r="CG527" s="6" t="str">
        <f>IF($W527=CG$4,MAX(CG$1:CG526)+1,"")</f>
        <v/>
      </c>
      <c r="CH527" s="6" t="str">
        <f>IF($W527=CH$4,MAX(CH$1:CH526)+1,"")</f>
        <v/>
      </c>
      <c r="CI527" s="6" t="str">
        <f>IF($W527=CI$4,MAX(CI$1:CI526)+1,"")</f>
        <v/>
      </c>
      <c r="CJ527" s="6" t="str">
        <f>IF($W527=CJ$4,MAX(CJ$1:CJ526)+1,"")</f>
        <v/>
      </c>
      <c r="CK527" s="6" t="str">
        <f>IF($W527=CK$4,MAX(CK$1:CK526)+1,"")</f>
        <v/>
      </c>
      <c r="CL527" s="6" t="str">
        <f>IF($W527=CL$4,MAX(CL$1:CL526)+1,"")</f>
        <v/>
      </c>
      <c r="CM527" s="6" t="str">
        <f>IF($W527=CM$4,MAX(CM$1:CM526)+1,"")</f>
        <v/>
      </c>
      <c r="CN527" s="6" t="str">
        <f>IF($W527=CN$4,MAX(CN$1:CN526)+1,"")</f>
        <v/>
      </c>
      <c r="CO527" s="6" t="str">
        <f>IF($W527=CO$4,MAX(CO$1:CO526)+1,"")</f>
        <v/>
      </c>
      <c r="CP527" s="6" t="str">
        <f>IF($W527=CP$4,MAX(CP$1:CP526)+1,"")</f>
        <v/>
      </c>
      <c r="CQ527" s="6" t="str">
        <f>IF($W527=CQ$4,MAX(CQ$1:CQ526)+1,"")</f>
        <v/>
      </c>
      <c r="CR527" s="6" t="str">
        <f>IF($W527=CR$4,MAX(CR$1:CR526)+1,"")</f>
        <v/>
      </c>
      <c r="CS527" s="6" t="str">
        <f>IF($W527=CS$4,MAX(CS$1:CS526)+1,"")</f>
        <v/>
      </c>
      <c r="CT527" s="5">
        <f t="shared" si="125"/>
        <v>6</v>
      </c>
      <c r="CU527" s="6" t="str">
        <f t="shared" si="126"/>
        <v>1709901814415</v>
      </c>
      <c r="CV527" s="5" t="str">
        <f t="shared" si="127"/>
        <v>นางสาว</v>
      </c>
      <c r="CW527" s="5" t="str" cm="1">
        <f t="array" ref="CW527">RIGHT(F527,MIN(LEN(SUBSTITUTE(F527,รายชื่อนักเรียนแยกห้อง!$AD$5:$AD$8,""))))</f>
        <v>ชนกนันท์</v>
      </c>
      <c r="CX527" s="6" t="str">
        <f t="shared" si="128"/>
        <v/>
      </c>
      <c r="CY527" s="6">
        <f t="shared" si="129"/>
        <v>0</v>
      </c>
      <c r="CZ527" s="5" t="str">
        <f t="shared" si="130"/>
        <v>มัธยมศึกษาปีที่ 4/1-</v>
      </c>
      <c r="DA527" s="5" t="str">
        <f t="shared" si="131"/>
        <v>มัธยมศึกษาปีที่ 4/1-0</v>
      </c>
      <c r="DB527" s="6" t="s">
        <v>2941</v>
      </c>
      <c r="DC527" s="6">
        <f>IF(DB527="วิทย์-คณิต (เตรียมวิศวะ)",MAX($DC$1:DC526)+1,"")</f>
        <v>10</v>
      </c>
      <c r="DD527" s="6" t="str">
        <f>IF(DB527="วิทย์-คณิต (วิทยาศาสตร์สุขภาพ)",MAX($DD$1:DD526)+1,"")</f>
        <v/>
      </c>
      <c r="DE527" s="6" t="str">
        <f>IF(DB527="ศิลป์การจัดการธุรกิจการค้าสมัยใหม่",MAX($DE$1:DE526)+1,"")</f>
        <v/>
      </c>
      <c r="DF527" s="6" t="str">
        <f>IF(DB527="ศิลป์ภาษาจีนเพื่อธุรกิจ 4.0",MAX($DF$1:DF526)+1,"")</f>
        <v/>
      </c>
      <c r="DG527" s="6" t="str">
        <f>IF(DB527="ศิลป์ภาษาอังกฤษเพื่อการสื่อสารธุรกิจ",MAX($DG$1:DG526)+1,"")</f>
        <v/>
      </c>
      <c r="DH527" s="6" t="str">
        <f>IF(DB527="นวัตกรรมการจัดการเกษตร",MAX($DH$1:DH526)+1,"")</f>
        <v/>
      </c>
      <c r="DI527" s="5">
        <f t="shared" si="132"/>
        <v>10</v>
      </c>
      <c r="DJ527" s="5" t="str">
        <f t="shared" si="133"/>
        <v>มัธยมศึกษาปีที่ 4/1-34</v>
      </c>
      <c r="DK527" s="5" t="str">
        <f t="shared" si="134"/>
        <v>วิทย์-คณิต (เตรียมวิศวะ)-10</v>
      </c>
      <c r="DL527" s="5" t="str">
        <f t="shared" si="135"/>
        <v>มัธยมศึกษาปีที่ 4</v>
      </c>
    </row>
    <row r="528" spans="1:116">
      <c r="A528" s="5" t="str">
        <f t="shared" si="121"/>
        <v>มัธยมศึกษาปีที่ 4/1-35</v>
      </c>
      <c r="B528" s="5" t="str">
        <f t="shared" si="122"/>
        <v>ช68402-1</v>
      </c>
      <c r="C528" s="5" t="str">
        <f t="shared" si="123"/>
        <v>วิทย์-คณิต (วิทยาศาสตร์สุขภาพ)-13</v>
      </c>
      <c r="D528" s="8">
        <v>35</v>
      </c>
      <c r="E528" s="9" t="s">
        <v>2111</v>
      </c>
      <c r="F528" s="3" t="s">
        <v>2171</v>
      </c>
      <c r="G528" s="3" t="s">
        <v>2172</v>
      </c>
      <c r="H528" s="11">
        <v>1</v>
      </c>
      <c r="I528" s="11">
        <v>1</v>
      </c>
      <c r="J528" s="11">
        <v>0</v>
      </c>
      <c r="K528" s="11">
        <v>4</v>
      </c>
      <c r="L528" s="11">
        <v>2</v>
      </c>
      <c r="M528" s="11">
        <v>0</v>
      </c>
      <c r="N528" s="11">
        <v>0</v>
      </c>
      <c r="O528" s="11">
        <v>6</v>
      </c>
      <c r="P528" s="11">
        <v>6</v>
      </c>
      <c r="Q528" s="11">
        <v>4</v>
      </c>
      <c r="R528" s="11">
        <v>3</v>
      </c>
      <c r="S528" s="11">
        <v>9</v>
      </c>
      <c r="T528" s="11">
        <v>6</v>
      </c>
      <c r="U528" s="11" t="s">
        <v>309</v>
      </c>
      <c r="W528" s="6" t="str">
        <f>IF(X528="","",IF(X528=รายชื่อชมรม!$B$33,รายชื่อชมรม!$A$33,IF(X528=รายชื่อชมรม!$B$34,รายชื่อชมรม!$A$34,IF(X528=รายชื่อชมรม!$B$35,รายชื่อชมรม!$A$35,IF(X528=รายชื่อชมรม!$B$36,รายชื่อชมรม!$A$36,IF(X528=รายชื่อชมรม!$B$37,รายชื่อชมรม!$A$37,IF(X528=รายชื่อชมรม!$B$38,รายชื่อชมรม!$A$38,IF(X528=รายชื่อชมรม!$B$39,รายชื่อชมรม!$A$39,IF(X528=รายชื่อชมรม!$B$40,รายชื่อชมรม!$A$40,IF(X528=รายชื่อชมรม!$B$41,รายชื่อชมรม!$A$41,IF(X528=รายชื่อชมรม!$B$42,รายชื่อชมรม!$A$42,"-")))))))))))</f>
        <v>ช68402</v>
      </c>
      <c r="X528" s="6" t="s">
        <v>1398</v>
      </c>
      <c r="Y528" s="6" t="str">
        <f>IF(W528=0,"",IF(W528="-","",IF(W528="","",VLOOKUP(W528,รายชื่อชมรม!$A$3:$F$83,3,FALSE))))</f>
        <v>นายณฤริท  วิชรัจจ์</v>
      </c>
      <c r="Z528" s="6" t="str">
        <f>IF(Y528=$Z$4,MAX(Z$1:$Z527)+1,"")</f>
        <v/>
      </c>
      <c r="AA528" s="6" t="str">
        <f>IF($Y528=AA$4,MAX(AA$1:AA527)+1,"")</f>
        <v/>
      </c>
      <c r="AB528" s="6" t="str">
        <f>IF($Y528=AB$4,MAX(AB$1:AB527)+1,"")</f>
        <v/>
      </c>
      <c r="AC528" s="6" t="str">
        <f>IF($Y528=AC$4,MAX(AC$1:AC527)+1,"")</f>
        <v/>
      </c>
      <c r="AD528" s="6" t="str">
        <f>IF($Y528=AD$4,MAX(AD$1:AD527)+1,"")</f>
        <v/>
      </c>
      <c r="AE528" s="6" t="str">
        <f>IF($Y528=AE$4,MAX(AE$1:AE527)+1,"")</f>
        <v/>
      </c>
      <c r="AF528" s="6" t="str">
        <f>IF($Y528=AF$4,MAX(AF$1:AF527)+1,"")</f>
        <v/>
      </c>
      <c r="AG528" s="6" t="str">
        <f>IF($Y528=AG$4,MAX(AG$1:AG527)+1,"")</f>
        <v/>
      </c>
      <c r="AH528" s="6" t="str">
        <f>IF($Y528=AH$4,MAX(AH$1:AH527)+1,"")</f>
        <v/>
      </c>
      <c r="AI528" s="5">
        <f t="shared" si="124"/>
        <v>0</v>
      </c>
      <c r="AK528" s="6" t="str">
        <f>IF($W528=AK$4,MAX(AK$1:AK527)+1,"")</f>
        <v/>
      </c>
      <c r="AL528" s="6" t="str">
        <f>IF($W528=AL$4,MAX(AL$1:AL527)+1,"")</f>
        <v/>
      </c>
      <c r="AM528" s="6" t="str">
        <f>IF($W528=AM$4,MAX(AM$1:AM527)+1,"")</f>
        <v/>
      </c>
      <c r="AN528" s="6" t="str">
        <f>IF($W528=AN$4,MAX(AN$1:AN527)+1,"")</f>
        <v/>
      </c>
      <c r="AO528" s="6" t="str">
        <f>IF($W528=AO$4,MAX(AO$1:AO527)+1,"")</f>
        <v/>
      </c>
      <c r="AP528" s="6" t="str">
        <f>IF($W528=AP$4,MAX(AP$1:AP527)+1,"")</f>
        <v/>
      </c>
      <c r="AQ528" s="6" t="str">
        <f>IF($W528=AQ$4,MAX(AQ$1:AQ527)+1,"")</f>
        <v/>
      </c>
      <c r="AR528" s="6" t="str">
        <f>IF($W528=AR$4,MAX(AR$1:AR527)+1,"")</f>
        <v/>
      </c>
      <c r="AS528" s="6" t="str">
        <f>IF($W528=AS$4,MAX(AS$1:AS527)+1,"")</f>
        <v/>
      </c>
      <c r="AT528" s="6" t="str">
        <f>IF($W528=AT$4,MAX(AT$1:AT527)+1,"")</f>
        <v/>
      </c>
      <c r="AU528" s="6" t="str">
        <f>IF($W528=AU$4,MAX(AU$1:AU527)+1,"")</f>
        <v/>
      </c>
      <c r="AV528" s="6" t="str">
        <f>IF($W528=AV$4,MAX(AV$1:AV527)+1,"")</f>
        <v/>
      </c>
      <c r="AW528" s="6" t="str">
        <f>IF($W528=AW$4,MAX(AW$1:AW527)+1,"")</f>
        <v/>
      </c>
      <c r="AX528" s="6" t="str">
        <f>IF($W528=AX$4,MAX(AX$1:AX527)+1,"")</f>
        <v/>
      </c>
      <c r="AY528" s="6" t="str">
        <f>IF($W528=AY$4,MAX(AY$1:AY527)+1,"")</f>
        <v/>
      </c>
      <c r="AZ528" s="6" t="str">
        <f>IF($W528=AZ$4,MAX(AZ$1:AZ527)+1,"")</f>
        <v/>
      </c>
      <c r="BA528" s="6" t="str">
        <f>IF($W528=BA$4,MAX(BA$1:BA527)+1,"")</f>
        <v/>
      </c>
      <c r="BB528" s="6" t="str">
        <f>IF($W528=BB$4,MAX(BB$1:BB527)+1,"")</f>
        <v/>
      </c>
      <c r="BC528" s="6" t="str">
        <f>IF($W528=BC$4,MAX(BC$1:BC527)+1,"")</f>
        <v/>
      </c>
      <c r="BD528" s="6" t="str">
        <f>IF($W528=BD$4,MAX(BD$1:BD527)+1,"")</f>
        <v/>
      </c>
      <c r="BE528" s="6" t="str">
        <f>IF($W528=BE$4,MAX(BE$1:BE527)+1,"")</f>
        <v/>
      </c>
      <c r="BF528" s="6" t="str">
        <f>IF($W528=BF$4,MAX(BF$1:BF527)+1,"")</f>
        <v/>
      </c>
      <c r="BG528" s="6" t="str">
        <f>IF($W528=BG$4,MAX(BG$1:BG527)+1,"")</f>
        <v/>
      </c>
      <c r="BH528" s="6" t="str">
        <f>IF($W528=BH$4,MAX(BH$1:BH527)+1,"")</f>
        <v/>
      </c>
      <c r="BI528" s="6" t="str">
        <f>IF($W528=BI$4,MAX(BI$1:BI527)+1,"")</f>
        <v/>
      </c>
      <c r="BJ528" s="6" t="str">
        <f>IF($W528=BJ$4,MAX(BJ$1:BJ527)+1,"")</f>
        <v/>
      </c>
      <c r="BK528" s="6" t="str">
        <f>IF($W528=BK$4,MAX(BK$1:BK527)+1,"")</f>
        <v/>
      </c>
      <c r="BL528" s="6" t="str">
        <f>IF($W528=BL$4,MAX(BL$1:BL527)+1,"")</f>
        <v/>
      </c>
      <c r="BM528" s="6" t="str">
        <f>IF($W528=BM$4,MAX(BM$1:BM527)+1,"")</f>
        <v/>
      </c>
      <c r="BN528" s="6" t="str">
        <f>IF($W528=BN$4,MAX(BN$1:BN527)+1,"")</f>
        <v/>
      </c>
      <c r="BO528" s="6" t="str">
        <f>IF($W528=BO$4,MAX(BO$1:BO527)+1,"")</f>
        <v/>
      </c>
      <c r="BP528" s="6" t="str">
        <f>IF($W528=BP$4,MAX(BP$1:BP527)+1,"")</f>
        <v/>
      </c>
      <c r="BQ528" s="6">
        <f>IF($W528=BQ$4,MAX(BQ$1:BQ527)+1,"")</f>
        <v>1</v>
      </c>
      <c r="BR528" s="6" t="str">
        <f>IF($W528=BR$4,MAX(BR$1:BR527)+1,"")</f>
        <v/>
      </c>
      <c r="BS528" s="6" t="str">
        <f>IF($W528=BS$4,MAX(BS$1:BS527)+1,"")</f>
        <v/>
      </c>
      <c r="BT528" s="6" t="str">
        <f>IF($W528=BT$4,MAX(BT$1:BT527)+1,"")</f>
        <v/>
      </c>
      <c r="BU528" s="6" t="str">
        <f>IF($W528=BU$4,MAX(BU$1:BU527)+1,"")</f>
        <v/>
      </c>
      <c r="BV528" s="6" t="str">
        <f>IF($W528=BV$4,MAX(BV$1:BV527)+1,"")</f>
        <v/>
      </c>
      <c r="BW528" s="6" t="str">
        <f>IF($W528=BW$4,MAX(BW$1:BW527)+1,"")</f>
        <v/>
      </c>
      <c r="BX528" s="6" t="str">
        <f>IF($W528=BX$4,MAX(BX$1:BX527)+1,"")</f>
        <v/>
      </c>
      <c r="BY528" s="6" t="str">
        <f>IF($W528=BY$4,MAX(BY$1:BY527)+1,"")</f>
        <v/>
      </c>
      <c r="BZ528" s="6" t="str">
        <f>IF($W528=BZ$4,MAX(BZ$1:BZ527)+1,"")</f>
        <v/>
      </c>
      <c r="CA528" s="6" t="str">
        <f>IF($W528=CA$4,MAX(CA$1:CA527)+1,"")</f>
        <v/>
      </c>
      <c r="CB528" s="6" t="str">
        <f>IF($W528=CB$4,MAX(CB$1:CB527)+1,"")</f>
        <v/>
      </c>
      <c r="CC528" s="6" t="str">
        <f>IF($W528=CC$4,MAX(CC$1:CC527)+1,"")</f>
        <v/>
      </c>
      <c r="CD528" s="6" t="str">
        <f>IF($W528=CD$4,MAX(CD$1:CD527)+1,"")</f>
        <v/>
      </c>
      <c r="CE528" s="6" t="str">
        <f>IF($W528=CE$4,MAX(CE$1:CE527)+1,"")</f>
        <v/>
      </c>
      <c r="CF528" s="6" t="str">
        <f>IF($W528=CF$4,MAX(CF$1:CF527)+1,"")</f>
        <v/>
      </c>
      <c r="CG528" s="6" t="str">
        <f>IF($W528=CG$4,MAX(CG$1:CG527)+1,"")</f>
        <v/>
      </c>
      <c r="CH528" s="6" t="str">
        <f>IF($W528=CH$4,MAX(CH$1:CH527)+1,"")</f>
        <v/>
      </c>
      <c r="CI528" s="6" t="str">
        <f>IF($W528=CI$4,MAX(CI$1:CI527)+1,"")</f>
        <v/>
      </c>
      <c r="CJ528" s="6" t="str">
        <f>IF($W528=CJ$4,MAX(CJ$1:CJ527)+1,"")</f>
        <v/>
      </c>
      <c r="CK528" s="6" t="str">
        <f>IF($W528=CK$4,MAX(CK$1:CK527)+1,"")</f>
        <v/>
      </c>
      <c r="CL528" s="6" t="str">
        <f>IF($W528=CL$4,MAX(CL$1:CL527)+1,"")</f>
        <v/>
      </c>
      <c r="CM528" s="6" t="str">
        <f>IF($W528=CM$4,MAX(CM$1:CM527)+1,"")</f>
        <v/>
      </c>
      <c r="CN528" s="6" t="str">
        <f>IF($W528=CN$4,MAX(CN$1:CN527)+1,"")</f>
        <v/>
      </c>
      <c r="CO528" s="6" t="str">
        <f>IF($W528=CO$4,MAX(CO$1:CO527)+1,"")</f>
        <v/>
      </c>
      <c r="CP528" s="6" t="str">
        <f>IF($W528=CP$4,MAX(CP$1:CP527)+1,"")</f>
        <v/>
      </c>
      <c r="CQ528" s="6" t="str">
        <f>IF($W528=CQ$4,MAX(CQ$1:CQ527)+1,"")</f>
        <v/>
      </c>
      <c r="CR528" s="6" t="str">
        <f>IF($W528=CR$4,MAX(CR$1:CR527)+1,"")</f>
        <v/>
      </c>
      <c r="CS528" s="6" t="str">
        <f>IF($W528=CS$4,MAX(CS$1:CS527)+1,"")</f>
        <v/>
      </c>
      <c r="CT528" s="5">
        <f t="shared" si="125"/>
        <v>1</v>
      </c>
      <c r="CU528" s="6" t="str">
        <f t="shared" si="126"/>
        <v>1104200664396</v>
      </c>
      <c r="CV528" s="5" t="str">
        <f t="shared" si="127"/>
        <v>นางสาว</v>
      </c>
      <c r="CW528" s="5" t="str" cm="1">
        <f t="array" ref="CW528">RIGHT(F528,MIN(LEN(SUBSTITUTE(F528,รายชื่อนักเรียนแยกห้อง!$AD$5:$AD$8,""))))</f>
        <v>ภวรัญชน์</v>
      </c>
      <c r="CX528" s="6" t="str">
        <f t="shared" si="128"/>
        <v/>
      </c>
      <c r="CY528" s="6">
        <f t="shared" si="129"/>
        <v>0</v>
      </c>
      <c r="CZ528" s="5" t="str">
        <f t="shared" si="130"/>
        <v>มัธยมศึกษาปีที่ 4/1-</v>
      </c>
      <c r="DA528" s="5" t="str">
        <f t="shared" si="131"/>
        <v>มัธยมศึกษาปีที่ 4/1-0</v>
      </c>
      <c r="DB528" s="5" t="s">
        <v>2936</v>
      </c>
      <c r="DC528" s="6" t="str">
        <f>IF(DB528="วิทย์-คณิต (เตรียมวิศวะ)",MAX($DC$1:DC527)+1,"")</f>
        <v/>
      </c>
      <c r="DD528" s="6">
        <f>IF(DB528="วิทย์-คณิต (วิทยาศาสตร์สุขภาพ)",MAX($DD$1:DD527)+1,"")</f>
        <v>13</v>
      </c>
      <c r="DE528" s="6" t="str">
        <f>IF(DB528="ศิลป์การจัดการธุรกิจการค้าสมัยใหม่",MAX($DE$1:DE527)+1,"")</f>
        <v/>
      </c>
      <c r="DF528" s="6" t="str">
        <f>IF(DB528="ศิลป์ภาษาจีนเพื่อธุรกิจ 4.0",MAX($DF$1:DF527)+1,"")</f>
        <v/>
      </c>
      <c r="DG528" s="6" t="str">
        <f>IF(DB528="ศิลป์ภาษาอังกฤษเพื่อการสื่อสารธุรกิจ",MAX($DG$1:DG527)+1,"")</f>
        <v/>
      </c>
      <c r="DH528" s="6" t="str">
        <f>IF(DB528="นวัตกรรมการจัดการเกษตร",MAX($DH$1:DH527)+1,"")</f>
        <v/>
      </c>
      <c r="DI528" s="5">
        <f t="shared" si="132"/>
        <v>13</v>
      </c>
      <c r="DJ528" s="5" t="str">
        <f t="shared" si="133"/>
        <v>มัธยมศึกษาปีที่ 4/1-35</v>
      </c>
      <c r="DK528" s="5" t="str">
        <f t="shared" si="134"/>
        <v>วิทย์-คณิต (วิทยาศาสตร์สุขภาพ)-13</v>
      </c>
      <c r="DL528" s="5" t="str">
        <f t="shared" si="135"/>
        <v>มัธยมศึกษาปีที่ 4</v>
      </c>
    </row>
    <row r="529" spans="1:116">
      <c r="A529" s="5" t="str">
        <f t="shared" si="121"/>
        <v>มัธยมศึกษาปีที่ 4/1-36</v>
      </c>
      <c r="B529" s="5" t="str">
        <f t="shared" si="122"/>
        <v>ช68407-10</v>
      </c>
      <c r="C529" s="5" t="str">
        <f t="shared" si="123"/>
        <v>ศิลป์การจัดการธุรกิจการค้าสมัยใหม่-10</v>
      </c>
      <c r="D529" s="8">
        <v>36</v>
      </c>
      <c r="E529" s="9" t="s">
        <v>2127</v>
      </c>
      <c r="F529" s="3" t="s">
        <v>2174</v>
      </c>
      <c r="G529" s="3" t="s">
        <v>2175</v>
      </c>
      <c r="H529" s="11">
        <v>1</v>
      </c>
      <c r="I529" s="11">
        <v>7</v>
      </c>
      <c r="J529" s="11">
        <v>0</v>
      </c>
      <c r="K529" s="11">
        <v>9</v>
      </c>
      <c r="L529" s="11">
        <v>7</v>
      </c>
      <c r="M529" s="11">
        <v>0</v>
      </c>
      <c r="N529" s="11">
        <v>0</v>
      </c>
      <c r="O529" s="11">
        <v>3</v>
      </c>
      <c r="P529" s="11">
        <v>9</v>
      </c>
      <c r="Q529" s="11">
        <v>8</v>
      </c>
      <c r="R529" s="11">
        <v>8</v>
      </c>
      <c r="S529" s="11">
        <v>1</v>
      </c>
      <c r="T529" s="11">
        <v>3</v>
      </c>
      <c r="U529" s="11" t="s">
        <v>309</v>
      </c>
      <c r="W529" s="6" t="str">
        <f>IF(X529="","",IF(X529=รายชื่อชมรม!$B$33,รายชื่อชมรม!$A$33,IF(X529=รายชื่อชมรม!$B$34,รายชื่อชมรม!$A$34,IF(X529=รายชื่อชมรม!$B$35,รายชื่อชมรม!$A$35,IF(X529=รายชื่อชมรม!$B$36,รายชื่อชมรม!$A$36,IF(X529=รายชื่อชมรม!$B$37,รายชื่อชมรม!$A$37,IF(X529=รายชื่อชมรม!$B$38,รายชื่อชมรม!$A$38,IF(X529=รายชื่อชมรม!$B$39,รายชื่อชมรม!$A$39,IF(X529=รายชื่อชมรม!$B$40,รายชื่อชมรม!$A$40,IF(X529=รายชื่อชมรม!$B$41,รายชื่อชมรม!$A$41,IF(X529=รายชื่อชมรม!$B$42,รายชื่อชมรม!$A$42,"-")))))))))))</f>
        <v>ช68407</v>
      </c>
      <c r="X529" s="6" t="s">
        <v>1541</v>
      </c>
      <c r="Y529" s="6" t="str">
        <f>IF(W529=0,"",IF(W529="-","",IF(W529="","",VLOOKUP(W529,รายชื่อชมรม!$A$3:$F$83,3,FALSE))))</f>
        <v>สิบเอกชัยวัฒน์  เรืองไกรศิลป์</v>
      </c>
      <c r="Z529" s="6" t="str">
        <f>IF(Y529=$Z$4,MAX(Z$1:$Z528)+1,"")</f>
        <v/>
      </c>
      <c r="AA529" s="6" t="str">
        <f>IF($Y529=AA$4,MAX(AA$1:AA528)+1,"")</f>
        <v/>
      </c>
      <c r="AB529" s="6" t="str">
        <f>IF($Y529=AB$4,MAX(AB$1:AB528)+1,"")</f>
        <v/>
      </c>
      <c r="AC529" s="6" t="str">
        <f>IF($Y529=AC$4,MAX(AC$1:AC528)+1,"")</f>
        <v/>
      </c>
      <c r="AD529" s="6" t="str">
        <f>IF($Y529=AD$4,MAX(AD$1:AD528)+1,"")</f>
        <v/>
      </c>
      <c r="AE529" s="6" t="str">
        <f>IF($Y529=AE$4,MAX(AE$1:AE528)+1,"")</f>
        <v/>
      </c>
      <c r="AF529" s="6" t="str">
        <f>IF($Y529=AF$4,MAX(AF$1:AF528)+1,"")</f>
        <v/>
      </c>
      <c r="AG529" s="6" t="str">
        <f>IF($Y529=AG$4,MAX(AG$1:AG528)+1,"")</f>
        <v/>
      </c>
      <c r="AH529" s="6" t="str">
        <f>IF($Y529=AH$4,MAX(AH$1:AH528)+1,"")</f>
        <v/>
      </c>
      <c r="AI529" s="5">
        <f t="shared" si="124"/>
        <v>0</v>
      </c>
      <c r="AK529" s="6" t="str">
        <f>IF($W529=AK$4,MAX(AK$1:AK528)+1,"")</f>
        <v/>
      </c>
      <c r="AL529" s="6" t="str">
        <f>IF($W529=AL$4,MAX(AL$1:AL528)+1,"")</f>
        <v/>
      </c>
      <c r="AM529" s="6" t="str">
        <f>IF($W529=AM$4,MAX(AM$1:AM528)+1,"")</f>
        <v/>
      </c>
      <c r="AN529" s="6" t="str">
        <f>IF($W529=AN$4,MAX(AN$1:AN528)+1,"")</f>
        <v/>
      </c>
      <c r="AO529" s="6" t="str">
        <f>IF($W529=AO$4,MAX(AO$1:AO528)+1,"")</f>
        <v/>
      </c>
      <c r="AP529" s="6" t="str">
        <f>IF($W529=AP$4,MAX(AP$1:AP528)+1,"")</f>
        <v/>
      </c>
      <c r="AQ529" s="6" t="str">
        <f>IF($W529=AQ$4,MAX(AQ$1:AQ528)+1,"")</f>
        <v/>
      </c>
      <c r="AR529" s="6" t="str">
        <f>IF($W529=AR$4,MAX(AR$1:AR528)+1,"")</f>
        <v/>
      </c>
      <c r="AS529" s="6" t="str">
        <f>IF($W529=AS$4,MAX(AS$1:AS528)+1,"")</f>
        <v/>
      </c>
      <c r="AT529" s="6" t="str">
        <f>IF($W529=AT$4,MAX(AT$1:AT528)+1,"")</f>
        <v/>
      </c>
      <c r="AU529" s="6" t="str">
        <f>IF($W529=AU$4,MAX(AU$1:AU528)+1,"")</f>
        <v/>
      </c>
      <c r="AV529" s="6" t="str">
        <f>IF($W529=AV$4,MAX(AV$1:AV528)+1,"")</f>
        <v/>
      </c>
      <c r="AW529" s="6" t="str">
        <f>IF($W529=AW$4,MAX(AW$1:AW528)+1,"")</f>
        <v/>
      </c>
      <c r="AX529" s="6" t="str">
        <f>IF($W529=AX$4,MAX(AX$1:AX528)+1,"")</f>
        <v/>
      </c>
      <c r="AY529" s="6" t="str">
        <f>IF($W529=AY$4,MAX(AY$1:AY528)+1,"")</f>
        <v/>
      </c>
      <c r="AZ529" s="6" t="str">
        <f>IF($W529=AZ$4,MAX(AZ$1:AZ528)+1,"")</f>
        <v/>
      </c>
      <c r="BA529" s="6" t="str">
        <f>IF($W529=BA$4,MAX(BA$1:BA528)+1,"")</f>
        <v/>
      </c>
      <c r="BB529" s="6" t="str">
        <f>IF($W529=BB$4,MAX(BB$1:BB528)+1,"")</f>
        <v/>
      </c>
      <c r="BC529" s="6" t="str">
        <f>IF($W529=BC$4,MAX(BC$1:BC528)+1,"")</f>
        <v/>
      </c>
      <c r="BD529" s="6" t="str">
        <f>IF($W529=BD$4,MAX(BD$1:BD528)+1,"")</f>
        <v/>
      </c>
      <c r="BE529" s="6" t="str">
        <f>IF($W529=BE$4,MAX(BE$1:BE528)+1,"")</f>
        <v/>
      </c>
      <c r="BF529" s="6" t="str">
        <f>IF($W529=BF$4,MAX(BF$1:BF528)+1,"")</f>
        <v/>
      </c>
      <c r="BG529" s="6" t="str">
        <f>IF($W529=BG$4,MAX(BG$1:BG528)+1,"")</f>
        <v/>
      </c>
      <c r="BH529" s="6" t="str">
        <f>IF($W529=BH$4,MAX(BH$1:BH528)+1,"")</f>
        <v/>
      </c>
      <c r="BI529" s="6" t="str">
        <f>IF($W529=BI$4,MAX(BI$1:BI528)+1,"")</f>
        <v/>
      </c>
      <c r="BJ529" s="6" t="str">
        <f>IF($W529=BJ$4,MAX(BJ$1:BJ528)+1,"")</f>
        <v/>
      </c>
      <c r="BK529" s="6" t="str">
        <f>IF($W529=BK$4,MAX(BK$1:BK528)+1,"")</f>
        <v/>
      </c>
      <c r="BL529" s="6" t="str">
        <f>IF($W529=BL$4,MAX(BL$1:BL528)+1,"")</f>
        <v/>
      </c>
      <c r="BM529" s="6" t="str">
        <f>IF($W529=BM$4,MAX(BM$1:BM528)+1,"")</f>
        <v/>
      </c>
      <c r="BN529" s="6" t="str">
        <f>IF($W529=BN$4,MAX(BN$1:BN528)+1,"")</f>
        <v/>
      </c>
      <c r="BO529" s="6" t="str">
        <f>IF($W529=BO$4,MAX(BO$1:BO528)+1,"")</f>
        <v/>
      </c>
      <c r="BP529" s="6" t="str">
        <f>IF($W529=BP$4,MAX(BP$1:BP528)+1,"")</f>
        <v/>
      </c>
      <c r="BQ529" s="6" t="str">
        <f>IF($W529=BQ$4,MAX(BQ$1:BQ528)+1,"")</f>
        <v/>
      </c>
      <c r="BR529" s="6" t="str">
        <f>IF($W529=BR$4,MAX(BR$1:BR528)+1,"")</f>
        <v/>
      </c>
      <c r="BS529" s="6" t="str">
        <f>IF($W529=BS$4,MAX(BS$1:BS528)+1,"")</f>
        <v/>
      </c>
      <c r="BT529" s="6" t="str">
        <f>IF($W529=BT$4,MAX(BT$1:BT528)+1,"")</f>
        <v/>
      </c>
      <c r="BU529" s="6" t="str">
        <f>IF($W529=BU$4,MAX(BU$1:BU528)+1,"")</f>
        <v/>
      </c>
      <c r="BV529" s="6">
        <f>IF($W529=BV$4,MAX(BV$1:BV528)+1,"")</f>
        <v>10</v>
      </c>
      <c r="BW529" s="6" t="str">
        <f>IF($W529=BW$4,MAX(BW$1:BW528)+1,"")</f>
        <v/>
      </c>
      <c r="BX529" s="6" t="str">
        <f>IF($W529=BX$4,MAX(BX$1:BX528)+1,"")</f>
        <v/>
      </c>
      <c r="BY529" s="6" t="str">
        <f>IF($W529=BY$4,MAX(BY$1:BY528)+1,"")</f>
        <v/>
      </c>
      <c r="BZ529" s="6" t="str">
        <f>IF($W529=BZ$4,MAX(BZ$1:BZ528)+1,"")</f>
        <v/>
      </c>
      <c r="CA529" s="6" t="str">
        <f>IF($W529=CA$4,MAX(CA$1:CA528)+1,"")</f>
        <v/>
      </c>
      <c r="CB529" s="6" t="str">
        <f>IF($W529=CB$4,MAX(CB$1:CB528)+1,"")</f>
        <v/>
      </c>
      <c r="CC529" s="6" t="str">
        <f>IF($W529=CC$4,MAX(CC$1:CC528)+1,"")</f>
        <v/>
      </c>
      <c r="CD529" s="6" t="str">
        <f>IF($W529=CD$4,MAX(CD$1:CD528)+1,"")</f>
        <v/>
      </c>
      <c r="CE529" s="6" t="str">
        <f>IF($W529=CE$4,MAX(CE$1:CE528)+1,"")</f>
        <v/>
      </c>
      <c r="CF529" s="6" t="str">
        <f>IF($W529=CF$4,MAX(CF$1:CF528)+1,"")</f>
        <v/>
      </c>
      <c r="CG529" s="6" t="str">
        <f>IF($W529=CG$4,MAX(CG$1:CG528)+1,"")</f>
        <v/>
      </c>
      <c r="CH529" s="6" t="str">
        <f>IF($W529=CH$4,MAX(CH$1:CH528)+1,"")</f>
        <v/>
      </c>
      <c r="CI529" s="6" t="str">
        <f>IF($W529=CI$4,MAX(CI$1:CI528)+1,"")</f>
        <v/>
      </c>
      <c r="CJ529" s="6" t="str">
        <f>IF($W529=CJ$4,MAX(CJ$1:CJ528)+1,"")</f>
        <v/>
      </c>
      <c r="CK529" s="6" t="str">
        <f>IF($W529=CK$4,MAX(CK$1:CK528)+1,"")</f>
        <v/>
      </c>
      <c r="CL529" s="6" t="str">
        <f>IF($W529=CL$4,MAX(CL$1:CL528)+1,"")</f>
        <v/>
      </c>
      <c r="CM529" s="6" t="str">
        <f>IF($W529=CM$4,MAX(CM$1:CM528)+1,"")</f>
        <v/>
      </c>
      <c r="CN529" s="6" t="str">
        <f>IF($W529=CN$4,MAX(CN$1:CN528)+1,"")</f>
        <v/>
      </c>
      <c r="CO529" s="6" t="str">
        <f>IF($W529=CO$4,MAX(CO$1:CO528)+1,"")</f>
        <v/>
      </c>
      <c r="CP529" s="6" t="str">
        <f>IF($W529=CP$4,MAX(CP$1:CP528)+1,"")</f>
        <v/>
      </c>
      <c r="CQ529" s="6" t="str">
        <f>IF($W529=CQ$4,MAX(CQ$1:CQ528)+1,"")</f>
        <v/>
      </c>
      <c r="CR529" s="6" t="str">
        <f>IF($W529=CR$4,MAX(CR$1:CR528)+1,"")</f>
        <v/>
      </c>
      <c r="CS529" s="6" t="str">
        <f>IF($W529=CS$4,MAX(CS$1:CS528)+1,"")</f>
        <v/>
      </c>
      <c r="CT529" s="5">
        <f t="shared" si="125"/>
        <v>10</v>
      </c>
      <c r="CU529" s="6" t="str">
        <f t="shared" si="126"/>
        <v>1709700398813</v>
      </c>
      <c r="CV529" s="5" t="str">
        <f t="shared" si="127"/>
        <v>นางสาว</v>
      </c>
      <c r="CW529" s="5" t="str" cm="1">
        <f t="array" ref="CW529">RIGHT(F529,MIN(LEN(SUBSTITUTE(F529,รายชื่อนักเรียนแยกห้อง!$AD$5:$AD$8,""))))</f>
        <v>พัชชา</v>
      </c>
      <c r="CX529" s="6" t="str">
        <f t="shared" si="128"/>
        <v/>
      </c>
      <c r="CY529" s="6">
        <f t="shared" si="129"/>
        <v>0</v>
      </c>
      <c r="CZ529" s="5" t="str">
        <f t="shared" si="130"/>
        <v>มัธยมศึกษาปีที่ 4/1-</v>
      </c>
      <c r="DA529" s="5" t="str">
        <f t="shared" si="131"/>
        <v>มัธยมศึกษาปีที่ 4/1-0</v>
      </c>
      <c r="DB529" s="6" t="s">
        <v>2939</v>
      </c>
      <c r="DC529" s="6" t="str">
        <f>IF(DB529="วิทย์-คณิต (เตรียมวิศวะ)",MAX($DC$1:DC528)+1,"")</f>
        <v/>
      </c>
      <c r="DD529" s="6" t="str">
        <f>IF(DB529="วิทย์-คณิต (วิทยาศาสตร์สุขภาพ)",MAX($DD$1:DD528)+1,"")</f>
        <v/>
      </c>
      <c r="DE529" s="6">
        <f>IF(DB529="ศิลป์การจัดการธุรกิจการค้าสมัยใหม่",MAX($DE$1:DE528)+1,"")</f>
        <v>10</v>
      </c>
      <c r="DF529" s="6" t="str">
        <f>IF(DB529="ศิลป์ภาษาจีนเพื่อธุรกิจ 4.0",MAX($DF$1:DF528)+1,"")</f>
        <v/>
      </c>
      <c r="DG529" s="6" t="str">
        <f>IF(DB529="ศิลป์ภาษาอังกฤษเพื่อการสื่อสารธุรกิจ",MAX($DG$1:DG528)+1,"")</f>
        <v/>
      </c>
      <c r="DH529" s="6" t="str">
        <f>IF(DB529="นวัตกรรมการจัดการเกษตร",MAX($DH$1:DH528)+1,"")</f>
        <v/>
      </c>
      <c r="DI529" s="5">
        <f t="shared" si="132"/>
        <v>10</v>
      </c>
      <c r="DJ529" s="5" t="str">
        <f t="shared" si="133"/>
        <v>มัธยมศึกษาปีที่ 4/1-36</v>
      </c>
      <c r="DK529" s="5" t="str">
        <f t="shared" si="134"/>
        <v>ศิลป์การจัดการธุรกิจการค้าสมัยใหม่-10</v>
      </c>
      <c r="DL529" s="5" t="str">
        <f t="shared" si="135"/>
        <v>มัธยมศึกษาปีที่ 4</v>
      </c>
    </row>
    <row r="530" spans="1:116">
      <c r="A530" s="5" t="str">
        <f t="shared" si="121"/>
        <v>มัธยมศึกษาปีที่ 4/1-37</v>
      </c>
      <c r="B530" s="5" t="str">
        <f t="shared" si="122"/>
        <v>ช68405-2</v>
      </c>
      <c r="C530" s="5" t="str">
        <f t="shared" si="123"/>
        <v>ศิลป์การจัดการธุรกิจการค้าสมัยใหม่-11</v>
      </c>
      <c r="D530" s="8">
        <v>37</v>
      </c>
      <c r="E530" s="9" t="s">
        <v>2129</v>
      </c>
      <c r="F530" s="3" t="s">
        <v>299</v>
      </c>
      <c r="G530" s="3" t="s">
        <v>2177</v>
      </c>
      <c r="H530" s="11">
        <v>1</v>
      </c>
      <c r="I530" s="11">
        <v>4</v>
      </c>
      <c r="J530" s="11">
        <v>4</v>
      </c>
      <c r="K530" s="11">
        <v>9</v>
      </c>
      <c r="L530" s="11">
        <v>6</v>
      </c>
      <c r="M530" s="11">
        <v>0</v>
      </c>
      <c r="N530" s="11">
        <v>0</v>
      </c>
      <c r="O530" s="11">
        <v>0</v>
      </c>
      <c r="P530" s="11">
        <v>6</v>
      </c>
      <c r="Q530" s="11">
        <v>8</v>
      </c>
      <c r="R530" s="11">
        <v>7</v>
      </c>
      <c r="S530" s="11">
        <v>0</v>
      </c>
      <c r="T530" s="11">
        <v>9</v>
      </c>
      <c r="U530" s="11" t="s">
        <v>309</v>
      </c>
      <c r="W530" s="6" t="str">
        <f>IF(X530="","",IF(X530=รายชื่อชมรม!$B$33,รายชื่อชมรม!$A$33,IF(X530=รายชื่อชมรม!$B$34,รายชื่อชมรม!$A$34,IF(X530=รายชื่อชมรม!$B$35,รายชื่อชมรม!$A$35,IF(X530=รายชื่อชมรม!$B$36,รายชื่อชมรม!$A$36,IF(X530=รายชื่อชมรม!$B$37,รายชื่อชมรม!$A$37,IF(X530=รายชื่อชมรม!$B$38,รายชื่อชมรม!$A$38,IF(X530=รายชื่อชมรม!$B$39,รายชื่อชมรม!$A$39,IF(X530=รายชื่อชมรม!$B$40,รายชื่อชมรม!$A$40,IF(X530=รายชื่อชมรม!$B$41,รายชื่อชมรม!$A$41,IF(X530=รายชื่อชมรม!$B$42,รายชื่อชมรม!$A$42,"-")))))))))))</f>
        <v>ช68405</v>
      </c>
      <c r="X530" s="6" t="s">
        <v>2305</v>
      </c>
      <c r="Y530" s="6" t="str">
        <f>IF(W530=0,"",IF(W530="-","",IF(W530="","",VLOOKUP(W530,รายชื่อชมรม!$A$3:$F$83,3,FALSE))))</f>
        <v>นางโสจาริน  อินทรเรือง</v>
      </c>
      <c r="Z530" s="6" t="str">
        <f>IF(Y530=$Z$4,MAX(Z$1:$Z529)+1,"")</f>
        <v/>
      </c>
      <c r="AA530" s="6" t="str">
        <f>IF($Y530=AA$4,MAX(AA$1:AA529)+1,"")</f>
        <v/>
      </c>
      <c r="AB530" s="6" t="str">
        <f>IF($Y530=AB$4,MAX(AB$1:AB529)+1,"")</f>
        <v/>
      </c>
      <c r="AC530" s="6" t="str">
        <f>IF($Y530=AC$4,MAX(AC$1:AC529)+1,"")</f>
        <v/>
      </c>
      <c r="AD530" s="6" t="str">
        <f>IF($Y530=AD$4,MAX(AD$1:AD529)+1,"")</f>
        <v/>
      </c>
      <c r="AE530" s="6" t="str">
        <f>IF($Y530=AE$4,MAX(AE$1:AE529)+1,"")</f>
        <v/>
      </c>
      <c r="AF530" s="6" t="str">
        <f>IF($Y530=AF$4,MAX(AF$1:AF529)+1,"")</f>
        <v/>
      </c>
      <c r="AG530" s="6" t="str">
        <f>IF($Y530=AG$4,MAX(AG$1:AG529)+1,"")</f>
        <v/>
      </c>
      <c r="AH530" s="6" t="str">
        <f>IF($Y530=AH$4,MAX(AH$1:AH529)+1,"")</f>
        <v/>
      </c>
      <c r="AI530" s="5">
        <f t="shared" si="124"/>
        <v>0</v>
      </c>
      <c r="AK530" s="6" t="str">
        <f>IF($W530=AK$4,MAX(AK$1:AK529)+1,"")</f>
        <v/>
      </c>
      <c r="AL530" s="6" t="str">
        <f>IF($W530=AL$4,MAX(AL$1:AL529)+1,"")</f>
        <v/>
      </c>
      <c r="AM530" s="6" t="str">
        <f>IF($W530=AM$4,MAX(AM$1:AM529)+1,"")</f>
        <v/>
      </c>
      <c r="AN530" s="6" t="str">
        <f>IF($W530=AN$4,MAX(AN$1:AN529)+1,"")</f>
        <v/>
      </c>
      <c r="AO530" s="6" t="str">
        <f>IF($W530=AO$4,MAX(AO$1:AO529)+1,"")</f>
        <v/>
      </c>
      <c r="AP530" s="6" t="str">
        <f>IF($W530=AP$4,MAX(AP$1:AP529)+1,"")</f>
        <v/>
      </c>
      <c r="AQ530" s="6" t="str">
        <f>IF($W530=AQ$4,MAX(AQ$1:AQ529)+1,"")</f>
        <v/>
      </c>
      <c r="AR530" s="6" t="str">
        <f>IF($W530=AR$4,MAX(AR$1:AR529)+1,"")</f>
        <v/>
      </c>
      <c r="AS530" s="6" t="str">
        <f>IF($W530=AS$4,MAX(AS$1:AS529)+1,"")</f>
        <v/>
      </c>
      <c r="AT530" s="6" t="str">
        <f>IF($W530=AT$4,MAX(AT$1:AT529)+1,"")</f>
        <v/>
      </c>
      <c r="AU530" s="6" t="str">
        <f>IF($W530=AU$4,MAX(AU$1:AU529)+1,"")</f>
        <v/>
      </c>
      <c r="AV530" s="6" t="str">
        <f>IF($W530=AV$4,MAX(AV$1:AV529)+1,"")</f>
        <v/>
      </c>
      <c r="AW530" s="6" t="str">
        <f>IF($W530=AW$4,MAX(AW$1:AW529)+1,"")</f>
        <v/>
      </c>
      <c r="AX530" s="6" t="str">
        <f>IF($W530=AX$4,MAX(AX$1:AX529)+1,"")</f>
        <v/>
      </c>
      <c r="AY530" s="6" t="str">
        <f>IF($W530=AY$4,MAX(AY$1:AY529)+1,"")</f>
        <v/>
      </c>
      <c r="AZ530" s="6" t="str">
        <f>IF($W530=AZ$4,MAX(AZ$1:AZ529)+1,"")</f>
        <v/>
      </c>
      <c r="BA530" s="6" t="str">
        <f>IF($W530=BA$4,MAX(BA$1:BA529)+1,"")</f>
        <v/>
      </c>
      <c r="BB530" s="6" t="str">
        <f>IF($W530=BB$4,MAX(BB$1:BB529)+1,"")</f>
        <v/>
      </c>
      <c r="BC530" s="6" t="str">
        <f>IF($W530=BC$4,MAX(BC$1:BC529)+1,"")</f>
        <v/>
      </c>
      <c r="BD530" s="6" t="str">
        <f>IF($W530=BD$4,MAX(BD$1:BD529)+1,"")</f>
        <v/>
      </c>
      <c r="BE530" s="6" t="str">
        <f>IF($W530=BE$4,MAX(BE$1:BE529)+1,"")</f>
        <v/>
      </c>
      <c r="BF530" s="6" t="str">
        <f>IF($W530=BF$4,MAX(BF$1:BF529)+1,"")</f>
        <v/>
      </c>
      <c r="BG530" s="6" t="str">
        <f>IF($W530=BG$4,MAX(BG$1:BG529)+1,"")</f>
        <v/>
      </c>
      <c r="BH530" s="6" t="str">
        <f>IF($W530=BH$4,MAX(BH$1:BH529)+1,"")</f>
        <v/>
      </c>
      <c r="BI530" s="6" t="str">
        <f>IF($W530=BI$4,MAX(BI$1:BI529)+1,"")</f>
        <v/>
      </c>
      <c r="BJ530" s="6" t="str">
        <f>IF($W530=BJ$4,MAX(BJ$1:BJ529)+1,"")</f>
        <v/>
      </c>
      <c r="BK530" s="6" t="str">
        <f>IF($W530=BK$4,MAX(BK$1:BK529)+1,"")</f>
        <v/>
      </c>
      <c r="BL530" s="6" t="str">
        <f>IF($W530=BL$4,MAX(BL$1:BL529)+1,"")</f>
        <v/>
      </c>
      <c r="BM530" s="6" t="str">
        <f>IF($W530=BM$4,MAX(BM$1:BM529)+1,"")</f>
        <v/>
      </c>
      <c r="BN530" s="6" t="str">
        <f>IF($W530=BN$4,MAX(BN$1:BN529)+1,"")</f>
        <v/>
      </c>
      <c r="BO530" s="6" t="str">
        <f>IF($W530=BO$4,MAX(BO$1:BO529)+1,"")</f>
        <v/>
      </c>
      <c r="BP530" s="6" t="str">
        <f>IF($W530=BP$4,MAX(BP$1:BP529)+1,"")</f>
        <v/>
      </c>
      <c r="BQ530" s="6" t="str">
        <f>IF($W530=BQ$4,MAX(BQ$1:BQ529)+1,"")</f>
        <v/>
      </c>
      <c r="BR530" s="6" t="str">
        <f>IF($W530=BR$4,MAX(BR$1:BR529)+1,"")</f>
        <v/>
      </c>
      <c r="BS530" s="6" t="str">
        <f>IF($W530=BS$4,MAX(BS$1:BS529)+1,"")</f>
        <v/>
      </c>
      <c r="BT530" s="6">
        <f>IF($W530=BT$4,MAX(BT$1:BT529)+1,"")</f>
        <v>2</v>
      </c>
      <c r="BU530" s="6" t="str">
        <f>IF($W530=BU$4,MAX(BU$1:BU529)+1,"")</f>
        <v/>
      </c>
      <c r="BV530" s="6" t="str">
        <f>IF($W530=BV$4,MAX(BV$1:BV529)+1,"")</f>
        <v/>
      </c>
      <c r="BW530" s="6" t="str">
        <f>IF($W530=BW$4,MAX(BW$1:BW529)+1,"")</f>
        <v/>
      </c>
      <c r="BX530" s="6" t="str">
        <f>IF($W530=BX$4,MAX(BX$1:BX529)+1,"")</f>
        <v/>
      </c>
      <c r="BY530" s="6" t="str">
        <f>IF($W530=BY$4,MAX(BY$1:BY529)+1,"")</f>
        <v/>
      </c>
      <c r="BZ530" s="6" t="str">
        <f>IF($W530=BZ$4,MAX(BZ$1:BZ529)+1,"")</f>
        <v/>
      </c>
      <c r="CA530" s="6" t="str">
        <f>IF($W530=CA$4,MAX(CA$1:CA529)+1,"")</f>
        <v/>
      </c>
      <c r="CB530" s="6" t="str">
        <f>IF($W530=CB$4,MAX(CB$1:CB529)+1,"")</f>
        <v/>
      </c>
      <c r="CC530" s="6" t="str">
        <f>IF($W530=CC$4,MAX(CC$1:CC529)+1,"")</f>
        <v/>
      </c>
      <c r="CD530" s="6" t="str">
        <f>IF($W530=CD$4,MAX(CD$1:CD529)+1,"")</f>
        <v/>
      </c>
      <c r="CE530" s="6" t="str">
        <f>IF($W530=CE$4,MAX(CE$1:CE529)+1,"")</f>
        <v/>
      </c>
      <c r="CF530" s="6" t="str">
        <f>IF($W530=CF$4,MAX(CF$1:CF529)+1,"")</f>
        <v/>
      </c>
      <c r="CG530" s="6" t="str">
        <f>IF($W530=CG$4,MAX(CG$1:CG529)+1,"")</f>
        <v/>
      </c>
      <c r="CH530" s="6" t="str">
        <f>IF($W530=CH$4,MAX(CH$1:CH529)+1,"")</f>
        <v/>
      </c>
      <c r="CI530" s="6" t="str">
        <f>IF($W530=CI$4,MAX(CI$1:CI529)+1,"")</f>
        <v/>
      </c>
      <c r="CJ530" s="6" t="str">
        <f>IF($W530=CJ$4,MAX(CJ$1:CJ529)+1,"")</f>
        <v/>
      </c>
      <c r="CK530" s="6" t="str">
        <f>IF($W530=CK$4,MAX(CK$1:CK529)+1,"")</f>
        <v/>
      </c>
      <c r="CL530" s="6" t="str">
        <f>IF($W530=CL$4,MAX(CL$1:CL529)+1,"")</f>
        <v/>
      </c>
      <c r="CM530" s="6" t="str">
        <f>IF($W530=CM$4,MAX(CM$1:CM529)+1,"")</f>
        <v/>
      </c>
      <c r="CN530" s="6" t="str">
        <f>IF($W530=CN$4,MAX(CN$1:CN529)+1,"")</f>
        <v/>
      </c>
      <c r="CO530" s="6" t="str">
        <f>IF($W530=CO$4,MAX(CO$1:CO529)+1,"")</f>
        <v/>
      </c>
      <c r="CP530" s="6" t="str">
        <f>IF($W530=CP$4,MAX(CP$1:CP529)+1,"")</f>
        <v/>
      </c>
      <c r="CQ530" s="6" t="str">
        <f>IF($W530=CQ$4,MAX(CQ$1:CQ529)+1,"")</f>
        <v/>
      </c>
      <c r="CR530" s="6" t="str">
        <f>IF($W530=CR$4,MAX(CR$1:CR529)+1,"")</f>
        <v/>
      </c>
      <c r="CS530" s="6" t="str">
        <f>IF($W530=CS$4,MAX(CS$1:CS529)+1,"")</f>
        <v/>
      </c>
      <c r="CT530" s="5">
        <f t="shared" si="125"/>
        <v>2</v>
      </c>
      <c r="CU530" s="6" t="str">
        <f t="shared" si="126"/>
        <v>1449600068709</v>
      </c>
      <c r="CV530" s="5" t="str">
        <f t="shared" si="127"/>
        <v>นางสาว</v>
      </c>
      <c r="CW530" s="5" t="str" cm="1">
        <f t="array" ref="CW530">RIGHT(F530,MIN(LEN(SUBSTITUTE(F530,รายชื่อนักเรียนแยกห้อง!$AD$5:$AD$8,""))))</f>
        <v>วริศรา</v>
      </c>
      <c r="CX530" s="6" t="str">
        <f t="shared" si="128"/>
        <v/>
      </c>
      <c r="CY530" s="6">
        <f t="shared" si="129"/>
        <v>0</v>
      </c>
      <c r="CZ530" s="5" t="str">
        <f t="shared" si="130"/>
        <v>มัธยมศึกษาปีที่ 4/1-</v>
      </c>
      <c r="DA530" s="5" t="str">
        <f t="shared" si="131"/>
        <v>มัธยมศึกษาปีที่ 4/1-0</v>
      </c>
      <c r="DB530" s="6" t="s">
        <v>2939</v>
      </c>
      <c r="DC530" s="6" t="str">
        <f>IF(DB530="วิทย์-คณิต (เตรียมวิศวะ)",MAX($DC$1:DC529)+1,"")</f>
        <v/>
      </c>
      <c r="DD530" s="6" t="str">
        <f>IF(DB530="วิทย์-คณิต (วิทยาศาสตร์สุขภาพ)",MAX($DD$1:DD529)+1,"")</f>
        <v/>
      </c>
      <c r="DE530" s="6">
        <f>IF(DB530="ศิลป์การจัดการธุรกิจการค้าสมัยใหม่",MAX($DE$1:DE529)+1,"")</f>
        <v>11</v>
      </c>
      <c r="DF530" s="6" t="str">
        <f>IF(DB530="ศิลป์ภาษาจีนเพื่อธุรกิจ 4.0",MAX($DF$1:DF529)+1,"")</f>
        <v/>
      </c>
      <c r="DG530" s="6" t="str">
        <f>IF(DB530="ศิลป์ภาษาอังกฤษเพื่อการสื่อสารธุรกิจ",MAX($DG$1:DG529)+1,"")</f>
        <v/>
      </c>
      <c r="DH530" s="6" t="str">
        <f>IF(DB530="นวัตกรรมการจัดการเกษตร",MAX($DH$1:DH529)+1,"")</f>
        <v/>
      </c>
      <c r="DI530" s="5">
        <f t="shared" si="132"/>
        <v>11</v>
      </c>
      <c r="DJ530" s="5" t="str">
        <f t="shared" si="133"/>
        <v>มัธยมศึกษาปีที่ 4/1-37</v>
      </c>
      <c r="DK530" s="5" t="str">
        <f t="shared" si="134"/>
        <v>ศิลป์การจัดการธุรกิจการค้าสมัยใหม่-11</v>
      </c>
      <c r="DL530" s="5" t="str">
        <f t="shared" si="135"/>
        <v>มัธยมศึกษาปีที่ 4</v>
      </c>
    </row>
    <row r="531" spans="1:116">
      <c r="A531" s="5" t="str">
        <f t="shared" si="121"/>
        <v>มัธยมศึกษาปีที่ 4/1-38</v>
      </c>
      <c r="B531" s="5" t="str">
        <f t="shared" si="122"/>
        <v>ช68403-6</v>
      </c>
      <c r="C531" s="5" t="str">
        <f t="shared" si="123"/>
        <v>วิทย์-คณิต (วิทยาศาสตร์สุขภาพ)-14</v>
      </c>
      <c r="D531" s="8">
        <v>38</v>
      </c>
      <c r="E531" s="9" t="s">
        <v>2203</v>
      </c>
      <c r="F531" s="3" t="s">
        <v>2255</v>
      </c>
      <c r="G531" s="3" t="s">
        <v>2256</v>
      </c>
      <c r="H531" s="11">
        <v>1</v>
      </c>
      <c r="I531" s="11">
        <v>7</v>
      </c>
      <c r="J531" s="11">
        <v>0</v>
      </c>
      <c r="K531" s="11">
        <v>0</v>
      </c>
      <c r="L531" s="11">
        <v>4</v>
      </c>
      <c r="M531" s="11">
        <v>0</v>
      </c>
      <c r="N531" s="11">
        <v>1</v>
      </c>
      <c r="O531" s="11">
        <v>4</v>
      </c>
      <c r="P531" s="11">
        <v>2</v>
      </c>
      <c r="Q531" s="11">
        <v>6</v>
      </c>
      <c r="R531" s="11">
        <v>6</v>
      </c>
      <c r="S531" s="11">
        <v>8</v>
      </c>
      <c r="T531" s="11">
        <v>0</v>
      </c>
      <c r="U531" s="11" t="s">
        <v>309</v>
      </c>
      <c r="W531" s="6" t="str">
        <f>IF(X531="","",IF(X531=รายชื่อชมรม!$B$33,รายชื่อชมรม!$A$33,IF(X531=รายชื่อชมรม!$B$34,รายชื่อชมรม!$A$34,IF(X531=รายชื่อชมรม!$B$35,รายชื่อชมรม!$A$35,IF(X531=รายชื่อชมรม!$B$36,รายชื่อชมรม!$A$36,IF(X531=รายชื่อชมรม!$B$37,รายชื่อชมรม!$A$37,IF(X531=รายชื่อชมรม!$B$38,รายชื่อชมรม!$A$38,IF(X531=รายชื่อชมรม!$B$39,รายชื่อชมรม!$A$39,IF(X531=รายชื่อชมรม!$B$40,รายชื่อชมรม!$A$40,IF(X531=รายชื่อชมรม!$B$41,รายชื่อชมรม!$A$41,IF(X531=รายชื่อชมรม!$B$42,รายชื่อชมรม!$A$42,"-")))))))))))</f>
        <v>ช68403</v>
      </c>
      <c r="X531" s="6" t="s">
        <v>2313</v>
      </c>
      <c r="Y531" s="6" t="str">
        <f>IF(W531=0,"",IF(W531="-","",IF(W531="","",VLOOKUP(W531,รายชื่อชมรม!$A$3:$F$83,3,FALSE))))</f>
        <v>นายวสันต์  แสงรัตนกูล</v>
      </c>
      <c r="Z531" s="6" t="str">
        <f>IF(Y531=$Z$4,MAX(Z$1:$Z530)+1,"")</f>
        <v/>
      </c>
      <c r="AA531" s="6" t="str">
        <f>IF($Y531=AA$4,MAX(AA$1:AA530)+1,"")</f>
        <v/>
      </c>
      <c r="AB531" s="6" t="str">
        <f>IF($Y531=AB$4,MAX(AB$1:AB530)+1,"")</f>
        <v/>
      </c>
      <c r="AC531" s="6" t="str">
        <f>IF($Y531=AC$4,MAX(AC$1:AC530)+1,"")</f>
        <v/>
      </c>
      <c r="AD531" s="6" t="str">
        <f>IF($Y531=AD$4,MAX(AD$1:AD530)+1,"")</f>
        <v/>
      </c>
      <c r="AE531" s="6" t="str">
        <f>IF($Y531=AE$4,MAX(AE$1:AE530)+1,"")</f>
        <v/>
      </c>
      <c r="AF531" s="6" t="str">
        <f>IF($Y531=AF$4,MAX(AF$1:AF530)+1,"")</f>
        <v/>
      </c>
      <c r="AG531" s="6" t="str">
        <f>IF($Y531=AG$4,MAX(AG$1:AG530)+1,"")</f>
        <v/>
      </c>
      <c r="AH531" s="6" t="str">
        <f>IF($Y531=AH$4,MAX(AH$1:AH530)+1,"")</f>
        <v/>
      </c>
      <c r="AI531" s="5">
        <f t="shared" si="124"/>
        <v>0</v>
      </c>
      <c r="AK531" s="6" t="str">
        <f>IF($W531=AK$4,MAX(AK$1:AK530)+1,"")</f>
        <v/>
      </c>
      <c r="AL531" s="6" t="str">
        <f>IF($W531=AL$4,MAX(AL$1:AL530)+1,"")</f>
        <v/>
      </c>
      <c r="AM531" s="6" t="str">
        <f>IF($W531=AM$4,MAX(AM$1:AM530)+1,"")</f>
        <v/>
      </c>
      <c r="AN531" s="6" t="str">
        <f>IF($W531=AN$4,MAX(AN$1:AN530)+1,"")</f>
        <v/>
      </c>
      <c r="AO531" s="6" t="str">
        <f>IF($W531=AO$4,MAX(AO$1:AO530)+1,"")</f>
        <v/>
      </c>
      <c r="AP531" s="6" t="str">
        <f>IF($W531=AP$4,MAX(AP$1:AP530)+1,"")</f>
        <v/>
      </c>
      <c r="AQ531" s="6" t="str">
        <f>IF($W531=AQ$4,MAX(AQ$1:AQ530)+1,"")</f>
        <v/>
      </c>
      <c r="AR531" s="6" t="str">
        <f>IF($W531=AR$4,MAX(AR$1:AR530)+1,"")</f>
        <v/>
      </c>
      <c r="AS531" s="6" t="str">
        <f>IF($W531=AS$4,MAX(AS$1:AS530)+1,"")</f>
        <v/>
      </c>
      <c r="AT531" s="6" t="str">
        <f>IF($W531=AT$4,MAX(AT$1:AT530)+1,"")</f>
        <v/>
      </c>
      <c r="AU531" s="6" t="str">
        <f>IF($W531=AU$4,MAX(AU$1:AU530)+1,"")</f>
        <v/>
      </c>
      <c r="AV531" s="6" t="str">
        <f>IF($W531=AV$4,MAX(AV$1:AV530)+1,"")</f>
        <v/>
      </c>
      <c r="AW531" s="6" t="str">
        <f>IF($W531=AW$4,MAX(AW$1:AW530)+1,"")</f>
        <v/>
      </c>
      <c r="AX531" s="6" t="str">
        <f>IF($W531=AX$4,MAX(AX$1:AX530)+1,"")</f>
        <v/>
      </c>
      <c r="AY531" s="6" t="str">
        <f>IF($W531=AY$4,MAX(AY$1:AY530)+1,"")</f>
        <v/>
      </c>
      <c r="AZ531" s="6" t="str">
        <f>IF($W531=AZ$4,MAX(AZ$1:AZ530)+1,"")</f>
        <v/>
      </c>
      <c r="BA531" s="6" t="str">
        <f>IF($W531=BA$4,MAX(BA$1:BA530)+1,"")</f>
        <v/>
      </c>
      <c r="BB531" s="6" t="str">
        <f>IF($W531=BB$4,MAX(BB$1:BB530)+1,"")</f>
        <v/>
      </c>
      <c r="BC531" s="6" t="str">
        <f>IF($W531=BC$4,MAX(BC$1:BC530)+1,"")</f>
        <v/>
      </c>
      <c r="BD531" s="6" t="str">
        <f>IF($W531=BD$4,MAX(BD$1:BD530)+1,"")</f>
        <v/>
      </c>
      <c r="BE531" s="6" t="str">
        <f>IF($W531=BE$4,MAX(BE$1:BE530)+1,"")</f>
        <v/>
      </c>
      <c r="BF531" s="6" t="str">
        <f>IF($W531=BF$4,MAX(BF$1:BF530)+1,"")</f>
        <v/>
      </c>
      <c r="BG531" s="6" t="str">
        <f>IF($W531=BG$4,MAX(BG$1:BG530)+1,"")</f>
        <v/>
      </c>
      <c r="BH531" s="6" t="str">
        <f>IF($W531=BH$4,MAX(BH$1:BH530)+1,"")</f>
        <v/>
      </c>
      <c r="BI531" s="6" t="str">
        <f>IF($W531=BI$4,MAX(BI$1:BI530)+1,"")</f>
        <v/>
      </c>
      <c r="BJ531" s="6" t="str">
        <f>IF($W531=BJ$4,MAX(BJ$1:BJ530)+1,"")</f>
        <v/>
      </c>
      <c r="BK531" s="6" t="str">
        <f>IF($W531=BK$4,MAX(BK$1:BK530)+1,"")</f>
        <v/>
      </c>
      <c r="BL531" s="6" t="str">
        <f>IF($W531=BL$4,MAX(BL$1:BL530)+1,"")</f>
        <v/>
      </c>
      <c r="BM531" s="6" t="str">
        <f>IF($W531=BM$4,MAX(BM$1:BM530)+1,"")</f>
        <v/>
      </c>
      <c r="BN531" s="6" t="str">
        <f>IF($W531=BN$4,MAX(BN$1:BN530)+1,"")</f>
        <v/>
      </c>
      <c r="BO531" s="6" t="str">
        <f>IF($W531=BO$4,MAX(BO$1:BO530)+1,"")</f>
        <v/>
      </c>
      <c r="BP531" s="6" t="str">
        <f>IF($W531=BP$4,MAX(BP$1:BP530)+1,"")</f>
        <v/>
      </c>
      <c r="BQ531" s="6" t="str">
        <f>IF($W531=BQ$4,MAX(BQ$1:BQ530)+1,"")</f>
        <v/>
      </c>
      <c r="BR531" s="6">
        <f>IF($W531=BR$4,MAX(BR$1:BR530)+1,"")</f>
        <v>6</v>
      </c>
      <c r="BS531" s="6" t="str">
        <f>IF($W531=BS$4,MAX(BS$1:BS530)+1,"")</f>
        <v/>
      </c>
      <c r="BT531" s="6" t="str">
        <f>IF($W531=BT$4,MAX(BT$1:BT530)+1,"")</f>
        <v/>
      </c>
      <c r="BU531" s="6" t="str">
        <f>IF($W531=BU$4,MAX(BU$1:BU530)+1,"")</f>
        <v/>
      </c>
      <c r="BV531" s="6" t="str">
        <f>IF($W531=BV$4,MAX(BV$1:BV530)+1,"")</f>
        <v/>
      </c>
      <c r="BW531" s="6" t="str">
        <f>IF($W531=BW$4,MAX(BW$1:BW530)+1,"")</f>
        <v/>
      </c>
      <c r="BX531" s="6" t="str">
        <f>IF($W531=BX$4,MAX(BX$1:BX530)+1,"")</f>
        <v/>
      </c>
      <c r="BY531" s="6" t="str">
        <f>IF($W531=BY$4,MAX(BY$1:BY530)+1,"")</f>
        <v/>
      </c>
      <c r="BZ531" s="6" t="str">
        <f>IF($W531=BZ$4,MAX(BZ$1:BZ530)+1,"")</f>
        <v/>
      </c>
      <c r="CA531" s="6" t="str">
        <f>IF($W531=CA$4,MAX(CA$1:CA530)+1,"")</f>
        <v/>
      </c>
      <c r="CB531" s="6" t="str">
        <f>IF($W531=CB$4,MAX(CB$1:CB530)+1,"")</f>
        <v/>
      </c>
      <c r="CC531" s="6" t="str">
        <f>IF($W531=CC$4,MAX(CC$1:CC530)+1,"")</f>
        <v/>
      </c>
      <c r="CD531" s="6" t="str">
        <f>IF($W531=CD$4,MAX(CD$1:CD530)+1,"")</f>
        <v/>
      </c>
      <c r="CE531" s="6" t="str">
        <f>IF($W531=CE$4,MAX(CE$1:CE530)+1,"")</f>
        <v/>
      </c>
      <c r="CF531" s="6" t="str">
        <f>IF($W531=CF$4,MAX(CF$1:CF530)+1,"")</f>
        <v/>
      </c>
      <c r="CG531" s="6" t="str">
        <f>IF($W531=CG$4,MAX(CG$1:CG530)+1,"")</f>
        <v/>
      </c>
      <c r="CH531" s="6" t="str">
        <f>IF($W531=CH$4,MAX(CH$1:CH530)+1,"")</f>
        <v/>
      </c>
      <c r="CI531" s="6" t="str">
        <f>IF($W531=CI$4,MAX(CI$1:CI530)+1,"")</f>
        <v/>
      </c>
      <c r="CJ531" s="6" t="str">
        <f>IF($W531=CJ$4,MAX(CJ$1:CJ530)+1,"")</f>
        <v/>
      </c>
      <c r="CK531" s="6" t="str">
        <f>IF($W531=CK$4,MAX(CK$1:CK530)+1,"")</f>
        <v/>
      </c>
      <c r="CL531" s="6" t="str">
        <f>IF($W531=CL$4,MAX(CL$1:CL530)+1,"")</f>
        <v/>
      </c>
      <c r="CM531" s="6" t="str">
        <f>IF($W531=CM$4,MAX(CM$1:CM530)+1,"")</f>
        <v/>
      </c>
      <c r="CN531" s="6" t="str">
        <f>IF($W531=CN$4,MAX(CN$1:CN530)+1,"")</f>
        <v/>
      </c>
      <c r="CO531" s="6" t="str">
        <f>IF($W531=CO$4,MAX(CO$1:CO530)+1,"")</f>
        <v/>
      </c>
      <c r="CP531" s="6" t="str">
        <f>IF($W531=CP$4,MAX(CP$1:CP530)+1,"")</f>
        <v/>
      </c>
      <c r="CQ531" s="6" t="str">
        <f>IF($W531=CQ$4,MAX(CQ$1:CQ530)+1,"")</f>
        <v/>
      </c>
      <c r="CR531" s="6" t="str">
        <f>IF($W531=CR$4,MAX(CR$1:CR530)+1,"")</f>
        <v/>
      </c>
      <c r="CS531" s="6" t="str">
        <f>IF($W531=CS$4,MAX(CS$1:CS530)+1,"")</f>
        <v/>
      </c>
      <c r="CT531" s="5">
        <f t="shared" si="125"/>
        <v>6</v>
      </c>
      <c r="CU531" s="6" t="str">
        <f t="shared" si="126"/>
        <v>1700401426680</v>
      </c>
      <c r="CV531" s="5" t="str">
        <f t="shared" si="127"/>
        <v>นางสาว</v>
      </c>
      <c r="CW531" s="5" t="str" cm="1">
        <f t="array" ref="CW531">RIGHT(F531,MIN(LEN(SUBSTITUTE(F531,รายชื่อนักเรียนแยกห้อง!$AD$5:$AD$8,""))))</f>
        <v>ภิศญาภรณ์</v>
      </c>
      <c r="CX531" s="6" t="str">
        <f t="shared" si="128"/>
        <v/>
      </c>
      <c r="CY531" s="6">
        <f t="shared" si="129"/>
        <v>0</v>
      </c>
      <c r="CZ531" s="5" t="str">
        <f t="shared" si="130"/>
        <v>มัธยมศึกษาปีที่ 4/1-</v>
      </c>
      <c r="DA531" s="5" t="str">
        <f t="shared" si="131"/>
        <v>มัธยมศึกษาปีที่ 4/1-0</v>
      </c>
      <c r="DB531" s="5" t="s">
        <v>2936</v>
      </c>
      <c r="DC531" s="6" t="str">
        <f>IF(DB531="วิทย์-คณิต (เตรียมวิศวะ)",MAX($DC$1:DC530)+1,"")</f>
        <v/>
      </c>
      <c r="DD531" s="6">
        <f>IF(DB531="วิทย์-คณิต (วิทยาศาสตร์สุขภาพ)",MAX($DD$1:DD530)+1,"")</f>
        <v>14</v>
      </c>
      <c r="DE531" s="6" t="str">
        <f>IF(DB531="ศิลป์การจัดการธุรกิจการค้าสมัยใหม่",MAX($DE$1:DE530)+1,"")</f>
        <v/>
      </c>
      <c r="DF531" s="6" t="str">
        <f>IF(DB531="ศิลป์ภาษาจีนเพื่อธุรกิจ 4.0",MAX($DF$1:DF530)+1,"")</f>
        <v/>
      </c>
      <c r="DG531" s="6" t="str">
        <f>IF(DB531="ศิลป์ภาษาอังกฤษเพื่อการสื่อสารธุรกิจ",MAX($DG$1:DG530)+1,"")</f>
        <v/>
      </c>
      <c r="DH531" s="6" t="str">
        <f>IF(DB531="นวัตกรรมการจัดการเกษตร",MAX($DH$1:DH530)+1,"")</f>
        <v/>
      </c>
      <c r="DI531" s="5">
        <f t="shared" si="132"/>
        <v>14</v>
      </c>
      <c r="DJ531" s="5" t="str">
        <f t="shared" si="133"/>
        <v>มัธยมศึกษาปีที่ 4/1-38</v>
      </c>
      <c r="DK531" s="5" t="str">
        <f t="shared" si="134"/>
        <v>วิทย์-คณิต (วิทยาศาสตร์สุขภาพ)-14</v>
      </c>
      <c r="DL531" s="5" t="str">
        <f t="shared" si="135"/>
        <v>มัธยมศึกษาปีที่ 4</v>
      </c>
    </row>
    <row r="532" spans="1:116">
      <c r="A532" s="5" t="str">
        <f t="shared" si="121"/>
        <v>มัธยมศึกษาปีที่ 4/1-39</v>
      </c>
      <c r="B532" s="5" t="str">
        <f t="shared" si="122"/>
        <v>ช68405-3</v>
      </c>
      <c r="C532" s="5" t="str">
        <f t="shared" si="123"/>
        <v>วิทย์-คณิต (วิทยาศาสตร์สุขภาพ)-15</v>
      </c>
      <c r="D532" s="8">
        <v>39</v>
      </c>
      <c r="E532" s="9">
        <v>11116</v>
      </c>
      <c r="F532" s="3" t="s">
        <v>2402</v>
      </c>
      <c r="G532" s="3" t="s">
        <v>2401</v>
      </c>
      <c r="H532" s="11">
        <v>1</v>
      </c>
      <c r="I532" s="11">
        <v>2</v>
      </c>
      <c r="J532" s="11">
        <v>3</v>
      </c>
      <c r="K532" s="11">
        <v>9</v>
      </c>
      <c r="L532" s="11">
        <v>9</v>
      </c>
      <c r="M532" s="11">
        <v>0</v>
      </c>
      <c r="N532" s="11">
        <v>0</v>
      </c>
      <c r="O532" s="11">
        <v>4</v>
      </c>
      <c r="P532" s="11">
        <v>9</v>
      </c>
      <c r="Q532" s="11">
        <v>3</v>
      </c>
      <c r="R532" s="11">
        <v>0</v>
      </c>
      <c r="S532" s="11">
        <v>9</v>
      </c>
      <c r="T532" s="11">
        <v>1</v>
      </c>
      <c r="U532" s="11" t="s">
        <v>309</v>
      </c>
      <c r="W532" s="6" t="str">
        <f>IF(X532="","",IF(X532=รายชื่อชมรม!$B$33,รายชื่อชมรม!$A$33,IF(X532=รายชื่อชมรม!$B$34,รายชื่อชมรม!$A$34,IF(X532=รายชื่อชมรม!$B$35,รายชื่อชมรม!$A$35,IF(X532=รายชื่อชมรม!$B$36,รายชื่อชมรม!$A$36,IF(X532=รายชื่อชมรม!$B$37,รายชื่อชมรม!$A$37,IF(X532=รายชื่อชมรม!$B$38,รายชื่อชมรม!$A$38,IF(X532=รายชื่อชมรม!$B$39,รายชื่อชมรม!$A$39,IF(X532=รายชื่อชมรม!$B$40,รายชื่อชมรม!$A$40,IF(X532=รายชื่อชมรม!$B$41,รายชื่อชมรม!$A$41,IF(X532=รายชื่อชมรม!$B$42,รายชื่อชมรม!$A$42,"-")))))))))))</f>
        <v>ช68405</v>
      </c>
      <c r="X532" s="6" t="s">
        <v>2305</v>
      </c>
      <c r="Y532" s="6" t="str">
        <f>IF(W532=0,"",IF(W532="-","",IF(W532="","",VLOOKUP(W532,รายชื่อชมรม!$A$3:$F$83,3,FALSE))))</f>
        <v>นางโสจาริน  อินทรเรือง</v>
      </c>
      <c r="Z532" s="6" t="str">
        <f>IF(Y532=$Z$4,MAX(Z$1:$Z531)+1,"")</f>
        <v/>
      </c>
      <c r="AA532" s="6" t="str">
        <f>IF($Y532=AA$4,MAX(AA$1:AA531)+1,"")</f>
        <v/>
      </c>
      <c r="AB532" s="6" t="str">
        <f>IF($Y532=AB$4,MAX(AB$1:AB531)+1,"")</f>
        <v/>
      </c>
      <c r="AC532" s="6" t="str">
        <f>IF($Y532=AC$4,MAX(AC$1:AC531)+1,"")</f>
        <v/>
      </c>
      <c r="AD532" s="6" t="str">
        <f>IF($Y532=AD$4,MAX(AD$1:AD531)+1,"")</f>
        <v/>
      </c>
      <c r="AE532" s="6" t="str">
        <f>IF($Y532=AE$4,MAX(AE$1:AE531)+1,"")</f>
        <v/>
      </c>
      <c r="AF532" s="6" t="str">
        <f>IF($Y532=AF$4,MAX(AF$1:AF531)+1,"")</f>
        <v/>
      </c>
      <c r="AG532" s="6" t="str">
        <f>IF($Y532=AG$4,MAX(AG$1:AG531)+1,"")</f>
        <v/>
      </c>
      <c r="AH532" s="6" t="str">
        <f>IF($Y532=AH$4,MAX(AH$1:AH531)+1,"")</f>
        <v/>
      </c>
      <c r="AI532" s="5">
        <f t="shared" si="124"/>
        <v>0</v>
      </c>
      <c r="AK532" s="6" t="str">
        <f>IF($W532=AK$4,MAX(AK$1:AK531)+1,"")</f>
        <v/>
      </c>
      <c r="AL532" s="6" t="str">
        <f>IF($W532=AL$4,MAX(AL$1:AL531)+1,"")</f>
        <v/>
      </c>
      <c r="AM532" s="6" t="str">
        <f>IF($W532=AM$4,MAX(AM$1:AM531)+1,"")</f>
        <v/>
      </c>
      <c r="AN532" s="6" t="str">
        <f>IF($W532=AN$4,MAX(AN$1:AN531)+1,"")</f>
        <v/>
      </c>
      <c r="AO532" s="6" t="str">
        <f>IF($W532=AO$4,MAX(AO$1:AO531)+1,"")</f>
        <v/>
      </c>
      <c r="AP532" s="6" t="str">
        <f>IF($W532=AP$4,MAX(AP$1:AP531)+1,"")</f>
        <v/>
      </c>
      <c r="AQ532" s="6" t="str">
        <f>IF($W532=AQ$4,MAX(AQ$1:AQ531)+1,"")</f>
        <v/>
      </c>
      <c r="AR532" s="6" t="str">
        <f>IF($W532=AR$4,MAX(AR$1:AR531)+1,"")</f>
        <v/>
      </c>
      <c r="AS532" s="6" t="str">
        <f>IF($W532=AS$4,MAX(AS$1:AS531)+1,"")</f>
        <v/>
      </c>
      <c r="AT532" s="6" t="str">
        <f>IF($W532=AT$4,MAX(AT$1:AT531)+1,"")</f>
        <v/>
      </c>
      <c r="AU532" s="6" t="str">
        <f>IF($W532=AU$4,MAX(AU$1:AU531)+1,"")</f>
        <v/>
      </c>
      <c r="AV532" s="6" t="str">
        <f>IF($W532=AV$4,MAX(AV$1:AV531)+1,"")</f>
        <v/>
      </c>
      <c r="AW532" s="6" t="str">
        <f>IF($W532=AW$4,MAX(AW$1:AW531)+1,"")</f>
        <v/>
      </c>
      <c r="AX532" s="6" t="str">
        <f>IF($W532=AX$4,MAX(AX$1:AX531)+1,"")</f>
        <v/>
      </c>
      <c r="AY532" s="6" t="str">
        <f>IF($W532=AY$4,MAX(AY$1:AY531)+1,"")</f>
        <v/>
      </c>
      <c r="AZ532" s="6" t="str">
        <f>IF($W532=AZ$4,MAX(AZ$1:AZ531)+1,"")</f>
        <v/>
      </c>
      <c r="BA532" s="6" t="str">
        <f>IF($W532=BA$4,MAX(BA$1:BA531)+1,"")</f>
        <v/>
      </c>
      <c r="BB532" s="6" t="str">
        <f>IF($W532=BB$4,MAX(BB$1:BB531)+1,"")</f>
        <v/>
      </c>
      <c r="BC532" s="6" t="str">
        <f>IF($W532=BC$4,MAX(BC$1:BC531)+1,"")</f>
        <v/>
      </c>
      <c r="BD532" s="6" t="str">
        <f>IF($W532=BD$4,MAX(BD$1:BD531)+1,"")</f>
        <v/>
      </c>
      <c r="BE532" s="6" t="str">
        <f>IF($W532=BE$4,MAX(BE$1:BE531)+1,"")</f>
        <v/>
      </c>
      <c r="BF532" s="6" t="str">
        <f>IF($W532=BF$4,MAX(BF$1:BF531)+1,"")</f>
        <v/>
      </c>
      <c r="BG532" s="6" t="str">
        <f>IF($W532=BG$4,MAX(BG$1:BG531)+1,"")</f>
        <v/>
      </c>
      <c r="BH532" s="6" t="str">
        <f>IF($W532=BH$4,MAX(BH$1:BH531)+1,"")</f>
        <v/>
      </c>
      <c r="BI532" s="6" t="str">
        <f>IF($W532=BI$4,MAX(BI$1:BI531)+1,"")</f>
        <v/>
      </c>
      <c r="BJ532" s="6" t="str">
        <f>IF($W532=BJ$4,MAX(BJ$1:BJ531)+1,"")</f>
        <v/>
      </c>
      <c r="BK532" s="6" t="str">
        <f>IF($W532=BK$4,MAX(BK$1:BK531)+1,"")</f>
        <v/>
      </c>
      <c r="BL532" s="6" t="str">
        <f>IF($W532=BL$4,MAX(BL$1:BL531)+1,"")</f>
        <v/>
      </c>
      <c r="BM532" s="6" t="str">
        <f>IF($W532=BM$4,MAX(BM$1:BM531)+1,"")</f>
        <v/>
      </c>
      <c r="BN532" s="6" t="str">
        <f>IF($W532=BN$4,MAX(BN$1:BN531)+1,"")</f>
        <v/>
      </c>
      <c r="BO532" s="6" t="str">
        <f>IF($W532=BO$4,MAX(BO$1:BO531)+1,"")</f>
        <v/>
      </c>
      <c r="BP532" s="6" t="str">
        <f>IF($W532=BP$4,MAX(BP$1:BP531)+1,"")</f>
        <v/>
      </c>
      <c r="BQ532" s="6" t="str">
        <f>IF($W532=BQ$4,MAX(BQ$1:BQ531)+1,"")</f>
        <v/>
      </c>
      <c r="BR532" s="6" t="str">
        <f>IF($W532=BR$4,MAX(BR$1:BR531)+1,"")</f>
        <v/>
      </c>
      <c r="BS532" s="6" t="str">
        <f>IF($W532=BS$4,MAX(BS$1:BS531)+1,"")</f>
        <v/>
      </c>
      <c r="BT532" s="6">
        <f>IF($W532=BT$4,MAX(BT$1:BT531)+1,"")</f>
        <v>3</v>
      </c>
      <c r="BU532" s="6" t="str">
        <f>IF($W532=BU$4,MAX(BU$1:BU531)+1,"")</f>
        <v/>
      </c>
      <c r="BV532" s="6" t="str">
        <f>IF($W532=BV$4,MAX(BV$1:BV531)+1,"")</f>
        <v/>
      </c>
      <c r="BW532" s="6" t="str">
        <f>IF($W532=BW$4,MAX(BW$1:BW531)+1,"")</f>
        <v/>
      </c>
      <c r="BX532" s="6" t="str">
        <f>IF($W532=BX$4,MAX(BX$1:BX531)+1,"")</f>
        <v/>
      </c>
      <c r="BY532" s="6" t="str">
        <f>IF($W532=BY$4,MAX(BY$1:BY531)+1,"")</f>
        <v/>
      </c>
      <c r="BZ532" s="6" t="str">
        <f>IF($W532=BZ$4,MAX(BZ$1:BZ531)+1,"")</f>
        <v/>
      </c>
      <c r="CA532" s="6" t="str">
        <f>IF($W532=CA$4,MAX(CA$1:CA531)+1,"")</f>
        <v/>
      </c>
      <c r="CB532" s="6" t="str">
        <f>IF($W532=CB$4,MAX(CB$1:CB531)+1,"")</f>
        <v/>
      </c>
      <c r="CC532" s="6" t="str">
        <f>IF($W532=CC$4,MAX(CC$1:CC531)+1,"")</f>
        <v/>
      </c>
      <c r="CD532" s="6" t="str">
        <f>IF($W532=CD$4,MAX(CD$1:CD531)+1,"")</f>
        <v/>
      </c>
      <c r="CE532" s="6" t="str">
        <f>IF($W532=CE$4,MAX(CE$1:CE531)+1,"")</f>
        <v/>
      </c>
      <c r="CF532" s="6" t="str">
        <f>IF($W532=CF$4,MAX(CF$1:CF531)+1,"")</f>
        <v/>
      </c>
      <c r="CG532" s="6" t="str">
        <f>IF($W532=CG$4,MAX(CG$1:CG531)+1,"")</f>
        <v/>
      </c>
      <c r="CH532" s="6" t="str">
        <f>IF($W532=CH$4,MAX(CH$1:CH531)+1,"")</f>
        <v/>
      </c>
      <c r="CI532" s="6" t="str">
        <f>IF($W532=CI$4,MAX(CI$1:CI531)+1,"")</f>
        <v/>
      </c>
      <c r="CJ532" s="6" t="str">
        <f>IF($W532=CJ$4,MAX(CJ$1:CJ531)+1,"")</f>
        <v/>
      </c>
      <c r="CK532" s="6" t="str">
        <f>IF($W532=CK$4,MAX(CK$1:CK531)+1,"")</f>
        <v/>
      </c>
      <c r="CL532" s="6" t="str">
        <f>IF($W532=CL$4,MAX(CL$1:CL531)+1,"")</f>
        <v/>
      </c>
      <c r="CM532" s="6" t="str">
        <f>IF($W532=CM$4,MAX(CM$1:CM531)+1,"")</f>
        <v/>
      </c>
      <c r="CN532" s="6" t="str">
        <f>IF($W532=CN$4,MAX(CN$1:CN531)+1,"")</f>
        <v/>
      </c>
      <c r="CO532" s="6" t="str">
        <f>IF($W532=CO$4,MAX(CO$1:CO531)+1,"")</f>
        <v/>
      </c>
      <c r="CP532" s="6" t="str">
        <f>IF($W532=CP$4,MAX(CP$1:CP531)+1,"")</f>
        <v/>
      </c>
      <c r="CQ532" s="6" t="str">
        <f>IF($W532=CQ$4,MAX(CQ$1:CQ531)+1,"")</f>
        <v/>
      </c>
      <c r="CR532" s="6" t="str">
        <f>IF($W532=CR$4,MAX(CR$1:CR531)+1,"")</f>
        <v/>
      </c>
      <c r="CS532" s="6" t="str">
        <f>IF($W532=CS$4,MAX(CS$1:CS531)+1,"")</f>
        <v/>
      </c>
      <c r="CT532" s="5">
        <f t="shared" si="125"/>
        <v>3</v>
      </c>
      <c r="CU532" s="6" t="str">
        <f t="shared" si="126"/>
        <v>1239900493091</v>
      </c>
      <c r="CV532" s="5" t="str">
        <f t="shared" si="127"/>
        <v>นางสาว</v>
      </c>
      <c r="CW532" s="5" t="str" cm="1">
        <f t="array" ref="CW532">RIGHT(F532,MIN(LEN(SUBSTITUTE(F532,รายชื่อนักเรียนแยกห้อง!$AD$5:$AD$8,""))))</f>
        <v>นิรชา</v>
      </c>
      <c r="CX532" s="6" t="str">
        <f t="shared" si="128"/>
        <v/>
      </c>
      <c r="CY532" s="6">
        <f t="shared" si="129"/>
        <v>0</v>
      </c>
      <c r="CZ532" s="5" t="str">
        <f t="shared" si="130"/>
        <v>มัธยมศึกษาปีที่ 4/1-</v>
      </c>
      <c r="DA532" s="5" t="str">
        <f t="shared" si="131"/>
        <v>มัธยมศึกษาปีที่ 4/1-0</v>
      </c>
      <c r="DB532" s="5" t="s">
        <v>2936</v>
      </c>
      <c r="DC532" s="6" t="str">
        <f>IF(DB532="วิทย์-คณิต (เตรียมวิศวะ)",MAX($DC$1:DC531)+1,"")</f>
        <v/>
      </c>
      <c r="DD532" s="6">
        <f>IF(DB532="วิทย์-คณิต (วิทยาศาสตร์สุขภาพ)",MAX($DD$1:DD531)+1,"")</f>
        <v>15</v>
      </c>
      <c r="DE532" s="6" t="str">
        <f>IF(DB532="ศิลป์การจัดการธุรกิจการค้าสมัยใหม่",MAX($DE$1:DE531)+1,"")</f>
        <v/>
      </c>
      <c r="DF532" s="6" t="str">
        <f>IF(DB532="ศิลป์ภาษาจีนเพื่อธุรกิจ 4.0",MAX($DF$1:DF531)+1,"")</f>
        <v/>
      </c>
      <c r="DG532" s="6" t="str">
        <f>IF(DB532="ศิลป์ภาษาอังกฤษเพื่อการสื่อสารธุรกิจ",MAX($DG$1:DG531)+1,"")</f>
        <v/>
      </c>
      <c r="DH532" s="6" t="str">
        <f>IF(DB532="นวัตกรรมการจัดการเกษตร",MAX($DH$1:DH531)+1,"")</f>
        <v/>
      </c>
      <c r="DI532" s="5">
        <f t="shared" si="132"/>
        <v>15</v>
      </c>
      <c r="DJ532" s="5" t="str">
        <f t="shared" si="133"/>
        <v>มัธยมศึกษาปีที่ 4/1-39</v>
      </c>
      <c r="DK532" s="5" t="str">
        <f t="shared" si="134"/>
        <v>วิทย์-คณิต (วิทยาศาสตร์สุขภาพ)-15</v>
      </c>
      <c r="DL532" s="5" t="str">
        <f t="shared" si="135"/>
        <v>มัธยมศึกษาปีที่ 4</v>
      </c>
    </row>
    <row r="533" spans="1:116">
      <c r="A533" s="5" t="str">
        <f t="shared" si="121"/>
        <v>-</v>
      </c>
      <c r="B533" s="5" t="str">
        <f t="shared" si="122"/>
        <v>-0</v>
      </c>
      <c r="C533" s="5" t="str">
        <f t="shared" si="123"/>
        <v>-0</v>
      </c>
      <c r="D533" s="8"/>
      <c r="E533" s="9"/>
      <c r="F533" s="3"/>
      <c r="G533" s="3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W533" s="6" t="str">
        <f>IF(X533="","",IF(X533=รายชื่อชมรม!$B$33,รายชื่อชมรม!$A$33,IF(X533=รายชื่อชมรม!$B$34,รายชื่อชมรม!$A$34,IF(X533=รายชื่อชมรม!$B$35,รายชื่อชมรม!$A$35,IF(X533=รายชื่อชมรม!$B$36,รายชื่อชมรม!$A$36,IF(X533=รายชื่อชมรม!$B$37,รายชื่อชมรม!$A$37,IF(X533=รายชื่อชมรม!$B$38,รายชื่อชมรม!$A$38,IF(X533=รายชื่อชมรม!$B$39,รายชื่อชมรม!$A$39,IF(X533=รายชื่อชมรม!$B$40,รายชื่อชมรม!$A$40,IF(X533=รายชื่อชมรม!$B$41,รายชื่อชมรม!$A$41,IF(X533=รายชื่อชมรม!$B$42,รายชื่อชมรม!$A$42,"-")))))))))))</f>
        <v/>
      </c>
      <c r="Y533" s="6" t="str">
        <f>IF(W533=0,"",IF(W533="-","",IF(W533="","",VLOOKUP(W533,รายชื่อชมรม!$A$3:$F$83,3,FALSE))))</f>
        <v/>
      </c>
      <c r="Z533" s="6" t="str">
        <f>IF(Y533=$Z$4,MAX(Z$1:$Z532)+1,"")</f>
        <v/>
      </c>
      <c r="AA533" s="6" t="str">
        <f>IF($Y533=AA$4,MAX(AA$1:AA532)+1,"")</f>
        <v/>
      </c>
      <c r="AB533" s="6" t="str">
        <f>IF($Y533=AB$4,MAX(AB$1:AB532)+1,"")</f>
        <v/>
      </c>
      <c r="AC533" s="6" t="str">
        <f>IF($Y533=AC$4,MAX(AC$1:AC532)+1,"")</f>
        <v/>
      </c>
      <c r="AD533" s="6" t="str">
        <f>IF($Y533=AD$4,MAX(AD$1:AD532)+1,"")</f>
        <v/>
      </c>
      <c r="AE533" s="6" t="str">
        <f>IF($Y533=AE$4,MAX(AE$1:AE532)+1,"")</f>
        <v/>
      </c>
      <c r="AF533" s="6" t="str">
        <f>IF($Y533=AF$4,MAX(AF$1:AF532)+1,"")</f>
        <v/>
      </c>
      <c r="AG533" s="6" t="str">
        <f>IF($Y533=AG$4,MAX(AG$1:AG532)+1,"")</f>
        <v/>
      </c>
      <c r="AH533" s="6" t="str">
        <f>IF($Y533=AH$4,MAX(AH$1:AH532)+1,"")</f>
        <v/>
      </c>
      <c r="AI533" s="5">
        <f t="shared" si="124"/>
        <v>0</v>
      </c>
      <c r="AK533" s="6" t="str">
        <f>IF($W533=AK$4,MAX(AK$1:AK532)+1,"")</f>
        <v/>
      </c>
      <c r="AL533" s="6" t="str">
        <f>IF($W533=AL$4,MAX(AL$1:AL532)+1,"")</f>
        <v/>
      </c>
      <c r="AM533" s="6" t="str">
        <f>IF($W533=AM$4,MAX(AM$1:AM532)+1,"")</f>
        <v/>
      </c>
      <c r="AN533" s="6" t="str">
        <f>IF($W533=AN$4,MAX(AN$1:AN532)+1,"")</f>
        <v/>
      </c>
      <c r="AO533" s="6" t="str">
        <f>IF($W533=AO$4,MAX(AO$1:AO532)+1,"")</f>
        <v/>
      </c>
      <c r="AP533" s="6" t="str">
        <f>IF($W533=AP$4,MAX(AP$1:AP532)+1,"")</f>
        <v/>
      </c>
      <c r="AQ533" s="6" t="str">
        <f>IF($W533=AQ$4,MAX(AQ$1:AQ532)+1,"")</f>
        <v/>
      </c>
      <c r="AR533" s="6" t="str">
        <f>IF($W533=AR$4,MAX(AR$1:AR532)+1,"")</f>
        <v/>
      </c>
      <c r="AS533" s="6" t="str">
        <f>IF($W533=AS$4,MAX(AS$1:AS532)+1,"")</f>
        <v/>
      </c>
      <c r="AT533" s="6" t="str">
        <f>IF($W533=AT$4,MAX(AT$1:AT532)+1,"")</f>
        <v/>
      </c>
      <c r="AU533" s="6" t="str">
        <f>IF($W533=AU$4,MAX(AU$1:AU532)+1,"")</f>
        <v/>
      </c>
      <c r="AV533" s="6" t="str">
        <f>IF($W533=AV$4,MAX(AV$1:AV532)+1,"")</f>
        <v/>
      </c>
      <c r="AW533" s="6" t="str">
        <f>IF($W533=AW$4,MAX(AW$1:AW532)+1,"")</f>
        <v/>
      </c>
      <c r="AX533" s="6" t="str">
        <f>IF($W533=AX$4,MAX(AX$1:AX532)+1,"")</f>
        <v/>
      </c>
      <c r="AY533" s="6" t="str">
        <f>IF($W533=AY$4,MAX(AY$1:AY532)+1,"")</f>
        <v/>
      </c>
      <c r="AZ533" s="6" t="str">
        <f>IF($W533=AZ$4,MAX(AZ$1:AZ532)+1,"")</f>
        <v/>
      </c>
      <c r="BA533" s="6" t="str">
        <f>IF($W533=BA$4,MAX(BA$1:BA532)+1,"")</f>
        <v/>
      </c>
      <c r="BB533" s="6" t="str">
        <f>IF($W533=BB$4,MAX(BB$1:BB532)+1,"")</f>
        <v/>
      </c>
      <c r="BC533" s="6" t="str">
        <f>IF($W533=BC$4,MAX(BC$1:BC532)+1,"")</f>
        <v/>
      </c>
      <c r="BD533" s="6" t="str">
        <f>IF($W533=BD$4,MAX(BD$1:BD532)+1,"")</f>
        <v/>
      </c>
      <c r="BE533" s="6" t="str">
        <f>IF($W533=BE$4,MAX(BE$1:BE532)+1,"")</f>
        <v/>
      </c>
      <c r="BF533" s="6" t="str">
        <f>IF($W533=BF$4,MAX(BF$1:BF532)+1,"")</f>
        <v/>
      </c>
      <c r="BG533" s="6" t="str">
        <f>IF($W533=BG$4,MAX(BG$1:BG532)+1,"")</f>
        <v/>
      </c>
      <c r="BH533" s="6" t="str">
        <f>IF($W533=BH$4,MAX(BH$1:BH532)+1,"")</f>
        <v/>
      </c>
      <c r="BI533" s="6" t="str">
        <f>IF($W533=BI$4,MAX(BI$1:BI532)+1,"")</f>
        <v/>
      </c>
      <c r="BJ533" s="6" t="str">
        <f>IF($W533=BJ$4,MAX(BJ$1:BJ532)+1,"")</f>
        <v/>
      </c>
      <c r="BK533" s="6" t="str">
        <f>IF($W533=BK$4,MAX(BK$1:BK532)+1,"")</f>
        <v/>
      </c>
      <c r="BL533" s="6" t="str">
        <f>IF($W533=BL$4,MAX(BL$1:BL532)+1,"")</f>
        <v/>
      </c>
      <c r="BM533" s="6" t="str">
        <f>IF($W533=BM$4,MAX(BM$1:BM532)+1,"")</f>
        <v/>
      </c>
      <c r="BN533" s="6" t="str">
        <f>IF($W533=BN$4,MAX(BN$1:BN532)+1,"")</f>
        <v/>
      </c>
      <c r="BO533" s="6" t="str">
        <f>IF($W533=BO$4,MAX(BO$1:BO532)+1,"")</f>
        <v/>
      </c>
      <c r="BP533" s="6" t="str">
        <f>IF($W533=BP$4,MAX(BP$1:BP532)+1,"")</f>
        <v/>
      </c>
      <c r="BQ533" s="6" t="str">
        <f>IF($W533=BQ$4,MAX(BQ$1:BQ532)+1,"")</f>
        <v/>
      </c>
      <c r="BR533" s="6" t="str">
        <f>IF($W533=BR$4,MAX(BR$1:BR532)+1,"")</f>
        <v/>
      </c>
      <c r="BS533" s="6" t="str">
        <f>IF($W533=BS$4,MAX(BS$1:BS532)+1,"")</f>
        <v/>
      </c>
      <c r="BT533" s="6" t="str">
        <f>IF($W533=BT$4,MAX(BT$1:BT532)+1,"")</f>
        <v/>
      </c>
      <c r="BU533" s="6" t="str">
        <f>IF($W533=BU$4,MAX(BU$1:BU532)+1,"")</f>
        <v/>
      </c>
      <c r="BV533" s="6" t="str">
        <f>IF($W533=BV$4,MAX(BV$1:BV532)+1,"")</f>
        <v/>
      </c>
      <c r="BW533" s="6" t="str">
        <f>IF($W533=BW$4,MAX(BW$1:BW532)+1,"")</f>
        <v/>
      </c>
      <c r="BX533" s="6" t="str">
        <f>IF($W533=BX$4,MAX(BX$1:BX532)+1,"")</f>
        <v/>
      </c>
      <c r="BY533" s="6" t="str">
        <f>IF($W533=BY$4,MAX(BY$1:BY532)+1,"")</f>
        <v/>
      </c>
      <c r="BZ533" s="6" t="str">
        <f>IF($W533=BZ$4,MAX(BZ$1:BZ532)+1,"")</f>
        <v/>
      </c>
      <c r="CA533" s="6" t="str">
        <f>IF($W533=CA$4,MAX(CA$1:CA532)+1,"")</f>
        <v/>
      </c>
      <c r="CB533" s="6" t="str">
        <f>IF($W533=CB$4,MAX(CB$1:CB532)+1,"")</f>
        <v/>
      </c>
      <c r="CC533" s="6" t="str">
        <f>IF($W533=CC$4,MAX(CC$1:CC532)+1,"")</f>
        <v/>
      </c>
      <c r="CD533" s="6" t="str">
        <f>IF($W533=CD$4,MAX(CD$1:CD532)+1,"")</f>
        <v/>
      </c>
      <c r="CE533" s="6" t="str">
        <f>IF($W533=CE$4,MAX(CE$1:CE532)+1,"")</f>
        <v/>
      </c>
      <c r="CF533" s="6" t="str">
        <f>IF($W533=CF$4,MAX(CF$1:CF532)+1,"")</f>
        <v/>
      </c>
      <c r="CG533" s="6" t="str">
        <f>IF($W533=CG$4,MAX(CG$1:CG532)+1,"")</f>
        <v/>
      </c>
      <c r="CH533" s="6" t="str">
        <f>IF($W533=CH$4,MAX(CH$1:CH532)+1,"")</f>
        <v/>
      </c>
      <c r="CI533" s="6" t="str">
        <f>IF($W533=CI$4,MAX(CI$1:CI532)+1,"")</f>
        <v/>
      </c>
      <c r="CJ533" s="6" t="str">
        <f>IF($W533=CJ$4,MAX(CJ$1:CJ532)+1,"")</f>
        <v/>
      </c>
      <c r="CK533" s="6" t="str">
        <f>IF($W533=CK$4,MAX(CK$1:CK532)+1,"")</f>
        <v/>
      </c>
      <c r="CL533" s="6" t="str">
        <f>IF($W533=CL$4,MAX(CL$1:CL532)+1,"")</f>
        <v/>
      </c>
      <c r="CM533" s="6" t="str">
        <f>IF($W533=CM$4,MAX(CM$1:CM532)+1,"")</f>
        <v/>
      </c>
      <c r="CN533" s="6" t="str">
        <f>IF($W533=CN$4,MAX(CN$1:CN532)+1,"")</f>
        <v/>
      </c>
      <c r="CO533" s="6" t="str">
        <f>IF($W533=CO$4,MAX(CO$1:CO532)+1,"")</f>
        <v/>
      </c>
      <c r="CP533" s="6" t="str">
        <f>IF($W533=CP$4,MAX(CP$1:CP532)+1,"")</f>
        <v/>
      </c>
      <c r="CQ533" s="6" t="str">
        <f>IF($W533=CQ$4,MAX(CQ$1:CQ532)+1,"")</f>
        <v/>
      </c>
      <c r="CR533" s="6" t="str">
        <f>IF($W533=CR$4,MAX(CR$1:CR532)+1,"")</f>
        <v/>
      </c>
      <c r="CS533" s="6" t="str">
        <f>IF($W533=CS$4,MAX(CS$1:CS532)+1,"")</f>
        <v/>
      </c>
      <c r="CT533" s="5">
        <f t="shared" si="125"/>
        <v>0</v>
      </c>
      <c r="CU533" s="6" t="str">
        <f t="shared" si="126"/>
        <v/>
      </c>
      <c r="CV533" s="5" t="str">
        <f t="shared" si="127"/>
        <v/>
      </c>
      <c r="CW533" s="5" t="str" cm="1">
        <f t="array" ref="CW533">RIGHT(F533,MIN(LEN(SUBSTITUTE(F533,รายชื่อนักเรียนแยกห้อง!$AD$5:$AD$8,""))))</f>
        <v/>
      </c>
      <c r="CX533" s="6" t="str">
        <f t="shared" si="128"/>
        <v/>
      </c>
      <c r="CY533" s="6" t="str">
        <f t="shared" si="129"/>
        <v/>
      </c>
      <c r="CZ533" s="5" t="str">
        <f t="shared" si="130"/>
        <v>-</v>
      </c>
      <c r="DA533" s="5" t="str">
        <f t="shared" si="131"/>
        <v>-</v>
      </c>
      <c r="DC533" s="6" t="str">
        <f>IF(DB533="วิทย์-คณิต (เตรียมวิศวะ)",MAX($DC$1:DC532)+1,"")</f>
        <v/>
      </c>
      <c r="DD533" s="6" t="str">
        <f>IF(DB533="วิทย์-คณิต (วิทยาศาสตร์สุขภาพ)",MAX($DD$1:DD532)+1,"")</f>
        <v/>
      </c>
      <c r="DE533" s="6" t="str">
        <f>IF(DB533="ศิลป์การจัดการธุรกิจการค้าสมัยใหม่",MAX($DE$1:DE532)+1,"")</f>
        <v/>
      </c>
      <c r="DF533" s="6" t="str">
        <f>IF(DB533="ศิลป์ภาษาจีนเพื่อธุรกิจ 4.0",MAX($DF$1:DF532)+1,"")</f>
        <v/>
      </c>
      <c r="DG533" s="6" t="str">
        <f>IF(DB533="ศิลป์ภาษาอังกฤษเพื่อการสื่อสารธุรกิจ",MAX($DG$1:DG532)+1,"")</f>
        <v/>
      </c>
      <c r="DH533" s="6" t="str">
        <f>IF(DB533="นวัตกรรมการจัดการเกษตร",MAX($DH$1:DH532)+1,"")</f>
        <v/>
      </c>
      <c r="DI533" s="5">
        <f t="shared" si="132"/>
        <v>0</v>
      </c>
      <c r="DJ533" s="5" t="str">
        <f t="shared" si="133"/>
        <v>-</v>
      </c>
      <c r="DK533" s="5" t="str">
        <f t="shared" si="134"/>
        <v>-0</v>
      </c>
      <c r="DL533" s="5" t="str">
        <f t="shared" si="135"/>
        <v/>
      </c>
    </row>
    <row r="534" spans="1:116">
      <c r="A534" s="5" t="str">
        <f t="shared" si="121"/>
        <v>มัธยมศึกษาปีที่ 4/2-1</v>
      </c>
      <c r="B534" s="5" t="str">
        <f t="shared" si="122"/>
        <v>-0</v>
      </c>
      <c r="C534" s="5" t="str">
        <f t="shared" si="123"/>
        <v>ศิลป์ภาษาจีนเพื่อธุรกิจ 4.0-1</v>
      </c>
      <c r="D534" s="8">
        <v>1</v>
      </c>
      <c r="E534" s="9" t="s">
        <v>1323</v>
      </c>
      <c r="F534" s="3" t="s">
        <v>2178</v>
      </c>
      <c r="G534" s="3" t="s">
        <v>1324</v>
      </c>
      <c r="H534" s="11">
        <v>1</v>
      </c>
      <c r="I534" s="11">
        <v>7</v>
      </c>
      <c r="J534" s="11">
        <v>0</v>
      </c>
      <c r="K534" s="11">
        <v>9</v>
      </c>
      <c r="L534" s="11">
        <v>9</v>
      </c>
      <c r="M534" s="11">
        <v>0</v>
      </c>
      <c r="N534" s="11">
        <v>1</v>
      </c>
      <c r="O534" s="11">
        <v>8</v>
      </c>
      <c r="P534" s="11">
        <v>1</v>
      </c>
      <c r="Q534" s="11">
        <v>5</v>
      </c>
      <c r="R534" s="11">
        <v>3</v>
      </c>
      <c r="S534" s="11">
        <v>5</v>
      </c>
      <c r="T534" s="11">
        <v>7</v>
      </c>
      <c r="U534" s="11" t="s">
        <v>310</v>
      </c>
      <c r="W534" s="6" t="str">
        <f>IF(X534="","",IF(X534=รายชื่อชมรม!$B$33,รายชื่อชมรม!$A$33,IF(X534=รายชื่อชมรม!$B$34,รายชื่อชมรม!$A$34,IF(X534=รายชื่อชมรม!$B$35,รายชื่อชมรม!$A$35,IF(X534=รายชื่อชมรม!$B$36,รายชื่อชมรม!$A$36,IF(X534=รายชื่อชมรม!$B$37,รายชื่อชมรม!$A$37,IF(X534=รายชื่อชมรม!$B$38,รายชื่อชมรม!$A$38,IF(X534=รายชื่อชมรม!$B$39,รายชื่อชมรม!$A$39,IF(X534=รายชื่อชมรม!$B$40,รายชื่อชมรม!$A$40,IF(X534=รายชื่อชมรม!$B$41,รายชื่อชมรม!$A$41,IF(X534=รายชื่อชมรม!$B$42,รายชื่อชมรม!$A$42,"-")))))))))))</f>
        <v/>
      </c>
      <c r="Y534" s="6" t="str">
        <f>IF(W534=0,"",IF(W534="-","",IF(W534="","",VLOOKUP(W534,รายชื่อชมรม!$A$3:$F$83,3,FALSE))))</f>
        <v/>
      </c>
      <c r="Z534" s="6" t="str">
        <f>IF(Y534=$Z$4,MAX(Z$1:$Z533)+1,"")</f>
        <v/>
      </c>
      <c r="AA534" s="6" t="str">
        <f>IF($Y534=AA$4,MAX(AA$1:AA533)+1,"")</f>
        <v/>
      </c>
      <c r="AB534" s="6" t="str">
        <f>IF($Y534=AB$4,MAX(AB$1:AB533)+1,"")</f>
        <v/>
      </c>
      <c r="AC534" s="6" t="str">
        <f>IF($Y534=AC$4,MAX(AC$1:AC533)+1,"")</f>
        <v/>
      </c>
      <c r="AD534" s="6" t="str">
        <f>IF($Y534=AD$4,MAX(AD$1:AD533)+1,"")</f>
        <v/>
      </c>
      <c r="AE534" s="6" t="str">
        <f>IF($Y534=AE$4,MAX(AE$1:AE533)+1,"")</f>
        <v/>
      </c>
      <c r="AF534" s="6" t="str">
        <f>IF($Y534=AF$4,MAX(AF$1:AF533)+1,"")</f>
        <v/>
      </c>
      <c r="AG534" s="6" t="str">
        <f>IF($Y534=AG$4,MAX(AG$1:AG533)+1,"")</f>
        <v/>
      </c>
      <c r="AH534" s="6" t="str">
        <f>IF($Y534=AH$4,MAX(AH$1:AH533)+1,"")</f>
        <v/>
      </c>
      <c r="AI534" s="5">
        <f t="shared" si="124"/>
        <v>0</v>
      </c>
      <c r="AK534" s="6" t="str">
        <f>IF($W534=AK$4,MAX(AK$1:AK533)+1,"")</f>
        <v/>
      </c>
      <c r="AL534" s="6" t="str">
        <f>IF($W534=AL$4,MAX(AL$1:AL533)+1,"")</f>
        <v/>
      </c>
      <c r="AM534" s="6" t="str">
        <f>IF($W534=AM$4,MAX(AM$1:AM533)+1,"")</f>
        <v/>
      </c>
      <c r="AN534" s="6" t="str">
        <f>IF($W534=AN$4,MAX(AN$1:AN533)+1,"")</f>
        <v/>
      </c>
      <c r="AO534" s="6" t="str">
        <f>IF($W534=AO$4,MAX(AO$1:AO533)+1,"")</f>
        <v/>
      </c>
      <c r="AP534" s="6" t="str">
        <f>IF($W534=AP$4,MAX(AP$1:AP533)+1,"")</f>
        <v/>
      </c>
      <c r="AQ534" s="6" t="str">
        <f>IF($W534=AQ$4,MAX(AQ$1:AQ533)+1,"")</f>
        <v/>
      </c>
      <c r="AR534" s="6" t="str">
        <f>IF($W534=AR$4,MAX(AR$1:AR533)+1,"")</f>
        <v/>
      </c>
      <c r="AS534" s="6" t="str">
        <f>IF($W534=AS$4,MAX(AS$1:AS533)+1,"")</f>
        <v/>
      </c>
      <c r="AT534" s="6" t="str">
        <f>IF($W534=AT$4,MAX(AT$1:AT533)+1,"")</f>
        <v/>
      </c>
      <c r="AU534" s="6" t="str">
        <f>IF($W534=AU$4,MAX(AU$1:AU533)+1,"")</f>
        <v/>
      </c>
      <c r="AV534" s="6" t="str">
        <f>IF($W534=AV$4,MAX(AV$1:AV533)+1,"")</f>
        <v/>
      </c>
      <c r="AW534" s="6" t="str">
        <f>IF($W534=AW$4,MAX(AW$1:AW533)+1,"")</f>
        <v/>
      </c>
      <c r="AX534" s="6" t="str">
        <f>IF($W534=AX$4,MAX(AX$1:AX533)+1,"")</f>
        <v/>
      </c>
      <c r="AY534" s="6" t="str">
        <f>IF($W534=AY$4,MAX(AY$1:AY533)+1,"")</f>
        <v/>
      </c>
      <c r="AZ534" s="6" t="str">
        <f>IF($W534=AZ$4,MAX(AZ$1:AZ533)+1,"")</f>
        <v/>
      </c>
      <c r="BA534" s="6" t="str">
        <f>IF($W534=BA$4,MAX(BA$1:BA533)+1,"")</f>
        <v/>
      </c>
      <c r="BB534" s="6" t="str">
        <f>IF($W534=BB$4,MAX(BB$1:BB533)+1,"")</f>
        <v/>
      </c>
      <c r="BC534" s="6" t="str">
        <f>IF($W534=BC$4,MAX(BC$1:BC533)+1,"")</f>
        <v/>
      </c>
      <c r="BD534" s="6" t="str">
        <f>IF($W534=BD$4,MAX(BD$1:BD533)+1,"")</f>
        <v/>
      </c>
      <c r="BE534" s="6" t="str">
        <f>IF($W534=BE$4,MAX(BE$1:BE533)+1,"")</f>
        <v/>
      </c>
      <c r="BF534" s="6" t="str">
        <f>IF($W534=BF$4,MAX(BF$1:BF533)+1,"")</f>
        <v/>
      </c>
      <c r="BG534" s="6" t="str">
        <f>IF($W534=BG$4,MAX(BG$1:BG533)+1,"")</f>
        <v/>
      </c>
      <c r="BH534" s="6" t="str">
        <f>IF($W534=BH$4,MAX(BH$1:BH533)+1,"")</f>
        <v/>
      </c>
      <c r="BI534" s="6" t="str">
        <f>IF($W534=BI$4,MAX(BI$1:BI533)+1,"")</f>
        <v/>
      </c>
      <c r="BJ534" s="6" t="str">
        <f>IF($W534=BJ$4,MAX(BJ$1:BJ533)+1,"")</f>
        <v/>
      </c>
      <c r="BK534" s="6" t="str">
        <f>IF($W534=BK$4,MAX(BK$1:BK533)+1,"")</f>
        <v/>
      </c>
      <c r="BL534" s="6" t="str">
        <f>IF($W534=BL$4,MAX(BL$1:BL533)+1,"")</f>
        <v/>
      </c>
      <c r="BM534" s="6" t="str">
        <f>IF($W534=BM$4,MAX(BM$1:BM533)+1,"")</f>
        <v/>
      </c>
      <c r="BN534" s="6" t="str">
        <f>IF($W534=BN$4,MAX(BN$1:BN533)+1,"")</f>
        <v/>
      </c>
      <c r="BO534" s="6" t="str">
        <f>IF($W534=BO$4,MAX(BO$1:BO533)+1,"")</f>
        <v/>
      </c>
      <c r="BP534" s="6" t="str">
        <f>IF($W534=BP$4,MAX(BP$1:BP533)+1,"")</f>
        <v/>
      </c>
      <c r="BQ534" s="6" t="str">
        <f>IF($W534=BQ$4,MAX(BQ$1:BQ533)+1,"")</f>
        <v/>
      </c>
      <c r="BR534" s="6" t="str">
        <f>IF($W534=BR$4,MAX(BR$1:BR533)+1,"")</f>
        <v/>
      </c>
      <c r="BS534" s="6" t="str">
        <f>IF($W534=BS$4,MAX(BS$1:BS533)+1,"")</f>
        <v/>
      </c>
      <c r="BT534" s="6" t="str">
        <f>IF($W534=BT$4,MAX(BT$1:BT533)+1,"")</f>
        <v/>
      </c>
      <c r="BU534" s="6" t="str">
        <f>IF($W534=BU$4,MAX(BU$1:BU533)+1,"")</f>
        <v/>
      </c>
      <c r="BV534" s="6" t="str">
        <f>IF($W534=BV$4,MAX(BV$1:BV533)+1,"")</f>
        <v/>
      </c>
      <c r="BW534" s="6" t="str">
        <f>IF($W534=BW$4,MAX(BW$1:BW533)+1,"")</f>
        <v/>
      </c>
      <c r="BX534" s="6" t="str">
        <f>IF($W534=BX$4,MAX(BX$1:BX533)+1,"")</f>
        <v/>
      </c>
      <c r="BY534" s="6" t="str">
        <f>IF($W534=BY$4,MAX(BY$1:BY533)+1,"")</f>
        <v/>
      </c>
      <c r="BZ534" s="6" t="str">
        <f>IF($W534=BZ$4,MAX(BZ$1:BZ533)+1,"")</f>
        <v/>
      </c>
      <c r="CA534" s="6" t="str">
        <f>IF($W534=CA$4,MAX(CA$1:CA533)+1,"")</f>
        <v/>
      </c>
      <c r="CB534" s="6" t="str">
        <f>IF($W534=CB$4,MAX(CB$1:CB533)+1,"")</f>
        <v/>
      </c>
      <c r="CC534" s="6" t="str">
        <f>IF($W534=CC$4,MAX(CC$1:CC533)+1,"")</f>
        <v/>
      </c>
      <c r="CD534" s="6" t="str">
        <f>IF($W534=CD$4,MAX(CD$1:CD533)+1,"")</f>
        <v/>
      </c>
      <c r="CE534" s="6" t="str">
        <f>IF($W534=CE$4,MAX(CE$1:CE533)+1,"")</f>
        <v/>
      </c>
      <c r="CF534" s="6" t="str">
        <f>IF($W534=CF$4,MAX(CF$1:CF533)+1,"")</f>
        <v/>
      </c>
      <c r="CG534" s="6" t="str">
        <f>IF($W534=CG$4,MAX(CG$1:CG533)+1,"")</f>
        <v/>
      </c>
      <c r="CH534" s="6" t="str">
        <f>IF($W534=CH$4,MAX(CH$1:CH533)+1,"")</f>
        <v/>
      </c>
      <c r="CI534" s="6" t="str">
        <f>IF($W534=CI$4,MAX(CI$1:CI533)+1,"")</f>
        <v/>
      </c>
      <c r="CJ534" s="6" t="str">
        <f>IF($W534=CJ$4,MAX(CJ$1:CJ533)+1,"")</f>
        <v/>
      </c>
      <c r="CK534" s="6" t="str">
        <f>IF($W534=CK$4,MAX(CK$1:CK533)+1,"")</f>
        <v/>
      </c>
      <c r="CL534" s="6" t="str">
        <f>IF($W534=CL$4,MAX(CL$1:CL533)+1,"")</f>
        <v/>
      </c>
      <c r="CM534" s="6" t="str">
        <f>IF($W534=CM$4,MAX(CM$1:CM533)+1,"")</f>
        <v/>
      </c>
      <c r="CN534" s="6" t="str">
        <f>IF($W534=CN$4,MAX(CN$1:CN533)+1,"")</f>
        <v/>
      </c>
      <c r="CO534" s="6" t="str">
        <f>IF($W534=CO$4,MAX(CO$1:CO533)+1,"")</f>
        <v/>
      </c>
      <c r="CP534" s="6" t="str">
        <f>IF($W534=CP$4,MAX(CP$1:CP533)+1,"")</f>
        <v/>
      </c>
      <c r="CQ534" s="6" t="str">
        <f>IF($W534=CQ$4,MAX(CQ$1:CQ533)+1,"")</f>
        <v/>
      </c>
      <c r="CR534" s="6" t="str">
        <f>IF($W534=CR$4,MAX(CR$1:CR533)+1,"")</f>
        <v/>
      </c>
      <c r="CS534" s="6" t="str">
        <f>IF($W534=CS$4,MAX(CS$1:CS533)+1,"")</f>
        <v/>
      </c>
      <c r="CT534" s="5">
        <f t="shared" si="125"/>
        <v>0</v>
      </c>
      <c r="CU534" s="6" t="str">
        <f t="shared" si="126"/>
        <v>1709901815357</v>
      </c>
      <c r="CV534" s="5" t="str">
        <f t="shared" si="127"/>
        <v>นาย</v>
      </c>
      <c r="CW534" s="5" t="str" cm="1">
        <f t="array" ref="CW534">RIGHT(F534,MIN(LEN(SUBSTITUTE(F534,รายชื่อนักเรียนแยกห้อง!$AD$5:$AD$8,""))))</f>
        <v>นันทภพ</v>
      </c>
      <c r="CX534" s="6">
        <f t="shared" si="128"/>
        <v>0</v>
      </c>
      <c r="CY534" s="6" t="str">
        <f t="shared" si="129"/>
        <v/>
      </c>
      <c r="CZ534" s="5" t="str">
        <f t="shared" si="130"/>
        <v>มัธยมศึกษาปีที่ 4/2-0</v>
      </c>
      <c r="DA534" s="5" t="str">
        <f t="shared" si="131"/>
        <v>มัธยมศึกษาปีที่ 4/2-</v>
      </c>
      <c r="DB534" s="6" t="s">
        <v>2938</v>
      </c>
      <c r="DC534" s="6" t="str">
        <f>IF(DB534="วิทย์-คณิต (เตรียมวิศวะ)",MAX($DC$1:DC533)+1,"")</f>
        <v/>
      </c>
      <c r="DD534" s="6" t="str">
        <f>IF(DB534="วิทย์-คณิต (วิทยาศาสตร์สุขภาพ)",MAX($DD$1:DD533)+1,"")</f>
        <v/>
      </c>
      <c r="DE534" s="6" t="str">
        <f>IF(DB534="ศิลป์การจัดการธุรกิจการค้าสมัยใหม่",MAX($DE$1:DE533)+1,"")</f>
        <v/>
      </c>
      <c r="DF534" s="6">
        <f>IF(DB534="ศิลป์ภาษาจีนเพื่อธุรกิจ 4.0",MAX($DF$1:DF533)+1,"")</f>
        <v>1</v>
      </c>
      <c r="DG534" s="6" t="str">
        <f>IF(DB534="ศิลป์ภาษาอังกฤษเพื่อการสื่อสารธุรกิจ",MAX($DG$1:DG533)+1,"")</f>
        <v/>
      </c>
      <c r="DH534" s="6" t="str">
        <f>IF(DB534="นวัตกรรมการจัดการเกษตร",MAX($DH$1:DH533)+1,"")</f>
        <v/>
      </c>
      <c r="DI534" s="5">
        <f t="shared" si="132"/>
        <v>1</v>
      </c>
      <c r="DJ534" s="5" t="str">
        <f t="shared" si="133"/>
        <v>มัธยมศึกษาปีที่ 4/2-1</v>
      </c>
      <c r="DK534" s="5" t="str">
        <f t="shared" si="134"/>
        <v>ศิลป์ภาษาจีนเพื่อธุรกิจ 4.0-1</v>
      </c>
      <c r="DL534" s="5" t="str">
        <f t="shared" si="135"/>
        <v>มัธยมศึกษาปีที่ 4</v>
      </c>
    </row>
    <row r="535" spans="1:116">
      <c r="A535" s="5" t="str">
        <f t="shared" si="121"/>
        <v>มัธยมศึกษาปีที่ 4/2-2</v>
      </c>
      <c r="B535" s="5" t="str">
        <f t="shared" si="122"/>
        <v>-0</v>
      </c>
      <c r="C535" s="5" t="str">
        <f t="shared" si="123"/>
        <v>ศิลป์ภาษาจีนเพื่อธุรกิจ 4.0-2</v>
      </c>
      <c r="D535" s="8">
        <v>2</v>
      </c>
      <c r="E535" s="9" t="s">
        <v>1326</v>
      </c>
      <c r="F535" s="3" t="s">
        <v>2356</v>
      </c>
      <c r="G535" s="3" t="s">
        <v>1327</v>
      </c>
      <c r="H535" s="11">
        <v>1</v>
      </c>
      <c r="I535" s="11">
        <v>7</v>
      </c>
      <c r="J535" s="11">
        <v>0</v>
      </c>
      <c r="K535" s="11">
        <v>9</v>
      </c>
      <c r="L535" s="11">
        <v>9</v>
      </c>
      <c r="M535" s="11">
        <v>0</v>
      </c>
      <c r="N535" s="11">
        <v>1</v>
      </c>
      <c r="O535" s="11">
        <v>8</v>
      </c>
      <c r="P535" s="11">
        <v>1</v>
      </c>
      <c r="Q535" s="11">
        <v>7</v>
      </c>
      <c r="R535" s="11">
        <v>7</v>
      </c>
      <c r="S535" s="11">
        <v>1</v>
      </c>
      <c r="T535" s="11">
        <v>6</v>
      </c>
      <c r="U535" s="11" t="s">
        <v>310</v>
      </c>
      <c r="W535" s="6" t="str">
        <f>IF(X535="","",IF(X535=รายชื่อชมรม!$B$33,รายชื่อชมรม!$A$33,IF(X535=รายชื่อชมรม!$B$34,รายชื่อชมรม!$A$34,IF(X535=รายชื่อชมรม!$B$35,รายชื่อชมรม!$A$35,IF(X535=รายชื่อชมรม!$B$36,รายชื่อชมรม!$A$36,IF(X535=รายชื่อชมรม!$B$37,รายชื่อชมรม!$A$37,IF(X535=รายชื่อชมรม!$B$38,รายชื่อชมรม!$A$38,IF(X535=รายชื่อชมรม!$B$39,รายชื่อชมรม!$A$39,IF(X535=รายชื่อชมรม!$B$40,รายชื่อชมรม!$A$40,IF(X535=รายชื่อชมรม!$B$41,รายชื่อชมรม!$A$41,IF(X535=รายชื่อชมรม!$B$42,รายชื่อชมรม!$A$42,"-")))))))))))</f>
        <v/>
      </c>
      <c r="Y535" s="6" t="str">
        <f>IF(W535=0,"",IF(W535="-","",IF(W535="","",VLOOKUP(W535,รายชื่อชมรม!$A$3:$F$83,3,FALSE))))</f>
        <v/>
      </c>
      <c r="Z535" s="6" t="str">
        <f>IF(Y535=$Z$4,MAX(Z$1:$Z534)+1,"")</f>
        <v/>
      </c>
      <c r="AA535" s="6" t="str">
        <f>IF($Y535=AA$4,MAX(AA$1:AA534)+1,"")</f>
        <v/>
      </c>
      <c r="AB535" s="6" t="str">
        <f>IF($Y535=AB$4,MAX(AB$1:AB534)+1,"")</f>
        <v/>
      </c>
      <c r="AC535" s="6" t="str">
        <f>IF($Y535=AC$4,MAX(AC$1:AC534)+1,"")</f>
        <v/>
      </c>
      <c r="AD535" s="6" t="str">
        <f>IF($Y535=AD$4,MAX(AD$1:AD534)+1,"")</f>
        <v/>
      </c>
      <c r="AE535" s="6" t="str">
        <f>IF($Y535=AE$4,MAX(AE$1:AE534)+1,"")</f>
        <v/>
      </c>
      <c r="AF535" s="6" t="str">
        <f>IF($Y535=AF$4,MAX(AF$1:AF534)+1,"")</f>
        <v/>
      </c>
      <c r="AG535" s="6" t="str">
        <f>IF($Y535=AG$4,MAX(AG$1:AG534)+1,"")</f>
        <v/>
      </c>
      <c r="AH535" s="6" t="str">
        <f>IF($Y535=AH$4,MAX(AH$1:AH534)+1,"")</f>
        <v/>
      </c>
      <c r="AI535" s="5">
        <f t="shared" si="124"/>
        <v>0</v>
      </c>
      <c r="AK535" s="6" t="str">
        <f>IF($W535=AK$4,MAX(AK$1:AK534)+1,"")</f>
        <v/>
      </c>
      <c r="AL535" s="6" t="str">
        <f>IF($W535=AL$4,MAX(AL$1:AL534)+1,"")</f>
        <v/>
      </c>
      <c r="AM535" s="6" t="str">
        <f>IF($W535=AM$4,MAX(AM$1:AM534)+1,"")</f>
        <v/>
      </c>
      <c r="AN535" s="6" t="str">
        <f>IF($W535=AN$4,MAX(AN$1:AN534)+1,"")</f>
        <v/>
      </c>
      <c r="AO535" s="6" t="str">
        <f>IF($W535=AO$4,MAX(AO$1:AO534)+1,"")</f>
        <v/>
      </c>
      <c r="AP535" s="6" t="str">
        <f>IF($W535=AP$4,MAX(AP$1:AP534)+1,"")</f>
        <v/>
      </c>
      <c r="AQ535" s="6" t="str">
        <f>IF($W535=AQ$4,MAX(AQ$1:AQ534)+1,"")</f>
        <v/>
      </c>
      <c r="AR535" s="6" t="str">
        <f>IF($W535=AR$4,MAX(AR$1:AR534)+1,"")</f>
        <v/>
      </c>
      <c r="AS535" s="6" t="str">
        <f>IF($W535=AS$4,MAX(AS$1:AS534)+1,"")</f>
        <v/>
      </c>
      <c r="AT535" s="6" t="str">
        <f>IF($W535=AT$4,MAX(AT$1:AT534)+1,"")</f>
        <v/>
      </c>
      <c r="AU535" s="6" t="str">
        <f>IF($W535=AU$4,MAX(AU$1:AU534)+1,"")</f>
        <v/>
      </c>
      <c r="AV535" s="6" t="str">
        <f>IF($W535=AV$4,MAX(AV$1:AV534)+1,"")</f>
        <v/>
      </c>
      <c r="AW535" s="6" t="str">
        <f>IF($W535=AW$4,MAX(AW$1:AW534)+1,"")</f>
        <v/>
      </c>
      <c r="AX535" s="6" t="str">
        <f>IF($W535=AX$4,MAX(AX$1:AX534)+1,"")</f>
        <v/>
      </c>
      <c r="AY535" s="6" t="str">
        <f>IF($W535=AY$4,MAX(AY$1:AY534)+1,"")</f>
        <v/>
      </c>
      <c r="AZ535" s="6" t="str">
        <f>IF($W535=AZ$4,MAX(AZ$1:AZ534)+1,"")</f>
        <v/>
      </c>
      <c r="BA535" s="6" t="str">
        <f>IF($W535=BA$4,MAX(BA$1:BA534)+1,"")</f>
        <v/>
      </c>
      <c r="BB535" s="6" t="str">
        <f>IF($W535=BB$4,MAX(BB$1:BB534)+1,"")</f>
        <v/>
      </c>
      <c r="BC535" s="6" t="str">
        <f>IF($W535=BC$4,MAX(BC$1:BC534)+1,"")</f>
        <v/>
      </c>
      <c r="BD535" s="6" t="str">
        <f>IF($W535=BD$4,MAX(BD$1:BD534)+1,"")</f>
        <v/>
      </c>
      <c r="BE535" s="6" t="str">
        <f>IF($W535=BE$4,MAX(BE$1:BE534)+1,"")</f>
        <v/>
      </c>
      <c r="BF535" s="6" t="str">
        <f>IF($W535=BF$4,MAX(BF$1:BF534)+1,"")</f>
        <v/>
      </c>
      <c r="BG535" s="6" t="str">
        <f>IF($W535=BG$4,MAX(BG$1:BG534)+1,"")</f>
        <v/>
      </c>
      <c r="BH535" s="6" t="str">
        <f>IF($W535=BH$4,MAX(BH$1:BH534)+1,"")</f>
        <v/>
      </c>
      <c r="BI535" s="6" t="str">
        <f>IF($W535=BI$4,MAX(BI$1:BI534)+1,"")</f>
        <v/>
      </c>
      <c r="BJ535" s="6" t="str">
        <f>IF($W535=BJ$4,MAX(BJ$1:BJ534)+1,"")</f>
        <v/>
      </c>
      <c r="BK535" s="6" t="str">
        <f>IF($W535=BK$4,MAX(BK$1:BK534)+1,"")</f>
        <v/>
      </c>
      <c r="BL535" s="6" t="str">
        <f>IF($W535=BL$4,MAX(BL$1:BL534)+1,"")</f>
        <v/>
      </c>
      <c r="BM535" s="6" t="str">
        <f>IF($W535=BM$4,MAX(BM$1:BM534)+1,"")</f>
        <v/>
      </c>
      <c r="BN535" s="6" t="str">
        <f>IF($W535=BN$4,MAX(BN$1:BN534)+1,"")</f>
        <v/>
      </c>
      <c r="BO535" s="6" t="str">
        <f>IF($W535=BO$4,MAX(BO$1:BO534)+1,"")</f>
        <v/>
      </c>
      <c r="BP535" s="6" t="str">
        <f>IF($W535=BP$4,MAX(BP$1:BP534)+1,"")</f>
        <v/>
      </c>
      <c r="BQ535" s="6" t="str">
        <f>IF($W535=BQ$4,MAX(BQ$1:BQ534)+1,"")</f>
        <v/>
      </c>
      <c r="BR535" s="6" t="str">
        <f>IF($W535=BR$4,MAX(BR$1:BR534)+1,"")</f>
        <v/>
      </c>
      <c r="BS535" s="6" t="str">
        <f>IF($W535=BS$4,MAX(BS$1:BS534)+1,"")</f>
        <v/>
      </c>
      <c r="BT535" s="6" t="str">
        <f>IF($W535=BT$4,MAX(BT$1:BT534)+1,"")</f>
        <v/>
      </c>
      <c r="BU535" s="6" t="str">
        <f>IF($W535=BU$4,MAX(BU$1:BU534)+1,"")</f>
        <v/>
      </c>
      <c r="BV535" s="6" t="str">
        <f>IF($W535=BV$4,MAX(BV$1:BV534)+1,"")</f>
        <v/>
      </c>
      <c r="BW535" s="6" t="str">
        <f>IF($W535=BW$4,MAX(BW$1:BW534)+1,"")</f>
        <v/>
      </c>
      <c r="BX535" s="6" t="str">
        <f>IF($W535=BX$4,MAX(BX$1:BX534)+1,"")</f>
        <v/>
      </c>
      <c r="BY535" s="6" t="str">
        <f>IF($W535=BY$4,MAX(BY$1:BY534)+1,"")</f>
        <v/>
      </c>
      <c r="BZ535" s="6" t="str">
        <f>IF($W535=BZ$4,MAX(BZ$1:BZ534)+1,"")</f>
        <v/>
      </c>
      <c r="CA535" s="6" t="str">
        <f>IF($W535=CA$4,MAX(CA$1:CA534)+1,"")</f>
        <v/>
      </c>
      <c r="CB535" s="6" t="str">
        <f>IF($W535=CB$4,MAX(CB$1:CB534)+1,"")</f>
        <v/>
      </c>
      <c r="CC535" s="6" t="str">
        <f>IF($W535=CC$4,MAX(CC$1:CC534)+1,"")</f>
        <v/>
      </c>
      <c r="CD535" s="6" t="str">
        <f>IF($W535=CD$4,MAX(CD$1:CD534)+1,"")</f>
        <v/>
      </c>
      <c r="CE535" s="6" t="str">
        <f>IF($W535=CE$4,MAX(CE$1:CE534)+1,"")</f>
        <v/>
      </c>
      <c r="CF535" s="6" t="str">
        <f>IF($W535=CF$4,MAX(CF$1:CF534)+1,"")</f>
        <v/>
      </c>
      <c r="CG535" s="6" t="str">
        <f>IF($W535=CG$4,MAX(CG$1:CG534)+1,"")</f>
        <v/>
      </c>
      <c r="CH535" s="6" t="str">
        <f>IF($W535=CH$4,MAX(CH$1:CH534)+1,"")</f>
        <v/>
      </c>
      <c r="CI535" s="6" t="str">
        <f>IF($W535=CI$4,MAX(CI$1:CI534)+1,"")</f>
        <v/>
      </c>
      <c r="CJ535" s="6" t="str">
        <f>IF($W535=CJ$4,MAX(CJ$1:CJ534)+1,"")</f>
        <v/>
      </c>
      <c r="CK535" s="6" t="str">
        <f>IF($W535=CK$4,MAX(CK$1:CK534)+1,"")</f>
        <v/>
      </c>
      <c r="CL535" s="6" t="str">
        <f>IF($W535=CL$4,MAX(CL$1:CL534)+1,"")</f>
        <v/>
      </c>
      <c r="CM535" s="6" t="str">
        <f>IF($W535=CM$4,MAX(CM$1:CM534)+1,"")</f>
        <v/>
      </c>
      <c r="CN535" s="6" t="str">
        <f>IF($W535=CN$4,MAX(CN$1:CN534)+1,"")</f>
        <v/>
      </c>
      <c r="CO535" s="6" t="str">
        <f>IF($W535=CO$4,MAX(CO$1:CO534)+1,"")</f>
        <v/>
      </c>
      <c r="CP535" s="6" t="str">
        <f>IF($W535=CP$4,MAX(CP$1:CP534)+1,"")</f>
        <v/>
      </c>
      <c r="CQ535" s="6" t="str">
        <f>IF($W535=CQ$4,MAX(CQ$1:CQ534)+1,"")</f>
        <v/>
      </c>
      <c r="CR535" s="6" t="str">
        <f>IF($W535=CR$4,MAX(CR$1:CR534)+1,"")</f>
        <v/>
      </c>
      <c r="CS535" s="6" t="str">
        <f>IF($W535=CS$4,MAX(CS$1:CS534)+1,"")</f>
        <v/>
      </c>
      <c r="CT535" s="5">
        <f t="shared" si="125"/>
        <v>0</v>
      </c>
      <c r="CU535" s="6" t="str">
        <f t="shared" si="126"/>
        <v>1709901817716</v>
      </c>
      <c r="CV535" s="5" t="str">
        <f t="shared" si="127"/>
        <v>นาย</v>
      </c>
      <c r="CW535" s="5" t="str" cm="1">
        <f t="array" ref="CW535">RIGHT(F535,MIN(LEN(SUBSTITUTE(F535,รายชื่อนักเรียนแยกห้อง!$AD$5:$AD$8,""))))</f>
        <v>เตชพัฒน์</v>
      </c>
      <c r="CX535" s="6">
        <f t="shared" si="128"/>
        <v>0</v>
      </c>
      <c r="CY535" s="6" t="str">
        <f t="shared" si="129"/>
        <v/>
      </c>
      <c r="CZ535" s="5" t="str">
        <f t="shared" si="130"/>
        <v>มัธยมศึกษาปีที่ 4/2-0</v>
      </c>
      <c r="DA535" s="5" t="str">
        <f t="shared" si="131"/>
        <v>มัธยมศึกษาปีที่ 4/2-</v>
      </c>
      <c r="DB535" s="6" t="s">
        <v>2938</v>
      </c>
      <c r="DC535" s="6" t="str">
        <f>IF(DB535="วิทย์-คณิต (เตรียมวิศวะ)",MAX($DC$1:DC534)+1,"")</f>
        <v/>
      </c>
      <c r="DD535" s="6" t="str">
        <f>IF(DB535="วิทย์-คณิต (วิทยาศาสตร์สุขภาพ)",MAX($DD$1:DD534)+1,"")</f>
        <v/>
      </c>
      <c r="DE535" s="6" t="str">
        <f>IF(DB535="ศิลป์การจัดการธุรกิจการค้าสมัยใหม่",MAX($DE$1:DE534)+1,"")</f>
        <v/>
      </c>
      <c r="DF535" s="6">
        <f>IF(DB535="ศิลป์ภาษาจีนเพื่อธุรกิจ 4.0",MAX($DF$1:DF534)+1,"")</f>
        <v>2</v>
      </c>
      <c r="DG535" s="6" t="str">
        <f>IF(DB535="ศิลป์ภาษาอังกฤษเพื่อการสื่อสารธุรกิจ",MAX($DG$1:DG534)+1,"")</f>
        <v/>
      </c>
      <c r="DH535" s="6" t="str">
        <f>IF(DB535="นวัตกรรมการจัดการเกษตร",MAX($DH$1:DH534)+1,"")</f>
        <v/>
      </c>
      <c r="DI535" s="5">
        <f t="shared" si="132"/>
        <v>2</v>
      </c>
      <c r="DJ535" s="5" t="str">
        <f t="shared" si="133"/>
        <v>มัธยมศึกษาปีที่ 4/2-2</v>
      </c>
      <c r="DK535" s="5" t="str">
        <f t="shared" si="134"/>
        <v>ศิลป์ภาษาจีนเพื่อธุรกิจ 4.0-2</v>
      </c>
      <c r="DL535" s="5" t="str">
        <f t="shared" si="135"/>
        <v>มัธยมศึกษาปีที่ 4</v>
      </c>
    </row>
    <row r="536" spans="1:116">
      <c r="A536" s="5" t="str">
        <f t="shared" si="121"/>
        <v>มัธยมศึกษาปีที่ 4/2-3</v>
      </c>
      <c r="B536" s="5" t="str">
        <f t="shared" si="122"/>
        <v>ช68407-11</v>
      </c>
      <c r="C536" s="5" t="str">
        <f t="shared" si="123"/>
        <v>ศิลป์ภาษาจีนเพื่อธุรกิจ 4.0-3</v>
      </c>
      <c r="D536" s="8">
        <v>3</v>
      </c>
      <c r="E536" s="9" t="s">
        <v>1328</v>
      </c>
      <c r="F536" s="3" t="s">
        <v>2357</v>
      </c>
      <c r="G536" s="3" t="s">
        <v>1329</v>
      </c>
      <c r="H536" s="11">
        <v>1</v>
      </c>
      <c r="I536" s="11">
        <v>1</v>
      </c>
      <c r="J536" s="11">
        <v>0</v>
      </c>
      <c r="K536" s="11">
        <v>2</v>
      </c>
      <c r="L536" s="11">
        <v>0</v>
      </c>
      <c r="M536" s="11">
        <v>0</v>
      </c>
      <c r="N536" s="11">
        <v>4</v>
      </c>
      <c r="O536" s="11">
        <v>0</v>
      </c>
      <c r="P536" s="11">
        <v>9</v>
      </c>
      <c r="Q536" s="11">
        <v>7</v>
      </c>
      <c r="R536" s="11">
        <v>2</v>
      </c>
      <c r="S536" s="11">
        <v>7</v>
      </c>
      <c r="T536" s="11">
        <v>0</v>
      </c>
      <c r="U536" s="11" t="s">
        <v>310</v>
      </c>
      <c r="W536" s="6" t="str">
        <f>IF(X536="","",IF(X536=รายชื่อชมรม!$B$33,รายชื่อชมรม!$A$33,IF(X536=รายชื่อชมรม!$B$34,รายชื่อชมรม!$A$34,IF(X536=รายชื่อชมรม!$B$35,รายชื่อชมรม!$A$35,IF(X536=รายชื่อชมรม!$B$36,รายชื่อชมรม!$A$36,IF(X536=รายชื่อชมรม!$B$37,รายชื่อชมรม!$A$37,IF(X536=รายชื่อชมรม!$B$38,รายชื่อชมรม!$A$38,IF(X536=รายชื่อชมรม!$B$39,รายชื่อชมรม!$A$39,IF(X536=รายชื่อชมรม!$B$40,รายชื่อชมรม!$A$40,IF(X536=รายชื่อชมรม!$B$41,รายชื่อชมรม!$A$41,IF(X536=รายชื่อชมรม!$B$42,รายชื่อชมรม!$A$42,"-")))))))))))</f>
        <v>ช68407</v>
      </c>
      <c r="X536" s="6" t="s">
        <v>1541</v>
      </c>
      <c r="Y536" s="6" t="str">
        <f>IF(W536=0,"",IF(W536="-","",IF(W536="","",VLOOKUP(W536,รายชื่อชมรม!$A$3:$F$83,3,FALSE))))</f>
        <v>สิบเอกชัยวัฒน์  เรืองไกรศิลป์</v>
      </c>
      <c r="Z536" s="6" t="str">
        <f>IF(Y536=$Z$4,MAX(Z$1:$Z535)+1,"")</f>
        <v/>
      </c>
      <c r="AA536" s="6" t="str">
        <f>IF($Y536=AA$4,MAX(AA$1:AA535)+1,"")</f>
        <v/>
      </c>
      <c r="AB536" s="6" t="str">
        <f>IF($Y536=AB$4,MAX(AB$1:AB535)+1,"")</f>
        <v/>
      </c>
      <c r="AC536" s="6" t="str">
        <f>IF($Y536=AC$4,MAX(AC$1:AC535)+1,"")</f>
        <v/>
      </c>
      <c r="AD536" s="6" t="str">
        <f>IF($Y536=AD$4,MAX(AD$1:AD535)+1,"")</f>
        <v/>
      </c>
      <c r="AE536" s="6" t="str">
        <f>IF($Y536=AE$4,MAX(AE$1:AE535)+1,"")</f>
        <v/>
      </c>
      <c r="AF536" s="6" t="str">
        <f>IF($Y536=AF$4,MAX(AF$1:AF535)+1,"")</f>
        <v/>
      </c>
      <c r="AG536" s="6" t="str">
        <f>IF($Y536=AG$4,MAX(AG$1:AG535)+1,"")</f>
        <v/>
      </c>
      <c r="AH536" s="6" t="str">
        <f>IF($Y536=AH$4,MAX(AH$1:AH535)+1,"")</f>
        <v/>
      </c>
      <c r="AI536" s="5">
        <f t="shared" si="124"/>
        <v>0</v>
      </c>
      <c r="AK536" s="6" t="str">
        <f>IF($W536=AK$4,MAX(AK$1:AK535)+1,"")</f>
        <v/>
      </c>
      <c r="AL536" s="6" t="str">
        <f>IF($W536=AL$4,MAX(AL$1:AL535)+1,"")</f>
        <v/>
      </c>
      <c r="AM536" s="6" t="str">
        <f>IF($W536=AM$4,MAX(AM$1:AM535)+1,"")</f>
        <v/>
      </c>
      <c r="AN536" s="6" t="str">
        <f>IF($W536=AN$4,MAX(AN$1:AN535)+1,"")</f>
        <v/>
      </c>
      <c r="AO536" s="6" t="str">
        <f>IF($W536=AO$4,MAX(AO$1:AO535)+1,"")</f>
        <v/>
      </c>
      <c r="AP536" s="6" t="str">
        <f>IF($W536=AP$4,MAX(AP$1:AP535)+1,"")</f>
        <v/>
      </c>
      <c r="AQ536" s="6" t="str">
        <f>IF($W536=AQ$4,MAX(AQ$1:AQ535)+1,"")</f>
        <v/>
      </c>
      <c r="AR536" s="6" t="str">
        <f>IF($W536=AR$4,MAX(AR$1:AR535)+1,"")</f>
        <v/>
      </c>
      <c r="AS536" s="6" t="str">
        <f>IF($W536=AS$4,MAX(AS$1:AS535)+1,"")</f>
        <v/>
      </c>
      <c r="AT536" s="6" t="str">
        <f>IF($W536=AT$4,MAX(AT$1:AT535)+1,"")</f>
        <v/>
      </c>
      <c r="AU536" s="6" t="str">
        <f>IF($W536=AU$4,MAX(AU$1:AU535)+1,"")</f>
        <v/>
      </c>
      <c r="AV536" s="6" t="str">
        <f>IF($W536=AV$4,MAX(AV$1:AV535)+1,"")</f>
        <v/>
      </c>
      <c r="AW536" s="6" t="str">
        <f>IF($W536=AW$4,MAX(AW$1:AW535)+1,"")</f>
        <v/>
      </c>
      <c r="AX536" s="6" t="str">
        <f>IF($W536=AX$4,MAX(AX$1:AX535)+1,"")</f>
        <v/>
      </c>
      <c r="AY536" s="6" t="str">
        <f>IF($W536=AY$4,MAX(AY$1:AY535)+1,"")</f>
        <v/>
      </c>
      <c r="AZ536" s="6" t="str">
        <f>IF($W536=AZ$4,MAX(AZ$1:AZ535)+1,"")</f>
        <v/>
      </c>
      <c r="BA536" s="6" t="str">
        <f>IF($W536=BA$4,MAX(BA$1:BA535)+1,"")</f>
        <v/>
      </c>
      <c r="BB536" s="6" t="str">
        <f>IF($W536=BB$4,MAX(BB$1:BB535)+1,"")</f>
        <v/>
      </c>
      <c r="BC536" s="6" t="str">
        <f>IF($W536=BC$4,MAX(BC$1:BC535)+1,"")</f>
        <v/>
      </c>
      <c r="BD536" s="6" t="str">
        <f>IF($W536=BD$4,MAX(BD$1:BD535)+1,"")</f>
        <v/>
      </c>
      <c r="BE536" s="6" t="str">
        <f>IF($W536=BE$4,MAX(BE$1:BE535)+1,"")</f>
        <v/>
      </c>
      <c r="BF536" s="6" t="str">
        <f>IF($W536=BF$4,MAX(BF$1:BF535)+1,"")</f>
        <v/>
      </c>
      <c r="BG536" s="6" t="str">
        <f>IF($W536=BG$4,MAX(BG$1:BG535)+1,"")</f>
        <v/>
      </c>
      <c r="BH536" s="6" t="str">
        <f>IF($W536=BH$4,MAX(BH$1:BH535)+1,"")</f>
        <v/>
      </c>
      <c r="BI536" s="6" t="str">
        <f>IF($W536=BI$4,MAX(BI$1:BI535)+1,"")</f>
        <v/>
      </c>
      <c r="BJ536" s="6" t="str">
        <f>IF($W536=BJ$4,MAX(BJ$1:BJ535)+1,"")</f>
        <v/>
      </c>
      <c r="BK536" s="6" t="str">
        <f>IF($W536=BK$4,MAX(BK$1:BK535)+1,"")</f>
        <v/>
      </c>
      <c r="BL536" s="6" t="str">
        <f>IF($W536=BL$4,MAX(BL$1:BL535)+1,"")</f>
        <v/>
      </c>
      <c r="BM536" s="6" t="str">
        <f>IF($W536=BM$4,MAX(BM$1:BM535)+1,"")</f>
        <v/>
      </c>
      <c r="BN536" s="6" t="str">
        <f>IF($W536=BN$4,MAX(BN$1:BN535)+1,"")</f>
        <v/>
      </c>
      <c r="BO536" s="6" t="str">
        <f>IF($W536=BO$4,MAX(BO$1:BO535)+1,"")</f>
        <v/>
      </c>
      <c r="BP536" s="6" t="str">
        <f>IF($W536=BP$4,MAX(BP$1:BP535)+1,"")</f>
        <v/>
      </c>
      <c r="BQ536" s="6" t="str">
        <f>IF($W536=BQ$4,MAX(BQ$1:BQ535)+1,"")</f>
        <v/>
      </c>
      <c r="BR536" s="6" t="str">
        <f>IF($W536=BR$4,MAX(BR$1:BR535)+1,"")</f>
        <v/>
      </c>
      <c r="BS536" s="6" t="str">
        <f>IF($W536=BS$4,MAX(BS$1:BS535)+1,"")</f>
        <v/>
      </c>
      <c r="BT536" s="6" t="str">
        <f>IF($W536=BT$4,MAX(BT$1:BT535)+1,"")</f>
        <v/>
      </c>
      <c r="BU536" s="6" t="str">
        <f>IF($W536=BU$4,MAX(BU$1:BU535)+1,"")</f>
        <v/>
      </c>
      <c r="BV536" s="6">
        <f>IF($W536=BV$4,MAX(BV$1:BV535)+1,"")</f>
        <v>11</v>
      </c>
      <c r="BW536" s="6" t="str">
        <f>IF($W536=BW$4,MAX(BW$1:BW535)+1,"")</f>
        <v/>
      </c>
      <c r="BX536" s="6" t="str">
        <f>IF($W536=BX$4,MAX(BX$1:BX535)+1,"")</f>
        <v/>
      </c>
      <c r="BY536" s="6" t="str">
        <f>IF($W536=BY$4,MAX(BY$1:BY535)+1,"")</f>
        <v/>
      </c>
      <c r="BZ536" s="6" t="str">
        <f>IF($W536=BZ$4,MAX(BZ$1:BZ535)+1,"")</f>
        <v/>
      </c>
      <c r="CA536" s="6" t="str">
        <f>IF($W536=CA$4,MAX(CA$1:CA535)+1,"")</f>
        <v/>
      </c>
      <c r="CB536" s="6" t="str">
        <f>IF($W536=CB$4,MAX(CB$1:CB535)+1,"")</f>
        <v/>
      </c>
      <c r="CC536" s="6" t="str">
        <f>IF($W536=CC$4,MAX(CC$1:CC535)+1,"")</f>
        <v/>
      </c>
      <c r="CD536" s="6" t="str">
        <f>IF($W536=CD$4,MAX(CD$1:CD535)+1,"")</f>
        <v/>
      </c>
      <c r="CE536" s="6" t="str">
        <f>IF($W536=CE$4,MAX(CE$1:CE535)+1,"")</f>
        <v/>
      </c>
      <c r="CF536" s="6" t="str">
        <f>IF($W536=CF$4,MAX(CF$1:CF535)+1,"")</f>
        <v/>
      </c>
      <c r="CG536" s="6" t="str">
        <f>IF($W536=CG$4,MAX(CG$1:CG535)+1,"")</f>
        <v/>
      </c>
      <c r="CH536" s="6" t="str">
        <f>IF($W536=CH$4,MAX(CH$1:CH535)+1,"")</f>
        <v/>
      </c>
      <c r="CI536" s="6" t="str">
        <f>IF($W536=CI$4,MAX(CI$1:CI535)+1,"")</f>
        <v/>
      </c>
      <c r="CJ536" s="6" t="str">
        <f>IF($W536=CJ$4,MAX(CJ$1:CJ535)+1,"")</f>
        <v/>
      </c>
      <c r="CK536" s="6" t="str">
        <f>IF($W536=CK$4,MAX(CK$1:CK535)+1,"")</f>
        <v/>
      </c>
      <c r="CL536" s="6" t="str">
        <f>IF($W536=CL$4,MAX(CL$1:CL535)+1,"")</f>
        <v/>
      </c>
      <c r="CM536" s="6" t="str">
        <f>IF($W536=CM$4,MAX(CM$1:CM535)+1,"")</f>
        <v/>
      </c>
      <c r="CN536" s="6" t="str">
        <f>IF($W536=CN$4,MAX(CN$1:CN535)+1,"")</f>
        <v/>
      </c>
      <c r="CO536" s="6" t="str">
        <f>IF($W536=CO$4,MAX(CO$1:CO535)+1,"")</f>
        <v/>
      </c>
      <c r="CP536" s="6" t="str">
        <f>IF($W536=CP$4,MAX(CP$1:CP535)+1,"")</f>
        <v/>
      </c>
      <c r="CQ536" s="6" t="str">
        <f>IF($W536=CQ$4,MAX(CQ$1:CQ535)+1,"")</f>
        <v/>
      </c>
      <c r="CR536" s="6" t="str">
        <f>IF($W536=CR$4,MAX(CR$1:CR535)+1,"")</f>
        <v/>
      </c>
      <c r="CS536" s="6" t="str">
        <f>IF($W536=CS$4,MAX(CS$1:CS535)+1,"")</f>
        <v/>
      </c>
      <c r="CT536" s="5">
        <f t="shared" si="125"/>
        <v>11</v>
      </c>
      <c r="CU536" s="6" t="str">
        <f t="shared" si="126"/>
        <v>1102004097270</v>
      </c>
      <c r="CV536" s="5" t="str">
        <f t="shared" si="127"/>
        <v>นาย</v>
      </c>
      <c r="CW536" s="5" t="str" cm="1">
        <f t="array" ref="CW536">RIGHT(F536,MIN(LEN(SUBSTITUTE(F536,รายชื่อนักเรียนแยกห้อง!$AD$5:$AD$8,""))))</f>
        <v>อติกานต์</v>
      </c>
      <c r="CX536" s="6">
        <f t="shared" si="128"/>
        <v>0</v>
      </c>
      <c r="CY536" s="6" t="str">
        <f t="shared" si="129"/>
        <v/>
      </c>
      <c r="CZ536" s="5" t="str">
        <f t="shared" si="130"/>
        <v>มัธยมศึกษาปีที่ 4/2-0</v>
      </c>
      <c r="DA536" s="5" t="str">
        <f t="shared" si="131"/>
        <v>มัธยมศึกษาปีที่ 4/2-</v>
      </c>
      <c r="DB536" s="6" t="s">
        <v>2938</v>
      </c>
      <c r="DC536" s="6" t="str">
        <f>IF(DB536="วิทย์-คณิต (เตรียมวิศวะ)",MAX($DC$1:DC535)+1,"")</f>
        <v/>
      </c>
      <c r="DD536" s="6" t="str">
        <f>IF(DB536="วิทย์-คณิต (วิทยาศาสตร์สุขภาพ)",MAX($DD$1:DD535)+1,"")</f>
        <v/>
      </c>
      <c r="DE536" s="6" t="str">
        <f>IF(DB536="ศิลป์การจัดการธุรกิจการค้าสมัยใหม่",MAX($DE$1:DE535)+1,"")</f>
        <v/>
      </c>
      <c r="DF536" s="6">
        <f>IF(DB536="ศิลป์ภาษาจีนเพื่อธุรกิจ 4.0",MAX($DF$1:DF535)+1,"")</f>
        <v>3</v>
      </c>
      <c r="DG536" s="6" t="str">
        <f>IF(DB536="ศิลป์ภาษาอังกฤษเพื่อการสื่อสารธุรกิจ",MAX($DG$1:DG535)+1,"")</f>
        <v/>
      </c>
      <c r="DH536" s="6" t="str">
        <f>IF(DB536="นวัตกรรมการจัดการเกษตร",MAX($DH$1:DH535)+1,"")</f>
        <v/>
      </c>
      <c r="DI536" s="5">
        <f t="shared" si="132"/>
        <v>3</v>
      </c>
      <c r="DJ536" s="5" t="str">
        <f t="shared" si="133"/>
        <v>มัธยมศึกษาปีที่ 4/2-3</v>
      </c>
      <c r="DK536" s="5" t="str">
        <f t="shared" si="134"/>
        <v>ศิลป์ภาษาจีนเพื่อธุรกิจ 4.0-3</v>
      </c>
      <c r="DL536" s="5" t="str">
        <f t="shared" si="135"/>
        <v>มัธยมศึกษาปีที่ 4</v>
      </c>
    </row>
    <row r="537" spans="1:116">
      <c r="A537" s="5" t="str">
        <f t="shared" si="121"/>
        <v>มัธยมศึกษาปีที่ 4/2-4</v>
      </c>
      <c r="B537" s="5" t="str">
        <f t="shared" si="122"/>
        <v>-0</v>
      </c>
      <c r="C537" s="5" t="str">
        <f t="shared" si="123"/>
        <v>ศิลป์ภาษาจีนเพื่อธุรกิจ 4.0-4</v>
      </c>
      <c r="D537" s="8">
        <v>4</v>
      </c>
      <c r="E537" s="9" t="s">
        <v>1334</v>
      </c>
      <c r="F537" s="3" t="s">
        <v>2179</v>
      </c>
      <c r="G537" s="3" t="s">
        <v>1335</v>
      </c>
      <c r="H537" s="11">
        <v>1</v>
      </c>
      <c r="I537" s="11">
        <v>1</v>
      </c>
      <c r="J537" s="11">
        <v>0</v>
      </c>
      <c r="K537" s="11">
        <v>1</v>
      </c>
      <c r="L537" s="11">
        <v>8</v>
      </c>
      <c r="M537" s="11">
        <v>0</v>
      </c>
      <c r="N537" s="11">
        <v>1</v>
      </c>
      <c r="O537" s="11">
        <v>6</v>
      </c>
      <c r="P537" s="11">
        <v>1</v>
      </c>
      <c r="Q537" s="11">
        <v>3</v>
      </c>
      <c r="R537" s="11">
        <v>2</v>
      </c>
      <c r="S537" s="11">
        <v>2</v>
      </c>
      <c r="T537" s="11">
        <v>0</v>
      </c>
      <c r="U537" s="11" t="s">
        <v>310</v>
      </c>
      <c r="W537" s="6" t="str">
        <f>IF(X537="","",IF(X537=รายชื่อชมรม!$B$33,รายชื่อชมรม!$A$33,IF(X537=รายชื่อชมรม!$B$34,รายชื่อชมรม!$A$34,IF(X537=รายชื่อชมรม!$B$35,รายชื่อชมรม!$A$35,IF(X537=รายชื่อชมรม!$B$36,รายชื่อชมรม!$A$36,IF(X537=รายชื่อชมรม!$B$37,รายชื่อชมรม!$A$37,IF(X537=รายชื่อชมรม!$B$38,รายชื่อชมรม!$A$38,IF(X537=รายชื่อชมรม!$B$39,รายชื่อชมรม!$A$39,IF(X537=รายชื่อชมรม!$B$40,รายชื่อชมรม!$A$40,IF(X537=รายชื่อชมรม!$B$41,รายชื่อชมรม!$A$41,IF(X537=รายชื่อชมรม!$B$42,รายชื่อชมรม!$A$42,"-")))))))))))</f>
        <v/>
      </c>
      <c r="Y537" s="6" t="str">
        <f>IF(W537=0,"",IF(W537="-","",IF(W537="","",VLOOKUP(W537,รายชื่อชมรม!$A$3:$F$83,3,FALSE))))</f>
        <v/>
      </c>
      <c r="Z537" s="6" t="str">
        <f>IF(Y537=$Z$4,MAX(Z$1:$Z536)+1,"")</f>
        <v/>
      </c>
      <c r="AA537" s="6" t="str">
        <f>IF($Y537=AA$4,MAX(AA$1:AA536)+1,"")</f>
        <v/>
      </c>
      <c r="AB537" s="6" t="str">
        <f>IF($Y537=AB$4,MAX(AB$1:AB536)+1,"")</f>
        <v/>
      </c>
      <c r="AC537" s="6" t="str">
        <f>IF($Y537=AC$4,MAX(AC$1:AC536)+1,"")</f>
        <v/>
      </c>
      <c r="AD537" s="6" t="str">
        <f>IF($Y537=AD$4,MAX(AD$1:AD536)+1,"")</f>
        <v/>
      </c>
      <c r="AE537" s="6" t="str">
        <f>IF($Y537=AE$4,MAX(AE$1:AE536)+1,"")</f>
        <v/>
      </c>
      <c r="AF537" s="6" t="str">
        <f>IF($Y537=AF$4,MAX(AF$1:AF536)+1,"")</f>
        <v/>
      </c>
      <c r="AG537" s="6" t="str">
        <f>IF($Y537=AG$4,MAX(AG$1:AG536)+1,"")</f>
        <v/>
      </c>
      <c r="AH537" s="6" t="str">
        <f>IF($Y537=AH$4,MAX(AH$1:AH536)+1,"")</f>
        <v/>
      </c>
      <c r="AI537" s="5">
        <f t="shared" si="124"/>
        <v>0</v>
      </c>
      <c r="AK537" s="6" t="str">
        <f>IF($W537=AK$4,MAX(AK$1:AK536)+1,"")</f>
        <v/>
      </c>
      <c r="AL537" s="6" t="str">
        <f>IF($W537=AL$4,MAX(AL$1:AL536)+1,"")</f>
        <v/>
      </c>
      <c r="AM537" s="6" t="str">
        <f>IF($W537=AM$4,MAX(AM$1:AM536)+1,"")</f>
        <v/>
      </c>
      <c r="AN537" s="6" t="str">
        <f>IF($W537=AN$4,MAX(AN$1:AN536)+1,"")</f>
        <v/>
      </c>
      <c r="AO537" s="6" t="str">
        <f>IF($W537=AO$4,MAX(AO$1:AO536)+1,"")</f>
        <v/>
      </c>
      <c r="AP537" s="6" t="str">
        <f>IF($W537=AP$4,MAX(AP$1:AP536)+1,"")</f>
        <v/>
      </c>
      <c r="AQ537" s="6" t="str">
        <f>IF($W537=AQ$4,MAX(AQ$1:AQ536)+1,"")</f>
        <v/>
      </c>
      <c r="AR537" s="6" t="str">
        <f>IF($W537=AR$4,MAX(AR$1:AR536)+1,"")</f>
        <v/>
      </c>
      <c r="AS537" s="6" t="str">
        <f>IF($W537=AS$4,MAX(AS$1:AS536)+1,"")</f>
        <v/>
      </c>
      <c r="AT537" s="6" t="str">
        <f>IF($W537=AT$4,MAX(AT$1:AT536)+1,"")</f>
        <v/>
      </c>
      <c r="AU537" s="6" t="str">
        <f>IF($W537=AU$4,MAX(AU$1:AU536)+1,"")</f>
        <v/>
      </c>
      <c r="AV537" s="6" t="str">
        <f>IF($W537=AV$4,MAX(AV$1:AV536)+1,"")</f>
        <v/>
      </c>
      <c r="AW537" s="6" t="str">
        <f>IF($W537=AW$4,MAX(AW$1:AW536)+1,"")</f>
        <v/>
      </c>
      <c r="AX537" s="6" t="str">
        <f>IF($W537=AX$4,MAX(AX$1:AX536)+1,"")</f>
        <v/>
      </c>
      <c r="AY537" s="6" t="str">
        <f>IF($W537=AY$4,MAX(AY$1:AY536)+1,"")</f>
        <v/>
      </c>
      <c r="AZ537" s="6" t="str">
        <f>IF($W537=AZ$4,MAX(AZ$1:AZ536)+1,"")</f>
        <v/>
      </c>
      <c r="BA537" s="6" t="str">
        <f>IF($W537=BA$4,MAX(BA$1:BA536)+1,"")</f>
        <v/>
      </c>
      <c r="BB537" s="6" t="str">
        <f>IF($W537=BB$4,MAX(BB$1:BB536)+1,"")</f>
        <v/>
      </c>
      <c r="BC537" s="6" t="str">
        <f>IF($W537=BC$4,MAX(BC$1:BC536)+1,"")</f>
        <v/>
      </c>
      <c r="BD537" s="6" t="str">
        <f>IF($W537=BD$4,MAX(BD$1:BD536)+1,"")</f>
        <v/>
      </c>
      <c r="BE537" s="6" t="str">
        <f>IF($W537=BE$4,MAX(BE$1:BE536)+1,"")</f>
        <v/>
      </c>
      <c r="BF537" s="6" t="str">
        <f>IF($W537=BF$4,MAX(BF$1:BF536)+1,"")</f>
        <v/>
      </c>
      <c r="BG537" s="6" t="str">
        <f>IF($W537=BG$4,MAX(BG$1:BG536)+1,"")</f>
        <v/>
      </c>
      <c r="BH537" s="6" t="str">
        <f>IF($W537=BH$4,MAX(BH$1:BH536)+1,"")</f>
        <v/>
      </c>
      <c r="BI537" s="6" t="str">
        <f>IF($W537=BI$4,MAX(BI$1:BI536)+1,"")</f>
        <v/>
      </c>
      <c r="BJ537" s="6" t="str">
        <f>IF($W537=BJ$4,MAX(BJ$1:BJ536)+1,"")</f>
        <v/>
      </c>
      <c r="BK537" s="6" t="str">
        <f>IF($W537=BK$4,MAX(BK$1:BK536)+1,"")</f>
        <v/>
      </c>
      <c r="BL537" s="6" t="str">
        <f>IF($W537=BL$4,MAX(BL$1:BL536)+1,"")</f>
        <v/>
      </c>
      <c r="BM537" s="6" t="str">
        <f>IF($W537=BM$4,MAX(BM$1:BM536)+1,"")</f>
        <v/>
      </c>
      <c r="BN537" s="6" t="str">
        <f>IF($W537=BN$4,MAX(BN$1:BN536)+1,"")</f>
        <v/>
      </c>
      <c r="BO537" s="6" t="str">
        <f>IF($W537=BO$4,MAX(BO$1:BO536)+1,"")</f>
        <v/>
      </c>
      <c r="BP537" s="6" t="str">
        <f>IF($W537=BP$4,MAX(BP$1:BP536)+1,"")</f>
        <v/>
      </c>
      <c r="BQ537" s="6" t="str">
        <f>IF($W537=BQ$4,MAX(BQ$1:BQ536)+1,"")</f>
        <v/>
      </c>
      <c r="BR537" s="6" t="str">
        <f>IF($W537=BR$4,MAX(BR$1:BR536)+1,"")</f>
        <v/>
      </c>
      <c r="BS537" s="6" t="str">
        <f>IF($W537=BS$4,MAX(BS$1:BS536)+1,"")</f>
        <v/>
      </c>
      <c r="BT537" s="6" t="str">
        <f>IF($W537=BT$4,MAX(BT$1:BT536)+1,"")</f>
        <v/>
      </c>
      <c r="BU537" s="6" t="str">
        <f>IF($W537=BU$4,MAX(BU$1:BU536)+1,"")</f>
        <v/>
      </c>
      <c r="BV537" s="6" t="str">
        <f>IF($W537=BV$4,MAX(BV$1:BV536)+1,"")</f>
        <v/>
      </c>
      <c r="BW537" s="6" t="str">
        <f>IF($W537=BW$4,MAX(BW$1:BW536)+1,"")</f>
        <v/>
      </c>
      <c r="BX537" s="6" t="str">
        <f>IF($W537=BX$4,MAX(BX$1:BX536)+1,"")</f>
        <v/>
      </c>
      <c r="BY537" s="6" t="str">
        <f>IF($W537=BY$4,MAX(BY$1:BY536)+1,"")</f>
        <v/>
      </c>
      <c r="BZ537" s="6" t="str">
        <f>IF($W537=BZ$4,MAX(BZ$1:BZ536)+1,"")</f>
        <v/>
      </c>
      <c r="CA537" s="6" t="str">
        <f>IF($W537=CA$4,MAX(CA$1:CA536)+1,"")</f>
        <v/>
      </c>
      <c r="CB537" s="6" t="str">
        <f>IF($W537=CB$4,MAX(CB$1:CB536)+1,"")</f>
        <v/>
      </c>
      <c r="CC537" s="6" t="str">
        <f>IF($W537=CC$4,MAX(CC$1:CC536)+1,"")</f>
        <v/>
      </c>
      <c r="CD537" s="6" t="str">
        <f>IF($W537=CD$4,MAX(CD$1:CD536)+1,"")</f>
        <v/>
      </c>
      <c r="CE537" s="6" t="str">
        <f>IF($W537=CE$4,MAX(CE$1:CE536)+1,"")</f>
        <v/>
      </c>
      <c r="CF537" s="6" t="str">
        <f>IF($W537=CF$4,MAX(CF$1:CF536)+1,"")</f>
        <v/>
      </c>
      <c r="CG537" s="6" t="str">
        <f>IF($W537=CG$4,MAX(CG$1:CG536)+1,"")</f>
        <v/>
      </c>
      <c r="CH537" s="6" t="str">
        <f>IF($W537=CH$4,MAX(CH$1:CH536)+1,"")</f>
        <v/>
      </c>
      <c r="CI537" s="6" t="str">
        <f>IF($W537=CI$4,MAX(CI$1:CI536)+1,"")</f>
        <v/>
      </c>
      <c r="CJ537" s="6" t="str">
        <f>IF($W537=CJ$4,MAX(CJ$1:CJ536)+1,"")</f>
        <v/>
      </c>
      <c r="CK537" s="6" t="str">
        <f>IF($W537=CK$4,MAX(CK$1:CK536)+1,"")</f>
        <v/>
      </c>
      <c r="CL537" s="6" t="str">
        <f>IF($W537=CL$4,MAX(CL$1:CL536)+1,"")</f>
        <v/>
      </c>
      <c r="CM537" s="6" t="str">
        <f>IF($W537=CM$4,MAX(CM$1:CM536)+1,"")</f>
        <v/>
      </c>
      <c r="CN537" s="6" t="str">
        <f>IF($W537=CN$4,MAX(CN$1:CN536)+1,"")</f>
        <v/>
      </c>
      <c r="CO537" s="6" t="str">
        <f>IF($W537=CO$4,MAX(CO$1:CO536)+1,"")</f>
        <v/>
      </c>
      <c r="CP537" s="6" t="str">
        <f>IF($W537=CP$4,MAX(CP$1:CP536)+1,"")</f>
        <v/>
      </c>
      <c r="CQ537" s="6" t="str">
        <f>IF($W537=CQ$4,MAX(CQ$1:CQ536)+1,"")</f>
        <v/>
      </c>
      <c r="CR537" s="6" t="str">
        <f>IF($W537=CR$4,MAX(CR$1:CR536)+1,"")</f>
        <v/>
      </c>
      <c r="CS537" s="6" t="str">
        <f>IF($W537=CS$4,MAX(CS$1:CS536)+1,"")</f>
        <v/>
      </c>
      <c r="CT537" s="5">
        <f t="shared" si="125"/>
        <v>0</v>
      </c>
      <c r="CU537" s="6" t="str">
        <f t="shared" si="126"/>
        <v>1101801613220</v>
      </c>
      <c r="CV537" s="5" t="str">
        <f t="shared" si="127"/>
        <v>นาย</v>
      </c>
      <c r="CW537" s="5" t="str" cm="1">
        <f t="array" ref="CW537">RIGHT(F537,MIN(LEN(SUBSTITUTE(F537,รายชื่อนักเรียนแยกห้อง!$AD$5:$AD$8,""))))</f>
        <v>ธีรโชติ</v>
      </c>
      <c r="CX537" s="6">
        <f t="shared" si="128"/>
        <v>0</v>
      </c>
      <c r="CY537" s="6" t="str">
        <f t="shared" si="129"/>
        <v/>
      </c>
      <c r="CZ537" s="5" t="str">
        <f t="shared" si="130"/>
        <v>มัธยมศึกษาปีที่ 4/2-0</v>
      </c>
      <c r="DA537" s="5" t="str">
        <f t="shared" si="131"/>
        <v>มัธยมศึกษาปีที่ 4/2-</v>
      </c>
      <c r="DB537" s="6" t="s">
        <v>2938</v>
      </c>
      <c r="DC537" s="6" t="str">
        <f>IF(DB537="วิทย์-คณิต (เตรียมวิศวะ)",MAX($DC$1:DC536)+1,"")</f>
        <v/>
      </c>
      <c r="DD537" s="6" t="str">
        <f>IF(DB537="วิทย์-คณิต (วิทยาศาสตร์สุขภาพ)",MAX($DD$1:DD536)+1,"")</f>
        <v/>
      </c>
      <c r="DE537" s="6" t="str">
        <f>IF(DB537="ศิลป์การจัดการธุรกิจการค้าสมัยใหม่",MAX($DE$1:DE536)+1,"")</f>
        <v/>
      </c>
      <c r="DF537" s="6">
        <f>IF(DB537="ศิลป์ภาษาจีนเพื่อธุรกิจ 4.0",MAX($DF$1:DF536)+1,"")</f>
        <v>4</v>
      </c>
      <c r="DG537" s="6" t="str">
        <f>IF(DB537="ศิลป์ภาษาอังกฤษเพื่อการสื่อสารธุรกิจ",MAX($DG$1:DG536)+1,"")</f>
        <v/>
      </c>
      <c r="DH537" s="6" t="str">
        <f>IF(DB537="นวัตกรรมการจัดการเกษตร",MAX($DH$1:DH536)+1,"")</f>
        <v/>
      </c>
      <c r="DI537" s="5">
        <f t="shared" si="132"/>
        <v>4</v>
      </c>
      <c r="DJ537" s="5" t="str">
        <f t="shared" si="133"/>
        <v>มัธยมศึกษาปีที่ 4/2-4</v>
      </c>
      <c r="DK537" s="5" t="str">
        <f t="shared" si="134"/>
        <v>ศิลป์ภาษาจีนเพื่อธุรกิจ 4.0-4</v>
      </c>
      <c r="DL537" s="5" t="str">
        <f t="shared" si="135"/>
        <v>มัธยมศึกษาปีที่ 4</v>
      </c>
    </row>
    <row r="538" spans="1:116">
      <c r="A538" s="5" t="str">
        <f t="shared" si="121"/>
        <v>มัธยมศึกษาปีที่ 4/2-5</v>
      </c>
      <c r="B538" s="5" t="str">
        <f t="shared" si="122"/>
        <v>-0</v>
      </c>
      <c r="C538" s="5" t="str">
        <f t="shared" si="123"/>
        <v>ศิลป์ภาษาจีนเพื่อธุรกิจ 4.0-5</v>
      </c>
      <c r="D538" s="8">
        <v>5</v>
      </c>
      <c r="E538" s="9" t="s">
        <v>1338</v>
      </c>
      <c r="F538" s="3" t="s">
        <v>2180</v>
      </c>
      <c r="G538" s="3" t="s">
        <v>1339</v>
      </c>
      <c r="H538" s="11">
        <v>1</v>
      </c>
      <c r="I538" s="11">
        <v>7</v>
      </c>
      <c r="J538" s="11">
        <v>0</v>
      </c>
      <c r="K538" s="11">
        <v>9</v>
      </c>
      <c r="L538" s="11">
        <v>9</v>
      </c>
      <c r="M538" s="11">
        <v>0</v>
      </c>
      <c r="N538" s="11">
        <v>1</v>
      </c>
      <c r="O538" s="11">
        <v>8</v>
      </c>
      <c r="P538" s="11">
        <v>0</v>
      </c>
      <c r="Q538" s="11">
        <v>5</v>
      </c>
      <c r="R538" s="11">
        <v>4</v>
      </c>
      <c r="S538" s="11">
        <v>9</v>
      </c>
      <c r="T538" s="11">
        <v>1</v>
      </c>
      <c r="U538" s="11" t="s">
        <v>310</v>
      </c>
      <c r="W538" s="6" t="str">
        <f>IF(X538="","",IF(X538=รายชื่อชมรม!$B$33,รายชื่อชมรม!$A$33,IF(X538=รายชื่อชมรม!$B$34,รายชื่อชมรม!$A$34,IF(X538=รายชื่อชมรม!$B$35,รายชื่อชมรม!$A$35,IF(X538=รายชื่อชมรม!$B$36,รายชื่อชมรม!$A$36,IF(X538=รายชื่อชมรม!$B$37,รายชื่อชมรม!$A$37,IF(X538=รายชื่อชมรม!$B$38,รายชื่อชมรม!$A$38,IF(X538=รายชื่อชมรม!$B$39,รายชื่อชมรม!$A$39,IF(X538=รายชื่อชมรม!$B$40,รายชื่อชมรม!$A$40,IF(X538=รายชื่อชมรม!$B$41,รายชื่อชมรม!$A$41,IF(X538=รายชื่อชมรม!$B$42,รายชื่อชมรม!$A$42,"-")))))))))))</f>
        <v/>
      </c>
      <c r="Y538" s="6" t="str">
        <f>IF(W538=0,"",IF(W538="-","",IF(W538="","",VLOOKUP(W538,รายชื่อชมรม!$A$3:$F$83,3,FALSE))))</f>
        <v/>
      </c>
      <c r="Z538" s="6" t="str">
        <f>IF(Y538=$Z$4,MAX(Z$1:$Z537)+1,"")</f>
        <v/>
      </c>
      <c r="AA538" s="6" t="str">
        <f>IF($Y538=AA$4,MAX(AA$1:AA537)+1,"")</f>
        <v/>
      </c>
      <c r="AB538" s="6" t="str">
        <f>IF($Y538=AB$4,MAX(AB$1:AB537)+1,"")</f>
        <v/>
      </c>
      <c r="AC538" s="6" t="str">
        <f>IF($Y538=AC$4,MAX(AC$1:AC537)+1,"")</f>
        <v/>
      </c>
      <c r="AD538" s="6" t="str">
        <f>IF($Y538=AD$4,MAX(AD$1:AD537)+1,"")</f>
        <v/>
      </c>
      <c r="AE538" s="6" t="str">
        <f>IF($Y538=AE$4,MAX(AE$1:AE537)+1,"")</f>
        <v/>
      </c>
      <c r="AF538" s="6" t="str">
        <f>IF($Y538=AF$4,MAX(AF$1:AF537)+1,"")</f>
        <v/>
      </c>
      <c r="AG538" s="6" t="str">
        <f>IF($Y538=AG$4,MAX(AG$1:AG537)+1,"")</f>
        <v/>
      </c>
      <c r="AH538" s="6" t="str">
        <f>IF($Y538=AH$4,MAX(AH$1:AH537)+1,"")</f>
        <v/>
      </c>
      <c r="AI538" s="5">
        <f t="shared" si="124"/>
        <v>0</v>
      </c>
      <c r="AK538" s="6" t="str">
        <f>IF($W538=AK$4,MAX(AK$1:AK537)+1,"")</f>
        <v/>
      </c>
      <c r="AL538" s="6" t="str">
        <f>IF($W538=AL$4,MAX(AL$1:AL537)+1,"")</f>
        <v/>
      </c>
      <c r="AM538" s="6" t="str">
        <f>IF($W538=AM$4,MAX(AM$1:AM537)+1,"")</f>
        <v/>
      </c>
      <c r="AN538" s="6" t="str">
        <f>IF($W538=AN$4,MAX(AN$1:AN537)+1,"")</f>
        <v/>
      </c>
      <c r="AO538" s="6" t="str">
        <f>IF($W538=AO$4,MAX(AO$1:AO537)+1,"")</f>
        <v/>
      </c>
      <c r="AP538" s="6" t="str">
        <f>IF($W538=AP$4,MAX(AP$1:AP537)+1,"")</f>
        <v/>
      </c>
      <c r="AQ538" s="6" t="str">
        <f>IF($W538=AQ$4,MAX(AQ$1:AQ537)+1,"")</f>
        <v/>
      </c>
      <c r="AR538" s="6" t="str">
        <f>IF($W538=AR$4,MAX(AR$1:AR537)+1,"")</f>
        <v/>
      </c>
      <c r="AS538" s="6" t="str">
        <f>IF($W538=AS$4,MAX(AS$1:AS537)+1,"")</f>
        <v/>
      </c>
      <c r="AT538" s="6" t="str">
        <f>IF($W538=AT$4,MAX(AT$1:AT537)+1,"")</f>
        <v/>
      </c>
      <c r="AU538" s="6" t="str">
        <f>IF($W538=AU$4,MAX(AU$1:AU537)+1,"")</f>
        <v/>
      </c>
      <c r="AV538" s="6" t="str">
        <f>IF($W538=AV$4,MAX(AV$1:AV537)+1,"")</f>
        <v/>
      </c>
      <c r="AW538" s="6" t="str">
        <f>IF($W538=AW$4,MAX(AW$1:AW537)+1,"")</f>
        <v/>
      </c>
      <c r="AX538" s="6" t="str">
        <f>IF($W538=AX$4,MAX(AX$1:AX537)+1,"")</f>
        <v/>
      </c>
      <c r="AY538" s="6" t="str">
        <f>IF($W538=AY$4,MAX(AY$1:AY537)+1,"")</f>
        <v/>
      </c>
      <c r="AZ538" s="6" t="str">
        <f>IF($W538=AZ$4,MAX(AZ$1:AZ537)+1,"")</f>
        <v/>
      </c>
      <c r="BA538" s="6" t="str">
        <f>IF($W538=BA$4,MAX(BA$1:BA537)+1,"")</f>
        <v/>
      </c>
      <c r="BB538" s="6" t="str">
        <f>IF($W538=BB$4,MAX(BB$1:BB537)+1,"")</f>
        <v/>
      </c>
      <c r="BC538" s="6" t="str">
        <f>IF($W538=BC$4,MAX(BC$1:BC537)+1,"")</f>
        <v/>
      </c>
      <c r="BD538" s="6" t="str">
        <f>IF($W538=BD$4,MAX(BD$1:BD537)+1,"")</f>
        <v/>
      </c>
      <c r="BE538" s="6" t="str">
        <f>IF($W538=BE$4,MAX(BE$1:BE537)+1,"")</f>
        <v/>
      </c>
      <c r="BF538" s="6" t="str">
        <f>IF($W538=BF$4,MAX(BF$1:BF537)+1,"")</f>
        <v/>
      </c>
      <c r="BG538" s="6" t="str">
        <f>IF($W538=BG$4,MAX(BG$1:BG537)+1,"")</f>
        <v/>
      </c>
      <c r="BH538" s="6" t="str">
        <f>IF($W538=BH$4,MAX(BH$1:BH537)+1,"")</f>
        <v/>
      </c>
      <c r="BI538" s="6" t="str">
        <f>IF($W538=BI$4,MAX(BI$1:BI537)+1,"")</f>
        <v/>
      </c>
      <c r="BJ538" s="6" t="str">
        <f>IF($W538=BJ$4,MAX(BJ$1:BJ537)+1,"")</f>
        <v/>
      </c>
      <c r="BK538" s="6" t="str">
        <f>IF($W538=BK$4,MAX(BK$1:BK537)+1,"")</f>
        <v/>
      </c>
      <c r="BL538" s="6" t="str">
        <f>IF($W538=BL$4,MAX(BL$1:BL537)+1,"")</f>
        <v/>
      </c>
      <c r="BM538" s="6" t="str">
        <f>IF($W538=BM$4,MAX(BM$1:BM537)+1,"")</f>
        <v/>
      </c>
      <c r="BN538" s="6" t="str">
        <f>IF($W538=BN$4,MAX(BN$1:BN537)+1,"")</f>
        <v/>
      </c>
      <c r="BO538" s="6" t="str">
        <f>IF($W538=BO$4,MAX(BO$1:BO537)+1,"")</f>
        <v/>
      </c>
      <c r="BP538" s="6" t="str">
        <f>IF($W538=BP$4,MAX(BP$1:BP537)+1,"")</f>
        <v/>
      </c>
      <c r="BQ538" s="6" t="str">
        <f>IF($W538=BQ$4,MAX(BQ$1:BQ537)+1,"")</f>
        <v/>
      </c>
      <c r="BR538" s="6" t="str">
        <f>IF($W538=BR$4,MAX(BR$1:BR537)+1,"")</f>
        <v/>
      </c>
      <c r="BS538" s="6" t="str">
        <f>IF($W538=BS$4,MAX(BS$1:BS537)+1,"")</f>
        <v/>
      </c>
      <c r="BT538" s="6" t="str">
        <f>IF($W538=BT$4,MAX(BT$1:BT537)+1,"")</f>
        <v/>
      </c>
      <c r="BU538" s="6" t="str">
        <f>IF($W538=BU$4,MAX(BU$1:BU537)+1,"")</f>
        <v/>
      </c>
      <c r="BV538" s="6" t="str">
        <f>IF($W538=BV$4,MAX(BV$1:BV537)+1,"")</f>
        <v/>
      </c>
      <c r="BW538" s="6" t="str">
        <f>IF($W538=BW$4,MAX(BW$1:BW537)+1,"")</f>
        <v/>
      </c>
      <c r="BX538" s="6" t="str">
        <f>IF($W538=BX$4,MAX(BX$1:BX537)+1,"")</f>
        <v/>
      </c>
      <c r="BY538" s="6" t="str">
        <f>IF($W538=BY$4,MAX(BY$1:BY537)+1,"")</f>
        <v/>
      </c>
      <c r="BZ538" s="6" t="str">
        <f>IF($W538=BZ$4,MAX(BZ$1:BZ537)+1,"")</f>
        <v/>
      </c>
      <c r="CA538" s="6" t="str">
        <f>IF($W538=CA$4,MAX(CA$1:CA537)+1,"")</f>
        <v/>
      </c>
      <c r="CB538" s="6" t="str">
        <f>IF($W538=CB$4,MAX(CB$1:CB537)+1,"")</f>
        <v/>
      </c>
      <c r="CC538" s="6" t="str">
        <f>IF($W538=CC$4,MAX(CC$1:CC537)+1,"")</f>
        <v/>
      </c>
      <c r="CD538" s="6" t="str">
        <f>IF($W538=CD$4,MAX(CD$1:CD537)+1,"")</f>
        <v/>
      </c>
      <c r="CE538" s="6" t="str">
        <f>IF($W538=CE$4,MAX(CE$1:CE537)+1,"")</f>
        <v/>
      </c>
      <c r="CF538" s="6" t="str">
        <f>IF($W538=CF$4,MAX(CF$1:CF537)+1,"")</f>
        <v/>
      </c>
      <c r="CG538" s="6" t="str">
        <f>IF($W538=CG$4,MAX(CG$1:CG537)+1,"")</f>
        <v/>
      </c>
      <c r="CH538" s="6" t="str">
        <f>IF($W538=CH$4,MAX(CH$1:CH537)+1,"")</f>
        <v/>
      </c>
      <c r="CI538" s="6" t="str">
        <f>IF($W538=CI$4,MAX(CI$1:CI537)+1,"")</f>
        <v/>
      </c>
      <c r="CJ538" s="6" t="str">
        <f>IF($W538=CJ$4,MAX(CJ$1:CJ537)+1,"")</f>
        <v/>
      </c>
      <c r="CK538" s="6" t="str">
        <f>IF($W538=CK$4,MAX(CK$1:CK537)+1,"")</f>
        <v/>
      </c>
      <c r="CL538" s="6" t="str">
        <f>IF($W538=CL$4,MAX(CL$1:CL537)+1,"")</f>
        <v/>
      </c>
      <c r="CM538" s="6" t="str">
        <f>IF($W538=CM$4,MAX(CM$1:CM537)+1,"")</f>
        <v/>
      </c>
      <c r="CN538" s="6" t="str">
        <f>IF($W538=CN$4,MAX(CN$1:CN537)+1,"")</f>
        <v/>
      </c>
      <c r="CO538" s="6" t="str">
        <f>IF($W538=CO$4,MAX(CO$1:CO537)+1,"")</f>
        <v/>
      </c>
      <c r="CP538" s="6" t="str">
        <f>IF($W538=CP$4,MAX(CP$1:CP537)+1,"")</f>
        <v/>
      </c>
      <c r="CQ538" s="6" t="str">
        <f>IF($W538=CQ$4,MAX(CQ$1:CQ537)+1,"")</f>
        <v/>
      </c>
      <c r="CR538" s="6" t="str">
        <f>IF($W538=CR$4,MAX(CR$1:CR537)+1,"")</f>
        <v/>
      </c>
      <c r="CS538" s="6" t="str">
        <f>IF($W538=CS$4,MAX(CS$1:CS537)+1,"")</f>
        <v/>
      </c>
      <c r="CT538" s="5">
        <f t="shared" si="125"/>
        <v>0</v>
      </c>
      <c r="CU538" s="6" t="str">
        <f t="shared" si="126"/>
        <v>1709901805491</v>
      </c>
      <c r="CV538" s="5" t="str">
        <f t="shared" si="127"/>
        <v>นาย</v>
      </c>
      <c r="CW538" s="5" t="str" cm="1">
        <f t="array" ref="CW538">RIGHT(F538,MIN(LEN(SUBSTITUTE(F538,รายชื่อนักเรียนแยกห้อง!$AD$5:$AD$8,""))))</f>
        <v>ธิรวัฒน์</v>
      </c>
      <c r="CX538" s="6">
        <f t="shared" si="128"/>
        <v>0</v>
      </c>
      <c r="CY538" s="6" t="str">
        <f t="shared" si="129"/>
        <v/>
      </c>
      <c r="CZ538" s="5" t="str">
        <f t="shared" si="130"/>
        <v>มัธยมศึกษาปีที่ 4/2-0</v>
      </c>
      <c r="DA538" s="5" t="str">
        <f t="shared" si="131"/>
        <v>มัธยมศึกษาปีที่ 4/2-</v>
      </c>
      <c r="DB538" s="6" t="s">
        <v>2938</v>
      </c>
      <c r="DC538" s="6" t="str">
        <f>IF(DB538="วิทย์-คณิต (เตรียมวิศวะ)",MAX($DC$1:DC537)+1,"")</f>
        <v/>
      </c>
      <c r="DD538" s="6" t="str">
        <f>IF(DB538="วิทย์-คณิต (วิทยาศาสตร์สุขภาพ)",MAX($DD$1:DD537)+1,"")</f>
        <v/>
      </c>
      <c r="DE538" s="6" t="str">
        <f>IF(DB538="ศิลป์การจัดการธุรกิจการค้าสมัยใหม่",MAX($DE$1:DE537)+1,"")</f>
        <v/>
      </c>
      <c r="DF538" s="6">
        <f>IF(DB538="ศิลป์ภาษาจีนเพื่อธุรกิจ 4.0",MAX($DF$1:DF537)+1,"")</f>
        <v>5</v>
      </c>
      <c r="DG538" s="6" t="str">
        <f>IF(DB538="ศิลป์ภาษาอังกฤษเพื่อการสื่อสารธุรกิจ",MAX($DG$1:DG537)+1,"")</f>
        <v/>
      </c>
      <c r="DH538" s="6" t="str">
        <f>IF(DB538="นวัตกรรมการจัดการเกษตร",MAX($DH$1:DH537)+1,"")</f>
        <v/>
      </c>
      <c r="DI538" s="5">
        <f t="shared" si="132"/>
        <v>5</v>
      </c>
      <c r="DJ538" s="5" t="str">
        <f t="shared" si="133"/>
        <v>มัธยมศึกษาปีที่ 4/2-5</v>
      </c>
      <c r="DK538" s="5" t="str">
        <f t="shared" si="134"/>
        <v>ศิลป์ภาษาจีนเพื่อธุรกิจ 4.0-5</v>
      </c>
      <c r="DL538" s="5" t="str">
        <f t="shared" si="135"/>
        <v>มัธยมศึกษาปีที่ 4</v>
      </c>
    </row>
    <row r="539" spans="1:116">
      <c r="A539" s="5" t="str">
        <f t="shared" si="121"/>
        <v>มัธยมศึกษาปีที่ 4/2-6</v>
      </c>
      <c r="B539" s="5" t="str">
        <f t="shared" si="122"/>
        <v>-0</v>
      </c>
      <c r="C539" s="5" t="str">
        <f t="shared" si="123"/>
        <v>ศิลป์ภาษาจีนเพื่อธุรกิจ 4.0-6</v>
      </c>
      <c r="D539" s="8">
        <v>6</v>
      </c>
      <c r="E539" s="9" t="s">
        <v>1340</v>
      </c>
      <c r="F539" s="3" t="s">
        <v>2181</v>
      </c>
      <c r="G539" s="3" t="s">
        <v>1341</v>
      </c>
      <c r="H539" s="11">
        <v>1</v>
      </c>
      <c r="I539" s="11">
        <v>7</v>
      </c>
      <c r="J539" s="11">
        <v>0</v>
      </c>
      <c r="K539" s="11">
        <v>9</v>
      </c>
      <c r="L539" s="11">
        <v>9</v>
      </c>
      <c r="M539" s="11">
        <v>0</v>
      </c>
      <c r="N539" s="11">
        <v>1</v>
      </c>
      <c r="O539" s="11">
        <v>7</v>
      </c>
      <c r="P539" s="11">
        <v>9</v>
      </c>
      <c r="Q539" s="11">
        <v>7</v>
      </c>
      <c r="R539" s="11">
        <v>9</v>
      </c>
      <c r="S539" s="11">
        <v>6</v>
      </c>
      <c r="T539" s="11">
        <v>1</v>
      </c>
      <c r="U539" s="11" t="s">
        <v>310</v>
      </c>
      <c r="W539" s="6" t="str">
        <f>IF(X539="","",IF(X539=รายชื่อชมรม!$B$33,รายชื่อชมรม!$A$33,IF(X539=รายชื่อชมรม!$B$34,รายชื่อชมรม!$A$34,IF(X539=รายชื่อชมรม!$B$35,รายชื่อชมรม!$A$35,IF(X539=รายชื่อชมรม!$B$36,รายชื่อชมรม!$A$36,IF(X539=รายชื่อชมรม!$B$37,รายชื่อชมรม!$A$37,IF(X539=รายชื่อชมรม!$B$38,รายชื่อชมรม!$A$38,IF(X539=รายชื่อชมรม!$B$39,รายชื่อชมรม!$A$39,IF(X539=รายชื่อชมรม!$B$40,รายชื่อชมรม!$A$40,IF(X539=รายชื่อชมรม!$B$41,รายชื่อชมรม!$A$41,IF(X539=รายชื่อชมรม!$B$42,รายชื่อชมรม!$A$42,"-")))))))))))</f>
        <v/>
      </c>
      <c r="Y539" s="6" t="str">
        <f>IF(W539=0,"",IF(W539="-","",IF(W539="","",VLOOKUP(W539,รายชื่อชมรม!$A$3:$F$83,3,FALSE))))</f>
        <v/>
      </c>
      <c r="Z539" s="6" t="str">
        <f>IF(Y539=$Z$4,MAX(Z$1:$Z538)+1,"")</f>
        <v/>
      </c>
      <c r="AA539" s="6" t="str">
        <f>IF($Y539=AA$4,MAX(AA$1:AA538)+1,"")</f>
        <v/>
      </c>
      <c r="AB539" s="6" t="str">
        <f>IF($Y539=AB$4,MAX(AB$1:AB538)+1,"")</f>
        <v/>
      </c>
      <c r="AC539" s="6" t="str">
        <f>IF($Y539=AC$4,MAX(AC$1:AC538)+1,"")</f>
        <v/>
      </c>
      <c r="AD539" s="6" t="str">
        <f>IF($Y539=AD$4,MAX(AD$1:AD538)+1,"")</f>
        <v/>
      </c>
      <c r="AE539" s="6" t="str">
        <f>IF($Y539=AE$4,MAX(AE$1:AE538)+1,"")</f>
        <v/>
      </c>
      <c r="AF539" s="6" t="str">
        <f>IF($Y539=AF$4,MAX(AF$1:AF538)+1,"")</f>
        <v/>
      </c>
      <c r="AG539" s="6" t="str">
        <f>IF($Y539=AG$4,MAX(AG$1:AG538)+1,"")</f>
        <v/>
      </c>
      <c r="AH539" s="6" t="str">
        <f>IF($Y539=AH$4,MAX(AH$1:AH538)+1,"")</f>
        <v/>
      </c>
      <c r="AI539" s="5">
        <f t="shared" si="124"/>
        <v>0</v>
      </c>
      <c r="AK539" s="6" t="str">
        <f>IF($W539=AK$4,MAX(AK$1:AK538)+1,"")</f>
        <v/>
      </c>
      <c r="AL539" s="6" t="str">
        <f>IF($W539=AL$4,MAX(AL$1:AL538)+1,"")</f>
        <v/>
      </c>
      <c r="AM539" s="6" t="str">
        <f>IF($W539=AM$4,MAX(AM$1:AM538)+1,"")</f>
        <v/>
      </c>
      <c r="AN539" s="6" t="str">
        <f>IF($W539=AN$4,MAX(AN$1:AN538)+1,"")</f>
        <v/>
      </c>
      <c r="AO539" s="6" t="str">
        <f>IF($W539=AO$4,MAX(AO$1:AO538)+1,"")</f>
        <v/>
      </c>
      <c r="AP539" s="6" t="str">
        <f>IF($W539=AP$4,MAX(AP$1:AP538)+1,"")</f>
        <v/>
      </c>
      <c r="AQ539" s="6" t="str">
        <f>IF($W539=AQ$4,MAX(AQ$1:AQ538)+1,"")</f>
        <v/>
      </c>
      <c r="AR539" s="6" t="str">
        <f>IF($W539=AR$4,MAX(AR$1:AR538)+1,"")</f>
        <v/>
      </c>
      <c r="AS539" s="6" t="str">
        <f>IF($W539=AS$4,MAX(AS$1:AS538)+1,"")</f>
        <v/>
      </c>
      <c r="AT539" s="6" t="str">
        <f>IF($W539=AT$4,MAX(AT$1:AT538)+1,"")</f>
        <v/>
      </c>
      <c r="AU539" s="6" t="str">
        <f>IF($W539=AU$4,MAX(AU$1:AU538)+1,"")</f>
        <v/>
      </c>
      <c r="AV539" s="6" t="str">
        <f>IF($W539=AV$4,MAX(AV$1:AV538)+1,"")</f>
        <v/>
      </c>
      <c r="AW539" s="6" t="str">
        <f>IF($W539=AW$4,MAX(AW$1:AW538)+1,"")</f>
        <v/>
      </c>
      <c r="AX539" s="6" t="str">
        <f>IF($W539=AX$4,MAX(AX$1:AX538)+1,"")</f>
        <v/>
      </c>
      <c r="AY539" s="6" t="str">
        <f>IF($W539=AY$4,MAX(AY$1:AY538)+1,"")</f>
        <v/>
      </c>
      <c r="AZ539" s="6" t="str">
        <f>IF($W539=AZ$4,MAX(AZ$1:AZ538)+1,"")</f>
        <v/>
      </c>
      <c r="BA539" s="6" t="str">
        <f>IF($W539=BA$4,MAX(BA$1:BA538)+1,"")</f>
        <v/>
      </c>
      <c r="BB539" s="6" t="str">
        <f>IF($W539=BB$4,MAX(BB$1:BB538)+1,"")</f>
        <v/>
      </c>
      <c r="BC539" s="6" t="str">
        <f>IF($W539=BC$4,MAX(BC$1:BC538)+1,"")</f>
        <v/>
      </c>
      <c r="BD539" s="6" t="str">
        <f>IF($W539=BD$4,MAX(BD$1:BD538)+1,"")</f>
        <v/>
      </c>
      <c r="BE539" s="6" t="str">
        <f>IF($W539=BE$4,MAX(BE$1:BE538)+1,"")</f>
        <v/>
      </c>
      <c r="BF539" s="6" t="str">
        <f>IF($W539=BF$4,MAX(BF$1:BF538)+1,"")</f>
        <v/>
      </c>
      <c r="BG539" s="6" t="str">
        <f>IF($W539=BG$4,MAX(BG$1:BG538)+1,"")</f>
        <v/>
      </c>
      <c r="BH539" s="6" t="str">
        <f>IF($W539=BH$4,MAX(BH$1:BH538)+1,"")</f>
        <v/>
      </c>
      <c r="BI539" s="6" t="str">
        <f>IF($W539=BI$4,MAX(BI$1:BI538)+1,"")</f>
        <v/>
      </c>
      <c r="BJ539" s="6" t="str">
        <f>IF($W539=BJ$4,MAX(BJ$1:BJ538)+1,"")</f>
        <v/>
      </c>
      <c r="BK539" s="6" t="str">
        <f>IF($W539=BK$4,MAX(BK$1:BK538)+1,"")</f>
        <v/>
      </c>
      <c r="BL539" s="6" t="str">
        <f>IF($W539=BL$4,MAX(BL$1:BL538)+1,"")</f>
        <v/>
      </c>
      <c r="BM539" s="6" t="str">
        <f>IF($W539=BM$4,MAX(BM$1:BM538)+1,"")</f>
        <v/>
      </c>
      <c r="BN539" s="6" t="str">
        <f>IF($W539=BN$4,MAX(BN$1:BN538)+1,"")</f>
        <v/>
      </c>
      <c r="BO539" s="6" t="str">
        <f>IF($W539=BO$4,MAX(BO$1:BO538)+1,"")</f>
        <v/>
      </c>
      <c r="BP539" s="6" t="str">
        <f>IF($W539=BP$4,MAX(BP$1:BP538)+1,"")</f>
        <v/>
      </c>
      <c r="BQ539" s="6" t="str">
        <f>IF($W539=BQ$4,MAX(BQ$1:BQ538)+1,"")</f>
        <v/>
      </c>
      <c r="BR539" s="6" t="str">
        <f>IF($W539=BR$4,MAX(BR$1:BR538)+1,"")</f>
        <v/>
      </c>
      <c r="BS539" s="6" t="str">
        <f>IF($W539=BS$4,MAX(BS$1:BS538)+1,"")</f>
        <v/>
      </c>
      <c r="BT539" s="6" t="str">
        <f>IF($W539=BT$4,MAX(BT$1:BT538)+1,"")</f>
        <v/>
      </c>
      <c r="BU539" s="6" t="str">
        <f>IF($W539=BU$4,MAX(BU$1:BU538)+1,"")</f>
        <v/>
      </c>
      <c r="BV539" s="6" t="str">
        <f>IF($W539=BV$4,MAX(BV$1:BV538)+1,"")</f>
        <v/>
      </c>
      <c r="BW539" s="6" t="str">
        <f>IF($W539=BW$4,MAX(BW$1:BW538)+1,"")</f>
        <v/>
      </c>
      <c r="BX539" s="6" t="str">
        <f>IF($W539=BX$4,MAX(BX$1:BX538)+1,"")</f>
        <v/>
      </c>
      <c r="BY539" s="6" t="str">
        <f>IF($W539=BY$4,MAX(BY$1:BY538)+1,"")</f>
        <v/>
      </c>
      <c r="BZ539" s="6" t="str">
        <f>IF($W539=BZ$4,MAX(BZ$1:BZ538)+1,"")</f>
        <v/>
      </c>
      <c r="CA539" s="6" t="str">
        <f>IF($W539=CA$4,MAX(CA$1:CA538)+1,"")</f>
        <v/>
      </c>
      <c r="CB539" s="6" t="str">
        <f>IF($W539=CB$4,MAX(CB$1:CB538)+1,"")</f>
        <v/>
      </c>
      <c r="CC539" s="6" t="str">
        <f>IF($W539=CC$4,MAX(CC$1:CC538)+1,"")</f>
        <v/>
      </c>
      <c r="CD539" s="6" t="str">
        <f>IF($W539=CD$4,MAX(CD$1:CD538)+1,"")</f>
        <v/>
      </c>
      <c r="CE539" s="6" t="str">
        <f>IF($W539=CE$4,MAX(CE$1:CE538)+1,"")</f>
        <v/>
      </c>
      <c r="CF539" s="6" t="str">
        <f>IF($W539=CF$4,MAX(CF$1:CF538)+1,"")</f>
        <v/>
      </c>
      <c r="CG539" s="6" t="str">
        <f>IF($W539=CG$4,MAX(CG$1:CG538)+1,"")</f>
        <v/>
      </c>
      <c r="CH539" s="6" t="str">
        <f>IF($W539=CH$4,MAX(CH$1:CH538)+1,"")</f>
        <v/>
      </c>
      <c r="CI539" s="6" t="str">
        <f>IF($W539=CI$4,MAX(CI$1:CI538)+1,"")</f>
        <v/>
      </c>
      <c r="CJ539" s="6" t="str">
        <f>IF($W539=CJ$4,MAX(CJ$1:CJ538)+1,"")</f>
        <v/>
      </c>
      <c r="CK539" s="6" t="str">
        <f>IF($W539=CK$4,MAX(CK$1:CK538)+1,"")</f>
        <v/>
      </c>
      <c r="CL539" s="6" t="str">
        <f>IF($W539=CL$4,MAX(CL$1:CL538)+1,"")</f>
        <v/>
      </c>
      <c r="CM539" s="6" t="str">
        <f>IF($W539=CM$4,MAX(CM$1:CM538)+1,"")</f>
        <v/>
      </c>
      <c r="CN539" s="6" t="str">
        <f>IF($W539=CN$4,MAX(CN$1:CN538)+1,"")</f>
        <v/>
      </c>
      <c r="CO539" s="6" t="str">
        <f>IF($W539=CO$4,MAX(CO$1:CO538)+1,"")</f>
        <v/>
      </c>
      <c r="CP539" s="6" t="str">
        <f>IF($W539=CP$4,MAX(CP$1:CP538)+1,"")</f>
        <v/>
      </c>
      <c r="CQ539" s="6" t="str">
        <f>IF($W539=CQ$4,MAX(CQ$1:CQ538)+1,"")</f>
        <v/>
      </c>
      <c r="CR539" s="6" t="str">
        <f>IF($W539=CR$4,MAX(CR$1:CR538)+1,"")</f>
        <v/>
      </c>
      <c r="CS539" s="6" t="str">
        <f>IF($W539=CS$4,MAX(CS$1:CS538)+1,"")</f>
        <v/>
      </c>
      <c r="CT539" s="5">
        <f t="shared" si="125"/>
        <v>0</v>
      </c>
      <c r="CU539" s="6" t="str">
        <f t="shared" si="126"/>
        <v>1709901797961</v>
      </c>
      <c r="CV539" s="5" t="str">
        <f t="shared" si="127"/>
        <v>นาย</v>
      </c>
      <c r="CW539" s="5" t="str" cm="1">
        <f t="array" ref="CW539">RIGHT(F539,MIN(LEN(SUBSTITUTE(F539,รายชื่อนักเรียนแยกห้อง!$AD$5:$AD$8,""))))</f>
        <v>ประดิพัทธิ์</v>
      </c>
      <c r="CX539" s="6">
        <f t="shared" si="128"/>
        <v>0</v>
      </c>
      <c r="CY539" s="6" t="str">
        <f t="shared" si="129"/>
        <v/>
      </c>
      <c r="CZ539" s="5" t="str">
        <f t="shared" si="130"/>
        <v>มัธยมศึกษาปีที่ 4/2-0</v>
      </c>
      <c r="DA539" s="5" t="str">
        <f t="shared" si="131"/>
        <v>มัธยมศึกษาปีที่ 4/2-</v>
      </c>
      <c r="DB539" s="6" t="s">
        <v>2938</v>
      </c>
      <c r="DC539" s="6" t="str">
        <f>IF(DB539="วิทย์-คณิต (เตรียมวิศวะ)",MAX($DC$1:DC538)+1,"")</f>
        <v/>
      </c>
      <c r="DD539" s="6" t="str">
        <f>IF(DB539="วิทย์-คณิต (วิทยาศาสตร์สุขภาพ)",MAX($DD$1:DD538)+1,"")</f>
        <v/>
      </c>
      <c r="DE539" s="6" t="str">
        <f>IF(DB539="ศิลป์การจัดการธุรกิจการค้าสมัยใหม่",MAX($DE$1:DE538)+1,"")</f>
        <v/>
      </c>
      <c r="DF539" s="6">
        <f>IF(DB539="ศิลป์ภาษาจีนเพื่อธุรกิจ 4.0",MAX($DF$1:DF538)+1,"")</f>
        <v>6</v>
      </c>
      <c r="DG539" s="6" t="str">
        <f>IF(DB539="ศิลป์ภาษาอังกฤษเพื่อการสื่อสารธุรกิจ",MAX($DG$1:DG538)+1,"")</f>
        <v/>
      </c>
      <c r="DH539" s="6" t="str">
        <f>IF(DB539="นวัตกรรมการจัดการเกษตร",MAX($DH$1:DH538)+1,"")</f>
        <v/>
      </c>
      <c r="DI539" s="5">
        <f t="shared" si="132"/>
        <v>6</v>
      </c>
      <c r="DJ539" s="5" t="str">
        <f t="shared" si="133"/>
        <v>มัธยมศึกษาปีที่ 4/2-6</v>
      </c>
      <c r="DK539" s="5" t="str">
        <f t="shared" si="134"/>
        <v>ศิลป์ภาษาจีนเพื่อธุรกิจ 4.0-6</v>
      </c>
      <c r="DL539" s="5" t="str">
        <f t="shared" si="135"/>
        <v>มัธยมศึกษาปีที่ 4</v>
      </c>
    </row>
    <row r="540" spans="1:116">
      <c r="A540" s="5" t="str">
        <f t="shared" si="121"/>
        <v>มัธยมศึกษาปีที่ 4/2-7</v>
      </c>
      <c r="B540" s="5" t="str">
        <f t="shared" si="122"/>
        <v>-0</v>
      </c>
      <c r="C540" s="5" t="str">
        <f t="shared" si="123"/>
        <v>ศิลป์ภาษาจีนเพื่อธุรกิจ 4.0-7</v>
      </c>
      <c r="D540" s="8">
        <v>7</v>
      </c>
      <c r="E540" s="9" t="s">
        <v>1342</v>
      </c>
      <c r="F540" s="3" t="s">
        <v>2182</v>
      </c>
      <c r="G540" s="3" t="s">
        <v>1343</v>
      </c>
      <c r="H540" s="11">
        <v>1</v>
      </c>
      <c r="I540" s="11">
        <v>7</v>
      </c>
      <c r="J540" s="11">
        <v>0</v>
      </c>
      <c r="K540" s="11">
        <v>9</v>
      </c>
      <c r="L540" s="11">
        <v>9</v>
      </c>
      <c r="M540" s="11">
        <v>0</v>
      </c>
      <c r="N540" s="11">
        <v>1</v>
      </c>
      <c r="O540" s="11">
        <v>8</v>
      </c>
      <c r="P540" s="11">
        <v>1</v>
      </c>
      <c r="Q540" s="11">
        <v>3</v>
      </c>
      <c r="R540" s="11">
        <v>4</v>
      </c>
      <c r="S540" s="11">
        <v>1</v>
      </c>
      <c r="T540" s="11">
        <v>9</v>
      </c>
      <c r="U540" s="11" t="s">
        <v>310</v>
      </c>
      <c r="W540" s="6" t="str">
        <f>IF(X540="","",IF(X540=รายชื่อชมรม!$B$33,รายชื่อชมรม!$A$33,IF(X540=รายชื่อชมรม!$B$34,รายชื่อชมรม!$A$34,IF(X540=รายชื่อชมรม!$B$35,รายชื่อชมรม!$A$35,IF(X540=รายชื่อชมรม!$B$36,รายชื่อชมรม!$A$36,IF(X540=รายชื่อชมรม!$B$37,รายชื่อชมรม!$A$37,IF(X540=รายชื่อชมรม!$B$38,รายชื่อชมรม!$A$38,IF(X540=รายชื่อชมรม!$B$39,รายชื่อชมรม!$A$39,IF(X540=รายชื่อชมรม!$B$40,รายชื่อชมรม!$A$40,IF(X540=รายชื่อชมรม!$B$41,รายชื่อชมรม!$A$41,IF(X540=รายชื่อชมรม!$B$42,รายชื่อชมรม!$A$42,"-")))))))))))</f>
        <v/>
      </c>
      <c r="Y540" s="6" t="str">
        <f>IF(W540=0,"",IF(W540="-","",IF(W540="","",VLOOKUP(W540,รายชื่อชมรม!$A$3:$F$83,3,FALSE))))</f>
        <v/>
      </c>
      <c r="Z540" s="6" t="str">
        <f>IF(Y540=$Z$4,MAX(Z$1:$Z539)+1,"")</f>
        <v/>
      </c>
      <c r="AA540" s="6" t="str">
        <f>IF($Y540=AA$4,MAX(AA$1:AA539)+1,"")</f>
        <v/>
      </c>
      <c r="AB540" s="6" t="str">
        <f>IF($Y540=AB$4,MAX(AB$1:AB539)+1,"")</f>
        <v/>
      </c>
      <c r="AC540" s="6" t="str">
        <f>IF($Y540=AC$4,MAX(AC$1:AC539)+1,"")</f>
        <v/>
      </c>
      <c r="AD540" s="6" t="str">
        <f>IF($Y540=AD$4,MAX(AD$1:AD539)+1,"")</f>
        <v/>
      </c>
      <c r="AE540" s="6" t="str">
        <f>IF($Y540=AE$4,MAX(AE$1:AE539)+1,"")</f>
        <v/>
      </c>
      <c r="AF540" s="6" t="str">
        <f>IF($Y540=AF$4,MAX(AF$1:AF539)+1,"")</f>
        <v/>
      </c>
      <c r="AG540" s="6" t="str">
        <f>IF($Y540=AG$4,MAX(AG$1:AG539)+1,"")</f>
        <v/>
      </c>
      <c r="AH540" s="6" t="str">
        <f>IF($Y540=AH$4,MAX(AH$1:AH539)+1,"")</f>
        <v/>
      </c>
      <c r="AI540" s="5">
        <f t="shared" si="124"/>
        <v>0</v>
      </c>
      <c r="AK540" s="6" t="str">
        <f>IF($W540=AK$4,MAX(AK$1:AK539)+1,"")</f>
        <v/>
      </c>
      <c r="AL540" s="6" t="str">
        <f>IF($W540=AL$4,MAX(AL$1:AL539)+1,"")</f>
        <v/>
      </c>
      <c r="AM540" s="6" t="str">
        <f>IF($W540=AM$4,MAX(AM$1:AM539)+1,"")</f>
        <v/>
      </c>
      <c r="AN540" s="6" t="str">
        <f>IF($W540=AN$4,MAX(AN$1:AN539)+1,"")</f>
        <v/>
      </c>
      <c r="AO540" s="6" t="str">
        <f>IF($W540=AO$4,MAX(AO$1:AO539)+1,"")</f>
        <v/>
      </c>
      <c r="AP540" s="6" t="str">
        <f>IF($W540=AP$4,MAX(AP$1:AP539)+1,"")</f>
        <v/>
      </c>
      <c r="AQ540" s="6" t="str">
        <f>IF($W540=AQ$4,MAX(AQ$1:AQ539)+1,"")</f>
        <v/>
      </c>
      <c r="AR540" s="6" t="str">
        <f>IF($W540=AR$4,MAX(AR$1:AR539)+1,"")</f>
        <v/>
      </c>
      <c r="AS540" s="6" t="str">
        <f>IF($W540=AS$4,MAX(AS$1:AS539)+1,"")</f>
        <v/>
      </c>
      <c r="AT540" s="6" t="str">
        <f>IF($W540=AT$4,MAX(AT$1:AT539)+1,"")</f>
        <v/>
      </c>
      <c r="AU540" s="6" t="str">
        <f>IF($W540=AU$4,MAX(AU$1:AU539)+1,"")</f>
        <v/>
      </c>
      <c r="AV540" s="6" t="str">
        <f>IF($W540=AV$4,MAX(AV$1:AV539)+1,"")</f>
        <v/>
      </c>
      <c r="AW540" s="6" t="str">
        <f>IF($W540=AW$4,MAX(AW$1:AW539)+1,"")</f>
        <v/>
      </c>
      <c r="AX540" s="6" t="str">
        <f>IF($W540=AX$4,MAX(AX$1:AX539)+1,"")</f>
        <v/>
      </c>
      <c r="AY540" s="6" t="str">
        <f>IF($W540=AY$4,MAX(AY$1:AY539)+1,"")</f>
        <v/>
      </c>
      <c r="AZ540" s="6" t="str">
        <f>IF($W540=AZ$4,MAX(AZ$1:AZ539)+1,"")</f>
        <v/>
      </c>
      <c r="BA540" s="6" t="str">
        <f>IF($W540=BA$4,MAX(BA$1:BA539)+1,"")</f>
        <v/>
      </c>
      <c r="BB540" s="6" t="str">
        <f>IF($W540=BB$4,MAX(BB$1:BB539)+1,"")</f>
        <v/>
      </c>
      <c r="BC540" s="6" t="str">
        <f>IF($W540=BC$4,MAX(BC$1:BC539)+1,"")</f>
        <v/>
      </c>
      <c r="BD540" s="6" t="str">
        <f>IF($W540=BD$4,MAX(BD$1:BD539)+1,"")</f>
        <v/>
      </c>
      <c r="BE540" s="6" t="str">
        <f>IF($W540=BE$4,MAX(BE$1:BE539)+1,"")</f>
        <v/>
      </c>
      <c r="BF540" s="6" t="str">
        <f>IF($W540=BF$4,MAX(BF$1:BF539)+1,"")</f>
        <v/>
      </c>
      <c r="BG540" s="6" t="str">
        <f>IF($W540=BG$4,MAX(BG$1:BG539)+1,"")</f>
        <v/>
      </c>
      <c r="BH540" s="6" t="str">
        <f>IF($W540=BH$4,MAX(BH$1:BH539)+1,"")</f>
        <v/>
      </c>
      <c r="BI540" s="6" t="str">
        <f>IF($W540=BI$4,MAX(BI$1:BI539)+1,"")</f>
        <v/>
      </c>
      <c r="BJ540" s="6" t="str">
        <f>IF($W540=BJ$4,MAX(BJ$1:BJ539)+1,"")</f>
        <v/>
      </c>
      <c r="BK540" s="6" t="str">
        <f>IF($W540=BK$4,MAX(BK$1:BK539)+1,"")</f>
        <v/>
      </c>
      <c r="BL540" s="6" t="str">
        <f>IF($W540=BL$4,MAX(BL$1:BL539)+1,"")</f>
        <v/>
      </c>
      <c r="BM540" s="6" t="str">
        <f>IF($W540=BM$4,MAX(BM$1:BM539)+1,"")</f>
        <v/>
      </c>
      <c r="BN540" s="6" t="str">
        <f>IF($W540=BN$4,MAX(BN$1:BN539)+1,"")</f>
        <v/>
      </c>
      <c r="BO540" s="6" t="str">
        <f>IF($W540=BO$4,MAX(BO$1:BO539)+1,"")</f>
        <v/>
      </c>
      <c r="BP540" s="6" t="str">
        <f>IF($W540=BP$4,MAX(BP$1:BP539)+1,"")</f>
        <v/>
      </c>
      <c r="BQ540" s="6" t="str">
        <f>IF($W540=BQ$4,MAX(BQ$1:BQ539)+1,"")</f>
        <v/>
      </c>
      <c r="BR540" s="6" t="str">
        <f>IF($W540=BR$4,MAX(BR$1:BR539)+1,"")</f>
        <v/>
      </c>
      <c r="BS540" s="6" t="str">
        <f>IF($W540=BS$4,MAX(BS$1:BS539)+1,"")</f>
        <v/>
      </c>
      <c r="BT540" s="6" t="str">
        <f>IF($W540=BT$4,MAX(BT$1:BT539)+1,"")</f>
        <v/>
      </c>
      <c r="BU540" s="6" t="str">
        <f>IF($W540=BU$4,MAX(BU$1:BU539)+1,"")</f>
        <v/>
      </c>
      <c r="BV540" s="6" t="str">
        <f>IF($W540=BV$4,MAX(BV$1:BV539)+1,"")</f>
        <v/>
      </c>
      <c r="BW540" s="6" t="str">
        <f>IF($W540=BW$4,MAX(BW$1:BW539)+1,"")</f>
        <v/>
      </c>
      <c r="BX540" s="6" t="str">
        <f>IF($W540=BX$4,MAX(BX$1:BX539)+1,"")</f>
        <v/>
      </c>
      <c r="BY540" s="6" t="str">
        <f>IF($W540=BY$4,MAX(BY$1:BY539)+1,"")</f>
        <v/>
      </c>
      <c r="BZ540" s="6" t="str">
        <f>IF($W540=BZ$4,MAX(BZ$1:BZ539)+1,"")</f>
        <v/>
      </c>
      <c r="CA540" s="6" t="str">
        <f>IF($W540=CA$4,MAX(CA$1:CA539)+1,"")</f>
        <v/>
      </c>
      <c r="CB540" s="6" t="str">
        <f>IF($W540=CB$4,MAX(CB$1:CB539)+1,"")</f>
        <v/>
      </c>
      <c r="CC540" s="6" t="str">
        <f>IF($W540=CC$4,MAX(CC$1:CC539)+1,"")</f>
        <v/>
      </c>
      <c r="CD540" s="6" t="str">
        <f>IF($W540=CD$4,MAX(CD$1:CD539)+1,"")</f>
        <v/>
      </c>
      <c r="CE540" s="6" t="str">
        <f>IF($W540=CE$4,MAX(CE$1:CE539)+1,"")</f>
        <v/>
      </c>
      <c r="CF540" s="6" t="str">
        <f>IF($W540=CF$4,MAX(CF$1:CF539)+1,"")</f>
        <v/>
      </c>
      <c r="CG540" s="6" t="str">
        <f>IF($W540=CG$4,MAX(CG$1:CG539)+1,"")</f>
        <v/>
      </c>
      <c r="CH540" s="6" t="str">
        <f>IF($W540=CH$4,MAX(CH$1:CH539)+1,"")</f>
        <v/>
      </c>
      <c r="CI540" s="6" t="str">
        <f>IF($W540=CI$4,MAX(CI$1:CI539)+1,"")</f>
        <v/>
      </c>
      <c r="CJ540" s="6" t="str">
        <f>IF($W540=CJ$4,MAX(CJ$1:CJ539)+1,"")</f>
        <v/>
      </c>
      <c r="CK540" s="6" t="str">
        <f>IF($W540=CK$4,MAX(CK$1:CK539)+1,"")</f>
        <v/>
      </c>
      <c r="CL540" s="6" t="str">
        <f>IF($W540=CL$4,MAX(CL$1:CL539)+1,"")</f>
        <v/>
      </c>
      <c r="CM540" s="6" t="str">
        <f>IF($W540=CM$4,MAX(CM$1:CM539)+1,"")</f>
        <v/>
      </c>
      <c r="CN540" s="6" t="str">
        <f>IF($W540=CN$4,MAX(CN$1:CN539)+1,"")</f>
        <v/>
      </c>
      <c r="CO540" s="6" t="str">
        <f>IF($W540=CO$4,MAX(CO$1:CO539)+1,"")</f>
        <v/>
      </c>
      <c r="CP540" s="6" t="str">
        <f>IF($W540=CP$4,MAX(CP$1:CP539)+1,"")</f>
        <v/>
      </c>
      <c r="CQ540" s="6" t="str">
        <f>IF($W540=CQ$4,MAX(CQ$1:CQ539)+1,"")</f>
        <v/>
      </c>
      <c r="CR540" s="6" t="str">
        <f>IF($W540=CR$4,MAX(CR$1:CR539)+1,"")</f>
        <v/>
      </c>
      <c r="CS540" s="6" t="str">
        <f>IF($W540=CS$4,MAX(CS$1:CS539)+1,"")</f>
        <v/>
      </c>
      <c r="CT540" s="5">
        <f t="shared" si="125"/>
        <v>0</v>
      </c>
      <c r="CU540" s="6" t="str">
        <f t="shared" si="126"/>
        <v>1709901813419</v>
      </c>
      <c r="CV540" s="5" t="str">
        <f t="shared" si="127"/>
        <v>นาย</v>
      </c>
      <c r="CW540" s="5" t="str" cm="1">
        <f t="array" ref="CW540">RIGHT(F540,MIN(LEN(SUBSTITUTE(F540,รายชื่อนักเรียนแยกห้อง!$AD$5:$AD$8,""))))</f>
        <v>ชญานนท์</v>
      </c>
      <c r="CX540" s="6">
        <f t="shared" si="128"/>
        <v>0</v>
      </c>
      <c r="CY540" s="6" t="str">
        <f t="shared" si="129"/>
        <v/>
      </c>
      <c r="CZ540" s="5" t="str">
        <f t="shared" si="130"/>
        <v>มัธยมศึกษาปีที่ 4/2-0</v>
      </c>
      <c r="DA540" s="5" t="str">
        <f t="shared" si="131"/>
        <v>มัธยมศึกษาปีที่ 4/2-</v>
      </c>
      <c r="DB540" s="6" t="s">
        <v>2938</v>
      </c>
      <c r="DC540" s="6" t="str">
        <f>IF(DB540="วิทย์-คณิต (เตรียมวิศวะ)",MAX($DC$1:DC539)+1,"")</f>
        <v/>
      </c>
      <c r="DD540" s="6" t="str">
        <f>IF(DB540="วิทย์-คณิต (วิทยาศาสตร์สุขภาพ)",MAX($DD$1:DD539)+1,"")</f>
        <v/>
      </c>
      <c r="DE540" s="6" t="str">
        <f>IF(DB540="ศิลป์การจัดการธุรกิจการค้าสมัยใหม่",MAX($DE$1:DE539)+1,"")</f>
        <v/>
      </c>
      <c r="DF540" s="6">
        <f>IF(DB540="ศิลป์ภาษาจีนเพื่อธุรกิจ 4.0",MAX($DF$1:DF539)+1,"")</f>
        <v>7</v>
      </c>
      <c r="DG540" s="6" t="str">
        <f>IF(DB540="ศิลป์ภาษาอังกฤษเพื่อการสื่อสารธุรกิจ",MAX($DG$1:DG539)+1,"")</f>
        <v/>
      </c>
      <c r="DH540" s="6" t="str">
        <f>IF(DB540="นวัตกรรมการจัดการเกษตร",MAX($DH$1:DH539)+1,"")</f>
        <v/>
      </c>
      <c r="DI540" s="5">
        <f t="shared" si="132"/>
        <v>7</v>
      </c>
      <c r="DJ540" s="5" t="str">
        <f t="shared" si="133"/>
        <v>มัธยมศึกษาปีที่ 4/2-7</v>
      </c>
      <c r="DK540" s="5" t="str">
        <f t="shared" si="134"/>
        <v>ศิลป์ภาษาจีนเพื่อธุรกิจ 4.0-7</v>
      </c>
      <c r="DL540" s="5" t="str">
        <f t="shared" si="135"/>
        <v>มัธยมศึกษาปีที่ 4</v>
      </c>
    </row>
    <row r="541" spans="1:116">
      <c r="A541" s="5" t="str">
        <f t="shared" si="121"/>
        <v>มัธยมศึกษาปีที่ 4/2-8</v>
      </c>
      <c r="B541" s="5" t="str">
        <f t="shared" si="122"/>
        <v>ช68406-6</v>
      </c>
      <c r="C541" s="5" t="str">
        <f t="shared" si="123"/>
        <v>ศิลป์การจัดการธุรกิจการค้าสมัยใหม่-12</v>
      </c>
      <c r="D541" s="8">
        <v>8</v>
      </c>
      <c r="E541" s="9" t="s">
        <v>1346</v>
      </c>
      <c r="F541" s="3" t="s">
        <v>2358</v>
      </c>
      <c r="G541" s="3" t="s">
        <v>2183</v>
      </c>
      <c r="H541" s="11">
        <v>1</v>
      </c>
      <c r="I541" s="11">
        <v>7</v>
      </c>
      <c r="J541" s="11">
        <v>2</v>
      </c>
      <c r="K541" s="11">
        <v>0</v>
      </c>
      <c r="L541" s="11">
        <v>5</v>
      </c>
      <c r="M541" s="11">
        <v>0</v>
      </c>
      <c r="N541" s="11">
        <v>1</v>
      </c>
      <c r="O541" s="11">
        <v>2</v>
      </c>
      <c r="P541" s="11">
        <v>0</v>
      </c>
      <c r="Q541" s="11">
        <v>3</v>
      </c>
      <c r="R541" s="11">
        <v>9</v>
      </c>
      <c r="S541" s="11">
        <v>0</v>
      </c>
      <c r="T541" s="11">
        <v>9</v>
      </c>
      <c r="U541" s="11" t="s">
        <v>310</v>
      </c>
      <c r="W541" s="6" t="str">
        <f>IF(X541="","",IF(X541=รายชื่อชมรม!$B$33,รายชื่อชมรม!$A$33,IF(X541=รายชื่อชมรม!$B$34,รายชื่อชมรม!$A$34,IF(X541=รายชื่อชมรม!$B$35,รายชื่อชมรม!$A$35,IF(X541=รายชื่อชมรม!$B$36,รายชื่อชมรม!$A$36,IF(X541=รายชื่อชมรม!$B$37,รายชื่อชมรม!$A$37,IF(X541=รายชื่อชมรม!$B$38,รายชื่อชมรม!$A$38,IF(X541=รายชื่อชมรม!$B$39,รายชื่อชมรม!$A$39,IF(X541=รายชื่อชมรม!$B$40,รายชื่อชมรม!$A$40,IF(X541=รายชื่อชมรม!$B$41,รายชื่อชมรม!$A$41,IF(X541=รายชื่อชมรม!$B$42,รายชื่อชมรม!$A$42,"-")))))))))))</f>
        <v>ช68406</v>
      </c>
      <c r="X541" s="6" t="s">
        <v>2330</v>
      </c>
      <c r="Y541" s="6" t="str">
        <f>IF(W541=0,"",IF(W541="-","",IF(W541="","",VLOOKUP(W541,รายชื่อชมรม!$A$3:$F$83,3,FALSE))))</f>
        <v>นายณัฐกฤตา  โต้เคีย</v>
      </c>
      <c r="Z541" s="6" t="str">
        <f>IF(Y541=$Z$4,MAX(Z$1:$Z540)+1,"")</f>
        <v/>
      </c>
      <c r="AA541" s="6" t="str">
        <f>IF($Y541=AA$4,MAX(AA$1:AA540)+1,"")</f>
        <v/>
      </c>
      <c r="AB541" s="6" t="str">
        <f>IF($Y541=AB$4,MAX(AB$1:AB540)+1,"")</f>
        <v/>
      </c>
      <c r="AC541" s="6" t="str">
        <f>IF($Y541=AC$4,MAX(AC$1:AC540)+1,"")</f>
        <v/>
      </c>
      <c r="AD541" s="6" t="str">
        <f>IF($Y541=AD$4,MAX(AD$1:AD540)+1,"")</f>
        <v/>
      </c>
      <c r="AE541" s="6" t="str">
        <f>IF($Y541=AE$4,MAX(AE$1:AE540)+1,"")</f>
        <v/>
      </c>
      <c r="AF541" s="6" t="str">
        <f>IF($Y541=AF$4,MAX(AF$1:AF540)+1,"")</f>
        <v/>
      </c>
      <c r="AG541" s="6" t="str">
        <f>IF($Y541=AG$4,MAX(AG$1:AG540)+1,"")</f>
        <v/>
      </c>
      <c r="AH541" s="6" t="str">
        <f>IF($Y541=AH$4,MAX(AH$1:AH540)+1,"")</f>
        <v/>
      </c>
      <c r="AI541" s="5">
        <f t="shared" si="124"/>
        <v>0</v>
      </c>
      <c r="AK541" s="6" t="str">
        <f>IF($W541=AK$4,MAX(AK$1:AK540)+1,"")</f>
        <v/>
      </c>
      <c r="AL541" s="6" t="str">
        <f>IF($W541=AL$4,MAX(AL$1:AL540)+1,"")</f>
        <v/>
      </c>
      <c r="AM541" s="6" t="str">
        <f>IF($W541=AM$4,MAX(AM$1:AM540)+1,"")</f>
        <v/>
      </c>
      <c r="AN541" s="6" t="str">
        <f>IF($W541=AN$4,MAX(AN$1:AN540)+1,"")</f>
        <v/>
      </c>
      <c r="AO541" s="6" t="str">
        <f>IF($W541=AO$4,MAX(AO$1:AO540)+1,"")</f>
        <v/>
      </c>
      <c r="AP541" s="6" t="str">
        <f>IF($W541=AP$4,MAX(AP$1:AP540)+1,"")</f>
        <v/>
      </c>
      <c r="AQ541" s="6" t="str">
        <f>IF($W541=AQ$4,MAX(AQ$1:AQ540)+1,"")</f>
        <v/>
      </c>
      <c r="AR541" s="6" t="str">
        <f>IF($W541=AR$4,MAX(AR$1:AR540)+1,"")</f>
        <v/>
      </c>
      <c r="AS541" s="6" t="str">
        <f>IF($W541=AS$4,MAX(AS$1:AS540)+1,"")</f>
        <v/>
      </c>
      <c r="AT541" s="6" t="str">
        <f>IF($W541=AT$4,MAX(AT$1:AT540)+1,"")</f>
        <v/>
      </c>
      <c r="AU541" s="6" t="str">
        <f>IF($W541=AU$4,MAX(AU$1:AU540)+1,"")</f>
        <v/>
      </c>
      <c r="AV541" s="6" t="str">
        <f>IF($W541=AV$4,MAX(AV$1:AV540)+1,"")</f>
        <v/>
      </c>
      <c r="AW541" s="6" t="str">
        <f>IF($W541=AW$4,MAX(AW$1:AW540)+1,"")</f>
        <v/>
      </c>
      <c r="AX541" s="6" t="str">
        <f>IF($W541=AX$4,MAX(AX$1:AX540)+1,"")</f>
        <v/>
      </c>
      <c r="AY541" s="6" t="str">
        <f>IF($W541=AY$4,MAX(AY$1:AY540)+1,"")</f>
        <v/>
      </c>
      <c r="AZ541" s="6" t="str">
        <f>IF($W541=AZ$4,MAX(AZ$1:AZ540)+1,"")</f>
        <v/>
      </c>
      <c r="BA541" s="6" t="str">
        <f>IF($W541=BA$4,MAX(BA$1:BA540)+1,"")</f>
        <v/>
      </c>
      <c r="BB541" s="6" t="str">
        <f>IF($W541=BB$4,MAX(BB$1:BB540)+1,"")</f>
        <v/>
      </c>
      <c r="BC541" s="6" t="str">
        <f>IF($W541=BC$4,MAX(BC$1:BC540)+1,"")</f>
        <v/>
      </c>
      <c r="BD541" s="6" t="str">
        <f>IF($W541=BD$4,MAX(BD$1:BD540)+1,"")</f>
        <v/>
      </c>
      <c r="BE541" s="6" t="str">
        <f>IF($W541=BE$4,MAX(BE$1:BE540)+1,"")</f>
        <v/>
      </c>
      <c r="BF541" s="6" t="str">
        <f>IF($W541=BF$4,MAX(BF$1:BF540)+1,"")</f>
        <v/>
      </c>
      <c r="BG541" s="6" t="str">
        <f>IF($W541=BG$4,MAX(BG$1:BG540)+1,"")</f>
        <v/>
      </c>
      <c r="BH541" s="6" t="str">
        <f>IF($W541=BH$4,MAX(BH$1:BH540)+1,"")</f>
        <v/>
      </c>
      <c r="BI541" s="6" t="str">
        <f>IF($W541=BI$4,MAX(BI$1:BI540)+1,"")</f>
        <v/>
      </c>
      <c r="BJ541" s="6" t="str">
        <f>IF($W541=BJ$4,MAX(BJ$1:BJ540)+1,"")</f>
        <v/>
      </c>
      <c r="BK541" s="6" t="str">
        <f>IF($W541=BK$4,MAX(BK$1:BK540)+1,"")</f>
        <v/>
      </c>
      <c r="BL541" s="6" t="str">
        <f>IF($W541=BL$4,MAX(BL$1:BL540)+1,"")</f>
        <v/>
      </c>
      <c r="BM541" s="6" t="str">
        <f>IF($W541=BM$4,MAX(BM$1:BM540)+1,"")</f>
        <v/>
      </c>
      <c r="BN541" s="6" t="str">
        <f>IF($W541=BN$4,MAX(BN$1:BN540)+1,"")</f>
        <v/>
      </c>
      <c r="BO541" s="6" t="str">
        <f>IF($W541=BO$4,MAX(BO$1:BO540)+1,"")</f>
        <v/>
      </c>
      <c r="BP541" s="6" t="str">
        <f>IF($W541=BP$4,MAX(BP$1:BP540)+1,"")</f>
        <v/>
      </c>
      <c r="BQ541" s="6" t="str">
        <f>IF($W541=BQ$4,MAX(BQ$1:BQ540)+1,"")</f>
        <v/>
      </c>
      <c r="BR541" s="6" t="str">
        <f>IF($W541=BR$4,MAX(BR$1:BR540)+1,"")</f>
        <v/>
      </c>
      <c r="BS541" s="6" t="str">
        <f>IF($W541=BS$4,MAX(BS$1:BS540)+1,"")</f>
        <v/>
      </c>
      <c r="BT541" s="6" t="str">
        <f>IF($W541=BT$4,MAX(BT$1:BT540)+1,"")</f>
        <v/>
      </c>
      <c r="BU541" s="6">
        <f>IF($W541=BU$4,MAX(BU$1:BU540)+1,"")</f>
        <v>6</v>
      </c>
      <c r="BV541" s="6" t="str">
        <f>IF($W541=BV$4,MAX(BV$1:BV540)+1,"")</f>
        <v/>
      </c>
      <c r="BW541" s="6" t="str">
        <f>IF($W541=BW$4,MAX(BW$1:BW540)+1,"")</f>
        <v/>
      </c>
      <c r="BX541" s="6" t="str">
        <f>IF($W541=BX$4,MAX(BX$1:BX540)+1,"")</f>
        <v/>
      </c>
      <c r="BY541" s="6" t="str">
        <f>IF($W541=BY$4,MAX(BY$1:BY540)+1,"")</f>
        <v/>
      </c>
      <c r="BZ541" s="6" t="str">
        <f>IF($W541=BZ$4,MAX(BZ$1:BZ540)+1,"")</f>
        <v/>
      </c>
      <c r="CA541" s="6" t="str">
        <f>IF($W541=CA$4,MAX(CA$1:CA540)+1,"")</f>
        <v/>
      </c>
      <c r="CB541" s="6" t="str">
        <f>IF($W541=CB$4,MAX(CB$1:CB540)+1,"")</f>
        <v/>
      </c>
      <c r="CC541" s="6" t="str">
        <f>IF($W541=CC$4,MAX(CC$1:CC540)+1,"")</f>
        <v/>
      </c>
      <c r="CD541" s="6" t="str">
        <f>IF($W541=CD$4,MAX(CD$1:CD540)+1,"")</f>
        <v/>
      </c>
      <c r="CE541" s="6" t="str">
        <f>IF($W541=CE$4,MAX(CE$1:CE540)+1,"")</f>
        <v/>
      </c>
      <c r="CF541" s="6" t="str">
        <f>IF($W541=CF$4,MAX(CF$1:CF540)+1,"")</f>
        <v/>
      </c>
      <c r="CG541" s="6" t="str">
        <f>IF($W541=CG$4,MAX(CG$1:CG540)+1,"")</f>
        <v/>
      </c>
      <c r="CH541" s="6" t="str">
        <f>IF($W541=CH$4,MAX(CH$1:CH540)+1,"")</f>
        <v/>
      </c>
      <c r="CI541" s="6" t="str">
        <f>IF($W541=CI$4,MAX(CI$1:CI540)+1,"")</f>
        <v/>
      </c>
      <c r="CJ541" s="6" t="str">
        <f>IF($W541=CJ$4,MAX(CJ$1:CJ540)+1,"")</f>
        <v/>
      </c>
      <c r="CK541" s="6" t="str">
        <f>IF($W541=CK$4,MAX(CK$1:CK540)+1,"")</f>
        <v/>
      </c>
      <c r="CL541" s="6" t="str">
        <f>IF($W541=CL$4,MAX(CL$1:CL540)+1,"")</f>
        <v/>
      </c>
      <c r="CM541" s="6" t="str">
        <f>IF($W541=CM$4,MAX(CM$1:CM540)+1,"")</f>
        <v/>
      </c>
      <c r="CN541" s="6" t="str">
        <f>IF($W541=CN$4,MAX(CN$1:CN540)+1,"")</f>
        <v/>
      </c>
      <c r="CO541" s="6" t="str">
        <f>IF($W541=CO$4,MAX(CO$1:CO540)+1,"")</f>
        <v/>
      </c>
      <c r="CP541" s="6" t="str">
        <f>IF($W541=CP$4,MAX(CP$1:CP540)+1,"")</f>
        <v/>
      </c>
      <c r="CQ541" s="6" t="str">
        <f>IF($W541=CQ$4,MAX(CQ$1:CQ540)+1,"")</f>
        <v/>
      </c>
      <c r="CR541" s="6" t="str">
        <f>IF($W541=CR$4,MAX(CR$1:CR540)+1,"")</f>
        <v/>
      </c>
      <c r="CS541" s="6" t="str">
        <f>IF($W541=CS$4,MAX(CS$1:CS540)+1,"")</f>
        <v/>
      </c>
      <c r="CT541" s="5">
        <f t="shared" si="125"/>
        <v>6</v>
      </c>
      <c r="CU541" s="6" t="str">
        <f t="shared" si="126"/>
        <v>1720501203909</v>
      </c>
      <c r="CV541" s="5" t="str">
        <f t="shared" si="127"/>
        <v>นาย</v>
      </c>
      <c r="CW541" s="5" t="str" cm="1">
        <f t="array" ref="CW541">RIGHT(F541,MIN(LEN(SUBSTITUTE(F541,รายชื่อนักเรียนแยกห้อง!$AD$5:$AD$8,""))))</f>
        <v>ณัฐชัย</v>
      </c>
      <c r="CX541" s="6">
        <f t="shared" si="128"/>
        <v>0</v>
      </c>
      <c r="CY541" s="6" t="str">
        <f t="shared" si="129"/>
        <v/>
      </c>
      <c r="CZ541" s="5" t="str">
        <f t="shared" si="130"/>
        <v>มัธยมศึกษาปีที่ 4/2-0</v>
      </c>
      <c r="DA541" s="5" t="str">
        <f t="shared" si="131"/>
        <v>มัธยมศึกษาปีที่ 4/2-</v>
      </c>
      <c r="DB541" s="6" t="s">
        <v>2939</v>
      </c>
      <c r="DC541" s="6" t="str">
        <f>IF(DB541="วิทย์-คณิต (เตรียมวิศวะ)",MAX($DC$1:DC540)+1,"")</f>
        <v/>
      </c>
      <c r="DD541" s="6" t="str">
        <f>IF(DB541="วิทย์-คณิต (วิทยาศาสตร์สุขภาพ)",MAX($DD$1:DD540)+1,"")</f>
        <v/>
      </c>
      <c r="DE541" s="6">
        <f>IF(DB541="ศิลป์การจัดการธุรกิจการค้าสมัยใหม่",MAX($DE$1:DE540)+1,"")</f>
        <v>12</v>
      </c>
      <c r="DF541" s="6" t="str">
        <f>IF(DB541="ศิลป์ภาษาจีนเพื่อธุรกิจ 4.0",MAX($DF$1:DF540)+1,"")</f>
        <v/>
      </c>
      <c r="DG541" s="6" t="str">
        <f>IF(DB541="ศิลป์ภาษาอังกฤษเพื่อการสื่อสารธุรกิจ",MAX($DG$1:DG540)+1,"")</f>
        <v/>
      </c>
      <c r="DH541" s="6" t="str">
        <f>IF(DB541="นวัตกรรมการจัดการเกษตร",MAX($DH$1:DH540)+1,"")</f>
        <v/>
      </c>
      <c r="DI541" s="5">
        <f t="shared" si="132"/>
        <v>12</v>
      </c>
      <c r="DJ541" s="5" t="str">
        <f t="shared" si="133"/>
        <v>มัธยมศึกษาปีที่ 4/2-8</v>
      </c>
      <c r="DK541" s="5" t="str">
        <f t="shared" si="134"/>
        <v>ศิลป์การจัดการธุรกิจการค้าสมัยใหม่-12</v>
      </c>
      <c r="DL541" s="5" t="str">
        <f t="shared" si="135"/>
        <v>มัธยมศึกษาปีที่ 4</v>
      </c>
    </row>
    <row r="542" spans="1:116">
      <c r="A542" s="5" t="str">
        <f t="shared" si="121"/>
        <v>มัธยมศึกษาปีที่ 4/2-9</v>
      </c>
      <c r="B542" s="5" t="str">
        <f t="shared" si="122"/>
        <v>ช68406-7</v>
      </c>
      <c r="C542" s="5" t="str">
        <f t="shared" si="123"/>
        <v>ศิลป์การจัดการธุรกิจการค้าสมัยใหม่-13</v>
      </c>
      <c r="D542" s="8">
        <v>9</v>
      </c>
      <c r="E542" s="9" t="s">
        <v>1317</v>
      </c>
      <c r="F542" s="3" t="s">
        <v>2334</v>
      </c>
      <c r="G542" s="3" t="s">
        <v>92</v>
      </c>
      <c r="H542" s="11">
        <v>1</v>
      </c>
      <c r="I542" s="11">
        <v>7</v>
      </c>
      <c r="J542" s="11">
        <v>0</v>
      </c>
      <c r="K542" s="11">
        <v>9</v>
      </c>
      <c r="L542" s="11">
        <v>9</v>
      </c>
      <c r="M542" s="11">
        <v>0</v>
      </c>
      <c r="N542" s="11">
        <v>1</v>
      </c>
      <c r="O542" s="11">
        <v>7</v>
      </c>
      <c r="P542" s="11">
        <v>9</v>
      </c>
      <c r="Q542" s="11">
        <v>3</v>
      </c>
      <c r="R542" s="11">
        <v>1</v>
      </c>
      <c r="S542" s="11">
        <v>5</v>
      </c>
      <c r="T542" s="11">
        <v>9</v>
      </c>
      <c r="U542" s="11" t="s">
        <v>310</v>
      </c>
      <c r="W542" s="6" t="str">
        <f>IF(X542="","",IF(X542=รายชื่อชมรม!$B$33,รายชื่อชมรม!$A$33,IF(X542=รายชื่อชมรม!$B$34,รายชื่อชมรม!$A$34,IF(X542=รายชื่อชมรม!$B$35,รายชื่อชมรม!$A$35,IF(X542=รายชื่อชมรม!$B$36,รายชื่อชมรม!$A$36,IF(X542=รายชื่อชมรม!$B$37,รายชื่อชมรม!$A$37,IF(X542=รายชื่อชมรม!$B$38,รายชื่อชมรม!$A$38,IF(X542=รายชื่อชมรม!$B$39,รายชื่อชมรม!$A$39,IF(X542=รายชื่อชมรม!$B$40,รายชื่อชมรม!$A$40,IF(X542=รายชื่อชมรม!$B$41,รายชื่อชมรม!$A$41,IF(X542=รายชื่อชมรม!$B$42,รายชื่อชมรม!$A$42,"-")))))))))))</f>
        <v>ช68406</v>
      </c>
      <c r="X542" s="6" t="s">
        <v>2330</v>
      </c>
      <c r="Y542" s="6" t="str">
        <f>IF(W542=0,"",IF(W542="-","",IF(W542="","",VLOOKUP(W542,รายชื่อชมรม!$A$3:$F$83,3,FALSE))))</f>
        <v>นายณัฐกฤตา  โต้เคีย</v>
      </c>
      <c r="Z542" s="6" t="str">
        <f>IF(Y542=$Z$4,MAX(Z$1:$Z541)+1,"")</f>
        <v/>
      </c>
      <c r="AA542" s="6" t="str">
        <f>IF($Y542=AA$4,MAX(AA$1:AA541)+1,"")</f>
        <v/>
      </c>
      <c r="AB542" s="6" t="str">
        <f>IF($Y542=AB$4,MAX(AB$1:AB541)+1,"")</f>
        <v/>
      </c>
      <c r="AC542" s="6" t="str">
        <f>IF($Y542=AC$4,MAX(AC$1:AC541)+1,"")</f>
        <v/>
      </c>
      <c r="AD542" s="6" t="str">
        <f>IF($Y542=AD$4,MAX(AD$1:AD541)+1,"")</f>
        <v/>
      </c>
      <c r="AE542" s="6" t="str">
        <f>IF($Y542=AE$4,MAX(AE$1:AE541)+1,"")</f>
        <v/>
      </c>
      <c r="AF542" s="6" t="str">
        <f>IF($Y542=AF$4,MAX(AF$1:AF541)+1,"")</f>
        <v/>
      </c>
      <c r="AG542" s="6" t="str">
        <f>IF($Y542=AG$4,MAX(AG$1:AG541)+1,"")</f>
        <v/>
      </c>
      <c r="AH542" s="6" t="str">
        <f>IF($Y542=AH$4,MAX(AH$1:AH541)+1,"")</f>
        <v/>
      </c>
      <c r="AI542" s="5">
        <f t="shared" si="124"/>
        <v>0</v>
      </c>
      <c r="AK542" s="6" t="str">
        <f>IF($W542=AK$4,MAX(AK$1:AK541)+1,"")</f>
        <v/>
      </c>
      <c r="AL542" s="6" t="str">
        <f>IF($W542=AL$4,MAX(AL$1:AL541)+1,"")</f>
        <v/>
      </c>
      <c r="AM542" s="6" t="str">
        <f>IF($W542=AM$4,MAX(AM$1:AM541)+1,"")</f>
        <v/>
      </c>
      <c r="AN542" s="6" t="str">
        <f>IF($W542=AN$4,MAX(AN$1:AN541)+1,"")</f>
        <v/>
      </c>
      <c r="AO542" s="6" t="str">
        <f>IF($W542=AO$4,MAX(AO$1:AO541)+1,"")</f>
        <v/>
      </c>
      <c r="AP542" s="6" t="str">
        <f>IF($W542=AP$4,MAX(AP$1:AP541)+1,"")</f>
        <v/>
      </c>
      <c r="AQ542" s="6" t="str">
        <f>IF($W542=AQ$4,MAX(AQ$1:AQ541)+1,"")</f>
        <v/>
      </c>
      <c r="AR542" s="6" t="str">
        <f>IF($W542=AR$4,MAX(AR$1:AR541)+1,"")</f>
        <v/>
      </c>
      <c r="AS542" s="6" t="str">
        <f>IF($W542=AS$4,MAX(AS$1:AS541)+1,"")</f>
        <v/>
      </c>
      <c r="AT542" s="6" t="str">
        <f>IF($W542=AT$4,MAX(AT$1:AT541)+1,"")</f>
        <v/>
      </c>
      <c r="AU542" s="6" t="str">
        <f>IF($W542=AU$4,MAX(AU$1:AU541)+1,"")</f>
        <v/>
      </c>
      <c r="AV542" s="6" t="str">
        <f>IF($W542=AV$4,MAX(AV$1:AV541)+1,"")</f>
        <v/>
      </c>
      <c r="AW542" s="6" t="str">
        <f>IF($W542=AW$4,MAX(AW$1:AW541)+1,"")</f>
        <v/>
      </c>
      <c r="AX542" s="6" t="str">
        <f>IF($W542=AX$4,MAX(AX$1:AX541)+1,"")</f>
        <v/>
      </c>
      <c r="AY542" s="6" t="str">
        <f>IF($W542=AY$4,MAX(AY$1:AY541)+1,"")</f>
        <v/>
      </c>
      <c r="AZ542" s="6" t="str">
        <f>IF($W542=AZ$4,MAX(AZ$1:AZ541)+1,"")</f>
        <v/>
      </c>
      <c r="BA542" s="6" t="str">
        <f>IF($W542=BA$4,MAX(BA$1:BA541)+1,"")</f>
        <v/>
      </c>
      <c r="BB542" s="6" t="str">
        <f>IF($W542=BB$4,MAX(BB$1:BB541)+1,"")</f>
        <v/>
      </c>
      <c r="BC542" s="6" t="str">
        <f>IF($W542=BC$4,MAX(BC$1:BC541)+1,"")</f>
        <v/>
      </c>
      <c r="BD542" s="6" t="str">
        <f>IF($W542=BD$4,MAX(BD$1:BD541)+1,"")</f>
        <v/>
      </c>
      <c r="BE542" s="6" t="str">
        <f>IF($W542=BE$4,MAX(BE$1:BE541)+1,"")</f>
        <v/>
      </c>
      <c r="BF542" s="6" t="str">
        <f>IF($W542=BF$4,MAX(BF$1:BF541)+1,"")</f>
        <v/>
      </c>
      <c r="BG542" s="6" t="str">
        <f>IF($W542=BG$4,MAX(BG$1:BG541)+1,"")</f>
        <v/>
      </c>
      <c r="BH542" s="6" t="str">
        <f>IF($W542=BH$4,MAX(BH$1:BH541)+1,"")</f>
        <v/>
      </c>
      <c r="BI542" s="6" t="str">
        <f>IF($W542=BI$4,MAX(BI$1:BI541)+1,"")</f>
        <v/>
      </c>
      <c r="BJ542" s="6" t="str">
        <f>IF($W542=BJ$4,MAX(BJ$1:BJ541)+1,"")</f>
        <v/>
      </c>
      <c r="BK542" s="6" t="str">
        <f>IF($W542=BK$4,MAX(BK$1:BK541)+1,"")</f>
        <v/>
      </c>
      <c r="BL542" s="6" t="str">
        <f>IF($W542=BL$4,MAX(BL$1:BL541)+1,"")</f>
        <v/>
      </c>
      <c r="BM542" s="6" t="str">
        <f>IF($W542=BM$4,MAX(BM$1:BM541)+1,"")</f>
        <v/>
      </c>
      <c r="BN542" s="6" t="str">
        <f>IF($W542=BN$4,MAX(BN$1:BN541)+1,"")</f>
        <v/>
      </c>
      <c r="BO542" s="6" t="str">
        <f>IF($W542=BO$4,MAX(BO$1:BO541)+1,"")</f>
        <v/>
      </c>
      <c r="BP542" s="6" t="str">
        <f>IF($W542=BP$4,MAX(BP$1:BP541)+1,"")</f>
        <v/>
      </c>
      <c r="BQ542" s="6" t="str">
        <f>IF($W542=BQ$4,MAX(BQ$1:BQ541)+1,"")</f>
        <v/>
      </c>
      <c r="BR542" s="6" t="str">
        <f>IF($W542=BR$4,MAX(BR$1:BR541)+1,"")</f>
        <v/>
      </c>
      <c r="BS542" s="6" t="str">
        <f>IF($W542=BS$4,MAX(BS$1:BS541)+1,"")</f>
        <v/>
      </c>
      <c r="BT542" s="6" t="str">
        <f>IF($W542=BT$4,MAX(BT$1:BT541)+1,"")</f>
        <v/>
      </c>
      <c r="BU542" s="6">
        <f>IF($W542=BU$4,MAX(BU$1:BU541)+1,"")</f>
        <v>7</v>
      </c>
      <c r="BV542" s="6" t="str">
        <f>IF($W542=BV$4,MAX(BV$1:BV541)+1,"")</f>
        <v/>
      </c>
      <c r="BW542" s="6" t="str">
        <f>IF($W542=BW$4,MAX(BW$1:BW541)+1,"")</f>
        <v/>
      </c>
      <c r="BX542" s="6" t="str">
        <f>IF($W542=BX$4,MAX(BX$1:BX541)+1,"")</f>
        <v/>
      </c>
      <c r="BY542" s="6" t="str">
        <f>IF($W542=BY$4,MAX(BY$1:BY541)+1,"")</f>
        <v/>
      </c>
      <c r="BZ542" s="6" t="str">
        <f>IF($W542=BZ$4,MAX(BZ$1:BZ541)+1,"")</f>
        <v/>
      </c>
      <c r="CA542" s="6" t="str">
        <f>IF($W542=CA$4,MAX(CA$1:CA541)+1,"")</f>
        <v/>
      </c>
      <c r="CB542" s="6" t="str">
        <f>IF($W542=CB$4,MAX(CB$1:CB541)+1,"")</f>
        <v/>
      </c>
      <c r="CC542" s="6" t="str">
        <f>IF($W542=CC$4,MAX(CC$1:CC541)+1,"")</f>
        <v/>
      </c>
      <c r="CD542" s="6" t="str">
        <f>IF($W542=CD$4,MAX(CD$1:CD541)+1,"")</f>
        <v/>
      </c>
      <c r="CE542" s="6" t="str">
        <f>IF($W542=CE$4,MAX(CE$1:CE541)+1,"")</f>
        <v/>
      </c>
      <c r="CF542" s="6" t="str">
        <f>IF($W542=CF$4,MAX(CF$1:CF541)+1,"")</f>
        <v/>
      </c>
      <c r="CG542" s="6" t="str">
        <f>IF($W542=CG$4,MAX(CG$1:CG541)+1,"")</f>
        <v/>
      </c>
      <c r="CH542" s="6" t="str">
        <f>IF($W542=CH$4,MAX(CH$1:CH541)+1,"")</f>
        <v/>
      </c>
      <c r="CI542" s="6" t="str">
        <f>IF($W542=CI$4,MAX(CI$1:CI541)+1,"")</f>
        <v/>
      </c>
      <c r="CJ542" s="6" t="str">
        <f>IF($W542=CJ$4,MAX(CJ$1:CJ541)+1,"")</f>
        <v/>
      </c>
      <c r="CK542" s="6" t="str">
        <f>IF($W542=CK$4,MAX(CK$1:CK541)+1,"")</f>
        <v/>
      </c>
      <c r="CL542" s="6" t="str">
        <f>IF($W542=CL$4,MAX(CL$1:CL541)+1,"")</f>
        <v/>
      </c>
      <c r="CM542" s="6" t="str">
        <f>IF($W542=CM$4,MAX(CM$1:CM541)+1,"")</f>
        <v/>
      </c>
      <c r="CN542" s="6" t="str">
        <f>IF($W542=CN$4,MAX(CN$1:CN541)+1,"")</f>
        <v/>
      </c>
      <c r="CO542" s="6" t="str">
        <f>IF($W542=CO$4,MAX(CO$1:CO541)+1,"")</f>
        <v/>
      </c>
      <c r="CP542" s="6" t="str">
        <f>IF($W542=CP$4,MAX(CP$1:CP541)+1,"")</f>
        <v/>
      </c>
      <c r="CQ542" s="6" t="str">
        <f>IF($W542=CQ$4,MAX(CQ$1:CQ541)+1,"")</f>
        <v/>
      </c>
      <c r="CR542" s="6" t="str">
        <f>IF($W542=CR$4,MAX(CR$1:CR541)+1,"")</f>
        <v/>
      </c>
      <c r="CS542" s="6" t="str">
        <f>IF($W542=CS$4,MAX(CS$1:CS541)+1,"")</f>
        <v/>
      </c>
      <c r="CT542" s="5">
        <f t="shared" si="125"/>
        <v>7</v>
      </c>
      <c r="CU542" s="6" t="str">
        <f t="shared" si="126"/>
        <v>1709901793159</v>
      </c>
      <c r="CV542" s="5" t="str">
        <f t="shared" si="127"/>
        <v>นาย</v>
      </c>
      <c r="CW542" s="5" t="str" cm="1">
        <f t="array" ref="CW542">RIGHT(F542,MIN(LEN(SUBSTITUTE(F542,รายชื่อนักเรียนแยกห้อง!$AD$5:$AD$8,""))))</f>
        <v>ณัฐวุฒิ</v>
      </c>
      <c r="CX542" s="6">
        <f t="shared" si="128"/>
        <v>0</v>
      </c>
      <c r="CY542" s="6" t="str">
        <f t="shared" si="129"/>
        <v/>
      </c>
      <c r="CZ542" s="5" t="str">
        <f t="shared" si="130"/>
        <v>มัธยมศึกษาปีที่ 4/2-0</v>
      </c>
      <c r="DA542" s="5" t="str">
        <f t="shared" si="131"/>
        <v>มัธยมศึกษาปีที่ 4/2-</v>
      </c>
      <c r="DB542" s="6" t="s">
        <v>2939</v>
      </c>
      <c r="DC542" s="6" t="str">
        <f>IF(DB542="วิทย์-คณิต (เตรียมวิศวะ)",MAX($DC$1:DC541)+1,"")</f>
        <v/>
      </c>
      <c r="DD542" s="6" t="str">
        <f>IF(DB542="วิทย์-คณิต (วิทยาศาสตร์สุขภาพ)",MAX($DD$1:DD541)+1,"")</f>
        <v/>
      </c>
      <c r="DE542" s="6">
        <f>IF(DB542="ศิลป์การจัดการธุรกิจการค้าสมัยใหม่",MAX($DE$1:DE541)+1,"")</f>
        <v>13</v>
      </c>
      <c r="DF542" s="6" t="str">
        <f>IF(DB542="ศิลป์ภาษาจีนเพื่อธุรกิจ 4.0",MAX($DF$1:DF541)+1,"")</f>
        <v/>
      </c>
      <c r="DG542" s="6" t="str">
        <f>IF(DB542="ศิลป์ภาษาอังกฤษเพื่อการสื่อสารธุรกิจ",MAX($DG$1:DG541)+1,"")</f>
        <v/>
      </c>
      <c r="DH542" s="6" t="str">
        <f>IF(DB542="นวัตกรรมการจัดการเกษตร",MAX($DH$1:DH541)+1,"")</f>
        <v/>
      </c>
      <c r="DI542" s="5">
        <f t="shared" si="132"/>
        <v>13</v>
      </c>
      <c r="DJ542" s="5" t="str">
        <f t="shared" si="133"/>
        <v>มัธยมศึกษาปีที่ 4/2-9</v>
      </c>
      <c r="DK542" s="5" t="str">
        <f t="shared" si="134"/>
        <v>ศิลป์การจัดการธุรกิจการค้าสมัยใหม่-13</v>
      </c>
      <c r="DL542" s="5" t="str">
        <f t="shared" si="135"/>
        <v>มัธยมศึกษาปีที่ 4</v>
      </c>
    </row>
    <row r="543" spans="1:116">
      <c r="A543" s="5" t="str">
        <f t="shared" si="121"/>
        <v>มัธยมศึกษาปีที่ 4/2-10</v>
      </c>
      <c r="B543" s="5" t="str">
        <f t="shared" si="122"/>
        <v>ช68404-5</v>
      </c>
      <c r="C543" s="5" t="str">
        <f t="shared" si="123"/>
        <v>ศิลป์การจัดการธุรกิจการค้าสมัยใหม่-14</v>
      </c>
      <c r="D543" s="8">
        <v>10</v>
      </c>
      <c r="E543" s="9" t="s">
        <v>2132</v>
      </c>
      <c r="F543" s="3" t="s">
        <v>2567</v>
      </c>
      <c r="G543" s="3" t="s">
        <v>2185</v>
      </c>
      <c r="H543" s="11">
        <v>1</v>
      </c>
      <c r="I543" s="11">
        <v>7</v>
      </c>
      <c r="J543" s="11">
        <v>0</v>
      </c>
      <c r="K543" s="11">
        <v>9</v>
      </c>
      <c r="L543" s="11">
        <v>9</v>
      </c>
      <c r="M543" s="11">
        <v>0</v>
      </c>
      <c r="N543" s="11">
        <v>1</v>
      </c>
      <c r="O543" s="11">
        <v>7</v>
      </c>
      <c r="P543" s="11">
        <v>9</v>
      </c>
      <c r="Q543" s="11">
        <v>8</v>
      </c>
      <c r="R543" s="11">
        <v>8</v>
      </c>
      <c r="S543" s="11">
        <v>9</v>
      </c>
      <c r="T543" s="11">
        <v>4</v>
      </c>
      <c r="U543" s="11" t="s">
        <v>310</v>
      </c>
      <c r="W543" s="6" t="str">
        <f>IF(X543="","",IF(X543=รายชื่อชมรม!$B$33,รายชื่อชมรม!$A$33,IF(X543=รายชื่อชมรม!$B$34,รายชื่อชมรม!$A$34,IF(X543=รายชื่อชมรม!$B$35,รายชื่อชมรม!$A$35,IF(X543=รายชื่อชมรม!$B$36,รายชื่อชมรม!$A$36,IF(X543=รายชื่อชมรม!$B$37,รายชื่อชมรม!$A$37,IF(X543=รายชื่อชมรม!$B$38,รายชื่อชมรม!$A$38,IF(X543=รายชื่อชมรม!$B$39,รายชื่อชมรม!$A$39,IF(X543=รายชื่อชมรม!$B$40,รายชื่อชมรม!$A$40,IF(X543=รายชื่อชมรม!$B$41,รายชื่อชมรม!$A$41,IF(X543=รายชื่อชมรม!$B$42,รายชื่อชมรม!$A$42,"-")))))))))))</f>
        <v>ช68404</v>
      </c>
      <c r="X543" s="6" t="s">
        <v>2314</v>
      </c>
      <c r="Y543" s="6" t="str">
        <f>IF(W543=0,"",IF(W543="-","",IF(W543="","",VLOOKUP(W543,รายชื่อชมรม!$A$3:$F$83,3,FALSE))))</f>
        <v>นายชัยวัฒน์  กตัญญตาพงษ์</v>
      </c>
      <c r="Z543" s="6" t="str">
        <f>IF(Y543=$Z$4,MAX(Z$1:$Z542)+1,"")</f>
        <v/>
      </c>
      <c r="AA543" s="6" t="str">
        <f>IF($Y543=AA$4,MAX(AA$1:AA542)+1,"")</f>
        <v/>
      </c>
      <c r="AB543" s="6" t="str">
        <f>IF($Y543=AB$4,MAX(AB$1:AB542)+1,"")</f>
        <v/>
      </c>
      <c r="AC543" s="6" t="str">
        <f>IF($Y543=AC$4,MAX(AC$1:AC542)+1,"")</f>
        <v/>
      </c>
      <c r="AD543" s="6" t="str">
        <f>IF($Y543=AD$4,MAX(AD$1:AD542)+1,"")</f>
        <v/>
      </c>
      <c r="AE543" s="6" t="str">
        <f>IF($Y543=AE$4,MAX(AE$1:AE542)+1,"")</f>
        <v/>
      </c>
      <c r="AF543" s="6" t="str">
        <f>IF($Y543=AF$4,MAX(AF$1:AF542)+1,"")</f>
        <v/>
      </c>
      <c r="AG543" s="6" t="str">
        <f>IF($Y543=AG$4,MAX(AG$1:AG542)+1,"")</f>
        <v/>
      </c>
      <c r="AH543" s="6" t="str">
        <f>IF($Y543=AH$4,MAX(AH$1:AH542)+1,"")</f>
        <v/>
      </c>
      <c r="AI543" s="5">
        <f t="shared" si="124"/>
        <v>0</v>
      </c>
      <c r="AK543" s="6" t="str">
        <f>IF($W543=AK$4,MAX(AK$1:AK542)+1,"")</f>
        <v/>
      </c>
      <c r="AL543" s="6" t="str">
        <f>IF($W543=AL$4,MAX(AL$1:AL542)+1,"")</f>
        <v/>
      </c>
      <c r="AM543" s="6" t="str">
        <f>IF($W543=AM$4,MAX(AM$1:AM542)+1,"")</f>
        <v/>
      </c>
      <c r="AN543" s="6" t="str">
        <f>IF($W543=AN$4,MAX(AN$1:AN542)+1,"")</f>
        <v/>
      </c>
      <c r="AO543" s="6" t="str">
        <f>IF($W543=AO$4,MAX(AO$1:AO542)+1,"")</f>
        <v/>
      </c>
      <c r="AP543" s="6" t="str">
        <f>IF($W543=AP$4,MAX(AP$1:AP542)+1,"")</f>
        <v/>
      </c>
      <c r="AQ543" s="6" t="str">
        <f>IF($W543=AQ$4,MAX(AQ$1:AQ542)+1,"")</f>
        <v/>
      </c>
      <c r="AR543" s="6" t="str">
        <f>IF($W543=AR$4,MAX(AR$1:AR542)+1,"")</f>
        <v/>
      </c>
      <c r="AS543" s="6" t="str">
        <f>IF($W543=AS$4,MAX(AS$1:AS542)+1,"")</f>
        <v/>
      </c>
      <c r="AT543" s="6" t="str">
        <f>IF($W543=AT$4,MAX(AT$1:AT542)+1,"")</f>
        <v/>
      </c>
      <c r="AU543" s="6" t="str">
        <f>IF($W543=AU$4,MAX(AU$1:AU542)+1,"")</f>
        <v/>
      </c>
      <c r="AV543" s="6" t="str">
        <f>IF($W543=AV$4,MAX(AV$1:AV542)+1,"")</f>
        <v/>
      </c>
      <c r="AW543" s="6" t="str">
        <f>IF($W543=AW$4,MAX(AW$1:AW542)+1,"")</f>
        <v/>
      </c>
      <c r="AX543" s="6" t="str">
        <f>IF($W543=AX$4,MAX(AX$1:AX542)+1,"")</f>
        <v/>
      </c>
      <c r="AY543" s="6" t="str">
        <f>IF($W543=AY$4,MAX(AY$1:AY542)+1,"")</f>
        <v/>
      </c>
      <c r="AZ543" s="6" t="str">
        <f>IF($W543=AZ$4,MAX(AZ$1:AZ542)+1,"")</f>
        <v/>
      </c>
      <c r="BA543" s="6" t="str">
        <f>IF($W543=BA$4,MAX(BA$1:BA542)+1,"")</f>
        <v/>
      </c>
      <c r="BB543" s="6" t="str">
        <f>IF($W543=BB$4,MAX(BB$1:BB542)+1,"")</f>
        <v/>
      </c>
      <c r="BC543" s="6" t="str">
        <f>IF($W543=BC$4,MAX(BC$1:BC542)+1,"")</f>
        <v/>
      </c>
      <c r="BD543" s="6" t="str">
        <f>IF($W543=BD$4,MAX(BD$1:BD542)+1,"")</f>
        <v/>
      </c>
      <c r="BE543" s="6" t="str">
        <f>IF($W543=BE$4,MAX(BE$1:BE542)+1,"")</f>
        <v/>
      </c>
      <c r="BF543" s="6" t="str">
        <f>IF($W543=BF$4,MAX(BF$1:BF542)+1,"")</f>
        <v/>
      </c>
      <c r="BG543" s="6" t="str">
        <f>IF($W543=BG$4,MAX(BG$1:BG542)+1,"")</f>
        <v/>
      </c>
      <c r="BH543" s="6" t="str">
        <f>IF($W543=BH$4,MAX(BH$1:BH542)+1,"")</f>
        <v/>
      </c>
      <c r="BI543" s="6" t="str">
        <f>IF($W543=BI$4,MAX(BI$1:BI542)+1,"")</f>
        <v/>
      </c>
      <c r="BJ543" s="6" t="str">
        <f>IF($W543=BJ$4,MAX(BJ$1:BJ542)+1,"")</f>
        <v/>
      </c>
      <c r="BK543" s="6" t="str">
        <f>IF($W543=BK$4,MAX(BK$1:BK542)+1,"")</f>
        <v/>
      </c>
      <c r="BL543" s="6" t="str">
        <f>IF($W543=BL$4,MAX(BL$1:BL542)+1,"")</f>
        <v/>
      </c>
      <c r="BM543" s="6" t="str">
        <f>IF($W543=BM$4,MAX(BM$1:BM542)+1,"")</f>
        <v/>
      </c>
      <c r="BN543" s="6" t="str">
        <f>IF($W543=BN$4,MAX(BN$1:BN542)+1,"")</f>
        <v/>
      </c>
      <c r="BO543" s="6" t="str">
        <f>IF($W543=BO$4,MAX(BO$1:BO542)+1,"")</f>
        <v/>
      </c>
      <c r="BP543" s="6" t="str">
        <f>IF($W543=BP$4,MAX(BP$1:BP542)+1,"")</f>
        <v/>
      </c>
      <c r="BQ543" s="6" t="str">
        <f>IF($W543=BQ$4,MAX(BQ$1:BQ542)+1,"")</f>
        <v/>
      </c>
      <c r="BR543" s="6" t="str">
        <f>IF($W543=BR$4,MAX(BR$1:BR542)+1,"")</f>
        <v/>
      </c>
      <c r="BS543" s="6">
        <f>IF($W543=BS$4,MAX(BS$1:BS542)+1,"")</f>
        <v>5</v>
      </c>
      <c r="BT543" s="6" t="str">
        <f>IF($W543=BT$4,MAX(BT$1:BT542)+1,"")</f>
        <v/>
      </c>
      <c r="BU543" s="6" t="str">
        <f>IF($W543=BU$4,MAX(BU$1:BU542)+1,"")</f>
        <v/>
      </c>
      <c r="BV543" s="6" t="str">
        <f>IF($W543=BV$4,MAX(BV$1:BV542)+1,"")</f>
        <v/>
      </c>
      <c r="BW543" s="6" t="str">
        <f>IF($W543=BW$4,MAX(BW$1:BW542)+1,"")</f>
        <v/>
      </c>
      <c r="BX543" s="6" t="str">
        <f>IF($W543=BX$4,MAX(BX$1:BX542)+1,"")</f>
        <v/>
      </c>
      <c r="BY543" s="6" t="str">
        <f>IF($W543=BY$4,MAX(BY$1:BY542)+1,"")</f>
        <v/>
      </c>
      <c r="BZ543" s="6" t="str">
        <f>IF($W543=BZ$4,MAX(BZ$1:BZ542)+1,"")</f>
        <v/>
      </c>
      <c r="CA543" s="6" t="str">
        <f>IF($W543=CA$4,MAX(CA$1:CA542)+1,"")</f>
        <v/>
      </c>
      <c r="CB543" s="6" t="str">
        <f>IF($W543=CB$4,MAX(CB$1:CB542)+1,"")</f>
        <v/>
      </c>
      <c r="CC543" s="6" t="str">
        <f>IF($W543=CC$4,MAX(CC$1:CC542)+1,"")</f>
        <v/>
      </c>
      <c r="CD543" s="6" t="str">
        <f>IF($W543=CD$4,MAX(CD$1:CD542)+1,"")</f>
        <v/>
      </c>
      <c r="CE543" s="6" t="str">
        <f>IF($W543=CE$4,MAX(CE$1:CE542)+1,"")</f>
        <v/>
      </c>
      <c r="CF543" s="6" t="str">
        <f>IF($W543=CF$4,MAX(CF$1:CF542)+1,"")</f>
        <v/>
      </c>
      <c r="CG543" s="6" t="str">
        <f>IF($W543=CG$4,MAX(CG$1:CG542)+1,"")</f>
        <v/>
      </c>
      <c r="CH543" s="6" t="str">
        <f>IF($W543=CH$4,MAX(CH$1:CH542)+1,"")</f>
        <v/>
      </c>
      <c r="CI543" s="6" t="str">
        <f>IF($W543=CI$4,MAX(CI$1:CI542)+1,"")</f>
        <v/>
      </c>
      <c r="CJ543" s="6" t="str">
        <f>IF($W543=CJ$4,MAX(CJ$1:CJ542)+1,"")</f>
        <v/>
      </c>
      <c r="CK543" s="6" t="str">
        <f>IF($W543=CK$4,MAX(CK$1:CK542)+1,"")</f>
        <v/>
      </c>
      <c r="CL543" s="6" t="str">
        <f>IF($W543=CL$4,MAX(CL$1:CL542)+1,"")</f>
        <v/>
      </c>
      <c r="CM543" s="6" t="str">
        <f>IF($W543=CM$4,MAX(CM$1:CM542)+1,"")</f>
        <v/>
      </c>
      <c r="CN543" s="6" t="str">
        <f>IF($W543=CN$4,MAX(CN$1:CN542)+1,"")</f>
        <v/>
      </c>
      <c r="CO543" s="6" t="str">
        <f>IF($W543=CO$4,MAX(CO$1:CO542)+1,"")</f>
        <v/>
      </c>
      <c r="CP543" s="6" t="str">
        <f>IF($W543=CP$4,MAX(CP$1:CP542)+1,"")</f>
        <v/>
      </c>
      <c r="CQ543" s="6" t="str">
        <f>IF($W543=CQ$4,MAX(CQ$1:CQ542)+1,"")</f>
        <v/>
      </c>
      <c r="CR543" s="6" t="str">
        <f>IF($W543=CR$4,MAX(CR$1:CR542)+1,"")</f>
        <v/>
      </c>
      <c r="CS543" s="6" t="str">
        <f>IF($W543=CS$4,MAX(CS$1:CS542)+1,"")</f>
        <v/>
      </c>
      <c r="CT543" s="5">
        <f t="shared" si="125"/>
        <v>5</v>
      </c>
      <c r="CU543" s="6" t="str">
        <f t="shared" si="126"/>
        <v>1709901798894</v>
      </c>
      <c r="CV543" s="5" t="str">
        <f t="shared" si="127"/>
        <v>นาย</v>
      </c>
      <c r="CW543" s="5" t="str" cm="1">
        <f t="array" ref="CW543">RIGHT(F543,MIN(LEN(SUBSTITUTE(F543,รายชื่อนักเรียนแยกห้อง!$AD$5:$AD$8,""))))</f>
        <v>เมธาสิทธ์</v>
      </c>
      <c r="CX543" s="6">
        <f t="shared" si="128"/>
        <v>0</v>
      </c>
      <c r="CY543" s="6" t="str">
        <f t="shared" si="129"/>
        <v/>
      </c>
      <c r="CZ543" s="5" t="str">
        <f t="shared" si="130"/>
        <v>มัธยมศึกษาปีที่ 4/2-0</v>
      </c>
      <c r="DA543" s="5" t="str">
        <f t="shared" si="131"/>
        <v>มัธยมศึกษาปีที่ 4/2-</v>
      </c>
      <c r="DB543" s="6" t="s">
        <v>2939</v>
      </c>
      <c r="DC543" s="6" t="str">
        <f>IF(DB543="วิทย์-คณิต (เตรียมวิศวะ)",MAX($DC$1:DC542)+1,"")</f>
        <v/>
      </c>
      <c r="DD543" s="6" t="str">
        <f>IF(DB543="วิทย์-คณิต (วิทยาศาสตร์สุขภาพ)",MAX($DD$1:DD542)+1,"")</f>
        <v/>
      </c>
      <c r="DE543" s="6">
        <f>IF(DB543="ศิลป์การจัดการธุรกิจการค้าสมัยใหม่",MAX($DE$1:DE542)+1,"")</f>
        <v>14</v>
      </c>
      <c r="DF543" s="6" t="str">
        <f>IF(DB543="ศิลป์ภาษาจีนเพื่อธุรกิจ 4.0",MAX($DF$1:DF542)+1,"")</f>
        <v/>
      </c>
      <c r="DG543" s="6" t="str">
        <f>IF(DB543="ศิลป์ภาษาอังกฤษเพื่อการสื่อสารธุรกิจ",MAX($DG$1:DG542)+1,"")</f>
        <v/>
      </c>
      <c r="DH543" s="6" t="str">
        <f>IF(DB543="นวัตกรรมการจัดการเกษตร",MAX($DH$1:DH542)+1,"")</f>
        <v/>
      </c>
      <c r="DI543" s="5">
        <f t="shared" si="132"/>
        <v>14</v>
      </c>
      <c r="DJ543" s="5" t="str">
        <f t="shared" si="133"/>
        <v>มัธยมศึกษาปีที่ 4/2-10</v>
      </c>
      <c r="DK543" s="5" t="str">
        <f t="shared" si="134"/>
        <v>ศิลป์การจัดการธุรกิจการค้าสมัยใหม่-14</v>
      </c>
      <c r="DL543" s="5" t="str">
        <f t="shared" si="135"/>
        <v>มัธยมศึกษาปีที่ 4</v>
      </c>
    </row>
    <row r="544" spans="1:116">
      <c r="A544" s="5" t="str">
        <f t="shared" si="121"/>
        <v>มัธยมศึกษาปีที่ 4/2-11</v>
      </c>
      <c r="B544" s="5" t="str">
        <f t="shared" si="122"/>
        <v>-0</v>
      </c>
      <c r="C544" s="5" t="str">
        <f t="shared" si="123"/>
        <v>ศิลป์ภาษาจีนเพื่อธุรกิจ 4.0-8</v>
      </c>
      <c r="D544" s="8">
        <v>11</v>
      </c>
      <c r="E544" s="9" t="s">
        <v>2135</v>
      </c>
      <c r="F544" s="3" t="s">
        <v>2187</v>
      </c>
      <c r="G544" s="3" t="s">
        <v>2188</v>
      </c>
      <c r="H544" s="11">
        <v>1</v>
      </c>
      <c r="I544" s="11">
        <v>1</v>
      </c>
      <c r="J544" s="11">
        <v>0</v>
      </c>
      <c r="K544" s="11">
        <v>4</v>
      </c>
      <c r="L544" s="11">
        <v>3</v>
      </c>
      <c r="M544" s="11">
        <v>0</v>
      </c>
      <c r="N544" s="11">
        <v>1</v>
      </c>
      <c r="O544" s="11">
        <v>2</v>
      </c>
      <c r="P544" s="11">
        <v>4</v>
      </c>
      <c r="Q544" s="11">
        <v>0</v>
      </c>
      <c r="R544" s="11">
        <v>8</v>
      </c>
      <c r="S544" s="11">
        <v>9</v>
      </c>
      <c r="T544" s="11">
        <v>3</v>
      </c>
      <c r="U544" s="11" t="s">
        <v>310</v>
      </c>
      <c r="W544" s="6" t="str">
        <f>IF(X544="","",IF(X544=รายชื่อชมรม!$B$33,รายชื่อชมรม!$A$33,IF(X544=รายชื่อชมรม!$B$34,รายชื่อชมรม!$A$34,IF(X544=รายชื่อชมรม!$B$35,รายชื่อชมรม!$A$35,IF(X544=รายชื่อชมรม!$B$36,รายชื่อชมรม!$A$36,IF(X544=รายชื่อชมรม!$B$37,รายชื่อชมรม!$A$37,IF(X544=รายชื่อชมรม!$B$38,รายชื่อชมรม!$A$38,IF(X544=รายชื่อชมรม!$B$39,รายชื่อชมรม!$A$39,IF(X544=รายชื่อชมรม!$B$40,รายชื่อชมรม!$A$40,IF(X544=รายชื่อชมรม!$B$41,รายชื่อชมรม!$A$41,IF(X544=รายชื่อชมรม!$B$42,รายชื่อชมรม!$A$42,"-")))))))))))</f>
        <v/>
      </c>
      <c r="Y544" s="6" t="str">
        <f>IF(W544=0,"",IF(W544="-","",IF(W544="","",VLOOKUP(W544,รายชื่อชมรม!$A$3:$F$83,3,FALSE))))</f>
        <v/>
      </c>
      <c r="Z544" s="6" t="str">
        <f>IF(Y544=$Z$4,MAX(Z$1:$Z543)+1,"")</f>
        <v/>
      </c>
      <c r="AA544" s="6" t="str">
        <f>IF($Y544=AA$4,MAX(AA$1:AA543)+1,"")</f>
        <v/>
      </c>
      <c r="AB544" s="6" t="str">
        <f>IF($Y544=AB$4,MAX(AB$1:AB543)+1,"")</f>
        <v/>
      </c>
      <c r="AC544" s="6" t="str">
        <f>IF($Y544=AC$4,MAX(AC$1:AC543)+1,"")</f>
        <v/>
      </c>
      <c r="AD544" s="6" t="str">
        <f>IF($Y544=AD$4,MAX(AD$1:AD543)+1,"")</f>
        <v/>
      </c>
      <c r="AE544" s="6" t="str">
        <f>IF($Y544=AE$4,MAX(AE$1:AE543)+1,"")</f>
        <v/>
      </c>
      <c r="AF544" s="6" t="str">
        <f>IF($Y544=AF$4,MAX(AF$1:AF543)+1,"")</f>
        <v/>
      </c>
      <c r="AG544" s="6" t="str">
        <f>IF($Y544=AG$4,MAX(AG$1:AG543)+1,"")</f>
        <v/>
      </c>
      <c r="AH544" s="6" t="str">
        <f>IF($Y544=AH$4,MAX(AH$1:AH543)+1,"")</f>
        <v/>
      </c>
      <c r="AI544" s="5">
        <f t="shared" si="124"/>
        <v>0</v>
      </c>
      <c r="AK544" s="6" t="str">
        <f>IF($W544=AK$4,MAX(AK$1:AK543)+1,"")</f>
        <v/>
      </c>
      <c r="AL544" s="6" t="str">
        <f>IF($W544=AL$4,MAX(AL$1:AL543)+1,"")</f>
        <v/>
      </c>
      <c r="AM544" s="6" t="str">
        <f>IF($W544=AM$4,MAX(AM$1:AM543)+1,"")</f>
        <v/>
      </c>
      <c r="AN544" s="6" t="str">
        <f>IF($W544=AN$4,MAX(AN$1:AN543)+1,"")</f>
        <v/>
      </c>
      <c r="AO544" s="6" t="str">
        <f>IF($W544=AO$4,MAX(AO$1:AO543)+1,"")</f>
        <v/>
      </c>
      <c r="AP544" s="6" t="str">
        <f>IF($W544=AP$4,MAX(AP$1:AP543)+1,"")</f>
        <v/>
      </c>
      <c r="AQ544" s="6" t="str">
        <f>IF($W544=AQ$4,MAX(AQ$1:AQ543)+1,"")</f>
        <v/>
      </c>
      <c r="AR544" s="6" t="str">
        <f>IF($W544=AR$4,MAX(AR$1:AR543)+1,"")</f>
        <v/>
      </c>
      <c r="AS544" s="6" t="str">
        <f>IF($W544=AS$4,MAX(AS$1:AS543)+1,"")</f>
        <v/>
      </c>
      <c r="AT544" s="6" t="str">
        <f>IF($W544=AT$4,MAX(AT$1:AT543)+1,"")</f>
        <v/>
      </c>
      <c r="AU544" s="6" t="str">
        <f>IF($W544=AU$4,MAX(AU$1:AU543)+1,"")</f>
        <v/>
      </c>
      <c r="AV544" s="6" t="str">
        <f>IF($W544=AV$4,MAX(AV$1:AV543)+1,"")</f>
        <v/>
      </c>
      <c r="AW544" s="6" t="str">
        <f>IF($W544=AW$4,MAX(AW$1:AW543)+1,"")</f>
        <v/>
      </c>
      <c r="AX544" s="6" t="str">
        <f>IF($W544=AX$4,MAX(AX$1:AX543)+1,"")</f>
        <v/>
      </c>
      <c r="AY544" s="6" t="str">
        <f>IF($W544=AY$4,MAX(AY$1:AY543)+1,"")</f>
        <v/>
      </c>
      <c r="AZ544" s="6" t="str">
        <f>IF($W544=AZ$4,MAX(AZ$1:AZ543)+1,"")</f>
        <v/>
      </c>
      <c r="BA544" s="6" t="str">
        <f>IF($W544=BA$4,MAX(BA$1:BA543)+1,"")</f>
        <v/>
      </c>
      <c r="BB544" s="6" t="str">
        <f>IF($W544=BB$4,MAX(BB$1:BB543)+1,"")</f>
        <v/>
      </c>
      <c r="BC544" s="6" t="str">
        <f>IF($W544=BC$4,MAX(BC$1:BC543)+1,"")</f>
        <v/>
      </c>
      <c r="BD544" s="6" t="str">
        <f>IF($W544=BD$4,MAX(BD$1:BD543)+1,"")</f>
        <v/>
      </c>
      <c r="BE544" s="6" t="str">
        <f>IF($W544=BE$4,MAX(BE$1:BE543)+1,"")</f>
        <v/>
      </c>
      <c r="BF544" s="6" t="str">
        <f>IF($W544=BF$4,MAX(BF$1:BF543)+1,"")</f>
        <v/>
      </c>
      <c r="BG544" s="6" t="str">
        <f>IF($W544=BG$4,MAX(BG$1:BG543)+1,"")</f>
        <v/>
      </c>
      <c r="BH544" s="6" t="str">
        <f>IF($W544=BH$4,MAX(BH$1:BH543)+1,"")</f>
        <v/>
      </c>
      <c r="BI544" s="6" t="str">
        <f>IF($W544=BI$4,MAX(BI$1:BI543)+1,"")</f>
        <v/>
      </c>
      <c r="BJ544" s="6" t="str">
        <f>IF($W544=BJ$4,MAX(BJ$1:BJ543)+1,"")</f>
        <v/>
      </c>
      <c r="BK544" s="6" t="str">
        <f>IF($W544=BK$4,MAX(BK$1:BK543)+1,"")</f>
        <v/>
      </c>
      <c r="BL544" s="6" t="str">
        <f>IF($W544=BL$4,MAX(BL$1:BL543)+1,"")</f>
        <v/>
      </c>
      <c r="BM544" s="6" t="str">
        <f>IF($W544=BM$4,MAX(BM$1:BM543)+1,"")</f>
        <v/>
      </c>
      <c r="BN544" s="6" t="str">
        <f>IF($W544=BN$4,MAX(BN$1:BN543)+1,"")</f>
        <v/>
      </c>
      <c r="BO544" s="6" t="str">
        <f>IF($W544=BO$4,MAX(BO$1:BO543)+1,"")</f>
        <v/>
      </c>
      <c r="BP544" s="6" t="str">
        <f>IF($W544=BP$4,MAX(BP$1:BP543)+1,"")</f>
        <v/>
      </c>
      <c r="BQ544" s="6" t="str">
        <f>IF($W544=BQ$4,MAX(BQ$1:BQ543)+1,"")</f>
        <v/>
      </c>
      <c r="BR544" s="6" t="str">
        <f>IF($W544=BR$4,MAX(BR$1:BR543)+1,"")</f>
        <v/>
      </c>
      <c r="BS544" s="6" t="str">
        <f>IF($W544=BS$4,MAX(BS$1:BS543)+1,"")</f>
        <v/>
      </c>
      <c r="BT544" s="6" t="str">
        <f>IF($W544=BT$4,MAX(BT$1:BT543)+1,"")</f>
        <v/>
      </c>
      <c r="BU544" s="6" t="str">
        <f>IF($W544=BU$4,MAX(BU$1:BU543)+1,"")</f>
        <v/>
      </c>
      <c r="BV544" s="6" t="str">
        <f>IF($W544=BV$4,MAX(BV$1:BV543)+1,"")</f>
        <v/>
      </c>
      <c r="BW544" s="6" t="str">
        <f>IF($W544=BW$4,MAX(BW$1:BW543)+1,"")</f>
        <v/>
      </c>
      <c r="BX544" s="6" t="str">
        <f>IF($W544=BX$4,MAX(BX$1:BX543)+1,"")</f>
        <v/>
      </c>
      <c r="BY544" s="6" t="str">
        <f>IF($W544=BY$4,MAX(BY$1:BY543)+1,"")</f>
        <v/>
      </c>
      <c r="BZ544" s="6" t="str">
        <f>IF($W544=BZ$4,MAX(BZ$1:BZ543)+1,"")</f>
        <v/>
      </c>
      <c r="CA544" s="6" t="str">
        <f>IF($W544=CA$4,MAX(CA$1:CA543)+1,"")</f>
        <v/>
      </c>
      <c r="CB544" s="6" t="str">
        <f>IF($W544=CB$4,MAX(CB$1:CB543)+1,"")</f>
        <v/>
      </c>
      <c r="CC544" s="6" t="str">
        <f>IF($W544=CC$4,MAX(CC$1:CC543)+1,"")</f>
        <v/>
      </c>
      <c r="CD544" s="6" t="str">
        <f>IF($W544=CD$4,MAX(CD$1:CD543)+1,"")</f>
        <v/>
      </c>
      <c r="CE544" s="6" t="str">
        <f>IF($W544=CE$4,MAX(CE$1:CE543)+1,"")</f>
        <v/>
      </c>
      <c r="CF544" s="6" t="str">
        <f>IF($W544=CF$4,MAX(CF$1:CF543)+1,"")</f>
        <v/>
      </c>
      <c r="CG544" s="6" t="str">
        <f>IF($W544=CG$4,MAX(CG$1:CG543)+1,"")</f>
        <v/>
      </c>
      <c r="CH544" s="6" t="str">
        <f>IF($W544=CH$4,MAX(CH$1:CH543)+1,"")</f>
        <v/>
      </c>
      <c r="CI544" s="6" t="str">
        <f>IF($W544=CI$4,MAX(CI$1:CI543)+1,"")</f>
        <v/>
      </c>
      <c r="CJ544" s="6" t="str">
        <f>IF($W544=CJ$4,MAX(CJ$1:CJ543)+1,"")</f>
        <v/>
      </c>
      <c r="CK544" s="6" t="str">
        <f>IF($W544=CK$4,MAX(CK$1:CK543)+1,"")</f>
        <v/>
      </c>
      <c r="CL544" s="6" t="str">
        <f>IF($W544=CL$4,MAX(CL$1:CL543)+1,"")</f>
        <v/>
      </c>
      <c r="CM544" s="6" t="str">
        <f>IF($W544=CM$4,MAX(CM$1:CM543)+1,"")</f>
        <v/>
      </c>
      <c r="CN544" s="6" t="str">
        <f>IF($W544=CN$4,MAX(CN$1:CN543)+1,"")</f>
        <v/>
      </c>
      <c r="CO544" s="6" t="str">
        <f>IF($W544=CO$4,MAX(CO$1:CO543)+1,"")</f>
        <v/>
      </c>
      <c r="CP544" s="6" t="str">
        <f>IF($W544=CP$4,MAX(CP$1:CP543)+1,"")</f>
        <v/>
      </c>
      <c r="CQ544" s="6" t="str">
        <f>IF($W544=CQ$4,MAX(CQ$1:CQ543)+1,"")</f>
        <v/>
      </c>
      <c r="CR544" s="6" t="str">
        <f>IF($W544=CR$4,MAX(CR$1:CR543)+1,"")</f>
        <v/>
      </c>
      <c r="CS544" s="6" t="str">
        <f>IF($W544=CS$4,MAX(CS$1:CS543)+1,"")</f>
        <v/>
      </c>
      <c r="CT544" s="5">
        <f t="shared" si="125"/>
        <v>0</v>
      </c>
      <c r="CU544" s="6" t="str">
        <f t="shared" si="126"/>
        <v>1104301240893</v>
      </c>
      <c r="CV544" s="5" t="str">
        <f t="shared" si="127"/>
        <v>นาย</v>
      </c>
      <c r="CW544" s="5" t="str" cm="1">
        <f t="array" ref="CW544">RIGHT(F544,MIN(LEN(SUBSTITUTE(F544,รายชื่อนักเรียนแยกห้อง!$AD$5:$AD$8,""))))</f>
        <v>ภัทรกานต์</v>
      </c>
      <c r="CX544" s="6">
        <f t="shared" si="128"/>
        <v>0</v>
      </c>
      <c r="CY544" s="6" t="str">
        <f t="shared" si="129"/>
        <v/>
      </c>
      <c r="CZ544" s="5" t="str">
        <f t="shared" si="130"/>
        <v>มัธยมศึกษาปีที่ 4/2-0</v>
      </c>
      <c r="DA544" s="5" t="str">
        <f t="shared" si="131"/>
        <v>มัธยมศึกษาปีที่ 4/2-</v>
      </c>
      <c r="DB544" s="6" t="s">
        <v>2938</v>
      </c>
      <c r="DC544" s="6" t="str">
        <f>IF(DB544="วิทย์-คณิต (เตรียมวิศวะ)",MAX($DC$1:DC543)+1,"")</f>
        <v/>
      </c>
      <c r="DD544" s="6" t="str">
        <f>IF(DB544="วิทย์-คณิต (วิทยาศาสตร์สุขภาพ)",MAX($DD$1:DD543)+1,"")</f>
        <v/>
      </c>
      <c r="DE544" s="6" t="str">
        <f>IF(DB544="ศิลป์การจัดการธุรกิจการค้าสมัยใหม่",MAX($DE$1:DE543)+1,"")</f>
        <v/>
      </c>
      <c r="DF544" s="6">
        <f>IF(DB544="ศิลป์ภาษาจีนเพื่อธุรกิจ 4.0",MAX($DF$1:DF543)+1,"")</f>
        <v>8</v>
      </c>
      <c r="DG544" s="6" t="str">
        <f>IF(DB544="ศิลป์ภาษาอังกฤษเพื่อการสื่อสารธุรกิจ",MAX($DG$1:DG543)+1,"")</f>
        <v/>
      </c>
      <c r="DH544" s="6" t="str">
        <f>IF(DB544="นวัตกรรมการจัดการเกษตร",MAX($DH$1:DH543)+1,"")</f>
        <v/>
      </c>
      <c r="DI544" s="5">
        <f t="shared" si="132"/>
        <v>8</v>
      </c>
      <c r="DJ544" s="5" t="str">
        <f t="shared" si="133"/>
        <v>มัธยมศึกษาปีที่ 4/2-11</v>
      </c>
      <c r="DK544" s="5" t="str">
        <f t="shared" si="134"/>
        <v>ศิลป์ภาษาจีนเพื่อธุรกิจ 4.0-8</v>
      </c>
      <c r="DL544" s="5" t="str">
        <f t="shared" si="135"/>
        <v>มัธยมศึกษาปีที่ 4</v>
      </c>
    </row>
    <row r="545" spans="1:116">
      <c r="A545" s="5" t="str">
        <f t="shared" si="121"/>
        <v>มัธยมศึกษาปีที่ 4/2-12</v>
      </c>
      <c r="B545" s="5" t="str">
        <f t="shared" si="122"/>
        <v>ช68404-6</v>
      </c>
      <c r="C545" s="5" t="str">
        <f t="shared" si="123"/>
        <v>ศิลป์ภาษาจีนเพื่อธุรกิจ 4.0-9</v>
      </c>
      <c r="D545" s="8">
        <v>12</v>
      </c>
      <c r="E545" s="9" t="s">
        <v>2150</v>
      </c>
      <c r="F545" s="3" t="s">
        <v>2190</v>
      </c>
      <c r="G545" s="3" t="s">
        <v>2191</v>
      </c>
      <c r="H545" s="11">
        <v>1</v>
      </c>
      <c r="I545" s="11">
        <v>7</v>
      </c>
      <c r="J545" s="11">
        <v>0</v>
      </c>
      <c r="K545" s="11">
        <v>9</v>
      </c>
      <c r="L545" s="11">
        <v>9</v>
      </c>
      <c r="M545" s="11">
        <v>0</v>
      </c>
      <c r="N545" s="11">
        <v>1</v>
      </c>
      <c r="O545" s="11">
        <v>8</v>
      </c>
      <c r="P545" s="11">
        <v>1</v>
      </c>
      <c r="Q545" s="11">
        <v>0</v>
      </c>
      <c r="R545" s="11">
        <v>7</v>
      </c>
      <c r="S545" s="11">
        <v>8</v>
      </c>
      <c r="T545" s="11">
        <v>9</v>
      </c>
      <c r="U545" s="11" t="s">
        <v>310</v>
      </c>
      <c r="W545" s="6" t="str">
        <f>IF(X545="","",IF(X545=รายชื่อชมรม!$B$33,รายชื่อชมรม!$A$33,IF(X545=รายชื่อชมรม!$B$34,รายชื่อชมรม!$A$34,IF(X545=รายชื่อชมรม!$B$35,รายชื่อชมรม!$A$35,IF(X545=รายชื่อชมรม!$B$36,รายชื่อชมรม!$A$36,IF(X545=รายชื่อชมรม!$B$37,รายชื่อชมรม!$A$37,IF(X545=รายชื่อชมรม!$B$38,รายชื่อชมรม!$A$38,IF(X545=รายชื่อชมรม!$B$39,รายชื่อชมรม!$A$39,IF(X545=รายชื่อชมรม!$B$40,รายชื่อชมรม!$A$40,IF(X545=รายชื่อชมรม!$B$41,รายชื่อชมรม!$A$41,IF(X545=รายชื่อชมรม!$B$42,รายชื่อชมรม!$A$42,"-")))))))))))</f>
        <v>ช68404</v>
      </c>
      <c r="X545" s="6" t="s">
        <v>2314</v>
      </c>
      <c r="Y545" s="6" t="str">
        <f>IF(W545=0,"",IF(W545="-","",IF(W545="","",VLOOKUP(W545,รายชื่อชมรม!$A$3:$F$83,3,FALSE))))</f>
        <v>นายชัยวัฒน์  กตัญญตาพงษ์</v>
      </c>
      <c r="Z545" s="6" t="str">
        <f>IF(Y545=$Z$4,MAX(Z$1:$Z544)+1,"")</f>
        <v/>
      </c>
      <c r="AA545" s="6" t="str">
        <f>IF($Y545=AA$4,MAX(AA$1:AA544)+1,"")</f>
        <v/>
      </c>
      <c r="AB545" s="6" t="str">
        <f>IF($Y545=AB$4,MAX(AB$1:AB544)+1,"")</f>
        <v/>
      </c>
      <c r="AC545" s="6" t="str">
        <f>IF($Y545=AC$4,MAX(AC$1:AC544)+1,"")</f>
        <v/>
      </c>
      <c r="AD545" s="6" t="str">
        <f>IF($Y545=AD$4,MAX(AD$1:AD544)+1,"")</f>
        <v/>
      </c>
      <c r="AE545" s="6" t="str">
        <f>IF($Y545=AE$4,MAX(AE$1:AE544)+1,"")</f>
        <v/>
      </c>
      <c r="AF545" s="6" t="str">
        <f>IF($Y545=AF$4,MAX(AF$1:AF544)+1,"")</f>
        <v/>
      </c>
      <c r="AG545" s="6" t="str">
        <f>IF($Y545=AG$4,MAX(AG$1:AG544)+1,"")</f>
        <v/>
      </c>
      <c r="AH545" s="6" t="str">
        <f>IF($Y545=AH$4,MAX(AH$1:AH544)+1,"")</f>
        <v/>
      </c>
      <c r="AI545" s="5">
        <f t="shared" si="124"/>
        <v>0</v>
      </c>
      <c r="AK545" s="6" t="str">
        <f>IF($W545=AK$4,MAX(AK$1:AK544)+1,"")</f>
        <v/>
      </c>
      <c r="AL545" s="6" t="str">
        <f>IF($W545=AL$4,MAX(AL$1:AL544)+1,"")</f>
        <v/>
      </c>
      <c r="AM545" s="6" t="str">
        <f>IF($W545=AM$4,MAX(AM$1:AM544)+1,"")</f>
        <v/>
      </c>
      <c r="AN545" s="6" t="str">
        <f>IF($W545=AN$4,MAX(AN$1:AN544)+1,"")</f>
        <v/>
      </c>
      <c r="AO545" s="6" t="str">
        <f>IF($W545=AO$4,MAX(AO$1:AO544)+1,"")</f>
        <v/>
      </c>
      <c r="AP545" s="6" t="str">
        <f>IF($W545=AP$4,MAX(AP$1:AP544)+1,"")</f>
        <v/>
      </c>
      <c r="AQ545" s="6" t="str">
        <f>IF($W545=AQ$4,MAX(AQ$1:AQ544)+1,"")</f>
        <v/>
      </c>
      <c r="AR545" s="6" t="str">
        <f>IF($W545=AR$4,MAX(AR$1:AR544)+1,"")</f>
        <v/>
      </c>
      <c r="AS545" s="6" t="str">
        <f>IF($W545=AS$4,MAX(AS$1:AS544)+1,"")</f>
        <v/>
      </c>
      <c r="AT545" s="6" t="str">
        <f>IF($W545=AT$4,MAX(AT$1:AT544)+1,"")</f>
        <v/>
      </c>
      <c r="AU545" s="6" t="str">
        <f>IF($W545=AU$4,MAX(AU$1:AU544)+1,"")</f>
        <v/>
      </c>
      <c r="AV545" s="6" t="str">
        <f>IF($W545=AV$4,MAX(AV$1:AV544)+1,"")</f>
        <v/>
      </c>
      <c r="AW545" s="6" t="str">
        <f>IF($W545=AW$4,MAX(AW$1:AW544)+1,"")</f>
        <v/>
      </c>
      <c r="AX545" s="6" t="str">
        <f>IF($W545=AX$4,MAX(AX$1:AX544)+1,"")</f>
        <v/>
      </c>
      <c r="AY545" s="6" t="str">
        <f>IF($W545=AY$4,MAX(AY$1:AY544)+1,"")</f>
        <v/>
      </c>
      <c r="AZ545" s="6" t="str">
        <f>IF($W545=AZ$4,MAX(AZ$1:AZ544)+1,"")</f>
        <v/>
      </c>
      <c r="BA545" s="6" t="str">
        <f>IF($W545=BA$4,MAX(BA$1:BA544)+1,"")</f>
        <v/>
      </c>
      <c r="BB545" s="6" t="str">
        <f>IF($W545=BB$4,MAX(BB$1:BB544)+1,"")</f>
        <v/>
      </c>
      <c r="BC545" s="6" t="str">
        <f>IF($W545=BC$4,MAX(BC$1:BC544)+1,"")</f>
        <v/>
      </c>
      <c r="BD545" s="6" t="str">
        <f>IF($W545=BD$4,MAX(BD$1:BD544)+1,"")</f>
        <v/>
      </c>
      <c r="BE545" s="6" t="str">
        <f>IF($W545=BE$4,MAX(BE$1:BE544)+1,"")</f>
        <v/>
      </c>
      <c r="BF545" s="6" t="str">
        <f>IF($W545=BF$4,MAX(BF$1:BF544)+1,"")</f>
        <v/>
      </c>
      <c r="BG545" s="6" t="str">
        <f>IF($W545=BG$4,MAX(BG$1:BG544)+1,"")</f>
        <v/>
      </c>
      <c r="BH545" s="6" t="str">
        <f>IF($W545=BH$4,MAX(BH$1:BH544)+1,"")</f>
        <v/>
      </c>
      <c r="BI545" s="6" t="str">
        <f>IF($W545=BI$4,MAX(BI$1:BI544)+1,"")</f>
        <v/>
      </c>
      <c r="BJ545" s="6" t="str">
        <f>IF($W545=BJ$4,MAX(BJ$1:BJ544)+1,"")</f>
        <v/>
      </c>
      <c r="BK545" s="6" t="str">
        <f>IF($W545=BK$4,MAX(BK$1:BK544)+1,"")</f>
        <v/>
      </c>
      <c r="BL545" s="6" t="str">
        <f>IF($W545=BL$4,MAX(BL$1:BL544)+1,"")</f>
        <v/>
      </c>
      <c r="BM545" s="6" t="str">
        <f>IF($W545=BM$4,MAX(BM$1:BM544)+1,"")</f>
        <v/>
      </c>
      <c r="BN545" s="6" t="str">
        <f>IF($W545=BN$4,MAX(BN$1:BN544)+1,"")</f>
        <v/>
      </c>
      <c r="BO545" s="6" t="str">
        <f>IF($W545=BO$4,MAX(BO$1:BO544)+1,"")</f>
        <v/>
      </c>
      <c r="BP545" s="6" t="str">
        <f>IF($W545=BP$4,MAX(BP$1:BP544)+1,"")</f>
        <v/>
      </c>
      <c r="BQ545" s="6" t="str">
        <f>IF($W545=BQ$4,MAX(BQ$1:BQ544)+1,"")</f>
        <v/>
      </c>
      <c r="BR545" s="6" t="str">
        <f>IF($W545=BR$4,MAX(BR$1:BR544)+1,"")</f>
        <v/>
      </c>
      <c r="BS545" s="6">
        <f>IF($W545=BS$4,MAX(BS$1:BS544)+1,"")</f>
        <v>6</v>
      </c>
      <c r="BT545" s="6" t="str">
        <f>IF($W545=BT$4,MAX(BT$1:BT544)+1,"")</f>
        <v/>
      </c>
      <c r="BU545" s="6" t="str">
        <f>IF($W545=BU$4,MAX(BU$1:BU544)+1,"")</f>
        <v/>
      </c>
      <c r="BV545" s="6" t="str">
        <f>IF($W545=BV$4,MAX(BV$1:BV544)+1,"")</f>
        <v/>
      </c>
      <c r="BW545" s="6" t="str">
        <f>IF($W545=BW$4,MAX(BW$1:BW544)+1,"")</f>
        <v/>
      </c>
      <c r="BX545" s="6" t="str">
        <f>IF($W545=BX$4,MAX(BX$1:BX544)+1,"")</f>
        <v/>
      </c>
      <c r="BY545" s="6" t="str">
        <f>IF($W545=BY$4,MAX(BY$1:BY544)+1,"")</f>
        <v/>
      </c>
      <c r="BZ545" s="6" t="str">
        <f>IF($W545=BZ$4,MAX(BZ$1:BZ544)+1,"")</f>
        <v/>
      </c>
      <c r="CA545" s="6" t="str">
        <f>IF($W545=CA$4,MAX(CA$1:CA544)+1,"")</f>
        <v/>
      </c>
      <c r="CB545" s="6" t="str">
        <f>IF($W545=CB$4,MAX(CB$1:CB544)+1,"")</f>
        <v/>
      </c>
      <c r="CC545" s="6" t="str">
        <f>IF($W545=CC$4,MAX(CC$1:CC544)+1,"")</f>
        <v/>
      </c>
      <c r="CD545" s="6" t="str">
        <f>IF($W545=CD$4,MAX(CD$1:CD544)+1,"")</f>
        <v/>
      </c>
      <c r="CE545" s="6" t="str">
        <f>IF($W545=CE$4,MAX(CE$1:CE544)+1,"")</f>
        <v/>
      </c>
      <c r="CF545" s="6" t="str">
        <f>IF($W545=CF$4,MAX(CF$1:CF544)+1,"")</f>
        <v/>
      </c>
      <c r="CG545" s="6" t="str">
        <f>IF($W545=CG$4,MAX(CG$1:CG544)+1,"")</f>
        <v/>
      </c>
      <c r="CH545" s="6" t="str">
        <f>IF($W545=CH$4,MAX(CH$1:CH544)+1,"")</f>
        <v/>
      </c>
      <c r="CI545" s="6" t="str">
        <f>IF($W545=CI$4,MAX(CI$1:CI544)+1,"")</f>
        <v/>
      </c>
      <c r="CJ545" s="6" t="str">
        <f>IF($W545=CJ$4,MAX(CJ$1:CJ544)+1,"")</f>
        <v/>
      </c>
      <c r="CK545" s="6" t="str">
        <f>IF($W545=CK$4,MAX(CK$1:CK544)+1,"")</f>
        <v/>
      </c>
      <c r="CL545" s="6" t="str">
        <f>IF($W545=CL$4,MAX(CL$1:CL544)+1,"")</f>
        <v/>
      </c>
      <c r="CM545" s="6" t="str">
        <f>IF($W545=CM$4,MAX(CM$1:CM544)+1,"")</f>
        <v/>
      </c>
      <c r="CN545" s="6" t="str">
        <f>IF($W545=CN$4,MAX(CN$1:CN544)+1,"")</f>
        <v/>
      </c>
      <c r="CO545" s="6" t="str">
        <f>IF($W545=CO$4,MAX(CO$1:CO544)+1,"")</f>
        <v/>
      </c>
      <c r="CP545" s="6" t="str">
        <f>IF($W545=CP$4,MAX(CP$1:CP544)+1,"")</f>
        <v/>
      </c>
      <c r="CQ545" s="6" t="str">
        <f>IF($W545=CQ$4,MAX(CQ$1:CQ544)+1,"")</f>
        <v/>
      </c>
      <c r="CR545" s="6" t="str">
        <f>IF($W545=CR$4,MAX(CR$1:CR544)+1,"")</f>
        <v/>
      </c>
      <c r="CS545" s="6" t="str">
        <f>IF($W545=CS$4,MAX(CS$1:CS544)+1,"")</f>
        <v/>
      </c>
      <c r="CT545" s="5">
        <f t="shared" si="125"/>
        <v>6</v>
      </c>
      <c r="CU545" s="6" t="str">
        <f t="shared" si="126"/>
        <v>1709901810789</v>
      </c>
      <c r="CV545" s="5" t="str">
        <f t="shared" si="127"/>
        <v>นาย</v>
      </c>
      <c r="CW545" s="5" t="str" cm="1">
        <f t="array" ref="CW545">RIGHT(F545,MIN(LEN(SUBSTITUTE(F545,รายชื่อนักเรียนแยกห้อง!$AD$5:$AD$8,""))))</f>
        <v>ธรรมนูญ</v>
      </c>
      <c r="CX545" s="6">
        <f t="shared" si="128"/>
        <v>0</v>
      </c>
      <c r="CY545" s="6" t="str">
        <f t="shared" si="129"/>
        <v/>
      </c>
      <c r="CZ545" s="5" t="str">
        <f t="shared" si="130"/>
        <v>มัธยมศึกษาปีที่ 4/2-0</v>
      </c>
      <c r="DA545" s="5" t="str">
        <f t="shared" si="131"/>
        <v>มัธยมศึกษาปีที่ 4/2-</v>
      </c>
      <c r="DB545" s="6" t="s">
        <v>2938</v>
      </c>
      <c r="DC545" s="6" t="str">
        <f>IF(DB545="วิทย์-คณิต (เตรียมวิศวะ)",MAX($DC$1:DC544)+1,"")</f>
        <v/>
      </c>
      <c r="DD545" s="6" t="str">
        <f>IF(DB545="วิทย์-คณิต (วิทยาศาสตร์สุขภาพ)",MAX($DD$1:DD544)+1,"")</f>
        <v/>
      </c>
      <c r="DE545" s="6" t="str">
        <f>IF(DB545="ศิลป์การจัดการธุรกิจการค้าสมัยใหม่",MAX($DE$1:DE544)+1,"")</f>
        <v/>
      </c>
      <c r="DF545" s="6">
        <f>IF(DB545="ศิลป์ภาษาจีนเพื่อธุรกิจ 4.0",MAX($DF$1:DF544)+1,"")</f>
        <v>9</v>
      </c>
      <c r="DG545" s="6" t="str">
        <f>IF(DB545="ศิลป์ภาษาอังกฤษเพื่อการสื่อสารธุรกิจ",MAX($DG$1:DG544)+1,"")</f>
        <v/>
      </c>
      <c r="DH545" s="6" t="str">
        <f>IF(DB545="นวัตกรรมการจัดการเกษตร",MAX($DH$1:DH544)+1,"")</f>
        <v/>
      </c>
      <c r="DI545" s="5">
        <f t="shared" si="132"/>
        <v>9</v>
      </c>
      <c r="DJ545" s="5" t="str">
        <f t="shared" si="133"/>
        <v>มัธยมศึกษาปีที่ 4/2-12</v>
      </c>
      <c r="DK545" s="5" t="str">
        <f t="shared" si="134"/>
        <v>ศิลป์ภาษาจีนเพื่อธุรกิจ 4.0-9</v>
      </c>
      <c r="DL545" s="5" t="str">
        <f t="shared" si="135"/>
        <v>มัธยมศึกษาปีที่ 4</v>
      </c>
    </row>
    <row r="546" spans="1:116">
      <c r="A546" s="5" t="str">
        <f t="shared" si="121"/>
        <v>มัธยมศึกษาปีที่ 4/2-13</v>
      </c>
      <c r="B546" s="5" t="str">
        <f t="shared" si="122"/>
        <v>-0</v>
      </c>
      <c r="C546" s="5" t="str">
        <f t="shared" si="123"/>
        <v>ศิลป์ภาษาจีนเพื่อธุรกิจ 4.0-10</v>
      </c>
      <c r="D546" s="8">
        <v>13</v>
      </c>
      <c r="E546" s="9" t="s">
        <v>2153</v>
      </c>
      <c r="F546" s="3" t="s">
        <v>2193</v>
      </c>
      <c r="G546" s="3" t="s">
        <v>2194</v>
      </c>
      <c r="H546" s="11">
        <v>1</v>
      </c>
      <c r="I546" s="11">
        <v>7</v>
      </c>
      <c r="J546" s="11">
        <v>0</v>
      </c>
      <c r="K546" s="11">
        <v>9</v>
      </c>
      <c r="L546" s="11">
        <v>9</v>
      </c>
      <c r="M546" s="11">
        <v>0</v>
      </c>
      <c r="N546" s="11">
        <v>1</v>
      </c>
      <c r="O546" s="11">
        <v>8</v>
      </c>
      <c r="P546" s="11">
        <v>2</v>
      </c>
      <c r="Q546" s="11">
        <v>5</v>
      </c>
      <c r="R546" s="11">
        <v>0</v>
      </c>
      <c r="S546" s="11">
        <v>6</v>
      </c>
      <c r="T546" s="11">
        <v>9</v>
      </c>
      <c r="U546" s="11" t="s">
        <v>310</v>
      </c>
      <c r="W546" s="6" t="str">
        <f>IF(X546="","",IF(X546=รายชื่อชมรม!$B$33,รายชื่อชมรม!$A$33,IF(X546=รายชื่อชมรม!$B$34,รายชื่อชมรม!$A$34,IF(X546=รายชื่อชมรม!$B$35,รายชื่อชมรม!$A$35,IF(X546=รายชื่อชมรม!$B$36,รายชื่อชมรม!$A$36,IF(X546=รายชื่อชมรม!$B$37,รายชื่อชมรม!$A$37,IF(X546=รายชื่อชมรม!$B$38,รายชื่อชมรม!$A$38,IF(X546=รายชื่อชมรม!$B$39,รายชื่อชมรม!$A$39,IF(X546=รายชื่อชมรม!$B$40,รายชื่อชมรม!$A$40,IF(X546=รายชื่อชมรม!$B$41,รายชื่อชมรม!$A$41,IF(X546=รายชื่อชมรม!$B$42,รายชื่อชมรม!$A$42,"-")))))))))))</f>
        <v/>
      </c>
      <c r="Y546" s="6" t="str">
        <f>IF(W546=0,"",IF(W546="-","",IF(W546="","",VLOOKUP(W546,รายชื่อชมรม!$A$3:$F$83,3,FALSE))))</f>
        <v/>
      </c>
      <c r="Z546" s="6" t="str">
        <f>IF(Y546=$Z$4,MAX(Z$1:$Z545)+1,"")</f>
        <v/>
      </c>
      <c r="AA546" s="6" t="str">
        <f>IF($Y546=AA$4,MAX(AA$1:AA545)+1,"")</f>
        <v/>
      </c>
      <c r="AB546" s="6" t="str">
        <f>IF($Y546=AB$4,MAX(AB$1:AB545)+1,"")</f>
        <v/>
      </c>
      <c r="AC546" s="6" t="str">
        <f>IF($Y546=AC$4,MAX(AC$1:AC545)+1,"")</f>
        <v/>
      </c>
      <c r="AD546" s="6" t="str">
        <f>IF($Y546=AD$4,MAX(AD$1:AD545)+1,"")</f>
        <v/>
      </c>
      <c r="AE546" s="6" t="str">
        <f>IF($Y546=AE$4,MAX(AE$1:AE545)+1,"")</f>
        <v/>
      </c>
      <c r="AF546" s="6" t="str">
        <f>IF($Y546=AF$4,MAX(AF$1:AF545)+1,"")</f>
        <v/>
      </c>
      <c r="AG546" s="6" t="str">
        <f>IF($Y546=AG$4,MAX(AG$1:AG545)+1,"")</f>
        <v/>
      </c>
      <c r="AH546" s="6" t="str">
        <f>IF($Y546=AH$4,MAX(AH$1:AH545)+1,"")</f>
        <v/>
      </c>
      <c r="AI546" s="5">
        <f t="shared" si="124"/>
        <v>0</v>
      </c>
      <c r="AK546" s="6" t="str">
        <f>IF($W546=AK$4,MAX(AK$1:AK545)+1,"")</f>
        <v/>
      </c>
      <c r="AL546" s="6" t="str">
        <f>IF($W546=AL$4,MAX(AL$1:AL545)+1,"")</f>
        <v/>
      </c>
      <c r="AM546" s="6" t="str">
        <f>IF($W546=AM$4,MAX(AM$1:AM545)+1,"")</f>
        <v/>
      </c>
      <c r="AN546" s="6" t="str">
        <f>IF($W546=AN$4,MAX(AN$1:AN545)+1,"")</f>
        <v/>
      </c>
      <c r="AO546" s="6" t="str">
        <f>IF($W546=AO$4,MAX(AO$1:AO545)+1,"")</f>
        <v/>
      </c>
      <c r="AP546" s="6" t="str">
        <f>IF($W546=AP$4,MAX(AP$1:AP545)+1,"")</f>
        <v/>
      </c>
      <c r="AQ546" s="6" t="str">
        <f>IF($W546=AQ$4,MAX(AQ$1:AQ545)+1,"")</f>
        <v/>
      </c>
      <c r="AR546" s="6" t="str">
        <f>IF($W546=AR$4,MAX(AR$1:AR545)+1,"")</f>
        <v/>
      </c>
      <c r="AS546" s="6" t="str">
        <f>IF($W546=AS$4,MAX(AS$1:AS545)+1,"")</f>
        <v/>
      </c>
      <c r="AT546" s="6" t="str">
        <f>IF($W546=AT$4,MAX(AT$1:AT545)+1,"")</f>
        <v/>
      </c>
      <c r="AU546" s="6" t="str">
        <f>IF($W546=AU$4,MAX(AU$1:AU545)+1,"")</f>
        <v/>
      </c>
      <c r="AV546" s="6" t="str">
        <f>IF($W546=AV$4,MAX(AV$1:AV545)+1,"")</f>
        <v/>
      </c>
      <c r="AW546" s="6" t="str">
        <f>IF($W546=AW$4,MAX(AW$1:AW545)+1,"")</f>
        <v/>
      </c>
      <c r="AX546" s="6" t="str">
        <f>IF($W546=AX$4,MAX(AX$1:AX545)+1,"")</f>
        <v/>
      </c>
      <c r="AY546" s="6" t="str">
        <f>IF($W546=AY$4,MAX(AY$1:AY545)+1,"")</f>
        <v/>
      </c>
      <c r="AZ546" s="6" t="str">
        <f>IF($W546=AZ$4,MAX(AZ$1:AZ545)+1,"")</f>
        <v/>
      </c>
      <c r="BA546" s="6" t="str">
        <f>IF($W546=BA$4,MAX(BA$1:BA545)+1,"")</f>
        <v/>
      </c>
      <c r="BB546" s="6" t="str">
        <f>IF($W546=BB$4,MAX(BB$1:BB545)+1,"")</f>
        <v/>
      </c>
      <c r="BC546" s="6" t="str">
        <f>IF($W546=BC$4,MAX(BC$1:BC545)+1,"")</f>
        <v/>
      </c>
      <c r="BD546" s="6" t="str">
        <f>IF($W546=BD$4,MAX(BD$1:BD545)+1,"")</f>
        <v/>
      </c>
      <c r="BE546" s="6" t="str">
        <f>IF($W546=BE$4,MAX(BE$1:BE545)+1,"")</f>
        <v/>
      </c>
      <c r="BF546" s="6" t="str">
        <f>IF($W546=BF$4,MAX(BF$1:BF545)+1,"")</f>
        <v/>
      </c>
      <c r="BG546" s="6" t="str">
        <f>IF($W546=BG$4,MAX(BG$1:BG545)+1,"")</f>
        <v/>
      </c>
      <c r="BH546" s="6" t="str">
        <f>IF($W546=BH$4,MAX(BH$1:BH545)+1,"")</f>
        <v/>
      </c>
      <c r="BI546" s="6" t="str">
        <f>IF($W546=BI$4,MAX(BI$1:BI545)+1,"")</f>
        <v/>
      </c>
      <c r="BJ546" s="6" t="str">
        <f>IF($W546=BJ$4,MAX(BJ$1:BJ545)+1,"")</f>
        <v/>
      </c>
      <c r="BK546" s="6" t="str">
        <f>IF($W546=BK$4,MAX(BK$1:BK545)+1,"")</f>
        <v/>
      </c>
      <c r="BL546" s="6" t="str">
        <f>IF($W546=BL$4,MAX(BL$1:BL545)+1,"")</f>
        <v/>
      </c>
      <c r="BM546" s="6" t="str">
        <f>IF($W546=BM$4,MAX(BM$1:BM545)+1,"")</f>
        <v/>
      </c>
      <c r="BN546" s="6" t="str">
        <f>IF($W546=BN$4,MAX(BN$1:BN545)+1,"")</f>
        <v/>
      </c>
      <c r="BO546" s="6" t="str">
        <f>IF($W546=BO$4,MAX(BO$1:BO545)+1,"")</f>
        <v/>
      </c>
      <c r="BP546" s="6" t="str">
        <f>IF($W546=BP$4,MAX(BP$1:BP545)+1,"")</f>
        <v/>
      </c>
      <c r="BQ546" s="6" t="str">
        <f>IF($W546=BQ$4,MAX(BQ$1:BQ545)+1,"")</f>
        <v/>
      </c>
      <c r="BR546" s="6" t="str">
        <f>IF($W546=BR$4,MAX(BR$1:BR545)+1,"")</f>
        <v/>
      </c>
      <c r="BS546" s="6" t="str">
        <f>IF($W546=BS$4,MAX(BS$1:BS545)+1,"")</f>
        <v/>
      </c>
      <c r="BT546" s="6" t="str">
        <f>IF($W546=BT$4,MAX(BT$1:BT545)+1,"")</f>
        <v/>
      </c>
      <c r="BU546" s="6" t="str">
        <f>IF($W546=BU$4,MAX(BU$1:BU545)+1,"")</f>
        <v/>
      </c>
      <c r="BV546" s="6" t="str">
        <f>IF($W546=BV$4,MAX(BV$1:BV545)+1,"")</f>
        <v/>
      </c>
      <c r="BW546" s="6" t="str">
        <f>IF($W546=BW$4,MAX(BW$1:BW545)+1,"")</f>
        <v/>
      </c>
      <c r="BX546" s="6" t="str">
        <f>IF($W546=BX$4,MAX(BX$1:BX545)+1,"")</f>
        <v/>
      </c>
      <c r="BY546" s="6" t="str">
        <f>IF($W546=BY$4,MAX(BY$1:BY545)+1,"")</f>
        <v/>
      </c>
      <c r="BZ546" s="6" t="str">
        <f>IF($W546=BZ$4,MAX(BZ$1:BZ545)+1,"")</f>
        <v/>
      </c>
      <c r="CA546" s="6" t="str">
        <f>IF($W546=CA$4,MAX(CA$1:CA545)+1,"")</f>
        <v/>
      </c>
      <c r="CB546" s="6" t="str">
        <f>IF($W546=CB$4,MAX(CB$1:CB545)+1,"")</f>
        <v/>
      </c>
      <c r="CC546" s="6" t="str">
        <f>IF($W546=CC$4,MAX(CC$1:CC545)+1,"")</f>
        <v/>
      </c>
      <c r="CD546" s="6" t="str">
        <f>IF($W546=CD$4,MAX(CD$1:CD545)+1,"")</f>
        <v/>
      </c>
      <c r="CE546" s="6" t="str">
        <f>IF($W546=CE$4,MAX(CE$1:CE545)+1,"")</f>
        <v/>
      </c>
      <c r="CF546" s="6" t="str">
        <f>IF($W546=CF$4,MAX(CF$1:CF545)+1,"")</f>
        <v/>
      </c>
      <c r="CG546" s="6" t="str">
        <f>IF($W546=CG$4,MAX(CG$1:CG545)+1,"")</f>
        <v/>
      </c>
      <c r="CH546" s="6" t="str">
        <f>IF($W546=CH$4,MAX(CH$1:CH545)+1,"")</f>
        <v/>
      </c>
      <c r="CI546" s="6" t="str">
        <f>IF($W546=CI$4,MAX(CI$1:CI545)+1,"")</f>
        <v/>
      </c>
      <c r="CJ546" s="6" t="str">
        <f>IF($W546=CJ$4,MAX(CJ$1:CJ545)+1,"")</f>
        <v/>
      </c>
      <c r="CK546" s="6" t="str">
        <f>IF($W546=CK$4,MAX(CK$1:CK545)+1,"")</f>
        <v/>
      </c>
      <c r="CL546" s="6" t="str">
        <f>IF($W546=CL$4,MAX(CL$1:CL545)+1,"")</f>
        <v/>
      </c>
      <c r="CM546" s="6" t="str">
        <f>IF($W546=CM$4,MAX(CM$1:CM545)+1,"")</f>
        <v/>
      </c>
      <c r="CN546" s="6" t="str">
        <f>IF($W546=CN$4,MAX(CN$1:CN545)+1,"")</f>
        <v/>
      </c>
      <c r="CO546" s="6" t="str">
        <f>IF($W546=CO$4,MAX(CO$1:CO545)+1,"")</f>
        <v/>
      </c>
      <c r="CP546" s="6" t="str">
        <f>IF($W546=CP$4,MAX(CP$1:CP545)+1,"")</f>
        <v/>
      </c>
      <c r="CQ546" s="6" t="str">
        <f>IF($W546=CQ$4,MAX(CQ$1:CQ545)+1,"")</f>
        <v/>
      </c>
      <c r="CR546" s="6" t="str">
        <f>IF($W546=CR$4,MAX(CR$1:CR545)+1,"")</f>
        <v/>
      </c>
      <c r="CS546" s="6" t="str">
        <f>IF($W546=CS$4,MAX(CS$1:CS545)+1,"")</f>
        <v/>
      </c>
      <c r="CT546" s="5">
        <f t="shared" si="125"/>
        <v>0</v>
      </c>
      <c r="CU546" s="6" t="str">
        <f t="shared" si="126"/>
        <v>1709901825069</v>
      </c>
      <c r="CV546" s="5" t="str">
        <f t="shared" si="127"/>
        <v>นาย</v>
      </c>
      <c r="CW546" s="5" t="str" cm="1">
        <f t="array" ref="CW546">RIGHT(F546,MIN(LEN(SUBSTITUTE(F546,รายชื่อนักเรียนแยกห้อง!$AD$5:$AD$8,""))))</f>
        <v>ณฏฐพล</v>
      </c>
      <c r="CX546" s="6">
        <f t="shared" si="128"/>
        <v>0</v>
      </c>
      <c r="CY546" s="6" t="str">
        <f t="shared" si="129"/>
        <v/>
      </c>
      <c r="CZ546" s="5" t="str">
        <f t="shared" si="130"/>
        <v>มัธยมศึกษาปีที่ 4/2-0</v>
      </c>
      <c r="DA546" s="5" t="str">
        <f t="shared" si="131"/>
        <v>มัธยมศึกษาปีที่ 4/2-</v>
      </c>
      <c r="DB546" s="6" t="s">
        <v>2938</v>
      </c>
      <c r="DC546" s="6" t="str">
        <f>IF(DB546="วิทย์-คณิต (เตรียมวิศวะ)",MAX($DC$1:DC545)+1,"")</f>
        <v/>
      </c>
      <c r="DD546" s="6" t="str">
        <f>IF(DB546="วิทย์-คณิต (วิทยาศาสตร์สุขภาพ)",MAX($DD$1:DD545)+1,"")</f>
        <v/>
      </c>
      <c r="DE546" s="6" t="str">
        <f>IF(DB546="ศิลป์การจัดการธุรกิจการค้าสมัยใหม่",MAX($DE$1:DE545)+1,"")</f>
        <v/>
      </c>
      <c r="DF546" s="6">
        <f>IF(DB546="ศิลป์ภาษาจีนเพื่อธุรกิจ 4.0",MAX($DF$1:DF545)+1,"")</f>
        <v>10</v>
      </c>
      <c r="DG546" s="6" t="str">
        <f>IF(DB546="ศิลป์ภาษาอังกฤษเพื่อการสื่อสารธุรกิจ",MAX($DG$1:DG545)+1,"")</f>
        <v/>
      </c>
      <c r="DH546" s="6" t="str">
        <f>IF(DB546="นวัตกรรมการจัดการเกษตร",MAX($DH$1:DH545)+1,"")</f>
        <v/>
      </c>
      <c r="DI546" s="5">
        <f t="shared" si="132"/>
        <v>10</v>
      </c>
      <c r="DJ546" s="5" t="str">
        <f t="shared" si="133"/>
        <v>มัธยมศึกษาปีที่ 4/2-13</v>
      </c>
      <c r="DK546" s="5" t="str">
        <f t="shared" si="134"/>
        <v>ศิลป์ภาษาจีนเพื่อธุรกิจ 4.0-10</v>
      </c>
      <c r="DL546" s="5" t="str">
        <f t="shared" si="135"/>
        <v>มัธยมศึกษาปีที่ 4</v>
      </c>
    </row>
    <row r="547" spans="1:116">
      <c r="A547" s="5" t="str">
        <f t="shared" si="121"/>
        <v>มัธยมศึกษาปีที่ 4/2-14</v>
      </c>
      <c r="B547" s="5" t="str">
        <f t="shared" si="122"/>
        <v>ช68402-2</v>
      </c>
      <c r="C547" s="5" t="str">
        <f t="shared" si="123"/>
        <v>ศิลป์ภาษาจีนเพื่อธุรกิจ 4.0-11</v>
      </c>
      <c r="D547" s="8">
        <v>14</v>
      </c>
      <c r="E547" s="9" t="s">
        <v>2156</v>
      </c>
      <c r="F547" s="3" t="s">
        <v>2196</v>
      </c>
      <c r="G547" s="3" t="s">
        <v>2197</v>
      </c>
      <c r="H547" s="11">
        <v>1</v>
      </c>
      <c r="I547" s="11">
        <v>6</v>
      </c>
      <c r="J547" s="11">
        <v>0</v>
      </c>
      <c r="K547" s="11">
        <v>9</v>
      </c>
      <c r="L547" s="11">
        <v>9</v>
      </c>
      <c r="M547" s="11">
        <v>0</v>
      </c>
      <c r="N547" s="11">
        <v>0</v>
      </c>
      <c r="O547" s="11">
        <v>9</v>
      </c>
      <c r="P547" s="11">
        <v>7</v>
      </c>
      <c r="Q547" s="11">
        <v>2</v>
      </c>
      <c r="R547" s="11">
        <v>7</v>
      </c>
      <c r="S547" s="11">
        <v>3</v>
      </c>
      <c r="T547" s="11">
        <v>5</v>
      </c>
      <c r="U547" s="11" t="s">
        <v>310</v>
      </c>
      <c r="W547" s="6" t="str">
        <f>IF(X547="","",IF(X547=รายชื่อชมรม!$B$33,รายชื่อชมรม!$A$33,IF(X547=รายชื่อชมรม!$B$34,รายชื่อชมรม!$A$34,IF(X547=รายชื่อชมรม!$B$35,รายชื่อชมรม!$A$35,IF(X547=รายชื่อชมรม!$B$36,รายชื่อชมรม!$A$36,IF(X547=รายชื่อชมรม!$B$37,รายชื่อชมรม!$A$37,IF(X547=รายชื่อชมรม!$B$38,รายชื่อชมรม!$A$38,IF(X547=รายชื่อชมรม!$B$39,รายชื่อชมรม!$A$39,IF(X547=รายชื่อชมรม!$B$40,รายชื่อชมรม!$A$40,IF(X547=รายชื่อชมรม!$B$41,รายชื่อชมรม!$A$41,IF(X547=รายชื่อชมรม!$B$42,รายชื่อชมรม!$A$42,"-")))))))))))</f>
        <v>ช68402</v>
      </c>
      <c r="X547" s="6" t="s">
        <v>1398</v>
      </c>
      <c r="Y547" s="6" t="str">
        <f>IF(W547=0,"",IF(W547="-","",IF(W547="","",VLOOKUP(W547,รายชื่อชมรม!$A$3:$F$83,3,FALSE))))</f>
        <v>นายณฤริท  วิชรัจจ์</v>
      </c>
      <c r="Z547" s="6" t="str">
        <f>IF(Y547=$Z$4,MAX(Z$1:$Z546)+1,"")</f>
        <v/>
      </c>
      <c r="AA547" s="6" t="str">
        <f>IF($Y547=AA$4,MAX(AA$1:AA546)+1,"")</f>
        <v/>
      </c>
      <c r="AB547" s="6" t="str">
        <f>IF($Y547=AB$4,MAX(AB$1:AB546)+1,"")</f>
        <v/>
      </c>
      <c r="AC547" s="6" t="str">
        <f>IF($Y547=AC$4,MAX(AC$1:AC546)+1,"")</f>
        <v/>
      </c>
      <c r="AD547" s="6" t="str">
        <f>IF($Y547=AD$4,MAX(AD$1:AD546)+1,"")</f>
        <v/>
      </c>
      <c r="AE547" s="6" t="str">
        <f>IF($Y547=AE$4,MAX(AE$1:AE546)+1,"")</f>
        <v/>
      </c>
      <c r="AF547" s="6" t="str">
        <f>IF($Y547=AF$4,MAX(AF$1:AF546)+1,"")</f>
        <v/>
      </c>
      <c r="AG547" s="6" t="str">
        <f>IF($Y547=AG$4,MAX(AG$1:AG546)+1,"")</f>
        <v/>
      </c>
      <c r="AH547" s="6" t="str">
        <f>IF($Y547=AH$4,MAX(AH$1:AH546)+1,"")</f>
        <v/>
      </c>
      <c r="AI547" s="5">
        <f t="shared" si="124"/>
        <v>0</v>
      </c>
      <c r="AK547" s="6" t="str">
        <f>IF($W547=AK$4,MAX(AK$1:AK546)+1,"")</f>
        <v/>
      </c>
      <c r="AL547" s="6" t="str">
        <f>IF($W547=AL$4,MAX(AL$1:AL546)+1,"")</f>
        <v/>
      </c>
      <c r="AM547" s="6" t="str">
        <f>IF($W547=AM$4,MAX(AM$1:AM546)+1,"")</f>
        <v/>
      </c>
      <c r="AN547" s="6" t="str">
        <f>IF($W547=AN$4,MAX(AN$1:AN546)+1,"")</f>
        <v/>
      </c>
      <c r="AO547" s="6" t="str">
        <f>IF($W547=AO$4,MAX(AO$1:AO546)+1,"")</f>
        <v/>
      </c>
      <c r="AP547" s="6" t="str">
        <f>IF($W547=AP$4,MAX(AP$1:AP546)+1,"")</f>
        <v/>
      </c>
      <c r="AQ547" s="6" t="str">
        <f>IF($W547=AQ$4,MAX(AQ$1:AQ546)+1,"")</f>
        <v/>
      </c>
      <c r="AR547" s="6" t="str">
        <f>IF($W547=AR$4,MAX(AR$1:AR546)+1,"")</f>
        <v/>
      </c>
      <c r="AS547" s="6" t="str">
        <f>IF($W547=AS$4,MAX(AS$1:AS546)+1,"")</f>
        <v/>
      </c>
      <c r="AT547" s="6" t="str">
        <f>IF($W547=AT$4,MAX(AT$1:AT546)+1,"")</f>
        <v/>
      </c>
      <c r="AU547" s="6" t="str">
        <f>IF($W547=AU$4,MAX(AU$1:AU546)+1,"")</f>
        <v/>
      </c>
      <c r="AV547" s="6" t="str">
        <f>IF($W547=AV$4,MAX(AV$1:AV546)+1,"")</f>
        <v/>
      </c>
      <c r="AW547" s="6" t="str">
        <f>IF($W547=AW$4,MAX(AW$1:AW546)+1,"")</f>
        <v/>
      </c>
      <c r="AX547" s="6" t="str">
        <f>IF($W547=AX$4,MAX(AX$1:AX546)+1,"")</f>
        <v/>
      </c>
      <c r="AY547" s="6" t="str">
        <f>IF($W547=AY$4,MAX(AY$1:AY546)+1,"")</f>
        <v/>
      </c>
      <c r="AZ547" s="6" t="str">
        <f>IF($W547=AZ$4,MAX(AZ$1:AZ546)+1,"")</f>
        <v/>
      </c>
      <c r="BA547" s="6" t="str">
        <f>IF($W547=BA$4,MAX(BA$1:BA546)+1,"")</f>
        <v/>
      </c>
      <c r="BB547" s="6" t="str">
        <f>IF($W547=BB$4,MAX(BB$1:BB546)+1,"")</f>
        <v/>
      </c>
      <c r="BC547" s="6" t="str">
        <f>IF($W547=BC$4,MAX(BC$1:BC546)+1,"")</f>
        <v/>
      </c>
      <c r="BD547" s="6" t="str">
        <f>IF($W547=BD$4,MAX(BD$1:BD546)+1,"")</f>
        <v/>
      </c>
      <c r="BE547" s="6" t="str">
        <f>IF($W547=BE$4,MAX(BE$1:BE546)+1,"")</f>
        <v/>
      </c>
      <c r="BF547" s="6" t="str">
        <f>IF($W547=BF$4,MAX(BF$1:BF546)+1,"")</f>
        <v/>
      </c>
      <c r="BG547" s="6" t="str">
        <f>IF($W547=BG$4,MAX(BG$1:BG546)+1,"")</f>
        <v/>
      </c>
      <c r="BH547" s="6" t="str">
        <f>IF($W547=BH$4,MAX(BH$1:BH546)+1,"")</f>
        <v/>
      </c>
      <c r="BI547" s="6" t="str">
        <f>IF($W547=BI$4,MAX(BI$1:BI546)+1,"")</f>
        <v/>
      </c>
      <c r="BJ547" s="6" t="str">
        <f>IF($W547=BJ$4,MAX(BJ$1:BJ546)+1,"")</f>
        <v/>
      </c>
      <c r="BK547" s="6" t="str">
        <f>IF($W547=BK$4,MAX(BK$1:BK546)+1,"")</f>
        <v/>
      </c>
      <c r="BL547" s="6" t="str">
        <f>IF($W547=BL$4,MAX(BL$1:BL546)+1,"")</f>
        <v/>
      </c>
      <c r="BM547" s="6" t="str">
        <f>IF($W547=BM$4,MAX(BM$1:BM546)+1,"")</f>
        <v/>
      </c>
      <c r="BN547" s="6" t="str">
        <f>IF($W547=BN$4,MAX(BN$1:BN546)+1,"")</f>
        <v/>
      </c>
      <c r="BO547" s="6" t="str">
        <f>IF($W547=BO$4,MAX(BO$1:BO546)+1,"")</f>
        <v/>
      </c>
      <c r="BP547" s="6" t="str">
        <f>IF($W547=BP$4,MAX(BP$1:BP546)+1,"")</f>
        <v/>
      </c>
      <c r="BQ547" s="6">
        <f>IF($W547=BQ$4,MAX(BQ$1:BQ546)+1,"")</f>
        <v>2</v>
      </c>
      <c r="BR547" s="6" t="str">
        <f>IF($W547=BR$4,MAX(BR$1:BR546)+1,"")</f>
        <v/>
      </c>
      <c r="BS547" s="6" t="str">
        <f>IF($W547=BS$4,MAX(BS$1:BS546)+1,"")</f>
        <v/>
      </c>
      <c r="BT547" s="6" t="str">
        <f>IF($W547=BT$4,MAX(BT$1:BT546)+1,"")</f>
        <v/>
      </c>
      <c r="BU547" s="6" t="str">
        <f>IF($W547=BU$4,MAX(BU$1:BU546)+1,"")</f>
        <v/>
      </c>
      <c r="BV547" s="6" t="str">
        <f>IF($W547=BV$4,MAX(BV$1:BV546)+1,"")</f>
        <v/>
      </c>
      <c r="BW547" s="6" t="str">
        <f>IF($W547=BW$4,MAX(BW$1:BW546)+1,"")</f>
        <v/>
      </c>
      <c r="BX547" s="6" t="str">
        <f>IF($W547=BX$4,MAX(BX$1:BX546)+1,"")</f>
        <v/>
      </c>
      <c r="BY547" s="6" t="str">
        <f>IF($W547=BY$4,MAX(BY$1:BY546)+1,"")</f>
        <v/>
      </c>
      <c r="BZ547" s="6" t="str">
        <f>IF($W547=BZ$4,MAX(BZ$1:BZ546)+1,"")</f>
        <v/>
      </c>
      <c r="CA547" s="6" t="str">
        <f>IF($W547=CA$4,MAX(CA$1:CA546)+1,"")</f>
        <v/>
      </c>
      <c r="CB547" s="6" t="str">
        <f>IF($W547=CB$4,MAX(CB$1:CB546)+1,"")</f>
        <v/>
      </c>
      <c r="CC547" s="6" t="str">
        <f>IF($W547=CC$4,MAX(CC$1:CC546)+1,"")</f>
        <v/>
      </c>
      <c r="CD547" s="6" t="str">
        <f>IF($W547=CD$4,MAX(CD$1:CD546)+1,"")</f>
        <v/>
      </c>
      <c r="CE547" s="6" t="str">
        <f>IF($W547=CE$4,MAX(CE$1:CE546)+1,"")</f>
        <v/>
      </c>
      <c r="CF547" s="6" t="str">
        <f>IF($W547=CF$4,MAX(CF$1:CF546)+1,"")</f>
        <v/>
      </c>
      <c r="CG547" s="6" t="str">
        <f>IF($W547=CG$4,MAX(CG$1:CG546)+1,"")</f>
        <v/>
      </c>
      <c r="CH547" s="6" t="str">
        <f>IF($W547=CH$4,MAX(CH$1:CH546)+1,"")</f>
        <v/>
      </c>
      <c r="CI547" s="6" t="str">
        <f>IF($W547=CI$4,MAX(CI$1:CI546)+1,"")</f>
        <v/>
      </c>
      <c r="CJ547" s="6" t="str">
        <f>IF($W547=CJ$4,MAX(CJ$1:CJ546)+1,"")</f>
        <v/>
      </c>
      <c r="CK547" s="6" t="str">
        <f>IF($W547=CK$4,MAX(CK$1:CK546)+1,"")</f>
        <v/>
      </c>
      <c r="CL547" s="6" t="str">
        <f>IF($W547=CL$4,MAX(CL$1:CL546)+1,"")</f>
        <v/>
      </c>
      <c r="CM547" s="6" t="str">
        <f>IF($W547=CM$4,MAX(CM$1:CM546)+1,"")</f>
        <v/>
      </c>
      <c r="CN547" s="6" t="str">
        <f>IF($W547=CN$4,MAX(CN$1:CN546)+1,"")</f>
        <v/>
      </c>
      <c r="CO547" s="6" t="str">
        <f>IF($W547=CO$4,MAX(CO$1:CO546)+1,"")</f>
        <v/>
      </c>
      <c r="CP547" s="6" t="str">
        <f>IF($W547=CP$4,MAX(CP$1:CP546)+1,"")</f>
        <v/>
      </c>
      <c r="CQ547" s="6" t="str">
        <f>IF($W547=CQ$4,MAX(CQ$1:CQ546)+1,"")</f>
        <v/>
      </c>
      <c r="CR547" s="6" t="str">
        <f>IF($W547=CR$4,MAX(CR$1:CR546)+1,"")</f>
        <v/>
      </c>
      <c r="CS547" s="6" t="str">
        <f>IF($W547=CS$4,MAX(CS$1:CS546)+1,"")</f>
        <v/>
      </c>
      <c r="CT547" s="5">
        <f t="shared" si="125"/>
        <v>2</v>
      </c>
      <c r="CU547" s="6" t="str">
        <f t="shared" si="126"/>
        <v>1609900972735</v>
      </c>
      <c r="CV547" s="5" t="str">
        <f t="shared" si="127"/>
        <v>นาย</v>
      </c>
      <c r="CW547" s="5" t="str" cm="1">
        <f t="array" ref="CW547">RIGHT(F547,MIN(LEN(SUBSTITUTE(F547,รายชื่อนักเรียนแยกห้อง!$AD$5:$AD$8,""))))</f>
        <v>อัศวิน</v>
      </c>
      <c r="CX547" s="6">
        <f t="shared" si="128"/>
        <v>0</v>
      </c>
      <c r="CY547" s="6" t="str">
        <f t="shared" si="129"/>
        <v/>
      </c>
      <c r="CZ547" s="5" t="str">
        <f t="shared" si="130"/>
        <v>มัธยมศึกษาปีที่ 4/2-0</v>
      </c>
      <c r="DA547" s="5" t="str">
        <f t="shared" si="131"/>
        <v>มัธยมศึกษาปีที่ 4/2-</v>
      </c>
      <c r="DB547" s="6" t="s">
        <v>2938</v>
      </c>
      <c r="DC547" s="6" t="str">
        <f>IF(DB547="วิทย์-คณิต (เตรียมวิศวะ)",MAX($DC$1:DC546)+1,"")</f>
        <v/>
      </c>
      <c r="DD547" s="6" t="str">
        <f>IF(DB547="วิทย์-คณิต (วิทยาศาสตร์สุขภาพ)",MAX($DD$1:DD546)+1,"")</f>
        <v/>
      </c>
      <c r="DE547" s="6" t="str">
        <f>IF(DB547="ศิลป์การจัดการธุรกิจการค้าสมัยใหม่",MAX($DE$1:DE546)+1,"")</f>
        <v/>
      </c>
      <c r="DF547" s="6">
        <f>IF(DB547="ศิลป์ภาษาจีนเพื่อธุรกิจ 4.0",MAX($DF$1:DF546)+1,"")</f>
        <v>11</v>
      </c>
      <c r="DG547" s="6" t="str">
        <f>IF(DB547="ศิลป์ภาษาอังกฤษเพื่อการสื่อสารธุรกิจ",MAX($DG$1:DG546)+1,"")</f>
        <v/>
      </c>
      <c r="DH547" s="6" t="str">
        <f>IF(DB547="นวัตกรรมการจัดการเกษตร",MAX($DH$1:DH546)+1,"")</f>
        <v/>
      </c>
      <c r="DI547" s="5">
        <f t="shared" si="132"/>
        <v>11</v>
      </c>
      <c r="DJ547" s="5" t="str">
        <f t="shared" si="133"/>
        <v>มัธยมศึกษาปีที่ 4/2-14</v>
      </c>
      <c r="DK547" s="5" t="str">
        <f t="shared" si="134"/>
        <v>ศิลป์ภาษาจีนเพื่อธุรกิจ 4.0-11</v>
      </c>
      <c r="DL547" s="5" t="str">
        <f t="shared" si="135"/>
        <v>มัธยมศึกษาปีที่ 4</v>
      </c>
    </row>
    <row r="548" spans="1:116">
      <c r="A548" s="5" t="str">
        <f t="shared" si="121"/>
        <v>มัธยมศึกษาปีที่ 4/2-15</v>
      </c>
      <c r="B548" s="5" t="str">
        <f t="shared" si="122"/>
        <v>-0</v>
      </c>
      <c r="C548" s="5" t="str">
        <f t="shared" si="123"/>
        <v>ศิลป์การจัดการธุรกิจการค้าสมัยใหม่-15</v>
      </c>
      <c r="D548" s="8">
        <v>15</v>
      </c>
      <c r="E548" s="9" t="s">
        <v>2157</v>
      </c>
      <c r="F548" s="3" t="s">
        <v>2199</v>
      </c>
      <c r="G548" s="3" t="s">
        <v>2200</v>
      </c>
      <c r="H548" s="11">
        <v>1</v>
      </c>
      <c r="I548" s="11">
        <v>7</v>
      </c>
      <c r="J548" s="11">
        <v>0</v>
      </c>
      <c r="K548" s="11">
        <v>9</v>
      </c>
      <c r="L548" s="11">
        <v>9</v>
      </c>
      <c r="M548" s="11">
        <v>0</v>
      </c>
      <c r="N548" s="11">
        <v>1</v>
      </c>
      <c r="O548" s="11">
        <v>8</v>
      </c>
      <c r="P548" s="11">
        <v>2</v>
      </c>
      <c r="Q548" s="11">
        <v>8</v>
      </c>
      <c r="R548" s="11">
        <v>7</v>
      </c>
      <c r="S548" s="11">
        <v>1</v>
      </c>
      <c r="T548" s="11">
        <v>8</v>
      </c>
      <c r="U548" s="11" t="s">
        <v>310</v>
      </c>
      <c r="W548" s="6" t="str">
        <f>IF(X548="","",IF(X548=รายชื่อชมรม!$B$33,รายชื่อชมรม!$A$33,IF(X548=รายชื่อชมรม!$B$34,รายชื่อชมรม!$A$34,IF(X548=รายชื่อชมรม!$B$35,รายชื่อชมรม!$A$35,IF(X548=รายชื่อชมรม!$B$36,รายชื่อชมรม!$A$36,IF(X548=รายชื่อชมรม!$B$37,รายชื่อชมรม!$A$37,IF(X548=รายชื่อชมรม!$B$38,รายชื่อชมรม!$A$38,IF(X548=รายชื่อชมรม!$B$39,รายชื่อชมรม!$A$39,IF(X548=รายชื่อชมรม!$B$40,รายชื่อชมรม!$A$40,IF(X548=รายชื่อชมรม!$B$41,รายชื่อชมรม!$A$41,IF(X548=รายชื่อชมรม!$B$42,รายชื่อชมรม!$A$42,"-")))))))))))</f>
        <v/>
      </c>
      <c r="Y548" s="6" t="str">
        <f>IF(W548=0,"",IF(W548="-","",IF(W548="","",VLOOKUP(W548,รายชื่อชมรม!$A$3:$F$83,3,FALSE))))</f>
        <v/>
      </c>
      <c r="Z548" s="6" t="str">
        <f>IF(Y548=$Z$4,MAX(Z$1:$Z547)+1,"")</f>
        <v/>
      </c>
      <c r="AA548" s="6" t="str">
        <f>IF($Y548=AA$4,MAX(AA$1:AA547)+1,"")</f>
        <v/>
      </c>
      <c r="AB548" s="6" t="str">
        <f>IF($Y548=AB$4,MAX(AB$1:AB547)+1,"")</f>
        <v/>
      </c>
      <c r="AC548" s="6" t="str">
        <f>IF($Y548=AC$4,MAX(AC$1:AC547)+1,"")</f>
        <v/>
      </c>
      <c r="AD548" s="6" t="str">
        <f>IF($Y548=AD$4,MAX(AD$1:AD547)+1,"")</f>
        <v/>
      </c>
      <c r="AE548" s="6" t="str">
        <f>IF($Y548=AE$4,MAX(AE$1:AE547)+1,"")</f>
        <v/>
      </c>
      <c r="AF548" s="6" t="str">
        <f>IF($Y548=AF$4,MAX(AF$1:AF547)+1,"")</f>
        <v/>
      </c>
      <c r="AG548" s="6" t="str">
        <f>IF($Y548=AG$4,MAX(AG$1:AG547)+1,"")</f>
        <v/>
      </c>
      <c r="AH548" s="6" t="str">
        <f>IF($Y548=AH$4,MAX(AH$1:AH547)+1,"")</f>
        <v/>
      </c>
      <c r="AI548" s="5">
        <f t="shared" si="124"/>
        <v>0</v>
      </c>
      <c r="AK548" s="6" t="str">
        <f>IF($W548=AK$4,MAX(AK$1:AK547)+1,"")</f>
        <v/>
      </c>
      <c r="AL548" s="6" t="str">
        <f>IF($W548=AL$4,MAX(AL$1:AL547)+1,"")</f>
        <v/>
      </c>
      <c r="AM548" s="6" t="str">
        <f>IF($W548=AM$4,MAX(AM$1:AM547)+1,"")</f>
        <v/>
      </c>
      <c r="AN548" s="6" t="str">
        <f>IF($W548=AN$4,MAX(AN$1:AN547)+1,"")</f>
        <v/>
      </c>
      <c r="AO548" s="6" t="str">
        <f>IF($W548=AO$4,MAX(AO$1:AO547)+1,"")</f>
        <v/>
      </c>
      <c r="AP548" s="6" t="str">
        <f>IF($W548=AP$4,MAX(AP$1:AP547)+1,"")</f>
        <v/>
      </c>
      <c r="AQ548" s="6" t="str">
        <f>IF($W548=AQ$4,MAX(AQ$1:AQ547)+1,"")</f>
        <v/>
      </c>
      <c r="AR548" s="6" t="str">
        <f>IF($W548=AR$4,MAX(AR$1:AR547)+1,"")</f>
        <v/>
      </c>
      <c r="AS548" s="6" t="str">
        <f>IF($W548=AS$4,MAX(AS$1:AS547)+1,"")</f>
        <v/>
      </c>
      <c r="AT548" s="6" t="str">
        <f>IF($W548=AT$4,MAX(AT$1:AT547)+1,"")</f>
        <v/>
      </c>
      <c r="AU548" s="6" t="str">
        <f>IF($W548=AU$4,MAX(AU$1:AU547)+1,"")</f>
        <v/>
      </c>
      <c r="AV548" s="6" t="str">
        <f>IF($W548=AV$4,MAX(AV$1:AV547)+1,"")</f>
        <v/>
      </c>
      <c r="AW548" s="6" t="str">
        <f>IF($W548=AW$4,MAX(AW$1:AW547)+1,"")</f>
        <v/>
      </c>
      <c r="AX548" s="6" t="str">
        <f>IF($W548=AX$4,MAX(AX$1:AX547)+1,"")</f>
        <v/>
      </c>
      <c r="AY548" s="6" t="str">
        <f>IF($W548=AY$4,MAX(AY$1:AY547)+1,"")</f>
        <v/>
      </c>
      <c r="AZ548" s="6" t="str">
        <f>IF($W548=AZ$4,MAX(AZ$1:AZ547)+1,"")</f>
        <v/>
      </c>
      <c r="BA548" s="6" t="str">
        <f>IF($W548=BA$4,MAX(BA$1:BA547)+1,"")</f>
        <v/>
      </c>
      <c r="BB548" s="6" t="str">
        <f>IF($W548=BB$4,MAX(BB$1:BB547)+1,"")</f>
        <v/>
      </c>
      <c r="BC548" s="6" t="str">
        <f>IF($W548=BC$4,MAX(BC$1:BC547)+1,"")</f>
        <v/>
      </c>
      <c r="BD548" s="6" t="str">
        <f>IF($W548=BD$4,MAX(BD$1:BD547)+1,"")</f>
        <v/>
      </c>
      <c r="BE548" s="6" t="str">
        <f>IF($W548=BE$4,MAX(BE$1:BE547)+1,"")</f>
        <v/>
      </c>
      <c r="BF548" s="6" t="str">
        <f>IF($W548=BF$4,MAX(BF$1:BF547)+1,"")</f>
        <v/>
      </c>
      <c r="BG548" s="6" t="str">
        <f>IF($W548=BG$4,MAX(BG$1:BG547)+1,"")</f>
        <v/>
      </c>
      <c r="BH548" s="6" t="str">
        <f>IF($W548=BH$4,MAX(BH$1:BH547)+1,"")</f>
        <v/>
      </c>
      <c r="BI548" s="6" t="str">
        <f>IF($W548=BI$4,MAX(BI$1:BI547)+1,"")</f>
        <v/>
      </c>
      <c r="BJ548" s="6" t="str">
        <f>IF($W548=BJ$4,MAX(BJ$1:BJ547)+1,"")</f>
        <v/>
      </c>
      <c r="BK548" s="6" t="str">
        <f>IF($W548=BK$4,MAX(BK$1:BK547)+1,"")</f>
        <v/>
      </c>
      <c r="BL548" s="6" t="str">
        <f>IF($W548=BL$4,MAX(BL$1:BL547)+1,"")</f>
        <v/>
      </c>
      <c r="BM548" s="6" t="str">
        <f>IF($W548=BM$4,MAX(BM$1:BM547)+1,"")</f>
        <v/>
      </c>
      <c r="BN548" s="6" t="str">
        <f>IF($W548=BN$4,MAX(BN$1:BN547)+1,"")</f>
        <v/>
      </c>
      <c r="BO548" s="6" t="str">
        <f>IF($W548=BO$4,MAX(BO$1:BO547)+1,"")</f>
        <v/>
      </c>
      <c r="BP548" s="6" t="str">
        <f>IF($W548=BP$4,MAX(BP$1:BP547)+1,"")</f>
        <v/>
      </c>
      <c r="BQ548" s="6" t="str">
        <f>IF($W548=BQ$4,MAX(BQ$1:BQ547)+1,"")</f>
        <v/>
      </c>
      <c r="BR548" s="6" t="str">
        <f>IF($W548=BR$4,MAX(BR$1:BR547)+1,"")</f>
        <v/>
      </c>
      <c r="BS548" s="6" t="str">
        <f>IF($W548=BS$4,MAX(BS$1:BS547)+1,"")</f>
        <v/>
      </c>
      <c r="BT548" s="6" t="str">
        <f>IF($W548=BT$4,MAX(BT$1:BT547)+1,"")</f>
        <v/>
      </c>
      <c r="BU548" s="6" t="str">
        <f>IF($W548=BU$4,MAX(BU$1:BU547)+1,"")</f>
        <v/>
      </c>
      <c r="BV548" s="6" t="str">
        <f>IF($W548=BV$4,MAX(BV$1:BV547)+1,"")</f>
        <v/>
      </c>
      <c r="BW548" s="6" t="str">
        <f>IF($W548=BW$4,MAX(BW$1:BW547)+1,"")</f>
        <v/>
      </c>
      <c r="BX548" s="6" t="str">
        <f>IF($W548=BX$4,MAX(BX$1:BX547)+1,"")</f>
        <v/>
      </c>
      <c r="BY548" s="6" t="str">
        <f>IF($W548=BY$4,MAX(BY$1:BY547)+1,"")</f>
        <v/>
      </c>
      <c r="BZ548" s="6" t="str">
        <f>IF($W548=BZ$4,MAX(BZ$1:BZ547)+1,"")</f>
        <v/>
      </c>
      <c r="CA548" s="6" t="str">
        <f>IF($W548=CA$4,MAX(CA$1:CA547)+1,"")</f>
        <v/>
      </c>
      <c r="CB548" s="6" t="str">
        <f>IF($W548=CB$4,MAX(CB$1:CB547)+1,"")</f>
        <v/>
      </c>
      <c r="CC548" s="6" t="str">
        <f>IF($W548=CC$4,MAX(CC$1:CC547)+1,"")</f>
        <v/>
      </c>
      <c r="CD548" s="6" t="str">
        <f>IF($W548=CD$4,MAX(CD$1:CD547)+1,"")</f>
        <v/>
      </c>
      <c r="CE548" s="6" t="str">
        <f>IF($W548=CE$4,MAX(CE$1:CE547)+1,"")</f>
        <v/>
      </c>
      <c r="CF548" s="6" t="str">
        <f>IF($W548=CF$4,MAX(CF$1:CF547)+1,"")</f>
        <v/>
      </c>
      <c r="CG548" s="6" t="str">
        <f>IF($W548=CG$4,MAX(CG$1:CG547)+1,"")</f>
        <v/>
      </c>
      <c r="CH548" s="6" t="str">
        <f>IF($W548=CH$4,MAX(CH$1:CH547)+1,"")</f>
        <v/>
      </c>
      <c r="CI548" s="6" t="str">
        <f>IF($W548=CI$4,MAX(CI$1:CI547)+1,"")</f>
        <v/>
      </c>
      <c r="CJ548" s="6" t="str">
        <f>IF($W548=CJ$4,MAX(CJ$1:CJ547)+1,"")</f>
        <v/>
      </c>
      <c r="CK548" s="6" t="str">
        <f>IF($W548=CK$4,MAX(CK$1:CK547)+1,"")</f>
        <v/>
      </c>
      <c r="CL548" s="6" t="str">
        <f>IF($W548=CL$4,MAX(CL$1:CL547)+1,"")</f>
        <v/>
      </c>
      <c r="CM548" s="6" t="str">
        <f>IF($W548=CM$4,MAX(CM$1:CM547)+1,"")</f>
        <v/>
      </c>
      <c r="CN548" s="6" t="str">
        <f>IF($W548=CN$4,MAX(CN$1:CN547)+1,"")</f>
        <v/>
      </c>
      <c r="CO548" s="6" t="str">
        <f>IF($W548=CO$4,MAX(CO$1:CO547)+1,"")</f>
        <v/>
      </c>
      <c r="CP548" s="6" t="str">
        <f>IF($W548=CP$4,MAX(CP$1:CP547)+1,"")</f>
        <v/>
      </c>
      <c r="CQ548" s="6" t="str">
        <f>IF($W548=CQ$4,MAX(CQ$1:CQ547)+1,"")</f>
        <v/>
      </c>
      <c r="CR548" s="6" t="str">
        <f>IF($W548=CR$4,MAX(CR$1:CR547)+1,"")</f>
        <v/>
      </c>
      <c r="CS548" s="6" t="str">
        <f>IF($W548=CS$4,MAX(CS$1:CS547)+1,"")</f>
        <v/>
      </c>
      <c r="CT548" s="5">
        <f t="shared" si="125"/>
        <v>0</v>
      </c>
      <c r="CU548" s="6" t="str">
        <f t="shared" si="126"/>
        <v>1709901828718</v>
      </c>
      <c r="CV548" s="5" t="str">
        <f t="shared" si="127"/>
        <v>นาย</v>
      </c>
      <c r="CW548" s="5" t="str" cm="1">
        <f t="array" ref="CW548">RIGHT(F548,MIN(LEN(SUBSTITUTE(F548,รายชื่อนักเรียนแยกห้อง!$AD$5:$AD$8,""))))</f>
        <v>จิณะ</v>
      </c>
      <c r="CX548" s="6">
        <f t="shared" si="128"/>
        <v>0</v>
      </c>
      <c r="CY548" s="6" t="str">
        <f t="shared" si="129"/>
        <v/>
      </c>
      <c r="CZ548" s="5" t="str">
        <f t="shared" si="130"/>
        <v>มัธยมศึกษาปีที่ 4/2-0</v>
      </c>
      <c r="DA548" s="5" t="str">
        <f t="shared" si="131"/>
        <v>มัธยมศึกษาปีที่ 4/2-</v>
      </c>
      <c r="DB548" s="6" t="s">
        <v>2939</v>
      </c>
      <c r="DC548" s="6" t="str">
        <f>IF(DB548="วิทย์-คณิต (เตรียมวิศวะ)",MAX($DC$1:DC547)+1,"")</f>
        <v/>
      </c>
      <c r="DD548" s="6" t="str">
        <f>IF(DB548="วิทย์-คณิต (วิทยาศาสตร์สุขภาพ)",MAX($DD$1:DD547)+1,"")</f>
        <v/>
      </c>
      <c r="DE548" s="6">
        <f>IF(DB548="ศิลป์การจัดการธุรกิจการค้าสมัยใหม่",MAX($DE$1:DE547)+1,"")</f>
        <v>15</v>
      </c>
      <c r="DF548" s="6" t="str">
        <f>IF(DB548="ศิลป์ภาษาจีนเพื่อธุรกิจ 4.0",MAX($DF$1:DF547)+1,"")</f>
        <v/>
      </c>
      <c r="DG548" s="6" t="str">
        <f>IF(DB548="ศิลป์ภาษาอังกฤษเพื่อการสื่อสารธุรกิจ",MAX($DG$1:DG547)+1,"")</f>
        <v/>
      </c>
      <c r="DH548" s="6" t="str">
        <f>IF(DB548="นวัตกรรมการจัดการเกษตร",MAX($DH$1:DH547)+1,"")</f>
        <v/>
      </c>
      <c r="DI548" s="5">
        <f t="shared" si="132"/>
        <v>15</v>
      </c>
      <c r="DJ548" s="5" t="str">
        <f t="shared" si="133"/>
        <v>มัธยมศึกษาปีที่ 4/2-15</v>
      </c>
      <c r="DK548" s="5" t="str">
        <f t="shared" si="134"/>
        <v>ศิลป์การจัดการธุรกิจการค้าสมัยใหม่-15</v>
      </c>
      <c r="DL548" s="5" t="str">
        <f t="shared" si="135"/>
        <v>มัธยมศึกษาปีที่ 4</v>
      </c>
    </row>
    <row r="549" spans="1:116">
      <c r="A549" s="5" t="str">
        <f t="shared" si="121"/>
        <v>มัธยมศึกษาปีที่ 4/2-16</v>
      </c>
      <c r="B549" s="5" t="str">
        <f t="shared" si="122"/>
        <v>-0</v>
      </c>
      <c r="C549" s="5" t="str">
        <f t="shared" si="123"/>
        <v>ศิลป์การจัดการธุรกิจการค้าสมัยใหม่-16</v>
      </c>
      <c r="D549" s="8">
        <v>16</v>
      </c>
      <c r="E549" s="9" t="s">
        <v>1374</v>
      </c>
      <c r="F549" s="3" t="s">
        <v>2370</v>
      </c>
      <c r="G549" s="3" t="s">
        <v>1375</v>
      </c>
      <c r="H549" s="11">
        <v>1</v>
      </c>
      <c r="I549" s="11">
        <v>7</v>
      </c>
      <c r="J549" s="11">
        <v>0</v>
      </c>
      <c r="K549" s="11">
        <v>7</v>
      </c>
      <c r="L549" s="11">
        <v>7</v>
      </c>
      <c r="M549" s="11">
        <v>0</v>
      </c>
      <c r="N549" s="11">
        <v>0</v>
      </c>
      <c r="O549" s="11">
        <v>0</v>
      </c>
      <c r="P549" s="11">
        <v>1</v>
      </c>
      <c r="Q549" s="11">
        <v>6</v>
      </c>
      <c r="R549" s="11">
        <v>7</v>
      </c>
      <c r="S549" s="11">
        <v>1</v>
      </c>
      <c r="T549" s="11">
        <v>4</v>
      </c>
      <c r="U549" s="11" t="s">
        <v>310</v>
      </c>
      <c r="W549" s="6" t="str">
        <f>IF(X549="","",IF(X549=รายชื่อชมรม!$B$33,รายชื่อชมรม!$A$33,IF(X549=รายชื่อชมรม!$B$34,รายชื่อชมรม!$A$34,IF(X549=รายชื่อชมรม!$B$35,รายชื่อชมรม!$A$35,IF(X549=รายชื่อชมรม!$B$36,รายชื่อชมรม!$A$36,IF(X549=รายชื่อชมรม!$B$37,รายชื่อชมรม!$A$37,IF(X549=รายชื่อชมรม!$B$38,รายชื่อชมรม!$A$38,IF(X549=รายชื่อชมรม!$B$39,รายชื่อชมรม!$A$39,IF(X549=รายชื่อชมรม!$B$40,รายชื่อชมรม!$A$40,IF(X549=รายชื่อชมรม!$B$41,รายชื่อชมรม!$A$41,IF(X549=รายชื่อชมรม!$B$42,รายชื่อชมรม!$A$42,"-")))))))))))</f>
        <v/>
      </c>
      <c r="Y549" s="6" t="str">
        <f>IF(W549=0,"",IF(W549="-","",IF(W549="","",VLOOKUP(W549,รายชื่อชมรม!$A$3:$F$83,3,FALSE))))</f>
        <v/>
      </c>
      <c r="Z549" s="6" t="str">
        <f>IF(Y549=$Z$4,MAX(Z$1:$Z548)+1,"")</f>
        <v/>
      </c>
      <c r="AA549" s="6" t="str">
        <f>IF($Y549=AA$4,MAX(AA$1:AA548)+1,"")</f>
        <v/>
      </c>
      <c r="AB549" s="6" t="str">
        <f>IF($Y549=AB$4,MAX(AB$1:AB548)+1,"")</f>
        <v/>
      </c>
      <c r="AC549" s="6" t="str">
        <f>IF($Y549=AC$4,MAX(AC$1:AC548)+1,"")</f>
        <v/>
      </c>
      <c r="AD549" s="6" t="str">
        <f>IF($Y549=AD$4,MAX(AD$1:AD548)+1,"")</f>
        <v/>
      </c>
      <c r="AE549" s="6" t="str">
        <f>IF($Y549=AE$4,MAX(AE$1:AE548)+1,"")</f>
        <v/>
      </c>
      <c r="AF549" s="6" t="str">
        <f>IF($Y549=AF$4,MAX(AF$1:AF548)+1,"")</f>
        <v/>
      </c>
      <c r="AG549" s="6" t="str">
        <f>IF($Y549=AG$4,MAX(AG$1:AG548)+1,"")</f>
        <v/>
      </c>
      <c r="AH549" s="6" t="str">
        <f>IF($Y549=AH$4,MAX(AH$1:AH548)+1,"")</f>
        <v/>
      </c>
      <c r="AI549" s="5">
        <f t="shared" si="124"/>
        <v>0</v>
      </c>
      <c r="AK549" s="6" t="str">
        <f>IF($W549=AK$4,MAX(AK$1:AK548)+1,"")</f>
        <v/>
      </c>
      <c r="AL549" s="6" t="str">
        <f>IF($W549=AL$4,MAX(AL$1:AL548)+1,"")</f>
        <v/>
      </c>
      <c r="AM549" s="6" t="str">
        <f>IF($W549=AM$4,MAX(AM$1:AM548)+1,"")</f>
        <v/>
      </c>
      <c r="AN549" s="6" t="str">
        <f>IF($W549=AN$4,MAX(AN$1:AN548)+1,"")</f>
        <v/>
      </c>
      <c r="AO549" s="6" t="str">
        <f>IF($W549=AO$4,MAX(AO$1:AO548)+1,"")</f>
        <v/>
      </c>
      <c r="AP549" s="6" t="str">
        <f>IF($W549=AP$4,MAX(AP$1:AP548)+1,"")</f>
        <v/>
      </c>
      <c r="AQ549" s="6" t="str">
        <f>IF($W549=AQ$4,MAX(AQ$1:AQ548)+1,"")</f>
        <v/>
      </c>
      <c r="AR549" s="6" t="str">
        <f>IF($W549=AR$4,MAX(AR$1:AR548)+1,"")</f>
        <v/>
      </c>
      <c r="AS549" s="6" t="str">
        <f>IF($W549=AS$4,MAX(AS$1:AS548)+1,"")</f>
        <v/>
      </c>
      <c r="AT549" s="6" t="str">
        <f>IF($W549=AT$4,MAX(AT$1:AT548)+1,"")</f>
        <v/>
      </c>
      <c r="AU549" s="6" t="str">
        <f>IF($W549=AU$4,MAX(AU$1:AU548)+1,"")</f>
        <v/>
      </c>
      <c r="AV549" s="6" t="str">
        <f>IF($W549=AV$4,MAX(AV$1:AV548)+1,"")</f>
        <v/>
      </c>
      <c r="AW549" s="6" t="str">
        <f>IF($W549=AW$4,MAX(AW$1:AW548)+1,"")</f>
        <v/>
      </c>
      <c r="AX549" s="6" t="str">
        <f>IF($W549=AX$4,MAX(AX$1:AX548)+1,"")</f>
        <v/>
      </c>
      <c r="AY549" s="6" t="str">
        <f>IF($W549=AY$4,MAX(AY$1:AY548)+1,"")</f>
        <v/>
      </c>
      <c r="AZ549" s="6" t="str">
        <f>IF($W549=AZ$4,MAX(AZ$1:AZ548)+1,"")</f>
        <v/>
      </c>
      <c r="BA549" s="6" t="str">
        <f>IF($W549=BA$4,MAX(BA$1:BA548)+1,"")</f>
        <v/>
      </c>
      <c r="BB549" s="6" t="str">
        <f>IF($W549=BB$4,MAX(BB$1:BB548)+1,"")</f>
        <v/>
      </c>
      <c r="BC549" s="6" t="str">
        <f>IF($W549=BC$4,MAX(BC$1:BC548)+1,"")</f>
        <v/>
      </c>
      <c r="BD549" s="6" t="str">
        <f>IF($W549=BD$4,MAX(BD$1:BD548)+1,"")</f>
        <v/>
      </c>
      <c r="BE549" s="6" t="str">
        <f>IF($W549=BE$4,MAX(BE$1:BE548)+1,"")</f>
        <v/>
      </c>
      <c r="BF549" s="6" t="str">
        <f>IF($W549=BF$4,MAX(BF$1:BF548)+1,"")</f>
        <v/>
      </c>
      <c r="BG549" s="6" t="str">
        <f>IF($W549=BG$4,MAX(BG$1:BG548)+1,"")</f>
        <v/>
      </c>
      <c r="BH549" s="6" t="str">
        <f>IF($W549=BH$4,MAX(BH$1:BH548)+1,"")</f>
        <v/>
      </c>
      <c r="BI549" s="6" t="str">
        <f>IF($W549=BI$4,MAX(BI$1:BI548)+1,"")</f>
        <v/>
      </c>
      <c r="BJ549" s="6" t="str">
        <f>IF($W549=BJ$4,MAX(BJ$1:BJ548)+1,"")</f>
        <v/>
      </c>
      <c r="BK549" s="6" t="str">
        <f>IF($W549=BK$4,MAX(BK$1:BK548)+1,"")</f>
        <v/>
      </c>
      <c r="BL549" s="6" t="str">
        <f>IF($W549=BL$4,MAX(BL$1:BL548)+1,"")</f>
        <v/>
      </c>
      <c r="BM549" s="6" t="str">
        <f>IF($W549=BM$4,MAX(BM$1:BM548)+1,"")</f>
        <v/>
      </c>
      <c r="BN549" s="6" t="str">
        <f>IF($W549=BN$4,MAX(BN$1:BN548)+1,"")</f>
        <v/>
      </c>
      <c r="BO549" s="6" t="str">
        <f>IF($W549=BO$4,MAX(BO$1:BO548)+1,"")</f>
        <v/>
      </c>
      <c r="BP549" s="6" t="str">
        <f>IF($W549=BP$4,MAX(BP$1:BP548)+1,"")</f>
        <v/>
      </c>
      <c r="BQ549" s="6" t="str">
        <f>IF($W549=BQ$4,MAX(BQ$1:BQ548)+1,"")</f>
        <v/>
      </c>
      <c r="BR549" s="6" t="str">
        <f>IF($W549=BR$4,MAX(BR$1:BR548)+1,"")</f>
        <v/>
      </c>
      <c r="BS549" s="6" t="str">
        <f>IF($W549=BS$4,MAX(BS$1:BS548)+1,"")</f>
        <v/>
      </c>
      <c r="BT549" s="6" t="str">
        <f>IF($W549=BT$4,MAX(BT$1:BT548)+1,"")</f>
        <v/>
      </c>
      <c r="BU549" s="6" t="str">
        <f>IF($W549=BU$4,MAX(BU$1:BU548)+1,"")</f>
        <v/>
      </c>
      <c r="BV549" s="6" t="str">
        <f>IF($W549=BV$4,MAX(BV$1:BV548)+1,"")</f>
        <v/>
      </c>
      <c r="BW549" s="6" t="str">
        <f>IF($W549=BW$4,MAX(BW$1:BW548)+1,"")</f>
        <v/>
      </c>
      <c r="BX549" s="6" t="str">
        <f>IF($W549=BX$4,MAX(BX$1:BX548)+1,"")</f>
        <v/>
      </c>
      <c r="BY549" s="6" t="str">
        <f>IF($W549=BY$4,MAX(BY$1:BY548)+1,"")</f>
        <v/>
      </c>
      <c r="BZ549" s="6" t="str">
        <f>IF($W549=BZ$4,MAX(BZ$1:BZ548)+1,"")</f>
        <v/>
      </c>
      <c r="CA549" s="6" t="str">
        <f>IF($W549=CA$4,MAX(CA$1:CA548)+1,"")</f>
        <v/>
      </c>
      <c r="CB549" s="6" t="str">
        <f>IF($W549=CB$4,MAX(CB$1:CB548)+1,"")</f>
        <v/>
      </c>
      <c r="CC549" s="6" t="str">
        <f>IF($W549=CC$4,MAX(CC$1:CC548)+1,"")</f>
        <v/>
      </c>
      <c r="CD549" s="6" t="str">
        <f>IF($W549=CD$4,MAX(CD$1:CD548)+1,"")</f>
        <v/>
      </c>
      <c r="CE549" s="6" t="str">
        <f>IF($W549=CE$4,MAX(CE$1:CE548)+1,"")</f>
        <v/>
      </c>
      <c r="CF549" s="6" t="str">
        <f>IF($W549=CF$4,MAX(CF$1:CF548)+1,"")</f>
        <v/>
      </c>
      <c r="CG549" s="6" t="str">
        <f>IF($W549=CG$4,MAX(CG$1:CG548)+1,"")</f>
        <v/>
      </c>
      <c r="CH549" s="6" t="str">
        <f>IF($W549=CH$4,MAX(CH$1:CH548)+1,"")</f>
        <v/>
      </c>
      <c r="CI549" s="6" t="str">
        <f>IF($W549=CI$4,MAX(CI$1:CI548)+1,"")</f>
        <v/>
      </c>
      <c r="CJ549" s="6" t="str">
        <f>IF($W549=CJ$4,MAX(CJ$1:CJ548)+1,"")</f>
        <v/>
      </c>
      <c r="CK549" s="6" t="str">
        <f>IF($W549=CK$4,MAX(CK$1:CK548)+1,"")</f>
        <v/>
      </c>
      <c r="CL549" s="6" t="str">
        <f>IF($W549=CL$4,MAX(CL$1:CL548)+1,"")</f>
        <v/>
      </c>
      <c r="CM549" s="6" t="str">
        <f>IF($W549=CM$4,MAX(CM$1:CM548)+1,"")</f>
        <v/>
      </c>
      <c r="CN549" s="6" t="str">
        <f>IF($W549=CN$4,MAX(CN$1:CN548)+1,"")</f>
        <v/>
      </c>
      <c r="CO549" s="6" t="str">
        <f>IF($W549=CO$4,MAX(CO$1:CO548)+1,"")</f>
        <v/>
      </c>
      <c r="CP549" s="6" t="str">
        <f>IF($W549=CP$4,MAX(CP$1:CP548)+1,"")</f>
        <v/>
      </c>
      <c r="CQ549" s="6" t="str">
        <f>IF($W549=CQ$4,MAX(CQ$1:CQ548)+1,"")</f>
        <v/>
      </c>
      <c r="CR549" s="6" t="str">
        <f>IF($W549=CR$4,MAX(CR$1:CR548)+1,"")</f>
        <v/>
      </c>
      <c r="CS549" s="6" t="str">
        <f>IF($W549=CS$4,MAX(CS$1:CS548)+1,"")</f>
        <v/>
      </c>
      <c r="CT549" s="5">
        <f t="shared" si="125"/>
        <v>0</v>
      </c>
      <c r="CU549" s="6" t="str">
        <f t="shared" si="126"/>
        <v>1707700016714</v>
      </c>
      <c r="CV549" s="5" t="str">
        <f t="shared" si="127"/>
        <v>นางสาว</v>
      </c>
      <c r="CW549" s="5" t="str" cm="1">
        <f t="array" ref="CW549">RIGHT(F549,MIN(LEN(SUBSTITUTE(F549,รายชื่อนักเรียนแยกห้อง!$AD$5:$AD$8,""))))</f>
        <v>พิณรัตน์</v>
      </c>
      <c r="CX549" s="6" t="str">
        <f t="shared" si="128"/>
        <v/>
      </c>
      <c r="CY549" s="6">
        <f t="shared" si="129"/>
        <v>0</v>
      </c>
      <c r="CZ549" s="5" t="str">
        <f t="shared" si="130"/>
        <v>มัธยมศึกษาปีที่ 4/2-</v>
      </c>
      <c r="DA549" s="5" t="str">
        <f t="shared" si="131"/>
        <v>มัธยมศึกษาปีที่ 4/2-0</v>
      </c>
      <c r="DB549" s="6" t="s">
        <v>2939</v>
      </c>
      <c r="DC549" s="6" t="str">
        <f>IF(DB549="วิทย์-คณิต (เตรียมวิศวะ)",MAX($DC$1:DC548)+1,"")</f>
        <v/>
      </c>
      <c r="DD549" s="6" t="str">
        <f>IF(DB549="วิทย์-คณิต (วิทยาศาสตร์สุขภาพ)",MAX($DD$1:DD548)+1,"")</f>
        <v/>
      </c>
      <c r="DE549" s="6">
        <f>IF(DB549="ศิลป์การจัดการธุรกิจการค้าสมัยใหม่",MAX($DE$1:DE548)+1,"")</f>
        <v>16</v>
      </c>
      <c r="DF549" s="6" t="str">
        <f>IF(DB549="ศิลป์ภาษาจีนเพื่อธุรกิจ 4.0",MAX($DF$1:DF548)+1,"")</f>
        <v/>
      </c>
      <c r="DG549" s="6" t="str">
        <f>IF(DB549="ศิลป์ภาษาอังกฤษเพื่อการสื่อสารธุรกิจ",MAX($DG$1:DG548)+1,"")</f>
        <v/>
      </c>
      <c r="DH549" s="6" t="str">
        <f>IF(DB549="นวัตกรรมการจัดการเกษตร",MAX($DH$1:DH548)+1,"")</f>
        <v/>
      </c>
      <c r="DI549" s="5">
        <f t="shared" si="132"/>
        <v>16</v>
      </c>
      <c r="DJ549" s="5" t="str">
        <f t="shared" si="133"/>
        <v>มัธยมศึกษาปีที่ 4/2-16</v>
      </c>
      <c r="DK549" s="5" t="str">
        <f t="shared" si="134"/>
        <v>ศิลป์การจัดการธุรกิจการค้าสมัยใหม่-16</v>
      </c>
      <c r="DL549" s="5" t="str">
        <f t="shared" si="135"/>
        <v>มัธยมศึกษาปีที่ 4</v>
      </c>
    </row>
    <row r="550" spans="1:116">
      <c r="A550" s="5" t="str">
        <f t="shared" si="121"/>
        <v>มัธยมศึกษาปีที่ 4/2-17</v>
      </c>
      <c r="B550" s="5" t="str">
        <f t="shared" si="122"/>
        <v>ช68403-7</v>
      </c>
      <c r="C550" s="5" t="str">
        <f t="shared" si="123"/>
        <v>ศิลป์การจัดการธุรกิจการค้าสมัยใหม่-17</v>
      </c>
      <c r="D550" s="8">
        <v>17</v>
      </c>
      <c r="E550" s="9" t="s">
        <v>1291</v>
      </c>
      <c r="F550" s="3" t="s">
        <v>2359</v>
      </c>
      <c r="G550" s="3" t="s">
        <v>1292</v>
      </c>
      <c r="H550" s="11">
        <v>1</v>
      </c>
      <c r="I550" s="11">
        <v>7</v>
      </c>
      <c r="J550" s="11">
        <v>0</v>
      </c>
      <c r="K550" s="11">
        <v>9</v>
      </c>
      <c r="L550" s="11">
        <v>9</v>
      </c>
      <c r="M550" s="11">
        <v>0</v>
      </c>
      <c r="N550" s="11">
        <v>1</v>
      </c>
      <c r="O550" s="11">
        <v>8</v>
      </c>
      <c r="P550" s="11">
        <v>1</v>
      </c>
      <c r="Q550" s="11">
        <v>2</v>
      </c>
      <c r="R550" s="11">
        <v>7</v>
      </c>
      <c r="S550" s="11">
        <v>3</v>
      </c>
      <c r="T550" s="11">
        <v>1</v>
      </c>
      <c r="U550" s="11" t="s">
        <v>310</v>
      </c>
      <c r="W550" s="6" t="str">
        <f>IF(X550="","",IF(X550=รายชื่อชมรม!$B$33,รายชื่อชมรม!$A$33,IF(X550=รายชื่อชมรม!$B$34,รายชื่อชมรม!$A$34,IF(X550=รายชื่อชมรม!$B$35,รายชื่อชมรม!$A$35,IF(X550=รายชื่อชมรม!$B$36,รายชื่อชมรม!$A$36,IF(X550=รายชื่อชมรม!$B$37,รายชื่อชมรม!$A$37,IF(X550=รายชื่อชมรม!$B$38,รายชื่อชมรม!$A$38,IF(X550=รายชื่อชมรม!$B$39,รายชื่อชมรม!$A$39,IF(X550=รายชื่อชมรม!$B$40,รายชื่อชมรม!$A$40,IF(X550=รายชื่อชมรม!$B$41,รายชื่อชมรม!$A$41,IF(X550=รายชื่อชมรม!$B$42,รายชื่อชมรม!$A$42,"-")))))))))))</f>
        <v>ช68403</v>
      </c>
      <c r="X550" s="6" t="s">
        <v>2313</v>
      </c>
      <c r="Y550" s="6" t="str">
        <f>IF(W550=0,"",IF(W550="-","",IF(W550="","",VLOOKUP(W550,รายชื่อชมรม!$A$3:$F$83,3,FALSE))))</f>
        <v>นายวสันต์  แสงรัตนกูล</v>
      </c>
      <c r="Z550" s="6" t="str">
        <f>IF(Y550=$Z$4,MAX(Z$1:$Z549)+1,"")</f>
        <v/>
      </c>
      <c r="AA550" s="6" t="str">
        <f>IF($Y550=AA$4,MAX(AA$1:AA549)+1,"")</f>
        <v/>
      </c>
      <c r="AB550" s="6" t="str">
        <f>IF($Y550=AB$4,MAX(AB$1:AB549)+1,"")</f>
        <v/>
      </c>
      <c r="AC550" s="6" t="str">
        <f>IF($Y550=AC$4,MAX(AC$1:AC549)+1,"")</f>
        <v/>
      </c>
      <c r="AD550" s="6" t="str">
        <f>IF($Y550=AD$4,MAX(AD$1:AD549)+1,"")</f>
        <v/>
      </c>
      <c r="AE550" s="6" t="str">
        <f>IF($Y550=AE$4,MAX(AE$1:AE549)+1,"")</f>
        <v/>
      </c>
      <c r="AF550" s="6" t="str">
        <f>IF($Y550=AF$4,MAX(AF$1:AF549)+1,"")</f>
        <v/>
      </c>
      <c r="AG550" s="6" t="str">
        <f>IF($Y550=AG$4,MAX(AG$1:AG549)+1,"")</f>
        <v/>
      </c>
      <c r="AH550" s="6" t="str">
        <f>IF($Y550=AH$4,MAX(AH$1:AH549)+1,"")</f>
        <v/>
      </c>
      <c r="AI550" s="5">
        <f t="shared" si="124"/>
        <v>0</v>
      </c>
      <c r="AK550" s="6" t="str">
        <f>IF($W550=AK$4,MAX(AK$1:AK549)+1,"")</f>
        <v/>
      </c>
      <c r="AL550" s="6" t="str">
        <f>IF($W550=AL$4,MAX(AL$1:AL549)+1,"")</f>
        <v/>
      </c>
      <c r="AM550" s="6" t="str">
        <f>IF($W550=AM$4,MAX(AM$1:AM549)+1,"")</f>
        <v/>
      </c>
      <c r="AN550" s="6" t="str">
        <f>IF($W550=AN$4,MAX(AN$1:AN549)+1,"")</f>
        <v/>
      </c>
      <c r="AO550" s="6" t="str">
        <f>IF($W550=AO$4,MAX(AO$1:AO549)+1,"")</f>
        <v/>
      </c>
      <c r="AP550" s="6" t="str">
        <f>IF($W550=AP$4,MAX(AP$1:AP549)+1,"")</f>
        <v/>
      </c>
      <c r="AQ550" s="6" t="str">
        <f>IF($W550=AQ$4,MAX(AQ$1:AQ549)+1,"")</f>
        <v/>
      </c>
      <c r="AR550" s="6" t="str">
        <f>IF($W550=AR$4,MAX(AR$1:AR549)+1,"")</f>
        <v/>
      </c>
      <c r="AS550" s="6" t="str">
        <f>IF($W550=AS$4,MAX(AS$1:AS549)+1,"")</f>
        <v/>
      </c>
      <c r="AT550" s="6" t="str">
        <f>IF($W550=AT$4,MAX(AT$1:AT549)+1,"")</f>
        <v/>
      </c>
      <c r="AU550" s="6" t="str">
        <f>IF($W550=AU$4,MAX(AU$1:AU549)+1,"")</f>
        <v/>
      </c>
      <c r="AV550" s="6" t="str">
        <f>IF($W550=AV$4,MAX(AV$1:AV549)+1,"")</f>
        <v/>
      </c>
      <c r="AW550" s="6" t="str">
        <f>IF($W550=AW$4,MAX(AW$1:AW549)+1,"")</f>
        <v/>
      </c>
      <c r="AX550" s="6" t="str">
        <f>IF($W550=AX$4,MAX(AX$1:AX549)+1,"")</f>
        <v/>
      </c>
      <c r="AY550" s="6" t="str">
        <f>IF($W550=AY$4,MAX(AY$1:AY549)+1,"")</f>
        <v/>
      </c>
      <c r="AZ550" s="6" t="str">
        <f>IF($W550=AZ$4,MAX(AZ$1:AZ549)+1,"")</f>
        <v/>
      </c>
      <c r="BA550" s="6" t="str">
        <f>IF($W550=BA$4,MAX(BA$1:BA549)+1,"")</f>
        <v/>
      </c>
      <c r="BB550" s="6" t="str">
        <f>IF($W550=BB$4,MAX(BB$1:BB549)+1,"")</f>
        <v/>
      </c>
      <c r="BC550" s="6" t="str">
        <f>IF($W550=BC$4,MAX(BC$1:BC549)+1,"")</f>
        <v/>
      </c>
      <c r="BD550" s="6" t="str">
        <f>IF($W550=BD$4,MAX(BD$1:BD549)+1,"")</f>
        <v/>
      </c>
      <c r="BE550" s="6" t="str">
        <f>IF($W550=BE$4,MAX(BE$1:BE549)+1,"")</f>
        <v/>
      </c>
      <c r="BF550" s="6" t="str">
        <f>IF($W550=BF$4,MAX(BF$1:BF549)+1,"")</f>
        <v/>
      </c>
      <c r="BG550" s="6" t="str">
        <f>IF($W550=BG$4,MAX(BG$1:BG549)+1,"")</f>
        <v/>
      </c>
      <c r="BH550" s="6" t="str">
        <f>IF($W550=BH$4,MAX(BH$1:BH549)+1,"")</f>
        <v/>
      </c>
      <c r="BI550" s="6" t="str">
        <f>IF($W550=BI$4,MAX(BI$1:BI549)+1,"")</f>
        <v/>
      </c>
      <c r="BJ550" s="6" t="str">
        <f>IF($W550=BJ$4,MAX(BJ$1:BJ549)+1,"")</f>
        <v/>
      </c>
      <c r="BK550" s="6" t="str">
        <f>IF($W550=BK$4,MAX(BK$1:BK549)+1,"")</f>
        <v/>
      </c>
      <c r="BL550" s="6" t="str">
        <f>IF($W550=BL$4,MAX(BL$1:BL549)+1,"")</f>
        <v/>
      </c>
      <c r="BM550" s="6" t="str">
        <f>IF($W550=BM$4,MAX(BM$1:BM549)+1,"")</f>
        <v/>
      </c>
      <c r="BN550" s="6" t="str">
        <f>IF($W550=BN$4,MAX(BN$1:BN549)+1,"")</f>
        <v/>
      </c>
      <c r="BO550" s="6" t="str">
        <f>IF($W550=BO$4,MAX(BO$1:BO549)+1,"")</f>
        <v/>
      </c>
      <c r="BP550" s="6" t="str">
        <f>IF($W550=BP$4,MAX(BP$1:BP549)+1,"")</f>
        <v/>
      </c>
      <c r="BQ550" s="6" t="str">
        <f>IF($W550=BQ$4,MAX(BQ$1:BQ549)+1,"")</f>
        <v/>
      </c>
      <c r="BR550" s="6">
        <f>IF($W550=BR$4,MAX(BR$1:BR549)+1,"")</f>
        <v>7</v>
      </c>
      <c r="BS550" s="6" t="str">
        <f>IF($W550=BS$4,MAX(BS$1:BS549)+1,"")</f>
        <v/>
      </c>
      <c r="BT550" s="6" t="str">
        <f>IF($W550=BT$4,MAX(BT$1:BT549)+1,"")</f>
        <v/>
      </c>
      <c r="BU550" s="6" t="str">
        <f>IF($W550=BU$4,MAX(BU$1:BU549)+1,"")</f>
        <v/>
      </c>
      <c r="BV550" s="6" t="str">
        <f>IF($W550=BV$4,MAX(BV$1:BV549)+1,"")</f>
        <v/>
      </c>
      <c r="BW550" s="6" t="str">
        <f>IF($W550=BW$4,MAX(BW$1:BW549)+1,"")</f>
        <v/>
      </c>
      <c r="BX550" s="6" t="str">
        <f>IF($W550=BX$4,MAX(BX$1:BX549)+1,"")</f>
        <v/>
      </c>
      <c r="BY550" s="6" t="str">
        <f>IF($W550=BY$4,MAX(BY$1:BY549)+1,"")</f>
        <v/>
      </c>
      <c r="BZ550" s="6" t="str">
        <f>IF($W550=BZ$4,MAX(BZ$1:BZ549)+1,"")</f>
        <v/>
      </c>
      <c r="CA550" s="6" t="str">
        <f>IF($W550=CA$4,MAX(CA$1:CA549)+1,"")</f>
        <v/>
      </c>
      <c r="CB550" s="6" t="str">
        <f>IF($W550=CB$4,MAX(CB$1:CB549)+1,"")</f>
        <v/>
      </c>
      <c r="CC550" s="6" t="str">
        <f>IF($W550=CC$4,MAX(CC$1:CC549)+1,"")</f>
        <v/>
      </c>
      <c r="CD550" s="6" t="str">
        <f>IF($W550=CD$4,MAX(CD$1:CD549)+1,"")</f>
        <v/>
      </c>
      <c r="CE550" s="6" t="str">
        <f>IF($W550=CE$4,MAX(CE$1:CE549)+1,"")</f>
        <v/>
      </c>
      <c r="CF550" s="6" t="str">
        <f>IF($W550=CF$4,MAX(CF$1:CF549)+1,"")</f>
        <v/>
      </c>
      <c r="CG550" s="6" t="str">
        <f>IF($W550=CG$4,MAX(CG$1:CG549)+1,"")</f>
        <v/>
      </c>
      <c r="CH550" s="6" t="str">
        <f>IF($W550=CH$4,MAX(CH$1:CH549)+1,"")</f>
        <v/>
      </c>
      <c r="CI550" s="6" t="str">
        <f>IF($W550=CI$4,MAX(CI$1:CI549)+1,"")</f>
        <v/>
      </c>
      <c r="CJ550" s="6" t="str">
        <f>IF($W550=CJ$4,MAX(CJ$1:CJ549)+1,"")</f>
        <v/>
      </c>
      <c r="CK550" s="6" t="str">
        <f>IF($W550=CK$4,MAX(CK$1:CK549)+1,"")</f>
        <v/>
      </c>
      <c r="CL550" s="6" t="str">
        <f>IF($W550=CL$4,MAX(CL$1:CL549)+1,"")</f>
        <v/>
      </c>
      <c r="CM550" s="6" t="str">
        <f>IF($W550=CM$4,MAX(CM$1:CM549)+1,"")</f>
        <v/>
      </c>
      <c r="CN550" s="6" t="str">
        <f>IF($W550=CN$4,MAX(CN$1:CN549)+1,"")</f>
        <v/>
      </c>
      <c r="CO550" s="6" t="str">
        <f>IF($W550=CO$4,MAX(CO$1:CO549)+1,"")</f>
        <v/>
      </c>
      <c r="CP550" s="6" t="str">
        <f>IF($W550=CP$4,MAX(CP$1:CP549)+1,"")</f>
        <v/>
      </c>
      <c r="CQ550" s="6" t="str">
        <f>IF($W550=CQ$4,MAX(CQ$1:CQ549)+1,"")</f>
        <v/>
      </c>
      <c r="CR550" s="6" t="str">
        <f>IF($W550=CR$4,MAX(CR$1:CR549)+1,"")</f>
        <v/>
      </c>
      <c r="CS550" s="6" t="str">
        <f>IF($W550=CS$4,MAX(CS$1:CS549)+1,"")</f>
        <v/>
      </c>
      <c r="CT550" s="5">
        <f t="shared" si="125"/>
        <v>7</v>
      </c>
      <c r="CU550" s="6" t="str">
        <f t="shared" si="126"/>
        <v>1709901812731</v>
      </c>
      <c r="CV550" s="5" t="str">
        <f t="shared" si="127"/>
        <v>นางสาว</v>
      </c>
      <c r="CW550" s="5" t="str" cm="1">
        <f t="array" ref="CW550">RIGHT(F550,MIN(LEN(SUBSTITUTE(F550,รายชื่อนักเรียนแยกห้อง!$AD$5:$AD$8,""))))</f>
        <v>สังวุตา</v>
      </c>
      <c r="CX550" s="6" t="str">
        <f t="shared" si="128"/>
        <v/>
      </c>
      <c r="CY550" s="6">
        <f t="shared" si="129"/>
        <v>0</v>
      </c>
      <c r="CZ550" s="5" t="str">
        <f t="shared" si="130"/>
        <v>มัธยมศึกษาปีที่ 4/2-</v>
      </c>
      <c r="DA550" s="5" t="str">
        <f t="shared" si="131"/>
        <v>มัธยมศึกษาปีที่ 4/2-0</v>
      </c>
      <c r="DB550" s="6" t="s">
        <v>2939</v>
      </c>
      <c r="DC550" s="6" t="str">
        <f>IF(DB550="วิทย์-คณิต (เตรียมวิศวะ)",MAX($DC$1:DC549)+1,"")</f>
        <v/>
      </c>
      <c r="DD550" s="6" t="str">
        <f>IF(DB550="วิทย์-คณิต (วิทยาศาสตร์สุขภาพ)",MAX($DD$1:DD549)+1,"")</f>
        <v/>
      </c>
      <c r="DE550" s="6">
        <f>IF(DB550="ศิลป์การจัดการธุรกิจการค้าสมัยใหม่",MAX($DE$1:DE549)+1,"")</f>
        <v>17</v>
      </c>
      <c r="DF550" s="6" t="str">
        <f>IF(DB550="ศิลป์ภาษาจีนเพื่อธุรกิจ 4.0",MAX($DF$1:DF549)+1,"")</f>
        <v/>
      </c>
      <c r="DG550" s="6" t="str">
        <f>IF(DB550="ศิลป์ภาษาอังกฤษเพื่อการสื่อสารธุรกิจ",MAX($DG$1:DG549)+1,"")</f>
        <v/>
      </c>
      <c r="DH550" s="6" t="str">
        <f>IF(DB550="นวัตกรรมการจัดการเกษตร",MAX($DH$1:DH549)+1,"")</f>
        <v/>
      </c>
      <c r="DI550" s="5">
        <f t="shared" si="132"/>
        <v>17</v>
      </c>
      <c r="DJ550" s="5" t="str">
        <f t="shared" si="133"/>
        <v>มัธยมศึกษาปีที่ 4/2-17</v>
      </c>
      <c r="DK550" s="5" t="str">
        <f t="shared" si="134"/>
        <v>ศิลป์การจัดการธุรกิจการค้าสมัยใหม่-17</v>
      </c>
      <c r="DL550" s="5" t="str">
        <f t="shared" si="135"/>
        <v>มัธยมศึกษาปีที่ 4</v>
      </c>
    </row>
    <row r="551" spans="1:116">
      <c r="A551" s="5" t="str">
        <f t="shared" si="121"/>
        <v>มัธยมศึกษาปีที่ 4/2-18</v>
      </c>
      <c r="B551" s="5" t="str">
        <f t="shared" si="122"/>
        <v>ช68402-3</v>
      </c>
      <c r="C551" s="5" t="str">
        <f t="shared" si="123"/>
        <v>ศิลป์การจัดการธุรกิจการค้าสมัยใหม่-18</v>
      </c>
      <c r="D551" s="8">
        <v>18</v>
      </c>
      <c r="E551" s="9" t="s">
        <v>1380</v>
      </c>
      <c r="F551" s="3" t="s">
        <v>2201</v>
      </c>
      <c r="G551" s="3" t="s">
        <v>1381</v>
      </c>
      <c r="H551" s="11">
        <v>1</v>
      </c>
      <c r="I551" s="11">
        <v>7</v>
      </c>
      <c r="J551" s="11">
        <v>0</v>
      </c>
      <c r="K551" s="11">
        <v>9</v>
      </c>
      <c r="L551" s="11">
        <v>9</v>
      </c>
      <c r="M551" s="11">
        <v>0</v>
      </c>
      <c r="N551" s="11">
        <v>1</v>
      </c>
      <c r="O551" s="11">
        <v>7</v>
      </c>
      <c r="P551" s="11">
        <v>9</v>
      </c>
      <c r="Q551" s="11">
        <v>5</v>
      </c>
      <c r="R551" s="11">
        <v>6</v>
      </c>
      <c r="S551" s="11">
        <v>6</v>
      </c>
      <c r="T551" s="11">
        <v>6</v>
      </c>
      <c r="U551" s="11" t="s">
        <v>310</v>
      </c>
      <c r="W551" s="6" t="str">
        <f>IF(X551="","",IF(X551=รายชื่อชมรม!$B$33,รายชื่อชมรม!$A$33,IF(X551=รายชื่อชมรม!$B$34,รายชื่อชมรม!$A$34,IF(X551=รายชื่อชมรม!$B$35,รายชื่อชมรม!$A$35,IF(X551=รายชื่อชมรม!$B$36,รายชื่อชมรม!$A$36,IF(X551=รายชื่อชมรม!$B$37,รายชื่อชมรม!$A$37,IF(X551=รายชื่อชมรม!$B$38,รายชื่อชมรม!$A$38,IF(X551=รายชื่อชมรม!$B$39,รายชื่อชมรม!$A$39,IF(X551=รายชื่อชมรม!$B$40,รายชื่อชมรม!$A$40,IF(X551=รายชื่อชมรม!$B$41,รายชื่อชมรม!$A$41,IF(X551=รายชื่อชมรม!$B$42,รายชื่อชมรม!$A$42,"-")))))))))))</f>
        <v>ช68402</v>
      </c>
      <c r="X551" s="6" t="s">
        <v>1398</v>
      </c>
      <c r="Y551" s="6" t="str">
        <f>IF(W551=0,"",IF(W551="-","",IF(W551="","",VLOOKUP(W551,รายชื่อชมรม!$A$3:$F$83,3,FALSE))))</f>
        <v>นายณฤริท  วิชรัจจ์</v>
      </c>
      <c r="Z551" s="6" t="str">
        <f>IF(Y551=$Z$4,MAX(Z$1:$Z550)+1,"")</f>
        <v/>
      </c>
      <c r="AA551" s="6" t="str">
        <f>IF($Y551=AA$4,MAX(AA$1:AA550)+1,"")</f>
        <v/>
      </c>
      <c r="AB551" s="6" t="str">
        <f>IF($Y551=AB$4,MAX(AB$1:AB550)+1,"")</f>
        <v/>
      </c>
      <c r="AC551" s="6" t="str">
        <f>IF($Y551=AC$4,MAX(AC$1:AC550)+1,"")</f>
        <v/>
      </c>
      <c r="AD551" s="6" t="str">
        <f>IF($Y551=AD$4,MAX(AD$1:AD550)+1,"")</f>
        <v/>
      </c>
      <c r="AE551" s="6" t="str">
        <f>IF($Y551=AE$4,MAX(AE$1:AE550)+1,"")</f>
        <v/>
      </c>
      <c r="AF551" s="6" t="str">
        <f>IF($Y551=AF$4,MAX(AF$1:AF550)+1,"")</f>
        <v/>
      </c>
      <c r="AG551" s="6" t="str">
        <f>IF($Y551=AG$4,MAX(AG$1:AG550)+1,"")</f>
        <v/>
      </c>
      <c r="AH551" s="6" t="str">
        <f>IF($Y551=AH$4,MAX(AH$1:AH550)+1,"")</f>
        <v/>
      </c>
      <c r="AI551" s="5">
        <f t="shared" si="124"/>
        <v>0</v>
      </c>
      <c r="AK551" s="6" t="str">
        <f>IF($W551=AK$4,MAX(AK$1:AK550)+1,"")</f>
        <v/>
      </c>
      <c r="AL551" s="6" t="str">
        <f>IF($W551=AL$4,MAX(AL$1:AL550)+1,"")</f>
        <v/>
      </c>
      <c r="AM551" s="6" t="str">
        <f>IF($W551=AM$4,MAX(AM$1:AM550)+1,"")</f>
        <v/>
      </c>
      <c r="AN551" s="6" t="str">
        <f>IF($W551=AN$4,MAX(AN$1:AN550)+1,"")</f>
        <v/>
      </c>
      <c r="AO551" s="6" t="str">
        <f>IF($W551=AO$4,MAX(AO$1:AO550)+1,"")</f>
        <v/>
      </c>
      <c r="AP551" s="6" t="str">
        <f>IF($W551=AP$4,MAX(AP$1:AP550)+1,"")</f>
        <v/>
      </c>
      <c r="AQ551" s="6" t="str">
        <f>IF($W551=AQ$4,MAX(AQ$1:AQ550)+1,"")</f>
        <v/>
      </c>
      <c r="AR551" s="6" t="str">
        <f>IF($W551=AR$4,MAX(AR$1:AR550)+1,"")</f>
        <v/>
      </c>
      <c r="AS551" s="6" t="str">
        <f>IF($W551=AS$4,MAX(AS$1:AS550)+1,"")</f>
        <v/>
      </c>
      <c r="AT551" s="6" t="str">
        <f>IF($W551=AT$4,MAX(AT$1:AT550)+1,"")</f>
        <v/>
      </c>
      <c r="AU551" s="6" t="str">
        <f>IF($W551=AU$4,MAX(AU$1:AU550)+1,"")</f>
        <v/>
      </c>
      <c r="AV551" s="6" t="str">
        <f>IF($W551=AV$4,MAX(AV$1:AV550)+1,"")</f>
        <v/>
      </c>
      <c r="AW551" s="6" t="str">
        <f>IF($W551=AW$4,MAX(AW$1:AW550)+1,"")</f>
        <v/>
      </c>
      <c r="AX551" s="6" t="str">
        <f>IF($W551=AX$4,MAX(AX$1:AX550)+1,"")</f>
        <v/>
      </c>
      <c r="AY551" s="6" t="str">
        <f>IF($W551=AY$4,MAX(AY$1:AY550)+1,"")</f>
        <v/>
      </c>
      <c r="AZ551" s="6" t="str">
        <f>IF($W551=AZ$4,MAX(AZ$1:AZ550)+1,"")</f>
        <v/>
      </c>
      <c r="BA551" s="6" t="str">
        <f>IF($W551=BA$4,MAX(BA$1:BA550)+1,"")</f>
        <v/>
      </c>
      <c r="BB551" s="6" t="str">
        <f>IF($W551=BB$4,MAX(BB$1:BB550)+1,"")</f>
        <v/>
      </c>
      <c r="BC551" s="6" t="str">
        <f>IF($W551=BC$4,MAX(BC$1:BC550)+1,"")</f>
        <v/>
      </c>
      <c r="BD551" s="6" t="str">
        <f>IF($W551=BD$4,MAX(BD$1:BD550)+1,"")</f>
        <v/>
      </c>
      <c r="BE551" s="6" t="str">
        <f>IF($W551=BE$4,MAX(BE$1:BE550)+1,"")</f>
        <v/>
      </c>
      <c r="BF551" s="6" t="str">
        <f>IF($W551=BF$4,MAX(BF$1:BF550)+1,"")</f>
        <v/>
      </c>
      <c r="BG551" s="6" t="str">
        <f>IF($W551=BG$4,MAX(BG$1:BG550)+1,"")</f>
        <v/>
      </c>
      <c r="BH551" s="6" t="str">
        <f>IF($W551=BH$4,MAX(BH$1:BH550)+1,"")</f>
        <v/>
      </c>
      <c r="BI551" s="6" t="str">
        <f>IF($W551=BI$4,MAX(BI$1:BI550)+1,"")</f>
        <v/>
      </c>
      <c r="BJ551" s="6" t="str">
        <f>IF($W551=BJ$4,MAX(BJ$1:BJ550)+1,"")</f>
        <v/>
      </c>
      <c r="BK551" s="6" t="str">
        <f>IF($W551=BK$4,MAX(BK$1:BK550)+1,"")</f>
        <v/>
      </c>
      <c r="BL551" s="6" t="str">
        <f>IF($W551=BL$4,MAX(BL$1:BL550)+1,"")</f>
        <v/>
      </c>
      <c r="BM551" s="6" t="str">
        <f>IF($W551=BM$4,MAX(BM$1:BM550)+1,"")</f>
        <v/>
      </c>
      <c r="BN551" s="6" t="str">
        <f>IF($W551=BN$4,MAX(BN$1:BN550)+1,"")</f>
        <v/>
      </c>
      <c r="BO551" s="6" t="str">
        <f>IF($W551=BO$4,MAX(BO$1:BO550)+1,"")</f>
        <v/>
      </c>
      <c r="BP551" s="6" t="str">
        <f>IF($W551=BP$4,MAX(BP$1:BP550)+1,"")</f>
        <v/>
      </c>
      <c r="BQ551" s="6">
        <f>IF($W551=BQ$4,MAX(BQ$1:BQ550)+1,"")</f>
        <v>3</v>
      </c>
      <c r="BR551" s="6" t="str">
        <f>IF($W551=BR$4,MAX(BR$1:BR550)+1,"")</f>
        <v/>
      </c>
      <c r="BS551" s="6" t="str">
        <f>IF($W551=BS$4,MAX(BS$1:BS550)+1,"")</f>
        <v/>
      </c>
      <c r="BT551" s="6" t="str">
        <f>IF($W551=BT$4,MAX(BT$1:BT550)+1,"")</f>
        <v/>
      </c>
      <c r="BU551" s="6" t="str">
        <f>IF($W551=BU$4,MAX(BU$1:BU550)+1,"")</f>
        <v/>
      </c>
      <c r="BV551" s="6" t="str">
        <f>IF($W551=BV$4,MAX(BV$1:BV550)+1,"")</f>
        <v/>
      </c>
      <c r="BW551" s="6" t="str">
        <f>IF($W551=BW$4,MAX(BW$1:BW550)+1,"")</f>
        <v/>
      </c>
      <c r="BX551" s="6" t="str">
        <f>IF($W551=BX$4,MAX(BX$1:BX550)+1,"")</f>
        <v/>
      </c>
      <c r="BY551" s="6" t="str">
        <f>IF($W551=BY$4,MAX(BY$1:BY550)+1,"")</f>
        <v/>
      </c>
      <c r="BZ551" s="6" t="str">
        <f>IF($W551=BZ$4,MAX(BZ$1:BZ550)+1,"")</f>
        <v/>
      </c>
      <c r="CA551" s="6" t="str">
        <f>IF($W551=CA$4,MAX(CA$1:CA550)+1,"")</f>
        <v/>
      </c>
      <c r="CB551" s="6" t="str">
        <f>IF($W551=CB$4,MAX(CB$1:CB550)+1,"")</f>
        <v/>
      </c>
      <c r="CC551" s="6" t="str">
        <f>IF($W551=CC$4,MAX(CC$1:CC550)+1,"")</f>
        <v/>
      </c>
      <c r="CD551" s="6" t="str">
        <f>IF($W551=CD$4,MAX(CD$1:CD550)+1,"")</f>
        <v/>
      </c>
      <c r="CE551" s="6" t="str">
        <f>IF($W551=CE$4,MAX(CE$1:CE550)+1,"")</f>
        <v/>
      </c>
      <c r="CF551" s="6" t="str">
        <f>IF($W551=CF$4,MAX(CF$1:CF550)+1,"")</f>
        <v/>
      </c>
      <c r="CG551" s="6" t="str">
        <f>IF($W551=CG$4,MAX(CG$1:CG550)+1,"")</f>
        <v/>
      </c>
      <c r="CH551" s="6" t="str">
        <f>IF($W551=CH$4,MAX(CH$1:CH550)+1,"")</f>
        <v/>
      </c>
      <c r="CI551" s="6" t="str">
        <f>IF($W551=CI$4,MAX(CI$1:CI550)+1,"")</f>
        <v/>
      </c>
      <c r="CJ551" s="6" t="str">
        <f>IF($W551=CJ$4,MAX(CJ$1:CJ550)+1,"")</f>
        <v/>
      </c>
      <c r="CK551" s="6" t="str">
        <f>IF($W551=CK$4,MAX(CK$1:CK550)+1,"")</f>
        <v/>
      </c>
      <c r="CL551" s="6" t="str">
        <f>IF($W551=CL$4,MAX(CL$1:CL550)+1,"")</f>
        <v/>
      </c>
      <c r="CM551" s="6" t="str">
        <f>IF($W551=CM$4,MAX(CM$1:CM550)+1,"")</f>
        <v/>
      </c>
      <c r="CN551" s="6" t="str">
        <f>IF($W551=CN$4,MAX(CN$1:CN550)+1,"")</f>
        <v/>
      </c>
      <c r="CO551" s="6" t="str">
        <f>IF($W551=CO$4,MAX(CO$1:CO550)+1,"")</f>
        <v/>
      </c>
      <c r="CP551" s="6" t="str">
        <f>IF($W551=CP$4,MAX(CP$1:CP550)+1,"")</f>
        <v/>
      </c>
      <c r="CQ551" s="6" t="str">
        <f>IF($W551=CQ$4,MAX(CQ$1:CQ550)+1,"")</f>
        <v/>
      </c>
      <c r="CR551" s="6" t="str">
        <f>IF($W551=CR$4,MAX(CR$1:CR550)+1,"")</f>
        <v/>
      </c>
      <c r="CS551" s="6" t="str">
        <f>IF($W551=CS$4,MAX(CS$1:CS550)+1,"")</f>
        <v/>
      </c>
      <c r="CT551" s="5">
        <f t="shared" si="125"/>
        <v>3</v>
      </c>
      <c r="CU551" s="6" t="str">
        <f t="shared" si="126"/>
        <v>1709901795666</v>
      </c>
      <c r="CV551" s="5" t="str">
        <f t="shared" si="127"/>
        <v>นางสาว</v>
      </c>
      <c r="CW551" s="5" t="str" cm="1">
        <f t="array" ref="CW551">RIGHT(F551,MIN(LEN(SUBSTITUTE(F551,รายชื่อนักเรียนแยกห้อง!$AD$5:$AD$8,""))))</f>
        <v xml:space="preserve">สุวรรณรัตน์ </v>
      </c>
      <c r="CX551" s="6" t="str">
        <f t="shared" si="128"/>
        <v/>
      </c>
      <c r="CY551" s="6">
        <f t="shared" si="129"/>
        <v>0</v>
      </c>
      <c r="CZ551" s="5" t="str">
        <f t="shared" si="130"/>
        <v>มัธยมศึกษาปีที่ 4/2-</v>
      </c>
      <c r="DA551" s="5" t="str">
        <f t="shared" si="131"/>
        <v>มัธยมศึกษาปีที่ 4/2-0</v>
      </c>
      <c r="DB551" s="6" t="s">
        <v>2939</v>
      </c>
      <c r="DC551" s="6" t="str">
        <f>IF(DB551="วิทย์-คณิต (เตรียมวิศวะ)",MAX($DC$1:DC550)+1,"")</f>
        <v/>
      </c>
      <c r="DD551" s="6" t="str">
        <f>IF(DB551="วิทย์-คณิต (วิทยาศาสตร์สุขภาพ)",MAX($DD$1:DD550)+1,"")</f>
        <v/>
      </c>
      <c r="DE551" s="6">
        <f>IF(DB551="ศิลป์การจัดการธุรกิจการค้าสมัยใหม่",MAX($DE$1:DE550)+1,"")</f>
        <v>18</v>
      </c>
      <c r="DF551" s="6" t="str">
        <f>IF(DB551="ศิลป์ภาษาจีนเพื่อธุรกิจ 4.0",MAX($DF$1:DF550)+1,"")</f>
        <v/>
      </c>
      <c r="DG551" s="6" t="str">
        <f>IF(DB551="ศิลป์ภาษาอังกฤษเพื่อการสื่อสารธุรกิจ",MAX($DG$1:DG550)+1,"")</f>
        <v/>
      </c>
      <c r="DH551" s="6" t="str">
        <f>IF(DB551="นวัตกรรมการจัดการเกษตร",MAX($DH$1:DH550)+1,"")</f>
        <v/>
      </c>
      <c r="DI551" s="5">
        <f t="shared" si="132"/>
        <v>18</v>
      </c>
      <c r="DJ551" s="5" t="str">
        <f t="shared" si="133"/>
        <v>มัธยมศึกษาปีที่ 4/2-18</v>
      </c>
      <c r="DK551" s="5" t="str">
        <f t="shared" si="134"/>
        <v>ศิลป์การจัดการธุรกิจการค้าสมัยใหม่-18</v>
      </c>
      <c r="DL551" s="5" t="str">
        <f t="shared" si="135"/>
        <v>มัธยมศึกษาปีที่ 4</v>
      </c>
    </row>
    <row r="552" spans="1:116">
      <c r="A552" s="5" t="str">
        <f t="shared" si="121"/>
        <v>มัธยมศึกษาปีที่ 4/2-19</v>
      </c>
      <c r="B552" s="5" t="str">
        <f t="shared" si="122"/>
        <v>-0</v>
      </c>
      <c r="C552" s="5" t="str">
        <f t="shared" si="123"/>
        <v>ศิลป์การจัดการธุรกิจการค้าสมัยใหม่-19</v>
      </c>
      <c r="D552" s="8">
        <v>19</v>
      </c>
      <c r="E552" s="9" t="s">
        <v>1382</v>
      </c>
      <c r="F552" s="3" t="s">
        <v>2360</v>
      </c>
      <c r="G552" s="3" t="s">
        <v>2350</v>
      </c>
      <c r="H552" s="11">
        <v>1</v>
      </c>
      <c r="I552" s="11">
        <v>7</v>
      </c>
      <c r="J552" s="11">
        <v>0</v>
      </c>
      <c r="K552" s="11">
        <v>9</v>
      </c>
      <c r="L552" s="11">
        <v>9</v>
      </c>
      <c r="M552" s="11">
        <v>0</v>
      </c>
      <c r="N552" s="11">
        <v>1</v>
      </c>
      <c r="O552" s="11">
        <v>8</v>
      </c>
      <c r="P552" s="11">
        <v>1</v>
      </c>
      <c r="Q552" s="11">
        <v>4</v>
      </c>
      <c r="R552" s="11">
        <v>6</v>
      </c>
      <c r="S552" s="11">
        <v>5</v>
      </c>
      <c r="T552" s="11">
        <v>2</v>
      </c>
      <c r="U552" s="11" t="s">
        <v>310</v>
      </c>
      <c r="W552" s="6" t="str">
        <f>IF(X552="","",IF(X552=รายชื่อชมรม!$B$33,รายชื่อชมรม!$A$33,IF(X552=รายชื่อชมรม!$B$34,รายชื่อชมรม!$A$34,IF(X552=รายชื่อชมรม!$B$35,รายชื่อชมรม!$A$35,IF(X552=รายชื่อชมรม!$B$36,รายชื่อชมรม!$A$36,IF(X552=รายชื่อชมรม!$B$37,รายชื่อชมรม!$A$37,IF(X552=รายชื่อชมรม!$B$38,รายชื่อชมรม!$A$38,IF(X552=รายชื่อชมรม!$B$39,รายชื่อชมรม!$A$39,IF(X552=รายชื่อชมรม!$B$40,รายชื่อชมรม!$A$40,IF(X552=รายชื่อชมรม!$B$41,รายชื่อชมรม!$A$41,IF(X552=รายชื่อชมรม!$B$42,รายชื่อชมรม!$A$42,"-")))))))))))</f>
        <v/>
      </c>
      <c r="Y552" s="6" t="str">
        <f>IF(W552=0,"",IF(W552="-","",IF(W552="","",VLOOKUP(W552,รายชื่อชมรม!$A$3:$F$83,3,FALSE))))</f>
        <v/>
      </c>
      <c r="Z552" s="6" t="str">
        <f>IF(Y552=$Z$4,MAX(Z$1:$Z551)+1,"")</f>
        <v/>
      </c>
      <c r="AA552" s="6" t="str">
        <f>IF($Y552=AA$4,MAX(AA$1:AA551)+1,"")</f>
        <v/>
      </c>
      <c r="AB552" s="6" t="str">
        <f>IF($Y552=AB$4,MAX(AB$1:AB551)+1,"")</f>
        <v/>
      </c>
      <c r="AC552" s="6" t="str">
        <f>IF($Y552=AC$4,MAX(AC$1:AC551)+1,"")</f>
        <v/>
      </c>
      <c r="AD552" s="6" t="str">
        <f>IF($Y552=AD$4,MAX(AD$1:AD551)+1,"")</f>
        <v/>
      </c>
      <c r="AE552" s="6" t="str">
        <f>IF($Y552=AE$4,MAX(AE$1:AE551)+1,"")</f>
        <v/>
      </c>
      <c r="AF552" s="6" t="str">
        <f>IF($Y552=AF$4,MAX(AF$1:AF551)+1,"")</f>
        <v/>
      </c>
      <c r="AG552" s="6" t="str">
        <f>IF($Y552=AG$4,MAX(AG$1:AG551)+1,"")</f>
        <v/>
      </c>
      <c r="AH552" s="6" t="str">
        <f>IF($Y552=AH$4,MAX(AH$1:AH551)+1,"")</f>
        <v/>
      </c>
      <c r="AI552" s="5">
        <f t="shared" si="124"/>
        <v>0</v>
      </c>
      <c r="AK552" s="6" t="str">
        <f>IF($W552=AK$4,MAX(AK$1:AK551)+1,"")</f>
        <v/>
      </c>
      <c r="AL552" s="6" t="str">
        <f>IF($W552=AL$4,MAX(AL$1:AL551)+1,"")</f>
        <v/>
      </c>
      <c r="AM552" s="6" t="str">
        <f>IF($W552=AM$4,MAX(AM$1:AM551)+1,"")</f>
        <v/>
      </c>
      <c r="AN552" s="6" t="str">
        <f>IF($W552=AN$4,MAX(AN$1:AN551)+1,"")</f>
        <v/>
      </c>
      <c r="AO552" s="6" t="str">
        <f>IF($W552=AO$4,MAX(AO$1:AO551)+1,"")</f>
        <v/>
      </c>
      <c r="AP552" s="6" t="str">
        <f>IF($W552=AP$4,MAX(AP$1:AP551)+1,"")</f>
        <v/>
      </c>
      <c r="AQ552" s="6" t="str">
        <f>IF($W552=AQ$4,MAX(AQ$1:AQ551)+1,"")</f>
        <v/>
      </c>
      <c r="AR552" s="6" t="str">
        <f>IF($W552=AR$4,MAX(AR$1:AR551)+1,"")</f>
        <v/>
      </c>
      <c r="AS552" s="6" t="str">
        <f>IF($W552=AS$4,MAX(AS$1:AS551)+1,"")</f>
        <v/>
      </c>
      <c r="AT552" s="6" t="str">
        <f>IF($W552=AT$4,MAX(AT$1:AT551)+1,"")</f>
        <v/>
      </c>
      <c r="AU552" s="6" t="str">
        <f>IF($W552=AU$4,MAX(AU$1:AU551)+1,"")</f>
        <v/>
      </c>
      <c r="AV552" s="6" t="str">
        <f>IF($W552=AV$4,MAX(AV$1:AV551)+1,"")</f>
        <v/>
      </c>
      <c r="AW552" s="6" t="str">
        <f>IF($W552=AW$4,MAX(AW$1:AW551)+1,"")</f>
        <v/>
      </c>
      <c r="AX552" s="6" t="str">
        <f>IF($W552=AX$4,MAX(AX$1:AX551)+1,"")</f>
        <v/>
      </c>
      <c r="AY552" s="6" t="str">
        <f>IF($W552=AY$4,MAX(AY$1:AY551)+1,"")</f>
        <v/>
      </c>
      <c r="AZ552" s="6" t="str">
        <f>IF($W552=AZ$4,MAX(AZ$1:AZ551)+1,"")</f>
        <v/>
      </c>
      <c r="BA552" s="6" t="str">
        <f>IF($W552=BA$4,MAX(BA$1:BA551)+1,"")</f>
        <v/>
      </c>
      <c r="BB552" s="6" t="str">
        <f>IF($W552=BB$4,MAX(BB$1:BB551)+1,"")</f>
        <v/>
      </c>
      <c r="BC552" s="6" t="str">
        <f>IF($W552=BC$4,MAX(BC$1:BC551)+1,"")</f>
        <v/>
      </c>
      <c r="BD552" s="6" t="str">
        <f>IF($W552=BD$4,MAX(BD$1:BD551)+1,"")</f>
        <v/>
      </c>
      <c r="BE552" s="6" t="str">
        <f>IF($W552=BE$4,MAX(BE$1:BE551)+1,"")</f>
        <v/>
      </c>
      <c r="BF552" s="6" t="str">
        <f>IF($W552=BF$4,MAX(BF$1:BF551)+1,"")</f>
        <v/>
      </c>
      <c r="BG552" s="6" t="str">
        <f>IF($W552=BG$4,MAX(BG$1:BG551)+1,"")</f>
        <v/>
      </c>
      <c r="BH552" s="6" t="str">
        <f>IF($W552=BH$4,MAX(BH$1:BH551)+1,"")</f>
        <v/>
      </c>
      <c r="BI552" s="6" t="str">
        <f>IF($W552=BI$4,MAX(BI$1:BI551)+1,"")</f>
        <v/>
      </c>
      <c r="BJ552" s="6" t="str">
        <f>IF($W552=BJ$4,MAX(BJ$1:BJ551)+1,"")</f>
        <v/>
      </c>
      <c r="BK552" s="6" t="str">
        <f>IF($W552=BK$4,MAX(BK$1:BK551)+1,"")</f>
        <v/>
      </c>
      <c r="BL552" s="6" t="str">
        <f>IF($W552=BL$4,MAX(BL$1:BL551)+1,"")</f>
        <v/>
      </c>
      <c r="BM552" s="6" t="str">
        <f>IF($W552=BM$4,MAX(BM$1:BM551)+1,"")</f>
        <v/>
      </c>
      <c r="BN552" s="6" t="str">
        <f>IF($W552=BN$4,MAX(BN$1:BN551)+1,"")</f>
        <v/>
      </c>
      <c r="BO552" s="6" t="str">
        <f>IF($W552=BO$4,MAX(BO$1:BO551)+1,"")</f>
        <v/>
      </c>
      <c r="BP552" s="6" t="str">
        <f>IF($W552=BP$4,MAX(BP$1:BP551)+1,"")</f>
        <v/>
      </c>
      <c r="BQ552" s="6" t="str">
        <f>IF($W552=BQ$4,MAX(BQ$1:BQ551)+1,"")</f>
        <v/>
      </c>
      <c r="BR552" s="6" t="str">
        <f>IF($W552=BR$4,MAX(BR$1:BR551)+1,"")</f>
        <v/>
      </c>
      <c r="BS552" s="6" t="str">
        <f>IF($W552=BS$4,MAX(BS$1:BS551)+1,"")</f>
        <v/>
      </c>
      <c r="BT552" s="6" t="str">
        <f>IF($W552=BT$4,MAX(BT$1:BT551)+1,"")</f>
        <v/>
      </c>
      <c r="BU552" s="6" t="str">
        <f>IF($W552=BU$4,MAX(BU$1:BU551)+1,"")</f>
        <v/>
      </c>
      <c r="BV552" s="6" t="str">
        <f>IF($W552=BV$4,MAX(BV$1:BV551)+1,"")</f>
        <v/>
      </c>
      <c r="BW552" s="6" t="str">
        <f>IF($W552=BW$4,MAX(BW$1:BW551)+1,"")</f>
        <v/>
      </c>
      <c r="BX552" s="6" t="str">
        <f>IF($W552=BX$4,MAX(BX$1:BX551)+1,"")</f>
        <v/>
      </c>
      <c r="BY552" s="6" t="str">
        <f>IF($W552=BY$4,MAX(BY$1:BY551)+1,"")</f>
        <v/>
      </c>
      <c r="BZ552" s="6" t="str">
        <f>IF($W552=BZ$4,MAX(BZ$1:BZ551)+1,"")</f>
        <v/>
      </c>
      <c r="CA552" s="6" t="str">
        <f>IF($W552=CA$4,MAX(CA$1:CA551)+1,"")</f>
        <v/>
      </c>
      <c r="CB552" s="6" t="str">
        <f>IF($W552=CB$4,MAX(CB$1:CB551)+1,"")</f>
        <v/>
      </c>
      <c r="CC552" s="6" t="str">
        <f>IF($W552=CC$4,MAX(CC$1:CC551)+1,"")</f>
        <v/>
      </c>
      <c r="CD552" s="6" t="str">
        <f>IF($W552=CD$4,MAX(CD$1:CD551)+1,"")</f>
        <v/>
      </c>
      <c r="CE552" s="6" t="str">
        <f>IF($W552=CE$4,MAX(CE$1:CE551)+1,"")</f>
        <v/>
      </c>
      <c r="CF552" s="6" t="str">
        <f>IF($W552=CF$4,MAX(CF$1:CF551)+1,"")</f>
        <v/>
      </c>
      <c r="CG552" s="6" t="str">
        <f>IF($W552=CG$4,MAX(CG$1:CG551)+1,"")</f>
        <v/>
      </c>
      <c r="CH552" s="6" t="str">
        <f>IF($W552=CH$4,MAX(CH$1:CH551)+1,"")</f>
        <v/>
      </c>
      <c r="CI552" s="6" t="str">
        <f>IF($W552=CI$4,MAX(CI$1:CI551)+1,"")</f>
        <v/>
      </c>
      <c r="CJ552" s="6" t="str">
        <f>IF($W552=CJ$4,MAX(CJ$1:CJ551)+1,"")</f>
        <v/>
      </c>
      <c r="CK552" s="6" t="str">
        <f>IF($W552=CK$4,MAX(CK$1:CK551)+1,"")</f>
        <v/>
      </c>
      <c r="CL552" s="6" t="str">
        <f>IF($W552=CL$4,MAX(CL$1:CL551)+1,"")</f>
        <v/>
      </c>
      <c r="CM552" s="6" t="str">
        <f>IF($W552=CM$4,MAX(CM$1:CM551)+1,"")</f>
        <v/>
      </c>
      <c r="CN552" s="6" t="str">
        <f>IF($W552=CN$4,MAX(CN$1:CN551)+1,"")</f>
        <v/>
      </c>
      <c r="CO552" s="6" t="str">
        <f>IF($W552=CO$4,MAX(CO$1:CO551)+1,"")</f>
        <v/>
      </c>
      <c r="CP552" s="6" t="str">
        <f>IF($W552=CP$4,MAX(CP$1:CP551)+1,"")</f>
        <v/>
      </c>
      <c r="CQ552" s="6" t="str">
        <f>IF($W552=CQ$4,MAX(CQ$1:CQ551)+1,"")</f>
        <v/>
      </c>
      <c r="CR552" s="6" t="str">
        <f>IF($W552=CR$4,MAX(CR$1:CR551)+1,"")</f>
        <v/>
      </c>
      <c r="CS552" s="6" t="str">
        <f>IF($W552=CS$4,MAX(CS$1:CS551)+1,"")</f>
        <v/>
      </c>
      <c r="CT552" s="5">
        <f t="shared" si="125"/>
        <v>0</v>
      </c>
      <c r="CU552" s="6" t="str">
        <f t="shared" si="126"/>
        <v>1709901814652</v>
      </c>
      <c r="CV552" s="5" t="str">
        <f t="shared" si="127"/>
        <v>นางสาว</v>
      </c>
      <c r="CW552" s="5" t="str" cm="1">
        <f t="array" ref="CW552">RIGHT(F552,MIN(LEN(SUBSTITUTE(F552,รายชื่อนักเรียนแยกห้อง!$AD$5:$AD$8,""))))</f>
        <v>นลพรรณ</v>
      </c>
      <c r="CX552" s="6" t="str">
        <f t="shared" si="128"/>
        <v/>
      </c>
      <c r="CY552" s="6">
        <f t="shared" si="129"/>
        <v>0</v>
      </c>
      <c r="CZ552" s="5" t="str">
        <f t="shared" si="130"/>
        <v>มัธยมศึกษาปีที่ 4/2-</v>
      </c>
      <c r="DA552" s="5" t="str">
        <f t="shared" si="131"/>
        <v>มัธยมศึกษาปีที่ 4/2-0</v>
      </c>
      <c r="DB552" s="6" t="s">
        <v>2939</v>
      </c>
      <c r="DC552" s="6" t="str">
        <f>IF(DB552="วิทย์-คณิต (เตรียมวิศวะ)",MAX($DC$1:DC551)+1,"")</f>
        <v/>
      </c>
      <c r="DD552" s="6" t="str">
        <f>IF(DB552="วิทย์-คณิต (วิทยาศาสตร์สุขภาพ)",MAX($DD$1:DD551)+1,"")</f>
        <v/>
      </c>
      <c r="DE552" s="6">
        <f>IF(DB552="ศิลป์การจัดการธุรกิจการค้าสมัยใหม่",MAX($DE$1:DE551)+1,"")</f>
        <v>19</v>
      </c>
      <c r="DF552" s="6" t="str">
        <f>IF(DB552="ศิลป์ภาษาจีนเพื่อธุรกิจ 4.0",MAX($DF$1:DF551)+1,"")</f>
        <v/>
      </c>
      <c r="DG552" s="6" t="str">
        <f>IF(DB552="ศิลป์ภาษาอังกฤษเพื่อการสื่อสารธุรกิจ",MAX($DG$1:DG551)+1,"")</f>
        <v/>
      </c>
      <c r="DH552" s="6" t="str">
        <f>IF(DB552="นวัตกรรมการจัดการเกษตร",MAX($DH$1:DH551)+1,"")</f>
        <v/>
      </c>
      <c r="DI552" s="5">
        <f t="shared" si="132"/>
        <v>19</v>
      </c>
      <c r="DJ552" s="5" t="str">
        <f t="shared" si="133"/>
        <v>มัธยมศึกษาปีที่ 4/2-19</v>
      </c>
      <c r="DK552" s="5" t="str">
        <f t="shared" si="134"/>
        <v>ศิลป์การจัดการธุรกิจการค้าสมัยใหม่-19</v>
      </c>
      <c r="DL552" s="5" t="str">
        <f t="shared" si="135"/>
        <v>มัธยมศึกษาปีที่ 4</v>
      </c>
    </row>
    <row r="553" spans="1:116">
      <c r="A553" s="5" t="str">
        <f t="shared" si="121"/>
        <v>มัธยมศึกษาปีที่ 4/2-20</v>
      </c>
      <c r="B553" s="5" t="str">
        <f t="shared" si="122"/>
        <v>ช68402-4</v>
      </c>
      <c r="C553" s="5" t="str">
        <f t="shared" si="123"/>
        <v>ศิลป์การจัดการธุรกิจการค้าสมัยใหม่-20</v>
      </c>
      <c r="D553" s="8">
        <v>20</v>
      </c>
      <c r="E553" s="9" t="s">
        <v>1384</v>
      </c>
      <c r="F553" s="3" t="s">
        <v>1447</v>
      </c>
      <c r="G553" s="3" t="s">
        <v>1385</v>
      </c>
      <c r="H553" s="11">
        <v>1</v>
      </c>
      <c r="I553" s="11">
        <v>7</v>
      </c>
      <c r="J553" s="11">
        <v>3</v>
      </c>
      <c r="K553" s="11">
        <v>0</v>
      </c>
      <c r="L553" s="11">
        <v>2</v>
      </c>
      <c r="M553" s="11">
        <v>0</v>
      </c>
      <c r="N553" s="11">
        <v>1</v>
      </c>
      <c r="O553" s="11">
        <v>4</v>
      </c>
      <c r="P553" s="11">
        <v>8</v>
      </c>
      <c r="Q553" s="11">
        <v>7</v>
      </c>
      <c r="R553" s="11">
        <v>7</v>
      </c>
      <c r="S553" s="11">
        <v>6</v>
      </c>
      <c r="T553" s="11">
        <v>6</v>
      </c>
      <c r="U553" s="11" t="s">
        <v>310</v>
      </c>
      <c r="W553" s="6" t="str">
        <f>IF(X553="","",IF(X553=รายชื่อชมรม!$B$33,รายชื่อชมรม!$A$33,IF(X553=รายชื่อชมรม!$B$34,รายชื่อชมรม!$A$34,IF(X553=รายชื่อชมรม!$B$35,รายชื่อชมรม!$A$35,IF(X553=รายชื่อชมรม!$B$36,รายชื่อชมรม!$A$36,IF(X553=รายชื่อชมรม!$B$37,รายชื่อชมรม!$A$37,IF(X553=รายชื่อชมรม!$B$38,รายชื่อชมรม!$A$38,IF(X553=รายชื่อชมรม!$B$39,รายชื่อชมรม!$A$39,IF(X553=รายชื่อชมรม!$B$40,รายชื่อชมรม!$A$40,IF(X553=รายชื่อชมรม!$B$41,รายชื่อชมรม!$A$41,IF(X553=รายชื่อชมรม!$B$42,รายชื่อชมรม!$A$42,"-")))))))))))</f>
        <v>ช68402</v>
      </c>
      <c r="X553" s="6" t="s">
        <v>1398</v>
      </c>
      <c r="Y553" s="6" t="str">
        <f>IF(W553=0,"",IF(W553="-","",IF(W553="","",VLOOKUP(W553,รายชื่อชมรม!$A$3:$F$83,3,FALSE))))</f>
        <v>นายณฤริท  วิชรัจจ์</v>
      </c>
      <c r="Z553" s="6" t="str">
        <f>IF(Y553=$Z$4,MAX(Z$1:$Z552)+1,"")</f>
        <v/>
      </c>
      <c r="AA553" s="6" t="str">
        <f>IF($Y553=AA$4,MAX(AA$1:AA552)+1,"")</f>
        <v/>
      </c>
      <c r="AB553" s="6" t="str">
        <f>IF($Y553=AB$4,MAX(AB$1:AB552)+1,"")</f>
        <v/>
      </c>
      <c r="AC553" s="6" t="str">
        <f>IF($Y553=AC$4,MAX(AC$1:AC552)+1,"")</f>
        <v/>
      </c>
      <c r="AD553" s="6" t="str">
        <f>IF($Y553=AD$4,MAX(AD$1:AD552)+1,"")</f>
        <v/>
      </c>
      <c r="AE553" s="6" t="str">
        <f>IF($Y553=AE$4,MAX(AE$1:AE552)+1,"")</f>
        <v/>
      </c>
      <c r="AF553" s="6" t="str">
        <f>IF($Y553=AF$4,MAX(AF$1:AF552)+1,"")</f>
        <v/>
      </c>
      <c r="AG553" s="6" t="str">
        <f>IF($Y553=AG$4,MAX(AG$1:AG552)+1,"")</f>
        <v/>
      </c>
      <c r="AH553" s="6" t="str">
        <f>IF($Y553=AH$4,MAX(AH$1:AH552)+1,"")</f>
        <v/>
      </c>
      <c r="AI553" s="5">
        <f t="shared" si="124"/>
        <v>0</v>
      </c>
      <c r="AK553" s="6" t="str">
        <f>IF($W553=AK$4,MAX(AK$1:AK552)+1,"")</f>
        <v/>
      </c>
      <c r="AL553" s="6" t="str">
        <f>IF($W553=AL$4,MAX(AL$1:AL552)+1,"")</f>
        <v/>
      </c>
      <c r="AM553" s="6" t="str">
        <f>IF($W553=AM$4,MAX(AM$1:AM552)+1,"")</f>
        <v/>
      </c>
      <c r="AN553" s="6" t="str">
        <f>IF($W553=AN$4,MAX(AN$1:AN552)+1,"")</f>
        <v/>
      </c>
      <c r="AO553" s="6" t="str">
        <f>IF($W553=AO$4,MAX(AO$1:AO552)+1,"")</f>
        <v/>
      </c>
      <c r="AP553" s="6" t="str">
        <f>IF($W553=AP$4,MAX(AP$1:AP552)+1,"")</f>
        <v/>
      </c>
      <c r="AQ553" s="6" t="str">
        <f>IF($W553=AQ$4,MAX(AQ$1:AQ552)+1,"")</f>
        <v/>
      </c>
      <c r="AR553" s="6" t="str">
        <f>IF($W553=AR$4,MAX(AR$1:AR552)+1,"")</f>
        <v/>
      </c>
      <c r="AS553" s="6" t="str">
        <f>IF($W553=AS$4,MAX(AS$1:AS552)+1,"")</f>
        <v/>
      </c>
      <c r="AT553" s="6" t="str">
        <f>IF($W553=AT$4,MAX(AT$1:AT552)+1,"")</f>
        <v/>
      </c>
      <c r="AU553" s="6" t="str">
        <f>IF($W553=AU$4,MAX(AU$1:AU552)+1,"")</f>
        <v/>
      </c>
      <c r="AV553" s="6" t="str">
        <f>IF($W553=AV$4,MAX(AV$1:AV552)+1,"")</f>
        <v/>
      </c>
      <c r="AW553" s="6" t="str">
        <f>IF($W553=AW$4,MAX(AW$1:AW552)+1,"")</f>
        <v/>
      </c>
      <c r="AX553" s="6" t="str">
        <f>IF($W553=AX$4,MAX(AX$1:AX552)+1,"")</f>
        <v/>
      </c>
      <c r="AY553" s="6" t="str">
        <f>IF($W553=AY$4,MAX(AY$1:AY552)+1,"")</f>
        <v/>
      </c>
      <c r="AZ553" s="6" t="str">
        <f>IF($W553=AZ$4,MAX(AZ$1:AZ552)+1,"")</f>
        <v/>
      </c>
      <c r="BA553" s="6" t="str">
        <f>IF($W553=BA$4,MAX(BA$1:BA552)+1,"")</f>
        <v/>
      </c>
      <c r="BB553" s="6" t="str">
        <f>IF($W553=BB$4,MAX(BB$1:BB552)+1,"")</f>
        <v/>
      </c>
      <c r="BC553" s="6" t="str">
        <f>IF($W553=BC$4,MAX(BC$1:BC552)+1,"")</f>
        <v/>
      </c>
      <c r="BD553" s="6" t="str">
        <f>IF($W553=BD$4,MAX(BD$1:BD552)+1,"")</f>
        <v/>
      </c>
      <c r="BE553" s="6" t="str">
        <f>IF($W553=BE$4,MAX(BE$1:BE552)+1,"")</f>
        <v/>
      </c>
      <c r="BF553" s="6" t="str">
        <f>IF($W553=BF$4,MAX(BF$1:BF552)+1,"")</f>
        <v/>
      </c>
      <c r="BG553" s="6" t="str">
        <f>IF($W553=BG$4,MAX(BG$1:BG552)+1,"")</f>
        <v/>
      </c>
      <c r="BH553" s="6" t="str">
        <f>IF($W553=BH$4,MAX(BH$1:BH552)+1,"")</f>
        <v/>
      </c>
      <c r="BI553" s="6" t="str">
        <f>IF($W553=BI$4,MAX(BI$1:BI552)+1,"")</f>
        <v/>
      </c>
      <c r="BJ553" s="6" t="str">
        <f>IF($W553=BJ$4,MAX(BJ$1:BJ552)+1,"")</f>
        <v/>
      </c>
      <c r="BK553" s="6" t="str">
        <f>IF($W553=BK$4,MAX(BK$1:BK552)+1,"")</f>
        <v/>
      </c>
      <c r="BL553" s="6" t="str">
        <f>IF($W553=BL$4,MAX(BL$1:BL552)+1,"")</f>
        <v/>
      </c>
      <c r="BM553" s="6" t="str">
        <f>IF($W553=BM$4,MAX(BM$1:BM552)+1,"")</f>
        <v/>
      </c>
      <c r="BN553" s="6" t="str">
        <f>IF($W553=BN$4,MAX(BN$1:BN552)+1,"")</f>
        <v/>
      </c>
      <c r="BO553" s="6" t="str">
        <f>IF($W553=BO$4,MAX(BO$1:BO552)+1,"")</f>
        <v/>
      </c>
      <c r="BP553" s="6" t="str">
        <f>IF($W553=BP$4,MAX(BP$1:BP552)+1,"")</f>
        <v/>
      </c>
      <c r="BQ553" s="6">
        <f>IF($W553=BQ$4,MAX(BQ$1:BQ552)+1,"")</f>
        <v>4</v>
      </c>
      <c r="BR553" s="6" t="str">
        <f>IF($W553=BR$4,MAX(BR$1:BR552)+1,"")</f>
        <v/>
      </c>
      <c r="BS553" s="6" t="str">
        <f>IF($W553=BS$4,MAX(BS$1:BS552)+1,"")</f>
        <v/>
      </c>
      <c r="BT553" s="6" t="str">
        <f>IF($W553=BT$4,MAX(BT$1:BT552)+1,"")</f>
        <v/>
      </c>
      <c r="BU553" s="6" t="str">
        <f>IF($W553=BU$4,MAX(BU$1:BU552)+1,"")</f>
        <v/>
      </c>
      <c r="BV553" s="6" t="str">
        <f>IF($W553=BV$4,MAX(BV$1:BV552)+1,"")</f>
        <v/>
      </c>
      <c r="BW553" s="6" t="str">
        <f>IF($W553=BW$4,MAX(BW$1:BW552)+1,"")</f>
        <v/>
      </c>
      <c r="BX553" s="6" t="str">
        <f>IF($W553=BX$4,MAX(BX$1:BX552)+1,"")</f>
        <v/>
      </c>
      <c r="BY553" s="6" t="str">
        <f>IF($W553=BY$4,MAX(BY$1:BY552)+1,"")</f>
        <v/>
      </c>
      <c r="BZ553" s="6" t="str">
        <f>IF($W553=BZ$4,MAX(BZ$1:BZ552)+1,"")</f>
        <v/>
      </c>
      <c r="CA553" s="6" t="str">
        <f>IF($W553=CA$4,MAX(CA$1:CA552)+1,"")</f>
        <v/>
      </c>
      <c r="CB553" s="6" t="str">
        <f>IF($W553=CB$4,MAX(CB$1:CB552)+1,"")</f>
        <v/>
      </c>
      <c r="CC553" s="6" t="str">
        <f>IF($W553=CC$4,MAX(CC$1:CC552)+1,"")</f>
        <v/>
      </c>
      <c r="CD553" s="6" t="str">
        <f>IF($W553=CD$4,MAX(CD$1:CD552)+1,"")</f>
        <v/>
      </c>
      <c r="CE553" s="6" t="str">
        <f>IF($W553=CE$4,MAX(CE$1:CE552)+1,"")</f>
        <v/>
      </c>
      <c r="CF553" s="6" t="str">
        <f>IF($W553=CF$4,MAX(CF$1:CF552)+1,"")</f>
        <v/>
      </c>
      <c r="CG553" s="6" t="str">
        <f>IF($W553=CG$4,MAX(CG$1:CG552)+1,"")</f>
        <v/>
      </c>
      <c r="CH553" s="6" t="str">
        <f>IF($W553=CH$4,MAX(CH$1:CH552)+1,"")</f>
        <v/>
      </c>
      <c r="CI553" s="6" t="str">
        <f>IF($W553=CI$4,MAX(CI$1:CI552)+1,"")</f>
        <v/>
      </c>
      <c r="CJ553" s="6" t="str">
        <f>IF($W553=CJ$4,MAX(CJ$1:CJ552)+1,"")</f>
        <v/>
      </c>
      <c r="CK553" s="6" t="str">
        <f>IF($W553=CK$4,MAX(CK$1:CK552)+1,"")</f>
        <v/>
      </c>
      <c r="CL553" s="6" t="str">
        <f>IF($W553=CL$4,MAX(CL$1:CL552)+1,"")</f>
        <v/>
      </c>
      <c r="CM553" s="6" t="str">
        <f>IF($W553=CM$4,MAX(CM$1:CM552)+1,"")</f>
        <v/>
      </c>
      <c r="CN553" s="6" t="str">
        <f>IF($W553=CN$4,MAX(CN$1:CN552)+1,"")</f>
        <v/>
      </c>
      <c r="CO553" s="6" t="str">
        <f>IF($W553=CO$4,MAX(CO$1:CO552)+1,"")</f>
        <v/>
      </c>
      <c r="CP553" s="6" t="str">
        <f>IF($W553=CP$4,MAX(CP$1:CP552)+1,"")</f>
        <v/>
      </c>
      <c r="CQ553" s="6" t="str">
        <f>IF($W553=CQ$4,MAX(CQ$1:CQ552)+1,"")</f>
        <v/>
      </c>
      <c r="CR553" s="6" t="str">
        <f>IF($W553=CR$4,MAX(CR$1:CR552)+1,"")</f>
        <v/>
      </c>
      <c r="CS553" s="6" t="str">
        <f>IF($W553=CS$4,MAX(CS$1:CS552)+1,"")</f>
        <v/>
      </c>
      <c r="CT553" s="5">
        <f t="shared" si="125"/>
        <v>4</v>
      </c>
      <c r="CU553" s="6" t="str">
        <f t="shared" si="126"/>
        <v>1730201487766</v>
      </c>
      <c r="CV553" s="5" t="str">
        <f t="shared" si="127"/>
        <v>นางสาว</v>
      </c>
      <c r="CW553" s="5" t="str" cm="1">
        <f t="array" ref="CW553">RIGHT(F553,MIN(LEN(SUBSTITUTE(F553,รายชื่อนักเรียนแยกห้อง!$AD$5:$AD$8,""))))</f>
        <v>พิมพ์ชนก</v>
      </c>
      <c r="CX553" s="6" t="str">
        <f t="shared" si="128"/>
        <v/>
      </c>
      <c r="CY553" s="6">
        <f t="shared" si="129"/>
        <v>0</v>
      </c>
      <c r="CZ553" s="5" t="str">
        <f t="shared" si="130"/>
        <v>มัธยมศึกษาปีที่ 4/2-</v>
      </c>
      <c r="DA553" s="5" t="str">
        <f t="shared" si="131"/>
        <v>มัธยมศึกษาปีที่ 4/2-0</v>
      </c>
      <c r="DB553" s="6" t="s">
        <v>2939</v>
      </c>
      <c r="DC553" s="6" t="str">
        <f>IF(DB553="วิทย์-คณิต (เตรียมวิศวะ)",MAX($DC$1:DC552)+1,"")</f>
        <v/>
      </c>
      <c r="DD553" s="6" t="str">
        <f>IF(DB553="วิทย์-คณิต (วิทยาศาสตร์สุขภาพ)",MAX($DD$1:DD552)+1,"")</f>
        <v/>
      </c>
      <c r="DE553" s="6">
        <f>IF(DB553="ศิลป์การจัดการธุรกิจการค้าสมัยใหม่",MAX($DE$1:DE552)+1,"")</f>
        <v>20</v>
      </c>
      <c r="DF553" s="6" t="str">
        <f>IF(DB553="ศิลป์ภาษาจีนเพื่อธุรกิจ 4.0",MAX($DF$1:DF552)+1,"")</f>
        <v/>
      </c>
      <c r="DG553" s="6" t="str">
        <f>IF(DB553="ศิลป์ภาษาอังกฤษเพื่อการสื่อสารธุรกิจ",MAX($DG$1:DG552)+1,"")</f>
        <v/>
      </c>
      <c r="DH553" s="6" t="str">
        <f>IF(DB553="นวัตกรรมการจัดการเกษตร",MAX($DH$1:DH552)+1,"")</f>
        <v/>
      </c>
      <c r="DI553" s="5">
        <f t="shared" si="132"/>
        <v>20</v>
      </c>
      <c r="DJ553" s="5" t="str">
        <f t="shared" si="133"/>
        <v>มัธยมศึกษาปีที่ 4/2-20</v>
      </c>
      <c r="DK553" s="5" t="str">
        <f t="shared" si="134"/>
        <v>ศิลป์การจัดการธุรกิจการค้าสมัยใหม่-20</v>
      </c>
      <c r="DL553" s="5" t="str">
        <f t="shared" si="135"/>
        <v>มัธยมศึกษาปีที่ 4</v>
      </c>
    </row>
    <row r="554" spans="1:116">
      <c r="A554" s="5" t="str">
        <f t="shared" si="121"/>
        <v>มัธยมศึกษาปีที่ 4/2-21</v>
      </c>
      <c r="B554" s="5" t="str">
        <f t="shared" si="122"/>
        <v>ช68403-8</v>
      </c>
      <c r="C554" s="5" t="str">
        <f t="shared" si="123"/>
        <v>ศิลป์การจัดการธุรกิจการค้าสมัยใหม่-21</v>
      </c>
      <c r="D554" s="8">
        <v>21</v>
      </c>
      <c r="E554" s="9" t="s">
        <v>1386</v>
      </c>
      <c r="F554" s="3" t="s">
        <v>2361</v>
      </c>
      <c r="G554" s="3" t="s">
        <v>1387</v>
      </c>
      <c r="H554" s="11">
        <v>1</v>
      </c>
      <c r="I554" s="11">
        <v>7</v>
      </c>
      <c r="J554" s="11">
        <v>0</v>
      </c>
      <c r="K554" s="11">
        <v>9</v>
      </c>
      <c r="L554" s="11">
        <v>9</v>
      </c>
      <c r="M554" s="11">
        <v>0</v>
      </c>
      <c r="N554" s="11">
        <v>1</v>
      </c>
      <c r="O554" s="11">
        <v>8</v>
      </c>
      <c r="P554" s="11">
        <v>2</v>
      </c>
      <c r="Q554" s="11">
        <v>3</v>
      </c>
      <c r="R554" s="11">
        <v>8</v>
      </c>
      <c r="S554" s="11">
        <v>3</v>
      </c>
      <c r="T554" s="11">
        <v>0</v>
      </c>
      <c r="U554" s="11" t="s">
        <v>310</v>
      </c>
      <c r="W554" s="6" t="str">
        <f>IF(X554="","",IF(X554=รายชื่อชมรม!$B$33,รายชื่อชมรม!$A$33,IF(X554=รายชื่อชมรม!$B$34,รายชื่อชมรม!$A$34,IF(X554=รายชื่อชมรม!$B$35,รายชื่อชมรม!$A$35,IF(X554=รายชื่อชมรม!$B$36,รายชื่อชมรม!$A$36,IF(X554=รายชื่อชมรม!$B$37,รายชื่อชมรม!$A$37,IF(X554=รายชื่อชมรม!$B$38,รายชื่อชมรม!$A$38,IF(X554=รายชื่อชมรม!$B$39,รายชื่อชมรม!$A$39,IF(X554=รายชื่อชมรม!$B$40,รายชื่อชมรม!$A$40,IF(X554=รายชื่อชมรม!$B$41,รายชื่อชมรม!$A$41,IF(X554=รายชื่อชมรม!$B$42,รายชื่อชมรม!$A$42,"-")))))))))))</f>
        <v>ช68403</v>
      </c>
      <c r="X554" s="6" t="s">
        <v>2313</v>
      </c>
      <c r="Y554" s="6" t="str">
        <f>IF(W554=0,"",IF(W554="-","",IF(W554="","",VLOOKUP(W554,รายชื่อชมรม!$A$3:$F$83,3,FALSE))))</f>
        <v>นายวสันต์  แสงรัตนกูล</v>
      </c>
      <c r="Z554" s="6" t="str">
        <f>IF(Y554=$Z$4,MAX(Z$1:$Z553)+1,"")</f>
        <v/>
      </c>
      <c r="AA554" s="6" t="str">
        <f>IF($Y554=AA$4,MAX(AA$1:AA553)+1,"")</f>
        <v/>
      </c>
      <c r="AB554" s="6" t="str">
        <f>IF($Y554=AB$4,MAX(AB$1:AB553)+1,"")</f>
        <v/>
      </c>
      <c r="AC554" s="6" t="str">
        <f>IF($Y554=AC$4,MAX(AC$1:AC553)+1,"")</f>
        <v/>
      </c>
      <c r="AD554" s="6" t="str">
        <f>IF($Y554=AD$4,MAX(AD$1:AD553)+1,"")</f>
        <v/>
      </c>
      <c r="AE554" s="6" t="str">
        <f>IF($Y554=AE$4,MAX(AE$1:AE553)+1,"")</f>
        <v/>
      </c>
      <c r="AF554" s="6" t="str">
        <f>IF($Y554=AF$4,MAX(AF$1:AF553)+1,"")</f>
        <v/>
      </c>
      <c r="AG554" s="6" t="str">
        <f>IF($Y554=AG$4,MAX(AG$1:AG553)+1,"")</f>
        <v/>
      </c>
      <c r="AH554" s="6" t="str">
        <f>IF($Y554=AH$4,MAX(AH$1:AH553)+1,"")</f>
        <v/>
      </c>
      <c r="AI554" s="5">
        <f t="shared" si="124"/>
        <v>0</v>
      </c>
      <c r="AK554" s="6" t="str">
        <f>IF($W554=AK$4,MAX(AK$1:AK553)+1,"")</f>
        <v/>
      </c>
      <c r="AL554" s="6" t="str">
        <f>IF($W554=AL$4,MAX(AL$1:AL553)+1,"")</f>
        <v/>
      </c>
      <c r="AM554" s="6" t="str">
        <f>IF($W554=AM$4,MAX(AM$1:AM553)+1,"")</f>
        <v/>
      </c>
      <c r="AN554" s="6" t="str">
        <f>IF($W554=AN$4,MAX(AN$1:AN553)+1,"")</f>
        <v/>
      </c>
      <c r="AO554" s="6" t="str">
        <f>IF($W554=AO$4,MAX(AO$1:AO553)+1,"")</f>
        <v/>
      </c>
      <c r="AP554" s="6" t="str">
        <f>IF($W554=AP$4,MAX(AP$1:AP553)+1,"")</f>
        <v/>
      </c>
      <c r="AQ554" s="6" t="str">
        <f>IF($W554=AQ$4,MAX(AQ$1:AQ553)+1,"")</f>
        <v/>
      </c>
      <c r="AR554" s="6" t="str">
        <f>IF($W554=AR$4,MAX(AR$1:AR553)+1,"")</f>
        <v/>
      </c>
      <c r="AS554" s="6" t="str">
        <f>IF($W554=AS$4,MAX(AS$1:AS553)+1,"")</f>
        <v/>
      </c>
      <c r="AT554" s="6" t="str">
        <f>IF($W554=AT$4,MAX(AT$1:AT553)+1,"")</f>
        <v/>
      </c>
      <c r="AU554" s="6" t="str">
        <f>IF($W554=AU$4,MAX(AU$1:AU553)+1,"")</f>
        <v/>
      </c>
      <c r="AV554" s="6" t="str">
        <f>IF($W554=AV$4,MAX(AV$1:AV553)+1,"")</f>
        <v/>
      </c>
      <c r="AW554" s="6" t="str">
        <f>IF($W554=AW$4,MAX(AW$1:AW553)+1,"")</f>
        <v/>
      </c>
      <c r="AX554" s="6" t="str">
        <f>IF($W554=AX$4,MAX(AX$1:AX553)+1,"")</f>
        <v/>
      </c>
      <c r="AY554" s="6" t="str">
        <f>IF($W554=AY$4,MAX(AY$1:AY553)+1,"")</f>
        <v/>
      </c>
      <c r="AZ554" s="6" t="str">
        <f>IF($W554=AZ$4,MAX(AZ$1:AZ553)+1,"")</f>
        <v/>
      </c>
      <c r="BA554" s="6" t="str">
        <f>IF($W554=BA$4,MAX(BA$1:BA553)+1,"")</f>
        <v/>
      </c>
      <c r="BB554" s="6" t="str">
        <f>IF($W554=BB$4,MAX(BB$1:BB553)+1,"")</f>
        <v/>
      </c>
      <c r="BC554" s="6" t="str">
        <f>IF($W554=BC$4,MAX(BC$1:BC553)+1,"")</f>
        <v/>
      </c>
      <c r="BD554" s="6" t="str">
        <f>IF($W554=BD$4,MAX(BD$1:BD553)+1,"")</f>
        <v/>
      </c>
      <c r="BE554" s="6" t="str">
        <f>IF($W554=BE$4,MAX(BE$1:BE553)+1,"")</f>
        <v/>
      </c>
      <c r="BF554" s="6" t="str">
        <f>IF($W554=BF$4,MAX(BF$1:BF553)+1,"")</f>
        <v/>
      </c>
      <c r="BG554" s="6" t="str">
        <f>IF($W554=BG$4,MAX(BG$1:BG553)+1,"")</f>
        <v/>
      </c>
      <c r="BH554" s="6" t="str">
        <f>IF($W554=BH$4,MAX(BH$1:BH553)+1,"")</f>
        <v/>
      </c>
      <c r="BI554" s="6" t="str">
        <f>IF($W554=BI$4,MAX(BI$1:BI553)+1,"")</f>
        <v/>
      </c>
      <c r="BJ554" s="6" t="str">
        <f>IF($W554=BJ$4,MAX(BJ$1:BJ553)+1,"")</f>
        <v/>
      </c>
      <c r="BK554" s="6" t="str">
        <f>IF($W554=BK$4,MAX(BK$1:BK553)+1,"")</f>
        <v/>
      </c>
      <c r="BL554" s="6" t="str">
        <f>IF($W554=BL$4,MAX(BL$1:BL553)+1,"")</f>
        <v/>
      </c>
      <c r="BM554" s="6" t="str">
        <f>IF($W554=BM$4,MAX(BM$1:BM553)+1,"")</f>
        <v/>
      </c>
      <c r="BN554" s="6" t="str">
        <f>IF($W554=BN$4,MAX(BN$1:BN553)+1,"")</f>
        <v/>
      </c>
      <c r="BO554" s="6" t="str">
        <f>IF($W554=BO$4,MAX(BO$1:BO553)+1,"")</f>
        <v/>
      </c>
      <c r="BP554" s="6" t="str">
        <f>IF($W554=BP$4,MAX(BP$1:BP553)+1,"")</f>
        <v/>
      </c>
      <c r="BQ554" s="6" t="str">
        <f>IF($W554=BQ$4,MAX(BQ$1:BQ553)+1,"")</f>
        <v/>
      </c>
      <c r="BR554" s="6">
        <f>IF($W554=BR$4,MAX(BR$1:BR553)+1,"")</f>
        <v>8</v>
      </c>
      <c r="BS554" s="6" t="str">
        <f>IF($W554=BS$4,MAX(BS$1:BS553)+1,"")</f>
        <v/>
      </c>
      <c r="BT554" s="6" t="str">
        <f>IF($W554=BT$4,MAX(BT$1:BT553)+1,"")</f>
        <v/>
      </c>
      <c r="BU554" s="6" t="str">
        <f>IF($W554=BU$4,MAX(BU$1:BU553)+1,"")</f>
        <v/>
      </c>
      <c r="BV554" s="6" t="str">
        <f>IF($W554=BV$4,MAX(BV$1:BV553)+1,"")</f>
        <v/>
      </c>
      <c r="BW554" s="6" t="str">
        <f>IF($W554=BW$4,MAX(BW$1:BW553)+1,"")</f>
        <v/>
      </c>
      <c r="BX554" s="6" t="str">
        <f>IF($W554=BX$4,MAX(BX$1:BX553)+1,"")</f>
        <v/>
      </c>
      <c r="BY554" s="6" t="str">
        <f>IF($W554=BY$4,MAX(BY$1:BY553)+1,"")</f>
        <v/>
      </c>
      <c r="BZ554" s="6" t="str">
        <f>IF($W554=BZ$4,MAX(BZ$1:BZ553)+1,"")</f>
        <v/>
      </c>
      <c r="CA554" s="6" t="str">
        <f>IF($W554=CA$4,MAX(CA$1:CA553)+1,"")</f>
        <v/>
      </c>
      <c r="CB554" s="6" t="str">
        <f>IF($W554=CB$4,MAX(CB$1:CB553)+1,"")</f>
        <v/>
      </c>
      <c r="CC554" s="6" t="str">
        <f>IF($W554=CC$4,MAX(CC$1:CC553)+1,"")</f>
        <v/>
      </c>
      <c r="CD554" s="6" t="str">
        <f>IF($W554=CD$4,MAX(CD$1:CD553)+1,"")</f>
        <v/>
      </c>
      <c r="CE554" s="6" t="str">
        <f>IF($W554=CE$4,MAX(CE$1:CE553)+1,"")</f>
        <v/>
      </c>
      <c r="CF554" s="6" t="str">
        <f>IF($W554=CF$4,MAX(CF$1:CF553)+1,"")</f>
        <v/>
      </c>
      <c r="CG554" s="6" t="str">
        <f>IF($W554=CG$4,MAX(CG$1:CG553)+1,"")</f>
        <v/>
      </c>
      <c r="CH554" s="6" t="str">
        <f>IF($W554=CH$4,MAX(CH$1:CH553)+1,"")</f>
        <v/>
      </c>
      <c r="CI554" s="6" t="str">
        <f>IF($W554=CI$4,MAX(CI$1:CI553)+1,"")</f>
        <v/>
      </c>
      <c r="CJ554" s="6" t="str">
        <f>IF($W554=CJ$4,MAX(CJ$1:CJ553)+1,"")</f>
        <v/>
      </c>
      <c r="CK554" s="6" t="str">
        <f>IF($W554=CK$4,MAX(CK$1:CK553)+1,"")</f>
        <v/>
      </c>
      <c r="CL554" s="6" t="str">
        <f>IF($W554=CL$4,MAX(CL$1:CL553)+1,"")</f>
        <v/>
      </c>
      <c r="CM554" s="6" t="str">
        <f>IF($W554=CM$4,MAX(CM$1:CM553)+1,"")</f>
        <v/>
      </c>
      <c r="CN554" s="6" t="str">
        <f>IF($W554=CN$4,MAX(CN$1:CN553)+1,"")</f>
        <v/>
      </c>
      <c r="CO554" s="6" t="str">
        <f>IF($W554=CO$4,MAX(CO$1:CO553)+1,"")</f>
        <v/>
      </c>
      <c r="CP554" s="6" t="str">
        <f>IF($W554=CP$4,MAX(CP$1:CP553)+1,"")</f>
        <v/>
      </c>
      <c r="CQ554" s="6" t="str">
        <f>IF($W554=CQ$4,MAX(CQ$1:CQ553)+1,"")</f>
        <v/>
      </c>
      <c r="CR554" s="6" t="str">
        <f>IF($W554=CR$4,MAX(CR$1:CR553)+1,"")</f>
        <v/>
      </c>
      <c r="CS554" s="6" t="str">
        <f>IF($W554=CS$4,MAX(CS$1:CS553)+1,"")</f>
        <v/>
      </c>
      <c r="CT554" s="5">
        <f t="shared" si="125"/>
        <v>8</v>
      </c>
      <c r="CU554" s="6" t="str">
        <f t="shared" si="126"/>
        <v>1709901823830</v>
      </c>
      <c r="CV554" s="5" t="str">
        <f t="shared" si="127"/>
        <v>นางสาว</v>
      </c>
      <c r="CW554" s="5" t="str" cm="1">
        <f t="array" ref="CW554">RIGHT(F554,MIN(LEN(SUBSTITUTE(F554,รายชื่อนักเรียนแยกห้อง!$AD$5:$AD$8,""))))</f>
        <v>ปุณยวีย์</v>
      </c>
      <c r="CX554" s="6" t="str">
        <f t="shared" si="128"/>
        <v/>
      </c>
      <c r="CY554" s="6">
        <f t="shared" si="129"/>
        <v>0</v>
      </c>
      <c r="CZ554" s="5" t="str">
        <f t="shared" si="130"/>
        <v>มัธยมศึกษาปีที่ 4/2-</v>
      </c>
      <c r="DA554" s="5" t="str">
        <f t="shared" si="131"/>
        <v>มัธยมศึกษาปีที่ 4/2-0</v>
      </c>
      <c r="DB554" s="6" t="s">
        <v>2939</v>
      </c>
      <c r="DC554" s="6" t="str">
        <f>IF(DB554="วิทย์-คณิต (เตรียมวิศวะ)",MAX($DC$1:DC553)+1,"")</f>
        <v/>
      </c>
      <c r="DD554" s="6" t="str">
        <f>IF(DB554="วิทย์-คณิต (วิทยาศาสตร์สุขภาพ)",MAX($DD$1:DD553)+1,"")</f>
        <v/>
      </c>
      <c r="DE554" s="6">
        <f>IF(DB554="ศิลป์การจัดการธุรกิจการค้าสมัยใหม่",MAX($DE$1:DE553)+1,"")</f>
        <v>21</v>
      </c>
      <c r="DF554" s="6" t="str">
        <f>IF(DB554="ศิลป์ภาษาจีนเพื่อธุรกิจ 4.0",MAX($DF$1:DF553)+1,"")</f>
        <v/>
      </c>
      <c r="DG554" s="6" t="str">
        <f>IF(DB554="ศิลป์ภาษาอังกฤษเพื่อการสื่อสารธุรกิจ",MAX($DG$1:DG553)+1,"")</f>
        <v/>
      </c>
      <c r="DH554" s="6" t="str">
        <f>IF(DB554="นวัตกรรมการจัดการเกษตร",MAX($DH$1:DH553)+1,"")</f>
        <v/>
      </c>
      <c r="DI554" s="5">
        <f t="shared" si="132"/>
        <v>21</v>
      </c>
      <c r="DJ554" s="5" t="str">
        <f t="shared" si="133"/>
        <v>มัธยมศึกษาปีที่ 4/2-21</v>
      </c>
      <c r="DK554" s="5" t="str">
        <f t="shared" si="134"/>
        <v>ศิลป์การจัดการธุรกิจการค้าสมัยใหม่-21</v>
      </c>
      <c r="DL554" s="5" t="str">
        <f t="shared" si="135"/>
        <v>มัธยมศึกษาปีที่ 4</v>
      </c>
    </row>
    <row r="555" spans="1:116">
      <c r="A555" s="5" t="str">
        <f t="shared" si="121"/>
        <v>มัธยมศึกษาปีที่ 4/2-22</v>
      </c>
      <c r="B555" s="5" t="str">
        <f t="shared" si="122"/>
        <v>ช68402-5</v>
      </c>
      <c r="C555" s="5" t="str">
        <f t="shared" si="123"/>
        <v>ศิลป์การจัดการธุรกิจการค้าสมัยใหม่-22</v>
      </c>
      <c r="D555" s="8">
        <v>22</v>
      </c>
      <c r="E555" s="9" t="s">
        <v>1390</v>
      </c>
      <c r="F555" s="3" t="s">
        <v>2202</v>
      </c>
      <c r="G555" s="3" t="s">
        <v>846</v>
      </c>
      <c r="H555" s="11">
        <v>1</v>
      </c>
      <c r="I555" s="11">
        <v>8</v>
      </c>
      <c r="J555" s="11">
        <v>0</v>
      </c>
      <c r="K555" s="11">
        <v>9</v>
      </c>
      <c r="L555" s="11">
        <v>9</v>
      </c>
      <c r="M555" s="11">
        <v>0</v>
      </c>
      <c r="N555" s="11">
        <v>2</v>
      </c>
      <c r="O555" s="11">
        <v>5</v>
      </c>
      <c r="P555" s="11">
        <v>1</v>
      </c>
      <c r="Q555" s="11">
        <v>6</v>
      </c>
      <c r="R555" s="11">
        <v>6</v>
      </c>
      <c r="S555" s="11">
        <v>4</v>
      </c>
      <c r="T555" s="11">
        <v>6</v>
      </c>
      <c r="U555" s="11" t="s">
        <v>310</v>
      </c>
      <c r="W555" s="6" t="str">
        <f>IF(X555="","",IF(X555=รายชื่อชมรม!$B$33,รายชื่อชมรม!$A$33,IF(X555=รายชื่อชมรม!$B$34,รายชื่อชมรม!$A$34,IF(X555=รายชื่อชมรม!$B$35,รายชื่อชมรม!$A$35,IF(X555=รายชื่อชมรม!$B$36,รายชื่อชมรม!$A$36,IF(X555=รายชื่อชมรม!$B$37,รายชื่อชมรม!$A$37,IF(X555=รายชื่อชมรม!$B$38,รายชื่อชมรม!$A$38,IF(X555=รายชื่อชมรม!$B$39,รายชื่อชมรม!$A$39,IF(X555=รายชื่อชมรม!$B$40,รายชื่อชมรม!$A$40,IF(X555=รายชื่อชมรม!$B$41,รายชื่อชมรม!$A$41,IF(X555=รายชื่อชมรม!$B$42,รายชื่อชมรม!$A$42,"-")))))))))))</f>
        <v>ช68402</v>
      </c>
      <c r="X555" s="6" t="s">
        <v>1398</v>
      </c>
      <c r="Y555" s="6" t="str">
        <f>IF(W555=0,"",IF(W555="-","",IF(W555="","",VLOOKUP(W555,รายชื่อชมรม!$A$3:$F$83,3,FALSE))))</f>
        <v>นายณฤริท  วิชรัจจ์</v>
      </c>
      <c r="Z555" s="6" t="str">
        <f>IF(Y555=$Z$4,MAX(Z$1:$Z554)+1,"")</f>
        <v/>
      </c>
      <c r="AA555" s="6" t="str">
        <f>IF($Y555=AA$4,MAX(AA$1:AA554)+1,"")</f>
        <v/>
      </c>
      <c r="AB555" s="6" t="str">
        <f>IF($Y555=AB$4,MAX(AB$1:AB554)+1,"")</f>
        <v/>
      </c>
      <c r="AC555" s="6" t="str">
        <f>IF($Y555=AC$4,MAX(AC$1:AC554)+1,"")</f>
        <v/>
      </c>
      <c r="AD555" s="6" t="str">
        <f>IF($Y555=AD$4,MAX(AD$1:AD554)+1,"")</f>
        <v/>
      </c>
      <c r="AE555" s="6" t="str">
        <f>IF($Y555=AE$4,MAX(AE$1:AE554)+1,"")</f>
        <v/>
      </c>
      <c r="AF555" s="6" t="str">
        <f>IF($Y555=AF$4,MAX(AF$1:AF554)+1,"")</f>
        <v/>
      </c>
      <c r="AG555" s="6" t="str">
        <f>IF($Y555=AG$4,MAX(AG$1:AG554)+1,"")</f>
        <v/>
      </c>
      <c r="AH555" s="6" t="str">
        <f>IF($Y555=AH$4,MAX(AH$1:AH554)+1,"")</f>
        <v/>
      </c>
      <c r="AI555" s="5">
        <f t="shared" si="124"/>
        <v>0</v>
      </c>
      <c r="AK555" s="6" t="str">
        <f>IF($W555=AK$4,MAX(AK$1:AK554)+1,"")</f>
        <v/>
      </c>
      <c r="AL555" s="6" t="str">
        <f>IF($W555=AL$4,MAX(AL$1:AL554)+1,"")</f>
        <v/>
      </c>
      <c r="AM555" s="6" t="str">
        <f>IF($W555=AM$4,MAX(AM$1:AM554)+1,"")</f>
        <v/>
      </c>
      <c r="AN555" s="6" t="str">
        <f>IF($W555=AN$4,MAX(AN$1:AN554)+1,"")</f>
        <v/>
      </c>
      <c r="AO555" s="6" t="str">
        <f>IF($W555=AO$4,MAX(AO$1:AO554)+1,"")</f>
        <v/>
      </c>
      <c r="AP555" s="6" t="str">
        <f>IF($W555=AP$4,MAX(AP$1:AP554)+1,"")</f>
        <v/>
      </c>
      <c r="AQ555" s="6" t="str">
        <f>IF($W555=AQ$4,MAX(AQ$1:AQ554)+1,"")</f>
        <v/>
      </c>
      <c r="AR555" s="6" t="str">
        <f>IF($W555=AR$4,MAX(AR$1:AR554)+1,"")</f>
        <v/>
      </c>
      <c r="AS555" s="6" t="str">
        <f>IF($W555=AS$4,MAX(AS$1:AS554)+1,"")</f>
        <v/>
      </c>
      <c r="AT555" s="6" t="str">
        <f>IF($W555=AT$4,MAX(AT$1:AT554)+1,"")</f>
        <v/>
      </c>
      <c r="AU555" s="6" t="str">
        <f>IF($W555=AU$4,MAX(AU$1:AU554)+1,"")</f>
        <v/>
      </c>
      <c r="AV555" s="6" t="str">
        <f>IF($W555=AV$4,MAX(AV$1:AV554)+1,"")</f>
        <v/>
      </c>
      <c r="AW555" s="6" t="str">
        <f>IF($W555=AW$4,MAX(AW$1:AW554)+1,"")</f>
        <v/>
      </c>
      <c r="AX555" s="6" t="str">
        <f>IF($W555=AX$4,MAX(AX$1:AX554)+1,"")</f>
        <v/>
      </c>
      <c r="AY555" s="6" t="str">
        <f>IF($W555=AY$4,MAX(AY$1:AY554)+1,"")</f>
        <v/>
      </c>
      <c r="AZ555" s="6" t="str">
        <f>IF($W555=AZ$4,MAX(AZ$1:AZ554)+1,"")</f>
        <v/>
      </c>
      <c r="BA555" s="6" t="str">
        <f>IF($W555=BA$4,MAX(BA$1:BA554)+1,"")</f>
        <v/>
      </c>
      <c r="BB555" s="6" t="str">
        <f>IF($W555=BB$4,MAX(BB$1:BB554)+1,"")</f>
        <v/>
      </c>
      <c r="BC555" s="6" t="str">
        <f>IF($W555=BC$4,MAX(BC$1:BC554)+1,"")</f>
        <v/>
      </c>
      <c r="BD555" s="6" t="str">
        <f>IF($W555=BD$4,MAX(BD$1:BD554)+1,"")</f>
        <v/>
      </c>
      <c r="BE555" s="6" t="str">
        <f>IF($W555=BE$4,MAX(BE$1:BE554)+1,"")</f>
        <v/>
      </c>
      <c r="BF555" s="6" t="str">
        <f>IF($W555=BF$4,MAX(BF$1:BF554)+1,"")</f>
        <v/>
      </c>
      <c r="BG555" s="6" t="str">
        <f>IF($W555=BG$4,MAX(BG$1:BG554)+1,"")</f>
        <v/>
      </c>
      <c r="BH555" s="6" t="str">
        <f>IF($W555=BH$4,MAX(BH$1:BH554)+1,"")</f>
        <v/>
      </c>
      <c r="BI555" s="6" t="str">
        <f>IF($W555=BI$4,MAX(BI$1:BI554)+1,"")</f>
        <v/>
      </c>
      <c r="BJ555" s="6" t="str">
        <f>IF($W555=BJ$4,MAX(BJ$1:BJ554)+1,"")</f>
        <v/>
      </c>
      <c r="BK555" s="6" t="str">
        <f>IF($W555=BK$4,MAX(BK$1:BK554)+1,"")</f>
        <v/>
      </c>
      <c r="BL555" s="6" t="str">
        <f>IF($W555=BL$4,MAX(BL$1:BL554)+1,"")</f>
        <v/>
      </c>
      <c r="BM555" s="6" t="str">
        <f>IF($W555=BM$4,MAX(BM$1:BM554)+1,"")</f>
        <v/>
      </c>
      <c r="BN555" s="6" t="str">
        <f>IF($W555=BN$4,MAX(BN$1:BN554)+1,"")</f>
        <v/>
      </c>
      <c r="BO555" s="6" t="str">
        <f>IF($W555=BO$4,MAX(BO$1:BO554)+1,"")</f>
        <v/>
      </c>
      <c r="BP555" s="6" t="str">
        <f>IF($W555=BP$4,MAX(BP$1:BP554)+1,"")</f>
        <v/>
      </c>
      <c r="BQ555" s="6">
        <f>IF($W555=BQ$4,MAX(BQ$1:BQ554)+1,"")</f>
        <v>5</v>
      </c>
      <c r="BR555" s="6" t="str">
        <f>IF($W555=BR$4,MAX(BR$1:BR554)+1,"")</f>
        <v/>
      </c>
      <c r="BS555" s="6" t="str">
        <f>IF($W555=BS$4,MAX(BS$1:BS554)+1,"")</f>
        <v/>
      </c>
      <c r="BT555" s="6" t="str">
        <f>IF($W555=BT$4,MAX(BT$1:BT554)+1,"")</f>
        <v/>
      </c>
      <c r="BU555" s="6" t="str">
        <f>IF($W555=BU$4,MAX(BU$1:BU554)+1,"")</f>
        <v/>
      </c>
      <c r="BV555" s="6" t="str">
        <f>IF($W555=BV$4,MAX(BV$1:BV554)+1,"")</f>
        <v/>
      </c>
      <c r="BW555" s="6" t="str">
        <f>IF($W555=BW$4,MAX(BW$1:BW554)+1,"")</f>
        <v/>
      </c>
      <c r="BX555" s="6" t="str">
        <f>IF($W555=BX$4,MAX(BX$1:BX554)+1,"")</f>
        <v/>
      </c>
      <c r="BY555" s="6" t="str">
        <f>IF($W555=BY$4,MAX(BY$1:BY554)+1,"")</f>
        <v/>
      </c>
      <c r="BZ555" s="6" t="str">
        <f>IF($W555=BZ$4,MAX(BZ$1:BZ554)+1,"")</f>
        <v/>
      </c>
      <c r="CA555" s="6" t="str">
        <f>IF($W555=CA$4,MAX(CA$1:CA554)+1,"")</f>
        <v/>
      </c>
      <c r="CB555" s="6" t="str">
        <f>IF($W555=CB$4,MAX(CB$1:CB554)+1,"")</f>
        <v/>
      </c>
      <c r="CC555" s="6" t="str">
        <f>IF($W555=CC$4,MAX(CC$1:CC554)+1,"")</f>
        <v/>
      </c>
      <c r="CD555" s="6" t="str">
        <f>IF($W555=CD$4,MAX(CD$1:CD554)+1,"")</f>
        <v/>
      </c>
      <c r="CE555" s="6" t="str">
        <f>IF($W555=CE$4,MAX(CE$1:CE554)+1,"")</f>
        <v/>
      </c>
      <c r="CF555" s="6" t="str">
        <f>IF($W555=CF$4,MAX(CF$1:CF554)+1,"")</f>
        <v/>
      </c>
      <c r="CG555" s="6" t="str">
        <f>IF($W555=CG$4,MAX(CG$1:CG554)+1,"")</f>
        <v/>
      </c>
      <c r="CH555" s="6" t="str">
        <f>IF($W555=CH$4,MAX(CH$1:CH554)+1,"")</f>
        <v/>
      </c>
      <c r="CI555" s="6" t="str">
        <f>IF($W555=CI$4,MAX(CI$1:CI554)+1,"")</f>
        <v/>
      </c>
      <c r="CJ555" s="6" t="str">
        <f>IF($W555=CJ$4,MAX(CJ$1:CJ554)+1,"")</f>
        <v/>
      </c>
      <c r="CK555" s="6" t="str">
        <f>IF($W555=CK$4,MAX(CK$1:CK554)+1,"")</f>
        <v/>
      </c>
      <c r="CL555" s="6" t="str">
        <f>IF($W555=CL$4,MAX(CL$1:CL554)+1,"")</f>
        <v/>
      </c>
      <c r="CM555" s="6" t="str">
        <f>IF($W555=CM$4,MAX(CM$1:CM554)+1,"")</f>
        <v/>
      </c>
      <c r="CN555" s="6" t="str">
        <f>IF($W555=CN$4,MAX(CN$1:CN554)+1,"")</f>
        <v/>
      </c>
      <c r="CO555" s="6" t="str">
        <f>IF($W555=CO$4,MAX(CO$1:CO554)+1,"")</f>
        <v/>
      </c>
      <c r="CP555" s="6" t="str">
        <f>IF($W555=CP$4,MAX(CP$1:CP554)+1,"")</f>
        <v/>
      </c>
      <c r="CQ555" s="6" t="str">
        <f>IF($W555=CQ$4,MAX(CQ$1:CQ554)+1,"")</f>
        <v/>
      </c>
      <c r="CR555" s="6" t="str">
        <f>IF($W555=CR$4,MAX(CR$1:CR554)+1,"")</f>
        <v/>
      </c>
      <c r="CS555" s="6" t="str">
        <f>IF($W555=CS$4,MAX(CS$1:CS554)+1,"")</f>
        <v/>
      </c>
      <c r="CT555" s="5">
        <f t="shared" si="125"/>
        <v>5</v>
      </c>
      <c r="CU555" s="6" t="str">
        <f t="shared" si="126"/>
        <v>1809902516646</v>
      </c>
      <c r="CV555" s="5" t="str">
        <f t="shared" si="127"/>
        <v>นางสาว</v>
      </c>
      <c r="CW555" s="5" t="str" cm="1">
        <f t="array" ref="CW555">RIGHT(F555,MIN(LEN(SUBSTITUTE(F555,รายชื่อนักเรียนแยกห้อง!$AD$5:$AD$8,""))))</f>
        <v>ภรณ์ณภัทร</v>
      </c>
      <c r="CX555" s="6" t="str">
        <f t="shared" si="128"/>
        <v/>
      </c>
      <c r="CY555" s="6">
        <f t="shared" si="129"/>
        <v>0</v>
      </c>
      <c r="CZ555" s="5" t="str">
        <f t="shared" si="130"/>
        <v>มัธยมศึกษาปีที่ 4/2-</v>
      </c>
      <c r="DA555" s="5" t="str">
        <f t="shared" si="131"/>
        <v>มัธยมศึกษาปีที่ 4/2-0</v>
      </c>
      <c r="DB555" s="6" t="s">
        <v>2939</v>
      </c>
      <c r="DC555" s="6" t="str">
        <f>IF(DB555="วิทย์-คณิต (เตรียมวิศวะ)",MAX($DC$1:DC554)+1,"")</f>
        <v/>
      </c>
      <c r="DD555" s="6" t="str">
        <f>IF(DB555="วิทย์-คณิต (วิทยาศาสตร์สุขภาพ)",MAX($DD$1:DD554)+1,"")</f>
        <v/>
      </c>
      <c r="DE555" s="6">
        <f>IF(DB555="ศิลป์การจัดการธุรกิจการค้าสมัยใหม่",MAX($DE$1:DE554)+1,"")</f>
        <v>22</v>
      </c>
      <c r="DF555" s="6" t="str">
        <f>IF(DB555="ศิลป์ภาษาจีนเพื่อธุรกิจ 4.0",MAX($DF$1:DF554)+1,"")</f>
        <v/>
      </c>
      <c r="DG555" s="6" t="str">
        <f>IF(DB555="ศิลป์ภาษาอังกฤษเพื่อการสื่อสารธุรกิจ",MAX($DG$1:DG554)+1,"")</f>
        <v/>
      </c>
      <c r="DH555" s="6" t="str">
        <f>IF(DB555="นวัตกรรมการจัดการเกษตร",MAX($DH$1:DH554)+1,"")</f>
        <v/>
      </c>
      <c r="DI555" s="5">
        <f t="shared" si="132"/>
        <v>22</v>
      </c>
      <c r="DJ555" s="5" t="str">
        <f t="shared" si="133"/>
        <v>มัธยมศึกษาปีที่ 4/2-22</v>
      </c>
      <c r="DK555" s="5" t="str">
        <f t="shared" si="134"/>
        <v>ศิลป์การจัดการธุรกิจการค้าสมัยใหม่-22</v>
      </c>
      <c r="DL555" s="5" t="str">
        <f t="shared" si="135"/>
        <v>มัธยมศึกษาปีที่ 4</v>
      </c>
    </row>
    <row r="556" spans="1:116">
      <c r="A556" s="5" t="str">
        <f t="shared" si="121"/>
        <v>มัธยมศึกษาปีที่ 4/2-23</v>
      </c>
      <c r="B556" s="5" t="str">
        <f t="shared" si="122"/>
        <v>ช68401-7</v>
      </c>
      <c r="C556" s="5" t="str">
        <f t="shared" si="123"/>
        <v>ศิลป์การจัดการธุรกิจการค้าสมัยใหม่-23</v>
      </c>
      <c r="D556" s="8">
        <v>23</v>
      </c>
      <c r="E556" s="9" t="s">
        <v>2158</v>
      </c>
      <c r="F556" s="3" t="s">
        <v>2204</v>
      </c>
      <c r="G556" s="3" t="s">
        <v>2205</v>
      </c>
      <c r="H556" s="11">
        <v>1</v>
      </c>
      <c r="I556" s="11">
        <v>7</v>
      </c>
      <c r="J556" s="11">
        <v>0</v>
      </c>
      <c r="K556" s="11">
        <v>9</v>
      </c>
      <c r="L556" s="11">
        <v>9</v>
      </c>
      <c r="M556" s="11">
        <v>0</v>
      </c>
      <c r="N556" s="11">
        <v>1</v>
      </c>
      <c r="O556" s="11">
        <v>7</v>
      </c>
      <c r="P556" s="11">
        <v>7</v>
      </c>
      <c r="Q556" s="11">
        <v>0</v>
      </c>
      <c r="R556" s="11">
        <v>0</v>
      </c>
      <c r="S556" s="11">
        <v>0</v>
      </c>
      <c r="T556" s="11">
        <v>1</v>
      </c>
      <c r="U556" s="11" t="s">
        <v>310</v>
      </c>
      <c r="W556" s="6" t="str">
        <f>IF(X556="","",IF(X556=รายชื่อชมรม!$B$33,รายชื่อชมรม!$A$33,IF(X556=รายชื่อชมรม!$B$34,รายชื่อชมรม!$A$34,IF(X556=รายชื่อชมรม!$B$35,รายชื่อชมรม!$A$35,IF(X556=รายชื่อชมรม!$B$36,รายชื่อชมรม!$A$36,IF(X556=รายชื่อชมรม!$B$37,รายชื่อชมรม!$A$37,IF(X556=รายชื่อชมรม!$B$38,รายชื่อชมรม!$A$38,IF(X556=รายชื่อชมรม!$B$39,รายชื่อชมรม!$A$39,IF(X556=รายชื่อชมรม!$B$40,รายชื่อชมรม!$A$40,IF(X556=รายชื่อชมรม!$B$41,รายชื่อชมรม!$A$41,IF(X556=รายชื่อชมรม!$B$42,รายชื่อชมรม!$A$42,"-")))))))))))</f>
        <v>ช68401</v>
      </c>
      <c r="X556" s="6" t="s">
        <v>2327</v>
      </c>
      <c r="Y556" s="6" t="str">
        <f>IF(W556=0,"",IF(W556="-","",IF(W556="","",VLOOKUP(W556,รายชื่อชมรม!$A$3:$F$83,3,FALSE))))</f>
        <v>นางสาวศิลป์ศุภา  คุสินธุ์</v>
      </c>
      <c r="Z556" s="6" t="str">
        <f>IF(Y556=$Z$4,MAX(Z$1:$Z555)+1,"")</f>
        <v/>
      </c>
      <c r="AA556" s="6" t="str">
        <f>IF($Y556=AA$4,MAX(AA$1:AA555)+1,"")</f>
        <v/>
      </c>
      <c r="AB556" s="6" t="str">
        <f>IF($Y556=AB$4,MAX(AB$1:AB555)+1,"")</f>
        <v/>
      </c>
      <c r="AC556" s="6" t="str">
        <f>IF($Y556=AC$4,MAX(AC$1:AC555)+1,"")</f>
        <v/>
      </c>
      <c r="AD556" s="6" t="str">
        <f>IF($Y556=AD$4,MAX(AD$1:AD555)+1,"")</f>
        <v/>
      </c>
      <c r="AE556" s="6" t="str">
        <f>IF($Y556=AE$4,MAX(AE$1:AE555)+1,"")</f>
        <v/>
      </c>
      <c r="AF556" s="6" t="str">
        <f>IF($Y556=AF$4,MAX(AF$1:AF555)+1,"")</f>
        <v/>
      </c>
      <c r="AG556" s="6" t="str">
        <f>IF($Y556=AG$4,MAX(AG$1:AG555)+1,"")</f>
        <v/>
      </c>
      <c r="AH556" s="6" t="str">
        <f>IF($Y556=AH$4,MAX(AH$1:AH555)+1,"")</f>
        <v/>
      </c>
      <c r="AI556" s="5">
        <f t="shared" si="124"/>
        <v>0</v>
      </c>
      <c r="AK556" s="6" t="str">
        <f>IF($W556=AK$4,MAX(AK$1:AK555)+1,"")</f>
        <v/>
      </c>
      <c r="AL556" s="6" t="str">
        <f>IF($W556=AL$4,MAX(AL$1:AL555)+1,"")</f>
        <v/>
      </c>
      <c r="AM556" s="6" t="str">
        <f>IF($W556=AM$4,MAX(AM$1:AM555)+1,"")</f>
        <v/>
      </c>
      <c r="AN556" s="6" t="str">
        <f>IF($W556=AN$4,MAX(AN$1:AN555)+1,"")</f>
        <v/>
      </c>
      <c r="AO556" s="6" t="str">
        <f>IF($W556=AO$4,MAX(AO$1:AO555)+1,"")</f>
        <v/>
      </c>
      <c r="AP556" s="6" t="str">
        <f>IF($W556=AP$4,MAX(AP$1:AP555)+1,"")</f>
        <v/>
      </c>
      <c r="AQ556" s="6" t="str">
        <f>IF($W556=AQ$4,MAX(AQ$1:AQ555)+1,"")</f>
        <v/>
      </c>
      <c r="AR556" s="6" t="str">
        <f>IF($W556=AR$4,MAX(AR$1:AR555)+1,"")</f>
        <v/>
      </c>
      <c r="AS556" s="6" t="str">
        <f>IF($W556=AS$4,MAX(AS$1:AS555)+1,"")</f>
        <v/>
      </c>
      <c r="AT556" s="6" t="str">
        <f>IF($W556=AT$4,MAX(AT$1:AT555)+1,"")</f>
        <v/>
      </c>
      <c r="AU556" s="6" t="str">
        <f>IF($W556=AU$4,MAX(AU$1:AU555)+1,"")</f>
        <v/>
      </c>
      <c r="AV556" s="6" t="str">
        <f>IF($W556=AV$4,MAX(AV$1:AV555)+1,"")</f>
        <v/>
      </c>
      <c r="AW556" s="6" t="str">
        <f>IF($W556=AW$4,MAX(AW$1:AW555)+1,"")</f>
        <v/>
      </c>
      <c r="AX556" s="6" t="str">
        <f>IF($W556=AX$4,MAX(AX$1:AX555)+1,"")</f>
        <v/>
      </c>
      <c r="AY556" s="6" t="str">
        <f>IF($W556=AY$4,MAX(AY$1:AY555)+1,"")</f>
        <v/>
      </c>
      <c r="AZ556" s="6" t="str">
        <f>IF($W556=AZ$4,MAX(AZ$1:AZ555)+1,"")</f>
        <v/>
      </c>
      <c r="BA556" s="6" t="str">
        <f>IF($W556=BA$4,MAX(BA$1:BA555)+1,"")</f>
        <v/>
      </c>
      <c r="BB556" s="6" t="str">
        <f>IF($W556=BB$4,MAX(BB$1:BB555)+1,"")</f>
        <v/>
      </c>
      <c r="BC556" s="6" t="str">
        <f>IF($W556=BC$4,MAX(BC$1:BC555)+1,"")</f>
        <v/>
      </c>
      <c r="BD556" s="6" t="str">
        <f>IF($W556=BD$4,MAX(BD$1:BD555)+1,"")</f>
        <v/>
      </c>
      <c r="BE556" s="6" t="str">
        <f>IF($W556=BE$4,MAX(BE$1:BE555)+1,"")</f>
        <v/>
      </c>
      <c r="BF556" s="6" t="str">
        <f>IF($W556=BF$4,MAX(BF$1:BF555)+1,"")</f>
        <v/>
      </c>
      <c r="BG556" s="6" t="str">
        <f>IF($W556=BG$4,MAX(BG$1:BG555)+1,"")</f>
        <v/>
      </c>
      <c r="BH556" s="6" t="str">
        <f>IF($W556=BH$4,MAX(BH$1:BH555)+1,"")</f>
        <v/>
      </c>
      <c r="BI556" s="6" t="str">
        <f>IF($W556=BI$4,MAX(BI$1:BI555)+1,"")</f>
        <v/>
      </c>
      <c r="BJ556" s="6" t="str">
        <f>IF($W556=BJ$4,MAX(BJ$1:BJ555)+1,"")</f>
        <v/>
      </c>
      <c r="BK556" s="6" t="str">
        <f>IF($W556=BK$4,MAX(BK$1:BK555)+1,"")</f>
        <v/>
      </c>
      <c r="BL556" s="6" t="str">
        <f>IF($W556=BL$4,MAX(BL$1:BL555)+1,"")</f>
        <v/>
      </c>
      <c r="BM556" s="6" t="str">
        <f>IF($W556=BM$4,MAX(BM$1:BM555)+1,"")</f>
        <v/>
      </c>
      <c r="BN556" s="6" t="str">
        <f>IF($W556=BN$4,MAX(BN$1:BN555)+1,"")</f>
        <v/>
      </c>
      <c r="BO556" s="6" t="str">
        <f>IF($W556=BO$4,MAX(BO$1:BO555)+1,"")</f>
        <v/>
      </c>
      <c r="BP556" s="6">
        <f>IF($W556=BP$4,MAX(BP$1:BP555)+1,"")</f>
        <v>7</v>
      </c>
      <c r="BQ556" s="6" t="str">
        <f>IF($W556=BQ$4,MAX(BQ$1:BQ555)+1,"")</f>
        <v/>
      </c>
      <c r="BR556" s="6" t="str">
        <f>IF($W556=BR$4,MAX(BR$1:BR555)+1,"")</f>
        <v/>
      </c>
      <c r="BS556" s="6" t="str">
        <f>IF($W556=BS$4,MAX(BS$1:BS555)+1,"")</f>
        <v/>
      </c>
      <c r="BT556" s="6" t="str">
        <f>IF($W556=BT$4,MAX(BT$1:BT555)+1,"")</f>
        <v/>
      </c>
      <c r="BU556" s="6" t="str">
        <f>IF($W556=BU$4,MAX(BU$1:BU555)+1,"")</f>
        <v/>
      </c>
      <c r="BV556" s="6" t="str">
        <f>IF($W556=BV$4,MAX(BV$1:BV555)+1,"")</f>
        <v/>
      </c>
      <c r="BW556" s="6" t="str">
        <f>IF($W556=BW$4,MAX(BW$1:BW555)+1,"")</f>
        <v/>
      </c>
      <c r="BX556" s="6" t="str">
        <f>IF($W556=BX$4,MAX(BX$1:BX555)+1,"")</f>
        <v/>
      </c>
      <c r="BY556" s="6" t="str">
        <f>IF($W556=BY$4,MAX(BY$1:BY555)+1,"")</f>
        <v/>
      </c>
      <c r="BZ556" s="6" t="str">
        <f>IF($W556=BZ$4,MAX(BZ$1:BZ555)+1,"")</f>
        <v/>
      </c>
      <c r="CA556" s="6" t="str">
        <f>IF($W556=CA$4,MAX(CA$1:CA555)+1,"")</f>
        <v/>
      </c>
      <c r="CB556" s="6" t="str">
        <f>IF($W556=CB$4,MAX(CB$1:CB555)+1,"")</f>
        <v/>
      </c>
      <c r="CC556" s="6" t="str">
        <f>IF($W556=CC$4,MAX(CC$1:CC555)+1,"")</f>
        <v/>
      </c>
      <c r="CD556" s="6" t="str">
        <f>IF($W556=CD$4,MAX(CD$1:CD555)+1,"")</f>
        <v/>
      </c>
      <c r="CE556" s="6" t="str">
        <f>IF($W556=CE$4,MAX(CE$1:CE555)+1,"")</f>
        <v/>
      </c>
      <c r="CF556" s="6" t="str">
        <f>IF($W556=CF$4,MAX(CF$1:CF555)+1,"")</f>
        <v/>
      </c>
      <c r="CG556" s="6" t="str">
        <f>IF($W556=CG$4,MAX(CG$1:CG555)+1,"")</f>
        <v/>
      </c>
      <c r="CH556" s="6" t="str">
        <f>IF($W556=CH$4,MAX(CH$1:CH555)+1,"")</f>
        <v/>
      </c>
      <c r="CI556" s="6" t="str">
        <f>IF($W556=CI$4,MAX(CI$1:CI555)+1,"")</f>
        <v/>
      </c>
      <c r="CJ556" s="6" t="str">
        <f>IF($W556=CJ$4,MAX(CJ$1:CJ555)+1,"")</f>
        <v/>
      </c>
      <c r="CK556" s="6" t="str">
        <f>IF($W556=CK$4,MAX(CK$1:CK555)+1,"")</f>
        <v/>
      </c>
      <c r="CL556" s="6" t="str">
        <f>IF($W556=CL$4,MAX(CL$1:CL555)+1,"")</f>
        <v/>
      </c>
      <c r="CM556" s="6" t="str">
        <f>IF($W556=CM$4,MAX(CM$1:CM555)+1,"")</f>
        <v/>
      </c>
      <c r="CN556" s="6" t="str">
        <f>IF($W556=CN$4,MAX(CN$1:CN555)+1,"")</f>
        <v/>
      </c>
      <c r="CO556" s="6" t="str">
        <f>IF($W556=CO$4,MAX(CO$1:CO555)+1,"")</f>
        <v/>
      </c>
      <c r="CP556" s="6" t="str">
        <f>IF($W556=CP$4,MAX(CP$1:CP555)+1,"")</f>
        <v/>
      </c>
      <c r="CQ556" s="6" t="str">
        <f>IF($W556=CQ$4,MAX(CQ$1:CQ555)+1,"")</f>
        <v/>
      </c>
      <c r="CR556" s="6" t="str">
        <f>IF($W556=CR$4,MAX(CR$1:CR555)+1,"")</f>
        <v/>
      </c>
      <c r="CS556" s="6" t="str">
        <f>IF($W556=CS$4,MAX(CS$1:CS555)+1,"")</f>
        <v/>
      </c>
      <c r="CT556" s="5">
        <f t="shared" si="125"/>
        <v>7</v>
      </c>
      <c r="CU556" s="6" t="str">
        <f t="shared" si="126"/>
        <v>1709901770001</v>
      </c>
      <c r="CV556" s="5" t="str">
        <f t="shared" si="127"/>
        <v>นางสาว</v>
      </c>
      <c r="CW556" s="5" t="str" cm="1">
        <f t="array" ref="CW556">RIGHT(F556,MIN(LEN(SUBSTITUTE(F556,รายชื่อนักเรียนแยกห้อง!$AD$5:$AD$8,""))))</f>
        <v>รมย์ธีรา</v>
      </c>
      <c r="CX556" s="6" t="str">
        <f t="shared" si="128"/>
        <v/>
      </c>
      <c r="CY556" s="6">
        <f t="shared" si="129"/>
        <v>0</v>
      </c>
      <c r="CZ556" s="5" t="str">
        <f t="shared" si="130"/>
        <v>มัธยมศึกษาปีที่ 4/2-</v>
      </c>
      <c r="DA556" s="5" t="str">
        <f t="shared" si="131"/>
        <v>มัธยมศึกษาปีที่ 4/2-0</v>
      </c>
      <c r="DB556" s="6" t="s">
        <v>2939</v>
      </c>
      <c r="DC556" s="6" t="str">
        <f>IF(DB556="วิทย์-คณิต (เตรียมวิศวะ)",MAX($DC$1:DC555)+1,"")</f>
        <v/>
      </c>
      <c r="DD556" s="6" t="str">
        <f>IF(DB556="วิทย์-คณิต (วิทยาศาสตร์สุขภาพ)",MAX($DD$1:DD555)+1,"")</f>
        <v/>
      </c>
      <c r="DE556" s="6">
        <f>IF(DB556="ศิลป์การจัดการธุรกิจการค้าสมัยใหม่",MAX($DE$1:DE555)+1,"")</f>
        <v>23</v>
      </c>
      <c r="DF556" s="6" t="str">
        <f>IF(DB556="ศิลป์ภาษาจีนเพื่อธุรกิจ 4.0",MAX($DF$1:DF555)+1,"")</f>
        <v/>
      </c>
      <c r="DG556" s="6" t="str">
        <f>IF(DB556="ศิลป์ภาษาอังกฤษเพื่อการสื่อสารธุรกิจ",MAX($DG$1:DG555)+1,"")</f>
        <v/>
      </c>
      <c r="DH556" s="6" t="str">
        <f>IF(DB556="นวัตกรรมการจัดการเกษตร",MAX($DH$1:DH555)+1,"")</f>
        <v/>
      </c>
      <c r="DI556" s="5">
        <f t="shared" si="132"/>
        <v>23</v>
      </c>
      <c r="DJ556" s="5" t="str">
        <f t="shared" si="133"/>
        <v>มัธยมศึกษาปีที่ 4/2-23</v>
      </c>
      <c r="DK556" s="5" t="str">
        <f t="shared" si="134"/>
        <v>ศิลป์การจัดการธุรกิจการค้าสมัยใหม่-23</v>
      </c>
      <c r="DL556" s="5" t="str">
        <f t="shared" si="135"/>
        <v>มัธยมศึกษาปีที่ 4</v>
      </c>
    </row>
    <row r="557" spans="1:116">
      <c r="A557" s="5" t="str">
        <f t="shared" si="121"/>
        <v>มัธยมศึกษาปีที่ 4/2-24</v>
      </c>
      <c r="B557" s="5" t="str">
        <f t="shared" si="122"/>
        <v>ช68402-6</v>
      </c>
      <c r="C557" s="5" t="str">
        <f t="shared" si="123"/>
        <v>ศิลป์การจัดการธุรกิจการค้าสมัยใหม่-24</v>
      </c>
      <c r="D557" s="8">
        <v>24</v>
      </c>
      <c r="E557" s="9" t="s">
        <v>2160</v>
      </c>
      <c r="F557" s="3" t="s">
        <v>2207</v>
      </c>
      <c r="G557" s="3" t="s">
        <v>2208</v>
      </c>
      <c r="H557" s="11">
        <v>1</v>
      </c>
      <c r="I557" s="11">
        <v>7</v>
      </c>
      <c r="J557" s="11">
        <v>0</v>
      </c>
      <c r="K557" s="11">
        <v>9</v>
      </c>
      <c r="L557" s="11">
        <v>9</v>
      </c>
      <c r="M557" s="11">
        <v>0</v>
      </c>
      <c r="N557" s="11">
        <v>1</v>
      </c>
      <c r="O557" s="11">
        <v>8</v>
      </c>
      <c r="P557" s="11">
        <v>2</v>
      </c>
      <c r="Q557" s="11">
        <v>7</v>
      </c>
      <c r="R557" s="11">
        <v>4</v>
      </c>
      <c r="S557" s="11">
        <v>4</v>
      </c>
      <c r="T557" s="11">
        <v>4</v>
      </c>
      <c r="U557" s="11" t="s">
        <v>310</v>
      </c>
      <c r="W557" s="6" t="str">
        <f>IF(X557="","",IF(X557=รายชื่อชมรม!$B$33,รายชื่อชมรม!$A$33,IF(X557=รายชื่อชมรม!$B$34,รายชื่อชมรม!$A$34,IF(X557=รายชื่อชมรม!$B$35,รายชื่อชมรม!$A$35,IF(X557=รายชื่อชมรม!$B$36,รายชื่อชมรม!$A$36,IF(X557=รายชื่อชมรม!$B$37,รายชื่อชมรม!$A$37,IF(X557=รายชื่อชมรม!$B$38,รายชื่อชมรม!$A$38,IF(X557=รายชื่อชมรม!$B$39,รายชื่อชมรม!$A$39,IF(X557=รายชื่อชมรม!$B$40,รายชื่อชมรม!$A$40,IF(X557=รายชื่อชมรม!$B$41,รายชื่อชมรม!$A$41,IF(X557=รายชื่อชมรม!$B$42,รายชื่อชมรม!$A$42,"-")))))))))))</f>
        <v>ช68402</v>
      </c>
      <c r="X557" s="6" t="s">
        <v>1398</v>
      </c>
      <c r="Y557" s="6" t="str">
        <f>IF(W557=0,"",IF(W557="-","",IF(W557="","",VLOOKUP(W557,รายชื่อชมรม!$A$3:$F$83,3,FALSE))))</f>
        <v>นายณฤริท  วิชรัจจ์</v>
      </c>
      <c r="Z557" s="6" t="str">
        <f>IF(Y557=$Z$4,MAX(Z$1:$Z556)+1,"")</f>
        <v/>
      </c>
      <c r="AA557" s="6" t="str">
        <f>IF($Y557=AA$4,MAX(AA$1:AA556)+1,"")</f>
        <v/>
      </c>
      <c r="AB557" s="6" t="str">
        <f>IF($Y557=AB$4,MAX(AB$1:AB556)+1,"")</f>
        <v/>
      </c>
      <c r="AC557" s="6" t="str">
        <f>IF($Y557=AC$4,MAX(AC$1:AC556)+1,"")</f>
        <v/>
      </c>
      <c r="AD557" s="6" t="str">
        <f>IF($Y557=AD$4,MAX(AD$1:AD556)+1,"")</f>
        <v/>
      </c>
      <c r="AE557" s="6" t="str">
        <f>IF($Y557=AE$4,MAX(AE$1:AE556)+1,"")</f>
        <v/>
      </c>
      <c r="AF557" s="6" t="str">
        <f>IF($Y557=AF$4,MAX(AF$1:AF556)+1,"")</f>
        <v/>
      </c>
      <c r="AG557" s="6" t="str">
        <f>IF($Y557=AG$4,MAX(AG$1:AG556)+1,"")</f>
        <v/>
      </c>
      <c r="AH557" s="6" t="str">
        <f>IF($Y557=AH$4,MAX(AH$1:AH556)+1,"")</f>
        <v/>
      </c>
      <c r="AI557" s="5">
        <f t="shared" si="124"/>
        <v>0</v>
      </c>
      <c r="AK557" s="6" t="str">
        <f>IF($W557=AK$4,MAX(AK$1:AK556)+1,"")</f>
        <v/>
      </c>
      <c r="AL557" s="6" t="str">
        <f>IF($W557=AL$4,MAX(AL$1:AL556)+1,"")</f>
        <v/>
      </c>
      <c r="AM557" s="6" t="str">
        <f>IF($W557=AM$4,MAX(AM$1:AM556)+1,"")</f>
        <v/>
      </c>
      <c r="AN557" s="6" t="str">
        <f>IF($W557=AN$4,MAX(AN$1:AN556)+1,"")</f>
        <v/>
      </c>
      <c r="AO557" s="6" t="str">
        <f>IF($W557=AO$4,MAX(AO$1:AO556)+1,"")</f>
        <v/>
      </c>
      <c r="AP557" s="6" t="str">
        <f>IF($W557=AP$4,MAX(AP$1:AP556)+1,"")</f>
        <v/>
      </c>
      <c r="AQ557" s="6" t="str">
        <f>IF($W557=AQ$4,MAX(AQ$1:AQ556)+1,"")</f>
        <v/>
      </c>
      <c r="AR557" s="6" t="str">
        <f>IF($W557=AR$4,MAX(AR$1:AR556)+1,"")</f>
        <v/>
      </c>
      <c r="AS557" s="6" t="str">
        <f>IF($W557=AS$4,MAX(AS$1:AS556)+1,"")</f>
        <v/>
      </c>
      <c r="AT557" s="6" t="str">
        <f>IF($W557=AT$4,MAX(AT$1:AT556)+1,"")</f>
        <v/>
      </c>
      <c r="AU557" s="6" t="str">
        <f>IF($W557=AU$4,MAX(AU$1:AU556)+1,"")</f>
        <v/>
      </c>
      <c r="AV557" s="6" t="str">
        <f>IF($W557=AV$4,MAX(AV$1:AV556)+1,"")</f>
        <v/>
      </c>
      <c r="AW557" s="6" t="str">
        <f>IF($W557=AW$4,MAX(AW$1:AW556)+1,"")</f>
        <v/>
      </c>
      <c r="AX557" s="6" t="str">
        <f>IF($W557=AX$4,MAX(AX$1:AX556)+1,"")</f>
        <v/>
      </c>
      <c r="AY557" s="6" t="str">
        <f>IF($W557=AY$4,MAX(AY$1:AY556)+1,"")</f>
        <v/>
      </c>
      <c r="AZ557" s="6" t="str">
        <f>IF($W557=AZ$4,MAX(AZ$1:AZ556)+1,"")</f>
        <v/>
      </c>
      <c r="BA557" s="6" t="str">
        <f>IF($W557=BA$4,MAX(BA$1:BA556)+1,"")</f>
        <v/>
      </c>
      <c r="BB557" s="6" t="str">
        <f>IF($W557=BB$4,MAX(BB$1:BB556)+1,"")</f>
        <v/>
      </c>
      <c r="BC557" s="6" t="str">
        <f>IF($W557=BC$4,MAX(BC$1:BC556)+1,"")</f>
        <v/>
      </c>
      <c r="BD557" s="6" t="str">
        <f>IF($W557=BD$4,MAX(BD$1:BD556)+1,"")</f>
        <v/>
      </c>
      <c r="BE557" s="6" t="str">
        <f>IF($W557=BE$4,MAX(BE$1:BE556)+1,"")</f>
        <v/>
      </c>
      <c r="BF557" s="6" t="str">
        <f>IF($W557=BF$4,MAX(BF$1:BF556)+1,"")</f>
        <v/>
      </c>
      <c r="BG557" s="6" t="str">
        <f>IF($W557=BG$4,MAX(BG$1:BG556)+1,"")</f>
        <v/>
      </c>
      <c r="BH557" s="6" t="str">
        <f>IF($W557=BH$4,MAX(BH$1:BH556)+1,"")</f>
        <v/>
      </c>
      <c r="BI557" s="6" t="str">
        <f>IF($W557=BI$4,MAX(BI$1:BI556)+1,"")</f>
        <v/>
      </c>
      <c r="BJ557" s="6" t="str">
        <f>IF($W557=BJ$4,MAX(BJ$1:BJ556)+1,"")</f>
        <v/>
      </c>
      <c r="BK557" s="6" t="str">
        <f>IF($W557=BK$4,MAX(BK$1:BK556)+1,"")</f>
        <v/>
      </c>
      <c r="BL557" s="6" t="str">
        <f>IF($W557=BL$4,MAX(BL$1:BL556)+1,"")</f>
        <v/>
      </c>
      <c r="BM557" s="6" t="str">
        <f>IF($W557=BM$4,MAX(BM$1:BM556)+1,"")</f>
        <v/>
      </c>
      <c r="BN557" s="6" t="str">
        <f>IF($W557=BN$4,MAX(BN$1:BN556)+1,"")</f>
        <v/>
      </c>
      <c r="BO557" s="6" t="str">
        <f>IF($W557=BO$4,MAX(BO$1:BO556)+1,"")</f>
        <v/>
      </c>
      <c r="BP557" s="6" t="str">
        <f>IF($W557=BP$4,MAX(BP$1:BP556)+1,"")</f>
        <v/>
      </c>
      <c r="BQ557" s="6">
        <f>IF($W557=BQ$4,MAX(BQ$1:BQ556)+1,"")</f>
        <v>6</v>
      </c>
      <c r="BR557" s="6" t="str">
        <f>IF($W557=BR$4,MAX(BR$1:BR556)+1,"")</f>
        <v/>
      </c>
      <c r="BS557" s="6" t="str">
        <f>IF($W557=BS$4,MAX(BS$1:BS556)+1,"")</f>
        <v/>
      </c>
      <c r="BT557" s="6" t="str">
        <f>IF($W557=BT$4,MAX(BT$1:BT556)+1,"")</f>
        <v/>
      </c>
      <c r="BU557" s="6" t="str">
        <f>IF($W557=BU$4,MAX(BU$1:BU556)+1,"")</f>
        <v/>
      </c>
      <c r="BV557" s="6" t="str">
        <f>IF($W557=BV$4,MAX(BV$1:BV556)+1,"")</f>
        <v/>
      </c>
      <c r="BW557" s="6" t="str">
        <f>IF($W557=BW$4,MAX(BW$1:BW556)+1,"")</f>
        <v/>
      </c>
      <c r="BX557" s="6" t="str">
        <f>IF($W557=BX$4,MAX(BX$1:BX556)+1,"")</f>
        <v/>
      </c>
      <c r="BY557" s="6" t="str">
        <f>IF($W557=BY$4,MAX(BY$1:BY556)+1,"")</f>
        <v/>
      </c>
      <c r="BZ557" s="6" t="str">
        <f>IF($W557=BZ$4,MAX(BZ$1:BZ556)+1,"")</f>
        <v/>
      </c>
      <c r="CA557" s="6" t="str">
        <f>IF($W557=CA$4,MAX(CA$1:CA556)+1,"")</f>
        <v/>
      </c>
      <c r="CB557" s="6" t="str">
        <f>IF($W557=CB$4,MAX(CB$1:CB556)+1,"")</f>
        <v/>
      </c>
      <c r="CC557" s="6" t="str">
        <f>IF($W557=CC$4,MAX(CC$1:CC556)+1,"")</f>
        <v/>
      </c>
      <c r="CD557" s="6" t="str">
        <f>IF($W557=CD$4,MAX(CD$1:CD556)+1,"")</f>
        <v/>
      </c>
      <c r="CE557" s="6" t="str">
        <f>IF($W557=CE$4,MAX(CE$1:CE556)+1,"")</f>
        <v/>
      </c>
      <c r="CF557" s="6" t="str">
        <f>IF($W557=CF$4,MAX(CF$1:CF556)+1,"")</f>
        <v/>
      </c>
      <c r="CG557" s="6" t="str">
        <f>IF($W557=CG$4,MAX(CG$1:CG556)+1,"")</f>
        <v/>
      </c>
      <c r="CH557" s="6" t="str">
        <f>IF($W557=CH$4,MAX(CH$1:CH556)+1,"")</f>
        <v/>
      </c>
      <c r="CI557" s="6" t="str">
        <f>IF($W557=CI$4,MAX(CI$1:CI556)+1,"")</f>
        <v/>
      </c>
      <c r="CJ557" s="6" t="str">
        <f>IF($W557=CJ$4,MAX(CJ$1:CJ556)+1,"")</f>
        <v/>
      </c>
      <c r="CK557" s="6" t="str">
        <f>IF($W557=CK$4,MAX(CK$1:CK556)+1,"")</f>
        <v/>
      </c>
      <c r="CL557" s="6" t="str">
        <f>IF($W557=CL$4,MAX(CL$1:CL556)+1,"")</f>
        <v/>
      </c>
      <c r="CM557" s="6" t="str">
        <f>IF($W557=CM$4,MAX(CM$1:CM556)+1,"")</f>
        <v/>
      </c>
      <c r="CN557" s="6" t="str">
        <f>IF($W557=CN$4,MAX(CN$1:CN556)+1,"")</f>
        <v/>
      </c>
      <c r="CO557" s="6" t="str">
        <f>IF($W557=CO$4,MAX(CO$1:CO556)+1,"")</f>
        <v/>
      </c>
      <c r="CP557" s="6" t="str">
        <f>IF($W557=CP$4,MAX(CP$1:CP556)+1,"")</f>
        <v/>
      </c>
      <c r="CQ557" s="6" t="str">
        <f>IF($W557=CQ$4,MAX(CQ$1:CQ556)+1,"")</f>
        <v/>
      </c>
      <c r="CR557" s="6" t="str">
        <f>IF($W557=CR$4,MAX(CR$1:CR556)+1,"")</f>
        <v/>
      </c>
      <c r="CS557" s="6" t="str">
        <f>IF($W557=CS$4,MAX(CS$1:CS556)+1,"")</f>
        <v/>
      </c>
      <c r="CT557" s="5">
        <f t="shared" si="125"/>
        <v>6</v>
      </c>
      <c r="CU557" s="6" t="str">
        <f t="shared" si="126"/>
        <v>1709901827444</v>
      </c>
      <c r="CV557" s="5" t="str">
        <f t="shared" si="127"/>
        <v>นางสาว</v>
      </c>
      <c r="CW557" s="5" t="str" cm="1">
        <f t="array" ref="CW557">RIGHT(F557,MIN(LEN(SUBSTITUTE(F557,รายชื่อนักเรียนแยกห้อง!$AD$5:$AD$8,""))))</f>
        <v>สุชีรา</v>
      </c>
      <c r="CX557" s="6" t="str">
        <f t="shared" si="128"/>
        <v/>
      </c>
      <c r="CY557" s="6">
        <f t="shared" si="129"/>
        <v>0</v>
      </c>
      <c r="CZ557" s="5" t="str">
        <f t="shared" si="130"/>
        <v>มัธยมศึกษาปีที่ 4/2-</v>
      </c>
      <c r="DA557" s="5" t="str">
        <f t="shared" si="131"/>
        <v>มัธยมศึกษาปีที่ 4/2-0</v>
      </c>
      <c r="DB557" s="6" t="s">
        <v>2939</v>
      </c>
      <c r="DC557" s="6" t="str">
        <f>IF(DB557="วิทย์-คณิต (เตรียมวิศวะ)",MAX($DC$1:DC556)+1,"")</f>
        <v/>
      </c>
      <c r="DD557" s="6" t="str">
        <f>IF(DB557="วิทย์-คณิต (วิทยาศาสตร์สุขภาพ)",MAX($DD$1:DD556)+1,"")</f>
        <v/>
      </c>
      <c r="DE557" s="6">
        <f>IF(DB557="ศิลป์การจัดการธุรกิจการค้าสมัยใหม่",MAX($DE$1:DE556)+1,"")</f>
        <v>24</v>
      </c>
      <c r="DF557" s="6" t="str">
        <f>IF(DB557="ศิลป์ภาษาจีนเพื่อธุรกิจ 4.0",MAX($DF$1:DF556)+1,"")</f>
        <v/>
      </c>
      <c r="DG557" s="6" t="str">
        <f>IF(DB557="ศิลป์ภาษาอังกฤษเพื่อการสื่อสารธุรกิจ",MAX($DG$1:DG556)+1,"")</f>
        <v/>
      </c>
      <c r="DH557" s="6" t="str">
        <f>IF(DB557="นวัตกรรมการจัดการเกษตร",MAX($DH$1:DH556)+1,"")</f>
        <v/>
      </c>
      <c r="DI557" s="5">
        <f t="shared" si="132"/>
        <v>24</v>
      </c>
      <c r="DJ557" s="5" t="str">
        <f t="shared" si="133"/>
        <v>มัธยมศึกษาปีที่ 4/2-24</v>
      </c>
      <c r="DK557" s="5" t="str">
        <f t="shared" si="134"/>
        <v>ศิลป์การจัดการธุรกิจการค้าสมัยใหม่-24</v>
      </c>
      <c r="DL557" s="5" t="str">
        <f t="shared" si="135"/>
        <v>มัธยมศึกษาปีที่ 4</v>
      </c>
    </row>
    <row r="558" spans="1:116">
      <c r="A558" s="5" t="str">
        <f t="shared" si="121"/>
        <v>มัธยมศึกษาปีที่ 4/2-25</v>
      </c>
      <c r="B558" s="5" t="str">
        <f t="shared" si="122"/>
        <v>ช68402-7</v>
      </c>
      <c r="C558" s="5" t="str">
        <f t="shared" si="123"/>
        <v>ศิลป์ภาษาจีนเพื่อธุรกิจ 4.0-12</v>
      </c>
      <c r="D558" s="8">
        <v>25</v>
      </c>
      <c r="E558" s="9" t="s">
        <v>2161</v>
      </c>
      <c r="F558" s="3" t="s">
        <v>1447</v>
      </c>
      <c r="G558" s="3" t="s">
        <v>1904</v>
      </c>
      <c r="H558" s="11">
        <v>1</v>
      </c>
      <c r="I558" s="11">
        <v>7</v>
      </c>
      <c r="J558" s="11">
        <v>0</v>
      </c>
      <c r="K558" s="11">
        <v>9</v>
      </c>
      <c r="L558" s="11">
        <v>7</v>
      </c>
      <c r="M558" s="11">
        <v>0</v>
      </c>
      <c r="N558" s="11">
        <v>0</v>
      </c>
      <c r="O558" s="11">
        <v>4</v>
      </c>
      <c r="P558" s="11">
        <v>0</v>
      </c>
      <c r="Q558" s="11">
        <v>3</v>
      </c>
      <c r="R558" s="11">
        <v>0</v>
      </c>
      <c r="S558" s="11">
        <v>9</v>
      </c>
      <c r="T558" s="11">
        <v>4</v>
      </c>
      <c r="U558" s="11" t="s">
        <v>310</v>
      </c>
      <c r="W558" s="6" t="str">
        <f>IF(X558="","",IF(X558=รายชื่อชมรม!$B$33,รายชื่อชมรม!$A$33,IF(X558=รายชื่อชมรม!$B$34,รายชื่อชมรม!$A$34,IF(X558=รายชื่อชมรม!$B$35,รายชื่อชมรม!$A$35,IF(X558=รายชื่อชมรม!$B$36,รายชื่อชมรม!$A$36,IF(X558=รายชื่อชมรม!$B$37,รายชื่อชมรม!$A$37,IF(X558=รายชื่อชมรม!$B$38,รายชื่อชมรม!$A$38,IF(X558=รายชื่อชมรม!$B$39,รายชื่อชมรม!$A$39,IF(X558=รายชื่อชมรม!$B$40,รายชื่อชมรม!$A$40,IF(X558=รายชื่อชมรม!$B$41,รายชื่อชมรม!$A$41,IF(X558=รายชื่อชมรม!$B$42,รายชื่อชมรม!$A$42,"-")))))))))))</f>
        <v>ช68402</v>
      </c>
      <c r="X558" s="6" t="s">
        <v>1398</v>
      </c>
      <c r="Y558" s="6" t="str">
        <f>IF(W558=0,"",IF(W558="-","",IF(W558="","",VLOOKUP(W558,รายชื่อชมรม!$A$3:$F$83,3,FALSE))))</f>
        <v>นายณฤริท  วิชรัจจ์</v>
      </c>
      <c r="Z558" s="6" t="str">
        <f>IF(Y558=$Z$4,MAX(Z$1:$Z557)+1,"")</f>
        <v/>
      </c>
      <c r="AA558" s="6" t="str">
        <f>IF($Y558=AA$4,MAX(AA$1:AA557)+1,"")</f>
        <v/>
      </c>
      <c r="AB558" s="6" t="str">
        <f>IF($Y558=AB$4,MAX(AB$1:AB557)+1,"")</f>
        <v/>
      </c>
      <c r="AC558" s="6" t="str">
        <f>IF($Y558=AC$4,MAX(AC$1:AC557)+1,"")</f>
        <v/>
      </c>
      <c r="AD558" s="6" t="str">
        <f>IF($Y558=AD$4,MAX(AD$1:AD557)+1,"")</f>
        <v/>
      </c>
      <c r="AE558" s="6" t="str">
        <f>IF($Y558=AE$4,MAX(AE$1:AE557)+1,"")</f>
        <v/>
      </c>
      <c r="AF558" s="6" t="str">
        <f>IF($Y558=AF$4,MAX(AF$1:AF557)+1,"")</f>
        <v/>
      </c>
      <c r="AG558" s="6" t="str">
        <f>IF($Y558=AG$4,MAX(AG$1:AG557)+1,"")</f>
        <v/>
      </c>
      <c r="AH558" s="6" t="str">
        <f>IF($Y558=AH$4,MAX(AH$1:AH557)+1,"")</f>
        <v/>
      </c>
      <c r="AI558" s="5">
        <f t="shared" si="124"/>
        <v>0</v>
      </c>
      <c r="AK558" s="6" t="str">
        <f>IF($W558=AK$4,MAX(AK$1:AK557)+1,"")</f>
        <v/>
      </c>
      <c r="AL558" s="6" t="str">
        <f>IF($W558=AL$4,MAX(AL$1:AL557)+1,"")</f>
        <v/>
      </c>
      <c r="AM558" s="6" t="str">
        <f>IF($W558=AM$4,MAX(AM$1:AM557)+1,"")</f>
        <v/>
      </c>
      <c r="AN558" s="6" t="str">
        <f>IF($W558=AN$4,MAX(AN$1:AN557)+1,"")</f>
        <v/>
      </c>
      <c r="AO558" s="6" t="str">
        <f>IF($W558=AO$4,MAX(AO$1:AO557)+1,"")</f>
        <v/>
      </c>
      <c r="AP558" s="6" t="str">
        <f>IF($W558=AP$4,MAX(AP$1:AP557)+1,"")</f>
        <v/>
      </c>
      <c r="AQ558" s="6" t="str">
        <f>IF($W558=AQ$4,MAX(AQ$1:AQ557)+1,"")</f>
        <v/>
      </c>
      <c r="AR558" s="6" t="str">
        <f>IF($W558=AR$4,MAX(AR$1:AR557)+1,"")</f>
        <v/>
      </c>
      <c r="AS558" s="6" t="str">
        <f>IF($W558=AS$4,MAX(AS$1:AS557)+1,"")</f>
        <v/>
      </c>
      <c r="AT558" s="6" t="str">
        <f>IF($W558=AT$4,MAX(AT$1:AT557)+1,"")</f>
        <v/>
      </c>
      <c r="AU558" s="6" t="str">
        <f>IF($W558=AU$4,MAX(AU$1:AU557)+1,"")</f>
        <v/>
      </c>
      <c r="AV558" s="6" t="str">
        <f>IF($W558=AV$4,MAX(AV$1:AV557)+1,"")</f>
        <v/>
      </c>
      <c r="AW558" s="6" t="str">
        <f>IF($W558=AW$4,MAX(AW$1:AW557)+1,"")</f>
        <v/>
      </c>
      <c r="AX558" s="6" t="str">
        <f>IF($W558=AX$4,MAX(AX$1:AX557)+1,"")</f>
        <v/>
      </c>
      <c r="AY558" s="6" t="str">
        <f>IF($W558=AY$4,MAX(AY$1:AY557)+1,"")</f>
        <v/>
      </c>
      <c r="AZ558" s="6" t="str">
        <f>IF($W558=AZ$4,MAX(AZ$1:AZ557)+1,"")</f>
        <v/>
      </c>
      <c r="BA558" s="6" t="str">
        <f>IF($W558=BA$4,MAX(BA$1:BA557)+1,"")</f>
        <v/>
      </c>
      <c r="BB558" s="6" t="str">
        <f>IF($W558=BB$4,MAX(BB$1:BB557)+1,"")</f>
        <v/>
      </c>
      <c r="BC558" s="6" t="str">
        <f>IF($W558=BC$4,MAX(BC$1:BC557)+1,"")</f>
        <v/>
      </c>
      <c r="BD558" s="6" t="str">
        <f>IF($W558=BD$4,MAX(BD$1:BD557)+1,"")</f>
        <v/>
      </c>
      <c r="BE558" s="6" t="str">
        <f>IF($W558=BE$4,MAX(BE$1:BE557)+1,"")</f>
        <v/>
      </c>
      <c r="BF558" s="6" t="str">
        <f>IF($W558=BF$4,MAX(BF$1:BF557)+1,"")</f>
        <v/>
      </c>
      <c r="BG558" s="6" t="str">
        <f>IF($W558=BG$4,MAX(BG$1:BG557)+1,"")</f>
        <v/>
      </c>
      <c r="BH558" s="6" t="str">
        <f>IF($W558=BH$4,MAX(BH$1:BH557)+1,"")</f>
        <v/>
      </c>
      <c r="BI558" s="6" t="str">
        <f>IF($W558=BI$4,MAX(BI$1:BI557)+1,"")</f>
        <v/>
      </c>
      <c r="BJ558" s="6" t="str">
        <f>IF($W558=BJ$4,MAX(BJ$1:BJ557)+1,"")</f>
        <v/>
      </c>
      <c r="BK558" s="6" t="str">
        <f>IF($W558=BK$4,MAX(BK$1:BK557)+1,"")</f>
        <v/>
      </c>
      <c r="BL558" s="6" t="str">
        <f>IF($W558=BL$4,MAX(BL$1:BL557)+1,"")</f>
        <v/>
      </c>
      <c r="BM558" s="6" t="str">
        <f>IF($W558=BM$4,MAX(BM$1:BM557)+1,"")</f>
        <v/>
      </c>
      <c r="BN558" s="6" t="str">
        <f>IF($W558=BN$4,MAX(BN$1:BN557)+1,"")</f>
        <v/>
      </c>
      <c r="BO558" s="6" t="str">
        <f>IF($W558=BO$4,MAX(BO$1:BO557)+1,"")</f>
        <v/>
      </c>
      <c r="BP558" s="6" t="str">
        <f>IF($W558=BP$4,MAX(BP$1:BP557)+1,"")</f>
        <v/>
      </c>
      <c r="BQ558" s="6">
        <f>IF($W558=BQ$4,MAX(BQ$1:BQ557)+1,"")</f>
        <v>7</v>
      </c>
      <c r="BR558" s="6" t="str">
        <f>IF($W558=BR$4,MAX(BR$1:BR557)+1,"")</f>
        <v/>
      </c>
      <c r="BS558" s="6" t="str">
        <f>IF($W558=BS$4,MAX(BS$1:BS557)+1,"")</f>
        <v/>
      </c>
      <c r="BT558" s="6" t="str">
        <f>IF($W558=BT$4,MAX(BT$1:BT557)+1,"")</f>
        <v/>
      </c>
      <c r="BU558" s="6" t="str">
        <f>IF($W558=BU$4,MAX(BU$1:BU557)+1,"")</f>
        <v/>
      </c>
      <c r="BV558" s="6" t="str">
        <f>IF($W558=BV$4,MAX(BV$1:BV557)+1,"")</f>
        <v/>
      </c>
      <c r="BW558" s="6" t="str">
        <f>IF($W558=BW$4,MAX(BW$1:BW557)+1,"")</f>
        <v/>
      </c>
      <c r="BX558" s="6" t="str">
        <f>IF($W558=BX$4,MAX(BX$1:BX557)+1,"")</f>
        <v/>
      </c>
      <c r="BY558" s="6" t="str">
        <f>IF($W558=BY$4,MAX(BY$1:BY557)+1,"")</f>
        <v/>
      </c>
      <c r="BZ558" s="6" t="str">
        <f>IF($W558=BZ$4,MAX(BZ$1:BZ557)+1,"")</f>
        <v/>
      </c>
      <c r="CA558" s="6" t="str">
        <f>IF($W558=CA$4,MAX(CA$1:CA557)+1,"")</f>
        <v/>
      </c>
      <c r="CB558" s="6" t="str">
        <f>IF($W558=CB$4,MAX(CB$1:CB557)+1,"")</f>
        <v/>
      </c>
      <c r="CC558" s="6" t="str">
        <f>IF($W558=CC$4,MAX(CC$1:CC557)+1,"")</f>
        <v/>
      </c>
      <c r="CD558" s="6" t="str">
        <f>IF($W558=CD$4,MAX(CD$1:CD557)+1,"")</f>
        <v/>
      </c>
      <c r="CE558" s="6" t="str">
        <f>IF($W558=CE$4,MAX(CE$1:CE557)+1,"")</f>
        <v/>
      </c>
      <c r="CF558" s="6" t="str">
        <f>IF($W558=CF$4,MAX(CF$1:CF557)+1,"")</f>
        <v/>
      </c>
      <c r="CG558" s="6" t="str">
        <f>IF($W558=CG$4,MAX(CG$1:CG557)+1,"")</f>
        <v/>
      </c>
      <c r="CH558" s="6" t="str">
        <f>IF($W558=CH$4,MAX(CH$1:CH557)+1,"")</f>
        <v/>
      </c>
      <c r="CI558" s="6" t="str">
        <f>IF($W558=CI$4,MAX(CI$1:CI557)+1,"")</f>
        <v/>
      </c>
      <c r="CJ558" s="6" t="str">
        <f>IF($W558=CJ$4,MAX(CJ$1:CJ557)+1,"")</f>
        <v/>
      </c>
      <c r="CK558" s="6" t="str">
        <f>IF($W558=CK$4,MAX(CK$1:CK557)+1,"")</f>
        <v/>
      </c>
      <c r="CL558" s="6" t="str">
        <f>IF($W558=CL$4,MAX(CL$1:CL557)+1,"")</f>
        <v/>
      </c>
      <c r="CM558" s="6" t="str">
        <f>IF($W558=CM$4,MAX(CM$1:CM557)+1,"")</f>
        <v/>
      </c>
      <c r="CN558" s="6" t="str">
        <f>IF($W558=CN$4,MAX(CN$1:CN557)+1,"")</f>
        <v/>
      </c>
      <c r="CO558" s="6" t="str">
        <f>IF($W558=CO$4,MAX(CO$1:CO557)+1,"")</f>
        <v/>
      </c>
      <c r="CP558" s="6" t="str">
        <f>IF($W558=CP$4,MAX(CP$1:CP557)+1,"")</f>
        <v/>
      </c>
      <c r="CQ558" s="6" t="str">
        <f>IF($W558=CQ$4,MAX(CQ$1:CQ557)+1,"")</f>
        <v/>
      </c>
      <c r="CR558" s="6" t="str">
        <f>IF($W558=CR$4,MAX(CR$1:CR557)+1,"")</f>
        <v/>
      </c>
      <c r="CS558" s="6" t="str">
        <f>IF($W558=CS$4,MAX(CS$1:CS557)+1,"")</f>
        <v/>
      </c>
      <c r="CT558" s="5">
        <f t="shared" si="125"/>
        <v>7</v>
      </c>
      <c r="CU558" s="6" t="str">
        <f t="shared" si="126"/>
        <v>1709700403094</v>
      </c>
      <c r="CV558" s="5" t="str">
        <f t="shared" si="127"/>
        <v>นางสาว</v>
      </c>
      <c r="CW558" s="5" t="str" cm="1">
        <f t="array" ref="CW558">RIGHT(F558,MIN(LEN(SUBSTITUTE(F558,รายชื่อนักเรียนแยกห้อง!$AD$5:$AD$8,""))))</f>
        <v>พิมพ์ชนก</v>
      </c>
      <c r="CX558" s="6" t="str">
        <f t="shared" si="128"/>
        <v/>
      </c>
      <c r="CY558" s="6">
        <f t="shared" si="129"/>
        <v>0</v>
      </c>
      <c r="CZ558" s="5" t="str">
        <f t="shared" si="130"/>
        <v>มัธยมศึกษาปีที่ 4/2-</v>
      </c>
      <c r="DA558" s="5" t="str">
        <f t="shared" si="131"/>
        <v>มัธยมศึกษาปีที่ 4/2-0</v>
      </c>
      <c r="DB558" s="6" t="s">
        <v>2938</v>
      </c>
      <c r="DC558" s="6" t="str">
        <f>IF(DB558="วิทย์-คณิต (เตรียมวิศวะ)",MAX($DC$1:DC557)+1,"")</f>
        <v/>
      </c>
      <c r="DD558" s="6" t="str">
        <f>IF(DB558="วิทย์-คณิต (วิทยาศาสตร์สุขภาพ)",MAX($DD$1:DD557)+1,"")</f>
        <v/>
      </c>
      <c r="DE558" s="6" t="str">
        <f>IF(DB558="ศิลป์การจัดการธุรกิจการค้าสมัยใหม่",MAX($DE$1:DE557)+1,"")</f>
        <v/>
      </c>
      <c r="DF558" s="6">
        <f>IF(DB558="ศิลป์ภาษาจีนเพื่อธุรกิจ 4.0",MAX($DF$1:DF557)+1,"")</f>
        <v>12</v>
      </c>
      <c r="DG558" s="6" t="str">
        <f>IF(DB558="ศิลป์ภาษาอังกฤษเพื่อการสื่อสารธุรกิจ",MAX($DG$1:DG557)+1,"")</f>
        <v/>
      </c>
      <c r="DH558" s="6" t="str">
        <f>IF(DB558="นวัตกรรมการจัดการเกษตร",MAX($DH$1:DH557)+1,"")</f>
        <v/>
      </c>
      <c r="DI558" s="5">
        <f t="shared" si="132"/>
        <v>12</v>
      </c>
      <c r="DJ558" s="5" t="str">
        <f t="shared" si="133"/>
        <v>มัธยมศึกษาปีที่ 4/2-25</v>
      </c>
      <c r="DK558" s="5" t="str">
        <f t="shared" si="134"/>
        <v>ศิลป์ภาษาจีนเพื่อธุรกิจ 4.0-12</v>
      </c>
      <c r="DL558" s="5" t="str">
        <f t="shared" si="135"/>
        <v>มัธยมศึกษาปีที่ 4</v>
      </c>
    </row>
    <row r="559" spans="1:116">
      <c r="A559" s="5" t="str">
        <f t="shared" si="121"/>
        <v>มัธยมศึกษาปีที่ 4/2-26</v>
      </c>
      <c r="B559" s="5" t="str">
        <f t="shared" si="122"/>
        <v>ช68402-8</v>
      </c>
      <c r="C559" s="5" t="str">
        <f t="shared" si="123"/>
        <v>ศิลป์การจัดการธุรกิจการค้าสมัยใหม่-25</v>
      </c>
      <c r="D559" s="8">
        <v>26</v>
      </c>
      <c r="E559" s="9" t="s">
        <v>2164</v>
      </c>
      <c r="F559" s="3" t="s">
        <v>2211</v>
      </c>
      <c r="G559" s="3" t="s">
        <v>2212</v>
      </c>
      <c r="H559" s="11">
        <v>1</v>
      </c>
      <c r="I559" s="11">
        <v>7</v>
      </c>
      <c r="J559" s="11">
        <v>0</v>
      </c>
      <c r="K559" s="11">
        <v>9</v>
      </c>
      <c r="L559" s="11">
        <v>9</v>
      </c>
      <c r="M559" s="11">
        <v>0</v>
      </c>
      <c r="N559" s="11">
        <v>1</v>
      </c>
      <c r="O559" s="11">
        <v>8</v>
      </c>
      <c r="P559" s="11">
        <v>2</v>
      </c>
      <c r="Q559" s="11">
        <v>4</v>
      </c>
      <c r="R559" s="11">
        <v>2</v>
      </c>
      <c r="S559" s="11">
        <v>9</v>
      </c>
      <c r="T559" s="11">
        <v>1</v>
      </c>
      <c r="U559" s="11" t="s">
        <v>310</v>
      </c>
      <c r="W559" s="6" t="str">
        <f>IF(X559="","",IF(X559=รายชื่อชมรม!$B$33,รายชื่อชมรม!$A$33,IF(X559=รายชื่อชมรม!$B$34,รายชื่อชมรม!$A$34,IF(X559=รายชื่อชมรม!$B$35,รายชื่อชมรม!$A$35,IF(X559=รายชื่อชมรม!$B$36,รายชื่อชมรม!$A$36,IF(X559=รายชื่อชมรม!$B$37,รายชื่อชมรม!$A$37,IF(X559=รายชื่อชมรม!$B$38,รายชื่อชมรม!$A$38,IF(X559=รายชื่อชมรม!$B$39,รายชื่อชมรม!$A$39,IF(X559=รายชื่อชมรม!$B$40,รายชื่อชมรม!$A$40,IF(X559=รายชื่อชมรม!$B$41,รายชื่อชมรม!$A$41,IF(X559=รายชื่อชมรม!$B$42,รายชื่อชมรม!$A$42,"-")))))))))))</f>
        <v>ช68402</v>
      </c>
      <c r="X559" s="6" t="s">
        <v>1398</v>
      </c>
      <c r="Y559" s="6" t="str">
        <f>IF(W559=0,"",IF(W559="-","",IF(W559="","",VLOOKUP(W559,รายชื่อชมรม!$A$3:$F$83,3,FALSE))))</f>
        <v>นายณฤริท  วิชรัจจ์</v>
      </c>
      <c r="Z559" s="6" t="str">
        <f>IF(Y559=$Z$4,MAX(Z$1:$Z558)+1,"")</f>
        <v/>
      </c>
      <c r="AA559" s="6" t="str">
        <f>IF($Y559=AA$4,MAX(AA$1:AA558)+1,"")</f>
        <v/>
      </c>
      <c r="AB559" s="6" t="str">
        <f>IF($Y559=AB$4,MAX(AB$1:AB558)+1,"")</f>
        <v/>
      </c>
      <c r="AC559" s="6" t="str">
        <f>IF($Y559=AC$4,MAX(AC$1:AC558)+1,"")</f>
        <v/>
      </c>
      <c r="AD559" s="6" t="str">
        <f>IF($Y559=AD$4,MAX(AD$1:AD558)+1,"")</f>
        <v/>
      </c>
      <c r="AE559" s="6" t="str">
        <f>IF($Y559=AE$4,MAX(AE$1:AE558)+1,"")</f>
        <v/>
      </c>
      <c r="AF559" s="6" t="str">
        <f>IF($Y559=AF$4,MAX(AF$1:AF558)+1,"")</f>
        <v/>
      </c>
      <c r="AG559" s="6" t="str">
        <f>IF($Y559=AG$4,MAX(AG$1:AG558)+1,"")</f>
        <v/>
      </c>
      <c r="AH559" s="6" t="str">
        <f>IF($Y559=AH$4,MAX(AH$1:AH558)+1,"")</f>
        <v/>
      </c>
      <c r="AI559" s="5">
        <f t="shared" si="124"/>
        <v>0</v>
      </c>
      <c r="AK559" s="6" t="str">
        <f>IF($W559=AK$4,MAX(AK$1:AK558)+1,"")</f>
        <v/>
      </c>
      <c r="AL559" s="6" t="str">
        <f>IF($W559=AL$4,MAX(AL$1:AL558)+1,"")</f>
        <v/>
      </c>
      <c r="AM559" s="6" t="str">
        <f>IF($W559=AM$4,MAX(AM$1:AM558)+1,"")</f>
        <v/>
      </c>
      <c r="AN559" s="6" t="str">
        <f>IF($W559=AN$4,MAX(AN$1:AN558)+1,"")</f>
        <v/>
      </c>
      <c r="AO559" s="6" t="str">
        <f>IF($W559=AO$4,MAX(AO$1:AO558)+1,"")</f>
        <v/>
      </c>
      <c r="AP559" s="6" t="str">
        <f>IF($W559=AP$4,MAX(AP$1:AP558)+1,"")</f>
        <v/>
      </c>
      <c r="AQ559" s="6" t="str">
        <f>IF($W559=AQ$4,MAX(AQ$1:AQ558)+1,"")</f>
        <v/>
      </c>
      <c r="AR559" s="6" t="str">
        <f>IF($W559=AR$4,MAX(AR$1:AR558)+1,"")</f>
        <v/>
      </c>
      <c r="AS559" s="6" t="str">
        <f>IF($W559=AS$4,MAX(AS$1:AS558)+1,"")</f>
        <v/>
      </c>
      <c r="AT559" s="6" t="str">
        <f>IF($W559=AT$4,MAX(AT$1:AT558)+1,"")</f>
        <v/>
      </c>
      <c r="AU559" s="6" t="str">
        <f>IF($W559=AU$4,MAX(AU$1:AU558)+1,"")</f>
        <v/>
      </c>
      <c r="AV559" s="6" t="str">
        <f>IF($W559=AV$4,MAX(AV$1:AV558)+1,"")</f>
        <v/>
      </c>
      <c r="AW559" s="6" t="str">
        <f>IF($W559=AW$4,MAX(AW$1:AW558)+1,"")</f>
        <v/>
      </c>
      <c r="AX559" s="6" t="str">
        <f>IF($W559=AX$4,MAX(AX$1:AX558)+1,"")</f>
        <v/>
      </c>
      <c r="AY559" s="6" t="str">
        <f>IF($W559=AY$4,MAX(AY$1:AY558)+1,"")</f>
        <v/>
      </c>
      <c r="AZ559" s="6" t="str">
        <f>IF($W559=AZ$4,MAX(AZ$1:AZ558)+1,"")</f>
        <v/>
      </c>
      <c r="BA559" s="6" t="str">
        <f>IF($W559=BA$4,MAX(BA$1:BA558)+1,"")</f>
        <v/>
      </c>
      <c r="BB559" s="6" t="str">
        <f>IF($W559=BB$4,MAX(BB$1:BB558)+1,"")</f>
        <v/>
      </c>
      <c r="BC559" s="6" t="str">
        <f>IF($W559=BC$4,MAX(BC$1:BC558)+1,"")</f>
        <v/>
      </c>
      <c r="BD559" s="6" t="str">
        <f>IF($W559=BD$4,MAX(BD$1:BD558)+1,"")</f>
        <v/>
      </c>
      <c r="BE559" s="6" t="str">
        <f>IF($W559=BE$4,MAX(BE$1:BE558)+1,"")</f>
        <v/>
      </c>
      <c r="BF559" s="6" t="str">
        <f>IF($W559=BF$4,MAX(BF$1:BF558)+1,"")</f>
        <v/>
      </c>
      <c r="BG559" s="6" t="str">
        <f>IF($W559=BG$4,MAX(BG$1:BG558)+1,"")</f>
        <v/>
      </c>
      <c r="BH559" s="6" t="str">
        <f>IF($W559=BH$4,MAX(BH$1:BH558)+1,"")</f>
        <v/>
      </c>
      <c r="BI559" s="6" t="str">
        <f>IF($W559=BI$4,MAX(BI$1:BI558)+1,"")</f>
        <v/>
      </c>
      <c r="BJ559" s="6" t="str">
        <f>IF($W559=BJ$4,MAX(BJ$1:BJ558)+1,"")</f>
        <v/>
      </c>
      <c r="BK559" s="6" t="str">
        <f>IF($W559=BK$4,MAX(BK$1:BK558)+1,"")</f>
        <v/>
      </c>
      <c r="BL559" s="6" t="str">
        <f>IF($W559=BL$4,MAX(BL$1:BL558)+1,"")</f>
        <v/>
      </c>
      <c r="BM559" s="6" t="str">
        <f>IF($W559=BM$4,MAX(BM$1:BM558)+1,"")</f>
        <v/>
      </c>
      <c r="BN559" s="6" t="str">
        <f>IF($W559=BN$4,MAX(BN$1:BN558)+1,"")</f>
        <v/>
      </c>
      <c r="BO559" s="6" t="str">
        <f>IF($W559=BO$4,MAX(BO$1:BO558)+1,"")</f>
        <v/>
      </c>
      <c r="BP559" s="6" t="str">
        <f>IF($W559=BP$4,MAX(BP$1:BP558)+1,"")</f>
        <v/>
      </c>
      <c r="BQ559" s="6">
        <f>IF($W559=BQ$4,MAX(BQ$1:BQ558)+1,"")</f>
        <v>8</v>
      </c>
      <c r="BR559" s="6" t="str">
        <f>IF($W559=BR$4,MAX(BR$1:BR558)+1,"")</f>
        <v/>
      </c>
      <c r="BS559" s="6" t="str">
        <f>IF($W559=BS$4,MAX(BS$1:BS558)+1,"")</f>
        <v/>
      </c>
      <c r="BT559" s="6" t="str">
        <f>IF($W559=BT$4,MAX(BT$1:BT558)+1,"")</f>
        <v/>
      </c>
      <c r="BU559" s="6" t="str">
        <f>IF($W559=BU$4,MAX(BU$1:BU558)+1,"")</f>
        <v/>
      </c>
      <c r="BV559" s="6" t="str">
        <f>IF($W559=BV$4,MAX(BV$1:BV558)+1,"")</f>
        <v/>
      </c>
      <c r="BW559" s="6" t="str">
        <f>IF($W559=BW$4,MAX(BW$1:BW558)+1,"")</f>
        <v/>
      </c>
      <c r="BX559" s="6" t="str">
        <f>IF($W559=BX$4,MAX(BX$1:BX558)+1,"")</f>
        <v/>
      </c>
      <c r="BY559" s="6" t="str">
        <f>IF($W559=BY$4,MAX(BY$1:BY558)+1,"")</f>
        <v/>
      </c>
      <c r="BZ559" s="6" t="str">
        <f>IF($W559=BZ$4,MAX(BZ$1:BZ558)+1,"")</f>
        <v/>
      </c>
      <c r="CA559" s="6" t="str">
        <f>IF($W559=CA$4,MAX(CA$1:CA558)+1,"")</f>
        <v/>
      </c>
      <c r="CB559" s="6" t="str">
        <f>IF($W559=CB$4,MAX(CB$1:CB558)+1,"")</f>
        <v/>
      </c>
      <c r="CC559" s="6" t="str">
        <f>IF($W559=CC$4,MAX(CC$1:CC558)+1,"")</f>
        <v/>
      </c>
      <c r="CD559" s="6" t="str">
        <f>IF($W559=CD$4,MAX(CD$1:CD558)+1,"")</f>
        <v/>
      </c>
      <c r="CE559" s="6" t="str">
        <f>IF($W559=CE$4,MAX(CE$1:CE558)+1,"")</f>
        <v/>
      </c>
      <c r="CF559" s="6" t="str">
        <f>IF($W559=CF$4,MAX(CF$1:CF558)+1,"")</f>
        <v/>
      </c>
      <c r="CG559" s="6" t="str">
        <f>IF($W559=CG$4,MAX(CG$1:CG558)+1,"")</f>
        <v/>
      </c>
      <c r="CH559" s="6" t="str">
        <f>IF($W559=CH$4,MAX(CH$1:CH558)+1,"")</f>
        <v/>
      </c>
      <c r="CI559" s="6" t="str">
        <f>IF($W559=CI$4,MAX(CI$1:CI558)+1,"")</f>
        <v/>
      </c>
      <c r="CJ559" s="6" t="str">
        <f>IF($W559=CJ$4,MAX(CJ$1:CJ558)+1,"")</f>
        <v/>
      </c>
      <c r="CK559" s="6" t="str">
        <f>IF($W559=CK$4,MAX(CK$1:CK558)+1,"")</f>
        <v/>
      </c>
      <c r="CL559" s="6" t="str">
        <f>IF($W559=CL$4,MAX(CL$1:CL558)+1,"")</f>
        <v/>
      </c>
      <c r="CM559" s="6" t="str">
        <f>IF($W559=CM$4,MAX(CM$1:CM558)+1,"")</f>
        <v/>
      </c>
      <c r="CN559" s="6" t="str">
        <f>IF($W559=CN$4,MAX(CN$1:CN558)+1,"")</f>
        <v/>
      </c>
      <c r="CO559" s="6" t="str">
        <f>IF($W559=CO$4,MAX(CO$1:CO558)+1,"")</f>
        <v/>
      </c>
      <c r="CP559" s="6" t="str">
        <f>IF($W559=CP$4,MAX(CP$1:CP558)+1,"")</f>
        <v/>
      </c>
      <c r="CQ559" s="6" t="str">
        <f>IF($W559=CQ$4,MAX(CQ$1:CQ558)+1,"")</f>
        <v/>
      </c>
      <c r="CR559" s="6" t="str">
        <f>IF($W559=CR$4,MAX(CR$1:CR558)+1,"")</f>
        <v/>
      </c>
      <c r="CS559" s="6" t="str">
        <f>IF($W559=CS$4,MAX(CS$1:CS558)+1,"")</f>
        <v/>
      </c>
      <c r="CT559" s="5">
        <f t="shared" si="125"/>
        <v>8</v>
      </c>
      <c r="CU559" s="6" t="str">
        <f t="shared" si="126"/>
        <v>1709901824291</v>
      </c>
      <c r="CV559" s="5" t="str">
        <f t="shared" si="127"/>
        <v>นางสาว</v>
      </c>
      <c r="CW559" s="5" t="str" cm="1">
        <f t="array" ref="CW559">RIGHT(F559,MIN(LEN(SUBSTITUTE(F559,รายชื่อนักเรียนแยกห้อง!$AD$5:$AD$8,""))))</f>
        <v>ฐนิดา</v>
      </c>
      <c r="CX559" s="6" t="str">
        <f t="shared" si="128"/>
        <v/>
      </c>
      <c r="CY559" s="6">
        <f t="shared" si="129"/>
        <v>0</v>
      </c>
      <c r="CZ559" s="5" t="str">
        <f t="shared" si="130"/>
        <v>มัธยมศึกษาปีที่ 4/2-</v>
      </c>
      <c r="DA559" s="5" t="str">
        <f t="shared" si="131"/>
        <v>มัธยมศึกษาปีที่ 4/2-0</v>
      </c>
      <c r="DB559" s="6" t="s">
        <v>2939</v>
      </c>
      <c r="DC559" s="6" t="str">
        <f>IF(DB559="วิทย์-คณิต (เตรียมวิศวะ)",MAX($DC$1:DC558)+1,"")</f>
        <v/>
      </c>
      <c r="DD559" s="6" t="str">
        <f>IF(DB559="วิทย์-คณิต (วิทยาศาสตร์สุขภาพ)",MAX($DD$1:DD558)+1,"")</f>
        <v/>
      </c>
      <c r="DE559" s="6">
        <f>IF(DB559="ศิลป์การจัดการธุรกิจการค้าสมัยใหม่",MAX($DE$1:DE558)+1,"")</f>
        <v>25</v>
      </c>
      <c r="DF559" s="6" t="str">
        <f>IF(DB559="ศิลป์ภาษาจีนเพื่อธุรกิจ 4.0",MAX($DF$1:DF558)+1,"")</f>
        <v/>
      </c>
      <c r="DG559" s="6" t="str">
        <f>IF(DB559="ศิลป์ภาษาอังกฤษเพื่อการสื่อสารธุรกิจ",MAX($DG$1:DG558)+1,"")</f>
        <v/>
      </c>
      <c r="DH559" s="6" t="str">
        <f>IF(DB559="นวัตกรรมการจัดการเกษตร",MAX($DH$1:DH558)+1,"")</f>
        <v/>
      </c>
      <c r="DI559" s="5">
        <f t="shared" si="132"/>
        <v>25</v>
      </c>
      <c r="DJ559" s="5" t="str">
        <f t="shared" si="133"/>
        <v>มัธยมศึกษาปีที่ 4/2-26</v>
      </c>
      <c r="DK559" s="5" t="str">
        <f t="shared" si="134"/>
        <v>ศิลป์การจัดการธุรกิจการค้าสมัยใหม่-25</v>
      </c>
      <c r="DL559" s="5" t="str">
        <f t="shared" si="135"/>
        <v>มัธยมศึกษาปีที่ 4</v>
      </c>
    </row>
    <row r="560" spans="1:116">
      <c r="A560" s="5" t="str">
        <f t="shared" ref="A560:A623" si="136">U560&amp;"-"&amp;D560</f>
        <v>มัธยมศึกษาปีที่ 4/2-27</v>
      </c>
      <c r="B560" s="5" t="str">
        <f t="shared" si="122"/>
        <v>ช68403-9</v>
      </c>
      <c r="C560" s="5" t="str">
        <f t="shared" si="123"/>
        <v>ศิลป์การจัดการธุรกิจการค้าสมัยใหม่-26</v>
      </c>
      <c r="D560" s="8">
        <v>27</v>
      </c>
      <c r="E560" s="9" t="s">
        <v>2167</v>
      </c>
      <c r="F560" s="3" t="s">
        <v>2214</v>
      </c>
      <c r="G560" s="3" t="s">
        <v>2215</v>
      </c>
      <c r="H560" s="11">
        <v>1</v>
      </c>
      <c r="I560" s="11">
        <v>7</v>
      </c>
      <c r="J560" s="11">
        <v>0</v>
      </c>
      <c r="K560" s="11">
        <v>9</v>
      </c>
      <c r="L560" s="11">
        <v>9</v>
      </c>
      <c r="M560" s="11">
        <v>0</v>
      </c>
      <c r="N560" s="11">
        <v>1</v>
      </c>
      <c r="O560" s="11">
        <v>8</v>
      </c>
      <c r="P560" s="11">
        <v>1</v>
      </c>
      <c r="Q560" s="11">
        <v>3</v>
      </c>
      <c r="R560" s="11">
        <v>3</v>
      </c>
      <c r="S560" s="11">
        <v>4</v>
      </c>
      <c r="T560" s="11">
        <v>6</v>
      </c>
      <c r="U560" s="11" t="s">
        <v>310</v>
      </c>
      <c r="W560" s="6" t="str">
        <f>IF(X560="","",IF(X560=รายชื่อชมรม!$B$33,รายชื่อชมรม!$A$33,IF(X560=รายชื่อชมรม!$B$34,รายชื่อชมรม!$A$34,IF(X560=รายชื่อชมรม!$B$35,รายชื่อชมรม!$A$35,IF(X560=รายชื่อชมรม!$B$36,รายชื่อชมรม!$A$36,IF(X560=รายชื่อชมรม!$B$37,รายชื่อชมรม!$A$37,IF(X560=รายชื่อชมรม!$B$38,รายชื่อชมรม!$A$38,IF(X560=รายชื่อชมรม!$B$39,รายชื่อชมรม!$A$39,IF(X560=รายชื่อชมรม!$B$40,รายชื่อชมรม!$A$40,IF(X560=รายชื่อชมรม!$B$41,รายชื่อชมรม!$A$41,IF(X560=รายชื่อชมรม!$B$42,รายชื่อชมรม!$A$42,"-")))))))))))</f>
        <v>ช68403</v>
      </c>
      <c r="X560" s="6" t="s">
        <v>2313</v>
      </c>
      <c r="Y560" s="6" t="str">
        <f>IF(W560=0,"",IF(W560="-","",IF(W560="","",VLOOKUP(W560,รายชื่อชมรม!$A$3:$F$83,3,FALSE))))</f>
        <v>นายวสันต์  แสงรัตนกูล</v>
      </c>
      <c r="Z560" s="6" t="str">
        <f>IF(Y560=$Z$4,MAX(Z$1:$Z559)+1,"")</f>
        <v/>
      </c>
      <c r="AA560" s="6" t="str">
        <f>IF($Y560=AA$4,MAX(AA$1:AA559)+1,"")</f>
        <v/>
      </c>
      <c r="AB560" s="6" t="str">
        <f>IF($Y560=AB$4,MAX(AB$1:AB559)+1,"")</f>
        <v/>
      </c>
      <c r="AC560" s="6" t="str">
        <f>IF($Y560=AC$4,MAX(AC$1:AC559)+1,"")</f>
        <v/>
      </c>
      <c r="AD560" s="6" t="str">
        <f>IF($Y560=AD$4,MAX(AD$1:AD559)+1,"")</f>
        <v/>
      </c>
      <c r="AE560" s="6" t="str">
        <f>IF($Y560=AE$4,MAX(AE$1:AE559)+1,"")</f>
        <v/>
      </c>
      <c r="AF560" s="6" t="str">
        <f>IF($Y560=AF$4,MAX(AF$1:AF559)+1,"")</f>
        <v/>
      </c>
      <c r="AG560" s="6" t="str">
        <f>IF($Y560=AG$4,MAX(AG$1:AG559)+1,"")</f>
        <v/>
      </c>
      <c r="AH560" s="6" t="str">
        <f>IF($Y560=AH$4,MAX(AH$1:AH559)+1,"")</f>
        <v/>
      </c>
      <c r="AI560" s="5">
        <f t="shared" si="124"/>
        <v>0</v>
      </c>
      <c r="AK560" s="6" t="str">
        <f>IF($W560=AK$4,MAX(AK$1:AK559)+1,"")</f>
        <v/>
      </c>
      <c r="AL560" s="6" t="str">
        <f>IF($W560=AL$4,MAX(AL$1:AL559)+1,"")</f>
        <v/>
      </c>
      <c r="AM560" s="6" t="str">
        <f>IF($W560=AM$4,MAX(AM$1:AM559)+1,"")</f>
        <v/>
      </c>
      <c r="AN560" s="6" t="str">
        <f>IF($W560=AN$4,MAX(AN$1:AN559)+1,"")</f>
        <v/>
      </c>
      <c r="AO560" s="6" t="str">
        <f>IF($W560=AO$4,MAX(AO$1:AO559)+1,"")</f>
        <v/>
      </c>
      <c r="AP560" s="6" t="str">
        <f>IF($W560=AP$4,MAX(AP$1:AP559)+1,"")</f>
        <v/>
      </c>
      <c r="AQ560" s="6" t="str">
        <f>IF($W560=AQ$4,MAX(AQ$1:AQ559)+1,"")</f>
        <v/>
      </c>
      <c r="AR560" s="6" t="str">
        <f>IF($W560=AR$4,MAX(AR$1:AR559)+1,"")</f>
        <v/>
      </c>
      <c r="AS560" s="6" t="str">
        <f>IF($W560=AS$4,MAX(AS$1:AS559)+1,"")</f>
        <v/>
      </c>
      <c r="AT560" s="6" t="str">
        <f>IF($W560=AT$4,MAX(AT$1:AT559)+1,"")</f>
        <v/>
      </c>
      <c r="AU560" s="6" t="str">
        <f>IF($W560=AU$4,MAX(AU$1:AU559)+1,"")</f>
        <v/>
      </c>
      <c r="AV560" s="6" t="str">
        <f>IF($W560=AV$4,MAX(AV$1:AV559)+1,"")</f>
        <v/>
      </c>
      <c r="AW560" s="6" t="str">
        <f>IF($W560=AW$4,MAX(AW$1:AW559)+1,"")</f>
        <v/>
      </c>
      <c r="AX560" s="6" t="str">
        <f>IF($W560=AX$4,MAX(AX$1:AX559)+1,"")</f>
        <v/>
      </c>
      <c r="AY560" s="6" t="str">
        <f>IF($W560=AY$4,MAX(AY$1:AY559)+1,"")</f>
        <v/>
      </c>
      <c r="AZ560" s="6" t="str">
        <f>IF($W560=AZ$4,MAX(AZ$1:AZ559)+1,"")</f>
        <v/>
      </c>
      <c r="BA560" s="6" t="str">
        <f>IF($W560=BA$4,MAX(BA$1:BA559)+1,"")</f>
        <v/>
      </c>
      <c r="BB560" s="6" t="str">
        <f>IF($W560=BB$4,MAX(BB$1:BB559)+1,"")</f>
        <v/>
      </c>
      <c r="BC560" s="6" t="str">
        <f>IF($W560=BC$4,MAX(BC$1:BC559)+1,"")</f>
        <v/>
      </c>
      <c r="BD560" s="6" t="str">
        <f>IF($W560=BD$4,MAX(BD$1:BD559)+1,"")</f>
        <v/>
      </c>
      <c r="BE560" s="6" t="str">
        <f>IF($W560=BE$4,MAX(BE$1:BE559)+1,"")</f>
        <v/>
      </c>
      <c r="BF560" s="6" t="str">
        <f>IF($W560=BF$4,MAX(BF$1:BF559)+1,"")</f>
        <v/>
      </c>
      <c r="BG560" s="6" t="str">
        <f>IF($W560=BG$4,MAX(BG$1:BG559)+1,"")</f>
        <v/>
      </c>
      <c r="BH560" s="6" t="str">
        <f>IF($W560=BH$4,MAX(BH$1:BH559)+1,"")</f>
        <v/>
      </c>
      <c r="BI560" s="6" t="str">
        <f>IF($W560=BI$4,MAX(BI$1:BI559)+1,"")</f>
        <v/>
      </c>
      <c r="BJ560" s="6" t="str">
        <f>IF($W560=BJ$4,MAX(BJ$1:BJ559)+1,"")</f>
        <v/>
      </c>
      <c r="BK560" s="6" t="str">
        <f>IF($W560=BK$4,MAX(BK$1:BK559)+1,"")</f>
        <v/>
      </c>
      <c r="BL560" s="6" t="str">
        <f>IF($W560=BL$4,MAX(BL$1:BL559)+1,"")</f>
        <v/>
      </c>
      <c r="BM560" s="6" t="str">
        <f>IF($W560=BM$4,MAX(BM$1:BM559)+1,"")</f>
        <v/>
      </c>
      <c r="BN560" s="6" t="str">
        <f>IF($W560=BN$4,MAX(BN$1:BN559)+1,"")</f>
        <v/>
      </c>
      <c r="BO560" s="6" t="str">
        <f>IF($W560=BO$4,MAX(BO$1:BO559)+1,"")</f>
        <v/>
      </c>
      <c r="BP560" s="6" t="str">
        <f>IF($W560=BP$4,MAX(BP$1:BP559)+1,"")</f>
        <v/>
      </c>
      <c r="BQ560" s="6" t="str">
        <f>IF($W560=BQ$4,MAX(BQ$1:BQ559)+1,"")</f>
        <v/>
      </c>
      <c r="BR560" s="6">
        <f>IF($W560=BR$4,MAX(BR$1:BR559)+1,"")</f>
        <v>9</v>
      </c>
      <c r="BS560" s="6" t="str">
        <f>IF($W560=BS$4,MAX(BS$1:BS559)+1,"")</f>
        <v/>
      </c>
      <c r="BT560" s="6" t="str">
        <f>IF($W560=BT$4,MAX(BT$1:BT559)+1,"")</f>
        <v/>
      </c>
      <c r="BU560" s="6" t="str">
        <f>IF($W560=BU$4,MAX(BU$1:BU559)+1,"")</f>
        <v/>
      </c>
      <c r="BV560" s="6" t="str">
        <f>IF($W560=BV$4,MAX(BV$1:BV559)+1,"")</f>
        <v/>
      </c>
      <c r="BW560" s="6" t="str">
        <f>IF($W560=BW$4,MAX(BW$1:BW559)+1,"")</f>
        <v/>
      </c>
      <c r="BX560" s="6" t="str">
        <f>IF($W560=BX$4,MAX(BX$1:BX559)+1,"")</f>
        <v/>
      </c>
      <c r="BY560" s="6" t="str">
        <f>IF($W560=BY$4,MAX(BY$1:BY559)+1,"")</f>
        <v/>
      </c>
      <c r="BZ560" s="6" t="str">
        <f>IF($W560=BZ$4,MAX(BZ$1:BZ559)+1,"")</f>
        <v/>
      </c>
      <c r="CA560" s="6" t="str">
        <f>IF($W560=CA$4,MAX(CA$1:CA559)+1,"")</f>
        <v/>
      </c>
      <c r="CB560" s="6" t="str">
        <f>IF($W560=CB$4,MAX(CB$1:CB559)+1,"")</f>
        <v/>
      </c>
      <c r="CC560" s="6" t="str">
        <f>IF($W560=CC$4,MAX(CC$1:CC559)+1,"")</f>
        <v/>
      </c>
      <c r="CD560" s="6" t="str">
        <f>IF($W560=CD$4,MAX(CD$1:CD559)+1,"")</f>
        <v/>
      </c>
      <c r="CE560" s="6" t="str">
        <f>IF($W560=CE$4,MAX(CE$1:CE559)+1,"")</f>
        <v/>
      </c>
      <c r="CF560" s="6" t="str">
        <f>IF($W560=CF$4,MAX(CF$1:CF559)+1,"")</f>
        <v/>
      </c>
      <c r="CG560" s="6" t="str">
        <f>IF($W560=CG$4,MAX(CG$1:CG559)+1,"")</f>
        <v/>
      </c>
      <c r="CH560" s="6" t="str">
        <f>IF($W560=CH$4,MAX(CH$1:CH559)+1,"")</f>
        <v/>
      </c>
      <c r="CI560" s="6" t="str">
        <f>IF($W560=CI$4,MAX(CI$1:CI559)+1,"")</f>
        <v/>
      </c>
      <c r="CJ560" s="6" t="str">
        <f>IF($W560=CJ$4,MAX(CJ$1:CJ559)+1,"")</f>
        <v/>
      </c>
      <c r="CK560" s="6" t="str">
        <f>IF($W560=CK$4,MAX(CK$1:CK559)+1,"")</f>
        <v/>
      </c>
      <c r="CL560" s="6" t="str">
        <f>IF($W560=CL$4,MAX(CL$1:CL559)+1,"")</f>
        <v/>
      </c>
      <c r="CM560" s="6" t="str">
        <f>IF($W560=CM$4,MAX(CM$1:CM559)+1,"")</f>
        <v/>
      </c>
      <c r="CN560" s="6" t="str">
        <f>IF($W560=CN$4,MAX(CN$1:CN559)+1,"")</f>
        <v/>
      </c>
      <c r="CO560" s="6" t="str">
        <f>IF($W560=CO$4,MAX(CO$1:CO559)+1,"")</f>
        <v/>
      </c>
      <c r="CP560" s="6" t="str">
        <f>IF($W560=CP$4,MAX(CP$1:CP559)+1,"")</f>
        <v/>
      </c>
      <c r="CQ560" s="6" t="str">
        <f>IF($W560=CQ$4,MAX(CQ$1:CQ559)+1,"")</f>
        <v/>
      </c>
      <c r="CR560" s="6" t="str">
        <f>IF($W560=CR$4,MAX(CR$1:CR559)+1,"")</f>
        <v/>
      </c>
      <c r="CS560" s="6" t="str">
        <f>IF($W560=CS$4,MAX(CS$1:CS559)+1,"")</f>
        <v/>
      </c>
      <c r="CT560" s="5">
        <f t="shared" si="125"/>
        <v>9</v>
      </c>
      <c r="CU560" s="6" t="str">
        <f t="shared" si="126"/>
        <v>1709901813346</v>
      </c>
      <c r="CV560" s="5" t="str">
        <f t="shared" si="127"/>
        <v>นางสาว</v>
      </c>
      <c r="CW560" s="5" t="str" cm="1">
        <f t="array" ref="CW560">RIGHT(F560,MIN(LEN(SUBSTITUTE(F560,รายชื่อนักเรียนแยกห้อง!$AD$5:$AD$8,""))))</f>
        <v>ฐิตาภา</v>
      </c>
      <c r="CX560" s="6" t="str">
        <f t="shared" si="128"/>
        <v/>
      </c>
      <c r="CY560" s="6">
        <f t="shared" si="129"/>
        <v>0</v>
      </c>
      <c r="CZ560" s="5" t="str">
        <f t="shared" si="130"/>
        <v>มัธยมศึกษาปีที่ 4/2-</v>
      </c>
      <c r="DA560" s="5" t="str">
        <f t="shared" si="131"/>
        <v>มัธยมศึกษาปีที่ 4/2-0</v>
      </c>
      <c r="DB560" s="6" t="s">
        <v>2939</v>
      </c>
      <c r="DC560" s="6" t="str">
        <f>IF(DB560="วิทย์-คณิต (เตรียมวิศวะ)",MAX($DC$1:DC559)+1,"")</f>
        <v/>
      </c>
      <c r="DD560" s="6" t="str">
        <f>IF(DB560="วิทย์-คณิต (วิทยาศาสตร์สุขภาพ)",MAX($DD$1:DD559)+1,"")</f>
        <v/>
      </c>
      <c r="DE560" s="6">
        <f>IF(DB560="ศิลป์การจัดการธุรกิจการค้าสมัยใหม่",MAX($DE$1:DE559)+1,"")</f>
        <v>26</v>
      </c>
      <c r="DF560" s="6" t="str">
        <f>IF(DB560="ศิลป์ภาษาจีนเพื่อธุรกิจ 4.0",MAX($DF$1:DF559)+1,"")</f>
        <v/>
      </c>
      <c r="DG560" s="6" t="str">
        <f>IF(DB560="ศิลป์ภาษาอังกฤษเพื่อการสื่อสารธุรกิจ",MAX($DG$1:DG559)+1,"")</f>
        <v/>
      </c>
      <c r="DH560" s="6" t="str">
        <f>IF(DB560="นวัตกรรมการจัดการเกษตร",MAX($DH$1:DH559)+1,"")</f>
        <v/>
      </c>
      <c r="DI560" s="5">
        <f t="shared" si="132"/>
        <v>26</v>
      </c>
      <c r="DJ560" s="5" t="str">
        <f t="shared" si="133"/>
        <v>มัธยมศึกษาปีที่ 4/2-27</v>
      </c>
      <c r="DK560" s="5" t="str">
        <f t="shared" si="134"/>
        <v>ศิลป์การจัดการธุรกิจการค้าสมัยใหม่-26</v>
      </c>
      <c r="DL560" s="5" t="str">
        <f t="shared" si="135"/>
        <v>มัธยมศึกษาปีที่ 4</v>
      </c>
    </row>
    <row r="561" spans="1:116">
      <c r="A561" s="5" t="str">
        <f t="shared" si="136"/>
        <v>มัธยมศึกษาปีที่ 4/3-1</v>
      </c>
      <c r="B561" s="5" t="str">
        <f t="shared" si="122"/>
        <v>ช68404-7</v>
      </c>
      <c r="C561" s="5" t="str">
        <f t="shared" si="123"/>
        <v>ศิลป์การจัดการธุรกิจการค้าสมัยใหม่-27</v>
      </c>
      <c r="D561" s="8">
        <v>1</v>
      </c>
      <c r="E561" s="9" t="s">
        <v>1273</v>
      </c>
      <c r="F561" s="3" t="s">
        <v>2362</v>
      </c>
      <c r="G561" s="3" t="s">
        <v>1274</v>
      </c>
      <c r="H561" s="11">
        <v>1</v>
      </c>
      <c r="I561" s="11">
        <v>1</v>
      </c>
      <c r="J561" s="11">
        <v>0</v>
      </c>
      <c r="K561" s="11">
        <v>3</v>
      </c>
      <c r="L561" s="11">
        <v>1</v>
      </c>
      <c r="M561" s="11">
        <v>0</v>
      </c>
      <c r="N561" s="11">
        <v>1</v>
      </c>
      <c r="O561" s="11">
        <v>0</v>
      </c>
      <c r="P561" s="11">
        <v>8</v>
      </c>
      <c r="Q561" s="11">
        <v>6</v>
      </c>
      <c r="R561" s="11">
        <v>8</v>
      </c>
      <c r="S561" s="11">
        <v>3</v>
      </c>
      <c r="T561" s="11">
        <v>1</v>
      </c>
      <c r="U561" s="11" t="s">
        <v>311</v>
      </c>
      <c r="W561" s="6" t="str">
        <f>IF(X561="","",IF(X561=รายชื่อชมรม!$B$33,รายชื่อชมรม!$A$33,IF(X561=รายชื่อชมรม!$B$34,รายชื่อชมรม!$A$34,IF(X561=รายชื่อชมรม!$B$35,รายชื่อชมรม!$A$35,IF(X561=รายชื่อชมรม!$B$36,รายชื่อชมรม!$A$36,IF(X561=รายชื่อชมรม!$B$37,รายชื่อชมรม!$A$37,IF(X561=รายชื่อชมรม!$B$38,รายชื่อชมรม!$A$38,IF(X561=รายชื่อชมรม!$B$39,รายชื่อชมรม!$A$39,IF(X561=รายชื่อชมรม!$B$40,รายชื่อชมรม!$A$40,IF(X561=รายชื่อชมรม!$B$41,รายชื่อชมรม!$A$41,IF(X561=รายชื่อชมรม!$B$42,รายชื่อชมรม!$A$42,"-")))))))))))</f>
        <v>ช68404</v>
      </c>
      <c r="X561" s="6" t="s">
        <v>2314</v>
      </c>
      <c r="Y561" s="6" t="str">
        <f>IF(W561=0,"",IF(W561="-","",IF(W561="","",VLOOKUP(W561,รายชื่อชมรม!$A$3:$F$83,3,FALSE))))</f>
        <v>นายชัยวัฒน์  กตัญญตาพงษ์</v>
      </c>
      <c r="Z561" s="6" t="str">
        <f>IF(Y561=$Z$4,MAX(Z$1:$Z560)+1,"")</f>
        <v/>
      </c>
      <c r="AA561" s="6" t="str">
        <f>IF($Y561=AA$4,MAX(AA$1:AA560)+1,"")</f>
        <v/>
      </c>
      <c r="AB561" s="6" t="str">
        <f>IF($Y561=AB$4,MAX(AB$1:AB560)+1,"")</f>
        <v/>
      </c>
      <c r="AC561" s="6" t="str">
        <f>IF($Y561=AC$4,MAX(AC$1:AC560)+1,"")</f>
        <v/>
      </c>
      <c r="AD561" s="6" t="str">
        <f>IF($Y561=AD$4,MAX(AD$1:AD560)+1,"")</f>
        <v/>
      </c>
      <c r="AE561" s="6" t="str">
        <f>IF($Y561=AE$4,MAX(AE$1:AE560)+1,"")</f>
        <v/>
      </c>
      <c r="AF561" s="6" t="str">
        <f>IF($Y561=AF$4,MAX(AF$1:AF560)+1,"")</f>
        <v/>
      </c>
      <c r="AG561" s="6" t="str">
        <f>IF($Y561=AG$4,MAX(AG$1:AG560)+1,"")</f>
        <v/>
      </c>
      <c r="AH561" s="6" t="str">
        <f>IF($Y561=AH$4,MAX(AH$1:AH560)+1,"")</f>
        <v/>
      </c>
      <c r="AI561" s="5">
        <f t="shared" si="124"/>
        <v>0</v>
      </c>
      <c r="AK561" s="6" t="str">
        <f>IF($W561=AK$4,MAX(AK$1:AK560)+1,"")</f>
        <v/>
      </c>
      <c r="AL561" s="6" t="str">
        <f>IF($W561=AL$4,MAX(AL$1:AL560)+1,"")</f>
        <v/>
      </c>
      <c r="AM561" s="6" t="str">
        <f>IF($W561=AM$4,MAX(AM$1:AM560)+1,"")</f>
        <v/>
      </c>
      <c r="AN561" s="6" t="str">
        <f>IF($W561=AN$4,MAX(AN$1:AN560)+1,"")</f>
        <v/>
      </c>
      <c r="AO561" s="6" t="str">
        <f>IF($W561=AO$4,MAX(AO$1:AO560)+1,"")</f>
        <v/>
      </c>
      <c r="AP561" s="6" t="str">
        <f>IF($W561=AP$4,MAX(AP$1:AP560)+1,"")</f>
        <v/>
      </c>
      <c r="AQ561" s="6" t="str">
        <f>IF($W561=AQ$4,MAX(AQ$1:AQ560)+1,"")</f>
        <v/>
      </c>
      <c r="AR561" s="6" t="str">
        <f>IF($W561=AR$4,MAX(AR$1:AR560)+1,"")</f>
        <v/>
      </c>
      <c r="AS561" s="6" t="str">
        <f>IF($W561=AS$4,MAX(AS$1:AS560)+1,"")</f>
        <v/>
      </c>
      <c r="AT561" s="6" t="str">
        <f>IF($W561=AT$4,MAX(AT$1:AT560)+1,"")</f>
        <v/>
      </c>
      <c r="AU561" s="6" t="str">
        <f>IF($W561=AU$4,MAX(AU$1:AU560)+1,"")</f>
        <v/>
      </c>
      <c r="AV561" s="6" t="str">
        <f>IF($W561=AV$4,MAX(AV$1:AV560)+1,"")</f>
        <v/>
      </c>
      <c r="AW561" s="6" t="str">
        <f>IF($W561=AW$4,MAX(AW$1:AW560)+1,"")</f>
        <v/>
      </c>
      <c r="AX561" s="6" t="str">
        <f>IF($W561=AX$4,MAX(AX$1:AX560)+1,"")</f>
        <v/>
      </c>
      <c r="AY561" s="6" t="str">
        <f>IF($W561=AY$4,MAX(AY$1:AY560)+1,"")</f>
        <v/>
      </c>
      <c r="AZ561" s="6" t="str">
        <f>IF($W561=AZ$4,MAX(AZ$1:AZ560)+1,"")</f>
        <v/>
      </c>
      <c r="BA561" s="6" t="str">
        <f>IF($W561=BA$4,MAX(BA$1:BA560)+1,"")</f>
        <v/>
      </c>
      <c r="BB561" s="6" t="str">
        <f>IF($W561=BB$4,MAX(BB$1:BB560)+1,"")</f>
        <v/>
      </c>
      <c r="BC561" s="6" t="str">
        <f>IF($W561=BC$4,MAX(BC$1:BC560)+1,"")</f>
        <v/>
      </c>
      <c r="BD561" s="6" t="str">
        <f>IF($W561=BD$4,MAX(BD$1:BD560)+1,"")</f>
        <v/>
      </c>
      <c r="BE561" s="6" t="str">
        <f>IF($W561=BE$4,MAX(BE$1:BE560)+1,"")</f>
        <v/>
      </c>
      <c r="BF561" s="6" t="str">
        <f>IF($W561=BF$4,MAX(BF$1:BF560)+1,"")</f>
        <v/>
      </c>
      <c r="BG561" s="6" t="str">
        <f>IF($W561=BG$4,MAX(BG$1:BG560)+1,"")</f>
        <v/>
      </c>
      <c r="BH561" s="6" t="str">
        <f>IF($W561=BH$4,MAX(BH$1:BH560)+1,"")</f>
        <v/>
      </c>
      <c r="BI561" s="6" t="str">
        <f>IF($W561=BI$4,MAX(BI$1:BI560)+1,"")</f>
        <v/>
      </c>
      <c r="BJ561" s="6" t="str">
        <f>IF($W561=BJ$4,MAX(BJ$1:BJ560)+1,"")</f>
        <v/>
      </c>
      <c r="BK561" s="6" t="str">
        <f>IF($W561=BK$4,MAX(BK$1:BK560)+1,"")</f>
        <v/>
      </c>
      <c r="BL561" s="6" t="str">
        <f>IF($W561=BL$4,MAX(BL$1:BL560)+1,"")</f>
        <v/>
      </c>
      <c r="BM561" s="6" t="str">
        <f>IF($W561=BM$4,MAX(BM$1:BM560)+1,"")</f>
        <v/>
      </c>
      <c r="BN561" s="6" t="str">
        <f>IF($W561=BN$4,MAX(BN$1:BN560)+1,"")</f>
        <v/>
      </c>
      <c r="BO561" s="6" t="str">
        <f>IF($W561=BO$4,MAX(BO$1:BO560)+1,"")</f>
        <v/>
      </c>
      <c r="BP561" s="6" t="str">
        <f>IF($W561=BP$4,MAX(BP$1:BP560)+1,"")</f>
        <v/>
      </c>
      <c r="BQ561" s="6" t="str">
        <f>IF($W561=BQ$4,MAX(BQ$1:BQ560)+1,"")</f>
        <v/>
      </c>
      <c r="BR561" s="6" t="str">
        <f>IF($W561=BR$4,MAX(BR$1:BR560)+1,"")</f>
        <v/>
      </c>
      <c r="BS561" s="6">
        <f>IF($W561=BS$4,MAX(BS$1:BS560)+1,"")</f>
        <v>7</v>
      </c>
      <c r="BT561" s="6" t="str">
        <f>IF($W561=BT$4,MAX(BT$1:BT560)+1,"")</f>
        <v/>
      </c>
      <c r="BU561" s="6" t="str">
        <f>IF($W561=BU$4,MAX(BU$1:BU560)+1,"")</f>
        <v/>
      </c>
      <c r="BV561" s="6" t="str">
        <f>IF($W561=BV$4,MAX(BV$1:BV560)+1,"")</f>
        <v/>
      </c>
      <c r="BW561" s="6" t="str">
        <f>IF($W561=BW$4,MAX(BW$1:BW560)+1,"")</f>
        <v/>
      </c>
      <c r="BX561" s="6" t="str">
        <f>IF($W561=BX$4,MAX(BX$1:BX560)+1,"")</f>
        <v/>
      </c>
      <c r="BY561" s="6" t="str">
        <f>IF($W561=BY$4,MAX(BY$1:BY560)+1,"")</f>
        <v/>
      </c>
      <c r="BZ561" s="6" t="str">
        <f>IF($W561=BZ$4,MAX(BZ$1:BZ560)+1,"")</f>
        <v/>
      </c>
      <c r="CA561" s="6" t="str">
        <f>IF($W561=CA$4,MAX(CA$1:CA560)+1,"")</f>
        <v/>
      </c>
      <c r="CB561" s="6" t="str">
        <f>IF($W561=CB$4,MAX(CB$1:CB560)+1,"")</f>
        <v/>
      </c>
      <c r="CC561" s="6" t="str">
        <f>IF($W561=CC$4,MAX(CC$1:CC560)+1,"")</f>
        <v/>
      </c>
      <c r="CD561" s="6" t="str">
        <f>IF($W561=CD$4,MAX(CD$1:CD560)+1,"")</f>
        <v/>
      </c>
      <c r="CE561" s="6" t="str">
        <f>IF($W561=CE$4,MAX(CE$1:CE560)+1,"")</f>
        <v/>
      </c>
      <c r="CF561" s="6" t="str">
        <f>IF($W561=CF$4,MAX(CF$1:CF560)+1,"")</f>
        <v/>
      </c>
      <c r="CG561" s="6" t="str">
        <f>IF($W561=CG$4,MAX(CG$1:CG560)+1,"")</f>
        <v/>
      </c>
      <c r="CH561" s="6" t="str">
        <f>IF($W561=CH$4,MAX(CH$1:CH560)+1,"")</f>
        <v/>
      </c>
      <c r="CI561" s="6" t="str">
        <f>IF($W561=CI$4,MAX(CI$1:CI560)+1,"")</f>
        <v/>
      </c>
      <c r="CJ561" s="6" t="str">
        <f>IF($W561=CJ$4,MAX(CJ$1:CJ560)+1,"")</f>
        <v/>
      </c>
      <c r="CK561" s="6" t="str">
        <f>IF($W561=CK$4,MAX(CK$1:CK560)+1,"")</f>
        <v/>
      </c>
      <c r="CL561" s="6" t="str">
        <f>IF($W561=CL$4,MAX(CL$1:CL560)+1,"")</f>
        <v/>
      </c>
      <c r="CM561" s="6" t="str">
        <f>IF($W561=CM$4,MAX(CM$1:CM560)+1,"")</f>
        <v/>
      </c>
      <c r="CN561" s="6" t="str">
        <f>IF($W561=CN$4,MAX(CN$1:CN560)+1,"")</f>
        <v/>
      </c>
      <c r="CO561" s="6" t="str">
        <f>IF($W561=CO$4,MAX(CO$1:CO560)+1,"")</f>
        <v/>
      </c>
      <c r="CP561" s="6" t="str">
        <f>IF($W561=CP$4,MAX(CP$1:CP560)+1,"")</f>
        <v/>
      </c>
      <c r="CQ561" s="6" t="str">
        <f>IF($W561=CQ$4,MAX(CQ$1:CQ560)+1,"")</f>
        <v/>
      </c>
      <c r="CR561" s="6" t="str">
        <f>IF($W561=CR$4,MAX(CR$1:CR560)+1,"")</f>
        <v/>
      </c>
      <c r="CS561" s="6" t="str">
        <f>IF($W561=CS$4,MAX(CS$1:CS560)+1,"")</f>
        <v/>
      </c>
      <c r="CT561" s="5">
        <f t="shared" si="125"/>
        <v>7</v>
      </c>
      <c r="CU561" s="6" t="str">
        <f t="shared" si="126"/>
        <v>1103101086831</v>
      </c>
      <c r="CV561" s="5" t="str">
        <f t="shared" si="127"/>
        <v>นาย</v>
      </c>
      <c r="CW561" s="5" t="str" cm="1">
        <f t="array" ref="CW561">RIGHT(F561,MIN(LEN(SUBSTITUTE(F561,รายชื่อนักเรียนแยกห้อง!$AD$5:$AD$8,""))))</f>
        <v>วัชรพงค์</v>
      </c>
      <c r="CX561" s="6">
        <f t="shared" si="128"/>
        <v>0</v>
      </c>
      <c r="CY561" s="6" t="str">
        <f t="shared" si="129"/>
        <v/>
      </c>
      <c r="CZ561" s="5" t="str">
        <f t="shared" si="130"/>
        <v>มัธยมศึกษาปีที่ 4/3-0</v>
      </c>
      <c r="DA561" s="5" t="str">
        <f t="shared" si="131"/>
        <v>มัธยมศึกษาปีที่ 4/3-</v>
      </c>
      <c r="DB561" s="6" t="s">
        <v>2939</v>
      </c>
      <c r="DC561" s="6" t="str">
        <f>IF(DB561="วิทย์-คณิต (เตรียมวิศวะ)",MAX($DC$1:DC560)+1,"")</f>
        <v/>
      </c>
      <c r="DD561" s="6" t="str">
        <f>IF(DB561="วิทย์-คณิต (วิทยาศาสตร์สุขภาพ)",MAX($DD$1:DD560)+1,"")</f>
        <v/>
      </c>
      <c r="DE561" s="6">
        <f>IF(DB561="ศิลป์การจัดการธุรกิจการค้าสมัยใหม่",MAX($DE$1:DE560)+1,"")</f>
        <v>27</v>
      </c>
      <c r="DF561" s="6" t="str">
        <f>IF(DB561="ศิลป์ภาษาจีนเพื่อธุรกิจ 4.0",MAX($DF$1:DF560)+1,"")</f>
        <v/>
      </c>
      <c r="DG561" s="6" t="str">
        <f>IF(DB561="ศิลป์ภาษาอังกฤษเพื่อการสื่อสารธุรกิจ",MAX($DG$1:DG560)+1,"")</f>
        <v/>
      </c>
      <c r="DH561" s="6" t="str">
        <f>IF(DB561="นวัตกรรมการจัดการเกษตร",MAX($DH$1:DH560)+1,"")</f>
        <v/>
      </c>
      <c r="DI561" s="5">
        <f t="shared" si="132"/>
        <v>27</v>
      </c>
      <c r="DJ561" s="5" t="str">
        <f t="shared" si="133"/>
        <v>มัธยมศึกษาปีที่ 4/3-1</v>
      </c>
      <c r="DK561" s="5" t="str">
        <f t="shared" si="134"/>
        <v>ศิลป์การจัดการธุรกิจการค้าสมัยใหม่-27</v>
      </c>
      <c r="DL561" s="5" t="str">
        <f t="shared" si="135"/>
        <v>มัธยมศึกษาปีที่ 4</v>
      </c>
    </row>
    <row r="562" spans="1:116">
      <c r="A562" s="5" t="str">
        <f t="shared" si="136"/>
        <v>มัธยมศึกษาปีที่ 4/3-2</v>
      </c>
      <c r="B562" s="5" t="str">
        <f t="shared" si="122"/>
        <v>ช68407-12</v>
      </c>
      <c r="C562" s="5" t="str">
        <f t="shared" si="123"/>
        <v>ศิลป์การจัดการธุรกิจการค้าสมัยใหม่-28</v>
      </c>
      <c r="D562" s="8">
        <v>2</v>
      </c>
      <c r="E562" s="9" t="s">
        <v>1355</v>
      </c>
      <c r="F562" s="3" t="s">
        <v>2216</v>
      </c>
      <c r="G562" s="3" t="s">
        <v>1224</v>
      </c>
      <c r="H562" s="11">
        <v>1</v>
      </c>
      <c r="I562" s="11">
        <v>7</v>
      </c>
      <c r="J562" s="11">
        <v>0</v>
      </c>
      <c r="K562" s="11">
        <v>9</v>
      </c>
      <c r="L562" s="11">
        <v>9</v>
      </c>
      <c r="M562" s="11">
        <v>0</v>
      </c>
      <c r="N562" s="11">
        <v>1</v>
      </c>
      <c r="O562" s="11">
        <v>8</v>
      </c>
      <c r="P562" s="11">
        <v>2</v>
      </c>
      <c r="Q562" s="11">
        <v>6</v>
      </c>
      <c r="R562" s="11">
        <v>9</v>
      </c>
      <c r="S562" s="11">
        <v>7</v>
      </c>
      <c r="T562" s="11">
        <v>9</v>
      </c>
      <c r="U562" s="11" t="s">
        <v>311</v>
      </c>
      <c r="W562" s="6" t="str">
        <f>IF(X562="","",IF(X562=รายชื่อชมรม!$B$33,รายชื่อชมรม!$A$33,IF(X562=รายชื่อชมรม!$B$34,รายชื่อชมรม!$A$34,IF(X562=รายชื่อชมรม!$B$35,รายชื่อชมรม!$A$35,IF(X562=รายชื่อชมรม!$B$36,รายชื่อชมรม!$A$36,IF(X562=รายชื่อชมรม!$B$37,รายชื่อชมรม!$A$37,IF(X562=รายชื่อชมรม!$B$38,รายชื่อชมรม!$A$38,IF(X562=รายชื่อชมรม!$B$39,รายชื่อชมรม!$A$39,IF(X562=รายชื่อชมรม!$B$40,รายชื่อชมรม!$A$40,IF(X562=รายชื่อชมรม!$B$41,รายชื่อชมรม!$A$41,IF(X562=รายชื่อชมรม!$B$42,รายชื่อชมรม!$A$42,"-")))))))))))</f>
        <v>ช68407</v>
      </c>
      <c r="X562" s="6" t="s">
        <v>1541</v>
      </c>
      <c r="Y562" s="6" t="str">
        <f>IF(W562=0,"",IF(W562="-","",IF(W562="","",VLOOKUP(W562,รายชื่อชมรม!$A$3:$F$83,3,FALSE))))</f>
        <v>สิบเอกชัยวัฒน์  เรืองไกรศิลป์</v>
      </c>
      <c r="Z562" s="6" t="str">
        <f>IF(Y562=$Z$4,MAX(Z$1:$Z561)+1,"")</f>
        <v/>
      </c>
      <c r="AA562" s="6" t="str">
        <f>IF($Y562=AA$4,MAX(AA$1:AA561)+1,"")</f>
        <v/>
      </c>
      <c r="AB562" s="6" t="str">
        <f>IF($Y562=AB$4,MAX(AB$1:AB561)+1,"")</f>
        <v/>
      </c>
      <c r="AC562" s="6" t="str">
        <f>IF($Y562=AC$4,MAX(AC$1:AC561)+1,"")</f>
        <v/>
      </c>
      <c r="AD562" s="6" t="str">
        <f>IF($Y562=AD$4,MAX(AD$1:AD561)+1,"")</f>
        <v/>
      </c>
      <c r="AE562" s="6" t="str">
        <f>IF($Y562=AE$4,MAX(AE$1:AE561)+1,"")</f>
        <v/>
      </c>
      <c r="AF562" s="6" t="str">
        <f>IF($Y562=AF$4,MAX(AF$1:AF561)+1,"")</f>
        <v/>
      </c>
      <c r="AG562" s="6" t="str">
        <f>IF($Y562=AG$4,MAX(AG$1:AG561)+1,"")</f>
        <v/>
      </c>
      <c r="AH562" s="6" t="str">
        <f>IF($Y562=AH$4,MAX(AH$1:AH561)+1,"")</f>
        <v/>
      </c>
      <c r="AI562" s="5">
        <f t="shared" si="124"/>
        <v>0</v>
      </c>
      <c r="AK562" s="6" t="str">
        <f>IF($W562=AK$4,MAX(AK$1:AK561)+1,"")</f>
        <v/>
      </c>
      <c r="AL562" s="6" t="str">
        <f>IF($W562=AL$4,MAX(AL$1:AL561)+1,"")</f>
        <v/>
      </c>
      <c r="AM562" s="6" t="str">
        <f>IF($W562=AM$4,MAX(AM$1:AM561)+1,"")</f>
        <v/>
      </c>
      <c r="AN562" s="6" t="str">
        <f>IF($W562=AN$4,MAX(AN$1:AN561)+1,"")</f>
        <v/>
      </c>
      <c r="AO562" s="6" t="str">
        <f>IF($W562=AO$4,MAX(AO$1:AO561)+1,"")</f>
        <v/>
      </c>
      <c r="AP562" s="6" t="str">
        <f>IF($W562=AP$4,MAX(AP$1:AP561)+1,"")</f>
        <v/>
      </c>
      <c r="AQ562" s="6" t="str">
        <f>IF($W562=AQ$4,MAX(AQ$1:AQ561)+1,"")</f>
        <v/>
      </c>
      <c r="AR562" s="6" t="str">
        <f>IF($W562=AR$4,MAX(AR$1:AR561)+1,"")</f>
        <v/>
      </c>
      <c r="AS562" s="6" t="str">
        <f>IF($W562=AS$4,MAX(AS$1:AS561)+1,"")</f>
        <v/>
      </c>
      <c r="AT562" s="6" t="str">
        <f>IF($W562=AT$4,MAX(AT$1:AT561)+1,"")</f>
        <v/>
      </c>
      <c r="AU562" s="6" t="str">
        <f>IF($W562=AU$4,MAX(AU$1:AU561)+1,"")</f>
        <v/>
      </c>
      <c r="AV562" s="6" t="str">
        <f>IF($W562=AV$4,MAX(AV$1:AV561)+1,"")</f>
        <v/>
      </c>
      <c r="AW562" s="6" t="str">
        <f>IF($W562=AW$4,MAX(AW$1:AW561)+1,"")</f>
        <v/>
      </c>
      <c r="AX562" s="6" t="str">
        <f>IF($W562=AX$4,MAX(AX$1:AX561)+1,"")</f>
        <v/>
      </c>
      <c r="AY562" s="6" t="str">
        <f>IF($W562=AY$4,MAX(AY$1:AY561)+1,"")</f>
        <v/>
      </c>
      <c r="AZ562" s="6" t="str">
        <f>IF($W562=AZ$4,MAX(AZ$1:AZ561)+1,"")</f>
        <v/>
      </c>
      <c r="BA562" s="6" t="str">
        <f>IF($W562=BA$4,MAX(BA$1:BA561)+1,"")</f>
        <v/>
      </c>
      <c r="BB562" s="6" t="str">
        <f>IF($W562=BB$4,MAX(BB$1:BB561)+1,"")</f>
        <v/>
      </c>
      <c r="BC562" s="6" t="str">
        <f>IF($W562=BC$4,MAX(BC$1:BC561)+1,"")</f>
        <v/>
      </c>
      <c r="BD562" s="6" t="str">
        <f>IF($W562=BD$4,MAX(BD$1:BD561)+1,"")</f>
        <v/>
      </c>
      <c r="BE562" s="6" t="str">
        <f>IF($W562=BE$4,MAX(BE$1:BE561)+1,"")</f>
        <v/>
      </c>
      <c r="BF562" s="6" t="str">
        <f>IF($W562=BF$4,MAX(BF$1:BF561)+1,"")</f>
        <v/>
      </c>
      <c r="BG562" s="6" t="str">
        <f>IF($W562=BG$4,MAX(BG$1:BG561)+1,"")</f>
        <v/>
      </c>
      <c r="BH562" s="6" t="str">
        <f>IF($W562=BH$4,MAX(BH$1:BH561)+1,"")</f>
        <v/>
      </c>
      <c r="BI562" s="6" t="str">
        <f>IF($W562=BI$4,MAX(BI$1:BI561)+1,"")</f>
        <v/>
      </c>
      <c r="BJ562" s="6" t="str">
        <f>IF($W562=BJ$4,MAX(BJ$1:BJ561)+1,"")</f>
        <v/>
      </c>
      <c r="BK562" s="6" t="str">
        <f>IF($W562=BK$4,MAX(BK$1:BK561)+1,"")</f>
        <v/>
      </c>
      <c r="BL562" s="6" t="str">
        <f>IF($W562=BL$4,MAX(BL$1:BL561)+1,"")</f>
        <v/>
      </c>
      <c r="BM562" s="6" t="str">
        <f>IF($W562=BM$4,MAX(BM$1:BM561)+1,"")</f>
        <v/>
      </c>
      <c r="BN562" s="6" t="str">
        <f>IF($W562=BN$4,MAX(BN$1:BN561)+1,"")</f>
        <v/>
      </c>
      <c r="BO562" s="6" t="str">
        <f>IF($W562=BO$4,MAX(BO$1:BO561)+1,"")</f>
        <v/>
      </c>
      <c r="BP562" s="6" t="str">
        <f>IF($W562=BP$4,MAX(BP$1:BP561)+1,"")</f>
        <v/>
      </c>
      <c r="BQ562" s="6" t="str">
        <f>IF($W562=BQ$4,MAX(BQ$1:BQ561)+1,"")</f>
        <v/>
      </c>
      <c r="BR562" s="6" t="str">
        <f>IF($W562=BR$4,MAX(BR$1:BR561)+1,"")</f>
        <v/>
      </c>
      <c r="BS562" s="6" t="str">
        <f>IF($W562=BS$4,MAX(BS$1:BS561)+1,"")</f>
        <v/>
      </c>
      <c r="BT562" s="6" t="str">
        <f>IF($W562=BT$4,MAX(BT$1:BT561)+1,"")</f>
        <v/>
      </c>
      <c r="BU562" s="6" t="str">
        <f>IF($W562=BU$4,MAX(BU$1:BU561)+1,"")</f>
        <v/>
      </c>
      <c r="BV562" s="6">
        <f>IF($W562=BV$4,MAX(BV$1:BV561)+1,"")</f>
        <v>12</v>
      </c>
      <c r="BW562" s="6" t="str">
        <f>IF($W562=BW$4,MAX(BW$1:BW561)+1,"")</f>
        <v/>
      </c>
      <c r="BX562" s="6" t="str">
        <f>IF($W562=BX$4,MAX(BX$1:BX561)+1,"")</f>
        <v/>
      </c>
      <c r="BY562" s="6" t="str">
        <f>IF($W562=BY$4,MAX(BY$1:BY561)+1,"")</f>
        <v/>
      </c>
      <c r="BZ562" s="6" t="str">
        <f>IF($W562=BZ$4,MAX(BZ$1:BZ561)+1,"")</f>
        <v/>
      </c>
      <c r="CA562" s="6" t="str">
        <f>IF($W562=CA$4,MAX(CA$1:CA561)+1,"")</f>
        <v/>
      </c>
      <c r="CB562" s="6" t="str">
        <f>IF($W562=CB$4,MAX(CB$1:CB561)+1,"")</f>
        <v/>
      </c>
      <c r="CC562" s="6" t="str">
        <f>IF($W562=CC$4,MAX(CC$1:CC561)+1,"")</f>
        <v/>
      </c>
      <c r="CD562" s="6" t="str">
        <f>IF($W562=CD$4,MAX(CD$1:CD561)+1,"")</f>
        <v/>
      </c>
      <c r="CE562" s="6" t="str">
        <f>IF($W562=CE$4,MAX(CE$1:CE561)+1,"")</f>
        <v/>
      </c>
      <c r="CF562" s="6" t="str">
        <f>IF($W562=CF$4,MAX(CF$1:CF561)+1,"")</f>
        <v/>
      </c>
      <c r="CG562" s="6" t="str">
        <f>IF($W562=CG$4,MAX(CG$1:CG561)+1,"")</f>
        <v/>
      </c>
      <c r="CH562" s="6" t="str">
        <f>IF($W562=CH$4,MAX(CH$1:CH561)+1,"")</f>
        <v/>
      </c>
      <c r="CI562" s="6" t="str">
        <f>IF($W562=CI$4,MAX(CI$1:CI561)+1,"")</f>
        <v/>
      </c>
      <c r="CJ562" s="6" t="str">
        <f>IF($W562=CJ$4,MAX(CJ$1:CJ561)+1,"")</f>
        <v/>
      </c>
      <c r="CK562" s="6" t="str">
        <f>IF($W562=CK$4,MAX(CK$1:CK561)+1,"")</f>
        <v/>
      </c>
      <c r="CL562" s="6" t="str">
        <f>IF($W562=CL$4,MAX(CL$1:CL561)+1,"")</f>
        <v/>
      </c>
      <c r="CM562" s="6" t="str">
        <f>IF($W562=CM$4,MAX(CM$1:CM561)+1,"")</f>
        <v/>
      </c>
      <c r="CN562" s="6" t="str">
        <f>IF($W562=CN$4,MAX(CN$1:CN561)+1,"")</f>
        <v/>
      </c>
      <c r="CO562" s="6" t="str">
        <f>IF($W562=CO$4,MAX(CO$1:CO561)+1,"")</f>
        <v/>
      </c>
      <c r="CP562" s="6" t="str">
        <f>IF($W562=CP$4,MAX(CP$1:CP561)+1,"")</f>
        <v/>
      </c>
      <c r="CQ562" s="6" t="str">
        <f>IF($W562=CQ$4,MAX(CQ$1:CQ561)+1,"")</f>
        <v/>
      </c>
      <c r="CR562" s="6" t="str">
        <f>IF($W562=CR$4,MAX(CR$1:CR561)+1,"")</f>
        <v/>
      </c>
      <c r="CS562" s="6" t="str">
        <f>IF($W562=CS$4,MAX(CS$1:CS561)+1,"")</f>
        <v/>
      </c>
      <c r="CT562" s="5">
        <f t="shared" si="125"/>
        <v>12</v>
      </c>
      <c r="CU562" s="6" t="str">
        <f t="shared" si="126"/>
        <v>1709901826979</v>
      </c>
      <c r="CV562" s="5" t="str">
        <f t="shared" si="127"/>
        <v>นาย</v>
      </c>
      <c r="CW562" s="5" t="str" cm="1">
        <f t="array" ref="CW562">RIGHT(F562,MIN(LEN(SUBSTITUTE(F562,รายชื่อนักเรียนแยกห้อง!$AD$5:$AD$8,""))))</f>
        <v>สุริยะ</v>
      </c>
      <c r="CX562" s="6">
        <f t="shared" si="128"/>
        <v>0</v>
      </c>
      <c r="CY562" s="6" t="str">
        <f t="shared" si="129"/>
        <v/>
      </c>
      <c r="CZ562" s="5" t="str">
        <f t="shared" si="130"/>
        <v>มัธยมศึกษาปีที่ 4/3-0</v>
      </c>
      <c r="DA562" s="5" t="str">
        <f t="shared" si="131"/>
        <v>มัธยมศึกษาปีที่ 4/3-</v>
      </c>
      <c r="DB562" s="6" t="s">
        <v>2939</v>
      </c>
      <c r="DC562" s="6" t="str">
        <f>IF(DB562="วิทย์-คณิต (เตรียมวิศวะ)",MAX($DC$1:DC561)+1,"")</f>
        <v/>
      </c>
      <c r="DD562" s="6" t="str">
        <f>IF(DB562="วิทย์-คณิต (วิทยาศาสตร์สุขภาพ)",MAX($DD$1:DD561)+1,"")</f>
        <v/>
      </c>
      <c r="DE562" s="6">
        <f>IF(DB562="ศิลป์การจัดการธุรกิจการค้าสมัยใหม่",MAX($DE$1:DE561)+1,"")</f>
        <v>28</v>
      </c>
      <c r="DF562" s="6" t="str">
        <f>IF(DB562="ศิลป์ภาษาจีนเพื่อธุรกิจ 4.0",MAX($DF$1:DF561)+1,"")</f>
        <v/>
      </c>
      <c r="DG562" s="6" t="str">
        <f>IF(DB562="ศิลป์ภาษาอังกฤษเพื่อการสื่อสารธุรกิจ",MAX($DG$1:DG561)+1,"")</f>
        <v/>
      </c>
      <c r="DH562" s="6" t="str">
        <f>IF(DB562="นวัตกรรมการจัดการเกษตร",MAX($DH$1:DH561)+1,"")</f>
        <v/>
      </c>
      <c r="DI562" s="5">
        <f t="shared" si="132"/>
        <v>28</v>
      </c>
      <c r="DJ562" s="5" t="str">
        <f t="shared" si="133"/>
        <v>มัธยมศึกษาปีที่ 4/3-2</v>
      </c>
      <c r="DK562" s="5" t="str">
        <f t="shared" si="134"/>
        <v>ศิลป์การจัดการธุรกิจการค้าสมัยใหม่-28</v>
      </c>
      <c r="DL562" s="5" t="str">
        <f t="shared" si="135"/>
        <v>มัธยมศึกษาปีที่ 4</v>
      </c>
    </row>
    <row r="563" spans="1:116">
      <c r="A563" s="5" t="str">
        <f t="shared" si="136"/>
        <v>มัธยมศึกษาปีที่ 4/3-3</v>
      </c>
      <c r="B563" s="5" t="str">
        <f t="shared" si="122"/>
        <v>ช68406-8</v>
      </c>
      <c r="C563" s="5" t="str">
        <f t="shared" si="123"/>
        <v>นวัตกรรมการจัดการเกษตร-4</v>
      </c>
      <c r="D563" s="8">
        <v>3</v>
      </c>
      <c r="E563" s="9" t="s">
        <v>1330</v>
      </c>
      <c r="F563" s="3" t="s">
        <v>2217</v>
      </c>
      <c r="G563" s="3" t="s">
        <v>1332</v>
      </c>
      <c r="H563" s="11">
        <v>1</v>
      </c>
      <c r="I563" s="11">
        <v>8</v>
      </c>
      <c r="J563" s="11">
        <v>3</v>
      </c>
      <c r="K563" s="11">
        <v>9</v>
      </c>
      <c r="L563" s="11">
        <v>8</v>
      </c>
      <c r="M563" s="11">
        <v>0</v>
      </c>
      <c r="N563" s="11">
        <v>0</v>
      </c>
      <c r="O563" s="11">
        <v>0</v>
      </c>
      <c r="P563" s="11">
        <v>4</v>
      </c>
      <c r="Q563" s="11">
        <v>7</v>
      </c>
      <c r="R563" s="11">
        <v>9</v>
      </c>
      <c r="S563" s="11">
        <v>3</v>
      </c>
      <c r="T563" s="11">
        <v>1</v>
      </c>
      <c r="U563" s="11" t="s">
        <v>311</v>
      </c>
      <c r="W563" s="6" t="str">
        <f>IF(X563="","",IF(X563=รายชื่อชมรม!$B$33,รายชื่อชมรม!$A$33,IF(X563=รายชื่อชมรม!$B$34,รายชื่อชมรม!$A$34,IF(X563=รายชื่อชมรม!$B$35,รายชื่อชมรม!$A$35,IF(X563=รายชื่อชมรม!$B$36,รายชื่อชมรม!$A$36,IF(X563=รายชื่อชมรม!$B$37,รายชื่อชมรม!$A$37,IF(X563=รายชื่อชมรม!$B$38,รายชื่อชมรม!$A$38,IF(X563=รายชื่อชมรม!$B$39,รายชื่อชมรม!$A$39,IF(X563=รายชื่อชมรม!$B$40,รายชื่อชมรม!$A$40,IF(X563=รายชื่อชมรม!$B$41,รายชื่อชมรม!$A$41,IF(X563=รายชื่อชมรม!$B$42,รายชื่อชมรม!$A$42,"-")))))))))))</f>
        <v>ช68406</v>
      </c>
      <c r="X563" s="6" t="s">
        <v>2330</v>
      </c>
      <c r="Y563" s="6" t="str">
        <f>IF(W563=0,"",IF(W563="-","",IF(W563="","",VLOOKUP(W563,รายชื่อชมรม!$A$3:$F$83,3,FALSE))))</f>
        <v>นายณัฐกฤตา  โต้เคีย</v>
      </c>
      <c r="Z563" s="6" t="str">
        <f>IF(Y563=$Z$4,MAX(Z$1:$Z562)+1,"")</f>
        <v/>
      </c>
      <c r="AA563" s="6" t="str">
        <f>IF($Y563=AA$4,MAX(AA$1:AA562)+1,"")</f>
        <v/>
      </c>
      <c r="AB563" s="6" t="str">
        <f>IF($Y563=AB$4,MAX(AB$1:AB562)+1,"")</f>
        <v/>
      </c>
      <c r="AC563" s="6" t="str">
        <f>IF($Y563=AC$4,MAX(AC$1:AC562)+1,"")</f>
        <v/>
      </c>
      <c r="AD563" s="6" t="str">
        <f>IF($Y563=AD$4,MAX(AD$1:AD562)+1,"")</f>
        <v/>
      </c>
      <c r="AE563" s="6" t="str">
        <f>IF($Y563=AE$4,MAX(AE$1:AE562)+1,"")</f>
        <v/>
      </c>
      <c r="AF563" s="6" t="str">
        <f>IF($Y563=AF$4,MAX(AF$1:AF562)+1,"")</f>
        <v/>
      </c>
      <c r="AG563" s="6" t="str">
        <f>IF($Y563=AG$4,MAX(AG$1:AG562)+1,"")</f>
        <v/>
      </c>
      <c r="AH563" s="6" t="str">
        <f>IF($Y563=AH$4,MAX(AH$1:AH562)+1,"")</f>
        <v/>
      </c>
      <c r="AI563" s="5">
        <f t="shared" si="124"/>
        <v>0</v>
      </c>
      <c r="AK563" s="6" t="str">
        <f>IF($W563=AK$4,MAX(AK$1:AK562)+1,"")</f>
        <v/>
      </c>
      <c r="AL563" s="6" t="str">
        <f>IF($W563=AL$4,MAX(AL$1:AL562)+1,"")</f>
        <v/>
      </c>
      <c r="AM563" s="6" t="str">
        <f>IF($W563=AM$4,MAX(AM$1:AM562)+1,"")</f>
        <v/>
      </c>
      <c r="AN563" s="6" t="str">
        <f>IF($W563=AN$4,MAX(AN$1:AN562)+1,"")</f>
        <v/>
      </c>
      <c r="AO563" s="6" t="str">
        <f>IF($W563=AO$4,MAX(AO$1:AO562)+1,"")</f>
        <v/>
      </c>
      <c r="AP563" s="6" t="str">
        <f>IF($W563=AP$4,MAX(AP$1:AP562)+1,"")</f>
        <v/>
      </c>
      <c r="AQ563" s="6" t="str">
        <f>IF($W563=AQ$4,MAX(AQ$1:AQ562)+1,"")</f>
        <v/>
      </c>
      <c r="AR563" s="6" t="str">
        <f>IF($W563=AR$4,MAX(AR$1:AR562)+1,"")</f>
        <v/>
      </c>
      <c r="AS563" s="6" t="str">
        <f>IF($W563=AS$4,MAX(AS$1:AS562)+1,"")</f>
        <v/>
      </c>
      <c r="AT563" s="6" t="str">
        <f>IF($W563=AT$4,MAX(AT$1:AT562)+1,"")</f>
        <v/>
      </c>
      <c r="AU563" s="6" t="str">
        <f>IF($W563=AU$4,MAX(AU$1:AU562)+1,"")</f>
        <v/>
      </c>
      <c r="AV563" s="6" t="str">
        <f>IF($W563=AV$4,MAX(AV$1:AV562)+1,"")</f>
        <v/>
      </c>
      <c r="AW563" s="6" t="str">
        <f>IF($W563=AW$4,MAX(AW$1:AW562)+1,"")</f>
        <v/>
      </c>
      <c r="AX563" s="6" t="str">
        <f>IF($W563=AX$4,MAX(AX$1:AX562)+1,"")</f>
        <v/>
      </c>
      <c r="AY563" s="6" t="str">
        <f>IF($W563=AY$4,MAX(AY$1:AY562)+1,"")</f>
        <v/>
      </c>
      <c r="AZ563" s="6" t="str">
        <f>IF($W563=AZ$4,MAX(AZ$1:AZ562)+1,"")</f>
        <v/>
      </c>
      <c r="BA563" s="6" t="str">
        <f>IF($W563=BA$4,MAX(BA$1:BA562)+1,"")</f>
        <v/>
      </c>
      <c r="BB563" s="6" t="str">
        <f>IF($W563=BB$4,MAX(BB$1:BB562)+1,"")</f>
        <v/>
      </c>
      <c r="BC563" s="6" t="str">
        <f>IF($W563=BC$4,MAX(BC$1:BC562)+1,"")</f>
        <v/>
      </c>
      <c r="BD563" s="6" t="str">
        <f>IF($W563=BD$4,MAX(BD$1:BD562)+1,"")</f>
        <v/>
      </c>
      <c r="BE563" s="6" t="str">
        <f>IF($W563=BE$4,MAX(BE$1:BE562)+1,"")</f>
        <v/>
      </c>
      <c r="BF563" s="6" t="str">
        <f>IF($W563=BF$4,MAX(BF$1:BF562)+1,"")</f>
        <v/>
      </c>
      <c r="BG563" s="6" t="str">
        <f>IF($W563=BG$4,MAX(BG$1:BG562)+1,"")</f>
        <v/>
      </c>
      <c r="BH563" s="6" t="str">
        <f>IF($W563=BH$4,MAX(BH$1:BH562)+1,"")</f>
        <v/>
      </c>
      <c r="BI563" s="6" t="str">
        <f>IF($W563=BI$4,MAX(BI$1:BI562)+1,"")</f>
        <v/>
      </c>
      <c r="BJ563" s="6" t="str">
        <f>IF($W563=BJ$4,MAX(BJ$1:BJ562)+1,"")</f>
        <v/>
      </c>
      <c r="BK563" s="6" t="str">
        <f>IF($W563=BK$4,MAX(BK$1:BK562)+1,"")</f>
        <v/>
      </c>
      <c r="BL563" s="6" t="str">
        <f>IF($W563=BL$4,MAX(BL$1:BL562)+1,"")</f>
        <v/>
      </c>
      <c r="BM563" s="6" t="str">
        <f>IF($W563=BM$4,MAX(BM$1:BM562)+1,"")</f>
        <v/>
      </c>
      <c r="BN563" s="6" t="str">
        <f>IF($W563=BN$4,MAX(BN$1:BN562)+1,"")</f>
        <v/>
      </c>
      <c r="BO563" s="6" t="str">
        <f>IF($W563=BO$4,MAX(BO$1:BO562)+1,"")</f>
        <v/>
      </c>
      <c r="BP563" s="6" t="str">
        <f>IF($W563=BP$4,MAX(BP$1:BP562)+1,"")</f>
        <v/>
      </c>
      <c r="BQ563" s="6" t="str">
        <f>IF($W563=BQ$4,MAX(BQ$1:BQ562)+1,"")</f>
        <v/>
      </c>
      <c r="BR563" s="6" t="str">
        <f>IF($W563=BR$4,MAX(BR$1:BR562)+1,"")</f>
        <v/>
      </c>
      <c r="BS563" s="6" t="str">
        <f>IF($W563=BS$4,MAX(BS$1:BS562)+1,"")</f>
        <v/>
      </c>
      <c r="BT563" s="6" t="str">
        <f>IF($W563=BT$4,MAX(BT$1:BT562)+1,"")</f>
        <v/>
      </c>
      <c r="BU563" s="6">
        <f>IF($W563=BU$4,MAX(BU$1:BU562)+1,"")</f>
        <v>8</v>
      </c>
      <c r="BV563" s="6" t="str">
        <f>IF($W563=BV$4,MAX(BV$1:BV562)+1,"")</f>
        <v/>
      </c>
      <c r="BW563" s="6" t="str">
        <f>IF($W563=BW$4,MAX(BW$1:BW562)+1,"")</f>
        <v/>
      </c>
      <c r="BX563" s="6" t="str">
        <f>IF($W563=BX$4,MAX(BX$1:BX562)+1,"")</f>
        <v/>
      </c>
      <c r="BY563" s="6" t="str">
        <f>IF($W563=BY$4,MAX(BY$1:BY562)+1,"")</f>
        <v/>
      </c>
      <c r="BZ563" s="6" t="str">
        <f>IF($W563=BZ$4,MAX(BZ$1:BZ562)+1,"")</f>
        <v/>
      </c>
      <c r="CA563" s="6" t="str">
        <f>IF($W563=CA$4,MAX(CA$1:CA562)+1,"")</f>
        <v/>
      </c>
      <c r="CB563" s="6" t="str">
        <f>IF($W563=CB$4,MAX(CB$1:CB562)+1,"")</f>
        <v/>
      </c>
      <c r="CC563" s="6" t="str">
        <f>IF($W563=CC$4,MAX(CC$1:CC562)+1,"")</f>
        <v/>
      </c>
      <c r="CD563" s="6" t="str">
        <f>IF($W563=CD$4,MAX(CD$1:CD562)+1,"")</f>
        <v/>
      </c>
      <c r="CE563" s="6" t="str">
        <f>IF($W563=CE$4,MAX(CE$1:CE562)+1,"")</f>
        <v/>
      </c>
      <c r="CF563" s="6" t="str">
        <f>IF($W563=CF$4,MAX(CF$1:CF562)+1,"")</f>
        <v/>
      </c>
      <c r="CG563" s="6" t="str">
        <f>IF($W563=CG$4,MAX(CG$1:CG562)+1,"")</f>
        <v/>
      </c>
      <c r="CH563" s="6" t="str">
        <f>IF($W563=CH$4,MAX(CH$1:CH562)+1,"")</f>
        <v/>
      </c>
      <c r="CI563" s="6" t="str">
        <f>IF($W563=CI$4,MAX(CI$1:CI562)+1,"")</f>
        <v/>
      </c>
      <c r="CJ563" s="6" t="str">
        <f>IF($W563=CJ$4,MAX(CJ$1:CJ562)+1,"")</f>
        <v/>
      </c>
      <c r="CK563" s="6" t="str">
        <f>IF($W563=CK$4,MAX(CK$1:CK562)+1,"")</f>
        <v/>
      </c>
      <c r="CL563" s="6" t="str">
        <f>IF($W563=CL$4,MAX(CL$1:CL562)+1,"")</f>
        <v/>
      </c>
      <c r="CM563" s="6" t="str">
        <f>IF($W563=CM$4,MAX(CM$1:CM562)+1,"")</f>
        <v/>
      </c>
      <c r="CN563" s="6" t="str">
        <f>IF($W563=CN$4,MAX(CN$1:CN562)+1,"")</f>
        <v/>
      </c>
      <c r="CO563" s="6" t="str">
        <f>IF($W563=CO$4,MAX(CO$1:CO562)+1,"")</f>
        <v/>
      </c>
      <c r="CP563" s="6" t="str">
        <f>IF($W563=CP$4,MAX(CP$1:CP562)+1,"")</f>
        <v/>
      </c>
      <c r="CQ563" s="6" t="str">
        <f>IF($W563=CQ$4,MAX(CQ$1:CQ562)+1,"")</f>
        <v/>
      </c>
      <c r="CR563" s="6" t="str">
        <f>IF($W563=CR$4,MAX(CR$1:CR562)+1,"")</f>
        <v/>
      </c>
      <c r="CS563" s="6" t="str">
        <f>IF($W563=CS$4,MAX(CS$1:CS562)+1,"")</f>
        <v/>
      </c>
      <c r="CT563" s="5">
        <f t="shared" si="125"/>
        <v>8</v>
      </c>
      <c r="CU563" s="6" t="str">
        <f t="shared" si="126"/>
        <v>1839800047931</v>
      </c>
      <c r="CV563" s="5" t="str">
        <f t="shared" si="127"/>
        <v>นาย</v>
      </c>
      <c r="CW563" s="5" t="str" cm="1">
        <f t="array" ref="CW563">RIGHT(F563,MIN(LEN(SUBSTITUTE(F563,รายชื่อนักเรียนแยกห้อง!$AD$5:$AD$8,""))))</f>
        <v>ณัฐพงศ์</v>
      </c>
      <c r="CX563" s="6">
        <f t="shared" si="128"/>
        <v>0</v>
      </c>
      <c r="CY563" s="6" t="str">
        <f t="shared" si="129"/>
        <v/>
      </c>
      <c r="CZ563" s="5" t="str">
        <f t="shared" si="130"/>
        <v>มัธยมศึกษาปีที่ 4/3-0</v>
      </c>
      <c r="DA563" s="5" t="str">
        <f t="shared" si="131"/>
        <v>มัธยมศึกษาปีที่ 4/3-</v>
      </c>
      <c r="DB563" s="6" t="s">
        <v>2937</v>
      </c>
      <c r="DC563" s="6" t="str">
        <f>IF(DB563="วิทย์-คณิต (เตรียมวิศวะ)",MAX($DC$1:DC562)+1,"")</f>
        <v/>
      </c>
      <c r="DD563" s="6" t="str">
        <f>IF(DB563="วิทย์-คณิต (วิทยาศาสตร์สุขภาพ)",MAX($DD$1:DD562)+1,"")</f>
        <v/>
      </c>
      <c r="DE563" s="6" t="str">
        <f>IF(DB563="ศิลป์การจัดการธุรกิจการค้าสมัยใหม่",MAX($DE$1:DE562)+1,"")</f>
        <v/>
      </c>
      <c r="DF563" s="6" t="str">
        <f>IF(DB563="ศิลป์ภาษาจีนเพื่อธุรกิจ 4.0",MAX($DF$1:DF562)+1,"")</f>
        <v/>
      </c>
      <c r="DG563" s="6" t="str">
        <f>IF(DB563="ศิลป์ภาษาอังกฤษเพื่อการสื่อสารธุรกิจ",MAX($DG$1:DG562)+1,"")</f>
        <v/>
      </c>
      <c r="DH563" s="6">
        <f>IF(DB563="นวัตกรรมการจัดการเกษตร",MAX($DH$1:DH562)+1,"")</f>
        <v>4</v>
      </c>
      <c r="DI563" s="5">
        <f t="shared" si="132"/>
        <v>4</v>
      </c>
      <c r="DJ563" s="5" t="str">
        <f t="shared" si="133"/>
        <v>มัธยมศึกษาปีที่ 4/3-3</v>
      </c>
      <c r="DK563" s="5" t="str">
        <f t="shared" si="134"/>
        <v>นวัตกรรมการจัดการเกษตร-4</v>
      </c>
      <c r="DL563" s="5" t="str">
        <f t="shared" si="135"/>
        <v>มัธยมศึกษาปีที่ 4</v>
      </c>
    </row>
    <row r="564" spans="1:116">
      <c r="A564" s="5" t="str">
        <f t="shared" si="136"/>
        <v>มัธยมศึกษาปีที่ 4/3-4</v>
      </c>
      <c r="B564" s="5" t="str">
        <f t="shared" si="122"/>
        <v>-0</v>
      </c>
      <c r="C564" s="5" t="str">
        <f t="shared" si="123"/>
        <v>ศิลป์การจัดการธุรกิจการค้าสมัยใหม่-29</v>
      </c>
      <c r="D564" s="8">
        <v>4</v>
      </c>
      <c r="E564" s="9" t="s">
        <v>1279</v>
      </c>
      <c r="F564" s="3" t="s">
        <v>2218</v>
      </c>
      <c r="G564" s="3" t="s">
        <v>697</v>
      </c>
      <c r="H564" s="11">
        <v>1</v>
      </c>
      <c r="I564" s="11">
        <v>7</v>
      </c>
      <c r="J564" s="11">
        <v>0</v>
      </c>
      <c r="K564" s="11">
        <v>9</v>
      </c>
      <c r="L564" s="11">
        <v>9</v>
      </c>
      <c r="M564" s="11">
        <v>0</v>
      </c>
      <c r="N564" s="11">
        <v>1</v>
      </c>
      <c r="O564" s="11">
        <v>8</v>
      </c>
      <c r="P564" s="11">
        <v>0</v>
      </c>
      <c r="Q564" s="11">
        <v>6</v>
      </c>
      <c r="R564" s="11">
        <v>7</v>
      </c>
      <c r="S564" s="11">
        <v>2</v>
      </c>
      <c r="T564" s="11">
        <v>2</v>
      </c>
      <c r="U564" s="11" t="s">
        <v>311</v>
      </c>
      <c r="W564" s="6" t="str">
        <f>IF(X564="","",IF(X564=รายชื่อชมรม!$B$33,รายชื่อชมรม!$A$33,IF(X564=รายชื่อชมรม!$B$34,รายชื่อชมรม!$A$34,IF(X564=รายชื่อชมรม!$B$35,รายชื่อชมรม!$A$35,IF(X564=รายชื่อชมรม!$B$36,รายชื่อชมรม!$A$36,IF(X564=รายชื่อชมรม!$B$37,รายชื่อชมรม!$A$37,IF(X564=รายชื่อชมรม!$B$38,รายชื่อชมรม!$A$38,IF(X564=รายชื่อชมรม!$B$39,รายชื่อชมรม!$A$39,IF(X564=รายชื่อชมรม!$B$40,รายชื่อชมรม!$A$40,IF(X564=รายชื่อชมรม!$B$41,รายชื่อชมรม!$A$41,IF(X564=รายชื่อชมรม!$B$42,รายชื่อชมรม!$A$42,"-")))))))))))</f>
        <v/>
      </c>
      <c r="Y564" s="6" t="str">
        <f>IF(W564=0,"",IF(W564="-","",IF(W564="","",VLOOKUP(W564,รายชื่อชมรม!$A$3:$F$83,3,FALSE))))</f>
        <v/>
      </c>
      <c r="Z564" s="6" t="str">
        <f>IF(Y564=$Z$4,MAX(Z$1:$Z563)+1,"")</f>
        <v/>
      </c>
      <c r="AA564" s="6" t="str">
        <f>IF($Y564=AA$4,MAX(AA$1:AA563)+1,"")</f>
        <v/>
      </c>
      <c r="AB564" s="6" t="str">
        <f>IF($Y564=AB$4,MAX(AB$1:AB563)+1,"")</f>
        <v/>
      </c>
      <c r="AC564" s="6" t="str">
        <f>IF($Y564=AC$4,MAX(AC$1:AC563)+1,"")</f>
        <v/>
      </c>
      <c r="AD564" s="6" t="str">
        <f>IF($Y564=AD$4,MAX(AD$1:AD563)+1,"")</f>
        <v/>
      </c>
      <c r="AE564" s="6" t="str">
        <f>IF($Y564=AE$4,MAX(AE$1:AE563)+1,"")</f>
        <v/>
      </c>
      <c r="AF564" s="6" t="str">
        <f>IF($Y564=AF$4,MAX(AF$1:AF563)+1,"")</f>
        <v/>
      </c>
      <c r="AG564" s="6" t="str">
        <f>IF($Y564=AG$4,MAX(AG$1:AG563)+1,"")</f>
        <v/>
      </c>
      <c r="AH564" s="6" t="str">
        <f>IF($Y564=AH$4,MAX(AH$1:AH563)+1,"")</f>
        <v/>
      </c>
      <c r="AI564" s="5">
        <f t="shared" si="124"/>
        <v>0</v>
      </c>
      <c r="AK564" s="6" t="str">
        <f>IF($W564=AK$4,MAX(AK$1:AK563)+1,"")</f>
        <v/>
      </c>
      <c r="AL564" s="6" t="str">
        <f>IF($W564=AL$4,MAX(AL$1:AL563)+1,"")</f>
        <v/>
      </c>
      <c r="AM564" s="6" t="str">
        <f>IF($W564=AM$4,MAX(AM$1:AM563)+1,"")</f>
        <v/>
      </c>
      <c r="AN564" s="6" t="str">
        <f>IF($W564=AN$4,MAX(AN$1:AN563)+1,"")</f>
        <v/>
      </c>
      <c r="AO564" s="6" t="str">
        <f>IF($W564=AO$4,MAX(AO$1:AO563)+1,"")</f>
        <v/>
      </c>
      <c r="AP564" s="6" t="str">
        <f>IF($W564=AP$4,MAX(AP$1:AP563)+1,"")</f>
        <v/>
      </c>
      <c r="AQ564" s="6" t="str">
        <f>IF($W564=AQ$4,MAX(AQ$1:AQ563)+1,"")</f>
        <v/>
      </c>
      <c r="AR564" s="6" t="str">
        <f>IF($W564=AR$4,MAX(AR$1:AR563)+1,"")</f>
        <v/>
      </c>
      <c r="AS564" s="6" t="str">
        <f>IF($W564=AS$4,MAX(AS$1:AS563)+1,"")</f>
        <v/>
      </c>
      <c r="AT564" s="6" t="str">
        <f>IF($W564=AT$4,MAX(AT$1:AT563)+1,"")</f>
        <v/>
      </c>
      <c r="AU564" s="6" t="str">
        <f>IF($W564=AU$4,MAX(AU$1:AU563)+1,"")</f>
        <v/>
      </c>
      <c r="AV564" s="6" t="str">
        <f>IF($W564=AV$4,MAX(AV$1:AV563)+1,"")</f>
        <v/>
      </c>
      <c r="AW564" s="6" t="str">
        <f>IF($W564=AW$4,MAX(AW$1:AW563)+1,"")</f>
        <v/>
      </c>
      <c r="AX564" s="6" t="str">
        <f>IF($W564=AX$4,MAX(AX$1:AX563)+1,"")</f>
        <v/>
      </c>
      <c r="AY564" s="6" t="str">
        <f>IF($W564=AY$4,MAX(AY$1:AY563)+1,"")</f>
        <v/>
      </c>
      <c r="AZ564" s="6" t="str">
        <f>IF($W564=AZ$4,MAX(AZ$1:AZ563)+1,"")</f>
        <v/>
      </c>
      <c r="BA564" s="6" t="str">
        <f>IF($W564=BA$4,MAX(BA$1:BA563)+1,"")</f>
        <v/>
      </c>
      <c r="BB564" s="6" t="str">
        <f>IF($W564=BB$4,MAX(BB$1:BB563)+1,"")</f>
        <v/>
      </c>
      <c r="BC564" s="6" t="str">
        <f>IF($W564=BC$4,MAX(BC$1:BC563)+1,"")</f>
        <v/>
      </c>
      <c r="BD564" s="6" t="str">
        <f>IF($W564=BD$4,MAX(BD$1:BD563)+1,"")</f>
        <v/>
      </c>
      <c r="BE564" s="6" t="str">
        <f>IF($W564=BE$4,MAX(BE$1:BE563)+1,"")</f>
        <v/>
      </c>
      <c r="BF564" s="6" t="str">
        <f>IF($W564=BF$4,MAX(BF$1:BF563)+1,"")</f>
        <v/>
      </c>
      <c r="BG564" s="6" t="str">
        <f>IF($W564=BG$4,MAX(BG$1:BG563)+1,"")</f>
        <v/>
      </c>
      <c r="BH564" s="6" t="str">
        <f>IF($W564=BH$4,MAX(BH$1:BH563)+1,"")</f>
        <v/>
      </c>
      <c r="BI564" s="6" t="str">
        <f>IF($W564=BI$4,MAX(BI$1:BI563)+1,"")</f>
        <v/>
      </c>
      <c r="BJ564" s="6" t="str">
        <f>IF($W564=BJ$4,MAX(BJ$1:BJ563)+1,"")</f>
        <v/>
      </c>
      <c r="BK564" s="6" t="str">
        <f>IF($W564=BK$4,MAX(BK$1:BK563)+1,"")</f>
        <v/>
      </c>
      <c r="BL564" s="6" t="str">
        <f>IF($W564=BL$4,MAX(BL$1:BL563)+1,"")</f>
        <v/>
      </c>
      <c r="BM564" s="6" t="str">
        <f>IF($W564=BM$4,MAX(BM$1:BM563)+1,"")</f>
        <v/>
      </c>
      <c r="BN564" s="6" t="str">
        <f>IF($W564=BN$4,MAX(BN$1:BN563)+1,"")</f>
        <v/>
      </c>
      <c r="BO564" s="6" t="str">
        <f>IF($W564=BO$4,MAX(BO$1:BO563)+1,"")</f>
        <v/>
      </c>
      <c r="BP564" s="6" t="str">
        <f>IF($W564=BP$4,MAX(BP$1:BP563)+1,"")</f>
        <v/>
      </c>
      <c r="BQ564" s="6" t="str">
        <f>IF($W564=BQ$4,MAX(BQ$1:BQ563)+1,"")</f>
        <v/>
      </c>
      <c r="BR564" s="6" t="str">
        <f>IF($W564=BR$4,MAX(BR$1:BR563)+1,"")</f>
        <v/>
      </c>
      <c r="BS564" s="6" t="str">
        <f>IF($W564=BS$4,MAX(BS$1:BS563)+1,"")</f>
        <v/>
      </c>
      <c r="BT564" s="6" t="str">
        <f>IF($W564=BT$4,MAX(BT$1:BT563)+1,"")</f>
        <v/>
      </c>
      <c r="BU564" s="6" t="str">
        <f>IF($W564=BU$4,MAX(BU$1:BU563)+1,"")</f>
        <v/>
      </c>
      <c r="BV564" s="6" t="str">
        <f>IF($W564=BV$4,MAX(BV$1:BV563)+1,"")</f>
        <v/>
      </c>
      <c r="BW564" s="6" t="str">
        <f>IF($W564=BW$4,MAX(BW$1:BW563)+1,"")</f>
        <v/>
      </c>
      <c r="BX564" s="6" t="str">
        <f>IF($W564=BX$4,MAX(BX$1:BX563)+1,"")</f>
        <v/>
      </c>
      <c r="BY564" s="6" t="str">
        <f>IF($W564=BY$4,MAX(BY$1:BY563)+1,"")</f>
        <v/>
      </c>
      <c r="BZ564" s="6" t="str">
        <f>IF($W564=BZ$4,MAX(BZ$1:BZ563)+1,"")</f>
        <v/>
      </c>
      <c r="CA564" s="6" t="str">
        <f>IF($W564=CA$4,MAX(CA$1:CA563)+1,"")</f>
        <v/>
      </c>
      <c r="CB564" s="6" t="str">
        <f>IF($W564=CB$4,MAX(CB$1:CB563)+1,"")</f>
        <v/>
      </c>
      <c r="CC564" s="6" t="str">
        <f>IF($W564=CC$4,MAX(CC$1:CC563)+1,"")</f>
        <v/>
      </c>
      <c r="CD564" s="6" t="str">
        <f>IF($W564=CD$4,MAX(CD$1:CD563)+1,"")</f>
        <v/>
      </c>
      <c r="CE564" s="6" t="str">
        <f>IF($W564=CE$4,MAX(CE$1:CE563)+1,"")</f>
        <v/>
      </c>
      <c r="CF564" s="6" t="str">
        <f>IF($W564=CF$4,MAX(CF$1:CF563)+1,"")</f>
        <v/>
      </c>
      <c r="CG564" s="6" t="str">
        <f>IF($W564=CG$4,MAX(CG$1:CG563)+1,"")</f>
        <v/>
      </c>
      <c r="CH564" s="6" t="str">
        <f>IF($W564=CH$4,MAX(CH$1:CH563)+1,"")</f>
        <v/>
      </c>
      <c r="CI564" s="6" t="str">
        <f>IF($W564=CI$4,MAX(CI$1:CI563)+1,"")</f>
        <v/>
      </c>
      <c r="CJ564" s="6" t="str">
        <f>IF($W564=CJ$4,MAX(CJ$1:CJ563)+1,"")</f>
        <v/>
      </c>
      <c r="CK564" s="6" t="str">
        <f>IF($W564=CK$4,MAX(CK$1:CK563)+1,"")</f>
        <v/>
      </c>
      <c r="CL564" s="6" t="str">
        <f>IF($W564=CL$4,MAX(CL$1:CL563)+1,"")</f>
        <v/>
      </c>
      <c r="CM564" s="6" t="str">
        <f>IF($W564=CM$4,MAX(CM$1:CM563)+1,"")</f>
        <v/>
      </c>
      <c r="CN564" s="6" t="str">
        <f>IF($W564=CN$4,MAX(CN$1:CN563)+1,"")</f>
        <v/>
      </c>
      <c r="CO564" s="6" t="str">
        <f>IF($W564=CO$4,MAX(CO$1:CO563)+1,"")</f>
        <v/>
      </c>
      <c r="CP564" s="6" t="str">
        <f>IF($W564=CP$4,MAX(CP$1:CP563)+1,"")</f>
        <v/>
      </c>
      <c r="CQ564" s="6" t="str">
        <f>IF($W564=CQ$4,MAX(CQ$1:CQ563)+1,"")</f>
        <v/>
      </c>
      <c r="CR564" s="6" t="str">
        <f>IF($W564=CR$4,MAX(CR$1:CR563)+1,"")</f>
        <v/>
      </c>
      <c r="CS564" s="6" t="str">
        <f>IF($W564=CS$4,MAX(CS$1:CS563)+1,"")</f>
        <v/>
      </c>
      <c r="CT564" s="5">
        <f t="shared" si="125"/>
        <v>0</v>
      </c>
      <c r="CU564" s="6" t="str">
        <f t="shared" si="126"/>
        <v>1709901806722</v>
      </c>
      <c r="CV564" s="5" t="str">
        <f t="shared" si="127"/>
        <v>นาย</v>
      </c>
      <c r="CW564" s="5" t="str" cm="1">
        <f t="array" ref="CW564">RIGHT(F564,MIN(LEN(SUBSTITUTE(F564,รายชื่อนักเรียนแยกห้อง!$AD$5:$AD$8,""))))</f>
        <v>ยุทธพงษ์</v>
      </c>
      <c r="CX564" s="6">
        <f t="shared" si="128"/>
        <v>0</v>
      </c>
      <c r="CY564" s="6" t="str">
        <f t="shared" si="129"/>
        <v/>
      </c>
      <c r="CZ564" s="5" t="str">
        <f t="shared" si="130"/>
        <v>มัธยมศึกษาปีที่ 4/3-0</v>
      </c>
      <c r="DA564" s="5" t="str">
        <f t="shared" si="131"/>
        <v>มัธยมศึกษาปีที่ 4/3-</v>
      </c>
      <c r="DB564" s="6" t="s">
        <v>2939</v>
      </c>
      <c r="DC564" s="6" t="str">
        <f>IF(DB564="วิทย์-คณิต (เตรียมวิศวะ)",MAX($DC$1:DC563)+1,"")</f>
        <v/>
      </c>
      <c r="DD564" s="6" t="str">
        <f>IF(DB564="วิทย์-คณิต (วิทยาศาสตร์สุขภาพ)",MAX($DD$1:DD563)+1,"")</f>
        <v/>
      </c>
      <c r="DE564" s="6">
        <f>IF(DB564="ศิลป์การจัดการธุรกิจการค้าสมัยใหม่",MAX($DE$1:DE563)+1,"")</f>
        <v>29</v>
      </c>
      <c r="DF564" s="6" t="str">
        <f>IF(DB564="ศิลป์ภาษาจีนเพื่อธุรกิจ 4.0",MAX($DF$1:DF563)+1,"")</f>
        <v/>
      </c>
      <c r="DG564" s="6" t="str">
        <f>IF(DB564="ศิลป์ภาษาอังกฤษเพื่อการสื่อสารธุรกิจ",MAX($DG$1:DG563)+1,"")</f>
        <v/>
      </c>
      <c r="DH564" s="6" t="str">
        <f>IF(DB564="นวัตกรรมการจัดการเกษตร",MAX($DH$1:DH563)+1,"")</f>
        <v/>
      </c>
      <c r="DI564" s="5">
        <f t="shared" si="132"/>
        <v>29</v>
      </c>
      <c r="DJ564" s="5" t="str">
        <f t="shared" si="133"/>
        <v>มัธยมศึกษาปีที่ 4/3-4</v>
      </c>
      <c r="DK564" s="5" t="str">
        <f t="shared" si="134"/>
        <v>ศิลป์การจัดการธุรกิจการค้าสมัยใหม่-29</v>
      </c>
      <c r="DL564" s="5" t="str">
        <f t="shared" si="135"/>
        <v>มัธยมศึกษาปีที่ 4</v>
      </c>
    </row>
    <row r="565" spans="1:116">
      <c r="A565" s="5" t="str">
        <f t="shared" si="136"/>
        <v>มัธยมศึกษาปีที่ 4/3-5</v>
      </c>
      <c r="B565" s="5" t="str">
        <f t="shared" si="122"/>
        <v>-0</v>
      </c>
      <c r="C565" s="5" t="str">
        <f t="shared" si="123"/>
        <v>นวัตกรรมการจัดการเกษตร-5</v>
      </c>
      <c r="D565" s="8">
        <v>5</v>
      </c>
      <c r="E565" s="9" t="s">
        <v>1280</v>
      </c>
      <c r="F565" s="3" t="s">
        <v>2363</v>
      </c>
      <c r="G565" s="3" t="s">
        <v>1281</v>
      </c>
      <c r="H565" s="11">
        <v>1</v>
      </c>
      <c r="I565" s="11">
        <v>7</v>
      </c>
      <c r="J565" s="11">
        <v>0</v>
      </c>
      <c r="K565" s="11">
        <v>9</v>
      </c>
      <c r="L565" s="11">
        <v>9</v>
      </c>
      <c r="M565" s="11">
        <v>0</v>
      </c>
      <c r="N565" s="11">
        <v>1</v>
      </c>
      <c r="O565" s="11">
        <v>7</v>
      </c>
      <c r="P565" s="11">
        <v>9</v>
      </c>
      <c r="Q565" s="11">
        <v>0</v>
      </c>
      <c r="R565" s="11">
        <v>5</v>
      </c>
      <c r="S565" s="11">
        <v>7</v>
      </c>
      <c r="T565" s="11">
        <v>5</v>
      </c>
      <c r="U565" s="11" t="s">
        <v>311</v>
      </c>
      <c r="W565" s="6" t="str">
        <f>IF(X565="","",IF(X565=รายชื่อชมรม!$B$33,รายชื่อชมรม!$A$33,IF(X565=รายชื่อชมรม!$B$34,รายชื่อชมรม!$A$34,IF(X565=รายชื่อชมรม!$B$35,รายชื่อชมรม!$A$35,IF(X565=รายชื่อชมรม!$B$36,รายชื่อชมรม!$A$36,IF(X565=รายชื่อชมรม!$B$37,รายชื่อชมรม!$A$37,IF(X565=รายชื่อชมรม!$B$38,รายชื่อชมรม!$A$38,IF(X565=รายชื่อชมรม!$B$39,รายชื่อชมรม!$A$39,IF(X565=รายชื่อชมรม!$B$40,รายชื่อชมรม!$A$40,IF(X565=รายชื่อชมรม!$B$41,รายชื่อชมรม!$A$41,IF(X565=รายชื่อชมรม!$B$42,รายชื่อชมรม!$A$42,"-")))))))))))</f>
        <v/>
      </c>
      <c r="Y565" s="6" t="str">
        <f>IF(W565=0,"",IF(W565="-","",IF(W565="","",VLOOKUP(W565,รายชื่อชมรม!$A$3:$F$83,3,FALSE))))</f>
        <v/>
      </c>
      <c r="Z565" s="6" t="str">
        <f>IF(Y565=$Z$4,MAX(Z$1:$Z564)+1,"")</f>
        <v/>
      </c>
      <c r="AA565" s="6" t="str">
        <f>IF($Y565=AA$4,MAX(AA$1:AA564)+1,"")</f>
        <v/>
      </c>
      <c r="AB565" s="6" t="str">
        <f>IF($Y565=AB$4,MAX(AB$1:AB564)+1,"")</f>
        <v/>
      </c>
      <c r="AC565" s="6" t="str">
        <f>IF($Y565=AC$4,MAX(AC$1:AC564)+1,"")</f>
        <v/>
      </c>
      <c r="AD565" s="6" t="str">
        <f>IF($Y565=AD$4,MAX(AD$1:AD564)+1,"")</f>
        <v/>
      </c>
      <c r="AE565" s="6" t="str">
        <f>IF($Y565=AE$4,MAX(AE$1:AE564)+1,"")</f>
        <v/>
      </c>
      <c r="AF565" s="6" t="str">
        <f>IF($Y565=AF$4,MAX(AF$1:AF564)+1,"")</f>
        <v/>
      </c>
      <c r="AG565" s="6" t="str">
        <f>IF($Y565=AG$4,MAX(AG$1:AG564)+1,"")</f>
        <v/>
      </c>
      <c r="AH565" s="6" t="str">
        <f>IF($Y565=AH$4,MAX(AH$1:AH564)+1,"")</f>
        <v/>
      </c>
      <c r="AI565" s="5">
        <f t="shared" si="124"/>
        <v>0</v>
      </c>
      <c r="AK565" s="6" t="str">
        <f>IF($W565=AK$4,MAX(AK$1:AK564)+1,"")</f>
        <v/>
      </c>
      <c r="AL565" s="6" t="str">
        <f>IF($W565=AL$4,MAX(AL$1:AL564)+1,"")</f>
        <v/>
      </c>
      <c r="AM565" s="6" t="str">
        <f>IF($W565=AM$4,MAX(AM$1:AM564)+1,"")</f>
        <v/>
      </c>
      <c r="AN565" s="6" t="str">
        <f>IF($W565=AN$4,MAX(AN$1:AN564)+1,"")</f>
        <v/>
      </c>
      <c r="AO565" s="6" t="str">
        <f>IF($W565=AO$4,MAX(AO$1:AO564)+1,"")</f>
        <v/>
      </c>
      <c r="AP565" s="6" t="str">
        <f>IF($W565=AP$4,MAX(AP$1:AP564)+1,"")</f>
        <v/>
      </c>
      <c r="AQ565" s="6" t="str">
        <f>IF($W565=AQ$4,MAX(AQ$1:AQ564)+1,"")</f>
        <v/>
      </c>
      <c r="AR565" s="6" t="str">
        <f>IF($W565=AR$4,MAX(AR$1:AR564)+1,"")</f>
        <v/>
      </c>
      <c r="AS565" s="6" t="str">
        <f>IF($W565=AS$4,MAX(AS$1:AS564)+1,"")</f>
        <v/>
      </c>
      <c r="AT565" s="6" t="str">
        <f>IF($W565=AT$4,MAX(AT$1:AT564)+1,"")</f>
        <v/>
      </c>
      <c r="AU565" s="6" t="str">
        <f>IF($W565=AU$4,MAX(AU$1:AU564)+1,"")</f>
        <v/>
      </c>
      <c r="AV565" s="6" t="str">
        <f>IF($W565=AV$4,MAX(AV$1:AV564)+1,"")</f>
        <v/>
      </c>
      <c r="AW565" s="6" t="str">
        <f>IF($W565=AW$4,MAX(AW$1:AW564)+1,"")</f>
        <v/>
      </c>
      <c r="AX565" s="6" t="str">
        <f>IF($W565=AX$4,MAX(AX$1:AX564)+1,"")</f>
        <v/>
      </c>
      <c r="AY565" s="6" t="str">
        <f>IF($W565=AY$4,MAX(AY$1:AY564)+1,"")</f>
        <v/>
      </c>
      <c r="AZ565" s="6" t="str">
        <f>IF($W565=AZ$4,MAX(AZ$1:AZ564)+1,"")</f>
        <v/>
      </c>
      <c r="BA565" s="6" t="str">
        <f>IF($W565=BA$4,MAX(BA$1:BA564)+1,"")</f>
        <v/>
      </c>
      <c r="BB565" s="6" t="str">
        <f>IF($W565=BB$4,MAX(BB$1:BB564)+1,"")</f>
        <v/>
      </c>
      <c r="BC565" s="6" t="str">
        <f>IF($W565=BC$4,MAX(BC$1:BC564)+1,"")</f>
        <v/>
      </c>
      <c r="BD565" s="6" t="str">
        <f>IF($W565=BD$4,MAX(BD$1:BD564)+1,"")</f>
        <v/>
      </c>
      <c r="BE565" s="6" t="str">
        <f>IF($W565=BE$4,MAX(BE$1:BE564)+1,"")</f>
        <v/>
      </c>
      <c r="BF565" s="6" t="str">
        <f>IF($W565=BF$4,MAX(BF$1:BF564)+1,"")</f>
        <v/>
      </c>
      <c r="BG565" s="6" t="str">
        <f>IF($W565=BG$4,MAX(BG$1:BG564)+1,"")</f>
        <v/>
      </c>
      <c r="BH565" s="6" t="str">
        <f>IF($W565=BH$4,MAX(BH$1:BH564)+1,"")</f>
        <v/>
      </c>
      <c r="BI565" s="6" t="str">
        <f>IF($W565=BI$4,MAX(BI$1:BI564)+1,"")</f>
        <v/>
      </c>
      <c r="BJ565" s="6" t="str">
        <f>IF($W565=BJ$4,MAX(BJ$1:BJ564)+1,"")</f>
        <v/>
      </c>
      <c r="BK565" s="6" t="str">
        <f>IF($W565=BK$4,MAX(BK$1:BK564)+1,"")</f>
        <v/>
      </c>
      <c r="BL565" s="6" t="str">
        <f>IF($W565=BL$4,MAX(BL$1:BL564)+1,"")</f>
        <v/>
      </c>
      <c r="BM565" s="6" t="str">
        <f>IF($W565=BM$4,MAX(BM$1:BM564)+1,"")</f>
        <v/>
      </c>
      <c r="BN565" s="6" t="str">
        <f>IF($W565=BN$4,MAX(BN$1:BN564)+1,"")</f>
        <v/>
      </c>
      <c r="BO565" s="6" t="str">
        <f>IF($W565=BO$4,MAX(BO$1:BO564)+1,"")</f>
        <v/>
      </c>
      <c r="BP565" s="6" t="str">
        <f>IF($W565=BP$4,MAX(BP$1:BP564)+1,"")</f>
        <v/>
      </c>
      <c r="BQ565" s="6" t="str">
        <f>IF($W565=BQ$4,MAX(BQ$1:BQ564)+1,"")</f>
        <v/>
      </c>
      <c r="BR565" s="6" t="str">
        <f>IF($W565=BR$4,MAX(BR$1:BR564)+1,"")</f>
        <v/>
      </c>
      <c r="BS565" s="6" t="str">
        <f>IF($W565=BS$4,MAX(BS$1:BS564)+1,"")</f>
        <v/>
      </c>
      <c r="BT565" s="6" t="str">
        <f>IF($W565=BT$4,MAX(BT$1:BT564)+1,"")</f>
        <v/>
      </c>
      <c r="BU565" s="6" t="str">
        <f>IF($W565=BU$4,MAX(BU$1:BU564)+1,"")</f>
        <v/>
      </c>
      <c r="BV565" s="6" t="str">
        <f>IF($W565=BV$4,MAX(BV$1:BV564)+1,"")</f>
        <v/>
      </c>
      <c r="BW565" s="6" t="str">
        <f>IF($W565=BW$4,MAX(BW$1:BW564)+1,"")</f>
        <v/>
      </c>
      <c r="BX565" s="6" t="str">
        <f>IF($W565=BX$4,MAX(BX$1:BX564)+1,"")</f>
        <v/>
      </c>
      <c r="BY565" s="6" t="str">
        <f>IF($W565=BY$4,MAX(BY$1:BY564)+1,"")</f>
        <v/>
      </c>
      <c r="BZ565" s="6" t="str">
        <f>IF($W565=BZ$4,MAX(BZ$1:BZ564)+1,"")</f>
        <v/>
      </c>
      <c r="CA565" s="6" t="str">
        <f>IF($W565=CA$4,MAX(CA$1:CA564)+1,"")</f>
        <v/>
      </c>
      <c r="CB565" s="6" t="str">
        <f>IF($W565=CB$4,MAX(CB$1:CB564)+1,"")</f>
        <v/>
      </c>
      <c r="CC565" s="6" t="str">
        <f>IF($W565=CC$4,MAX(CC$1:CC564)+1,"")</f>
        <v/>
      </c>
      <c r="CD565" s="6" t="str">
        <f>IF($W565=CD$4,MAX(CD$1:CD564)+1,"")</f>
        <v/>
      </c>
      <c r="CE565" s="6" t="str">
        <f>IF($W565=CE$4,MAX(CE$1:CE564)+1,"")</f>
        <v/>
      </c>
      <c r="CF565" s="6" t="str">
        <f>IF($W565=CF$4,MAX(CF$1:CF564)+1,"")</f>
        <v/>
      </c>
      <c r="CG565" s="6" t="str">
        <f>IF($W565=CG$4,MAX(CG$1:CG564)+1,"")</f>
        <v/>
      </c>
      <c r="CH565" s="6" t="str">
        <f>IF($W565=CH$4,MAX(CH$1:CH564)+1,"")</f>
        <v/>
      </c>
      <c r="CI565" s="6" t="str">
        <f>IF($W565=CI$4,MAX(CI$1:CI564)+1,"")</f>
        <v/>
      </c>
      <c r="CJ565" s="6" t="str">
        <f>IF($W565=CJ$4,MAX(CJ$1:CJ564)+1,"")</f>
        <v/>
      </c>
      <c r="CK565" s="6" t="str">
        <f>IF($W565=CK$4,MAX(CK$1:CK564)+1,"")</f>
        <v/>
      </c>
      <c r="CL565" s="6" t="str">
        <f>IF($W565=CL$4,MAX(CL$1:CL564)+1,"")</f>
        <v/>
      </c>
      <c r="CM565" s="6" t="str">
        <f>IF($W565=CM$4,MAX(CM$1:CM564)+1,"")</f>
        <v/>
      </c>
      <c r="CN565" s="6" t="str">
        <f>IF($W565=CN$4,MAX(CN$1:CN564)+1,"")</f>
        <v/>
      </c>
      <c r="CO565" s="6" t="str">
        <f>IF($W565=CO$4,MAX(CO$1:CO564)+1,"")</f>
        <v/>
      </c>
      <c r="CP565" s="6" t="str">
        <f>IF($W565=CP$4,MAX(CP$1:CP564)+1,"")</f>
        <v/>
      </c>
      <c r="CQ565" s="6" t="str">
        <f>IF($W565=CQ$4,MAX(CQ$1:CQ564)+1,"")</f>
        <v/>
      </c>
      <c r="CR565" s="6" t="str">
        <f>IF($W565=CR$4,MAX(CR$1:CR564)+1,"")</f>
        <v/>
      </c>
      <c r="CS565" s="6" t="str">
        <f>IF($W565=CS$4,MAX(CS$1:CS564)+1,"")</f>
        <v/>
      </c>
      <c r="CT565" s="5">
        <f t="shared" si="125"/>
        <v>0</v>
      </c>
      <c r="CU565" s="6" t="str">
        <f t="shared" si="126"/>
        <v>1709901790575</v>
      </c>
      <c r="CV565" s="5" t="str">
        <f t="shared" si="127"/>
        <v>นาย</v>
      </c>
      <c r="CW565" s="5" t="str" cm="1">
        <f t="array" ref="CW565">RIGHT(F565,MIN(LEN(SUBSTITUTE(F565,รายชื่อนักเรียนแยกห้อง!$AD$5:$AD$8,""))))</f>
        <v>ปารณัท</v>
      </c>
      <c r="CX565" s="6">
        <f t="shared" si="128"/>
        <v>0</v>
      </c>
      <c r="CY565" s="6" t="str">
        <f t="shared" si="129"/>
        <v/>
      </c>
      <c r="CZ565" s="5" t="str">
        <f t="shared" si="130"/>
        <v>มัธยมศึกษาปีที่ 4/3-0</v>
      </c>
      <c r="DA565" s="5" t="str">
        <f t="shared" si="131"/>
        <v>มัธยมศึกษาปีที่ 4/3-</v>
      </c>
      <c r="DB565" s="6" t="s">
        <v>2937</v>
      </c>
      <c r="DC565" s="6" t="str">
        <f>IF(DB565="วิทย์-คณิต (เตรียมวิศวะ)",MAX($DC$1:DC564)+1,"")</f>
        <v/>
      </c>
      <c r="DD565" s="6" t="str">
        <f>IF(DB565="วิทย์-คณิต (วิทยาศาสตร์สุขภาพ)",MAX($DD$1:DD564)+1,"")</f>
        <v/>
      </c>
      <c r="DE565" s="6" t="str">
        <f>IF(DB565="ศิลป์การจัดการธุรกิจการค้าสมัยใหม่",MAX($DE$1:DE564)+1,"")</f>
        <v/>
      </c>
      <c r="DF565" s="6" t="str">
        <f>IF(DB565="ศิลป์ภาษาจีนเพื่อธุรกิจ 4.0",MAX($DF$1:DF564)+1,"")</f>
        <v/>
      </c>
      <c r="DG565" s="6" t="str">
        <f>IF(DB565="ศิลป์ภาษาอังกฤษเพื่อการสื่อสารธุรกิจ",MAX($DG$1:DG564)+1,"")</f>
        <v/>
      </c>
      <c r="DH565" s="6">
        <f>IF(DB565="นวัตกรรมการจัดการเกษตร",MAX($DH$1:DH564)+1,"")</f>
        <v>5</v>
      </c>
      <c r="DI565" s="5">
        <f t="shared" si="132"/>
        <v>5</v>
      </c>
      <c r="DJ565" s="5" t="str">
        <f t="shared" si="133"/>
        <v>มัธยมศึกษาปีที่ 4/3-5</v>
      </c>
      <c r="DK565" s="5" t="str">
        <f t="shared" si="134"/>
        <v>นวัตกรรมการจัดการเกษตร-5</v>
      </c>
      <c r="DL565" s="5" t="str">
        <f t="shared" si="135"/>
        <v>มัธยมศึกษาปีที่ 4</v>
      </c>
    </row>
    <row r="566" spans="1:116">
      <c r="A566" s="5" t="str">
        <f t="shared" si="136"/>
        <v>มัธยมศึกษาปีที่ 4/3-6</v>
      </c>
      <c r="B566" s="5" t="str">
        <f t="shared" si="122"/>
        <v>-0</v>
      </c>
      <c r="C566" s="5" t="str">
        <f t="shared" si="123"/>
        <v>ศิลป์การจัดการธุรกิจการค้าสมัยใหม่-30</v>
      </c>
      <c r="D566" s="8">
        <v>6</v>
      </c>
      <c r="E566" s="9" t="s">
        <v>1356</v>
      </c>
      <c r="F566" s="3" t="s">
        <v>2219</v>
      </c>
      <c r="G566" s="3" t="s">
        <v>1357</v>
      </c>
      <c r="H566" s="11">
        <v>1</v>
      </c>
      <c r="I566" s="11">
        <v>7</v>
      </c>
      <c r="J566" s="11">
        <v>2</v>
      </c>
      <c r="K566" s="11">
        <v>0</v>
      </c>
      <c r="L566" s="11">
        <v>9</v>
      </c>
      <c r="M566" s="11">
        <v>0</v>
      </c>
      <c r="N566" s="11">
        <v>0</v>
      </c>
      <c r="O566" s="11">
        <v>3</v>
      </c>
      <c r="P566" s="11">
        <v>6</v>
      </c>
      <c r="Q566" s="11">
        <v>4</v>
      </c>
      <c r="R566" s="11">
        <v>5</v>
      </c>
      <c r="S566" s="11">
        <v>3</v>
      </c>
      <c r="T566" s="11">
        <v>1</v>
      </c>
      <c r="U566" s="11" t="s">
        <v>311</v>
      </c>
      <c r="W566" s="6" t="str">
        <f>IF(X566="","",IF(X566=รายชื่อชมรม!$B$33,รายชื่อชมรม!$A$33,IF(X566=รายชื่อชมรม!$B$34,รายชื่อชมรม!$A$34,IF(X566=รายชื่อชมรม!$B$35,รายชื่อชมรม!$A$35,IF(X566=รายชื่อชมรม!$B$36,รายชื่อชมรม!$A$36,IF(X566=รายชื่อชมรม!$B$37,รายชื่อชมรม!$A$37,IF(X566=รายชื่อชมรม!$B$38,รายชื่อชมรม!$A$38,IF(X566=รายชื่อชมรม!$B$39,รายชื่อชมรม!$A$39,IF(X566=รายชื่อชมรม!$B$40,รายชื่อชมรม!$A$40,IF(X566=รายชื่อชมรม!$B$41,รายชื่อชมรม!$A$41,IF(X566=รายชื่อชมรม!$B$42,รายชื่อชมรม!$A$42,"-")))))))))))</f>
        <v/>
      </c>
      <c r="Y566" s="6" t="str">
        <f>IF(W566=0,"",IF(W566="-","",IF(W566="","",VLOOKUP(W566,รายชื่อชมรม!$A$3:$F$83,3,FALSE))))</f>
        <v/>
      </c>
      <c r="Z566" s="6" t="str">
        <f>IF(Y566=$Z$4,MAX(Z$1:$Z565)+1,"")</f>
        <v/>
      </c>
      <c r="AA566" s="6" t="str">
        <f>IF($Y566=AA$4,MAX(AA$1:AA565)+1,"")</f>
        <v/>
      </c>
      <c r="AB566" s="6" t="str">
        <f>IF($Y566=AB$4,MAX(AB$1:AB565)+1,"")</f>
        <v/>
      </c>
      <c r="AC566" s="6" t="str">
        <f>IF($Y566=AC$4,MAX(AC$1:AC565)+1,"")</f>
        <v/>
      </c>
      <c r="AD566" s="6" t="str">
        <f>IF($Y566=AD$4,MAX(AD$1:AD565)+1,"")</f>
        <v/>
      </c>
      <c r="AE566" s="6" t="str">
        <f>IF($Y566=AE$4,MAX(AE$1:AE565)+1,"")</f>
        <v/>
      </c>
      <c r="AF566" s="6" t="str">
        <f>IF($Y566=AF$4,MAX(AF$1:AF565)+1,"")</f>
        <v/>
      </c>
      <c r="AG566" s="6" t="str">
        <f>IF($Y566=AG$4,MAX(AG$1:AG565)+1,"")</f>
        <v/>
      </c>
      <c r="AH566" s="6" t="str">
        <f>IF($Y566=AH$4,MAX(AH$1:AH565)+1,"")</f>
        <v/>
      </c>
      <c r="AI566" s="5">
        <f t="shared" si="124"/>
        <v>0</v>
      </c>
      <c r="AK566" s="6" t="str">
        <f>IF($W566=AK$4,MAX(AK$1:AK565)+1,"")</f>
        <v/>
      </c>
      <c r="AL566" s="6" t="str">
        <f>IF($W566=AL$4,MAX(AL$1:AL565)+1,"")</f>
        <v/>
      </c>
      <c r="AM566" s="6" t="str">
        <f>IF($W566=AM$4,MAX(AM$1:AM565)+1,"")</f>
        <v/>
      </c>
      <c r="AN566" s="6" t="str">
        <f>IF($W566=AN$4,MAX(AN$1:AN565)+1,"")</f>
        <v/>
      </c>
      <c r="AO566" s="6" t="str">
        <f>IF($W566=AO$4,MAX(AO$1:AO565)+1,"")</f>
        <v/>
      </c>
      <c r="AP566" s="6" t="str">
        <f>IF($W566=AP$4,MAX(AP$1:AP565)+1,"")</f>
        <v/>
      </c>
      <c r="AQ566" s="6" t="str">
        <f>IF($W566=AQ$4,MAX(AQ$1:AQ565)+1,"")</f>
        <v/>
      </c>
      <c r="AR566" s="6" t="str">
        <f>IF($W566=AR$4,MAX(AR$1:AR565)+1,"")</f>
        <v/>
      </c>
      <c r="AS566" s="6" t="str">
        <f>IF($W566=AS$4,MAX(AS$1:AS565)+1,"")</f>
        <v/>
      </c>
      <c r="AT566" s="6" t="str">
        <f>IF($W566=AT$4,MAX(AT$1:AT565)+1,"")</f>
        <v/>
      </c>
      <c r="AU566" s="6" t="str">
        <f>IF($W566=AU$4,MAX(AU$1:AU565)+1,"")</f>
        <v/>
      </c>
      <c r="AV566" s="6" t="str">
        <f>IF($W566=AV$4,MAX(AV$1:AV565)+1,"")</f>
        <v/>
      </c>
      <c r="AW566" s="6" t="str">
        <f>IF($W566=AW$4,MAX(AW$1:AW565)+1,"")</f>
        <v/>
      </c>
      <c r="AX566" s="6" t="str">
        <f>IF($W566=AX$4,MAX(AX$1:AX565)+1,"")</f>
        <v/>
      </c>
      <c r="AY566" s="6" t="str">
        <f>IF($W566=AY$4,MAX(AY$1:AY565)+1,"")</f>
        <v/>
      </c>
      <c r="AZ566" s="6" t="str">
        <f>IF($W566=AZ$4,MAX(AZ$1:AZ565)+1,"")</f>
        <v/>
      </c>
      <c r="BA566" s="6" t="str">
        <f>IF($W566=BA$4,MAX(BA$1:BA565)+1,"")</f>
        <v/>
      </c>
      <c r="BB566" s="6" t="str">
        <f>IF($W566=BB$4,MAX(BB$1:BB565)+1,"")</f>
        <v/>
      </c>
      <c r="BC566" s="6" t="str">
        <f>IF($W566=BC$4,MAX(BC$1:BC565)+1,"")</f>
        <v/>
      </c>
      <c r="BD566" s="6" t="str">
        <f>IF($W566=BD$4,MAX(BD$1:BD565)+1,"")</f>
        <v/>
      </c>
      <c r="BE566" s="6" t="str">
        <f>IF($W566=BE$4,MAX(BE$1:BE565)+1,"")</f>
        <v/>
      </c>
      <c r="BF566" s="6" t="str">
        <f>IF($W566=BF$4,MAX(BF$1:BF565)+1,"")</f>
        <v/>
      </c>
      <c r="BG566" s="6" t="str">
        <f>IF($W566=BG$4,MAX(BG$1:BG565)+1,"")</f>
        <v/>
      </c>
      <c r="BH566" s="6" t="str">
        <f>IF($W566=BH$4,MAX(BH$1:BH565)+1,"")</f>
        <v/>
      </c>
      <c r="BI566" s="6" t="str">
        <f>IF($W566=BI$4,MAX(BI$1:BI565)+1,"")</f>
        <v/>
      </c>
      <c r="BJ566" s="6" t="str">
        <f>IF($W566=BJ$4,MAX(BJ$1:BJ565)+1,"")</f>
        <v/>
      </c>
      <c r="BK566" s="6" t="str">
        <f>IF($W566=BK$4,MAX(BK$1:BK565)+1,"")</f>
        <v/>
      </c>
      <c r="BL566" s="6" t="str">
        <f>IF($W566=BL$4,MAX(BL$1:BL565)+1,"")</f>
        <v/>
      </c>
      <c r="BM566" s="6" t="str">
        <f>IF($W566=BM$4,MAX(BM$1:BM565)+1,"")</f>
        <v/>
      </c>
      <c r="BN566" s="6" t="str">
        <f>IF($W566=BN$4,MAX(BN$1:BN565)+1,"")</f>
        <v/>
      </c>
      <c r="BO566" s="6" t="str">
        <f>IF($W566=BO$4,MAX(BO$1:BO565)+1,"")</f>
        <v/>
      </c>
      <c r="BP566" s="6" t="str">
        <f>IF($W566=BP$4,MAX(BP$1:BP565)+1,"")</f>
        <v/>
      </c>
      <c r="BQ566" s="6" t="str">
        <f>IF($W566=BQ$4,MAX(BQ$1:BQ565)+1,"")</f>
        <v/>
      </c>
      <c r="BR566" s="6" t="str">
        <f>IF($W566=BR$4,MAX(BR$1:BR565)+1,"")</f>
        <v/>
      </c>
      <c r="BS566" s="6" t="str">
        <f>IF($W566=BS$4,MAX(BS$1:BS565)+1,"")</f>
        <v/>
      </c>
      <c r="BT566" s="6" t="str">
        <f>IF($W566=BT$4,MAX(BT$1:BT565)+1,"")</f>
        <v/>
      </c>
      <c r="BU566" s="6" t="str">
        <f>IF($W566=BU$4,MAX(BU$1:BU565)+1,"")</f>
        <v/>
      </c>
      <c r="BV566" s="6" t="str">
        <f>IF($W566=BV$4,MAX(BV$1:BV565)+1,"")</f>
        <v/>
      </c>
      <c r="BW566" s="6" t="str">
        <f>IF($W566=BW$4,MAX(BW$1:BW565)+1,"")</f>
        <v/>
      </c>
      <c r="BX566" s="6" t="str">
        <f>IF($W566=BX$4,MAX(BX$1:BX565)+1,"")</f>
        <v/>
      </c>
      <c r="BY566" s="6" t="str">
        <f>IF($W566=BY$4,MAX(BY$1:BY565)+1,"")</f>
        <v/>
      </c>
      <c r="BZ566" s="6" t="str">
        <f>IF($W566=BZ$4,MAX(BZ$1:BZ565)+1,"")</f>
        <v/>
      </c>
      <c r="CA566" s="6" t="str">
        <f>IF($W566=CA$4,MAX(CA$1:CA565)+1,"")</f>
        <v/>
      </c>
      <c r="CB566" s="6" t="str">
        <f>IF($W566=CB$4,MAX(CB$1:CB565)+1,"")</f>
        <v/>
      </c>
      <c r="CC566" s="6" t="str">
        <f>IF($W566=CC$4,MAX(CC$1:CC565)+1,"")</f>
        <v/>
      </c>
      <c r="CD566" s="6" t="str">
        <f>IF($W566=CD$4,MAX(CD$1:CD565)+1,"")</f>
        <v/>
      </c>
      <c r="CE566" s="6" t="str">
        <f>IF($W566=CE$4,MAX(CE$1:CE565)+1,"")</f>
        <v/>
      </c>
      <c r="CF566" s="6" t="str">
        <f>IF($W566=CF$4,MAX(CF$1:CF565)+1,"")</f>
        <v/>
      </c>
      <c r="CG566" s="6" t="str">
        <f>IF($W566=CG$4,MAX(CG$1:CG565)+1,"")</f>
        <v/>
      </c>
      <c r="CH566" s="6" t="str">
        <f>IF($W566=CH$4,MAX(CH$1:CH565)+1,"")</f>
        <v/>
      </c>
      <c r="CI566" s="6" t="str">
        <f>IF($W566=CI$4,MAX(CI$1:CI565)+1,"")</f>
        <v/>
      </c>
      <c r="CJ566" s="6" t="str">
        <f>IF($W566=CJ$4,MAX(CJ$1:CJ565)+1,"")</f>
        <v/>
      </c>
      <c r="CK566" s="6" t="str">
        <f>IF($W566=CK$4,MAX(CK$1:CK565)+1,"")</f>
        <v/>
      </c>
      <c r="CL566" s="6" t="str">
        <f>IF($W566=CL$4,MAX(CL$1:CL565)+1,"")</f>
        <v/>
      </c>
      <c r="CM566" s="6" t="str">
        <f>IF($W566=CM$4,MAX(CM$1:CM565)+1,"")</f>
        <v/>
      </c>
      <c r="CN566" s="6" t="str">
        <f>IF($W566=CN$4,MAX(CN$1:CN565)+1,"")</f>
        <v/>
      </c>
      <c r="CO566" s="6" t="str">
        <f>IF($W566=CO$4,MAX(CO$1:CO565)+1,"")</f>
        <v/>
      </c>
      <c r="CP566" s="6" t="str">
        <f>IF($W566=CP$4,MAX(CP$1:CP565)+1,"")</f>
        <v/>
      </c>
      <c r="CQ566" s="6" t="str">
        <f>IF($W566=CQ$4,MAX(CQ$1:CQ565)+1,"")</f>
        <v/>
      </c>
      <c r="CR566" s="6" t="str">
        <f>IF($W566=CR$4,MAX(CR$1:CR565)+1,"")</f>
        <v/>
      </c>
      <c r="CS566" s="6" t="str">
        <f>IF($W566=CS$4,MAX(CS$1:CS565)+1,"")</f>
        <v/>
      </c>
      <c r="CT566" s="5">
        <f t="shared" si="125"/>
        <v>0</v>
      </c>
      <c r="CU566" s="6" t="str">
        <f t="shared" si="126"/>
        <v>1720900364531</v>
      </c>
      <c r="CV566" s="5" t="str">
        <f t="shared" si="127"/>
        <v>นาย</v>
      </c>
      <c r="CW566" s="5" t="str" cm="1">
        <f t="array" ref="CW566">RIGHT(F566,MIN(LEN(SUBSTITUTE(F566,รายชื่อนักเรียนแยกห้อง!$AD$5:$AD$8,""))))</f>
        <v>นพนัยด์</v>
      </c>
      <c r="CX566" s="6">
        <f t="shared" si="128"/>
        <v>0</v>
      </c>
      <c r="CY566" s="6" t="str">
        <f t="shared" si="129"/>
        <v/>
      </c>
      <c r="CZ566" s="5" t="str">
        <f t="shared" si="130"/>
        <v>มัธยมศึกษาปีที่ 4/3-0</v>
      </c>
      <c r="DA566" s="5" t="str">
        <f t="shared" si="131"/>
        <v>มัธยมศึกษาปีที่ 4/3-</v>
      </c>
      <c r="DB566" s="6" t="s">
        <v>2939</v>
      </c>
      <c r="DC566" s="6" t="str">
        <f>IF(DB566="วิทย์-คณิต (เตรียมวิศวะ)",MAX($DC$1:DC565)+1,"")</f>
        <v/>
      </c>
      <c r="DD566" s="6" t="str">
        <f>IF(DB566="วิทย์-คณิต (วิทยาศาสตร์สุขภาพ)",MAX($DD$1:DD565)+1,"")</f>
        <v/>
      </c>
      <c r="DE566" s="6">
        <f>IF(DB566="ศิลป์การจัดการธุรกิจการค้าสมัยใหม่",MAX($DE$1:DE565)+1,"")</f>
        <v>30</v>
      </c>
      <c r="DF566" s="6" t="str">
        <f>IF(DB566="ศิลป์ภาษาจีนเพื่อธุรกิจ 4.0",MAX($DF$1:DF565)+1,"")</f>
        <v/>
      </c>
      <c r="DG566" s="6" t="str">
        <f>IF(DB566="ศิลป์ภาษาอังกฤษเพื่อการสื่อสารธุรกิจ",MAX($DG$1:DG565)+1,"")</f>
        <v/>
      </c>
      <c r="DH566" s="6" t="str">
        <f>IF(DB566="นวัตกรรมการจัดการเกษตร",MAX($DH$1:DH565)+1,"")</f>
        <v/>
      </c>
      <c r="DI566" s="5">
        <f t="shared" si="132"/>
        <v>30</v>
      </c>
      <c r="DJ566" s="5" t="str">
        <f t="shared" si="133"/>
        <v>มัธยมศึกษาปีที่ 4/3-6</v>
      </c>
      <c r="DK566" s="5" t="str">
        <f t="shared" si="134"/>
        <v>ศิลป์การจัดการธุรกิจการค้าสมัยใหม่-30</v>
      </c>
      <c r="DL566" s="5" t="str">
        <f t="shared" si="135"/>
        <v>มัธยมศึกษาปีที่ 4</v>
      </c>
    </row>
    <row r="567" spans="1:116">
      <c r="A567" s="5" t="str">
        <f t="shared" si="136"/>
        <v>มัธยมศึกษาปีที่ 4/3-7</v>
      </c>
      <c r="B567" s="5" t="str">
        <f t="shared" si="122"/>
        <v>-0</v>
      </c>
      <c r="C567" s="5" t="str">
        <f t="shared" si="123"/>
        <v>ศิลป์การจัดการธุรกิจการค้าสมัยใหม่-31</v>
      </c>
      <c r="D567" s="8">
        <v>7</v>
      </c>
      <c r="E567" s="9" t="s">
        <v>1358</v>
      </c>
      <c r="F567" s="3" t="s">
        <v>2220</v>
      </c>
      <c r="G567" s="3" t="s">
        <v>1359</v>
      </c>
      <c r="H567" s="11">
        <v>1</v>
      </c>
      <c r="I567" s="11">
        <v>6</v>
      </c>
      <c r="J567" s="11">
        <v>3</v>
      </c>
      <c r="K567" s="11">
        <v>9</v>
      </c>
      <c r="L567" s="11">
        <v>8</v>
      </c>
      <c r="M567" s="11">
        <v>0</v>
      </c>
      <c r="N567" s="11">
        <v>0</v>
      </c>
      <c r="O567" s="11">
        <v>4</v>
      </c>
      <c r="P567" s="11">
        <v>2</v>
      </c>
      <c r="Q567" s="11">
        <v>3</v>
      </c>
      <c r="R567" s="11">
        <v>0</v>
      </c>
      <c r="S567" s="11">
        <v>0</v>
      </c>
      <c r="T567" s="11">
        <v>4</v>
      </c>
      <c r="U567" s="11" t="s">
        <v>311</v>
      </c>
      <c r="W567" s="6" t="str">
        <f>IF(X567="","",IF(X567=รายชื่อชมรม!$B$33,รายชื่อชมรม!$A$33,IF(X567=รายชื่อชมรม!$B$34,รายชื่อชมรม!$A$34,IF(X567=รายชื่อชมรม!$B$35,รายชื่อชมรม!$A$35,IF(X567=รายชื่อชมรม!$B$36,รายชื่อชมรม!$A$36,IF(X567=รายชื่อชมรม!$B$37,รายชื่อชมรม!$A$37,IF(X567=รายชื่อชมรม!$B$38,รายชื่อชมรม!$A$38,IF(X567=รายชื่อชมรม!$B$39,รายชื่อชมรม!$A$39,IF(X567=รายชื่อชมรม!$B$40,รายชื่อชมรม!$A$40,IF(X567=รายชื่อชมรม!$B$41,รายชื่อชมรม!$A$41,IF(X567=รายชื่อชมรม!$B$42,รายชื่อชมรม!$A$42,"-")))))))))))</f>
        <v/>
      </c>
      <c r="Y567" s="6" t="str">
        <f>IF(W567=0,"",IF(W567="-","",IF(W567="","",VLOOKUP(W567,รายชื่อชมรม!$A$3:$F$83,3,FALSE))))</f>
        <v/>
      </c>
      <c r="Z567" s="6" t="str">
        <f>IF(Y567=$Z$4,MAX(Z$1:$Z566)+1,"")</f>
        <v/>
      </c>
      <c r="AA567" s="6" t="str">
        <f>IF($Y567=AA$4,MAX(AA$1:AA566)+1,"")</f>
        <v/>
      </c>
      <c r="AB567" s="6" t="str">
        <f>IF($Y567=AB$4,MAX(AB$1:AB566)+1,"")</f>
        <v/>
      </c>
      <c r="AC567" s="6" t="str">
        <f>IF($Y567=AC$4,MAX(AC$1:AC566)+1,"")</f>
        <v/>
      </c>
      <c r="AD567" s="6" t="str">
        <f>IF($Y567=AD$4,MAX(AD$1:AD566)+1,"")</f>
        <v/>
      </c>
      <c r="AE567" s="6" t="str">
        <f>IF($Y567=AE$4,MAX(AE$1:AE566)+1,"")</f>
        <v/>
      </c>
      <c r="AF567" s="6" t="str">
        <f>IF($Y567=AF$4,MAX(AF$1:AF566)+1,"")</f>
        <v/>
      </c>
      <c r="AG567" s="6" t="str">
        <f>IF($Y567=AG$4,MAX(AG$1:AG566)+1,"")</f>
        <v/>
      </c>
      <c r="AH567" s="6" t="str">
        <f>IF($Y567=AH$4,MAX(AH$1:AH566)+1,"")</f>
        <v/>
      </c>
      <c r="AI567" s="5">
        <f t="shared" si="124"/>
        <v>0</v>
      </c>
      <c r="AK567" s="6" t="str">
        <f>IF($W567=AK$4,MAX(AK$1:AK566)+1,"")</f>
        <v/>
      </c>
      <c r="AL567" s="6" t="str">
        <f>IF($W567=AL$4,MAX(AL$1:AL566)+1,"")</f>
        <v/>
      </c>
      <c r="AM567" s="6" t="str">
        <f>IF($W567=AM$4,MAX(AM$1:AM566)+1,"")</f>
        <v/>
      </c>
      <c r="AN567" s="6" t="str">
        <f>IF($W567=AN$4,MAX(AN$1:AN566)+1,"")</f>
        <v/>
      </c>
      <c r="AO567" s="6" t="str">
        <f>IF($W567=AO$4,MAX(AO$1:AO566)+1,"")</f>
        <v/>
      </c>
      <c r="AP567" s="6" t="str">
        <f>IF($W567=AP$4,MAX(AP$1:AP566)+1,"")</f>
        <v/>
      </c>
      <c r="AQ567" s="6" t="str">
        <f>IF($W567=AQ$4,MAX(AQ$1:AQ566)+1,"")</f>
        <v/>
      </c>
      <c r="AR567" s="6" t="str">
        <f>IF($W567=AR$4,MAX(AR$1:AR566)+1,"")</f>
        <v/>
      </c>
      <c r="AS567" s="6" t="str">
        <f>IF($W567=AS$4,MAX(AS$1:AS566)+1,"")</f>
        <v/>
      </c>
      <c r="AT567" s="6" t="str">
        <f>IF($W567=AT$4,MAX(AT$1:AT566)+1,"")</f>
        <v/>
      </c>
      <c r="AU567" s="6" t="str">
        <f>IF($W567=AU$4,MAX(AU$1:AU566)+1,"")</f>
        <v/>
      </c>
      <c r="AV567" s="6" t="str">
        <f>IF($W567=AV$4,MAX(AV$1:AV566)+1,"")</f>
        <v/>
      </c>
      <c r="AW567" s="6" t="str">
        <f>IF($W567=AW$4,MAX(AW$1:AW566)+1,"")</f>
        <v/>
      </c>
      <c r="AX567" s="6" t="str">
        <f>IF($W567=AX$4,MAX(AX$1:AX566)+1,"")</f>
        <v/>
      </c>
      <c r="AY567" s="6" t="str">
        <f>IF($W567=AY$4,MAX(AY$1:AY566)+1,"")</f>
        <v/>
      </c>
      <c r="AZ567" s="6" t="str">
        <f>IF($W567=AZ$4,MAX(AZ$1:AZ566)+1,"")</f>
        <v/>
      </c>
      <c r="BA567" s="6" t="str">
        <f>IF($W567=BA$4,MAX(BA$1:BA566)+1,"")</f>
        <v/>
      </c>
      <c r="BB567" s="6" t="str">
        <f>IF($W567=BB$4,MAX(BB$1:BB566)+1,"")</f>
        <v/>
      </c>
      <c r="BC567" s="6" t="str">
        <f>IF($W567=BC$4,MAX(BC$1:BC566)+1,"")</f>
        <v/>
      </c>
      <c r="BD567" s="6" t="str">
        <f>IF($W567=BD$4,MAX(BD$1:BD566)+1,"")</f>
        <v/>
      </c>
      <c r="BE567" s="6" t="str">
        <f>IF($W567=BE$4,MAX(BE$1:BE566)+1,"")</f>
        <v/>
      </c>
      <c r="BF567" s="6" t="str">
        <f>IF($W567=BF$4,MAX(BF$1:BF566)+1,"")</f>
        <v/>
      </c>
      <c r="BG567" s="6" t="str">
        <f>IF($W567=BG$4,MAX(BG$1:BG566)+1,"")</f>
        <v/>
      </c>
      <c r="BH567" s="6" t="str">
        <f>IF($W567=BH$4,MAX(BH$1:BH566)+1,"")</f>
        <v/>
      </c>
      <c r="BI567" s="6" t="str">
        <f>IF($W567=BI$4,MAX(BI$1:BI566)+1,"")</f>
        <v/>
      </c>
      <c r="BJ567" s="6" t="str">
        <f>IF($W567=BJ$4,MAX(BJ$1:BJ566)+1,"")</f>
        <v/>
      </c>
      <c r="BK567" s="6" t="str">
        <f>IF($W567=BK$4,MAX(BK$1:BK566)+1,"")</f>
        <v/>
      </c>
      <c r="BL567" s="6" t="str">
        <f>IF($W567=BL$4,MAX(BL$1:BL566)+1,"")</f>
        <v/>
      </c>
      <c r="BM567" s="6" t="str">
        <f>IF($W567=BM$4,MAX(BM$1:BM566)+1,"")</f>
        <v/>
      </c>
      <c r="BN567" s="6" t="str">
        <f>IF($W567=BN$4,MAX(BN$1:BN566)+1,"")</f>
        <v/>
      </c>
      <c r="BO567" s="6" t="str">
        <f>IF($W567=BO$4,MAX(BO$1:BO566)+1,"")</f>
        <v/>
      </c>
      <c r="BP567" s="6" t="str">
        <f>IF($W567=BP$4,MAX(BP$1:BP566)+1,"")</f>
        <v/>
      </c>
      <c r="BQ567" s="6" t="str">
        <f>IF($W567=BQ$4,MAX(BQ$1:BQ566)+1,"")</f>
        <v/>
      </c>
      <c r="BR567" s="6" t="str">
        <f>IF($W567=BR$4,MAX(BR$1:BR566)+1,"")</f>
        <v/>
      </c>
      <c r="BS567" s="6" t="str">
        <f>IF($W567=BS$4,MAX(BS$1:BS566)+1,"")</f>
        <v/>
      </c>
      <c r="BT567" s="6" t="str">
        <f>IF($W567=BT$4,MAX(BT$1:BT566)+1,"")</f>
        <v/>
      </c>
      <c r="BU567" s="6" t="str">
        <f>IF($W567=BU$4,MAX(BU$1:BU566)+1,"")</f>
        <v/>
      </c>
      <c r="BV567" s="6" t="str">
        <f>IF($W567=BV$4,MAX(BV$1:BV566)+1,"")</f>
        <v/>
      </c>
      <c r="BW567" s="6" t="str">
        <f>IF($W567=BW$4,MAX(BW$1:BW566)+1,"")</f>
        <v/>
      </c>
      <c r="BX567" s="6" t="str">
        <f>IF($W567=BX$4,MAX(BX$1:BX566)+1,"")</f>
        <v/>
      </c>
      <c r="BY567" s="6" t="str">
        <f>IF($W567=BY$4,MAX(BY$1:BY566)+1,"")</f>
        <v/>
      </c>
      <c r="BZ567" s="6" t="str">
        <f>IF($W567=BZ$4,MAX(BZ$1:BZ566)+1,"")</f>
        <v/>
      </c>
      <c r="CA567" s="6" t="str">
        <f>IF($W567=CA$4,MAX(CA$1:CA566)+1,"")</f>
        <v/>
      </c>
      <c r="CB567" s="6" t="str">
        <f>IF($W567=CB$4,MAX(CB$1:CB566)+1,"")</f>
        <v/>
      </c>
      <c r="CC567" s="6" t="str">
        <f>IF($W567=CC$4,MAX(CC$1:CC566)+1,"")</f>
        <v/>
      </c>
      <c r="CD567" s="6" t="str">
        <f>IF($W567=CD$4,MAX(CD$1:CD566)+1,"")</f>
        <v/>
      </c>
      <c r="CE567" s="6" t="str">
        <f>IF($W567=CE$4,MAX(CE$1:CE566)+1,"")</f>
        <v/>
      </c>
      <c r="CF567" s="6" t="str">
        <f>IF($W567=CF$4,MAX(CF$1:CF566)+1,"")</f>
        <v/>
      </c>
      <c r="CG567" s="6" t="str">
        <f>IF($W567=CG$4,MAX(CG$1:CG566)+1,"")</f>
        <v/>
      </c>
      <c r="CH567" s="6" t="str">
        <f>IF($W567=CH$4,MAX(CH$1:CH566)+1,"")</f>
        <v/>
      </c>
      <c r="CI567" s="6" t="str">
        <f>IF($W567=CI$4,MAX(CI$1:CI566)+1,"")</f>
        <v/>
      </c>
      <c r="CJ567" s="6" t="str">
        <f>IF($W567=CJ$4,MAX(CJ$1:CJ566)+1,"")</f>
        <v/>
      </c>
      <c r="CK567" s="6" t="str">
        <f>IF($W567=CK$4,MAX(CK$1:CK566)+1,"")</f>
        <v/>
      </c>
      <c r="CL567" s="6" t="str">
        <f>IF($W567=CL$4,MAX(CL$1:CL566)+1,"")</f>
        <v/>
      </c>
      <c r="CM567" s="6" t="str">
        <f>IF($W567=CM$4,MAX(CM$1:CM566)+1,"")</f>
        <v/>
      </c>
      <c r="CN567" s="6" t="str">
        <f>IF($W567=CN$4,MAX(CN$1:CN566)+1,"")</f>
        <v/>
      </c>
      <c r="CO567" s="6" t="str">
        <f>IF($W567=CO$4,MAX(CO$1:CO566)+1,"")</f>
        <v/>
      </c>
      <c r="CP567" s="6" t="str">
        <f>IF($W567=CP$4,MAX(CP$1:CP566)+1,"")</f>
        <v/>
      </c>
      <c r="CQ567" s="6" t="str">
        <f>IF($W567=CQ$4,MAX(CQ$1:CQ566)+1,"")</f>
        <v/>
      </c>
      <c r="CR567" s="6" t="str">
        <f>IF($W567=CR$4,MAX(CR$1:CR566)+1,"")</f>
        <v/>
      </c>
      <c r="CS567" s="6" t="str">
        <f>IF($W567=CS$4,MAX(CS$1:CS566)+1,"")</f>
        <v/>
      </c>
      <c r="CT567" s="5">
        <f t="shared" si="125"/>
        <v>0</v>
      </c>
      <c r="CU567" s="6" t="str">
        <f t="shared" si="126"/>
        <v>1639800423004</v>
      </c>
      <c r="CV567" s="5" t="str">
        <f t="shared" si="127"/>
        <v>นาย</v>
      </c>
      <c r="CW567" s="5" t="str" cm="1">
        <f t="array" ref="CW567">RIGHT(F567,MIN(LEN(SUBSTITUTE(F567,รายชื่อนักเรียนแยกห้อง!$AD$5:$AD$8,""))))</f>
        <v>ธนาวิน</v>
      </c>
      <c r="CX567" s="6">
        <f t="shared" si="128"/>
        <v>0</v>
      </c>
      <c r="CY567" s="6" t="str">
        <f t="shared" si="129"/>
        <v/>
      </c>
      <c r="CZ567" s="5" t="str">
        <f t="shared" si="130"/>
        <v>มัธยมศึกษาปีที่ 4/3-0</v>
      </c>
      <c r="DA567" s="5" t="str">
        <f t="shared" si="131"/>
        <v>มัธยมศึกษาปีที่ 4/3-</v>
      </c>
      <c r="DB567" s="6" t="s">
        <v>2939</v>
      </c>
      <c r="DC567" s="6" t="str">
        <f>IF(DB567="วิทย์-คณิต (เตรียมวิศวะ)",MAX($DC$1:DC566)+1,"")</f>
        <v/>
      </c>
      <c r="DD567" s="6" t="str">
        <f>IF(DB567="วิทย์-คณิต (วิทยาศาสตร์สุขภาพ)",MAX($DD$1:DD566)+1,"")</f>
        <v/>
      </c>
      <c r="DE567" s="6">
        <f>IF(DB567="ศิลป์การจัดการธุรกิจการค้าสมัยใหม่",MAX($DE$1:DE566)+1,"")</f>
        <v>31</v>
      </c>
      <c r="DF567" s="6" t="str">
        <f>IF(DB567="ศิลป์ภาษาจีนเพื่อธุรกิจ 4.0",MAX($DF$1:DF566)+1,"")</f>
        <v/>
      </c>
      <c r="DG567" s="6" t="str">
        <f>IF(DB567="ศิลป์ภาษาอังกฤษเพื่อการสื่อสารธุรกิจ",MAX($DG$1:DG566)+1,"")</f>
        <v/>
      </c>
      <c r="DH567" s="6" t="str">
        <f>IF(DB567="นวัตกรรมการจัดการเกษตร",MAX($DH$1:DH566)+1,"")</f>
        <v/>
      </c>
      <c r="DI567" s="5">
        <f t="shared" si="132"/>
        <v>31</v>
      </c>
      <c r="DJ567" s="5" t="str">
        <f t="shared" si="133"/>
        <v>มัธยมศึกษาปีที่ 4/3-7</v>
      </c>
      <c r="DK567" s="5" t="str">
        <f t="shared" si="134"/>
        <v>ศิลป์การจัดการธุรกิจการค้าสมัยใหม่-31</v>
      </c>
      <c r="DL567" s="5" t="str">
        <f t="shared" si="135"/>
        <v>มัธยมศึกษาปีที่ 4</v>
      </c>
    </row>
    <row r="568" spans="1:116">
      <c r="A568" s="5" t="str">
        <f t="shared" si="136"/>
        <v>มัธยมศึกษาปีที่ 4/3-8</v>
      </c>
      <c r="B568" s="5" t="str">
        <f t="shared" si="122"/>
        <v>ช68404-8</v>
      </c>
      <c r="C568" s="5" t="str">
        <f t="shared" si="123"/>
        <v>ศิลป์การจัดการธุรกิจการค้าสมัยใหม่-32</v>
      </c>
      <c r="D568" s="8">
        <v>8</v>
      </c>
      <c r="E568" s="9" t="s">
        <v>1344</v>
      </c>
      <c r="F568" s="3" t="s">
        <v>2364</v>
      </c>
      <c r="G568" s="3" t="s">
        <v>1345</v>
      </c>
      <c r="H568" s="11">
        <v>1</v>
      </c>
      <c r="I568" s="11">
        <v>7</v>
      </c>
      <c r="J568" s="11">
        <v>0</v>
      </c>
      <c r="K568" s="11">
        <v>9</v>
      </c>
      <c r="L568" s="11">
        <v>9</v>
      </c>
      <c r="M568" s="11">
        <v>0</v>
      </c>
      <c r="N568" s="11">
        <v>1</v>
      </c>
      <c r="O568" s="11">
        <v>7</v>
      </c>
      <c r="P568" s="11">
        <v>9</v>
      </c>
      <c r="Q568" s="11">
        <v>8</v>
      </c>
      <c r="R568" s="11">
        <v>5</v>
      </c>
      <c r="S568" s="11">
        <v>0</v>
      </c>
      <c r="T568" s="11">
        <v>9</v>
      </c>
      <c r="U568" s="11" t="s">
        <v>311</v>
      </c>
      <c r="W568" s="6" t="str">
        <f>IF(X568="","",IF(X568=รายชื่อชมรม!$B$33,รายชื่อชมรม!$A$33,IF(X568=รายชื่อชมรม!$B$34,รายชื่อชมรม!$A$34,IF(X568=รายชื่อชมรม!$B$35,รายชื่อชมรม!$A$35,IF(X568=รายชื่อชมรม!$B$36,รายชื่อชมรม!$A$36,IF(X568=รายชื่อชมรม!$B$37,รายชื่อชมรม!$A$37,IF(X568=รายชื่อชมรม!$B$38,รายชื่อชมรม!$A$38,IF(X568=รายชื่อชมรม!$B$39,รายชื่อชมรม!$A$39,IF(X568=รายชื่อชมรม!$B$40,รายชื่อชมรม!$A$40,IF(X568=รายชื่อชมรม!$B$41,รายชื่อชมรม!$A$41,IF(X568=รายชื่อชมรม!$B$42,รายชื่อชมรม!$A$42,"-")))))))))))</f>
        <v>ช68404</v>
      </c>
      <c r="X568" s="6" t="s">
        <v>2314</v>
      </c>
      <c r="Y568" s="6" t="str">
        <f>IF(W568=0,"",IF(W568="-","",IF(W568="","",VLOOKUP(W568,รายชื่อชมรม!$A$3:$F$83,3,FALSE))))</f>
        <v>นายชัยวัฒน์  กตัญญตาพงษ์</v>
      </c>
      <c r="Z568" s="6" t="str">
        <f>IF(Y568=$Z$4,MAX(Z$1:$Z567)+1,"")</f>
        <v/>
      </c>
      <c r="AA568" s="6" t="str">
        <f>IF($Y568=AA$4,MAX(AA$1:AA567)+1,"")</f>
        <v/>
      </c>
      <c r="AB568" s="6" t="str">
        <f>IF($Y568=AB$4,MAX(AB$1:AB567)+1,"")</f>
        <v/>
      </c>
      <c r="AC568" s="6" t="str">
        <f>IF($Y568=AC$4,MAX(AC$1:AC567)+1,"")</f>
        <v/>
      </c>
      <c r="AD568" s="6" t="str">
        <f>IF($Y568=AD$4,MAX(AD$1:AD567)+1,"")</f>
        <v/>
      </c>
      <c r="AE568" s="6" t="str">
        <f>IF($Y568=AE$4,MAX(AE$1:AE567)+1,"")</f>
        <v/>
      </c>
      <c r="AF568" s="6" t="str">
        <f>IF($Y568=AF$4,MAX(AF$1:AF567)+1,"")</f>
        <v/>
      </c>
      <c r="AG568" s="6" t="str">
        <f>IF($Y568=AG$4,MAX(AG$1:AG567)+1,"")</f>
        <v/>
      </c>
      <c r="AH568" s="6" t="str">
        <f>IF($Y568=AH$4,MAX(AH$1:AH567)+1,"")</f>
        <v/>
      </c>
      <c r="AI568" s="5">
        <f t="shared" si="124"/>
        <v>0</v>
      </c>
      <c r="AK568" s="6" t="str">
        <f>IF($W568=AK$4,MAX(AK$1:AK567)+1,"")</f>
        <v/>
      </c>
      <c r="AL568" s="6" t="str">
        <f>IF($W568=AL$4,MAX(AL$1:AL567)+1,"")</f>
        <v/>
      </c>
      <c r="AM568" s="6" t="str">
        <f>IF($W568=AM$4,MAX(AM$1:AM567)+1,"")</f>
        <v/>
      </c>
      <c r="AN568" s="6" t="str">
        <f>IF($W568=AN$4,MAX(AN$1:AN567)+1,"")</f>
        <v/>
      </c>
      <c r="AO568" s="6" t="str">
        <f>IF($W568=AO$4,MAX(AO$1:AO567)+1,"")</f>
        <v/>
      </c>
      <c r="AP568" s="6" t="str">
        <f>IF($W568=AP$4,MAX(AP$1:AP567)+1,"")</f>
        <v/>
      </c>
      <c r="AQ568" s="6" t="str">
        <f>IF($W568=AQ$4,MAX(AQ$1:AQ567)+1,"")</f>
        <v/>
      </c>
      <c r="AR568" s="6" t="str">
        <f>IF($W568=AR$4,MAX(AR$1:AR567)+1,"")</f>
        <v/>
      </c>
      <c r="AS568" s="6" t="str">
        <f>IF($W568=AS$4,MAX(AS$1:AS567)+1,"")</f>
        <v/>
      </c>
      <c r="AT568" s="6" t="str">
        <f>IF($W568=AT$4,MAX(AT$1:AT567)+1,"")</f>
        <v/>
      </c>
      <c r="AU568" s="6" t="str">
        <f>IF($W568=AU$4,MAX(AU$1:AU567)+1,"")</f>
        <v/>
      </c>
      <c r="AV568" s="6" t="str">
        <f>IF($W568=AV$4,MAX(AV$1:AV567)+1,"")</f>
        <v/>
      </c>
      <c r="AW568" s="6" t="str">
        <f>IF($W568=AW$4,MAX(AW$1:AW567)+1,"")</f>
        <v/>
      </c>
      <c r="AX568" s="6" t="str">
        <f>IF($W568=AX$4,MAX(AX$1:AX567)+1,"")</f>
        <v/>
      </c>
      <c r="AY568" s="6" t="str">
        <f>IF($W568=AY$4,MAX(AY$1:AY567)+1,"")</f>
        <v/>
      </c>
      <c r="AZ568" s="6" t="str">
        <f>IF($W568=AZ$4,MAX(AZ$1:AZ567)+1,"")</f>
        <v/>
      </c>
      <c r="BA568" s="6" t="str">
        <f>IF($W568=BA$4,MAX(BA$1:BA567)+1,"")</f>
        <v/>
      </c>
      <c r="BB568" s="6" t="str">
        <f>IF($W568=BB$4,MAX(BB$1:BB567)+1,"")</f>
        <v/>
      </c>
      <c r="BC568" s="6" t="str">
        <f>IF($W568=BC$4,MAX(BC$1:BC567)+1,"")</f>
        <v/>
      </c>
      <c r="BD568" s="6" t="str">
        <f>IF($W568=BD$4,MAX(BD$1:BD567)+1,"")</f>
        <v/>
      </c>
      <c r="BE568" s="6" t="str">
        <f>IF($W568=BE$4,MAX(BE$1:BE567)+1,"")</f>
        <v/>
      </c>
      <c r="BF568" s="6" t="str">
        <f>IF($W568=BF$4,MAX(BF$1:BF567)+1,"")</f>
        <v/>
      </c>
      <c r="BG568" s="6" t="str">
        <f>IF($W568=BG$4,MAX(BG$1:BG567)+1,"")</f>
        <v/>
      </c>
      <c r="BH568" s="6" t="str">
        <f>IF($W568=BH$4,MAX(BH$1:BH567)+1,"")</f>
        <v/>
      </c>
      <c r="BI568" s="6" t="str">
        <f>IF($W568=BI$4,MAX(BI$1:BI567)+1,"")</f>
        <v/>
      </c>
      <c r="BJ568" s="6" t="str">
        <f>IF($W568=BJ$4,MAX(BJ$1:BJ567)+1,"")</f>
        <v/>
      </c>
      <c r="BK568" s="6" t="str">
        <f>IF($W568=BK$4,MAX(BK$1:BK567)+1,"")</f>
        <v/>
      </c>
      <c r="BL568" s="6" t="str">
        <f>IF($W568=BL$4,MAX(BL$1:BL567)+1,"")</f>
        <v/>
      </c>
      <c r="BM568" s="6" t="str">
        <f>IF($W568=BM$4,MAX(BM$1:BM567)+1,"")</f>
        <v/>
      </c>
      <c r="BN568" s="6" t="str">
        <f>IF($W568=BN$4,MAX(BN$1:BN567)+1,"")</f>
        <v/>
      </c>
      <c r="BO568" s="6" t="str">
        <f>IF($W568=BO$4,MAX(BO$1:BO567)+1,"")</f>
        <v/>
      </c>
      <c r="BP568" s="6" t="str">
        <f>IF($W568=BP$4,MAX(BP$1:BP567)+1,"")</f>
        <v/>
      </c>
      <c r="BQ568" s="6" t="str">
        <f>IF($W568=BQ$4,MAX(BQ$1:BQ567)+1,"")</f>
        <v/>
      </c>
      <c r="BR568" s="6" t="str">
        <f>IF($W568=BR$4,MAX(BR$1:BR567)+1,"")</f>
        <v/>
      </c>
      <c r="BS568" s="6">
        <f>IF($W568=BS$4,MAX(BS$1:BS567)+1,"")</f>
        <v>8</v>
      </c>
      <c r="BT568" s="6" t="str">
        <f>IF($W568=BT$4,MAX(BT$1:BT567)+1,"")</f>
        <v/>
      </c>
      <c r="BU568" s="6" t="str">
        <f>IF($W568=BU$4,MAX(BU$1:BU567)+1,"")</f>
        <v/>
      </c>
      <c r="BV568" s="6" t="str">
        <f>IF($W568=BV$4,MAX(BV$1:BV567)+1,"")</f>
        <v/>
      </c>
      <c r="BW568" s="6" t="str">
        <f>IF($W568=BW$4,MAX(BW$1:BW567)+1,"")</f>
        <v/>
      </c>
      <c r="BX568" s="6" t="str">
        <f>IF($W568=BX$4,MAX(BX$1:BX567)+1,"")</f>
        <v/>
      </c>
      <c r="BY568" s="6" t="str">
        <f>IF($W568=BY$4,MAX(BY$1:BY567)+1,"")</f>
        <v/>
      </c>
      <c r="BZ568" s="6" t="str">
        <f>IF($W568=BZ$4,MAX(BZ$1:BZ567)+1,"")</f>
        <v/>
      </c>
      <c r="CA568" s="6" t="str">
        <f>IF($W568=CA$4,MAX(CA$1:CA567)+1,"")</f>
        <v/>
      </c>
      <c r="CB568" s="6" t="str">
        <f>IF($W568=CB$4,MAX(CB$1:CB567)+1,"")</f>
        <v/>
      </c>
      <c r="CC568" s="6" t="str">
        <f>IF($W568=CC$4,MAX(CC$1:CC567)+1,"")</f>
        <v/>
      </c>
      <c r="CD568" s="6" t="str">
        <f>IF($W568=CD$4,MAX(CD$1:CD567)+1,"")</f>
        <v/>
      </c>
      <c r="CE568" s="6" t="str">
        <f>IF($W568=CE$4,MAX(CE$1:CE567)+1,"")</f>
        <v/>
      </c>
      <c r="CF568" s="6" t="str">
        <f>IF($W568=CF$4,MAX(CF$1:CF567)+1,"")</f>
        <v/>
      </c>
      <c r="CG568" s="6" t="str">
        <f>IF($W568=CG$4,MAX(CG$1:CG567)+1,"")</f>
        <v/>
      </c>
      <c r="CH568" s="6" t="str">
        <f>IF($W568=CH$4,MAX(CH$1:CH567)+1,"")</f>
        <v/>
      </c>
      <c r="CI568" s="6" t="str">
        <f>IF($W568=CI$4,MAX(CI$1:CI567)+1,"")</f>
        <v/>
      </c>
      <c r="CJ568" s="6" t="str">
        <f>IF($W568=CJ$4,MAX(CJ$1:CJ567)+1,"")</f>
        <v/>
      </c>
      <c r="CK568" s="6" t="str">
        <f>IF($W568=CK$4,MAX(CK$1:CK567)+1,"")</f>
        <v/>
      </c>
      <c r="CL568" s="6" t="str">
        <f>IF($W568=CL$4,MAX(CL$1:CL567)+1,"")</f>
        <v/>
      </c>
      <c r="CM568" s="6" t="str">
        <f>IF($W568=CM$4,MAX(CM$1:CM567)+1,"")</f>
        <v/>
      </c>
      <c r="CN568" s="6" t="str">
        <f>IF($W568=CN$4,MAX(CN$1:CN567)+1,"")</f>
        <v/>
      </c>
      <c r="CO568" s="6" t="str">
        <f>IF($W568=CO$4,MAX(CO$1:CO567)+1,"")</f>
        <v/>
      </c>
      <c r="CP568" s="6" t="str">
        <f>IF($W568=CP$4,MAX(CP$1:CP567)+1,"")</f>
        <v/>
      </c>
      <c r="CQ568" s="6" t="str">
        <f>IF($W568=CQ$4,MAX(CQ$1:CQ567)+1,"")</f>
        <v/>
      </c>
      <c r="CR568" s="6" t="str">
        <f>IF($W568=CR$4,MAX(CR$1:CR567)+1,"")</f>
        <v/>
      </c>
      <c r="CS568" s="6" t="str">
        <f>IF($W568=CS$4,MAX(CS$1:CS567)+1,"")</f>
        <v/>
      </c>
      <c r="CT568" s="5">
        <f t="shared" si="125"/>
        <v>8</v>
      </c>
      <c r="CU568" s="6" t="str">
        <f t="shared" si="126"/>
        <v>1709901798509</v>
      </c>
      <c r="CV568" s="5" t="str">
        <f t="shared" si="127"/>
        <v>นาย</v>
      </c>
      <c r="CW568" s="5" t="str" cm="1">
        <f t="array" ref="CW568">RIGHT(F568,MIN(LEN(SUBSTITUTE(F568,รายชื่อนักเรียนแยกห้อง!$AD$5:$AD$8,""))))</f>
        <v>พีรดนย์</v>
      </c>
      <c r="CX568" s="6">
        <f t="shared" si="128"/>
        <v>0</v>
      </c>
      <c r="CY568" s="6" t="str">
        <f t="shared" si="129"/>
        <v/>
      </c>
      <c r="CZ568" s="5" t="str">
        <f t="shared" si="130"/>
        <v>มัธยมศึกษาปีที่ 4/3-0</v>
      </c>
      <c r="DA568" s="5" t="str">
        <f t="shared" si="131"/>
        <v>มัธยมศึกษาปีที่ 4/3-</v>
      </c>
      <c r="DB568" s="6" t="s">
        <v>2939</v>
      </c>
      <c r="DC568" s="6" t="str">
        <f>IF(DB568="วิทย์-คณิต (เตรียมวิศวะ)",MAX($DC$1:DC567)+1,"")</f>
        <v/>
      </c>
      <c r="DD568" s="6" t="str">
        <f>IF(DB568="วิทย์-คณิต (วิทยาศาสตร์สุขภาพ)",MAX($DD$1:DD567)+1,"")</f>
        <v/>
      </c>
      <c r="DE568" s="6">
        <f>IF(DB568="ศิลป์การจัดการธุรกิจการค้าสมัยใหม่",MAX($DE$1:DE567)+1,"")</f>
        <v>32</v>
      </c>
      <c r="DF568" s="6" t="str">
        <f>IF(DB568="ศิลป์ภาษาจีนเพื่อธุรกิจ 4.0",MAX($DF$1:DF567)+1,"")</f>
        <v/>
      </c>
      <c r="DG568" s="6" t="str">
        <f>IF(DB568="ศิลป์ภาษาอังกฤษเพื่อการสื่อสารธุรกิจ",MAX($DG$1:DG567)+1,"")</f>
        <v/>
      </c>
      <c r="DH568" s="6" t="str">
        <f>IF(DB568="นวัตกรรมการจัดการเกษตร",MAX($DH$1:DH567)+1,"")</f>
        <v/>
      </c>
      <c r="DI568" s="5">
        <f t="shared" si="132"/>
        <v>32</v>
      </c>
      <c r="DJ568" s="5" t="str">
        <f t="shared" si="133"/>
        <v>มัธยมศึกษาปีที่ 4/3-8</v>
      </c>
      <c r="DK568" s="5" t="str">
        <f t="shared" si="134"/>
        <v>ศิลป์การจัดการธุรกิจการค้าสมัยใหม่-32</v>
      </c>
      <c r="DL568" s="5" t="str">
        <f t="shared" si="135"/>
        <v>มัธยมศึกษาปีที่ 4</v>
      </c>
    </row>
    <row r="569" spans="1:116">
      <c r="A569" s="5" t="str">
        <f t="shared" si="136"/>
        <v>มัธยมศึกษาปีที่ 4/3-9</v>
      </c>
      <c r="B569" s="5" t="str">
        <f t="shared" si="122"/>
        <v>-0</v>
      </c>
      <c r="C569" s="5" t="str">
        <f t="shared" si="123"/>
        <v>ศิลป์การจัดการธุรกิจการค้าสมัยใหม่-33</v>
      </c>
      <c r="D569" s="8">
        <v>9</v>
      </c>
      <c r="E569" s="9" t="s">
        <v>1360</v>
      </c>
      <c r="F569" s="3" t="s">
        <v>2221</v>
      </c>
      <c r="G569" s="3" t="s">
        <v>1361</v>
      </c>
      <c r="H569" s="11">
        <v>1</v>
      </c>
      <c r="I569" s="11">
        <v>7</v>
      </c>
      <c r="J569" s="11">
        <v>0</v>
      </c>
      <c r="K569" s="11">
        <v>9</v>
      </c>
      <c r="L569" s="11">
        <v>9</v>
      </c>
      <c r="M569" s="11">
        <v>0</v>
      </c>
      <c r="N569" s="11">
        <v>1</v>
      </c>
      <c r="O569" s="11">
        <v>7</v>
      </c>
      <c r="P569" s="11">
        <v>8</v>
      </c>
      <c r="Q569" s="11">
        <v>8</v>
      </c>
      <c r="R569" s="11">
        <v>8</v>
      </c>
      <c r="S569" s="11">
        <v>6</v>
      </c>
      <c r="T569" s="11">
        <v>4</v>
      </c>
      <c r="U569" s="11" t="s">
        <v>311</v>
      </c>
      <c r="W569" s="6" t="str">
        <f>IF(X569="","",IF(X569=รายชื่อชมรม!$B$33,รายชื่อชมรม!$A$33,IF(X569=รายชื่อชมรม!$B$34,รายชื่อชมรม!$A$34,IF(X569=รายชื่อชมรม!$B$35,รายชื่อชมรม!$A$35,IF(X569=รายชื่อชมรม!$B$36,รายชื่อชมรม!$A$36,IF(X569=รายชื่อชมรม!$B$37,รายชื่อชมรม!$A$37,IF(X569=รายชื่อชมรม!$B$38,รายชื่อชมรม!$A$38,IF(X569=รายชื่อชมรม!$B$39,รายชื่อชมรม!$A$39,IF(X569=รายชื่อชมรม!$B$40,รายชื่อชมรม!$A$40,IF(X569=รายชื่อชมรม!$B$41,รายชื่อชมรม!$A$41,IF(X569=รายชื่อชมรม!$B$42,รายชื่อชมรม!$A$42,"-")))))))))))</f>
        <v/>
      </c>
      <c r="Y569" s="6" t="str">
        <f>IF(W569=0,"",IF(W569="-","",IF(W569="","",VLOOKUP(W569,รายชื่อชมรม!$A$3:$F$83,3,FALSE))))</f>
        <v/>
      </c>
      <c r="Z569" s="6" t="str">
        <f>IF(Y569=$Z$4,MAX(Z$1:$Z568)+1,"")</f>
        <v/>
      </c>
      <c r="AA569" s="6" t="str">
        <f>IF($Y569=AA$4,MAX(AA$1:AA568)+1,"")</f>
        <v/>
      </c>
      <c r="AB569" s="6" t="str">
        <f>IF($Y569=AB$4,MAX(AB$1:AB568)+1,"")</f>
        <v/>
      </c>
      <c r="AC569" s="6" t="str">
        <f>IF($Y569=AC$4,MAX(AC$1:AC568)+1,"")</f>
        <v/>
      </c>
      <c r="AD569" s="6" t="str">
        <f>IF($Y569=AD$4,MAX(AD$1:AD568)+1,"")</f>
        <v/>
      </c>
      <c r="AE569" s="6" t="str">
        <f>IF($Y569=AE$4,MAX(AE$1:AE568)+1,"")</f>
        <v/>
      </c>
      <c r="AF569" s="6" t="str">
        <f>IF($Y569=AF$4,MAX(AF$1:AF568)+1,"")</f>
        <v/>
      </c>
      <c r="AG569" s="6" t="str">
        <f>IF($Y569=AG$4,MAX(AG$1:AG568)+1,"")</f>
        <v/>
      </c>
      <c r="AH569" s="6" t="str">
        <f>IF($Y569=AH$4,MAX(AH$1:AH568)+1,"")</f>
        <v/>
      </c>
      <c r="AI569" s="5">
        <f t="shared" si="124"/>
        <v>0</v>
      </c>
      <c r="AK569" s="6" t="str">
        <f>IF($W569=AK$4,MAX(AK$1:AK568)+1,"")</f>
        <v/>
      </c>
      <c r="AL569" s="6" t="str">
        <f>IF($W569=AL$4,MAX(AL$1:AL568)+1,"")</f>
        <v/>
      </c>
      <c r="AM569" s="6" t="str">
        <f>IF($W569=AM$4,MAX(AM$1:AM568)+1,"")</f>
        <v/>
      </c>
      <c r="AN569" s="6" t="str">
        <f>IF($W569=AN$4,MAX(AN$1:AN568)+1,"")</f>
        <v/>
      </c>
      <c r="AO569" s="6" t="str">
        <f>IF($W569=AO$4,MAX(AO$1:AO568)+1,"")</f>
        <v/>
      </c>
      <c r="AP569" s="6" t="str">
        <f>IF($W569=AP$4,MAX(AP$1:AP568)+1,"")</f>
        <v/>
      </c>
      <c r="AQ569" s="6" t="str">
        <f>IF($W569=AQ$4,MAX(AQ$1:AQ568)+1,"")</f>
        <v/>
      </c>
      <c r="AR569" s="6" t="str">
        <f>IF($W569=AR$4,MAX(AR$1:AR568)+1,"")</f>
        <v/>
      </c>
      <c r="AS569" s="6" t="str">
        <f>IF($W569=AS$4,MAX(AS$1:AS568)+1,"")</f>
        <v/>
      </c>
      <c r="AT569" s="6" t="str">
        <f>IF($W569=AT$4,MAX(AT$1:AT568)+1,"")</f>
        <v/>
      </c>
      <c r="AU569" s="6" t="str">
        <f>IF($W569=AU$4,MAX(AU$1:AU568)+1,"")</f>
        <v/>
      </c>
      <c r="AV569" s="6" t="str">
        <f>IF($W569=AV$4,MAX(AV$1:AV568)+1,"")</f>
        <v/>
      </c>
      <c r="AW569" s="6" t="str">
        <f>IF($W569=AW$4,MAX(AW$1:AW568)+1,"")</f>
        <v/>
      </c>
      <c r="AX569" s="6" t="str">
        <f>IF($W569=AX$4,MAX(AX$1:AX568)+1,"")</f>
        <v/>
      </c>
      <c r="AY569" s="6" t="str">
        <f>IF($W569=AY$4,MAX(AY$1:AY568)+1,"")</f>
        <v/>
      </c>
      <c r="AZ569" s="6" t="str">
        <f>IF($W569=AZ$4,MAX(AZ$1:AZ568)+1,"")</f>
        <v/>
      </c>
      <c r="BA569" s="6" t="str">
        <f>IF($W569=BA$4,MAX(BA$1:BA568)+1,"")</f>
        <v/>
      </c>
      <c r="BB569" s="6" t="str">
        <f>IF($W569=BB$4,MAX(BB$1:BB568)+1,"")</f>
        <v/>
      </c>
      <c r="BC569" s="6" t="str">
        <f>IF($W569=BC$4,MAX(BC$1:BC568)+1,"")</f>
        <v/>
      </c>
      <c r="BD569" s="6" t="str">
        <f>IF($W569=BD$4,MAX(BD$1:BD568)+1,"")</f>
        <v/>
      </c>
      <c r="BE569" s="6" t="str">
        <f>IF($W569=BE$4,MAX(BE$1:BE568)+1,"")</f>
        <v/>
      </c>
      <c r="BF569" s="6" t="str">
        <f>IF($W569=BF$4,MAX(BF$1:BF568)+1,"")</f>
        <v/>
      </c>
      <c r="BG569" s="6" t="str">
        <f>IF($W569=BG$4,MAX(BG$1:BG568)+1,"")</f>
        <v/>
      </c>
      <c r="BH569" s="6" t="str">
        <f>IF($W569=BH$4,MAX(BH$1:BH568)+1,"")</f>
        <v/>
      </c>
      <c r="BI569" s="6" t="str">
        <f>IF($W569=BI$4,MAX(BI$1:BI568)+1,"")</f>
        <v/>
      </c>
      <c r="BJ569" s="6" t="str">
        <f>IF($W569=BJ$4,MAX(BJ$1:BJ568)+1,"")</f>
        <v/>
      </c>
      <c r="BK569" s="6" t="str">
        <f>IF($W569=BK$4,MAX(BK$1:BK568)+1,"")</f>
        <v/>
      </c>
      <c r="BL569" s="6" t="str">
        <f>IF($W569=BL$4,MAX(BL$1:BL568)+1,"")</f>
        <v/>
      </c>
      <c r="BM569" s="6" t="str">
        <f>IF($W569=BM$4,MAX(BM$1:BM568)+1,"")</f>
        <v/>
      </c>
      <c r="BN569" s="6" t="str">
        <f>IF($W569=BN$4,MAX(BN$1:BN568)+1,"")</f>
        <v/>
      </c>
      <c r="BO569" s="6" t="str">
        <f>IF($W569=BO$4,MAX(BO$1:BO568)+1,"")</f>
        <v/>
      </c>
      <c r="BP569" s="6" t="str">
        <f>IF($W569=BP$4,MAX(BP$1:BP568)+1,"")</f>
        <v/>
      </c>
      <c r="BQ569" s="6" t="str">
        <f>IF($W569=BQ$4,MAX(BQ$1:BQ568)+1,"")</f>
        <v/>
      </c>
      <c r="BR569" s="6" t="str">
        <f>IF($W569=BR$4,MAX(BR$1:BR568)+1,"")</f>
        <v/>
      </c>
      <c r="BS569" s="6" t="str">
        <f>IF($W569=BS$4,MAX(BS$1:BS568)+1,"")</f>
        <v/>
      </c>
      <c r="BT569" s="6" t="str">
        <f>IF($W569=BT$4,MAX(BT$1:BT568)+1,"")</f>
        <v/>
      </c>
      <c r="BU569" s="6" t="str">
        <f>IF($W569=BU$4,MAX(BU$1:BU568)+1,"")</f>
        <v/>
      </c>
      <c r="BV569" s="6" t="str">
        <f>IF($W569=BV$4,MAX(BV$1:BV568)+1,"")</f>
        <v/>
      </c>
      <c r="BW569" s="6" t="str">
        <f>IF($W569=BW$4,MAX(BW$1:BW568)+1,"")</f>
        <v/>
      </c>
      <c r="BX569" s="6" t="str">
        <f>IF($W569=BX$4,MAX(BX$1:BX568)+1,"")</f>
        <v/>
      </c>
      <c r="BY569" s="6" t="str">
        <f>IF($W569=BY$4,MAX(BY$1:BY568)+1,"")</f>
        <v/>
      </c>
      <c r="BZ569" s="6" t="str">
        <f>IF($W569=BZ$4,MAX(BZ$1:BZ568)+1,"")</f>
        <v/>
      </c>
      <c r="CA569" s="6" t="str">
        <f>IF($W569=CA$4,MAX(CA$1:CA568)+1,"")</f>
        <v/>
      </c>
      <c r="CB569" s="6" t="str">
        <f>IF($W569=CB$4,MAX(CB$1:CB568)+1,"")</f>
        <v/>
      </c>
      <c r="CC569" s="6" t="str">
        <f>IF($W569=CC$4,MAX(CC$1:CC568)+1,"")</f>
        <v/>
      </c>
      <c r="CD569" s="6" t="str">
        <f>IF($W569=CD$4,MAX(CD$1:CD568)+1,"")</f>
        <v/>
      </c>
      <c r="CE569" s="6" t="str">
        <f>IF($W569=CE$4,MAX(CE$1:CE568)+1,"")</f>
        <v/>
      </c>
      <c r="CF569" s="6" t="str">
        <f>IF($W569=CF$4,MAX(CF$1:CF568)+1,"")</f>
        <v/>
      </c>
      <c r="CG569" s="6" t="str">
        <f>IF($W569=CG$4,MAX(CG$1:CG568)+1,"")</f>
        <v/>
      </c>
      <c r="CH569" s="6" t="str">
        <f>IF($W569=CH$4,MAX(CH$1:CH568)+1,"")</f>
        <v/>
      </c>
      <c r="CI569" s="6" t="str">
        <f>IF($W569=CI$4,MAX(CI$1:CI568)+1,"")</f>
        <v/>
      </c>
      <c r="CJ569" s="6" t="str">
        <f>IF($W569=CJ$4,MAX(CJ$1:CJ568)+1,"")</f>
        <v/>
      </c>
      <c r="CK569" s="6" t="str">
        <f>IF($W569=CK$4,MAX(CK$1:CK568)+1,"")</f>
        <v/>
      </c>
      <c r="CL569" s="6" t="str">
        <f>IF($W569=CL$4,MAX(CL$1:CL568)+1,"")</f>
        <v/>
      </c>
      <c r="CM569" s="6" t="str">
        <f>IF($W569=CM$4,MAX(CM$1:CM568)+1,"")</f>
        <v/>
      </c>
      <c r="CN569" s="6" t="str">
        <f>IF($W569=CN$4,MAX(CN$1:CN568)+1,"")</f>
        <v/>
      </c>
      <c r="CO569" s="6" t="str">
        <f>IF($W569=CO$4,MAX(CO$1:CO568)+1,"")</f>
        <v/>
      </c>
      <c r="CP569" s="6" t="str">
        <f>IF($W569=CP$4,MAX(CP$1:CP568)+1,"")</f>
        <v/>
      </c>
      <c r="CQ569" s="6" t="str">
        <f>IF($W569=CQ$4,MAX(CQ$1:CQ568)+1,"")</f>
        <v/>
      </c>
      <c r="CR569" s="6" t="str">
        <f>IF($W569=CR$4,MAX(CR$1:CR568)+1,"")</f>
        <v/>
      </c>
      <c r="CS569" s="6" t="str">
        <f>IF($W569=CS$4,MAX(CS$1:CS568)+1,"")</f>
        <v/>
      </c>
      <c r="CT569" s="5">
        <f t="shared" si="125"/>
        <v>0</v>
      </c>
      <c r="CU569" s="6" t="str">
        <f t="shared" si="126"/>
        <v>1709901788864</v>
      </c>
      <c r="CV569" s="5" t="str">
        <f t="shared" si="127"/>
        <v>นาย</v>
      </c>
      <c r="CW569" s="5" t="str" cm="1">
        <f t="array" ref="CW569">RIGHT(F569,MIN(LEN(SUBSTITUTE(F569,รายชื่อนักเรียนแยกห้อง!$AD$5:$AD$8,""))))</f>
        <v xml:space="preserve">ศุภัช </v>
      </c>
      <c r="CX569" s="6">
        <f t="shared" si="128"/>
        <v>0</v>
      </c>
      <c r="CY569" s="6" t="str">
        <f t="shared" si="129"/>
        <v/>
      </c>
      <c r="CZ569" s="5" t="str">
        <f t="shared" si="130"/>
        <v>มัธยมศึกษาปีที่ 4/3-0</v>
      </c>
      <c r="DA569" s="5" t="str">
        <f t="shared" si="131"/>
        <v>มัธยมศึกษาปีที่ 4/3-</v>
      </c>
      <c r="DB569" s="6" t="s">
        <v>2939</v>
      </c>
      <c r="DC569" s="6" t="str">
        <f>IF(DB569="วิทย์-คณิต (เตรียมวิศวะ)",MAX($DC$1:DC568)+1,"")</f>
        <v/>
      </c>
      <c r="DD569" s="6" t="str">
        <f>IF(DB569="วิทย์-คณิต (วิทยาศาสตร์สุขภาพ)",MAX($DD$1:DD568)+1,"")</f>
        <v/>
      </c>
      <c r="DE569" s="6">
        <f>IF(DB569="ศิลป์การจัดการธุรกิจการค้าสมัยใหม่",MAX($DE$1:DE568)+1,"")</f>
        <v>33</v>
      </c>
      <c r="DF569" s="6" t="str">
        <f>IF(DB569="ศิลป์ภาษาจีนเพื่อธุรกิจ 4.0",MAX($DF$1:DF568)+1,"")</f>
        <v/>
      </c>
      <c r="DG569" s="6" t="str">
        <f>IF(DB569="ศิลป์ภาษาอังกฤษเพื่อการสื่อสารธุรกิจ",MAX($DG$1:DG568)+1,"")</f>
        <v/>
      </c>
      <c r="DH569" s="6" t="str">
        <f>IF(DB569="นวัตกรรมการจัดการเกษตร",MAX($DH$1:DH568)+1,"")</f>
        <v/>
      </c>
      <c r="DI569" s="5">
        <f t="shared" si="132"/>
        <v>33</v>
      </c>
      <c r="DJ569" s="5" t="str">
        <f t="shared" si="133"/>
        <v>มัธยมศึกษาปีที่ 4/3-9</v>
      </c>
      <c r="DK569" s="5" t="str">
        <f t="shared" si="134"/>
        <v>ศิลป์การจัดการธุรกิจการค้าสมัยใหม่-33</v>
      </c>
      <c r="DL569" s="5" t="str">
        <f t="shared" si="135"/>
        <v>มัธยมศึกษาปีที่ 4</v>
      </c>
    </row>
    <row r="570" spans="1:116">
      <c r="A570" s="5" t="str">
        <f t="shared" si="136"/>
        <v>มัธยมศึกษาปีที่ 4/3-10</v>
      </c>
      <c r="B570" s="5" t="str">
        <f t="shared" si="122"/>
        <v>ช68406-9</v>
      </c>
      <c r="C570" s="5" t="str">
        <f t="shared" si="123"/>
        <v>ศิลป์การจัดการธุรกิจการค้าสมัยใหม่-34</v>
      </c>
      <c r="D570" s="8">
        <v>10</v>
      </c>
      <c r="E570" s="9" t="s">
        <v>1313</v>
      </c>
      <c r="F570" s="3" t="s">
        <v>569</v>
      </c>
      <c r="G570" s="3" t="s">
        <v>1315</v>
      </c>
      <c r="H570" s="11">
        <v>1</v>
      </c>
      <c r="I570" s="11">
        <v>7</v>
      </c>
      <c r="J570" s="11">
        <v>0</v>
      </c>
      <c r="K570" s="11">
        <v>9</v>
      </c>
      <c r="L570" s="11">
        <v>9</v>
      </c>
      <c r="M570" s="11">
        <v>0</v>
      </c>
      <c r="N570" s="11">
        <v>1</v>
      </c>
      <c r="O570" s="11">
        <v>8</v>
      </c>
      <c r="P570" s="11">
        <v>2</v>
      </c>
      <c r="Q570" s="11">
        <v>8</v>
      </c>
      <c r="R570" s="11">
        <v>6</v>
      </c>
      <c r="S570" s="11">
        <v>8</v>
      </c>
      <c r="T570" s="11">
        <v>8</v>
      </c>
      <c r="U570" s="11" t="s">
        <v>311</v>
      </c>
      <c r="W570" s="6" t="str">
        <f>IF(X570="","",IF(X570=รายชื่อชมรม!$B$33,รายชื่อชมรม!$A$33,IF(X570=รายชื่อชมรม!$B$34,รายชื่อชมรม!$A$34,IF(X570=รายชื่อชมรม!$B$35,รายชื่อชมรม!$A$35,IF(X570=รายชื่อชมรม!$B$36,รายชื่อชมรม!$A$36,IF(X570=รายชื่อชมรม!$B$37,รายชื่อชมรม!$A$37,IF(X570=รายชื่อชมรม!$B$38,รายชื่อชมรม!$A$38,IF(X570=รายชื่อชมรม!$B$39,รายชื่อชมรม!$A$39,IF(X570=รายชื่อชมรม!$B$40,รายชื่อชมรม!$A$40,IF(X570=รายชื่อชมรม!$B$41,รายชื่อชมรม!$A$41,IF(X570=รายชื่อชมรม!$B$42,รายชื่อชมรม!$A$42,"-")))))))))))</f>
        <v>ช68406</v>
      </c>
      <c r="X570" s="6" t="s">
        <v>2330</v>
      </c>
      <c r="Y570" s="6" t="str">
        <f>IF(W570=0,"",IF(W570="-","",IF(W570="","",VLOOKUP(W570,รายชื่อชมรม!$A$3:$F$83,3,FALSE))))</f>
        <v>นายณัฐกฤตา  โต้เคีย</v>
      </c>
      <c r="Z570" s="6" t="str">
        <f>IF(Y570=$Z$4,MAX(Z$1:$Z569)+1,"")</f>
        <v/>
      </c>
      <c r="AA570" s="6" t="str">
        <f>IF($Y570=AA$4,MAX(AA$1:AA569)+1,"")</f>
        <v/>
      </c>
      <c r="AB570" s="6" t="str">
        <f>IF($Y570=AB$4,MAX(AB$1:AB569)+1,"")</f>
        <v/>
      </c>
      <c r="AC570" s="6" t="str">
        <f>IF($Y570=AC$4,MAX(AC$1:AC569)+1,"")</f>
        <v/>
      </c>
      <c r="AD570" s="6" t="str">
        <f>IF($Y570=AD$4,MAX(AD$1:AD569)+1,"")</f>
        <v/>
      </c>
      <c r="AE570" s="6" t="str">
        <f>IF($Y570=AE$4,MAX(AE$1:AE569)+1,"")</f>
        <v/>
      </c>
      <c r="AF570" s="6" t="str">
        <f>IF($Y570=AF$4,MAX(AF$1:AF569)+1,"")</f>
        <v/>
      </c>
      <c r="AG570" s="6" t="str">
        <f>IF($Y570=AG$4,MAX(AG$1:AG569)+1,"")</f>
        <v/>
      </c>
      <c r="AH570" s="6" t="str">
        <f>IF($Y570=AH$4,MAX(AH$1:AH569)+1,"")</f>
        <v/>
      </c>
      <c r="AI570" s="5">
        <f t="shared" si="124"/>
        <v>0</v>
      </c>
      <c r="AK570" s="6" t="str">
        <f>IF($W570=AK$4,MAX(AK$1:AK569)+1,"")</f>
        <v/>
      </c>
      <c r="AL570" s="6" t="str">
        <f>IF($W570=AL$4,MAX(AL$1:AL569)+1,"")</f>
        <v/>
      </c>
      <c r="AM570" s="6" t="str">
        <f>IF($W570=AM$4,MAX(AM$1:AM569)+1,"")</f>
        <v/>
      </c>
      <c r="AN570" s="6" t="str">
        <f>IF($W570=AN$4,MAX(AN$1:AN569)+1,"")</f>
        <v/>
      </c>
      <c r="AO570" s="6" t="str">
        <f>IF($W570=AO$4,MAX(AO$1:AO569)+1,"")</f>
        <v/>
      </c>
      <c r="AP570" s="6" t="str">
        <f>IF($W570=AP$4,MAX(AP$1:AP569)+1,"")</f>
        <v/>
      </c>
      <c r="AQ570" s="6" t="str">
        <f>IF($W570=AQ$4,MAX(AQ$1:AQ569)+1,"")</f>
        <v/>
      </c>
      <c r="AR570" s="6" t="str">
        <f>IF($W570=AR$4,MAX(AR$1:AR569)+1,"")</f>
        <v/>
      </c>
      <c r="AS570" s="6" t="str">
        <f>IF($W570=AS$4,MAX(AS$1:AS569)+1,"")</f>
        <v/>
      </c>
      <c r="AT570" s="6" t="str">
        <f>IF($W570=AT$4,MAX(AT$1:AT569)+1,"")</f>
        <v/>
      </c>
      <c r="AU570" s="6" t="str">
        <f>IF($W570=AU$4,MAX(AU$1:AU569)+1,"")</f>
        <v/>
      </c>
      <c r="AV570" s="6" t="str">
        <f>IF($W570=AV$4,MAX(AV$1:AV569)+1,"")</f>
        <v/>
      </c>
      <c r="AW570" s="6" t="str">
        <f>IF($W570=AW$4,MAX(AW$1:AW569)+1,"")</f>
        <v/>
      </c>
      <c r="AX570" s="6" t="str">
        <f>IF($W570=AX$4,MAX(AX$1:AX569)+1,"")</f>
        <v/>
      </c>
      <c r="AY570" s="6" t="str">
        <f>IF($W570=AY$4,MAX(AY$1:AY569)+1,"")</f>
        <v/>
      </c>
      <c r="AZ570" s="6" t="str">
        <f>IF($W570=AZ$4,MAX(AZ$1:AZ569)+1,"")</f>
        <v/>
      </c>
      <c r="BA570" s="6" t="str">
        <f>IF($W570=BA$4,MAX(BA$1:BA569)+1,"")</f>
        <v/>
      </c>
      <c r="BB570" s="6" t="str">
        <f>IF($W570=BB$4,MAX(BB$1:BB569)+1,"")</f>
        <v/>
      </c>
      <c r="BC570" s="6" t="str">
        <f>IF($W570=BC$4,MAX(BC$1:BC569)+1,"")</f>
        <v/>
      </c>
      <c r="BD570" s="6" t="str">
        <f>IF($W570=BD$4,MAX(BD$1:BD569)+1,"")</f>
        <v/>
      </c>
      <c r="BE570" s="6" t="str">
        <f>IF($W570=BE$4,MAX(BE$1:BE569)+1,"")</f>
        <v/>
      </c>
      <c r="BF570" s="6" t="str">
        <f>IF($W570=BF$4,MAX(BF$1:BF569)+1,"")</f>
        <v/>
      </c>
      <c r="BG570" s="6" t="str">
        <f>IF($W570=BG$4,MAX(BG$1:BG569)+1,"")</f>
        <v/>
      </c>
      <c r="BH570" s="6" t="str">
        <f>IF($W570=BH$4,MAX(BH$1:BH569)+1,"")</f>
        <v/>
      </c>
      <c r="BI570" s="6" t="str">
        <f>IF($W570=BI$4,MAX(BI$1:BI569)+1,"")</f>
        <v/>
      </c>
      <c r="BJ570" s="6" t="str">
        <f>IF($W570=BJ$4,MAX(BJ$1:BJ569)+1,"")</f>
        <v/>
      </c>
      <c r="BK570" s="6" t="str">
        <f>IF($W570=BK$4,MAX(BK$1:BK569)+1,"")</f>
        <v/>
      </c>
      <c r="BL570" s="6" t="str">
        <f>IF($W570=BL$4,MAX(BL$1:BL569)+1,"")</f>
        <v/>
      </c>
      <c r="BM570" s="6" t="str">
        <f>IF($W570=BM$4,MAX(BM$1:BM569)+1,"")</f>
        <v/>
      </c>
      <c r="BN570" s="6" t="str">
        <f>IF($W570=BN$4,MAX(BN$1:BN569)+1,"")</f>
        <v/>
      </c>
      <c r="BO570" s="6" t="str">
        <f>IF($W570=BO$4,MAX(BO$1:BO569)+1,"")</f>
        <v/>
      </c>
      <c r="BP570" s="6" t="str">
        <f>IF($W570=BP$4,MAX(BP$1:BP569)+1,"")</f>
        <v/>
      </c>
      <c r="BQ570" s="6" t="str">
        <f>IF($W570=BQ$4,MAX(BQ$1:BQ569)+1,"")</f>
        <v/>
      </c>
      <c r="BR570" s="6" t="str">
        <f>IF($W570=BR$4,MAX(BR$1:BR569)+1,"")</f>
        <v/>
      </c>
      <c r="BS570" s="6" t="str">
        <f>IF($W570=BS$4,MAX(BS$1:BS569)+1,"")</f>
        <v/>
      </c>
      <c r="BT570" s="6" t="str">
        <f>IF($W570=BT$4,MAX(BT$1:BT569)+1,"")</f>
        <v/>
      </c>
      <c r="BU570" s="6">
        <f>IF($W570=BU$4,MAX(BU$1:BU569)+1,"")</f>
        <v>9</v>
      </c>
      <c r="BV570" s="6" t="str">
        <f>IF($W570=BV$4,MAX(BV$1:BV569)+1,"")</f>
        <v/>
      </c>
      <c r="BW570" s="6" t="str">
        <f>IF($W570=BW$4,MAX(BW$1:BW569)+1,"")</f>
        <v/>
      </c>
      <c r="BX570" s="6" t="str">
        <f>IF($W570=BX$4,MAX(BX$1:BX569)+1,"")</f>
        <v/>
      </c>
      <c r="BY570" s="6" t="str">
        <f>IF($W570=BY$4,MAX(BY$1:BY569)+1,"")</f>
        <v/>
      </c>
      <c r="BZ570" s="6" t="str">
        <f>IF($W570=BZ$4,MAX(BZ$1:BZ569)+1,"")</f>
        <v/>
      </c>
      <c r="CA570" s="6" t="str">
        <f>IF($W570=CA$4,MAX(CA$1:CA569)+1,"")</f>
        <v/>
      </c>
      <c r="CB570" s="6" t="str">
        <f>IF($W570=CB$4,MAX(CB$1:CB569)+1,"")</f>
        <v/>
      </c>
      <c r="CC570" s="6" t="str">
        <f>IF($W570=CC$4,MAX(CC$1:CC569)+1,"")</f>
        <v/>
      </c>
      <c r="CD570" s="6" t="str">
        <f>IF($W570=CD$4,MAX(CD$1:CD569)+1,"")</f>
        <v/>
      </c>
      <c r="CE570" s="6" t="str">
        <f>IF($W570=CE$4,MAX(CE$1:CE569)+1,"")</f>
        <v/>
      </c>
      <c r="CF570" s="6" t="str">
        <f>IF($W570=CF$4,MAX(CF$1:CF569)+1,"")</f>
        <v/>
      </c>
      <c r="CG570" s="6" t="str">
        <f>IF($W570=CG$4,MAX(CG$1:CG569)+1,"")</f>
        <v/>
      </c>
      <c r="CH570" s="6" t="str">
        <f>IF($W570=CH$4,MAX(CH$1:CH569)+1,"")</f>
        <v/>
      </c>
      <c r="CI570" s="6" t="str">
        <f>IF($W570=CI$4,MAX(CI$1:CI569)+1,"")</f>
        <v/>
      </c>
      <c r="CJ570" s="6" t="str">
        <f>IF($W570=CJ$4,MAX(CJ$1:CJ569)+1,"")</f>
        <v/>
      </c>
      <c r="CK570" s="6" t="str">
        <f>IF($W570=CK$4,MAX(CK$1:CK569)+1,"")</f>
        <v/>
      </c>
      <c r="CL570" s="6" t="str">
        <f>IF($W570=CL$4,MAX(CL$1:CL569)+1,"")</f>
        <v/>
      </c>
      <c r="CM570" s="6" t="str">
        <f>IF($W570=CM$4,MAX(CM$1:CM569)+1,"")</f>
        <v/>
      </c>
      <c r="CN570" s="6" t="str">
        <f>IF($W570=CN$4,MAX(CN$1:CN569)+1,"")</f>
        <v/>
      </c>
      <c r="CO570" s="6" t="str">
        <f>IF($W570=CO$4,MAX(CO$1:CO569)+1,"")</f>
        <v/>
      </c>
      <c r="CP570" s="6" t="str">
        <f>IF($W570=CP$4,MAX(CP$1:CP569)+1,"")</f>
        <v/>
      </c>
      <c r="CQ570" s="6" t="str">
        <f>IF($W570=CQ$4,MAX(CQ$1:CQ569)+1,"")</f>
        <v/>
      </c>
      <c r="CR570" s="6" t="str">
        <f>IF($W570=CR$4,MAX(CR$1:CR569)+1,"")</f>
        <v/>
      </c>
      <c r="CS570" s="6" t="str">
        <f>IF($W570=CS$4,MAX(CS$1:CS569)+1,"")</f>
        <v/>
      </c>
      <c r="CT570" s="5">
        <f t="shared" si="125"/>
        <v>9</v>
      </c>
      <c r="CU570" s="6" t="str">
        <f t="shared" si="126"/>
        <v>1709901828688</v>
      </c>
      <c r="CV570" s="5" t="str">
        <f t="shared" si="127"/>
        <v>นาย</v>
      </c>
      <c r="CW570" s="5" t="str" cm="1">
        <f t="array" ref="CW570">RIGHT(F570,MIN(LEN(SUBSTITUTE(F570,รายชื่อนักเรียนแยกห้อง!$AD$5:$AD$8,""))))</f>
        <v>ธนศักดิ์</v>
      </c>
      <c r="CX570" s="6">
        <f t="shared" si="128"/>
        <v>0</v>
      </c>
      <c r="CY570" s="6" t="str">
        <f t="shared" si="129"/>
        <v/>
      </c>
      <c r="CZ570" s="5" t="str">
        <f t="shared" si="130"/>
        <v>มัธยมศึกษาปีที่ 4/3-0</v>
      </c>
      <c r="DA570" s="5" t="str">
        <f t="shared" si="131"/>
        <v>มัธยมศึกษาปีที่ 4/3-</v>
      </c>
      <c r="DB570" s="6" t="s">
        <v>2939</v>
      </c>
      <c r="DC570" s="6" t="str">
        <f>IF(DB570="วิทย์-คณิต (เตรียมวิศวะ)",MAX($DC$1:DC569)+1,"")</f>
        <v/>
      </c>
      <c r="DD570" s="6" t="str">
        <f>IF(DB570="วิทย์-คณิต (วิทยาศาสตร์สุขภาพ)",MAX($DD$1:DD569)+1,"")</f>
        <v/>
      </c>
      <c r="DE570" s="6">
        <f>IF(DB570="ศิลป์การจัดการธุรกิจการค้าสมัยใหม่",MAX($DE$1:DE569)+1,"")</f>
        <v>34</v>
      </c>
      <c r="DF570" s="6" t="str">
        <f>IF(DB570="ศิลป์ภาษาจีนเพื่อธุรกิจ 4.0",MAX($DF$1:DF569)+1,"")</f>
        <v/>
      </c>
      <c r="DG570" s="6" t="str">
        <f>IF(DB570="ศิลป์ภาษาอังกฤษเพื่อการสื่อสารธุรกิจ",MAX($DG$1:DG569)+1,"")</f>
        <v/>
      </c>
      <c r="DH570" s="6" t="str">
        <f>IF(DB570="นวัตกรรมการจัดการเกษตร",MAX($DH$1:DH569)+1,"")</f>
        <v/>
      </c>
      <c r="DI570" s="5">
        <f t="shared" si="132"/>
        <v>34</v>
      </c>
      <c r="DJ570" s="5" t="str">
        <f t="shared" si="133"/>
        <v>มัธยมศึกษาปีที่ 4/3-10</v>
      </c>
      <c r="DK570" s="5" t="str">
        <f t="shared" si="134"/>
        <v>ศิลป์การจัดการธุรกิจการค้าสมัยใหม่-34</v>
      </c>
      <c r="DL570" s="5" t="str">
        <f t="shared" si="135"/>
        <v>มัธยมศึกษาปีที่ 4</v>
      </c>
    </row>
    <row r="571" spans="1:116">
      <c r="A571" s="5" t="str">
        <f t="shared" si="136"/>
        <v>มัธยมศึกษาปีที่ 4/3-11</v>
      </c>
      <c r="B571" s="5" t="str">
        <f t="shared" si="122"/>
        <v>ช68404-9</v>
      </c>
      <c r="C571" s="5" t="str">
        <f t="shared" si="123"/>
        <v>นวัตกรรมการจัดการเกษตร-6</v>
      </c>
      <c r="D571" s="8">
        <v>11</v>
      </c>
      <c r="E571" s="9" t="s">
        <v>1362</v>
      </c>
      <c r="F571" s="3" t="s">
        <v>2222</v>
      </c>
      <c r="G571" s="3" t="s">
        <v>1363</v>
      </c>
      <c r="H571" s="11">
        <v>1</v>
      </c>
      <c r="I571" s="11">
        <v>7</v>
      </c>
      <c r="J571" s="11">
        <v>0</v>
      </c>
      <c r="K571" s="11">
        <v>9</v>
      </c>
      <c r="L571" s="11">
        <v>9</v>
      </c>
      <c r="M571" s="11">
        <v>0</v>
      </c>
      <c r="N571" s="11">
        <v>1</v>
      </c>
      <c r="O571" s="11">
        <v>8</v>
      </c>
      <c r="P571" s="11">
        <v>0</v>
      </c>
      <c r="Q571" s="11">
        <v>2</v>
      </c>
      <c r="R571" s="11">
        <v>2</v>
      </c>
      <c r="S571" s="11">
        <v>4</v>
      </c>
      <c r="T571" s="11">
        <v>7</v>
      </c>
      <c r="U571" s="11" t="s">
        <v>311</v>
      </c>
      <c r="W571" s="6" t="str">
        <f>IF(X571="","",IF(X571=รายชื่อชมรม!$B$33,รายชื่อชมรม!$A$33,IF(X571=รายชื่อชมรม!$B$34,รายชื่อชมรม!$A$34,IF(X571=รายชื่อชมรม!$B$35,รายชื่อชมรม!$A$35,IF(X571=รายชื่อชมรม!$B$36,รายชื่อชมรม!$A$36,IF(X571=รายชื่อชมรม!$B$37,รายชื่อชมรม!$A$37,IF(X571=รายชื่อชมรม!$B$38,รายชื่อชมรม!$A$38,IF(X571=รายชื่อชมรม!$B$39,รายชื่อชมรม!$A$39,IF(X571=รายชื่อชมรม!$B$40,รายชื่อชมรม!$A$40,IF(X571=รายชื่อชมรม!$B$41,รายชื่อชมรม!$A$41,IF(X571=รายชื่อชมรม!$B$42,รายชื่อชมรม!$A$42,"-")))))))))))</f>
        <v>ช68404</v>
      </c>
      <c r="X571" s="6" t="s">
        <v>2314</v>
      </c>
      <c r="Y571" s="6" t="str">
        <f>IF(W571=0,"",IF(W571="-","",IF(W571="","",VLOOKUP(W571,รายชื่อชมรม!$A$3:$F$83,3,FALSE))))</f>
        <v>นายชัยวัฒน์  กตัญญตาพงษ์</v>
      </c>
      <c r="Z571" s="6" t="str">
        <f>IF(Y571=$Z$4,MAX(Z$1:$Z570)+1,"")</f>
        <v/>
      </c>
      <c r="AA571" s="6" t="str">
        <f>IF($Y571=AA$4,MAX(AA$1:AA570)+1,"")</f>
        <v/>
      </c>
      <c r="AB571" s="6" t="str">
        <f>IF($Y571=AB$4,MAX(AB$1:AB570)+1,"")</f>
        <v/>
      </c>
      <c r="AC571" s="6" t="str">
        <f>IF($Y571=AC$4,MAX(AC$1:AC570)+1,"")</f>
        <v/>
      </c>
      <c r="AD571" s="6" t="str">
        <f>IF($Y571=AD$4,MAX(AD$1:AD570)+1,"")</f>
        <v/>
      </c>
      <c r="AE571" s="6" t="str">
        <f>IF($Y571=AE$4,MAX(AE$1:AE570)+1,"")</f>
        <v/>
      </c>
      <c r="AF571" s="6" t="str">
        <f>IF($Y571=AF$4,MAX(AF$1:AF570)+1,"")</f>
        <v/>
      </c>
      <c r="AG571" s="6" t="str">
        <f>IF($Y571=AG$4,MAX(AG$1:AG570)+1,"")</f>
        <v/>
      </c>
      <c r="AH571" s="6" t="str">
        <f>IF($Y571=AH$4,MAX(AH$1:AH570)+1,"")</f>
        <v/>
      </c>
      <c r="AI571" s="5">
        <f t="shared" si="124"/>
        <v>0</v>
      </c>
      <c r="AK571" s="6" t="str">
        <f>IF($W571=AK$4,MAX(AK$1:AK570)+1,"")</f>
        <v/>
      </c>
      <c r="AL571" s="6" t="str">
        <f>IF($W571=AL$4,MAX(AL$1:AL570)+1,"")</f>
        <v/>
      </c>
      <c r="AM571" s="6" t="str">
        <f>IF($W571=AM$4,MAX(AM$1:AM570)+1,"")</f>
        <v/>
      </c>
      <c r="AN571" s="6" t="str">
        <f>IF($W571=AN$4,MAX(AN$1:AN570)+1,"")</f>
        <v/>
      </c>
      <c r="AO571" s="6" t="str">
        <f>IF($W571=AO$4,MAX(AO$1:AO570)+1,"")</f>
        <v/>
      </c>
      <c r="AP571" s="6" t="str">
        <f>IF($W571=AP$4,MAX(AP$1:AP570)+1,"")</f>
        <v/>
      </c>
      <c r="AQ571" s="6" t="str">
        <f>IF($W571=AQ$4,MAX(AQ$1:AQ570)+1,"")</f>
        <v/>
      </c>
      <c r="AR571" s="6" t="str">
        <f>IF($W571=AR$4,MAX(AR$1:AR570)+1,"")</f>
        <v/>
      </c>
      <c r="AS571" s="6" t="str">
        <f>IF($W571=AS$4,MAX(AS$1:AS570)+1,"")</f>
        <v/>
      </c>
      <c r="AT571" s="6" t="str">
        <f>IF($W571=AT$4,MAX(AT$1:AT570)+1,"")</f>
        <v/>
      </c>
      <c r="AU571" s="6" t="str">
        <f>IF($W571=AU$4,MAX(AU$1:AU570)+1,"")</f>
        <v/>
      </c>
      <c r="AV571" s="6" t="str">
        <f>IF($W571=AV$4,MAX(AV$1:AV570)+1,"")</f>
        <v/>
      </c>
      <c r="AW571" s="6" t="str">
        <f>IF($W571=AW$4,MAX(AW$1:AW570)+1,"")</f>
        <v/>
      </c>
      <c r="AX571" s="6" t="str">
        <f>IF($W571=AX$4,MAX(AX$1:AX570)+1,"")</f>
        <v/>
      </c>
      <c r="AY571" s="6" t="str">
        <f>IF($W571=AY$4,MAX(AY$1:AY570)+1,"")</f>
        <v/>
      </c>
      <c r="AZ571" s="6" t="str">
        <f>IF($W571=AZ$4,MAX(AZ$1:AZ570)+1,"")</f>
        <v/>
      </c>
      <c r="BA571" s="6" t="str">
        <f>IF($W571=BA$4,MAX(BA$1:BA570)+1,"")</f>
        <v/>
      </c>
      <c r="BB571" s="6" t="str">
        <f>IF($W571=BB$4,MAX(BB$1:BB570)+1,"")</f>
        <v/>
      </c>
      <c r="BC571" s="6" t="str">
        <f>IF($W571=BC$4,MAX(BC$1:BC570)+1,"")</f>
        <v/>
      </c>
      <c r="BD571" s="6" t="str">
        <f>IF($W571=BD$4,MAX(BD$1:BD570)+1,"")</f>
        <v/>
      </c>
      <c r="BE571" s="6" t="str">
        <f>IF($W571=BE$4,MAX(BE$1:BE570)+1,"")</f>
        <v/>
      </c>
      <c r="BF571" s="6" t="str">
        <f>IF($W571=BF$4,MAX(BF$1:BF570)+1,"")</f>
        <v/>
      </c>
      <c r="BG571" s="6" t="str">
        <f>IF($W571=BG$4,MAX(BG$1:BG570)+1,"")</f>
        <v/>
      </c>
      <c r="BH571" s="6" t="str">
        <f>IF($W571=BH$4,MAX(BH$1:BH570)+1,"")</f>
        <v/>
      </c>
      <c r="BI571" s="6" t="str">
        <f>IF($W571=BI$4,MAX(BI$1:BI570)+1,"")</f>
        <v/>
      </c>
      <c r="BJ571" s="6" t="str">
        <f>IF($W571=BJ$4,MAX(BJ$1:BJ570)+1,"")</f>
        <v/>
      </c>
      <c r="BK571" s="6" t="str">
        <f>IF($W571=BK$4,MAX(BK$1:BK570)+1,"")</f>
        <v/>
      </c>
      <c r="BL571" s="6" t="str">
        <f>IF($W571=BL$4,MAX(BL$1:BL570)+1,"")</f>
        <v/>
      </c>
      <c r="BM571" s="6" t="str">
        <f>IF($W571=BM$4,MAX(BM$1:BM570)+1,"")</f>
        <v/>
      </c>
      <c r="BN571" s="6" t="str">
        <f>IF($W571=BN$4,MAX(BN$1:BN570)+1,"")</f>
        <v/>
      </c>
      <c r="BO571" s="6" t="str">
        <f>IF($W571=BO$4,MAX(BO$1:BO570)+1,"")</f>
        <v/>
      </c>
      <c r="BP571" s="6" t="str">
        <f>IF($W571=BP$4,MAX(BP$1:BP570)+1,"")</f>
        <v/>
      </c>
      <c r="BQ571" s="6" t="str">
        <f>IF($W571=BQ$4,MAX(BQ$1:BQ570)+1,"")</f>
        <v/>
      </c>
      <c r="BR571" s="6" t="str">
        <f>IF($W571=BR$4,MAX(BR$1:BR570)+1,"")</f>
        <v/>
      </c>
      <c r="BS571" s="6">
        <f>IF($W571=BS$4,MAX(BS$1:BS570)+1,"")</f>
        <v>9</v>
      </c>
      <c r="BT571" s="6" t="str">
        <f>IF($W571=BT$4,MAX(BT$1:BT570)+1,"")</f>
        <v/>
      </c>
      <c r="BU571" s="6" t="str">
        <f>IF($W571=BU$4,MAX(BU$1:BU570)+1,"")</f>
        <v/>
      </c>
      <c r="BV571" s="6" t="str">
        <f>IF($W571=BV$4,MAX(BV$1:BV570)+1,"")</f>
        <v/>
      </c>
      <c r="BW571" s="6" t="str">
        <f>IF($W571=BW$4,MAX(BW$1:BW570)+1,"")</f>
        <v/>
      </c>
      <c r="BX571" s="6" t="str">
        <f>IF($W571=BX$4,MAX(BX$1:BX570)+1,"")</f>
        <v/>
      </c>
      <c r="BY571" s="6" t="str">
        <f>IF($W571=BY$4,MAX(BY$1:BY570)+1,"")</f>
        <v/>
      </c>
      <c r="BZ571" s="6" t="str">
        <f>IF($W571=BZ$4,MAX(BZ$1:BZ570)+1,"")</f>
        <v/>
      </c>
      <c r="CA571" s="6" t="str">
        <f>IF($W571=CA$4,MAX(CA$1:CA570)+1,"")</f>
        <v/>
      </c>
      <c r="CB571" s="6" t="str">
        <f>IF($W571=CB$4,MAX(CB$1:CB570)+1,"")</f>
        <v/>
      </c>
      <c r="CC571" s="6" t="str">
        <f>IF($W571=CC$4,MAX(CC$1:CC570)+1,"")</f>
        <v/>
      </c>
      <c r="CD571" s="6" t="str">
        <f>IF($W571=CD$4,MAX(CD$1:CD570)+1,"")</f>
        <v/>
      </c>
      <c r="CE571" s="6" t="str">
        <f>IF($W571=CE$4,MAX(CE$1:CE570)+1,"")</f>
        <v/>
      </c>
      <c r="CF571" s="6" t="str">
        <f>IF($W571=CF$4,MAX(CF$1:CF570)+1,"")</f>
        <v/>
      </c>
      <c r="CG571" s="6" t="str">
        <f>IF($W571=CG$4,MAX(CG$1:CG570)+1,"")</f>
        <v/>
      </c>
      <c r="CH571" s="6" t="str">
        <f>IF($W571=CH$4,MAX(CH$1:CH570)+1,"")</f>
        <v/>
      </c>
      <c r="CI571" s="6" t="str">
        <f>IF($W571=CI$4,MAX(CI$1:CI570)+1,"")</f>
        <v/>
      </c>
      <c r="CJ571" s="6" t="str">
        <f>IF($W571=CJ$4,MAX(CJ$1:CJ570)+1,"")</f>
        <v/>
      </c>
      <c r="CK571" s="6" t="str">
        <f>IF($W571=CK$4,MAX(CK$1:CK570)+1,"")</f>
        <v/>
      </c>
      <c r="CL571" s="6" t="str">
        <f>IF($W571=CL$4,MAX(CL$1:CL570)+1,"")</f>
        <v/>
      </c>
      <c r="CM571" s="6" t="str">
        <f>IF($W571=CM$4,MAX(CM$1:CM570)+1,"")</f>
        <v/>
      </c>
      <c r="CN571" s="6" t="str">
        <f>IF($W571=CN$4,MAX(CN$1:CN570)+1,"")</f>
        <v/>
      </c>
      <c r="CO571" s="6" t="str">
        <f>IF($W571=CO$4,MAX(CO$1:CO570)+1,"")</f>
        <v/>
      </c>
      <c r="CP571" s="6" t="str">
        <f>IF($W571=CP$4,MAX(CP$1:CP570)+1,"")</f>
        <v/>
      </c>
      <c r="CQ571" s="6" t="str">
        <f>IF($W571=CQ$4,MAX(CQ$1:CQ570)+1,"")</f>
        <v/>
      </c>
      <c r="CR571" s="6" t="str">
        <f>IF($W571=CR$4,MAX(CR$1:CR570)+1,"")</f>
        <v/>
      </c>
      <c r="CS571" s="6" t="str">
        <f>IF($W571=CS$4,MAX(CS$1:CS570)+1,"")</f>
        <v/>
      </c>
      <c r="CT571" s="5">
        <f t="shared" si="125"/>
        <v>9</v>
      </c>
      <c r="CU571" s="6" t="str">
        <f t="shared" si="126"/>
        <v>1709901802247</v>
      </c>
      <c r="CV571" s="5" t="str">
        <f t="shared" si="127"/>
        <v>นาย</v>
      </c>
      <c r="CW571" s="5" t="str" cm="1">
        <f t="array" ref="CW571">RIGHT(F571,MIN(LEN(SUBSTITUTE(F571,รายชื่อนักเรียนแยกห้อง!$AD$5:$AD$8,""))))</f>
        <v>ปธานิน</v>
      </c>
      <c r="CX571" s="6">
        <f t="shared" si="128"/>
        <v>0</v>
      </c>
      <c r="CY571" s="6" t="str">
        <f t="shared" si="129"/>
        <v/>
      </c>
      <c r="CZ571" s="5" t="str">
        <f t="shared" si="130"/>
        <v>มัธยมศึกษาปีที่ 4/3-0</v>
      </c>
      <c r="DA571" s="5" t="str">
        <f t="shared" si="131"/>
        <v>มัธยมศึกษาปีที่ 4/3-</v>
      </c>
      <c r="DB571" s="6" t="s">
        <v>2937</v>
      </c>
      <c r="DC571" s="6" t="str">
        <f>IF(DB571="วิทย์-คณิต (เตรียมวิศวะ)",MAX($DC$1:DC570)+1,"")</f>
        <v/>
      </c>
      <c r="DD571" s="6" t="str">
        <f>IF(DB571="วิทย์-คณิต (วิทยาศาสตร์สุขภาพ)",MAX($DD$1:DD570)+1,"")</f>
        <v/>
      </c>
      <c r="DE571" s="6" t="str">
        <f>IF(DB571="ศิลป์การจัดการธุรกิจการค้าสมัยใหม่",MAX($DE$1:DE570)+1,"")</f>
        <v/>
      </c>
      <c r="DF571" s="6" t="str">
        <f>IF(DB571="ศิลป์ภาษาจีนเพื่อธุรกิจ 4.0",MAX($DF$1:DF570)+1,"")</f>
        <v/>
      </c>
      <c r="DG571" s="6" t="str">
        <f>IF(DB571="ศิลป์ภาษาอังกฤษเพื่อการสื่อสารธุรกิจ",MAX($DG$1:DG570)+1,"")</f>
        <v/>
      </c>
      <c r="DH571" s="6">
        <f>IF(DB571="นวัตกรรมการจัดการเกษตร",MAX($DH$1:DH570)+1,"")</f>
        <v>6</v>
      </c>
      <c r="DI571" s="5">
        <f t="shared" si="132"/>
        <v>6</v>
      </c>
      <c r="DJ571" s="5" t="str">
        <f t="shared" si="133"/>
        <v>มัธยมศึกษาปีที่ 4/3-11</v>
      </c>
      <c r="DK571" s="5" t="str">
        <f t="shared" si="134"/>
        <v>นวัตกรรมการจัดการเกษตร-6</v>
      </c>
      <c r="DL571" s="5" t="str">
        <f t="shared" si="135"/>
        <v>มัธยมศึกษาปีที่ 4</v>
      </c>
    </row>
    <row r="572" spans="1:116">
      <c r="A572" s="5" t="str">
        <f t="shared" si="136"/>
        <v>มัธยมศึกษาปีที่ 4/3-12</v>
      </c>
      <c r="B572" s="5" t="str">
        <f t="shared" si="122"/>
        <v>ช68404-10</v>
      </c>
      <c r="C572" s="5" t="str">
        <f t="shared" si="123"/>
        <v>ศิลป์การจัดการธุรกิจการค้าสมัยใหม่-35</v>
      </c>
      <c r="D572" s="8">
        <v>12</v>
      </c>
      <c r="E572" s="9" t="s">
        <v>1364</v>
      </c>
      <c r="F572" s="3" t="s">
        <v>2223</v>
      </c>
      <c r="G572" s="3" t="s">
        <v>1363</v>
      </c>
      <c r="H572" s="11">
        <v>1</v>
      </c>
      <c r="I572" s="11">
        <v>7</v>
      </c>
      <c r="J572" s="11">
        <v>0</v>
      </c>
      <c r="K572" s="11">
        <v>9</v>
      </c>
      <c r="L572" s="11">
        <v>9</v>
      </c>
      <c r="M572" s="11">
        <v>0</v>
      </c>
      <c r="N572" s="11">
        <v>1</v>
      </c>
      <c r="O572" s="11">
        <v>8</v>
      </c>
      <c r="P572" s="11">
        <v>0</v>
      </c>
      <c r="Q572" s="11">
        <v>2</v>
      </c>
      <c r="R572" s="11">
        <v>2</v>
      </c>
      <c r="S572" s="11">
        <v>7</v>
      </c>
      <c r="T572" s="11">
        <v>1</v>
      </c>
      <c r="U572" s="11" t="s">
        <v>311</v>
      </c>
      <c r="W572" s="6" t="str">
        <f>IF(X572="","",IF(X572=รายชื่อชมรม!$B$33,รายชื่อชมรม!$A$33,IF(X572=รายชื่อชมรม!$B$34,รายชื่อชมรม!$A$34,IF(X572=รายชื่อชมรม!$B$35,รายชื่อชมรม!$A$35,IF(X572=รายชื่อชมรม!$B$36,รายชื่อชมรม!$A$36,IF(X572=รายชื่อชมรม!$B$37,รายชื่อชมรม!$A$37,IF(X572=รายชื่อชมรม!$B$38,รายชื่อชมรม!$A$38,IF(X572=รายชื่อชมรม!$B$39,รายชื่อชมรม!$A$39,IF(X572=รายชื่อชมรม!$B$40,รายชื่อชมรม!$A$40,IF(X572=รายชื่อชมรม!$B$41,รายชื่อชมรม!$A$41,IF(X572=รายชื่อชมรม!$B$42,รายชื่อชมรม!$A$42,"-")))))))))))</f>
        <v>ช68404</v>
      </c>
      <c r="X572" s="6" t="s">
        <v>2314</v>
      </c>
      <c r="Y572" s="6" t="str">
        <f>IF(W572=0,"",IF(W572="-","",IF(W572="","",VLOOKUP(W572,รายชื่อชมรม!$A$3:$F$83,3,FALSE))))</f>
        <v>นายชัยวัฒน์  กตัญญตาพงษ์</v>
      </c>
      <c r="Z572" s="6" t="str">
        <f>IF(Y572=$Z$4,MAX(Z$1:$Z571)+1,"")</f>
        <v/>
      </c>
      <c r="AA572" s="6" t="str">
        <f>IF($Y572=AA$4,MAX(AA$1:AA571)+1,"")</f>
        <v/>
      </c>
      <c r="AB572" s="6" t="str">
        <f>IF($Y572=AB$4,MAX(AB$1:AB571)+1,"")</f>
        <v/>
      </c>
      <c r="AC572" s="6" t="str">
        <f>IF($Y572=AC$4,MAX(AC$1:AC571)+1,"")</f>
        <v/>
      </c>
      <c r="AD572" s="6" t="str">
        <f>IF($Y572=AD$4,MAX(AD$1:AD571)+1,"")</f>
        <v/>
      </c>
      <c r="AE572" s="6" t="str">
        <f>IF($Y572=AE$4,MAX(AE$1:AE571)+1,"")</f>
        <v/>
      </c>
      <c r="AF572" s="6" t="str">
        <f>IF($Y572=AF$4,MAX(AF$1:AF571)+1,"")</f>
        <v/>
      </c>
      <c r="AG572" s="6" t="str">
        <f>IF($Y572=AG$4,MAX(AG$1:AG571)+1,"")</f>
        <v/>
      </c>
      <c r="AH572" s="6" t="str">
        <f>IF($Y572=AH$4,MAX(AH$1:AH571)+1,"")</f>
        <v/>
      </c>
      <c r="AI572" s="5">
        <f t="shared" si="124"/>
        <v>0</v>
      </c>
      <c r="AK572" s="6" t="str">
        <f>IF($W572=AK$4,MAX(AK$1:AK571)+1,"")</f>
        <v/>
      </c>
      <c r="AL572" s="6" t="str">
        <f>IF($W572=AL$4,MAX(AL$1:AL571)+1,"")</f>
        <v/>
      </c>
      <c r="AM572" s="6" t="str">
        <f>IF($W572=AM$4,MAX(AM$1:AM571)+1,"")</f>
        <v/>
      </c>
      <c r="AN572" s="6" t="str">
        <f>IF($W572=AN$4,MAX(AN$1:AN571)+1,"")</f>
        <v/>
      </c>
      <c r="AO572" s="6" t="str">
        <f>IF($W572=AO$4,MAX(AO$1:AO571)+1,"")</f>
        <v/>
      </c>
      <c r="AP572" s="6" t="str">
        <f>IF($W572=AP$4,MAX(AP$1:AP571)+1,"")</f>
        <v/>
      </c>
      <c r="AQ572" s="6" t="str">
        <f>IF($W572=AQ$4,MAX(AQ$1:AQ571)+1,"")</f>
        <v/>
      </c>
      <c r="AR572" s="6" t="str">
        <f>IF($W572=AR$4,MAX(AR$1:AR571)+1,"")</f>
        <v/>
      </c>
      <c r="AS572" s="6" t="str">
        <f>IF($W572=AS$4,MAX(AS$1:AS571)+1,"")</f>
        <v/>
      </c>
      <c r="AT572" s="6" t="str">
        <f>IF($W572=AT$4,MAX(AT$1:AT571)+1,"")</f>
        <v/>
      </c>
      <c r="AU572" s="6" t="str">
        <f>IF($W572=AU$4,MAX(AU$1:AU571)+1,"")</f>
        <v/>
      </c>
      <c r="AV572" s="6" t="str">
        <f>IF($W572=AV$4,MAX(AV$1:AV571)+1,"")</f>
        <v/>
      </c>
      <c r="AW572" s="6" t="str">
        <f>IF($W572=AW$4,MAX(AW$1:AW571)+1,"")</f>
        <v/>
      </c>
      <c r="AX572" s="6" t="str">
        <f>IF($W572=AX$4,MAX(AX$1:AX571)+1,"")</f>
        <v/>
      </c>
      <c r="AY572" s="6" t="str">
        <f>IF($W572=AY$4,MAX(AY$1:AY571)+1,"")</f>
        <v/>
      </c>
      <c r="AZ572" s="6" t="str">
        <f>IF($W572=AZ$4,MAX(AZ$1:AZ571)+1,"")</f>
        <v/>
      </c>
      <c r="BA572" s="6" t="str">
        <f>IF($W572=BA$4,MAX(BA$1:BA571)+1,"")</f>
        <v/>
      </c>
      <c r="BB572" s="6" t="str">
        <f>IF($W572=BB$4,MAX(BB$1:BB571)+1,"")</f>
        <v/>
      </c>
      <c r="BC572" s="6" t="str">
        <f>IF($W572=BC$4,MAX(BC$1:BC571)+1,"")</f>
        <v/>
      </c>
      <c r="BD572" s="6" t="str">
        <f>IF($W572=BD$4,MAX(BD$1:BD571)+1,"")</f>
        <v/>
      </c>
      <c r="BE572" s="6" t="str">
        <f>IF($W572=BE$4,MAX(BE$1:BE571)+1,"")</f>
        <v/>
      </c>
      <c r="BF572" s="6" t="str">
        <f>IF($W572=BF$4,MAX(BF$1:BF571)+1,"")</f>
        <v/>
      </c>
      <c r="BG572" s="6" t="str">
        <f>IF($W572=BG$4,MAX(BG$1:BG571)+1,"")</f>
        <v/>
      </c>
      <c r="BH572" s="6" t="str">
        <f>IF($W572=BH$4,MAX(BH$1:BH571)+1,"")</f>
        <v/>
      </c>
      <c r="BI572" s="6" t="str">
        <f>IF($W572=BI$4,MAX(BI$1:BI571)+1,"")</f>
        <v/>
      </c>
      <c r="BJ572" s="6" t="str">
        <f>IF($W572=BJ$4,MAX(BJ$1:BJ571)+1,"")</f>
        <v/>
      </c>
      <c r="BK572" s="6" t="str">
        <f>IF($W572=BK$4,MAX(BK$1:BK571)+1,"")</f>
        <v/>
      </c>
      <c r="BL572" s="6" t="str">
        <f>IF($W572=BL$4,MAX(BL$1:BL571)+1,"")</f>
        <v/>
      </c>
      <c r="BM572" s="6" t="str">
        <f>IF($W572=BM$4,MAX(BM$1:BM571)+1,"")</f>
        <v/>
      </c>
      <c r="BN572" s="6" t="str">
        <f>IF($W572=BN$4,MAX(BN$1:BN571)+1,"")</f>
        <v/>
      </c>
      <c r="BO572" s="6" t="str">
        <f>IF($W572=BO$4,MAX(BO$1:BO571)+1,"")</f>
        <v/>
      </c>
      <c r="BP572" s="6" t="str">
        <f>IF($W572=BP$4,MAX(BP$1:BP571)+1,"")</f>
        <v/>
      </c>
      <c r="BQ572" s="6" t="str">
        <f>IF($W572=BQ$4,MAX(BQ$1:BQ571)+1,"")</f>
        <v/>
      </c>
      <c r="BR572" s="6" t="str">
        <f>IF($W572=BR$4,MAX(BR$1:BR571)+1,"")</f>
        <v/>
      </c>
      <c r="BS572" s="6">
        <f>IF($W572=BS$4,MAX(BS$1:BS571)+1,"")</f>
        <v>10</v>
      </c>
      <c r="BT572" s="6" t="str">
        <f>IF($W572=BT$4,MAX(BT$1:BT571)+1,"")</f>
        <v/>
      </c>
      <c r="BU572" s="6" t="str">
        <f>IF($W572=BU$4,MAX(BU$1:BU571)+1,"")</f>
        <v/>
      </c>
      <c r="BV572" s="6" t="str">
        <f>IF($W572=BV$4,MAX(BV$1:BV571)+1,"")</f>
        <v/>
      </c>
      <c r="BW572" s="6" t="str">
        <f>IF($W572=BW$4,MAX(BW$1:BW571)+1,"")</f>
        <v/>
      </c>
      <c r="BX572" s="6" t="str">
        <f>IF($W572=BX$4,MAX(BX$1:BX571)+1,"")</f>
        <v/>
      </c>
      <c r="BY572" s="6" t="str">
        <f>IF($W572=BY$4,MAX(BY$1:BY571)+1,"")</f>
        <v/>
      </c>
      <c r="BZ572" s="6" t="str">
        <f>IF($W572=BZ$4,MAX(BZ$1:BZ571)+1,"")</f>
        <v/>
      </c>
      <c r="CA572" s="6" t="str">
        <f>IF($W572=CA$4,MAX(CA$1:CA571)+1,"")</f>
        <v/>
      </c>
      <c r="CB572" s="6" t="str">
        <f>IF($W572=CB$4,MAX(CB$1:CB571)+1,"")</f>
        <v/>
      </c>
      <c r="CC572" s="6" t="str">
        <f>IF($W572=CC$4,MAX(CC$1:CC571)+1,"")</f>
        <v/>
      </c>
      <c r="CD572" s="6" t="str">
        <f>IF($W572=CD$4,MAX(CD$1:CD571)+1,"")</f>
        <v/>
      </c>
      <c r="CE572" s="6" t="str">
        <f>IF($W572=CE$4,MAX(CE$1:CE571)+1,"")</f>
        <v/>
      </c>
      <c r="CF572" s="6" t="str">
        <f>IF($W572=CF$4,MAX(CF$1:CF571)+1,"")</f>
        <v/>
      </c>
      <c r="CG572" s="6" t="str">
        <f>IF($W572=CG$4,MAX(CG$1:CG571)+1,"")</f>
        <v/>
      </c>
      <c r="CH572" s="6" t="str">
        <f>IF($W572=CH$4,MAX(CH$1:CH571)+1,"")</f>
        <v/>
      </c>
      <c r="CI572" s="6" t="str">
        <f>IF($W572=CI$4,MAX(CI$1:CI571)+1,"")</f>
        <v/>
      </c>
      <c r="CJ572" s="6" t="str">
        <f>IF($W572=CJ$4,MAX(CJ$1:CJ571)+1,"")</f>
        <v/>
      </c>
      <c r="CK572" s="6" t="str">
        <f>IF($W572=CK$4,MAX(CK$1:CK571)+1,"")</f>
        <v/>
      </c>
      <c r="CL572" s="6" t="str">
        <f>IF($W572=CL$4,MAX(CL$1:CL571)+1,"")</f>
        <v/>
      </c>
      <c r="CM572" s="6" t="str">
        <f>IF($W572=CM$4,MAX(CM$1:CM571)+1,"")</f>
        <v/>
      </c>
      <c r="CN572" s="6" t="str">
        <f>IF($W572=CN$4,MAX(CN$1:CN571)+1,"")</f>
        <v/>
      </c>
      <c r="CO572" s="6" t="str">
        <f>IF($W572=CO$4,MAX(CO$1:CO571)+1,"")</f>
        <v/>
      </c>
      <c r="CP572" s="6" t="str">
        <f>IF($W572=CP$4,MAX(CP$1:CP571)+1,"")</f>
        <v/>
      </c>
      <c r="CQ572" s="6" t="str">
        <f>IF($W572=CQ$4,MAX(CQ$1:CQ571)+1,"")</f>
        <v/>
      </c>
      <c r="CR572" s="6" t="str">
        <f>IF($W572=CR$4,MAX(CR$1:CR571)+1,"")</f>
        <v/>
      </c>
      <c r="CS572" s="6" t="str">
        <f>IF($W572=CS$4,MAX(CS$1:CS571)+1,"")</f>
        <v/>
      </c>
      <c r="CT572" s="5">
        <f t="shared" si="125"/>
        <v>10</v>
      </c>
      <c r="CU572" s="6" t="str">
        <f t="shared" si="126"/>
        <v>1709901802271</v>
      </c>
      <c r="CV572" s="5" t="str">
        <f t="shared" si="127"/>
        <v>นาย</v>
      </c>
      <c r="CW572" s="5" t="str" cm="1">
        <f t="array" ref="CW572">RIGHT(F572,MIN(LEN(SUBSTITUTE(F572,รายชื่อนักเรียนแยกห้อง!$AD$5:$AD$8,""))))</f>
        <v>ปภาวิน</v>
      </c>
      <c r="CX572" s="6">
        <f t="shared" si="128"/>
        <v>0</v>
      </c>
      <c r="CY572" s="6" t="str">
        <f t="shared" si="129"/>
        <v/>
      </c>
      <c r="CZ572" s="5" t="str">
        <f t="shared" si="130"/>
        <v>มัธยมศึกษาปีที่ 4/3-0</v>
      </c>
      <c r="DA572" s="5" t="str">
        <f t="shared" si="131"/>
        <v>มัธยมศึกษาปีที่ 4/3-</v>
      </c>
      <c r="DB572" s="6" t="s">
        <v>2939</v>
      </c>
      <c r="DC572" s="6" t="str">
        <f>IF(DB572="วิทย์-คณิต (เตรียมวิศวะ)",MAX($DC$1:DC571)+1,"")</f>
        <v/>
      </c>
      <c r="DD572" s="6" t="str">
        <f>IF(DB572="วิทย์-คณิต (วิทยาศาสตร์สุขภาพ)",MAX($DD$1:DD571)+1,"")</f>
        <v/>
      </c>
      <c r="DE572" s="6">
        <f>IF(DB572="ศิลป์การจัดการธุรกิจการค้าสมัยใหม่",MAX($DE$1:DE571)+1,"")</f>
        <v>35</v>
      </c>
      <c r="DF572" s="6" t="str">
        <f>IF(DB572="ศิลป์ภาษาจีนเพื่อธุรกิจ 4.0",MAX($DF$1:DF571)+1,"")</f>
        <v/>
      </c>
      <c r="DG572" s="6" t="str">
        <f>IF(DB572="ศิลป์ภาษาอังกฤษเพื่อการสื่อสารธุรกิจ",MAX($DG$1:DG571)+1,"")</f>
        <v/>
      </c>
      <c r="DH572" s="6" t="str">
        <f>IF(DB572="นวัตกรรมการจัดการเกษตร",MAX($DH$1:DH571)+1,"")</f>
        <v/>
      </c>
      <c r="DI572" s="5">
        <f t="shared" si="132"/>
        <v>35</v>
      </c>
      <c r="DJ572" s="5" t="str">
        <f t="shared" si="133"/>
        <v>มัธยมศึกษาปีที่ 4/3-12</v>
      </c>
      <c r="DK572" s="5" t="str">
        <f t="shared" si="134"/>
        <v>ศิลป์การจัดการธุรกิจการค้าสมัยใหม่-35</v>
      </c>
      <c r="DL572" s="5" t="str">
        <f t="shared" si="135"/>
        <v>มัธยมศึกษาปีที่ 4</v>
      </c>
    </row>
    <row r="573" spans="1:116">
      <c r="A573" s="5" t="str">
        <f t="shared" si="136"/>
        <v>มัธยมศึกษาปีที่ 4/3-13</v>
      </c>
      <c r="B573" s="5" t="str">
        <f t="shared" si="122"/>
        <v>ช68402-9</v>
      </c>
      <c r="C573" s="5" t="str">
        <f t="shared" si="123"/>
        <v>ศิลป์การจัดการธุรกิจการค้าสมัยใหม่-36</v>
      </c>
      <c r="D573" s="8">
        <v>13</v>
      </c>
      <c r="E573" s="9" t="s">
        <v>1365</v>
      </c>
      <c r="F573" s="3" t="s">
        <v>2224</v>
      </c>
      <c r="G573" s="3" t="s">
        <v>1366</v>
      </c>
      <c r="H573" s="11">
        <v>1</v>
      </c>
      <c r="I573" s="11">
        <v>2</v>
      </c>
      <c r="J573" s="11">
        <v>0</v>
      </c>
      <c r="K573" s="11">
        <v>9</v>
      </c>
      <c r="L573" s="11">
        <v>0</v>
      </c>
      <c r="M573" s="11">
        <v>0</v>
      </c>
      <c r="N573" s="11">
        <v>0</v>
      </c>
      <c r="O573" s="11">
        <v>4</v>
      </c>
      <c r="P573" s="11">
        <v>4</v>
      </c>
      <c r="Q573" s="11">
        <v>6</v>
      </c>
      <c r="R573" s="11">
        <v>7</v>
      </c>
      <c r="S573" s="11">
        <v>6</v>
      </c>
      <c r="T573" s="11">
        <v>3</v>
      </c>
      <c r="U573" s="11" t="s">
        <v>311</v>
      </c>
      <c r="W573" s="6" t="str">
        <f>IF(X573="","",IF(X573=รายชื่อชมรม!$B$33,รายชื่อชมรม!$A$33,IF(X573=รายชื่อชมรม!$B$34,รายชื่อชมรม!$A$34,IF(X573=รายชื่อชมรม!$B$35,รายชื่อชมรม!$A$35,IF(X573=รายชื่อชมรม!$B$36,รายชื่อชมรม!$A$36,IF(X573=รายชื่อชมรม!$B$37,รายชื่อชมรม!$A$37,IF(X573=รายชื่อชมรม!$B$38,รายชื่อชมรม!$A$38,IF(X573=รายชื่อชมรม!$B$39,รายชื่อชมรม!$A$39,IF(X573=รายชื่อชมรม!$B$40,รายชื่อชมรม!$A$40,IF(X573=รายชื่อชมรม!$B$41,รายชื่อชมรม!$A$41,IF(X573=รายชื่อชมรม!$B$42,รายชื่อชมรม!$A$42,"-")))))))))))</f>
        <v>ช68402</v>
      </c>
      <c r="X573" s="6" t="s">
        <v>1398</v>
      </c>
      <c r="Y573" s="6" t="str">
        <f>IF(W573=0,"",IF(W573="-","",IF(W573="","",VLOOKUP(W573,รายชื่อชมรม!$A$3:$F$83,3,FALSE))))</f>
        <v>นายณฤริท  วิชรัจจ์</v>
      </c>
      <c r="Z573" s="6" t="str">
        <f>IF(Y573=$Z$4,MAX(Z$1:$Z572)+1,"")</f>
        <v/>
      </c>
      <c r="AA573" s="6" t="str">
        <f>IF($Y573=AA$4,MAX(AA$1:AA572)+1,"")</f>
        <v/>
      </c>
      <c r="AB573" s="6" t="str">
        <f>IF($Y573=AB$4,MAX(AB$1:AB572)+1,"")</f>
        <v/>
      </c>
      <c r="AC573" s="6" t="str">
        <f>IF($Y573=AC$4,MAX(AC$1:AC572)+1,"")</f>
        <v/>
      </c>
      <c r="AD573" s="6" t="str">
        <f>IF($Y573=AD$4,MAX(AD$1:AD572)+1,"")</f>
        <v/>
      </c>
      <c r="AE573" s="6" t="str">
        <f>IF($Y573=AE$4,MAX(AE$1:AE572)+1,"")</f>
        <v/>
      </c>
      <c r="AF573" s="6" t="str">
        <f>IF($Y573=AF$4,MAX(AF$1:AF572)+1,"")</f>
        <v/>
      </c>
      <c r="AG573" s="6" t="str">
        <f>IF($Y573=AG$4,MAX(AG$1:AG572)+1,"")</f>
        <v/>
      </c>
      <c r="AH573" s="6" t="str">
        <f>IF($Y573=AH$4,MAX(AH$1:AH572)+1,"")</f>
        <v/>
      </c>
      <c r="AI573" s="5">
        <f t="shared" si="124"/>
        <v>0</v>
      </c>
      <c r="AK573" s="6" t="str">
        <f>IF($W573=AK$4,MAX(AK$1:AK572)+1,"")</f>
        <v/>
      </c>
      <c r="AL573" s="6" t="str">
        <f>IF($W573=AL$4,MAX(AL$1:AL572)+1,"")</f>
        <v/>
      </c>
      <c r="AM573" s="6" t="str">
        <f>IF($W573=AM$4,MAX(AM$1:AM572)+1,"")</f>
        <v/>
      </c>
      <c r="AN573" s="6" t="str">
        <f>IF($W573=AN$4,MAX(AN$1:AN572)+1,"")</f>
        <v/>
      </c>
      <c r="AO573" s="6" t="str">
        <f>IF($W573=AO$4,MAX(AO$1:AO572)+1,"")</f>
        <v/>
      </c>
      <c r="AP573" s="6" t="str">
        <f>IF($W573=AP$4,MAX(AP$1:AP572)+1,"")</f>
        <v/>
      </c>
      <c r="AQ573" s="6" t="str">
        <f>IF($W573=AQ$4,MAX(AQ$1:AQ572)+1,"")</f>
        <v/>
      </c>
      <c r="AR573" s="6" t="str">
        <f>IF($W573=AR$4,MAX(AR$1:AR572)+1,"")</f>
        <v/>
      </c>
      <c r="AS573" s="6" t="str">
        <f>IF($W573=AS$4,MAX(AS$1:AS572)+1,"")</f>
        <v/>
      </c>
      <c r="AT573" s="6" t="str">
        <f>IF($W573=AT$4,MAX(AT$1:AT572)+1,"")</f>
        <v/>
      </c>
      <c r="AU573" s="6" t="str">
        <f>IF($W573=AU$4,MAX(AU$1:AU572)+1,"")</f>
        <v/>
      </c>
      <c r="AV573" s="6" t="str">
        <f>IF($W573=AV$4,MAX(AV$1:AV572)+1,"")</f>
        <v/>
      </c>
      <c r="AW573" s="6" t="str">
        <f>IF($W573=AW$4,MAX(AW$1:AW572)+1,"")</f>
        <v/>
      </c>
      <c r="AX573" s="6" t="str">
        <f>IF($W573=AX$4,MAX(AX$1:AX572)+1,"")</f>
        <v/>
      </c>
      <c r="AY573" s="6" t="str">
        <f>IF($W573=AY$4,MAX(AY$1:AY572)+1,"")</f>
        <v/>
      </c>
      <c r="AZ573" s="6" t="str">
        <f>IF($W573=AZ$4,MAX(AZ$1:AZ572)+1,"")</f>
        <v/>
      </c>
      <c r="BA573" s="6" t="str">
        <f>IF($W573=BA$4,MAX(BA$1:BA572)+1,"")</f>
        <v/>
      </c>
      <c r="BB573" s="6" t="str">
        <f>IF($W573=BB$4,MAX(BB$1:BB572)+1,"")</f>
        <v/>
      </c>
      <c r="BC573" s="6" t="str">
        <f>IF($W573=BC$4,MAX(BC$1:BC572)+1,"")</f>
        <v/>
      </c>
      <c r="BD573" s="6" t="str">
        <f>IF($W573=BD$4,MAX(BD$1:BD572)+1,"")</f>
        <v/>
      </c>
      <c r="BE573" s="6" t="str">
        <f>IF($W573=BE$4,MAX(BE$1:BE572)+1,"")</f>
        <v/>
      </c>
      <c r="BF573" s="6" t="str">
        <f>IF($W573=BF$4,MAX(BF$1:BF572)+1,"")</f>
        <v/>
      </c>
      <c r="BG573" s="6" t="str">
        <f>IF($W573=BG$4,MAX(BG$1:BG572)+1,"")</f>
        <v/>
      </c>
      <c r="BH573" s="6" t="str">
        <f>IF($W573=BH$4,MAX(BH$1:BH572)+1,"")</f>
        <v/>
      </c>
      <c r="BI573" s="6" t="str">
        <f>IF($W573=BI$4,MAX(BI$1:BI572)+1,"")</f>
        <v/>
      </c>
      <c r="BJ573" s="6" t="str">
        <f>IF($W573=BJ$4,MAX(BJ$1:BJ572)+1,"")</f>
        <v/>
      </c>
      <c r="BK573" s="6" t="str">
        <f>IF($W573=BK$4,MAX(BK$1:BK572)+1,"")</f>
        <v/>
      </c>
      <c r="BL573" s="6" t="str">
        <f>IF($W573=BL$4,MAX(BL$1:BL572)+1,"")</f>
        <v/>
      </c>
      <c r="BM573" s="6" t="str">
        <f>IF($W573=BM$4,MAX(BM$1:BM572)+1,"")</f>
        <v/>
      </c>
      <c r="BN573" s="6" t="str">
        <f>IF($W573=BN$4,MAX(BN$1:BN572)+1,"")</f>
        <v/>
      </c>
      <c r="BO573" s="6" t="str">
        <f>IF($W573=BO$4,MAX(BO$1:BO572)+1,"")</f>
        <v/>
      </c>
      <c r="BP573" s="6" t="str">
        <f>IF($W573=BP$4,MAX(BP$1:BP572)+1,"")</f>
        <v/>
      </c>
      <c r="BQ573" s="6">
        <f>IF($W573=BQ$4,MAX(BQ$1:BQ572)+1,"")</f>
        <v>9</v>
      </c>
      <c r="BR573" s="6" t="str">
        <f>IF($W573=BR$4,MAX(BR$1:BR572)+1,"")</f>
        <v/>
      </c>
      <c r="BS573" s="6" t="str">
        <f>IF($W573=BS$4,MAX(BS$1:BS572)+1,"")</f>
        <v/>
      </c>
      <c r="BT573" s="6" t="str">
        <f>IF($W573=BT$4,MAX(BT$1:BT572)+1,"")</f>
        <v/>
      </c>
      <c r="BU573" s="6" t="str">
        <f>IF($W573=BU$4,MAX(BU$1:BU572)+1,"")</f>
        <v/>
      </c>
      <c r="BV573" s="6" t="str">
        <f>IF($W573=BV$4,MAX(BV$1:BV572)+1,"")</f>
        <v/>
      </c>
      <c r="BW573" s="6" t="str">
        <f>IF($W573=BW$4,MAX(BW$1:BW572)+1,"")</f>
        <v/>
      </c>
      <c r="BX573" s="6" t="str">
        <f>IF($W573=BX$4,MAX(BX$1:BX572)+1,"")</f>
        <v/>
      </c>
      <c r="BY573" s="6" t="str">
        <f>IF($W573=BY$4,MAX(BY$1:BY572)+1,"")</f>
        <v/>
      </c>
      <c r="BZ573" s="6" t="str">
        <f>IF($W573=BZ$4,MAX(BZ$1:BZ572)+1,"")</f>
        <v/>
      </c>
      <c r="CA573" s="6" t="str">
        <f>IF($W573=CA$4,MAX(CA$1:CA572)+1,"")</f>
        <v/>
      </c>
      <c r="CB573" s="6" t="str">
        <f>IF($W573=CB$4,MAX(CB$1:CB572)+1,"")</f>
        <v/>
      </c>
      <c r="CC573" s="6" t="str">
        <f>IF($W573=CC$4,MAX(CC$1:CC572)+1,"")</f>
        <v/>
      </c>
      <c r="CD573" s="6" t="str">
        <f>IF($W573=CD$4,MAX(CD$1:CD572)+1,"")</f>
        <v/>
      </c>
      <c r="CE573" s="6" t="str">
        <f>IF($W573=CE$4,MAX(CE$1:CE572)+1,"")</f>
        <v/>
      </c>
      <c r="CF573" s="6" t="str">
        <f>IF($W573=CF$4,MAX(CF$1:CF572)+1,"")</f>
        <v/>
      </c>
      <c r="CG573" s="6" t="str">
        <f>IF($W573=CG$4,MAX(CG$1:CG572)+1,"")</f>
        <v/>
      </c>
      <c r="CH573" s="6" t="str">
        <f>IF($W573=CH$4,MAX(CH$1:CH572)+1,"")</f>
        <v/>
      </c>
      <c r="CI573" s="6" t="str">
        <f>IF($W573=CI$4,MAX(CI$1:CI572)+1,"")</f>
        <v/>
      </c>
      <c r="CJ573" s="6" t="str">
        <f>IF($W573=CJ$4,MAX(CJ$1:CJ572)+1,"")</f>
        <v/>
      </c>
      <c r="CK573" s="6" t="str">
        <f>IF($W573=CK$4,MAX(CK$1:CK572)+1,"")</f>
        <v/>
      </c>
      <c r="CL573" s="6" t="str">
        <f>IF($W573=CL$4,MAX(CL$1:CL572)+1,"")</f>
        <v/>
      </c>
      <c r="CM573" s="6" t="str">
        <f>IF($W573=CM$4,MAX(CM$1:CM572)+1,"")</f>
        <v/>
      </c>
      <c r="CN573" s="6" t="str">
        <f>IF($W573=CN$4,MAX(CN$1:CN572)+1,"")</f>
        <v/>
      </c>
      <c r="CO573" s="6" t="str">
        <f>IF($W573=CO$4,MAX(CO$1:CO572)+1,"")</f>
        <v/>
      </c>
      <c r="CP573" s="6" t="str">
        <f>IF($W573=CP$4,MAX(CP$1:CP572)+1,"")</f>
        <v/>
      </c>
      <c r="CQ573" s="6" t="str">
        <f>IF($W573=CQ$4,MAX(CQ$1:CQ572)+1,"")</f>
        <v/>
      </c>
      <c r="CR573" s="6" t="str">
        <f>IF($W573=CR$4,MAX(CR$1:CR572)+1,"")</f>
        <v/>
      </c>
      <c r="CS573" s="6" t="str">
        <f>IF($W573=CS$4,MAX(CS$1:CS572)+1,"")</f>
        <v/>
      </c>
      <c r="CT573" s="5">
        <f t="shared" si="125"/>
        <v>9</v>
      </c>
      <c r="CU573" s="6" t="str">
        <f t="shared" si="126"/>
        <v>1209000446763</v>
      </c>
      <c r="CV573" s="5" t="str">
        <f t="shared" si="127"/>
        <v>นาย</v>
      </c>
      <c r="CW573" s="5" t="str" cm="1">
        <f t="array" ref="CW573">RIGHT(F573,MIN(LEN(SUBSTITUTE(F573,รายชื่อนักเรียนแยกห้อง!$AD$5:$AD$8,""))))</f>
        <v xml:space="preserve">สรวิชญ์ </v>
      </c>
      <c r="CX573" s="6">
        <f t="shared" si="128"/>
        <v>0</v>
      </c>
      <c r="CY573" s="6" t="str">
        <f t="shared" si="129"/>
        <v/>
      </c>
      <c r="CZ573" s="5" t="str">
        <f t="shared" si="130"/>
        <v>มัธยมศึกษาปีที่ 4/3-0</v>
      </c>
      <c r="DA573" s="5" t="str">
        <f t="shared" si="131"/>
        <v>มัธยมศึกษาปีที่ 4/3-</v>
      </c>
      <c r="DB573" s="6" t="s">
        <v>2939</v>
      </c>
      <c r="DC573" s="6" t="str">
        <f>IF(DB573="วิทย์-คณิต (เตรียมวิศวะ)",MAX($DC$1:DC572)+1,"")</f>
        <v/>
      </c>
      <c r="DD573" s="6" t="str">
        <f>IF(DB573="วิทย์-คณิต (วิทยาศาสตร์สุขภาพ)",MAX($DD$1:DD572)+1,"")</f>
        <v/>
      </c>
      <c r="DE573" s="6">
        <f>IF(DB573="ศิลป์การจัดการธุรกิจการค้าสมัยใหม่",MAX($DE$1:DE572)+1,"")</f>
        <v>36</v>
      </c>
      <c r="DF573" s="6" t="str">
        <f>IF(DB573="ศิลป์ภาษาจีนเพื่อธุรกิจ 4.0",MAX($DF$1:DF572)+1,"")</f>
        <v/>
      </c>
      <c r="DG573" s="6" t="str">
        <f>IF(DB573="ศิลป์ภาษาอังกฤษเพื่อการสื่อสารธุรกิจ",MAX($DG$1:DG572)+1,"")</f>
        <v/>
      </c>
      <c r="DH573" s="6" t="str">
        <f>IF(DB573="นวัตกรรมการจัดการเกษตร",MAX($DH$1:DH572)+1,"")</f>
        <v/>
      </c>
      <c r="DI573" s="5">
        <f t="shared" si="132"/>
        <v>36</v>
      </c>
      <c r="DJ573" s="5" t="str">
        <f t="shared" si="133"/>
        <v>มัธยมศึกษาปีที่ 4/3-13</v>
      </c>
      <c r="DK573" s="5" t="str">
        <f t="shared" si="134"/>
        <v>ศิลป์การจัดการธุรกิจการค้าสมัยใหม่-36</v>
      </c>
      <c r="DL573" s="5" t="str">
        <f t="shared" si="135"/>
        <v>มัธยมศึกษาปีที่ 4</v>
      </c>
    </row>
    <row r="574" spans="1:116">
      <c r="A574" s="5" t="str">
        <f t="shared" si="136"/>
        <v>มัธยมศึกษาปีที่ 4/3-14</v>
      </c>
      <c r="B574" s="5" t="str">
        <f t="shared" si="122"/>
        <v>ช68407-13</v>
      </c>
      <c r="C574" s="5" t="str">
        <f t="shared" si="123"/>
        <v>ศิลป์การจัดการธุรกิจการค้าสมัยใหม่-37</v>
      </c>
      <c r="D574" s="8">
        <v>14</v>
      </c>
      <c r="E574" s="9" t="s">
        <v>1367</v>
      </c>
      <c r="F574" s="3" t="s">
        <v>2225</v>
      </c>
      <c r="G574" s="3" t="s">
        <v>1368</v>
      </c>
      <c r="H574" s="11">
        <v>1</v>
      </c>
      <c r="I574" s="11">
        <v>7</v>
      </c>
      <c r="J574" s="11">
        <v>0</v>
      </c>
      <c r="K574" s="11">
        <v>9</v>
      </c>
      <c r="L574" s="11">
        <v>9</v>
      </c>
      <c r="M574" s="11">
        <v>0</v>
      </c>
      <c r="N574" s="11">
        <v>1</v>
      </c>
      <c r="O574" s="11">
        <v>7</v>
      </c>
      <c r="P574" s="11">
        <v>8</v>
      </c>
      <c r="Q574" s="11">
        <v>8</v>
      </c>
      <c r="R574" s="11">
        <v>5</v>
      </c>
      <c r="S574" s="11">
        <v>6</v>
      </c>
      <c r="T574" s="11">
        <v>2</v>
      </c>
      <c r="U574" s="11" t="s">
        <v>311</v>
      </c>
      <c r="W574" s="6" t="str">
        <f>IF(X574="","",IF(X574=รายชื่อชมรม!$B$33,รายชื่อชมรม!$A$33,IF(X574=รายชื่อชมรม!$B$34,รายชื่อชมรม!$A$34,IF(X574=รายชื่อชมรม!$B$35,รายชื่อชมรม!$A$35,IF(X574=รายชื่อชมรม!$B$36,รายชื่อชมรม!$A$36,IF(X574=รายชื่อชมรม!$B$37,รายชื่อชมรม!$A$37,IF(X574=รายชื่อชมรม!$B$38,รายชื่อชมรม!$A$38,IF(X574=รายชื่อชมรม!$B$39,รายชื่อชมรม!$A$39,IF(X574=รายชื่อชมรม!$B$40,รายชื่อชมรม!$A$40,IF(X574=รายชื่อชมรม!$B$41,รายชื่อชมรม!$A$41,IF(X574=รายชื่อชมรม!$B$42,รายชื่อชมรม!$A$42,"-")))))))))))</f>
        <v>ช68407</v>
      </c>
      <c r="X574" s="6" t="s">
        <v>1541</v>
      </c>
      <c r="Y574" s="6" t="str">
        <f>IF(W574=0,"",IF(W574="-","",IF(W574="","",VLOOKUP(W574,รายชื่อชมรม!$A$3:$F$83,3,FALSE))))</f>
        <v>สิบเอกชัยวัฒน์  เรืองไกรศิลป์</v>
      </c>
      <c r="Z574" s="6" t="str">
        <f>IF(Y574=$Z$4,MAX(Z$1:$Z573)+1,"")</f>
        <v/>
      </c>
      <c r="AA574" s="6" t="str">
        <f>IF($Y574=AA$4,MAX(AA$1:AA573)+1,"")</f>
        <v/>
      </c>
      <c r="AB574" s="6" t="str">
        <f>IF($Y574=AB$4,MAX(AB$1:AB573)+1,"")</f>
        <v/>
      </c>
      <c r="AC574" s="6" t="str">
        <f>IF($Y574=AC$4,MAX(AC$1:AC573)+1,"")</f>
        <v/>
      </c>
      <c r="AD574" s="6" t="str">
        <f>IF($Y574=AD$4,MAX(AD$1:AD573)+1,"")</f>
        <v/>
      </c>
      <c r="AE574" s="6" t="str">
        <f>IF($Y574=AE$4,MAX(AE$1:AE573)+1,"")</f>
        <v/>
      </c>
      <c r="AF574" s="6" t="str">
        <f>IF($Y574=AF$4,MAX(AF$1:AF573)+1,"")</f>
        <v/>
      </c>
      <c r="AG574" s="6" t="str">
        <f>IF($Y574=AG$4,MAX(AG$1:AG573)+1,"")</f>
        <v/>
      </c>
      <c r="AH574" s="6" t="str">
        <f>IF($Y574=AH$4,MAX(AH$1:AH573)+1,"")</f>
        <v/>
      </c>
      <c r="AI574" s="5">
        <f t="shared" si="124"/>
        <v>0</v>
      </c>
      <c r="AK574" s="6" t="str">
        <f>IF($W574=AK$4,MAX(AK$1:AK573)+1,"")</f>
        <v/>
      </c>
      <c r="AL574" s="6" t="str">
        <f>IF($W574=AL$4,MAX(AL$1:AL573)+1,"")</f>
        <v/>
      </c>
      <c r="AM574" s="6" t="str">
        <f>IF($W574=AM$4,MAX(AM$1:AM573)+1,"")</f>
        <v/>
      </c>
      <c r="AN574" s="6" t="str">
        <f>IF($W574=AN$4,MAX(AN$1:AN573)+1,"")</f>
        <v/>
      </c>
      <c r="AO574" s="6" t="str">
        <f>IF($W574=AO$4,MAX(AO$1:AO573)+1,"")</f>
        <v/>
      </c>
      <c r="AP574" s="6" t="str">
        <f>IF($W574=AP$4,MAX(AP$1:AP573)+1,"")</f>
        <v/>
      </c>
      <c r="AQ574" s="6" t="str">
        <f>IF($W574=AQ$4,MAX(AQ$1:AQ573)+1,"")</f>
        <v/>
      </c>
      <c r="AR574" s="6" t="str">
        <f>IF($W574=AR$4,MAX(AR$1:AR573)+1,"")</f>
        <v/>
      </c>
      <c r="AS574" s="6" t="str">
        <f>IF($W574=AS$4,MAX(AS$1:AS573)+1,"")</f>
        <v/>
      </c>
      <c r="AT574" s="6" t="str">
        <f>IF($W574=AT$4,MAX(AT$1:AT573)+1,"")</f>
        <v/>
      </c>
      <c r="AU574" s="6" t="str">
        <f>IF($W574=AU$4,MAX(AU$1:AU573)+1,"")</f>
        <v/>
      </c>
      <c r="AV574" s="6" t="str">
        <f>IF($W574=AV$4,MAX(AV$1:AV573)+1,"")</f>
        <v/>
      </c>
      <c r="AW574" s="6" t="str">
        <f>IF($W574=AW$4,MAX(AW$1:AW573)+1,"")</f>
        <v/>
      </c>
      <c r="AX574" s="6" t="str">
        <f>IF($W574=AX$4,MAX(AX$1:AX573)+1,"")</f>
        <v/>
      </c>
      <c r="AY574" s="6" t="str">
        <f>IF($W574=AY$4,MAX(AY$1:AY573)+1,"")</f>
        <v/>
      </c>
      <c r="AZ574" s="6" t="str">
        <f>IF($W574=AZ$4,MAX(AZ$1:AZ573)+1,"")</f>
        <v/>
      </c>
      <c r="BA574" s="6" t="str">
        <f>IF($W574=BA$4,MAX(BA$1:BA573)+1,"")</f>
        <v/>
      </c>
      <c r="BB574" s="6" t="str">
        <f>IF($W574=BB$4,MAX(BB$1:BB573)+1,"")</f>
        <v/>
      </c>
      <c r="BC574" s="6" t="str">
        <f>IF($W574=BC$4,MAX(BC$1:BC573)+1,"")</f>
        <v/>
      </c>
      <c r="BD574" s="6" t="str">
        <f>IF($W574=BD$4,MAX(BD$1:BD573)+1,"")</f>
        <v/>
      </c>
      <c r="BE574" s="6" t="str">
        <f>IF($W574=BE$4,MAX(BE$1:BE573)+1,"")</f>
        <v/>
      </c>
      <c r="BF574" s="6" t="str">
        <f>IF($W574=BF$4,MAX(BF$1:BF573)+1,"")</f>
        <v/>
      </c>
      <c r="BG574" s="6" t="str">
        <f>IF($W574=BG$4,MAX(BG$1:BG573)+1,"")</f>
        <v/>
      </c>
      <c r="BH574" s="6" t="str">
        <f>IF($W574=BH$4,MAX(BH$1:BH573)+1,"")</f>
        <v/>
      </c>
      <c r="BI574" s="6" t="str">
        <f>IF($W574=BI$4,MAX(BI$1:BI573)+1,"")</f>
        <v/>
      </c>
      <c r="BJ574" s="6" t="str">
        <f>IF($W574=BJ$4,MAX(BJ$1:BJ573)+1,"")</f>
        <v/>
      </c>
      <c r="BK574" s="6" t="str">
        <f>IF($W574=BK$4,MAX(BK$1:BK573)+1,"")</f>
        <v/>
      </c>
      <c r="BL574" s="6" t="str">
        <f>IF($W574=BL$4,MAX(BL$1:BL573)+1,"")</f>
        <v/>
      </c>
      <c r="BM574" s="6" t="str">
        <f>IF($W574=BM$4,MAX(BM$1:BM573)+1,"")</f>
        <v/>
      </c>
      <c r="BN574" s="6" t="str">
        <f>IF($W574=BN$4,MAX(BN$1:BN573)+1,"")</f>
        <v/>
      </c>
      <c r="BO574" s="6" t="str">
        <f>IF($W574=BO$4,MAX(BO$1:BO573)+1,"")</f>
        <v/>
      </c>
      <c r="BP574" s="6" t="str">
        <f>IF($W574=BP$4,MAX(BP$1:BP573)+1,"")</f>
        <v/>
      </c>
      <c r="BQ574" s="6" t="str">
        <f>IF($W574=BQ$4,MAX(BQ$1:BQ573)+1,"")</f>
        <v/>
      </c>
      <c r="BR574" s="6" t="str">
        <f>IF($W574=BR$4,MAX(BR$1:BR573)+1,"")</f>
        <v/>
      </c>
      <c r="BS574" s="6" t="str">
        <f>IF($W574=BS$4,MAX(BS$1:BS573)+1,"")</f>
        <v/>
      </c>
      <c r="BT574" s="6" t="str">
        <f>IF($W574=BT$4,MAX(BT$1:BT573)+1,"")</f>
        <v/>
      </c>
      <c r="BU574" s="6" t="str">
        <f>IF($W574=BU$4,MAX(BU$1:BU573)+1,"")</f>
        <v/>
      </c>
      <c r="BV574" s="6">
        <f>IF($W574=BV$4,MAX(BV$1:BV573)+1,"")</f>
        <v>13</v>
      </c>
      <c r="BW574" s="6" t="str">
        <f>IF($W574=BW$4,MAX(BW$1:BW573)+1,"")</f>
        <v/>
      </c>
      <c r="BX574" s="6" t="str">
        <f>IF($W574=BX$4,MAX(BX$1:BX573)+1,"")</f>
        <v/>
      </c>
      <c r="BY574" s="6" t="str">
        <f>IF($W574=BY$4,MAX(BY$1:BY573)+1,"")</f>
        <v/>
      </c>
      <c r="BZ574" s="6" t="str">
        <f>IF($W574=BZ$4,MAX(BZ$1:BZ573)+1,"")</f>
        <v/>
      </c>
      <c r="CA574" s="6" t="str">
        <f>IF($W574=CA$4,MAX(CA$1:CA573)+1,"")</f>
        <v/>
      </c>
      <c r="CB574" s="6" t="str">
        <f>IF($W574=CB$4,MAX(CB$1:CB573)+1,"")</f>
        <v/>
      </c>
      <c r="CC574" s="6" t="str">
        <f>IF($W574=CC$4,MAX(CC$1:CC573)+1,"")</f>
        <v/>
      </c>
      <c r="CD574" s="6" t="str">
        <f>IF($W574=CD$4,MAX(CD$1:CD573)+1,"")</f>
        <v/>
      </c>
      <c r="CE574" s="6" t="str">
        <f>IF($W574=CE$4,MAX(CE$1:CE573)+1,"")</f>
        <v/>
      </c>
      <c r="CF574" s="6" t="str">
        <f>IF($W574=CF$4,MAX(CF$1:CF573)+1,"")</f>
        <v/>
      </c>
      <c r="CG574" s="6" t="str">
        <f>IF($W574=CG$4,MAX(CG$1:CG573)+1,"")</f>
        <v/>
      </c>
      <c r="CH574" s="6" t="str">
        <f>IF($W574=CH$4,MAX(CH$1:CH573)+1,"")</f>
        <v/>
      </c>
      <c r="CI574" s="6" t="str">
        <f>IF($W574=CI$4,MAX(CI$1:CI573)+1,"")</f>
        <v/>
      </c>
      <c r="CJ574" s="6" t="str">
        <f>IF($W574=CJ$4,MAX(CJ$1:CJ573)+1,"")</f>
        <v/>
      </c>
      <c r="CK574" s="6" t="str">
        <f>IF($W574=CK$4,MAX(CK$1:CK573)+1,"")</f>
        <v/>
      </c>
      <c r="CL574" s="6" t="str">
        <f>IF($W574=CL$4,MAX(CL$1:CL573)+1,"")</f>
        <v/>
      </c>
      <c r="CM574" s="6" t="str">
        <f>IF($W574=CM$4,MAX(CM$1:CM573)+1,"")</f>
        <v/>
      </c>
      <c r="CN574" s="6" t="str">
        <f>IF($W574=CN$4,MAX(CN$1:CN573)+1,"")</f>
        <v/>
      </c>
      <c r="CO574" s="6" t="str">
        <f>IF($W574=CO$4,MAX(CO$1:CO573)+1,"")</f>
        <v/>
      </c>
      <c r="CP574" s="6" t="str">
        <f>IF($W574=CP$4,MAX(CP$1:CP573)+1,"")</f>
        <v/>
      </c>
      <c r="CQ574" s="6" t="str">
        <f>IF($W574=CQ$4,MAX(CQ$1:CQ573)+1,"")</f>
        <v/>
      </c>
      <c r="CR574" s="6" t="str">
        <f>IF($W574=CR$4,MAX(CR$1:CR573)+1,"")</f>
        <v/>
      </c>
      <c r="CS574" s="6" t="str">
        <f>IF($W574=CS$4,MAX(CS$1:CS573)+1,"")</f>
        <v/>
      </c>
      <c r="CT574" s="5">
        <f t="shared" si="125"/>
        <v>13</v>
      </c>
      <c r="CU574" s="6" t="str">
        <f t="shared" si="126"/>
        <v>1709901788562</v>
      </c>
      <c r="CV574" s="5" t="str">
        <f t="shared" si="127"/>
        <v>นาย</v>
      </c>
      <c r="CW574" s="5" t="str" cm="1">
        <f t="array" ref="CW574">RIGHT(F574,MIN(LEN(SUBSTITUTE(F574,รายชื่อนักเรียนแยกห้อง!$AD$5:$AD$8,""))))</f>
        <v>อัครพงศ์</v>
      </c>
      <c r="CX574" s="6">
        <f t="shared" si="128"/>
        <v>0</v>
      </c>
      <c r="CY574" s="6" t="str">
        <f t="shared" si="129"/>
        <v/>
      </c>
      <c r="CZ574" s="5" t="str">
        <f t="shared" si="130"/>
        <v>มัธยมศึกษาปีที่ 4/3-0</v>
      </c>
      <c r="DA574" s="5" t="str">
        <f t="shared" si="131"/>
        <v>มัธยมศึกษาปีที่ 4/3-</v>
      </c>
      <c r="DB574" s="6" t="s">
        <v>2939</v>
      </c>
      <c r="DC574" s="6" t="str">
        <f>IF(DB574="วิทย์-คณิต (เตรียมวิศวะ)",MAX($DC$1:DC573)+1,"")</f>
        <v/>
      </c>
      <c r="DD574" s="6" t="str">
        <f>IF(DB574="วิทย์-คณิต (วิทยาศาสตร์สุขภาพ)",MAX($DD$1:DD573)+1,"")</f>
        <v/>
      </c>
      <c r="DE574" s="6">
        <f>IF(DB574="ศิลป์การจัดการธุรกิจการค้าสมัยใหม่",MAX($DE$1:DE573)+1,"")</f>
        <v>37</v>
      </c>
      <c r="DF574" s="6" t="str">
        <f>IF(DB574="ศิลป์ภาษาจีนเพื่อธุรกิจ 4.0",MAX($DF$1:DF573)+1,"")</f>
        <v/>
      </c>
      <c r="DG574" s="6" t="str">
        <f>IF(DB574="ศิลป์ภาษาอังกฤษเพื่อการสื่อสารธุรกิจ",MAX($DG$1:DG573)+1,"")</f>
        <v/>
      </c>
      <c r="DH574" s="6" t="str">
        <f>IF(DB574="นวัตกรรมการจัดการเกษตร",MAX($DH$1:DH573)+1,"")</f>
        <v/>
      </c>
      <c r="DI574" s="5">
        <f t="shared" si="132"/>
        <v>37</v>
      </c>
      <c r="DJ574" s="5" t="str">
        <f t="shared" si="133"/>
        <v>มัธยมศึกษาปีที่ 4/3-14</v>
      </c>
      <c r="DK574" s="5" t="str">
        <f t="shared" si="134"/>
        <v>ศิลป์การจัดการธุรกิจการค้าสมัยใหม่-37</v>
      </c>
      <c r="DL574" s="5" t="str">
        <f t="shared" si="135"/>
        <v>มัธยมศึกษาปีที่ 4</v>
      </c>
    </row>
    <row r="575" spans="1:116">
      <c r="A575" s="5" t="str">
        <f t="shared" si="136"/>
        <v>มัธยมศึกษาปีที่ 4/3-15</v>
      </c>
      <c r="B575" s="5" t="str">
        <f t="shared" si="122"/>
        <v>ช68407-14</v>
      </c>
      <c r="C575" s="5" t="str">
        <f t="shared" si="123"/>
        <v>ศิลป์การจัดการธุรกิจการค้าสมัยใหม่-38</v>
      </c>
      <c r="D575" s="8">
        <v>15</v>
      </c>
      <c r="E575" s="9" t="s">
        <v>2170</v>
      </c>
      <c r="F575" s="3" t="s">
        <v>1446</v>
      </c>
      <c r="G575" s="3" t="s">
        <v>2227</v>
      </c>
      <c r="H575" s="11">
        <v>1</v>
      </c>
      <c r="I575" s="11">
        <v>1</v>
      </c>
      <c r="J575" s="11">
        <v>0</v>
      </c>
      <c r="K575" s="11">
        <v>0</v>
      </c>
      <c r="L575" s="11">
        <v>8</v>
      </c>
      <c r="M575" s="11">
        <v>0</v>
      </c>
      <c r="N575" s="11">
        <v>1</v>
      </c>
      <c r="O575" s="11">
        <v>6</v>
      </c>
      <c r="P575" s="11">
        <v>4</v>
      </c>
      <c r="Q575" s="11">
        <v>9</v>
      </c>
      <c r="R575" s="11">
        <v>7</v>
      </c>
      <c r="S575" s="11">
        <v>4</v>
      </c>
      <c r="T575" s="11">
        <v>6</v>
      </c>
      <c r="U575" s="11" t="s">
        <v>311</v>
      </c>
      <c r="W575" s="6" t="str">
        <f>IF(X575="","",IF(X575=รายชื่อชมรม!$B$33,รายชื่อชมรม!$A$33,IF(X575=รายชื่อชมรม!$B$34,รายชื่อชมรม!$A$34,IF(X575=รายชื่อชมรม!$B$35,รายชื่อชมรม!$A$35,IF(X575=รายชื่อชมรม!$B$36,รายชื่อชมรม!$A$36,IF(X575=รายชื่อชมรม!$B$37,รายชื่อชมรม!$A$37,IF(X575=รายชื่อชมรม!$B$38,รายชื่อชมรม!$A$38,IF(X575=รายชื่อชมรม!$B$39,รายชื่อชมรม!$A$39,IF(X575=รายชื่อชมรม!$B$40,รายชื่อชมรม!$A$40,IF(X575=รายชื่อชมรม!$B$41,รายชื่อชมรม!$A$41,IF(X575=รายชื่อชมรม!$B$42,รายชื่อชมรม!$A$42,"-")))))))))))</f>
        <v>ช68407</v>
      </c>
      <c r="X575" s="6" t="s">
        <v>1541</v>
      </c>
      <c r="Y575" s="6" t="str">
        <f>IF(W575=0,"",IF(W575="-","",IF(W575="","",VLOOKUP(W575,รายชื่อชมรม!$A$3:$F$83,3,FALSE))))</f>
        <v>สิบเอกชัยวัฒน์  เรืองไกรศิลป์</v>
      </c>
      <c r="Z575" s="6" t="str">
        <f>IF(Y575=$Z$4,MAX(Z$1:$Z574)+1,"")</f>
        <v/>
      </c>
      <c r="AA575" s="6" t="str">
        <f>IF($Y575=AA$4,MAX(AA$1:AA574)+1,"")</f>
        <v/>
      </c>
      <c r="AB575" s="6" t="str">
        <f>IF($Y575=AB$4,MAX(AB$1:AB574)+1,"")</f>
        <v/>
      </c>
      <c r="AC575" s="6" t="str">
        <f>IF($Y575=AC$4,MAX(AC$1:AC574)+1,"")</f>
        <v/>
      </c>
      <c r="AD575" s="6" t="str">
        <f>IF($Y575=AD$4,MAX(AD$1:AD574)+1,"")</f>
        <v/>
      </c>
      <c r="AE575" s="6" t="str">
        <f>IF($Y575=AE$4,MAX(AE$1:AE574)+1,"")</f>
        <v/>
      </c>
      <c r="AF575" s="6" t="str">
        <f>IF($Y575=AF$4,MAX(AF$1:AF574)+1,"")</f>
        <v/>
      </c>
      <c r="AG575" s="6" t="str">
        <f>IF($Y575=AG$4,MAX(AG$1:AG574)+1,"")</f>
        <v/>
      </c>
      <c r="AH575" s="6" t="str">
        <f>IF($Y575=AH$4,MAX(AH$1:AH574)+1,"")</f>
        <v/>
      </c>
      <c r="AI575" s="5">
        <f t="shared" si="124"/>
        <v>0</v>
      </c>
      <c r="AK575" s="6" t="str">
        <f>IF($W575=AK$4,MAX(AK$1:AK574)+1,"")</f>
        <v/>
      </c>
      <c r="AL575" s="6" t="str">
        <f>IF($W575=AL$4,MAX(AL$1:AL574)+1,"")</f>
        <v/>
      </c>
      <c r="AM575" s="6" t="str">
        <f>IF($W575=AM$4,MAX(AM$1:AM574)+1,"")</f>
        <v/>
      </c>
      <c r="AN575" s="6" t="str">
        <f>IF($W575=AN$4,MAX(AN$1:AN574)+1,"")</f>
        <v/>
      </c>
      <c r="AO575" s="6" t="str">
        <f>IF($W575=AO$4,MAX(AO$1:AO574)+1,"")</f>
        <v/>
      </c>
      <c r="AP575" s="6" t="str">
        <f>IF($W575=AP$4,MAX(AP$1:AP574)+1,"")</f>
        <v/>
      </c>
      <c r="AQ575" s="6" t="str">
        <f>IF($W575=AQ$4,MAX(AQ$1:AQ574)+1,"")</f>
        <v/>
      </c>
      <c r="AR575" s="6" t="str">
        <f>IF($W575=AR$4,MAX(AR$1:AR574)+1,"")</f>
        <v/>
      </c>
      <c r="AS575" s="6" t="str">
        <f>IF($W575=AS$4,MAX(AS$1:AS574)+1,"")</f>
        <v/>
      </c>
      <c r="AT575" s="6" t="str">
        <f>IF($W575=AT$4,MAX(AT$1:AT574)+1,"")</f>
        <v/>
      </c>
      <c r="AU575" s="6" t="str">
        <f>IF($W575=AU$4,MAX(AU$1:AU574)+1,"")</f>
        <v/>
      </c>
      <c r="AV575" s="6" t="str">
        <f>IF($W575=AV$4,MAX(AV$1:AV574)+1,"")</f>
        <v/>
      </c>
      <c r="AW575" s="6" t="str">
        <f>IF($W575=AW$4,MAX(AW$1:AW574)+1,"")</f>
        <v/>
      </c>
      <c r="AX575" s="6" t="str">
        <f>IF($W575=AX$4,MAX(AX$1:AX574)+1,"")</f>
        <v/>
      </c>
      <c r="AY575" s="6" t="str">
        <f>IF($W575=AY$4,MAX(AY$1:AY574)+1,"")</f>
        <v/>
      </c>
      <c r="AZ575" s="6" t="str">
        <f>IF($W575=AZ$4,MAX(AZ$1:AZ574)+1,"")</f>
        <v/>
      </c>
      <c r="BA575" s="6" t="str">
        <f>IF($W575=BA$4,MAX(BA$1:BA574)+1,"")</f>
        <v/>
      </c>
      <c r="BB575" s="6" t="str">
        <f>IF($W575=BB$4,MAX(BB$1:BB574)+1,"")</f>
        <v/>
      </c>
      <c r="BC575" s="6" t="str">
        <f>IF($W575=BC$4,MAX(BC$1:BC574)+1,"")</f>
        <v/>
      </c>
      <c r="BD575" s="6" t="str">
        <f>IF($W575=BD$4,MAX(BD$1:BD574)+1,"")</f>
        <v/>
      </c>
      <c r="BE575" s="6" t="str">
        <f>IF($W575=BE$4,MAX(BE$1:BE574)+1,"")</f>
        <v/>
      </c>
      <c r="BF575" s="6" t="str">
        <f>IF($W575=BF$4,MAX(BF$1:BF574)+1,"")</f>
        <v/>
      </c>
      <c r="BG575" s="6" t="str">
        <f>IF($W575=BG$4,MAX(BG$1:BG574)+1,"")</f>
        <v/>
      </c>
      <c r="BH575" s="6" t="str">
        <f>IF($W575=BH$4,MAX(BH$1:BH574)+1,"")</f>
        <v/>
      </c>
      <c r="BI575" s="6" t="str">
        <f>IF($W575=BI$4,MAX(BI$1:BI574)+1,"")</f>
        <v/>
      </c>
      <c r="BJ575" s="6" t="str">
        <f>IF($W575=BJ$4,MAX(BJ$1:BJ574)+1,"")</f>
        <v/>
      </c>
      <c r="BK575" s="6" t="str">
        <f>IF($W575=BK$4,MAX(BK$1:BK574)+1,"")</f>
        <v/>
      </c>
      <c r="BL575" s="6" t="str">
        <f>IF($W575=BL$4,MAX(BL$1:BL574)+1,"")</f>
        <v/>
      </c>
      <c r="BM575" s="6" t="str">
        <f>IF($W575=BM$4,MAX(BM$1:BM574)+1,"")</f>
        <v/>
      </c>
      <c r="BN575" s="6" t="str">
        <f>IF($W575=BN$4,MAX(BN$1:BN574)+1,"")</f>
        <v/>
      </c>
      <c r="BO575" s="6" t="str">
        <f>IF($W575=BO$4,MAX(BO$1:BO574)+1,"")</f>
        <v/>
      </c>
      <c r="BP575" s="6" t="str">
        <f>IF($W575=BP$4,MAX(BP$1:BP574)+1,"")</f>
        <v/>
      </c>
      <c r="BQ575" s="6" t="str">
        <f>IF($W575=BQ$4,MAX(BQ$1:BQ574)+1,"")</f>
        <v/>
      </c>
      <c r="BR575" s="6" t="str">
        <f>IF($W575=BR$4,MAX(BR$1:BR574)+1,"")</f>
        <v/>
      </c>
      <c r="BS575" s="6" t="str">
        <f>IF($W575=BS$4,MAX(BS$1:BS574)+1,"")</f>
        <v/>
      </c>
      <c r="BT575" s="6" t="str">
        <f>IF($W575=BT$4,MAX(BT$1:BT574)+1,"")</f>
        <v/>
      </c>
      <c r="BU575" s="6" t="str">
        <f>IF($W575=BU$4,MAX(BU$1:BU574)+1,"")</f>
        <v/>
      </c>
      <c r="BV575" s="6">
        <f>IF($W575=BV$4,MAX(BV$1:BV574)+1,"")</f>
        <v>14</v>
      </c>
      <c r="BW575" s="6" t="str">
        <f>IF($W575=BW$4,MAX(BW$1:BW574)+1,"")</f>
        <v/>
      </c>
      <c r="BX575" s="6" t="str">
        <f>IF($W575=BX$4,MAX(BX$1:BX574)+1,"")</f>
        <v/>
      </c>
      <c r="BY575" s="6" t="str">
        <f>IF($W575=BY$4,MAX(BY$1:BY574)+1,"")</f>
        <v/>
      </c>
      <c r="BZ575" s="6" t="str">
        <f>IF($W575=BZ$4,MAX(BZ$1:BZ574)+1,"")</f>
        <v/>
      </c>
      <c r="CA575" s="6" t="str">
        <f>IF($W575=CA$4,MAX(CA$1:CA574)+1,"")</f>
        <v/>
      </c>
      <c r="CB575" s="6" t="str">
        <f>IF($W575=CB$4,MAX(CB$1:CB574)+1,"")</f>
        <v/>
      </c>
      <c r="CC575" s="6" t="str">
        <f>IF($W575=CC$4,MAX(CC$1:CC574)+1,"")</f>
        <v/>
      </c>
      <c r="CD575" s="6" t="str">
        <f>IF($W575=CD$4,MAX(CD$1:CD574)+1,"")</f>
        <v/>
      </c>
      <c r="CE575" s="6" t="str">
        <f>IF($W575=CE$4,MAX(CE$1:CE574)+1,"")</f>
        <v/>
      </c>
      <c r="CF575" s="6" t="str">
        <f>IF($W575=CF$4,MAX(CF$1:CF574)+1,"")</f>
        <v/>
      </c>
      <c r="CG575" s="6" t="str">
        <f>IF($W575=CG$4,MAX(CG$1:CG574)+1,"")</f>
        <v/>
      </c>
      <c r="CH575" s="6" t="str">
        <f>IF($W575=CH$4,MAX(CH$1:CH574)+1,"")</f>
        <v/>
      </c>
      <c r="CI575" s="6" t="str">
        <f>IF($W575=CI$4,MAX(CI$1:CI574)+1,"")</f>
        <v/>
      </c>
      <c r="CJ575" s="6" t="str">
        <f>IF($W575=CJ$4,MAX(CJ$1:CJ574)+1,"")</f>
        <v/>
      </c>
      <c r="CK575" s="6" t="str">
        <f>IF($W575=CK$4,MAX(CK$1:CK574)+1,"")</f>
        <v/>
      </c>
      <c r="CL575" s="6" t="str">
        <f>IF($W575=CL$4,MAX(CL$1:CL574)+1,"")</f>
        <v/>
      </c>
      <c r="CM575" s="6" t="str">
        <f>IF($W575=CM$4,MAX(CM$1:CM574)+1,"")</f>
        <v/>
      </c>
      <c r="CN575" s="6" t="str">
        <f>IF($W575=CN$4,MAX(CN$1:CN574)+1,"")</f>
        <v/>
      </c>
      <c r="CO575" s="6" t="str">
        <f>IF($W575=CO$4,MAX(CO$1:CO574)+1,"")</f>
        <v/>
      </c>
      <c r="CP575" s="6" t="str">
        <f>IF($W575=CP$4,MAX(CP$1:CP574)+1,"")</f>
        <v/>
      </c>
      <c r="CQ575" s="6" t="str">
        <f>IF($W575=CQ$4,MAX(CQ$1:CQ574)+1,"")</f>
        <v/>
      </c>
      <c r="CR575" s="6" t="str">
        <f>IF($W575=CR$4,MAX(CR$1:CR574)+1,"")</f>
        <v/>
      </c>
      <c r="CS575" s="6" t="str">
        <f>IF($W575=CS$4,MAX(CS$1:CS574)+1,"")</f>
        <v/>
      </c>
      <c r="CT575" s="5">
        <f t="shared" si="125"/>
        <v>14</v>
      </c>
      <c r="CU575" s="6" t="str">
        <f t="shared" si="126"/>
        <v>1100801649746</v>
      </c>
      <c r="CV575" s="5" t="str">
        <f t="shared" si="127"/>
        <v>นาย</v>
      </c>
      <c r="CW575" s="5" t="str" cm="1">
        <f t="array" ref="CW575">RIGHT(F575,MIN(LEN(SUBSTITUTE(F575,รายชื่อนักเรียนแยกห้อง!$AD$5:$AD$8,""))))</f>
        <v>พลาธิป</v>
      </c>
      <c r="CX575" s="6">
        <f t="shared" si="128"/>
        <v>0</v>
      </c>
      <c r="CY575" s="6" t="str">
        <f t="shared" si="129"/>
        <v/>
      </c>
      <c r="CZ575" s="5" t="str">
        <f t="shared" si="130"/>
        <v>มัธยมศึกษาปีที่ 4/3-0</v>
      </c>
      <c r="DA575" s="5" t="str">
        <f t="shared" si="131"/>
        <v>มัธยมศึกษาปีที่ 4/3-</v>
      </c>
      <c r="DB575" s="6" t="s">
        <v>2939</v>
      </c>
      <c r="DC575" s="6" t="str">
        <f>IF(DB575="วิทย์-คณิต (เตรียมวิศวะ)",MAX($DC$1:DC574)+1,"")</f>
        <v/>
      </c>
      <c r="DD575" s="6" t="str">
        <f>IF(DB575="วิทย์-คณิต (วิทยาศาสตร์สุขภาพ)",MAX($DD$1:DD574)+1,"")</f>
        <v/>
      </c>
      <c r="DE575" s="6">
        <f>IF(DB575="ศิลป์การจัดการธุรกิจการค้าสมัยใหม่",MAX($DE$1:DE574)+1,"")</f>
        <v>38</v>
      </c>
      <c r="DF575" s="6" t="str">
        <f>IF(DB575="ศิลป์ภาษาจีนเพื่อธุรกิจ 4.0",MAX($DF$1:DF574)+1,"")</f>
        <v/>
      </c>
      <c r="DG575" s="6" t="str">
        <f>IF(DB575="ศิลป์ภาษาอังกฤษเพื่อการสื่อสารธุรกิจ",MAX($DG$1:DG574)+1,"")</f>
        <v/>
      </c>
      <c r="DH575" s="6" t="str">
        <f>IF(DB575="นวัตกรรมการจัดการเกษตร",MAX($DH$1:DH574)+1,"")</f>
        <v/>
      </c>
      <c r="DI575" s="5">
        <f t="shared" si="132"/>
        <v>38</v>
      </c>
      <c r="DJ575" s="5" t="str">
        <f t="shared" si="133"/>
        <v>มัธยมศึกษาปีที่ 4/3-15</v>
      </c>
      <c r="DK575" s="5" t="str">
        <f t="shared" si="134"/>
        <v>ศิลป์การจัดการธุรกิจการค้าสมัยใหม่-38</v>
      </c>
      <c r="DL575" s="5" t="str">
        <f t="shared" si="135"/>
        <v>มัธยมศึกษาปีที่ 4</v>
      </c>
    </row>
    <row r="576" spans="1:116">
      <c r="A576" s="5" t="str">
        <f t="shared" si="136"/>
        <v>มัธยมศึกษาปีที่ 4/3-16</v>
      </c>
      <c r="B576" s="5" t="str">
        <f t="shared" si="122"/>
        <v>-0</v>
      </c>
      <c r="C576" s="5" t="str">
        <f t="shared" si="123"/>
        <v>ศิลป์การจัดการธุรกิจการค้าสมัยใหม่-39</v>
      </c>
      <c r="D576" s="8">
        <v>16</v>
      </c>
      <c r="E576" s="9" t="s">
        <v>2173</v>
      </c>
      <c r="F576" s="3" t="s">
        <v>2229</v>
      </c>
      <c r="G576" s="3" t="s">
        <v>2230</v>
      </c>
      <c r="H576" s="11">
        <v>1</v>
      </c>
      <c r="I576" s="11">
        <v>8</v>
      </c>
      <c r="J576" s="11">
        <v>3</v>
      </c>
      <c r="K576" s="11">
        <v>9</v>
      </c>
      <c r="L576" s="11">
        <v>9</v>
      </c>
      <c r="M576" s="11">
        <v>0</v>
      </c>
      <c r="N576" s="11">
        <v>2</v>
      </c>
      <c r="O576" s="11">
        <v>1</v>
      </c>
      <c r="P576" s="11">
        <v>2</v>
      </c>
      <c r="Q576" s="11">
        <v>4</v>
      </c>
      <c r="R576" s="11">
        <v>6</v>
      </c>
      <c r="S576" s="11">
        <v>1</v>
      </c>
      <c r="T576" s="11">
        <v>6</v>
      </c>
      <c r="U576" s="11" t="s">
        <v>311</v>
      </c>
      <c r="W576" s="6" t="str">
        <f>IF(X576="","",IF(X576=รายชื่อชมรม!$B$33,รายชื่อชมรม!$A$33,IF(X576=รายชื่อชมรม!$B$34,รายชื่อชมรม!$A$34,IF(X576=รายชื่อชมรม!$B$35,รายชื่อชมรม!$A$35,IF(X576=รายชื่อชมรม!$B$36,รายชื่อชมรม!$A$36,IF(X576=รายชื่อชมรม!$B$37,รายชื่อชมรม!$A$37,IF(X576=รายชื่อชมรม!$B$38,รายชื่อชมรม!$A$38,IF(X576=รายชื่อชมรม!$B$39,รายชื่อชมรม!$A$39,IF(X576=รายชื่อชมรม!$B$40,รายชื่อชมรม!$A$40,IF(X576=รายชื่อชมรม!$B$41,รายชื่อชมรม!$A$41,IF(X576=รายชื่อชมรม!$B$42,รายชื่อชมรม!$A$42,"-")))))))))))</f>
        <v/>
      </c>
      <c r="Y576" s="6" t="str">
        <f>IF(W576=0,"",IF(W576="-","",IF(W576="","",VLOOKUP(W576,รายชื่อชมรม!$A$3:$F$83,3,FALSE))))</f>
        <v/>
      </c>
      <c r="Z576" s="6" t="str">
        <f>IF(Y576=$Z$4,MAX(Z$1:$Z575)+1,"")</f>
        <v/>
      </c>
      <c r="AA576" s="6" t="str">
        <f>IF($Y576=AA$4,MAX(AA$1:AA575)+1,"")</f>
        <v/>
      </c>
      <c r="AB576" s="6" t="str">
        <f>IF($Y576=AB$4,MAX(AB$1:AB575)+1,"")</f>
        <v/>
      </c>
      <c r="AC576" s="6" t="str">
        <f>IF($Y576=AC$4,MAX(AC$1:AC575)+1,"")</f>
        <v/>
      </c>
      <c r="AD576" s="6" t="str">
        <f>IF($Y576=AD$4,MAX(AD$1:AD575)+1,"")</f>
        <v/>
      </c>
      <c r="AE576" s="6" t="str">
        <f>IF($Y576=AE$4,MAX(AE$1:AE575)+1,"")</f>
        <v/>
      </c>
      <c r="AF576" s="6" t="str">
        <f>IF($Y576=AF$4,MAX(AF$1:AF575)+1,"")</f>
        <v/>
      </c>
      <c r="AG576" s="6" t="str">
        <f>IF($Y576=AG$4,MAX(AG$1:AG575)+1,"")</f>
        <v/>
      </c>
      <c r="AH576" s="6" t="str">
        <f>IF($Y576=AH$4,MAX(AH$1:AH575)+1,"")</f>
        <v/>
      </c>
      <c r="AI576" s="5">
        <f t="shared" si="124"/>
        <v>0</v>
      </c>
      <c r="AK576" s="6" t="str">
        <f>IF($W576=AK$4,MAX(AK$1:AK575)+1,"")</f>
        <v/>
      </c>
      <c r="AL576" s="6" t="str">
        <f>IF($W576=AL$4,MAX(AL$1:AL575)+1,"")</f>
        <v/>
      </c>
      <c r="AM576" s="6" t="str">
        <f>IF($W576=AM$4,MAX(AM$1:AM575)+1,"")</f>
        <v/>
      </c>
      <c r="AN576" s="6" t="str">
        <f>IF($W576=AN$4,MAX(AN$1:AN575)+1,"")</f>
        <v/>
      </c>
      <c r="AO576" s="6" t="str">
        <f>IF($W576=AO$4,MAX(AO$1:AO575)+1,"")</f>
        <v/>
      </c>
      <c r="AP576" s="6" t="str">
        <f>IF($W576=AP$4,MAX(AP$1:AP575)+1,"")</f>
        <v/>
      </c>
      <c r="AQ576" s="6" t="str">
        <f>IF($W576=AQ$4,MAX(AQ$1:AQ575)+1,"")</f>
        <v/>
      </c>
      <c r="AR576" s="6" t="str">
        <f>IF($W576=AR$4,MAX(AR$1:AR575)+1,"")</f>
        <v/>
      </c>
      <c r="AS576" s="6" t="str">
        <f>IF($W576=AS$4,MAX(AS$1:AS575)+1,"")</f>
        <v/>
      </c>
      <c r="AT576" s="6" t="str">
        <f>IF($W576=AT$4,MAX(AT$1:AT575)+1,"")</f>
        <v/>
      </c>
      <c r="AU576" s="6" t="str">
        <f>IF($W576=AU$4,MAX(AU$1:AU575)+1,"")</f>
        <v/>
      </c>
      <c r="AV576" s="6" t="str">
        <f>IF($W576=AV$4,MAX(AV$1:AV575)+1,"")</f>
        <v/>
      </c>
      <c r="AW576" s="6" t="str">
        <f>IF($W576=AW$4,MAX(AW$1:AW575)+1,"")</f>
        <v/>
      </c>
      <c r="AX576" s="6" t="str">
        <f>IF($W576=AX$4,MAX(AX$1:AX575)+1,"")</f>
        <v/>
      </c>
      <c r="AY576" s="6" t="str">
        <f>IF($W576=AY$4,MAX(AY$1:AY575)+1,"")</f>
        <v/>
      </c>
      <c r="AZ576" s="6" t="str">
        <f>IF($W576=AZ$4,MAX(AZ$1:AZ575)+1,"")</f>
        <v/>
      </c>
      <c r="BA576" s="6" t="str">
        <f>IF($W576=BA$4,MAX(BA$1:BA575)+1,"")</f>
        <v/>
      </c>
      <c r="BB576" s="6" t="str">
        <f>IF($W576=BB$4,MAX(BB$1:BB575)+1,"")</f>
        <v/>
      </c>
      <c r="BC576" s="6" t="str">
        <f>IF($W576=BC$4,MAX(BC$1:BC575)+1,"")</f>
        <v/>
      </c>
      <c r="BD576" s="6" t="str">
        <f>IF($W576=BD$4,MAX(BD$1:BD575)+1,"")</f>
        <v/>
      </c>
      <c r="BE576" s="6" t="str">
        <f>IF($W576=BE$4,MAX(BE$1:BE575)+1,"")</f>
        <v/>
      </c>
      <c r="BF576" s="6" t="str">
        <f>IF($W576=BF$4,MAX(BF$1:BF575)+1,"")</f>
        <v/>
      </c>
      <c r="BG576" s="6" t="str">
        <f>IF($W576=BG$4,MAX(BG$1:BG575)+1,"")</f>
        <v/>
      </c>
      <c r="BH576" s="6" t="str">
        <f>IF($W576=BH$4,MAX(BH$1:BH575)+1,"")</f>
        <v/>
      </c>
      <c r="BI576" s="6" t="str">
        <f>IF($W576=BI$4,MAX(BI$1:BI575)+1,"")</f>
        <v/>
      </c>
      <c r="BJ576" s="6" t="str">
        <f>IF($W576=BJ$4,MAX(BJ$1:BJ575)+1,"")</f>
        <v/>
      </c>
      <c r="BK576" s="6" t="str">
        <f>IF($W576=BK$4,MAX(BK$1:BK575)+1,"")</f>
        <v/>
      </c>
      <c r="BL576" s="6" t="str">
        <f>IF($W576=BL$4,MAX(BL$1:BL575)+1,"")</f>
        <v/>
      </c>
      <c r="BM576" s="6" t="str">
        <f>IF($W576=BM$4,MAX(BM$1:BM575)+1,"")</f>
        <v/>
      </c>
      <c r="BN576" s="6" t="str">
        <f>IF($W576=BN$4,MAX(BN$1:BN575)+1,"")</f>
        <v/>
      </c>
      <c r="BO576" s="6" t="str">
        <f>IF($W576=BO$4,MAX(BO$1:BO575)+1,"")</f>
        <v/>
      </c>
      <c r="BP576" s="6" t="str">
        <f>IF($W576=BP$4,MAX(BP$1:BP575)+1,"")</f>
        <v/>
      </c>
      <c r="BQ576" s="6" t="str">
        <f>IF($W576=BQ$4,MAX(BQ$1:BQ575)+1,"")</f>
        <v/>
      </c>
      <c r="BR576" s="6" t="str">
        <f>IF($W576=BR$4,MAX(BR$1:BR575)+1,"")</f>
        <v/>
      </c>
      <c r="BS576" s="6" t="str">
        <f>IF($W576=BS$4,MAX(BS$1:BS575)+1,"")</f>
        <v/>
      </c>
      <c r="BT576" s="6" t="str">
        <f>IF($W576=BT$4,MAX(BT$1:BT575)+1,"")</f>
        <v/>
      </c>
      <c r="BU576" s="6" t="str">
        <f>IF($W576=BU$4,MAX(BU$1:BU575)+1,"")</f>
        <v/>
      </c>
      <c r="BV576" s="6" t="str">
        <f>IF($W576=BV$4,MAX(BV$1:BV575)+1,"")</f>
        <v/>
      </c>
      <c r="BW576" s="6" t="str">
        <f>IF($W576=BW$4,MAX(BW$1:BW575)+1,"")</f>
        <v/>
      </c>
      <c r="BX576" s="6" t="str">
        <f>IF($W576=BX$4,MAX(BX$1:BX575)+1,"")</f>
        <v/>
      </c>
      <c r="BY576" s="6" t="str">
        <f>IF($W576=BY$4,MAX(BY$1:BY575)+1,"")</f>
        <v/>
      </c>
      <c r="BZ576" s="6" t="str">
        <f>IF($W576=BZ$4,MAX(BZ$1:BZ575)+1,"")</f>
        <v/>
      </c>
      <c r="CA576" s="6" t="str">
        <f>IF($W576=CA$4,MAX(CA$1:CA575)+1,"")</f>
        <v/>
      </c>
      <c r="CB576" s="6" t="str">
        <f>IF($W576=CB$4,MAX(CB$1:CB575)+1,"")</f>
        <v/>
      </c>
      <c r="CC576" s="6" t="str">
        <f>IF($W576=CC$4,MAX(CC$1:CC575)+1,"")</f>
        <v/>
      </c>
      <c r="CD576" s="6" t="str">
        <f>IF($W576=CD$4,MAX(CD$1:CD575)+1,"")</f>
        <v/>
      </c>
      <c r="CE576" s="6" t="str">
        <f>IF($W576=CE$4,MAX(CE$1:CE575)+1,"")</f>
        <v/>
      </c>
      <c r="CF576" s="6" t="str">
        <f>IF($W576=CF$4,MAX(CF$1:CF575)+1,"")</f>
        <v/>
      </c>
      <c r="CG576" s="6" t="str">
        <f>IF($W576=CG$4,MAX(CG$1:CG575)+1,"")</f>
        <v/>
      </c>
      <c r="CH576" s="6" t="str">
        <f>IF($W576=CH$4,MAX(CH$1:CH575)+1,"")</f>
        <v/>
      </c>
      <c r="CI576" s="6" t="str">
        <f>IF($W576=CI$4,MAX(CI$1:CI575)+1,"")</f>
        <v/>
      </c>
      <c r="CJ576" s="6" t="str">
        <f>IF($W576=CJ$4,MAX(CJ$1:CJ575)+1,"")</f>
        <v/>
      </c>
      <c r="CK576" s="6" t="str">
        <f>IF($W576=CK$4,MAX(CK$1:CK575)+1,"")</f>
        <v/>
      </c>
      <c r="CL576" s="6" t="str">
        <f>IF($W576=CL$4,MAX(CL$1:CL575)+1,"")</f>
        <v/>
      </c>
      <c r="CM576" s="6" t="str">
        <f>IF($W576=CM$4,MAX(CM$1:CM575)+1,"")</f>
        <v/>
      </c>
      <c r="CN576" s="6" t="str">
        <f>IF($W576=CN$4,MAX(CN$1:CN575)+1,"")</f>
        <v/>
      </c>
      <c r="CO576" s="6" t="str">
        <f>IF($W576=CO$4,MAX(CO$1:CO575)+1,"")</f>
        <v/>
      </c>
      <c r="CP576" s="6" t="str">
        <f>IF($W576=CP$4,MAX(CP$1:CP575)+1,"")</f>
        <v/>
      </c>
      <c r="CQ576" s="6" t="str">
        <f>IF($W576=CQ$4,MAX(CQ$1:CQ575)+1,"")</f>
        <v/>
      </c>
      <c r="CR576" s="6" t="str">
        <f>IF($W576=CR$4,MAX(CR$1:CR575)+1,"")</f>
        <v/>
      </c>
      <c r="CS576" s="6" t="str">
        <f>IF($W576=CS$4,MAX(CS$1:CS575)+1,"")</f>
        <v/>
      </c>
      <c r="CT576" s="5">
        <f t="shared" si="125"/>
        <v>0</v>
      </c>
      <c r="CU576" s="6" t="str">
        <f t="shared" si="126"/>
        <v>1839902124616</v>
      </c>
      <c r="CV576" s="5" t="str">
        <f t="shared" si="127"/>
        <v>นาย</v>
      </c>
      <c r="CW576" s="5" t="str" cm="1">
        <f t="array" ref="CW576">RIGHT(F576,MIN(LEN(SUBSTITUTE(F576,รายชื่อนักเรียนแยกห้อง!$AD$5:$AD$8,""))))</f>
        <v>กัณฑ์อเนก</v>
      </c>
      <c r="CX576" s="6">
        <f t="shared" si="128"/>
        <v>0</v>
      </c>
      <c r="CY576" s="6" t="str">
        <f t="shared" si="129"/>
        <v/>
      </c>
      <c r="CZ576" s="5" t="str">
        <f t="shared" si="130"/>
        <v>มัธยมศึกษาปีที่ 4/3-0</v>
      </c>
      <c r="DA576" s="5" t="str">
        <f t="shared" si="131"/>
        <v>มัธยมศึกษาปีที่ 4/3-</v>
      </c>
      <c r="DB576" s="6" t="s">
        <v>2939</v>
      </c>
      <c r="DC576" s="6" t="str">
        <f>IF(DB576="วิทย์-คณิต (เตรียมวิศวะ)",MAX($DC$1:DC575)+1,"")</f>
        <v/>
      </c>
      <c r="DD576" s="6" t="str">
        <f>IF(DB576="วิทย์-คณิต (วิทยาศาสตร์สุขภาพ)",MAX($DD$1:DD575)+1,"")</f>
        <v/>
      </c>
      <c r="DE576" s="6">
        <f>IF(DB576="ศิลป์การจัดการธุรกิจการค้าสมัยใหม่",MAX($DE$1:DE575)+1,"")</f>
        <v>39</v>
      </c>
      <c r="DF576" s="6" t="str">
        <f>IF(DB576="ศิลป์ภาษาจีนเพื่อธุรกิจ 4.0",MAX($DF$1:DF575)+1,"")</f>
        <v/>
      </c>
      <c r="DG576" s="6" t="str">
        <f>IF(DB576="ศิลป์ภาษาอังกฤษเพื่อการสื่อสารธุรกิจ",MAX($DG$1:DG575)+1,"")</f>
        <v/>
      </c>
      <c r="DH576" s="6" t="str">
        <f>IF(DB576="นวัตกรรมการจัดการเกษตร",MAX($DH$1:DH575)+1,"")</f>
        <v/>
      </c>
      <c r="DI576" s="5">
        <f t="shared" si="132"/>
        <v>39</v>
      </c>
      <c r="DJ576" s="5" t="str">
        <f t="shared" si="133"/>
        <v>มัธยมศึกษาปีที่ 4/3-16</v>
      </c>
      <c r="DK576" s="5" t="str">
        <f t="shared" si="134"/>
        <v>ศิลป์การจัดการธุรกิจการค้าสมัยใหม่-39</v>
      </c>
      <c r="DL576" s="5" t="str">
        <f t="shared" si="135"/>
        <v>มัธยมศึกษาปีที่ 4</v>
      </c>
    </row>
    <row r="577" spans="1:116">
      <c r="A577" s="5" t="str">
        <f t="shared" si="136"/>
        <v>มัธยมศึกษาปีที่ 4/3-17</v>
      </c>
      <c r="B577" s="5" t="str">
        <f t="shared" si="122"/>
        <v>-0</v>
      </c>
      <c r="C577" s="5" t="str">
        <f t="shared" si="123"/>
        <v>ศิลป์การจัดการธุรกิจการค้าสมัยใหม่-40</v>
      </c>
      <c r="D577" s="8">
        <v>17</v>
      </c>
      <c r="E577" s="9" t="s">
        <v>2176</v>
      </c>
      <c r="F577" s="3" t="s">
        <v>2232</v>
      </c>
      <c r="G577" s="3" t="s">
        <v>2233</v>
      </c>
      <c r="H577" s="11">
        <v>1</v>
      </c>
      <c r="I577" s="11">
        <v>7</v>
      </c>
      <c r="J577" s="11">
        <v>0</v>
      </c>
      <c r="K577" s="11">
        <v>9</v>
      </c>
      <c r="L577" s="11">
        <v>9</v>
      </c>
      <c r="M577" s="11">
        <v>0</v>
      </c>
      <c r="N577" s="11">
        <v>1</v>
      </c>
      <c r="O577" s="11">
        <v>8</v>
      </c>
      <c r="P577" s="11">
        <v>2</v>
      </c>
      <c r="Q577" s="11">
        <v>3</v>
      </c>
      <c r="R577" s="11">
        <v>8</v>
      </c>
      <c r="S577" s="11">
        <v>9</v>
      </c>
      <c r="T577" s="11">
        <v>9</v>
      </c>
      <c r="U577" s="11" t="s">
        <v>311</v>
      </c>
      <c r="W577" s="6" t="str">
        <f>IF(X577="","",IF(X577=รายชื่อชมรม!$B$33,รายชื่อชมรม!$A$33,IF(X577=รายชื่อชมรม!$B$34,รายชื่อชมรม!$A$34,IF(X577=รายชื่อชมรม!$B$35,รายชื่อชมรม!$A$35,IF(X577=รายชื่อชมรม!$B$36,รายชื่อชมรม!$A$36,IF(X577=รายชื่อชมรม!$B$37,รายชื่อชมรม!$A$37,IF(X577=รายชื่อชมรม!$B$38,รายชื่อชมรม!$A$38,IF(X577=รายชื่อชมรม!$B$39,รายชื่อชมรม!$A$39,IF(X577=รายชื่อชมรม!$B$40,รายชื่อชมรม!$A$40,IF(X577=รายชื่อชมรม!$B$41,รายชื่อชมรม!$A$41,IF(X577=รายชื่อชมรม!$B$42,รายชื่อชมรม!$A$42,"-")))))))))))</f>
        <v/>
      </c>
      <c r="Y577" s="6" t="str">
        <f>IF(W577=0,"",IF(W577="-","",IF(W577="","",VLOOKUP(W577,รายชื่อชมรม!$A$3:$F$83,3,FALSE))))</f>
        <v/>
      </c>
      <c r="Z577" s="6" t="str">
        <f>IF(Y577=$Z$4,MAX(Z$1:$Z576)+1,"")</f>
        <v/>
      </c>
      <c r="AA577" s="6" t="str">
        <f>IF($Y577=AA$4,MAX(AA$1:AA576)+1,"")</f>
        <v/>
      </c>
      <c r="AB577" s="6" t="str">
        <f>IF($Y577=AB$4,MAX(AB$1:AB576)+1,"")</f>
        <v/>
      </c>
      <c r="AC577" s="6" t="str">
        <f>IF($Y577=AC$4,MAX(AC$1:AC576)+1,"")</f>
        <v/>
      </c>
      <c r="AD577" s="6" t="str">
        <f>IF($Y577=AD$4,MAX(AD$1:AD576)+1,"")</f>
        <v/>
      </c>
      <c r="AE577" s="6" t="str">
        <f>IF($Y577=AE$4,MAX(AE$1:AE576)+1,"")</f>
        <v/>
      </c>
      <c r="AF577" s="6" t="str">
        <f>IF($Y577=AF$4,MAX(AF$1:AF576)+1,"")</f>
        <v/>
      </c>
      <c r="AG577" s="6" t="str">
        <f>IF($Y577=AG$4,MAX(AG$1:AG576)+1,"")</f>
        <v/>
      </c>
      <c r="AH577" s="6" t="str">
        <f>IF($Y577=AH$4,MAX(AH$1:AH576)+1,"")</f>
        <v/>
      </c>
      <c r="AI577" s="5">
        <f t="shared" si="124"/>
        <v>0</v>
      </c>
      <c r="AK577" s="6" t="str">
        <f>IF($W577=AK$4,MAX(AK$1:AK576)+1,"")</f>
        <v/>
      </c>
      <c r="AL577" s="6" t="str">
        <f>IF($W577=AL$4,MAX(AL$1:AL576)+1,"")</f>
        <v/>
      </c>
      <c r="AM577" s="6" t="str">
        <f>IF($W577=AM$4,MAX(AM$1:AM576)+1,"")</f>
        <v/>
      </c>
      <c r="AN577" s="6" t="str">
        <f>IF($W577=AN$4,MAX(AN$1:AN576)+1,"")</f>
        <v/>
      </c>
      <c r="AO577" s="6" t="str">
        <f>IF($W577=AO$4,MAX(AO$1:AO576)+1,"")</f>
        <v/>
      </c>
      <c r="AP577" s="6" t="str">
        <f>IF($W577=AP$4,MAX(AP$1:AP576)+1,"")</f>
        <v/>
      </c>
      <c r="AQ577" s="6" t="str">
        <f>IF($W577=AQ$4,MAX(AQ$1:AQ576)+1,"")</f>
        <v/>
      </c>
      <c r="AR577" s="6" t="str">
        <f>IF($W577=AR$4,MAX(AR$1:AR576)+1,"")</f>
        <v/>
      </c>
      <c r="AS577" s="6" t="str">
        <f>IF($W577=AS$4,MAX(AS$1:AS576)+1,"")</f>
        <v/>
      </c>
      <c r="AT577" s="6" t="str">
        <f>IF($W577=AT$4,MAX(AT$1:AT576)+1,"")</f>
        <v/>
      </c>
      <c r="AU577" s="6" t="str">
        <f>IF($W577=AU$4,MAX(AU$1:AU576)+1,"")</f>
        <v/>
      </c>
      <c r="AV577" s="6" t="str">
        <f>IF($W577=AV$4,MAX(AV$1:AV576)+1,"")</f>
        <v/>
      </c>
      <c r="AW577" s="6" t="str">
        <f>IF($W577=AW$4,MAX(AW$1:AW576)+1,"")</f>
        <v/>
      </c>
      <c r="AX577" s="6" t="str">
        <f>IF($W577=AX$4,MAX(AX$1:AX576)+1,"")</f>
        <v/>
      </c>
      <c r="AY577" s="6" t="str">
        <f>IF($W577=AY$4,MAX(AY$1:AY576)+1,"")</f>
        <v/>
      </c>
      <c r="AZ577" s="6" t="str">
        <f>IF($W577=AZ$4,MAX(AZ$1:AZ576)+1,"")</f>
        <v/>
      </c>
      <c r="BA577" s="6" t="str">
        <f>IF($W577=BA$4,MAX(BA$1:BA576)+1,"")</f>
        <v/>
      </c>
      <c r="BB577" s="6" t="str">
        <f>IF($W577=BB$4,MAX(BB$1:BB576)+1,"")</f>
        <v/>
      </c>
      <c r="BC577" s="6" t="str">
        <f>IF($W577=BC$4,MAX(BC$1:BC576)+1,"")</f>
        <v/>
      </c>
      <c r="BD577" s="6" t="str">
        <f>IF($W577=BD$4,MAX(BD$1:BD576)+1,"")</f>
        <v/>
      </c>
      <c r="BE577" s="6" t="str">
        <f>IF($W577=BE$4,MAX(BE$1:BE576)+1,"")</f>
        <v/>
      </c>
      <c r="BF577" s="6" t="str">
        <f>IF($W577=BF$4,MAX(BF$1:BF576)+1,"")</f>
        <v/>
      </c>
      <c r="BG577" s="6" t="str">
        <f>IF($W577=BG$4,MAX(BG$1:BG576)+1,"")</f>
        <v/>
      </c>
      <c r="BH577" s="6" t="str">
        <f>IF($W577=BH$4,MAX(BH$1:BH576)+1,"")</f>
        <v/>
      </c>
      <c r="BI577" s="6" t="str">
        <f>IF($W577=BI$4,MAX(BI$1:BI576)+1,"")</f>
        <v/>
      </c>
      <c r="BJ577" s="6" t="str">
        <f>IF($W577=BJ$4,MAX(BJ$1:BJ576)+1,"")</f>
        <v/>
      </c>
      <c r="BK577" s="6" t="str">
        <f>IF($W577=BK$4,MAX(BK$1:BK576)+1,"")</f>
        <v/>
      </c>
      <c r="BL577" s="6" t="str">
        <f>IF($W577=BL$4,MAX(BL$1:BL576)+1,"")</f>
        <v/>
      </c>
      <c r="BM577" s="6" t="str">
        <f>IF($W577=BM$4,MAX(BM$1:BM576)+1,"")</f>
        <v/>
      </c>
      <c r="BN577" s="6" t="str">
        <f>IF($W577=BN$4,MAX(BN$1:BN576)+1,"")</f>
        <v/>
      </c>
      <c r="BO577" s="6" t="str">
        <f>IF($W577=BO$4,MAX(BO$1:BO576)+1,"")</f>
        <v/>
      </c>
      <c r="BP577" s="6" t="str">
        <f>IF($W577=BP$4,MAX(BP$1:BP576)+1,"")</f>
        <v/>
      </c>
      <c r="BQ577" s="6" t="str">
        <f>IF($W577=BQ$4,MAX(BQ$1:BQ576)+1,"")</f>
        <v/>
      </c>
      <c r="BR577" s="6" t="str">
        <f>IF($W577=BR$4,MAX(BR$1:BR576)+1,"")</f>
        <v/>
      </c>
      <c r="BS577" s="6" t="str">
        <f>IF($W577=BS$4,MAX(BS$1:BS576)+1,"")</f>
        <v/>
      </c>
      <c r="BT577" s="6" t="str">
        <f>IF($W577=BT$4,MAX(BT$1:BT576)+1,"")</f>
        <v/>
      </c>
      <c r="BU577" s="6" t="str">
        <f>IF($W577=BU$4,MAX(BU$1:BU576)+1,"")</f>
        <v/>
      </c>
      <c r="BV577" s="6" t="str">
        <f>IF($W577=BV$4,MAX(BV$1:BV576)+1,"")</f>
        <v/>
      </c>
      <c r="BW577" s="6" t="str">
        <f>IF($W577=BW$4,MAX(BW$1:BW576)+1,"")</f>
        <v/>
      </c>
      <c r="BX577" s="6" t="str">
        <f>IF($W577=BX$4,MAX(BX$1:BX576)+1,"")</f>
        <v/>
      </c>
      <c r="BY577" s="6" t="str">
        <f>IF($W577=BY$4,MAX(BY$1:BY576)+1,"")</f>
        <v/>
      </c>
      <c r="BZ577" s="6" t="str">
        <f>IF($W577=BZ$4,MAX(BZ$1:BZ576)+1,"")</f>
        <v/>
      </c>
      <c r="CA577" s="6" t="str">
        <f>IF($W577=CA$4,MAX(CA$1:CA576)+1,"")</f>
        <v/>
      </c>
      <c r="CB577" s="6" t="str">
        <f>IF($W577=CB$4,MAX(CB$1:CB576)+1,"")</f>
        <v/>
      </c>
      <c r="CC577" s="6" t="str">
        <f>IF($W577=CC$4,MAX(CC$1:CC576)+1,"")</f>
        <v/>
      </c>
      <c r="CD577" s="6" t="str">
        <f>IF($W577=CD$4,MAX(CD$1:CD576)+1,"")</f>
        <v/>
      </c>
      <c r="CE577" s="6" t="str">
        <f>IF($W577=CE$4,MAX(CE$1:CE576)+1,"")</f>
        <v/>
      </c>
      <c r="CF577" s="6" t="str">
        <f>IF($W577=CF$4,MAX(CF$1:CF576)+1,"")</f>
        <v/>
      </c>
      <c r="CG577" s="6" t="str">
        <f>IF($W577=CG$4,MAX(CG$1:CG576)+1,"")</f>
        <v/>
      </c>
      <c r="CH577" s="6" t="str">
        <f>IF($W577=CH$4,MAX(CH$1:CH576)+1,"")</f>
        <v/>
      </c>
      <c r="CI577" s="6" t="str">
        <f>IF($W577=CI$4,MAX(CI$1:CI576)+1,"")</f>
        <v/>
      </c>
      <c r="CJ577" s="6" t="str">
        <f>IF($W577=CJ$4,MAX(CJ$1:CJ576)+1,"")</f>
        <v/>
      </c>
      <c r="CK577" s="6" t="str">
        <f>IF($W577=CK$4,MAX(CK$1:CK576)+1,"")</f>
        <v/>
      </c>
      <c r="CL577" s="6" t="str">
        <f>IF($W577=CL$4,MAX(CL$1:CL576)+1,"")</f>
        <v/>
      </c>
      <c r="CM577" s="6" t="str">
        <f>IF($W577=CM$4,MAX(CM$1:CM576)+1,"")</f>
        <v/>
      </c>
      <c r="CN577" s="6" t="str">
        <f>IF($W577=CN$4,MAX(CN$1:CN576)+1,"")</f>
        <v/>
      </c>
      <c r="CO577" s="6" t="str">
        <f>IF($W577=CO$4,MAX(CO$1:CO576)+1,"")</f>
        <v/>
      </c>
      <c r="CP577" s="6" t="str">
        <f>IF($W577=CP$4,MAX(CP$1:CP576)+1,"")</f>
        <v/>
      </c>
      <c r="CQ577" s="6" t="str">
        <f>IF($W577=CQ$4,MAX(CQ$1:CQ576)+1,"")</f>
        <v/>
      </c>
      <c r="CR577" s="6" t="str">
        <f>IF($W577=CR$4,MAX(CR$1:CR576)+1,"")</f>
        <v/>
      </c>
      <c r="CS577" s="6" t="str">
        <f>IF($W577=CS$4,MAX(CS$1:CS576)+1,"")</f>
        <v/>
      </c>
      <c r="CT577" s="5">
        <f t="shared" si="125"/>
        <v>0</v>
      </c>
      <c r="CU577" s="6" t="str">
        <f t="shared" si="126"/>
        <v>1709901823899</v>
      </c>
      <c r="CV577" s="5" t="str">
        <f t="shared" si="127"/>
        <v>นาย</v>
      </c>
      <c r="CW577" s="5" t="str" cm="1">
        <f t="array" ref="CW577">RIGHT(F577,MIN(LEN(SUBSTITUTE(F577,รายชื่อนักเรียนแยกห้อง!$AD$5:$AD$8,""))))</f>
        <v>อชิรวิชย์</v>
      </c>
      <c r="CX577" s="6">
        <f t="shared" si="128"/>
        <v>0</v>
      </c>
      <c r="CY577" s="6" t="str">
        <f t="shared" si="129"/>
        <v/>
      </c>
      <c r="CZ577" s="5" t="str">
        <f t="shared" si="130"/>
        <v>มัธยมศึกษาปีที่ 4/3-0</v>
      </c>
      <c r="DA577" s="5" t="str">
        <f t="shared" si="131"/>
        <v>มัธยมศึกษาปีที่ 4/3-</v>
      </c>
      <c r="DB577" s="6" t="s">
        <v>2939</v>
      </c>
      <c r="DC577" s="6" t="str">
        <f>IF(DB577="วิทย์-คณิต (เตรียมวิศวะ)",MAX($DC$1:DC576)+1,"")</f>
        <v/>
      </c>
      <c r="DD577" s="6" t="str">
        <f>IF(DB577="วิทย์-คณิต (วิทยาศาสตร์สุขภาพ)",MAX($DD$1:DD576)+1,"")</f>
        <v/>
      </c>
      <c r="DE577" s="6">
        <f>IF(DB577="ศิลป์การจัดการธุรกิจการค้าสมัยใหม่",MAX($DE$1:DE576)+1,"")</f>
        <v>40</v>
      </c>
      <c r="DF577" s="6" t="str">
        <f>IF(DB577="ศิลป์ภาษาจีนเพื่อธุรกิจ 4.0",MAX($DF$1:DF576)+1,"")</f>
        <v/>
      </c>
      <c r="DG577" s="6" t="str">
        <f>IF(DB577="ศิลป์ภาษาอังกฤษเพื่อการสื่อสารธุรกิจ",MAX($DG$1:DG576)+1,"")</f>
        <v/>
      </c>
      <c r="DH577" s="6" t="str">
        <f>IF(DB577="นวัตกรรมการจัดการเกษตร",MAX($DH$1:DH576)+1,"")</f>
        <v/>
      </c>
      <c r="DI577" s="5">
        <f t="shared" si="132"/>
        <v>40</v>
      </c>
      <c r="DJ577" s="5" t="str">
        <f t="shared" si="133"/>
        <v>มัธยมศึกษาปีที่ 4/3-17</v>
      </c>
      <c r="DK577" s="5" t="str">
        <f t="shared" si="134"/>
        <v>ศิลป์การจัดการธุรกิจการค้าสมัยใหม่-40</v>
      </c>
      <c r="DL577" s="5" t="str">
        <f t="shared" si="135"/>
        <v>มัธยมศึกษาปีที่ 4</v>
      </c>
    </row>
    <row r="578" spans="1:116">
      <c r="A578" s="5" t="str">
        <f t="shared" si="136"/>
        <v>มัธยมศึกษาปีที่ 4/3-18</v>
      </c>
      <c r="B578" s="5" t="str">
        <f t="shared" si="122"/>
        <v>ช68407-15</v>
      </c>
      <c r="C578" s="5" t="str">
        <f t="shared" si="123"/>
        <v>ศิลป์การจัดการธุรกิจการค้าสมัยใหม่-41</v>
      </c>
      <c r="D578" s="8">
        <v>18</v>
      </c>
      <c r="E578" s="9" t="s">
        <v>2184</v>
      </c>
      <c r="F578" s="3" t="s">
        <v>2335</v>
      </c>
      <c r="G578" s="3" t="s">
        <v>2336</v>
      </c>
      <c r="H578" s="11">
        <v>1</v>
      </c>
      <c r="I578" s="11">
        <v>7</v>
      </c>
      <c r="J578" s="11">
        <v>0</v>
      </c>
      <c r="K578" s="11">
        <v>9</v>
      </c>
      <c r="L578" s="11">
        <v>9</v>
      </c>
      <c r="M578" s="11">
        <v>0</v>
      </c>
      <c r="N578" s="11">
        <v>1</v>
      </c>
      <c r="O578" s="11">
        <v>7</v>
      </c>
      <c r="P578" s="11">
        <v>9</v>
      </c>
      <c r="Q578" s="11">
        <v>5</v>
      </c>
      <c r="R578" s="11">
        <v>9</v>
      </c>
      <c r="S578" s="11">
        <v>5</v>
      </c>
      <c r="T578" s="11">
        <v>0</v>
      </c>
      <c r="U578" s="11" t="s">
        <v>311</v>
      </c>
      <c r="W578" s="6" t="str">
        <f>IF(X578="","",IF(X578=รายชื่อชมรม!$B$33,รายชื่อชมรม!$A$33,IF(X578=รายชื่อชมรม!$B$34,รายชื่อชมรม!$A$34,IF(X578=รายชื่อชมรม!$B$35,รายชื่อชมรม!$A$35,IF(X578=รายชื่อชมรม!$B$36,รายชื่อชมรม!$A$36,IF(X578=รายชื่อชมรม!$B$37,รายชื่อชมรม!$A$37,IF(X578=รายชื่อชมรม!$B$38,รายชื่อชมรม!$A$38,IF(X578=รายชื่อชมรม!$B$39,รายชื่อชมรม!$A$39,IF(X578=รายชื่อชมรม!$B$40,รายชื่อชมรม!$A$40,IF(X578=รายชื่อชมรม!$B$41,รายชื่อชมรม!$A$41,IF(X578=รายชื่อชมรม!$B$42,รายชื่อชมรม!$A$42,"-")))))))))))</f>
        <v>ช68407</v>
      </c>
      <c r="X578" s="6" t="s">
        <v>1541</v>
      </c>
      <c r="Y578" s="6" t="str">
        <f>IF(W578=0,"",IF(W578="-","",IF(W578="","",VLOOKUP(W578,รายชื่อชมรม!$A$3:$F$83,3,FALSE))))</f>
        <v>สิบเอกชัยวัฒน์  เรืองไกรศิลป์</v>
      </c>
      <c r="Z578" s="6" t="str">
        <f>IF(Y578=$Z$4,MAX(Z$1:$Z577)+1,"")</f>
        <v/>
      </c>
      <c r="AA578" s="6" t="str">
        <f>IF($Y578=AA$4,MAX(AA$1:AA577)+1,"")</f>
        <v/>
      </c>
      <c r="AB578" s="6" t="str">
        <f>IF($Y578=AB$4,MAX(AB$1:AB577)+1,"")</f>
        <v/>
      </c>
      <c r="AC578" s="6" t="str">
        <f>IF($Y578=AC$4,MAX(AC$1:AC577)+1,"")</f>
        <v/>
      </c>
      <c r="AD578" s="6" t="str">
        <f>IF($Y578=AD$4,MAX(AD$1:AD577)+1,"")</f>
        <v/>
      </c>
      <c r="AE578" s="6" t="str">
        <f>IF($Y578=AE$4,MAX(AE$1:AE577)+1,"")</f>
        <v/>
      </c>
      <c r="AF578" s="6" t="str">
        <f>IF($Y578=AF$4,MAX(AF$1:AF577)+1,"")</f>
        <v/>
      </c>
      <c r="AG578" s="6" t="str">
        <f>IF($Y578=AG$4,MAX(AG$1:AG577)+1,"")</f>
        <v/>
      </c>
      <c r="AH578" s="6" t="str">
        <f>IF($Y578=AH$4,MAX(AH$1:AH577)+1,"")</f>
        <v/>
      </c>
      <c r="AI578" s="5">
        <f t="shared" si="124"/>
        <v>0</v>
      </c>
      <c r="AK578" s="6" t="str">
        <f>IF($W578=AK$4,MAX(AK$1:AK577)+1,"")</f>
        <v/>
      </c>
      <c r="AL578" s="6" t="str">
        <f>IF($W578=AL$4,MAX(AL$1:AL577)+1,"")</f>
        <v/>
      </c>
      <c r="AM578" s="6" t="str">
        <f>IF($W578=AM$4,MAX(AM$1:AM577)+1,"")</f>
        <v/>
      </c>
      <c r="AN578" s="6" t="str">
        <f>IF($W578=AN$4,MAX(AN$1:AN577)+1,"")</f>
        <v/>
      </c>
      <c r="AO578" s="6" t="str">
        <f>IF($W578=AO$4,MAX(AO$1:AO577)+1,"")</f>
        <v/>
      </c>
      <c r="AP578" s="6" t="str">
        <f>IF($W578=AP$4,MAX(AP$1:AP577)+1,"")</f>
        <v/>
      </c>
      <c r="AQ578" s="6" t="str">
        <f>IF($W578=AQ$4,MAX(AQ$1:AQ577)+1,"")</f>
        <v/>
      </c>
      <c r="AR578" s="6" t="str">
        <f>IF($W578=AR$4,MAX(AR$1:AR577)+1,"")</f>
        <v/>
      </c>
      <c r="AS578" s="6" t="str">
        <f>IF($W578=AS$4,MAX(AS$1:AS577)+1,"")</f>
        <v/>
      </c>
      <c r="AT578" s="6" t="str">
        <f>IF($W578=AT$4,MAX(AT$1:AT577)+1,"")</f>
        <v/>
      </c>
      <c r="AU578" s="6" t="str">
        <f>IF($W578=AU$4,MAX(AU$1:AU577)+1,"")</f>
        <v/>
      </c>
      <c r="AV578" s="6" t="str">
        <f>IF($W578=AV$4,MAX(AV$1:AV577)+1,"")</f>
        <v/>
      </c>
      <c r="AW578" s="6" t="str">
        <f>IF($W578=AW$4,MAX(AW$1:AW577)+1,"")</f>
        <v/>
      </c>
      <c r="AX578" s="6" t="str">
        <f>IF($W578=AX$4,MAX(AX$1:AX577)+1,"")</f>
        <v/>
      </c>
      <c r="AY578" s="6" t="str">
        <f>IF($W578=AY$4,MAX(AY$1:AY577)+1,"")</f>
        <v/>
      </c>
      <c r="AZ578" s="6" t="str">
        <f>IF($W578=AZ$4,MAX(AZ$1:AZ577)+1,"")</f>
        <v/>
      </c>
      <c r="BA578" s="6" t="str">
        <f>IF($W578=BA$4,MAX(BA$1:BA577)+1,"")</f>
        <v/>
      </c>
      <c r="BB578" s="6" t="str">
        <f>IF($W578=BB$4,MAX(BB$1:BB577)+1,"")</f>
        <v/>
      </c>
      <c r="BC578" s="6" t="str">
        <f>IF($W578=BC$4,MAX(BC$1:BC577)+1,"")</f>
        <v/>
      </c>
      <c r="BD578" s="6" t="str">
        <f>IF($W578=BD$4,MAX(BD$1:BD577)+1,"")</f>
        <v/>
      </c>
      <c r="BE578" s="6" t="str">
        <f>IF($W578=BE$4,MAX(BE$1:BE577)+1,"")</f>
        <v/>
      </c>
      <c r="BF578" s="6" t="str">
        <f>IF($W578=BF$4,MAX(BF$1:BF577)+1,"")</f>
        <v/>
      </c>
      <c r="BG578" s="6" t="str">
        <f>IF($W578=BG$4,MAX(BG$1:BG577)+1,"")</f>
        <v/>
      </c>
      <c r="BH578" s="6" t="str">
        <f>IF($W578=BH$4,MAX(BH$1:BH577)+1,"")</f>
        <v/>
      </c>
      <c r="BI578" s="6" t="str">
        <f>IF($W578=BI$4,MAX(BI$1:BI577)+1,"")</f>
        <v/>
      </c>
      <c r="BJ578" s="6" t="str">
        <f>IF($W578=BJ$4,MAX(BJ$1:BJ577)+1,"")</f>
        <v/>
      </c>
      <c r="BK578" s="6" t="str">
        <f>IF($W578=BK$4,MAX(BK$1:BK577)+1,"")</f>
        <v/>
      </c>
      <c r="BL578" s="6" t="str">
        <f>IF($W578=BL$4,MAX(BL$1:BL577)+1,"")</f>
        <v/>
      </c>
      <c r="BM578" s="6" t="str">
        <f>IF($W578=BM$4,MAX(BM$1:BM577)+1,"")</f>
        <v/>
      </c>
      <c r="BN578" s="6" t="str">
        <f>IF($W578=BN$4,MAX(BN$1:BN577)+1,"")</f>
        <v/>
      </c>
      <c r="BO578" s="6" t="str">
        <f>IF($W578=BO$4,MAX(BO$1:BO577)+1,"")</f>
        <v/>
      </c>
      <c r="BP578" s="6" t="str">
        <f>IF($W578=BP$4,MAX(BP$1:BP577)+1,"")</f>
        <v/>
      </c>
      <c r="BQ578" s="6" t="str">
        <f>IF($W578=BQ$4,MAX(BQ$1:BQ577)+1,"")</f>
        <v/>
      </c>
      <c r="BR578" s="6" t="str">
        <f>IF($W578=BR$4,MAX(BR$1:BR577)+1,"")</f>
        <v/>
      </c>
      <c r="BS578" s="6" t="str">
        <f>IF($W578=BS$4,MAX(BS$1:BS577)+1,"")</f>
        <v/>
      </c>
      <c r="BT578" s="6" t="str">
        <f>IF($W578=BT$4,MAX(BT$1:BT577)+1,"")</f>
        <v/>
      </c>
      <c r="BU578" s="6" t="str">
        <f>IF($W578=BU$4,MAX(BU$1:BU577)+1,"")</f>
        <v/>
      </c>
      <c r="BV578" s="6">
        <f>IF($W578=BV$4,MAX(BV$1:BV577)+1,"")</f>
        <v>15</v>
      </c>
      <c r="BW578" s="6" t="str">
        <f>IF($W578=BW$4,MAX(BW$1:BW577)+1,"")</f>
        <v/>
      </c>
      <c r="BX578" s="6" t="str">
        <f>IF($W578=BX$4,MAX(BX$1:BX577)+1,"")</f>
        <v/>
      </c>
      <c r="BY578" s="6" t="str">
        <f>IF($W578=BY$4,MAX(BY$1:BY577)+1,"")</f>
        <v/>
      </c>
      <c r="BZ578" s="6" t="str">
        <f>IF($W578=BZ$4,MAX(BZ$1:BZ577)+1,"")</f>
        <v/>
      </c>
      <c r="CA578" s="6" t="str">
        <f>IF($W578=CA$4,MAX(CA$1:CA577)+1,"")</f>
        <v/>
      </c>
      <c r="CB578" s="6" t="str">
        <f>IF($W578=CB$4,MAX(CB$1:CB577)+1,"")</f>
        <v/>
      </c>
      <c r="CC578" s="6" t="str">
        <f>IF($W578=CC$4,MAX(CC$1:CC577)+1,"")</f>
        <v/>
      </c>
      <c r="CD578" s="6" t="str">
        <f>IF($W578=CD$4,MAX(CD$1:CD577)+1,"")</f>
        <v/>
      </c>
      <c r="CE578" s="6" t="str">
        <f>IF($W578=CE$4,MAX(CE$1:CE577)+1,"")</f>
        <v/>
      </c>
      <c r="CF578" s="6" t="str">
        <f>IF($W578=CF$4,MAX(CF$1:CF577)+1,"")</f>
        <v/>
      </c>
      <c r="CG578" s="6" t="str">
        <f>IF($W578=CG$4,MAX(CG$1:CG577)+1,"")</f>
        <v/>
      </c>
      <c r="CH578" s="6" t="str">
        <f>IF($W578=CH$4,MAX(CH$1:CH577)+1,"")</f>
        <v/>
      </c>
      <c r="CI578" s="6" t="str">
        <f>IF($W578=CI$4,MAX(CI$1:CI577)+1,"")</f>
        <v/>
      </c>
      <c r="CJ578" s="6" t="str">
        <f>IF($W578=CJ$4,MAX(CJ$1:CJ577)+1,"")</f>
        <v/>
      </c>
      <c r="CK578" s="6" t="str">
        <f>IF($W578=CK$4,MAX(CK$1:CK577)+1,"")</f>
        <v/>
      </c>
      <c r="CL578" s="6" t="str">
        <f>IF($W578=CL$4,MAX(CL$1:CL577)+1,"")</f>
        <v/>
      </c>
      <c r="CM578" s="6" t="str">
        <f>IF($W578=CM$4,MAX(CM$1:CM577)+1,"")</f>
        <v/>
      </c>
      <c r="CN578" s="6" t="str">
        <f>IF($W578=CN$4,MAX(CN$1:CN577)+1,"")</f>
        <v/>
      </c>
      <c r="CO578" s="6" t="str">
        <f>IF($W578=CO$4,MAX(CO$1:CO577)+1,"")</f>
        <v/>
      </c>
      <c r="CP578" s="6" t="str">
        <f>IF($W578=CP$4,MAX(CP$1:CP577)+1,"")</f>
        <v/>
      </c>
      <c r="CQ578" s="6" t="str">
        <f>IF($W578=CQ$4,MAX(CQ$1:CQ577)+1,"")</f>
        <v/>
      </c>
      <c r="CR578" s="6" t="str">
        <f>IF($W578=CR$4,MAX(CR$1:CR577)+1,"")</f>
        <v/>
      </c>
      <c r="CS578" s="6" t="str">
        <f>IF($W578=CS$4,MAX(CS$1:CS577)+1,"")</f>
        <v/>
      </c>
      <c r="CT578" s="5">
        <f t="shared" si="125"/>
        <v>15</v>
      </c>
      <c r="CU578" s="6" t="str">
        <f t="shared" si="126"/>
        <v>1709901795950</v>
      </c>
      <c r="CV578" s="5" t="str">
        <f t="shared" si="127"/>
        <v>นาย</v>
      </c>
      <c r="CW578" s="5" t="str" cm="1">
        <f t="array" ref="CW578">RIGHT(F578,MIN(LEN(SUBSTITUTE(F578,รายชื่อนักเรียนแยกห้อง!$AD$5:$AD$8,""))))</f>
        <v>คเชนทร์ฉัตร</v>
      </c>
      <c r="CX578" s="6">
        <f t="shared" si="128"/>
        <v>0</v>
      </c>
      <c r="CY578" s="6" t="str">
        <f t="shared" si="129"/>
        <v/>
      </c>
      <c r="CZ578" s="5" t="str">
        <f t="shared" si="130"/>
        <v>มัธยมศึกษาปีที่ 4/3-0</v>
      </c>
      <c r="DA578" s="5" t="str">
        <f t="shared" si="131"/>
        <v>มัธยมศึกษาปีที่ 4/3-</v>
      </c>
      <c r="DB578" s="6" t="s">
        <v>2939</v>
      </c>
      <c r="DC578" s="6" t="str">
        <f>IF(DB578="วิทย์-คณิต (เตรียมวิศวะ)",MAX($DC$1:DC577)+1,"")</f>
        <v/>
      </c>
      <c r="DD578" s="6" t="str">
        <f>IF(DB578="วิทย์-คณิต (วิทยาศาสตร์สุขภาพ)",MAX($DD$1:DD577)+1,"")</f>
        <v/>
      </c>
      <c r="DE578" s="6">
        <f>IF(DB578="ศิลป์การจัดการธุรกิจการค้าสมัยใหม่",MAX($DE$1:DE577)+1,"")</f>
        <v>41</v>
      </c>
      <c r="DF578" s="6" t="str">
        <f>IF(DB578="ศิลป์ภาษาจีนเพื่อธุรกิจ 4.0",MAX($DF$1:DF577)+1,"")</f>
        <v/>
      </c>
      <c r="DG578" s="6" t="str">
        <f>IF(DB578="ศิลป์ภาษาอังกฤษเพื่อการสื่อสารธุรกิจ",MAX($DG$1:DG577)+1,"")</f>
        <v/>
      </c>
      <c r="DH578" s="6" t="str">
        <f>IF(DB578="นวัตกรรมการจัดการเกษตร",MAX($DH$1:DH577)+1,"")</f>
        <v/>
      </c>
      <c r="DI578" s="5">
        <f t="shared" si="132"/>
        <v>41</v>
      </c>
      <c r="DJ578" s="5" t="str">
        <f t="shared" si="133"/>
        <v>มัธยมศึกษาปีที่ 4/3-18</v>
      </c>
      <c r="DK578" s="5" t="str">
        <f t="shared" si="134"/>
        <v>ศิลป์การจัดการธุรกิจการค้าสมัยใหม่-41</v>
      </c>
      <c r="DL578" s="5" t="str">
        <f t="shared" si="135"/>
        <v>มัธยมศึกษาปีที่ 4</v>
      </c>
    </row>
    <row r="579" spans="1:116">
      <c r="A579" s="5" t="str">
        <f t="shared" si="136"/>
        <v>มัธยมศึกษาปีที่ 4/3-19</v>
      </c>
      <c r="B579" s="5" t="str">
        <f t="shared" si="122"/>
        <v>-0</v>
      </c>
      <c r="C579" s="5" t="str">
        <f t="shared" si="123"/>
        <v>นวัตกรรมการจัดการเกษตร-7</v>
      </c>
      <c r="D579" s="8">
        <v>19</v>
      </c>
      <c r="E579" s="9" t="s">
        <v>2186</v>
      </c>
      <c r="F579" s="3" t="s">
        <v>570</v>
      </c>
      <c r="G579" s="3" t="s">
        <v>1451</v>
      </c>
      <c r="H579" s="11">
        <v>1</v>
      </c>
      <c r="I579" s="11">
        <v>4</v>
      </c>
      <c r="J579" s="11">
        <v>0</v>
      </c>
      <c r="K579" s="11">
        <v>9</v>
      </c>
      <c r="L579" s="11">
        <v>9</v>
      </c>
      <c r="M579" s="11">
        <v>0</v>
      </c>
      <c r="N579" s="11">
        <v>3</v>
      </c>
      <c r="O579" s="11">
        <v>8</v>
      </c>
      <c r="P579" s="11">
        <v>6</v>
      </c>
      <c r="Q579" s="11">
        <v>6</v>
      </c>
      <c r="R579" s="11">
        <v>6</v>
      </c>
      <c r="S579" s="11">
        <v>8</v>
      </c>
      <c r="T579" s="11">
        <v>7</v>
      </c>
      <c r="U579" s="11" t="s">
        <v>311</v>
      </c>
      <c r="W579" s="6" t="str">
        <f>IF(X579="","",IF(X579=รายชื่อชมรม!$B$33,รายชื่อชมรม!$A$33,IF(X579=รายชื่อชมรม!$B$34,รายชื่อชมรม!$A$34,IF(X579=รายชื่อชมรม!$B$35,รายชื่อชมรม!$A$35,IF(X579=รายชื่อชมรม!$B$36,รายชื่อชมรม!$A$36,IF(X579=รายชื่อชมรม!$B$37,รายชื่อชมรม!$A$37,IF(X579=รายชื่อชมรม!$B$38,รายชื่อชมรม!$A$38,IF(X579=รายชื่อชมรม!$B$39,รายชื่อชมรม!$A$39,IF(X579=รายชื่อชมรม!$B$40,รายชื่อชมรม!$A$40,IF(X579=รายชื่อชมรม!$B$41,รายชื่อชมรม!$A$41,IF(X579=รายชื่อชมรม!$B$42,รายชื่อชมรม!$A$42,"-")))))))))))</f>
        <v/>
      </c>
      <c r="Y579" s="6" t="str">
        <f>IF(W579=0,"",IF(W579="-","",IF(W579="","",VLOOKUP(W579,รายชื่อชมรม!$A$3:$F$83,3,FALSE))))</f>
        <v/>
      </c>
      <c r="Z579" s="6" t="str">
        <f>IF(Y579=$Z$4,MAX(Z$1:$Z578)+1,"")</f>
        <v/>
      </c>
      <c r="AA579" s="6" t="str">
        <f>IF($Y579=AA$4,MAX(AA$1:AA578)+1,"")</f>
        <v/>
      </c>
      <c r="AB579" s="6" t="str">
        <f>IF($Y579=AB$4,MAX(AB$1:AB578)+1,"")</f>
        <v/>
      </c>
      <c r="AC579" s="6" t="str">
        <f>IF($Y579=AC$4,MAX(AC$1:AC578)+1,"")</f>
        <v/>
      </c>
      <c r="AD579" s="6" t="str">
        <f>IF($Y579=AD$4,MAX(AD$1:AD578)+1,"")</f>
        <v/>
      </c>
      <c r="AE579" s="6" t="str">
        <f>IF($Y579=AE$4,MAX(AE$1:AE578)+1,"")</f>
        <v/>
      </c>
      <c r="AF579" s="6" t="str">
        <f>IF($Y579=AF$4,MAX(AF$1:AF578)+1,"")</f>
        <v/>
      </c>
      <c r="AG579" s="6" t="str">
        <f>IF($Y579=AG$4,MAX(AG$1:AG578)+1,"")</f>
        <v/>
      </c>
      <c r="AH579" s="6" t="str">
        <f>IF($Y579=AH$4,MAX(AH$1:AH578)+1,"")</f>
        <v/>
      </c>
      <c r="AI579" s="5">
        <f t="shared" si="124"/>
        <v>0</v>
      </c>
      <c r="AK579" s="6" t="str">
        <f>IF($W579=AK$4,MAX(AK$1:AK578)+1,"")</f>
        <v/>
      </c>
      <c r="AL579" s="6" t="str">
        <f>IF($W579=AL$4,MAX(AL$1:AL578)+1,"")</f>
        <v/>
      </c>
      <c r="AM579" s="6" t="str">
        <f>IF($W579=AM$4,MAX(AM$1:AM578)+1,"")</f>
        <v/>
      </c>
      <c r="AN579" s="6" t="str">
        <f>IF($W579=AN$4,MAX(AN$1:AN578)+1,"")</f>
        <v/>
      </c>
      <c r="AO579" s="6" t="str">
        <f>IF($W579=AO$4,MAX(AO$1:AO578)+1,"")</f>
        <v/>
      </c>
      <c r="AP579" s="6" t="str">
        <f>IF($W579=AP$4,MAX(AP$1:AP578)+1,"")</f>
        <v/>
      </c>
      <c r="AQ579" s="6" t="str">
        <f>IF($W579=AQ$4,MAX(AQ$1:AQ578)+1,"")</f>
        <v/>
      </c>
      <c r="AR579" s="6" t="str">
        <f>IF($W579=AR$4,MAX(AR$1:AR578)+1,"")</f>
        <v/>
      </c>
      <c r="AS579" s="6" t="str">
        <f>IF($W579=AS$4,MAX(AS$1:AS578)+1,"")</f>
        <v/>
      </c>
      <c r="AT579" s="6" t="str">
        <f>IF($W579=AT$4,MAX(AT$1:AT578)+1,"")</f>
        <v/>
      </c>
      <c r="AU579" s="6" t="str">
        <f>IF($W579=AU$4,MAX(AU$1:AU578)+1,"")</f>
        <v/>
      </c>
      <c r="AV579" s="6" t="str">
        <f>IF($W579=AV$4,MAX(AV$1:AV578)+1,"")</f>
        <v/>
      </c>
      <c r="AW579" s="6" t="str">
        <f>IF($W579=AW$4,MAX(AW$1:AW578)+1,"")</f>
        <v/>
      </c>
      <c r="AX579" s="6" t="str">
        <f>IF($W579=AX$4,MAX(AX$1:AX578)+1,"")</f>
        <v/>
      </c>
      <c r="AY579" s="6" t="str">
        <f>IF($W579=AY$4,MAX(AY$1:AY578)+1,"")</f>
        <v/>
      </c>
      <c r="AZ579" s="6" t="str">
        <f>IF($W579=AZ$4,MAX(AZ$1:AZ578)+1,"")</f>
        <v/>
      </c>
      <c r="BA579" s="6" t="str">
        <f>IF($W579=BA$4,MAX(BA$1:BA578)+1,"")</f>
        <v/>
      </c>
      <c r="BB579" s="6" t="str">
        <f>IF($W579=BB$4,MAX(BB$1:BB578)+1,"")</f>
        <v/>
      </c>
      <c r="BC579" s="6" t="str">
        <f>IF($W579=BC$4,MAX(BC$1:BC578)+1,"")</f>
        <v/>
      </c>
      <c r="BD579" s="6" t="str">
        <f>IF($W579=BD$4,MAX(BD$1:BD578)+1,"")</f>
        <v/>
      </c>
      <c r="BE579" s="6" t="str">
        <f>IF($W579=BE$4,MAX(BE$1:BE578)+1,"")</f>
        <v/>
      </c>
      <c r="BF579" s="6" t="str">
        <f>IF($W579=BF$4,MAX(BF$1:BF578)+1,"")</f>
        <v/>
      </c>
      <c r="BG579" s="6" t="str">
        <f>IF($W579=BG$4,MAX(BG$1:BG578)+1,"")</f>
        <v/>
      </c>
      <c r="BH579" s="6" t="str">
        <f>IF($W579=BH$4,MAX(BH$1:BH578)+1,"")</f>
        <v/>
      </c>
      <c r="BI579" s="6" t="str">
        <f>IF($W579=BI$4,MAX(BI$1:BI578)+1,"")</f>
        <v/>
      </c>
      <c r="BJ579" s="6" t="str">
        <f>IF($W579=BJ$4,MAX(BJ$1:BJ578)+1,"")</f>
        <v/>
      </c>
      <c r="BK579" s="6" t="str">
        <f>IF($W579=BK$4,MAX(BK$1:BK578)+1,"")</f>
        <v/>
      </c>
      <c r="BL579" s="6" t="str">
        <f>IF($W579=BL$4,MAX(BL$1:BL578)+1,"")</f>
        <v/>
      </c>
      <c r="BM579" s="6" t="str">
        <f>IF($W579=BM$4,MAX(BM$1:BM578)+1,"")</f>
        <v/>
      </c>
      <c r="BN579" s="6" t="str">
        <f>IF($W579=BN$4,MAX(BN$1:BN578)+1,"")</f>
        <v/>
      </c>
      <c r="BO579" s="6" t="str">
        <f>IF($W579=BO$4,MAX(BO$1:BO578)+1,"")</f>
        <v/>
      </c>
      <c r="BP579" s="6" t="str">
        <f>IF($W579=BP$4,MAX(BP$1:BP578)+1,"")</f>
        <v/>
      </c>
      <c r="BQ579" s="6" t="str">
        <f>IF($W579=BQ$4,MAX(BQ$1:BQ578)+1,"")</f>
        <v/>
      </c>
      <c r="BR579" s="6" t="str">
        <f>IF($W579=BR$4,MAX(BR$1:BR578)+1,"")</f>
        <v/>
      </c>
      <c r="BS579" s="6" t="str">
        <f>IF($W579=BS$4,MAX(BS$1:BS578)+1,"")</f>
        <v/>
      </c>
      <c r="BT579" s="6" t="str">
        <f>IF($W579=BT$4,MAX(BT$1:BT578)+1,"")</f>
        <v/>
      </c>
      <c r="BU579" s="6" t="str">
        <f>IF($W579=BU$4,MAX(BU$1:BU578)+1,"")</f>
        <v/>
      </c>
      <c r="BV579" s="6" t="str">
        <f>IF($W579=BV$4,MAX(BV$1:BV578)+1,"")</f>
        <v/>
      </c>
      <c r="BW579" s="6" t="str">
        <f>IF($W579=BW$4,MAX(BW$1:BW578)+1,"")</f>
        <v/>
      </c>
      <c r="BX579" s="6" t="str">
        <f>IF($W579=BX$4,MAX(BX$1:BX578)+1,"")</f>
        <v/>
      </c>
      <c r="BY579" s="6" t="str">
        <f>IF($W579=BY$4,MAX(BY$1:BY578)+1,"")</f>
        <v/>
      </c>
      <c r="BZ579" s="6" t="str">
        <f>IF($W579=BZ$4,MAX(BZ$1:BZ578)+1,"")</f>
        <v/>
      </c>
      <c r="CA579" s="6" t="str">
        <f>IF($W579=CA$4,MAX(CA$1:CA578)+1,"")</f>
        <v/>
      </c>
      <c r="CB579" s="6" t="str">
        <f>IF($W579=CB$4,MAX(CB$1:CB578)+1,"")</f>
        <v/>
      </c>
      <c r="CC579" s="6" t="str">
        <f>IF($W579=CC$4,MAX(CC$1:CC578)+1,"")</f>
        <v/>
      </c>
      <c r="CD579" s="6" t="str">
        <f>IF($W579=CD$4,MAX(CD$1:CD578)+1,"")</f>
        <v/>
      </c>
      <c r="CE579" s="6" t="str">
        <f>IF($W579=CE$4,MAX(CE$1:CE578)+1,"")</f>
        <v/>
      </c>
      <c r="CF579" s="6" t="str">
        <f>IF($W579=CF$4,MAX(CF$1:CF578)+1,"")</f>
        <v/>
      </c>
      <c r="CG579" s="6" t="str">
        <f>IF($W579=CG$4,MAX(CG$1:CG578)+1,"")</f>
        <v/>
      </c>
      <c r="CH579" s="6" t="str">
        <f>IF($W579=CH$4,MAX(CH$1:CH578)+1,"")</f>
        <v/>
      </c>
      <c r="CI579" s="6" t="str">
        <f>IF($W579=CI$4,MAX(CI$1:CI578)+1,"")</f>
        <v/>
      </c>
      <c r="CJ579" s="6" t="str">
        <f>IF($W579=CJ$4,MAX(CJ$1:CJ578)+1,"")</f>
        <v/>
      </c>
      <c r="CK579" s="6" t="str">
        <f>IF($W579=CK$4,MAX(CK$1:CK578)+1,"")</f>
        <v/>
      </c>
      <c r="CL579" s="6" t="str">
        <f>IF($W579=CL$4,MAX(CL$1:CL578)+1,"")</f>
        <v/>
      </c>
      <c r="CM579" s="6" t="str">
        <f>IF($W579=CM$4,MAX(CM$1:CM578)+1,"")</f>
        <v/>
      </c>
      <c r="CN579" s="6" t="str">
        <f>IF($W579=CN$4,MAX(CN$1:CN578)+1,"")</f>
        <v/>
      </c>
      <c r="CO579" s="6" t="str">
        <f>IF($W579=CO$4,MAX(CO$1:CO578)+1,"")</f>
        <v/>
      </c>
      <c r="CP579" s="6" t="str">
        <f>IF($W579=CP$4,MAX(CP$1:CP578)+1,"")</f>
        <v/>
      </c>
      <c r="CQ579" s="6" t="str">
        <f>IF($W579=CQ$4,MAX(CQ$1:CQ578)+1,"")</f>
        <v/>
      </c>
      <c r="CR579" s="6" t="str">
        <f>IF($W579=CR$4,MAX(CR$1:CR578)+1,"")</f>
        <v/>
      </c>
      <c r="CS579" s="6" t="str">
        <f>IF($W579=CS$4,MAX(CS$1:CS578)+1,"")</f>
        <v/>
      </c>
      <c r="CT579" s="5">
        <f t="shared" si="125"/>
        <v>0</v>
      </c>
      <c r="CU579" s="6" t="str">
        <f t="shared" si="126"/>
        <v>1409903866687</v>
      </c>
      <c r="CV579" s="5" t="str">
        <f t="shared" si="127"/>
        <v>นาย</v>
      </c>
      <c r="CW579" s="5" t="str" cm="1">
        <f t="array" ref="CW579">RIGHT(F579,MIN(LEN(SUBSTITUTE(F579,รายชื่อนักเรียนแยกห้อง!$AD$5:$AD$8,""))))</f>
        <v>วีรภัทร</v>
      </c>
      <c r="CX579" s="6">
        <f t="shared" si="128"/>
        <v>0</v>
      </c>
      <c r="CY579" s="6" t="str">
        <f t="shared" si="129"/>
        <v/>
      </c>
      <c r="CZ579" s="5" t="str">
        <f t="shared" si="130"/>
        <v>มัธยมศึกษาปีที่ 4/3-0</v>
      </c>
      <c r="DA579" s="5" t="str">
        <f t="shared" si="131"/>
        <v>มัธยมศึกษาปีที่ 4/3-</v>
      </c>
      <c r="DB579" s="6" t="s">
        <v>2937</v>
      </c>
      <c r="DC579" s="6" t="str">
        <f>IF(DB579="วิทย์-คณิต (เตรียมวิศวะ)",MAX($DC$1:DC578)+1,"")</f>
        <v/>
      </c>
      <c r="DD579" s="6" t="str">
        <f>IF(DB579="วิทย์-คณิต (วิทยาศาสตร์สุขภาพ)",MAX($DD$1:DD578)+1,"")</f>
        <v/>
      </c>
      <c r="DE579" s="6" t="str">
        <f>IF(DB579="ศิลป์การจัดการธุรกิจการค้าสมัยใหม่",MAX($DE$1:DE578)+1,"")</f>
        <v/>
      </c>
      <c r="DF579" s="6" t="str">
        <f>IF(DB579="ศิลป์ภาษาจีนเพื่อธุรกิจ 4.0",MAX($DF$1:DF578)+1,"")</f>
        <v/>
      </c>
      <c r="DG579" s="6" t="str">
        <f>IF(DB579="ศิลป์ภาษาอังกฤษเพื่อการสื่อสารธุรกิจ",MAX($DG$1:DG578)+1,"")</f>
        <v/>
      </c>
      <c r="DH579" s="6">
        <f>IF(DB579="นวัตกรรมการจัดการเกษตร",MAX($DH$1:DH578)+1,"")</f>
        <v>7</v>
      </c>
      <c r="DI579" s="5">
        <f t="shared" si="132"/>
        <v>7</v>
      </c>
      <c r="DJ579" s="5" t="str">
        <f t="shared" si="133"/>
        <v>มัธยมศึกษาปีที่ 4/3-19</v>
      </c>
      <c r="DK579" s="5" t="str">
        <f t="shared" si="134"/>
        <v>นวัตกรรมการจัดการเกษตร-7</v>
      </c>
      <c r="DL579" s="5" t="str">
        <f t="shared" si="135"/>
        <v>มัธยมศึกษาปีที่ 4</v>
      </c>
    </row>
    <row r="580" spans="1:116">
      <c r="A580" s="5" t="str">
        <f t="shared" si="136"/>
        <v>มัธยมศึกษาปีที่ 4/3-20</v>
      </c>
      <c r="B580" s="5" t="str">
        <f t="shared" si="122"/>
        <v>ช68407-16</v>
      </c>
      <c r="C580" s="5" t="str">
        <f t="shared" si="123"/>
        <v>นวัตกรรมการจัดการเกษตร-8</v>
      </c>
      <c r="D580" s="8">
        <v>20</v>
      </c>
      <c r="E580" s="9" t="s">
        <v>2189</v>
      </c>
      <c r="F580" s="3" t="s">
        <v>2237</v>
      </c>
      <c r="G580" s="3" t="s">
        <v>2238</v>
      </c>
      <c r="H580" s="11">
        <v>1</v>
      </c>
      <c r="I580" s="11">
        <v>4</v>
      </c>
      <c r="J580" s="11">
        <v>6</v>
      </c>
      <c r="K580" s="11">
        <v>9</v>
      </c>
      <c r="L580" s="11">
        <v>0</v>
      </c>
      <c r="M580" s="11">
        <v>0</v>
      </c>
      <c r="N580" s="11">
        <v>0</v>
      </c>
      <c r="O580" s="11">
        <v>0</v>
      </c>
      <c r="P580" s="11">
        <v>7</v>
      </c>
      <c r="Q580" s="11">
        <v>4</v>
      </c>
      <c r="R580" s="11">
        <v>8</v>
      </c>
      <c r="S580" s="11">
        <v>8</v>
      </c>
      <c r="T580" s="11">
        <v>1</v>
      </c>
      <c r="U580" s="11" t="s">
        <v>311</v>
      </c>
      <c r="W580" s="6" t="str">
        <f>IF(X580="","",IF(X580=รายชื่อชมรม!$B$33,รายชื่อชมรม!$A$33,IF(X580=รายชื่อชมรม!$B$34,รายชื่อชมรม!$A$34,IF(X580=รายชื่อชมรม!$B$35,รายชื่อชมรม!$A$35,IF(X580=รายชื่อชมรม!$B$36,รายชื่อชมรม!$A$36,IF(X580=รายชื่อชมรม!$B$37,รายชื่อชมรม!$A$37,IF(X580=รายชื่อชมรม!$B$38,รายชื่อชมรม!$A$38,IF(X580=รายชื่อชมรม!$B$39,รายชื่อชมรม!$A$39,IF(X580=รายชื่อชมรม!$B$40,รายชื่อชมรม!$A$40,IF(X580=รายชื่อชมรม!$B$41,รายชื่อชมรม!$A$41,IF(X580=รายชื่อชมรม!$B$42,รายชื่อชมรม!$A$42,"-")))))))))))</f>
        <v>ช68407</v>
      </c>
      <c r="X580" s="6" t="s">
        <v>1541</v>
      </c>
      <c r="Y580" s="6" t="str">
        <f>IF(W580=0,"",IF(W580="-","",IF(W580="","",VLOOKUP(W580,รายชื่อชมรม!$A$3:$F$83,3,FALSE))))</f>
        <v>สิบเอกชัยวัฒน์  เรืองไกรศิลป์</v>
      </c>
      <c r="Z580" s="6" t="str">
        <f>IF(Y580=$Z$4,MAX(Z$1:$Z579)+1,"")</f>
        <v/>
      </c>
      <c r="AA580" s="6" t="str">
        <f>IF($Y580=AA$4,MAX(AA$1:AA579)+1,"")</f>
        <v/>
      </c>
      <c r="AB580" s="6" t="str">
        <f>IF($Y580=AB$4,MAX(AB$1:AB579)+1,"")</f>
        <v/>
      </c>
      <c r="AC580" s="6" t="str">
        <f>IF($Y580=AC$4,MAX(AC$1:AC579)+1,"")</f>
        <v/>
      </c>
      <c r="AD580" s="6" t="str">
        <f>IF($Y580=AD$4,MAX(AD$1:AD579)+1,"")</f>
        <v/>
      </c>
      <c r="AE580" s="6" t="str">
        <f>IF($Y580=AE$4,MAX(AE$1:AE579)+1,"")</f>
        <v/>
      </c>
      <c r="AF580" s="6" t="str">
        <f>IF($Y580=AF$4,MAX(AF$1:AF579)+1,"")</f>
        <v/>
      </c>
      <c r="AG580" s="6" t="str">
        <f>IF($Y580=AG$4,MAX(AG$1:AG579)+1,"")</f>
        <v/>
      </c>
      <c r="AH580" s="6" t="str">
        <f>IF($Y580=AH$4,MAX(AH$1:AH579)+1,"")</f>
        <v/>
      </c>
      <c r="AI580" s="5">
        <f t="shared" si="124"/>
        <v>0</v>
      </c>
      <c r="AK580" s="6" t="str">
        <f>IF($W580=AK$4,MAX(AK$1:AK579)+1,"")</f>
        <v/>
      </c>
      <c r="AL580" s="6" t="str">
        <f>IF($W580=AL$4,MAX(AL$1:AL579)+1,"")</f>
        <v/>
      </c>
      <c r="AM580" s="6" t="str">
        <f>IF($W580=AM$4,MAX(AM$1:AM579)+1,"")</f>
        <v/>
      </c>
      <c r="AN580" s="6" t="str">
        <f>IF($W580=AN$4,MAX(AN$1:AN579)+1,"")</f>
        <v/>
      </c>
      <c r="AO580" s="6" t="str">
        <f>IF($W580=AO$4,MAX(AO$1:AO579)+1,"")</f>
        <v/>
      </c>
      <c r="AP580" s="6" t="str">
        <f>IF($W580=AP$4,MAX(AP$1:AP579)+1,"")</f>
        <v/>
      </c>
      <c r="AQ580" s="6" t="str">
        <f>IF($W580=AQ$4,MAX(AQ$1:AQ579)+1,"")</f>
        <v/>
      </c>
      <c r="AR580" s="6" t="str">
        <f>IF($W580=AR$4,MAX(AR$1:AR579)+1,"")</f>
        <v/>
      </c>
      <c r="AS580" s="6" t="str">
        <f>IF($W580=AS$4,MAX(AS$1:AS579)+1,"")</f>
        <v/>
      </c>
      <c r="AT580" s="6" t="str">
        <f>IF($W580=AT$4,MAX(AT$1:AT579)+1,"")</f>
        <v/>
      </c>
      <c r="AU580" s="6" t="str">
        <f>IF($W580=AU$4,MAX(AU$1:AU579)+1,"")</f>
        <v/>
      </c>
      <c r="AV580" s="6" t="str">
        <f>IF($W580=AV$4,MAX(AV$1:AV579)+1,"")</f>
        <v/>
      </c>
      <c r="AW580" s="6" t="str">
        <f>IF($W580=AW$4,MAX(AW$1:AW579)+1,"")</f>
        <v/>
      </c>
      <c r="AX580" s="6" t="str">
        <f>IF($W580=AX$4,MAX(AX$1:AX579)+1,"")</f>
        <v/>
      </c>
      <c r="AY580" s="6" t="str">
        <f>IF($W580=AY$4,MAX(AY$1:AY579)+1,"")</f>
        <v/>
      </c>
      <c r="AZ580" s="6" t="str">
        <f>IF($W580=AZ$4,MAX(AZ$1:AZ579)+1,"")</f>
        <v/>
      </c>
      <c r="BA580" s="6" t="str">
        <f>IF($W580=BA$4,MAX(BA$1:BA579)+1,"")</f>
        <v/>
      </c>
      <c r="BB580" s="6" t="str">
        <f>IF($W580=BB$4,MAX(BB$1:BB579)+1,"")</f>
        <v/>
      </c>
      <c r="BC580" s="6" t="str">
        <f>IF($W580=BC$4,MAX(BC$1:BC579)+1,"")</f>
        <v/>
      </c>
      <c r="BD580" s="6" t="str">
        <f>IF($W580=BD$4,MAX(BD$1:BD579)+1,"")</f>
        <v/>
      </c>
      <c r="BE580" s="6" t="str">
        <f>IF($W580=BE$4,MAX(BE$1:BE579)+1,"")</f>
        <v/>
      </c>
      <c r="BF580" s="6" t="str">
        <f>IF($W580=BF$4,MAX(BF$1:BF579)+1,"")</f>
        <v/>
      </c>
      <c r="BG580" s="6" t="str">
        <f>IF($W580=BG$4,MAX(BG$1:BG579)+1,"")</f>
        <v/>
      </c>
      <c r="BH580" s="6" t="str">
        <f>IF($W580=BH$4,MAX(BH$1:BH579)+1,"")</f>
        <v/>
      </c>
      <c r="BI580" s="6" t="str">
        <f>IF($W580=BI$4,MAX(BI$1:BI579)+1,"")</f>
        <v/>
      </c>
      <c r="BJ580" s="6" t="str">
        <f>IF($W580=BJ$4,MAX(BJ$1:BJ579)+1,"")</f>
        <v/>
      </c>
      <c r="BK580" s="6" t="str">
        <f>IF($W580=BK$4,MAX(BK$1:BK579)+1,"")</f>
        <v/>
      </c>
      <c r="BL580" s="6" t="str">
        <f>IF($W580=BL$4,MAX(BL$1:BL579)+1,"")</f>
        <v/>
      </c>
      <c r="BM580" s="6" t="str">
        <f>IF($W580=BM$4,MAX(BM$1:BM579)+1,"")</f>
        <v/>
      </c>
      <c r="BN580" s="6" t="str">
        <f>IF($W580=BN$4,MAX(BN$1:BN579)+1,"")</f>
        <v/>
      </c>
      <c r="BO580" s="6" t="str">
        <f>IF($W580=BO$4,MAX(BO$1:BO579)+1,"")</f>
        <v/>
      </c>
      <c r="BP580" s="6" t="str">
        <f>IF($W580=BP$4,MAX(BP$1:BP579)+1,"")</f>
        <v/>
      </c>
      <c r="BQ580" s="6" t="str">
        <f>IF($W580=BQ$4,MAX(BQ$1:BQ579)+1,"")</f>
        <v/>
      </c>
      <c r="BR580" s="6" t="str">
        <f>IF($W580=BR$4,MAX(BR$1:BR579)+1,"")</f>
        <v/>
      </c>
      <c r="BS580" s="6" t="str">
        <f>IF($W580=BS$4,MAX(BS$1:BS579)+1,"")</f>
        <v/>
      </c>
      <c r="BT580" s="6" t="str">
        <f>IF($W580=BT$4,MAX(BT$1:BT579)+1,"")</f>
        <v/>
      </c>
      <c r="BU580" s="6" t="str">
        <f>IF($W580=BU$4,MAX(BU$1:BU579)+1,"")</f>
        <v/>
      </c>
      <c r="BV580" s="6">
        <f>IF($W580=BV$4,MAX(BV$1:BV579)+1,"")</f>
        <v>16</v>
      </c>
      <c r="BW580" s="6" t="str">
        <f>IF($W580=BW$4,MAX(BW$1:BW579)+1,"")</f>
        <v/>
      </c>
      <c r="BX580" s="6" t="str">
        <f>IF($W580=BX$4,MAX(BX$1:BX579)+1,"")</f>
        <v/>
      </c>
      <c r="BY580" s="6" t="str">
        <f>IF($W580=BY$4,MAX(BY$1:BY579)+1,"")</f>
        <v/>
      </c>
      <c r="BZ580" s="6" t="str">
        <f>IF($W580=BZ$4,MAX(BZ$1:BZ579)+1,"")</f>
        <v/>
      </c>
      <c r="CA580" s="6" t="str">
        <f>IF($W580=CA$4,MAX(CA$1:CA579)+1,"")</f>
        <v/>
      </c>
      <c r="CB580" s="6" t="str">
        <f>IF($W580=CB$4,MAX(CB$1:CB579)+1,"")</f>
        <v/>
      </c>
      <c r="CC580" s="6" t="str">
        <f>IF($W580=CC$4,MAX(CC$1:CC579)+1,"")</f>
        <v/>
      </c>
      <c r="CD580" s="6" t="str">
        <f>IF($W580=CD$4,MAX(CD$1:CD579)+1,"")</f>
        <v/>
      </c>
      <c r="CE580" s="6" t="str">
        <f>IF($W580=CE$4,MAX(CE$1:CE579)+1,"")</f>
        <v/>
      </c>
      <c r="CF580" s="6" t="str">
        <f>IF($W580=CF$4,MAX(CF$1:CF579)+1,"")</f>
        <v/>
      </c>
      <c r="CG580" s="6" t="str">
        <f>IF($W580=CG$4,MAX(CG$1:CG579)+1,"")</f>
        <v/>
      </c>
      <c r="CH580" s="6" t="str">
        <f>IF($W580=CH$4,MAX(CH$1:CH579)+1,"")</f>
        <v/>
      </c>
      <c r="CI580" s="6" t="str">
        <f>IF($W580=CI$4,MAX(CI$1:CI579)+1,"")</f>
        <v/>
      </c>
      <c r="CJ580" s="6" t="str">
        <f>IF($W580=CJ$4,MAX(CJ$1:CJ579)+1,"")</f>
        <v/>
      </c>
      <c r="CK580" s="6" t="str">
        <f>IF($W580=CK$4,MAX(CK$1:CK579)+1,"")</f>
        <v/>
      </c>
      <c r="CL580" s="6" t="str">
        <f>IF($W580=CL$4,MAX(CL$1:CL579)+1,"")</f>
        <v/>
      </c>
      <c r="CM580" s="6" t="str">
        <f>IF($W580=CM$4,MAX(CM$1:CM579)+1,"")</f>
        <v/>
      </c>
      <c r="CN580" s="6" t="str">
        <f>IF($W580=CN$4,MAX(CN$1:CN579)+1,"")</f>
        <v/>
      </c>
      <c r="CO580" s="6" t="str">
        <f>IF($W580=CO$4,MAX(CO$1:CO579)+1,"")</f>
        <v/>
      </c>
      <c r="CP580" s="6" t="str">
        <f>IF($W580=CP$4,MAX(CP$1:CP579)+1,"")</f>
        <v/>
      </c>
      <c r="CQ580" s="6" t="str">
        <f>IF($W580=CQ$4,MAX(CQ$1:CQ579)+1,"")</f>
        <v/>
      </c>
      <c r="CR580" s="6" t="str">
        <f>IF($W580=CR$4,MAX(CR$1:CR579)+1,"")</f>
        <v/>
      </c>
      <c r="CS580" s="6" t="str">
        <f>IF($W580=CS$4,MAX(CS$1:CS579)+1,"")</f>
        <v/>
      </c>
      <c r="CT580" s="5">
        <f t="shared" si="125"/>
        <v>16</v>
      </c>
      <c r="CU580" s="6" t="str">
        <f t="shared" si="126"/>
        <v>1469000074881</v>
      </c>
      <c r="CV580" s="5" t="str">
        <f t="shared" si="127"/>
        <v>นาย</v>
      </c>
      <c r="CW580" s="5" t="str" cm="1">
        <f t="array" ref="CW580">RIGHT(F580,MIN(LEN(SUBSTITUTE(F580,รายชื่อนักเรียนแยกห้อง!$AD$5:$AD$8,""))))</f>
        <v>ภูริช</v>
      </c>
      <c r="CX580" s="6">
        <f t="shared" si="128"/>
        <v>0</v>
      </c>
      <c r="CY580" s="6" t="str">
        <f t="shared" si="129"/>
        <v/>
      </c>
      <c r="CZ580" s="5" t="str">
        <f t="shared" si="130"/>
        <v>มัธยมศึกษาปีที่ 4/3-0</v>
      </c>
      <c r="DA580" s="5" t="str">
        <f t="shared" si="131"/>
        <v>มัธยมศึกษาปีที่ 4/3-</v>
      </c>
      <c r="DB580" s="6" t="s">
        <v>2937</v>
      </c>
      <c r="DC580" s="6" t="str">
        <f>IF(DB580="วิทย์-คณิต (เตรียมวิศวะ)",MAX($DC$1:DC579)+1,"")</f>
        <v/>
      </c>
      <c r="DD580" s="6" t="str">
        <f>IF(DB580="วิทย์-คณิต (วิทยาศาสตร์สุขภาพ)",MAX($DD$1:DD579)+1,"")</f>
        <v/>
      </c>
      <c r="DE580" s="6" t="str">
        <f>IF(DB580="ศิลป์การจัดการธุรกิจการค้าสมัยใหม่",MAX($DE$1:DE579)+1,"")</f>
        <v/>
      </c>
      <c r="DF580" s="6" t="str">
        <f>IF(DB580="ศิลป์ภาษาจีนเพื่อธุรกิจ 4.0",MAX($DF$1:DF579)+1,"")</f>
        <v/>
      </c>
      <c r="DG580" s="6" t="str">
        <f>IF(DB580="ศิลป์ภาษาอังกฤษเพื่อการสื่อสารธุรกิจ",MAX($DG$1:DG579)+1,"")</f>
        <v/>
      </c>
      <c r="DH580" s="6">
        <f>IF(DB580="นวัตกรรมการจัดการเกษตร",MAX($DH$1:DH579)+1,"")</f>
        <v>8</v>
      </c>
      <c r="DI580" s="5">
        <f t="shared" si="132"/>
        <v>8</v>
      </c>
      <c r="DJ580" s="5" t="str">
        <f t="shared" si="133"/>
        <v>มัธยมศึกษาปีที่ 4/3-20</v>
      </c>
      <c r="DK580" s="5" t="str">
        <f t="shared" si="134"/>
        <v>นวัตกรรมการจัดการเกษตร-8</v>
      </c>
      <c r="DL580" s="5" t="str">
        <f t="shared" si="135"/>
        <v>มัธยมศึกษาปีที่ 4</v>
      </c>
    </row>
    <row r="581" spans="1:116">
      <c r="A581" s="5" t="str">
        <f t="shared" si="136"/>
        <v>มัธยมศึกษาปีที่ 4/3-21</v>
      </c>
      <c r="B581" s="5" t="str">
        <f t="shared" si="122"/>
        <v>ช68404-11</v>
      </c>
      <c r="C581" s="5" t="str">
        <f t="shared" si="123"/>
        <v>ศิลป์การจัดการธุรกิจการค้าสมัยใหม่-42</v>
      </c>
      <c r="D581" s="8">
        <v>21</v>
      </c>
      <c r="E581" s="9" t="s">
        <v>1347</v>
      </c>
      <c r="F581" s="3" t="s">
        <v>2239</v>
      </c>
      <c r="G581" s="3" t="s">
        <v>1348</v>
      </c>
      <c r="H581" s="11">
        <v>1</v>
      </c>
      <c r="I581" s="11">
        <v>7</v>
      </c>
      <c r="J581" s="11">
        <v>0</v>
      </c>
      <c r="K581" s="11">
        <v>9</v>
      </c>
      <c r="L581" s="11">
        <v>9</v>
      </c>
      <c r="M581" s="11">
        <v>0</v>
      </c>
      <c r="N581" s="11">
        <v>1</v>
      </c>
      <c r="O581" s="11">
        <v>8</v>
      </c>
      <c r="P581" s="11">
        <v>0</v>
      </c>
      <c r="Q581" s="11">
        <v>2</v>
      </c>
      <c r="R581" s="11">
        <v>9</v>
      </c>
      <c r="S581" s="11">
        <v>8</v>
      </c>
      <c r="T581" s="11">
        <v>1</v>
      </c>
      <c r="U581" s="11" t="s">
        <v>311</v>
      </c>
      <c r="W581" s="6" t="str">
        <f>IF(X581="","",IF(X581=รายชื่อชมรม!$B$33,รายชื่อชมรม!$A$33,IF(X581=รายชื่อชมรม!$B$34,รายชื่อชมรม!$A$34,IF(X581=รายชื่อชมรม!$B$35,รายชื่อชมรม!$A$35,IF(X581=รายชื่อชมรม!$B$36,รายชื่อชมรม!$A$36,IF(X581=รายชื่อชมรม!$B$37,รายชื่อชมรม!$A$37,IF(X581=รายชื่อชมรม!$B$38,รายชื่อชมรม!$A$38,IF(X581=รายชื่อชมรม!$B$39,รายชื่อชมรม!$A$39,IF(X581=รายชื่อชมรม!$B$40,รายชื่อชมรม!$A$40,IF(X581=รายชื่อชมรม!$B$41,รายชื่อชมรม!$A$41,IF(X581=รายชื่อชมรม!$B$42,รายชื่อชมรม!$A$42,"-")))))))))))</f>
        <v>ช68404</v>
      </c>
      <c r="X581" s="6" t="s">
        <v>2314</v>
      </c>
      <c r="Y581" s="6" t="str">
        <f>IF(W581=0,"",IF(W581="-","",IF(W581="","",VLOOKUP(W581,รายชื่อชมรม!$A$3:$F$83,3,FALSE))))</f>
        <v>นายชัยวัฒน์  กตัญญตาพงษ์</v>
      </c>
      <c r="Z581" s="6" t="str">
        <f>IF(Y581=$Z$4,MAX(Z$1:$Z580)+1,"")</f>
        <v/>
      </c>
      <c r="AA581" s="6" t="str">
        <f>IF($Y581=AA$4,MAX(AA$1:AA580)+1,"")</f>
        <v/>
      </c>
      <c r="AB581" s="6" t="str">
        <f>IF($Y581=AB$4,MAX(AB$1:AB580)+1,"")</f>
        <v/>
      </c>
      <c r="AC581" s="6" t="str">
        <f>IF($Y581=AC$4,MAX(AC$1:AC580)+1,"")</f>
        <v/>
      </c>
      <c r="AD581" s="6" t="str">
        <f>IF($Y581=AD$4,MAX(AD$1:AD580)+1,"")</f>
        <v/>
      </c>
      <c r="AE581" s="6" t="str">
        <f>IF($Y581=AE$4,MAX(AE$1:AE580)+1,"")</f>
        <v/>
      </c>
      <c r="AF581" s="6" t="str">
        <f>IF($Y581=AF$4,MAX(AF$1:AF580)+1,"")</f>
        <v/>
      </c>
      <c r="AG581" s="6" t="str">
        <f>IF($Y581=AG$4,MAX(AG$1:AG580)+1,"")</f>
        <v/>
      </c>
      <c r="AH581" s="6" t="str">
        <f>IF($Y581=AH$4,MAX(AH$1:AH580)+1,"")</f>
        <v/>
      </c>
      <c r="AI581" s="5">
        <f t="shared" si="124"/>
        <v>0</v>
      </c>
      <c r="AK581" s="6" t="str">
        <f>IF($W581=AK$4,MAX(AK$1:AK580)+1,"")</f>
        <v/>
      </c>
      <c r="AL581" s="6" t="str">
        <f>IF($W581=AL$4,MAX(AL$1:AL580)+1,"")</f>
        <v/>
      </c>
      <c r="AM581" s="6" t="str">
        <f>IF($W581=AM$4,MAX(AM$1:AM580)+1,"")</f>
        <v/>
      </c>
      <c r="AN581" s="6" t="str">
        <f>IF($W581=AN$4,MAX(AN$1:AN580)+1,"")</f>
        <v/>
      </c>
      <c r="AO581" s="6" t="str">
        <f>IF($W581=AO$4,MAX(AO$1:AO580)+1,"")</f>
        <v/>
      </c>
      <c r="AP581" s="6" t="str">
        <f>IF($W581=AP$4,MAX(AP$1:AP580)+1,"")</f>
        <v/>
      </c>
      <c r="AQ581" s="6" t="str">
        <f>IF($W581=AQ$4,MAX(AQ$1:AQ580)+1,"")</f>
        <v/>
      </c>
      <c r="AR581" s="6" t="str">
        <f>IF($W581=AR$4,MAX(AR$1:AR580)+1,"")</f>
        <v/>
      </c>
      <c r="AS581" s="6" t="str">
        <f>IF($W581=AS$4,MAX(AS$1:AS580)+1,"")</f>
        <v/>
      </c>
      <c r="AT581" s="6" t="str">
        <f>IF($W581=AT$4,MAX(AT$1:AT580)+1,"")</f>
        <v/>
      </c>
      <c r="AU581" s="6" t="str">
        <f>IF($W581=AU$4,MAX(AU$1:AU580)+1,"")</f>
        <v/>
      </c>
      <c r="AV581" s="6" t="str">
        <f>IF($W581=AV$4,MAX(AV$1:AV580)+1,"")</f>
        <v/>
      </c>
      <c r="AW581" s="6" t="str">
        <f>IF($W581=AW$4,MAX(AW$1:AW580)+1,"")</f>
        <v/>
      </c>
      <c r="AX581" s="6" t="str">
        <f>IF($W581=AX$4,MAX(AX$1:AX580)+1,"")</f>
        <v/>
      </c>
      <c r="AY581" s="6" t="str">
        <f>IF($W581=AY$4,MAX(AY$1:AY580)+1,"")</f>
        <v/>
      </c>
      <c r="AZ581" s="6" t="str">
        <f>IF($W581=AZ$4,MAX(AZ$1:AZ580)+1,"")</f>
        <v/>
      </c>
      <c r="BA581" s="6" t="str">
        <f>IF($W581=BA$4,MAX(BA$1:BA580)+1,"")</f>
        <v/>
      </c>
      <c r="BB581" s="6" t="str">
        <f>IF($W581=BB$4,MAX(BB$1:BB580)+1,"")</f>
        <v/>
      </c>
      <c r="BC581" s="6" t="str">
        <f>IF($W581=BC$4,MAX(BC$1:BC580)+1,"")</f>
        <v/>
      </c>
      <c r="BD581" s="6" t="str">
        <f>IF($W581=BD$4,MAX(BD$1:BD580)+1,"")</f>
        <v/>
      </c>
      <c r="BE581" s="6" t="str">
        <f>IF($W581=BE$4,MAX(BE$1:BE580)+1,"")</f>
        <v/>
      </c>
      <c r="BF581" s="6" t="str">
        <f>IF($W581=BF$4,MAX(BF$1:BF580)+1,"")</f>
        <v/>
      </c>
      <c r="BG581" s="6" t="str">
        <f>IF($W581=BG$4,MAX(BG$1:BG580)+1,"")</f>
        <v/>
      </c>
      <c r="BH581" s="6" t="str">
        <f>IF($W581=BH$4,MAX(BH$1:BH580)+1,"")</f>
        <v/>
      </c>
      <c r="BI581" s="6" t="str">
        <f>IF($W581=BI$4,MAX(BI$1:BI580)+1,"")</f>
        <v/>
      </c>
      <c r="BJ581" s="6" t="str">
        <f>IF($W581=BJ$4,MAX(BJ$1:BJ580)+1,"")</f>
        <v/>
      </c>
      <c r="BK581" s="6" t="str">
        <f>IF($W581=BK$4,MAX(BK$1:BK580)+1,"")</f>
        <v/>
      </c>
      <c r="BL581" s="6" t="str">
        <f>IF($W581=BL$4,MAX(BL$1:BL580)+1,"")</f>
        <v/>
      </c>
      <c r="BM581" s="6" t="str">
        <f>IF($W581=BM$4,MAX(BM$1:BM580)+1,"")</f>
        <v/>
      </c>
      <c r="BN581" s="6" t="str">
        <f>IF($W581=BN$4,MAX(BN$1:BN580)+1,"")</f>
        <v/>
      </c>
      <c r="BO581" s="6" t="str">
        <f>IF($W581=BO$4,MAX(BO$1:BO580)+1,"")</f>
        <v/>
      </c>
      <c r="BP581" s="6" t="str">
        <f>IF($W581=BP$4,MAX(BP$1:BP580)+1,"")</f>
        <v/>
      </c>
      <c r="BQ581" s="6" t="str">
        <f>IF($W581=BQ$4,MAX(BQ$1:BQ580)+1,"")</f>
        <v/>
      </c>
      <c r="BR581" s="6" t="str">
        <f>IF($W581=BR$4,MAX(BR$1:BR580)+1,"")</f>
        <v/>
      </c>
      <c r="BS581" s="6">
        <f>IF($W581=BS$4,MAX(BS$1:BS580)+1,"")</f>
        <v>11</v>
      </c>
      <c r="BT581" s="6" t="str">
        <f>IF($W581=BT$4,MAX(BT$1:BT580)+1,"")</f>
        <v/>
      </c>
      <c r="BU581" s="6" t="str">
        <f>IF($W581=BU$4,MAX(BU$1:BU580)+1,"")</f>
        <v/>
      </c>
      <c r="BV581" s="6" t="str">
        <f>IF($W581=BV$4,MAX(BV$1:BV580)+1,"")</f>
        <v/>
      </c>
      <c r="BW581" s="6" t="str">
        <f>IF($W581=BW$4,MAX(BW$1:BW580)+1,"")</f>
        <v/>
      </c>
      <c r="BX581" s="6" t="str">
        <f>IF($W581=BX$4,MAX(BX$1:BX580)+1,"")</f>
        <v/>
      </c>
      <c r="BY581" s="6" t="str">
        <f>IF($W581=BY$4,MAX(BY$1:BY580)+1,"")</f>
        <v/>
      </c>
      <c r="BZ581" s="6" t="str">
        <f>IF($W581=BZ$4,MAX(BZ$1:BZ580)+1,"")</f>
        <v/>
      </c>
      <c r="CA581" s="6" t="str">
        <f>IF($W581=CA$4,MAX(CA$1:CA580)+1,"")</f>
        <v/>
      </c>
      <c r="CB581" s="6" t="str">
        <f>IF($W581=CB$4,MAX(CB$1:CB580)+1,"")</f>
        <v/>
      </c>
      <c r="CC581" s="6" t="str">
        <f>IF($W581=CC$4,MAX(CC$1:CC580)+1,"")</f>
        <v/>
      </c>
      <c r="CD581" s="6" t="str">
        <f>IF($W581=CD$4,MAX(CD$1:CD580)+1,"")</f>
        <v/>
      </c>
      <c r="CE581" s="6" t="str">
        <f>IF($W581=CE$4,MAX(CE$1:CE580)+1,"")</f>
        <v/>
      </c>
      <c r="CF581" s="6" t="str">
        <f>IF($W581=CF$4,MAX(CF$1:CF580)+1,"")</f>
        <v/>
      </c>
      <c r="CG581" s="6" t="str">
        <f>IF($W581=CG$4,MAX(CG$1:CG580)+1,"")</f>
        <v/>
      </c>
      <c r="CH581" s="6" t="str">
        <f>IF($W581=CH$4,MAX(CH$1:CH580)+1,"")</f>
        <v/>
      </c>
      <c r="CI581" s="6" t="str">
        <f>IF($W581=CI$4,MAX(CI$1:CI580)+1,"")</f>
        <v/>
      </c>
      <c r="CJ581" s="6" t="str">
        <f>IF($W581=CJ$4,MAX(CJ$1:CJ580)+1,"")</f>
        <v/>
      </c>
      <c r="CK581" s="6" t="str">
        <f>IF($W581=CK$4,MAX(CK$1:CK580)+1,"")</f>
        <v/>
      </c>
      <c r="CL581" s="6" t="str">
        <f>IF($W581=CL$4,MAX(CL$1:CL580)+1,"")</f>
        <v/>
      </c>
      <c r="CM581" s="6" t="str">
        <f>IF($W581=CM$4,MAX(CM$1:CM580)+1,"")</f>
        <v/>
      </c>
      <c r="CN581" s="6" t="str">
        <f>IF($W581=CN$4,MAX(CN$1:CN580)+1,"")</f>
        <v/>
      </c>
      <c r="CO581" s="6" t="str">
        <f>IF($W581=CO$4,MAX(CO$1:CO580)+1,"")</f>
        <v/>
      </c>
      <c r="CP581" s="6" t="str">
        <f>IF($W581=CP$4,MAX(CP$1:CP580)+1,"")</f>
        <v/>
      </c>
      <c r="CQ581" s="6" t="str">
        <f>IF($W581=CQ$4,MAX(CQ$1:CQ580)+1,"")</f>
        <v/>
      </c>
      <c r="CR581" s="6" t="str">
        <f>IF($W581=CR$4,MAX(CR$1:CR580)+1,"")</f>
        <v/>
      </c>
      <c r="CS581" s="6" t="str">
        <f>IF($W581=CS$4,MAX(CS$1:CS580)+1,"")</f>
        <v/>
      </c>
      <c r="CT581" s="5">
        <f t="shared" si="125"/>
        <v>11</v>
      </c>
      <c r="CU581" s="6" t="str">
        <f t="shared" si="126"/>
        <v>1709901802981</v>
      </c>
      <c r="CV581" s="5" t="str">
        <f t="shared" si="127"/>
        <v>นางสาว</v>
      </c>
      <c r="CW581" s="5" t="str" cm="1">
        <f t="array" ref="CW581">RIGHT(F581,MIN(LEN(SUBSTITUTE(F581,รายชื่อนักเรียนแยกห้อง!$AD$5:$AD$8,""))))</f>
        <v>โชติกา</v>
      </c>
      <c r="CX581" s="6" t="str">
        <f t="shared" si="128"/>
        <v/>
      </c>
      <c r="CY581" s="6">
        <f t="shared" si="129"/>
        <v>0</v>
      </c>
      <c r="CZ581" s="5" t="str">
        <f t="shared" si="130"/>
        <v>มัธยมศึกษาปีที่ 4/3-</v>
      </c>
      <c r="DA581" s="5" t="str">
        <f t="shared" si="131"/>
        <v>มัธยมศึกษาปีที่ 4/3-0</v>
      </c>
      <c r="DB581" s="6" t="s">
        <v>2939</v>
      </c>
      <c r="DC581" s="6" t="str">
        <f>IF(DB581="วิทย์-คณิต (เตรียมวิศวะ)",MAX($DC$1:DC580)+1,"")</f>
        <v/>
      </c>
      <c r="DD581" s="6" t="str">
        <f>IF(DB581="วิทย์-คณิต (วิทยาศาสตร์สุขภาพ)",MAX($DD$1:DD580)+1,"")</f>
        <v/>
      </c>
      <c r="DE581" s="6">
        <f>IF(DB581="ศิลป์การจัดการธุรกิจการค้าสมัยใหม่",MAX($DE$1:DE580)+1,"")</f>
        <v>42</v>
      </c>
      <c r="DF581" s="6" t="str">
        <f>IF(DB581="ศิลป์ภาษาจีนเพื่อธุรกิจ 4.0",MAX($DF$1:DF580)+1,"")</f>
        <v/>
      </c>
      <c r="DG581" s="6" t="str">
        <f>IF(DB581="ศิลป์ภาษาอังกฤษเพื่อการสื่อสารธุรกิจ",MAX($DG$1:DG580)+1,"")</f>
        <v/>
      </c>
      <c r="DH581" s="6" t="str">
        <f>IF(DB581="นวัตกรรมการจัดการเกษตร",MAX($DH$1:DH580)+1,"")</f>
        <v/>
      </c>
      <c r="DI581" s="5">
        <f t="shared" si="132"/>
        <v>42</v>
      </c>
      <c r="DJ581" s="5" t="str">
        <f t="shared" si="133"/>
        <v>มัธยมศึกษาปีที่ 4/3-21</v>
      </c>
      <c r="DK581" s="5" t="str">
        <f t="shared" si="134"/>
        <v>ศิลป์การจัดการธุรกิจการค้าสมัยใหม่-42</v>
      </c>
      <c r="DL581" s="5" t="str">
        <f t="shared" si="135"/>
        <v>มัธยมศึกษาปีที่ 4</v>
      </c>
    </row>
    <row r="582" spans="1:116">
      <c r="A582" s="5" t="str">
        <f t="shared" si="136"/>
        <v>มัธยมศึกษาปีที่ 4/3-22</v>
      </c>
      <c r="B582" s="5" t="str">
        <f t="shared" ref="B582:B645" si="137">W582&amp;"-"&amp;CT582</f>
        <v>ช68405-4</v>
      </c>
      <c r="C582" s="5" t="str">
        <f t="shared" ref="C582:C645" si="138">DB582&amp;"-"&amp;DI582</f>
        <v>นวัตกรรมการจัดการเกษตร-9</v>
      </c>
      <c r="D582" s="8">
        <v>22</v>
      </c>
      <c r="E582" s="9" t="s">
        <v>1369</v>
      </c>
      <c r="F582" s="3" t="s">
        <v>2365</v>
      </c>
      <c r="G582" s="3" t="s">
        <v>1370</v>
      </c>
      <c r="H582" s="11">
        <v>1</v>
      </c>
      <c r="I582" s="11">
        <v>7</v>
      </c>
      <c r="J582" s="11">
        <v>0</v>
      </c>
      <c r="K582" s="11">
        <v>9</v>
      </c>
      <c r="L582" s="11">
        <v>9</v>
      </c>
      <c r="M582" s="11">
        <v>0</v>
      </c>
      <c r="N582" s="11">
        <v>1</v>
      </c>
      <c r="O582" s="11">
        <v>8</v>
      </c>
      <c r="P582" s="11">
        <v>2</v>
      </c>
      <c r="Q582" s="11">
        <v>0</v>
      </c>
      <c r="R582" s="11">
        <v>0</v>
      </c>
      <c r="S582" s="11">
        <v>6</v>
      </c>
      <c r="T582" s="11">
        <v>7</v>
      </c>
      <c r="U582" s="11" t="s">
        <v>311</v>
      </c>
      <c r="W582" s="6" t="str">
        <f>IF(X582="","",IF(X582=รายชื่อชมรม!$B$33,รายชื่อชมรม!$A$33,IF(X582=รายชื่อชมรม!$B$34,รายชื่อชมรม!$A$34,IF(X582=รายชื่อชมรม!$B$35,รายชื่อชมรม!$A$35,IF(X582=รายชื่อชมรม!$B$36,รายชื่อชมรม!$A$36,IF(X582=รายชื่อชมรม!$B$37,รายชื่อชมรม!$A$37,IF(X582=รายชื่อชมรม!$B$38,รายชื่อชมรม!$A$38,IF(X582=รายชื่อชมรม!$B$39,รายชื่อชมรม!$A$39,IF(X582=รายชื่อชมรม!$B$40,รายชื่อชมรม!$A$40,IF(X582=รายชื่อชมรม!$B$41,รายชื่อชมรม!$A$41,IF(X582=รายชื่อชมรม!$B$42,รายชื่อชมรม!$A$42,"-")))))))))))</f>
        <v>ช68405</v>
      </c>
      <c r="X582" s="6" t="s">
        <v>2305</v>
      </c>
      <c r="Y582" s="6" t="str">
        <f>IF(W582=0,"",IF(W582="-","",IF(W582="","",VLOOKUP(W582,รายชื่อชมรม!$A$3:$F$83,3,FALSE))))</f>
        <v>นางโสจาริน  อินทรเรือง</v>
      </c>
      <c r="Z582" s="6" t="str">
        <f>IF(Y582=$Z$4,MAX(Z$1:$Z581)+1,"")</f>
        <v/>
      </c>
      <c r="AA582" s="6" t="str">
        <f>IF($Y582=AA$4,MAX(AA$1:AA581)+1,"")</f>
        <v/>
      </c>
      <c r="AB582" s="6" t="str">
        <f>IF($Y582=AB$4,MAX(AB$1:AB581)+1,"")</f>
        <v/>
      </c>
      <c r="AC582" s="6" t="str">
        <f>IF($Y582=AC$4,MAX(AC$1:AC581)+1,"")</f>
        <v/>
      </c>
      <c r="AD582" s="6" t="str">
        <f>IF($Y582=AD$4,MAX(AD$1:AD581)+1,"")</f>
        <v/>
      </c>
      <c r="AE582" s="6" t="str">
        <f>IF($Y582=AE$4,MAX(AE$1:AE581)+1,"")</f>
        <v/>
      </c>
      <c r="AF582" s="6" t="str">
        <f>IF($Y582=AF$4,MAX(AF$1:AF581)+1,"")</f>
        <v/>
      </c>
      <c r="AG582" s="6" t="str">
        <f>IF($Y582=AG$4,MAX(AG$1:AG581)+1,"")</f>
        <v/>
      </c>
      <c r="AH582" s="6" t="str">
        <f>IF($Y582=AH$4,MAX(AH$1:AH581)+1,"")</f>
        <v/>
      </c>
      <c r="AI582" s="5">
        <f t="shared" ref="AI582:AI645" si="139">SUM(Z582:AH582)</f>
        <v>0</v>
      </c>
      <c r="AK582" s="6" t="str">
        <f>IF($W582=AK$4,MAX(AK$1:AK581)+1,"")</f>
        <v/>
      </c>
      <c r="AL582" s="6" t="str">
        <f>IF($W582=AL$4,MAX(AL$1:AL581)+1,"")</f>
        <v/>
      </c>
      <c r="AM582" s="6" t="str">
        <f>IF($W582=AM$4,MAX(AM$1:AM581)+1,"")</f>
        <v/>
      </c>
      <c r="AN582" s="6" t="str">
        <f>IF($W582=AN$4,MAX(AN$1:AN581)+1,"")</f>
        <v/>
      </c>
      <c r="AO582" s="6" t="str">
        <f>IF($W582=AO$4,MAX(AO$1:AO581)+1,"")</f>
        <v/>
      </c>
      <c r="AP582" s="6" t="str">
        <f>IF($W582=AP$4,MAX(AP$1:AP581)+1,"")</f>
        <v/>
      </c>
      <c r="AQ582" s="6" t="str">
        <f>IF($W582=AQ$4,MAX(AQ$1:AQ581)+1,"")</f>
        <v/>
      </c>
      <c r="AR582" s="6" t="str">
        <f>IF($W582=AR$4,MAX(AR$1:AR581)+1,"")</f>
        <v/>
      </c>
      <c r="AS582" s="6" t="str">
        <f>IF($W582=AS$4,MAX(AS$1:AS581)+1,"")</f>
        <v/>
      </c>
      <c r="AT582" s="6" t="str">
        <f>IF($W582=AT$4,MAX(AT$1:AT581)+1,"")</f>
        <v/>
      </c>
      <c r="AU582" s="6" t="str">
        <f>IF($W582=AU$4,MAX(AU$1:AU581)+1,"")</f>
        <v/>
      </c>
      <c r="AV582" s="6" t="str">
        <f>IF($W582=AV$4,MAX(AV$1:AV581)+1,"")</f>
        <v/>
      </c>
      <c r="AW582" s="6" t="str">
        <f>IF($W582=AW$4,MAX(AW$1:AW581)+1,"")</f>
        <v/>
      </c>
      <c r="AX582" s="6" t="str">
        <f>IF($W582=AX$4,MAX(AX$1:AX581)+1,"")</f>
        <v/>
      </c>
      <c r="AY582" s="6" t="str">
        <f>IF($W582=AY$4,MAX(AY$1:AY581)+1,"")</f>
        <v/>
      </c>
      <c r="AZ582" s="6" t="str">
        <f>IF($W582=AZ$4,MAX(AZ$1:AZ581)+1,"")</f>
        <v/>
      </c>
      <c r="BA582" s="6" t="str">
        <f>IF($W582=BA$4,MAX(BA$1:BA581)+1,"")</f>
        <v/>
      </c>
      <c r="BB582" s="6" t="str">
        <f>IF($W582=BB$4,MAX(BB$1:BB581)+1,"")</f>
        <v/>
      </c>
      <c r="BC582" s="6" t="str">
        <f>IF($W582=BC$4,MAX(BC$1:BC581)+1,"")</f>
        <v/>
      </c>
      <c r="BD582" s="6" t="str">
        <f>IF($W582=BD$4,MAX(BD$1:BD581)+1,"")</f>
        <v/>
      </c>
      <c r="BE582" s="6" t="str">
        <f>IF($W582=BE$4,MAX(BE$1:BE581)+1,"")</f>
        <v/>
      </c>
      <c r="BF582" s="6" t="str">
        <f>IF($W582=BF$4,MAX(BF$1:BF581)+1,"")</f>
        <v/>
      </c>
      <c r="BG582" s="6" t="str">
        <f>IF($W582=BG$4,MAX(BG$1:BG581)+1,"")</f>
        <v/>
      </c>
      <c r="BH582" s="6" t="str">
        <f>IF($W582=BH$4,MAX(BH$1:BH581)+1,"")</f>
        <v/>
      </c>
      <c r="BI582" s="6" t="str">
        <f>IF($W582=BI$4,MAX(BI$1:BI581)+1,"")</f>
        <v/>
      </c>
      <c r="BJ582" s="6" t="str">
        <f>IF($W582=BJ$4,MAX(BJ$1:BJ581)+1,"")</f>
        <v/>
      </c>
      <c r="BK582" s="6" t="str">
        <f>IF($W582=BK$4,MAX(BK$1:BK581)+1,"")</f>
        <v/>
      </c>
      <c r="BL582" s="6" t="str">
        <f>IF($W582=BL$4,MAX(BL$1:BL581)+1,"")</f>
        <v/>
      </c>
      <c r="BM582" s="6" t="str">
        <f>IF($W582=BM$4,MAX(BM$1:BM581)+1,"")</f>
        <v/>
      </c>
      <c r="BN582" s="6" t="str">
        <f>IF($W582=BN$4,MAX(BN$1:BN581)+1,"")</f>
        <v/>
      </c>
      <c r="BO582" s="6" t="str">
        <f>IF($W582=BO$4,MAX(BO$1:BO581)+1,"")</f>
        <v/>
      </c>
      <c r="BP582" s="6" t="str">
        <f>IF($W582=BP$4,MAX(BP$1:BP581)+1,"")</f>
        <v/>
      </c>
      <c r="BQ582" s="6" t="str">
        <f>IF($W582=BQ$4,MAX(BQ$1:BQ581)+1,"")</f>
        <v/>
      </c>
      <c r="BR582" s="6" t="str">
        <f>IF($W582=BR$4,MAX(BR$1:BR581)+1,"")</f>
        <v/>
      </c>
      <c r="BS582" s="6" t="str">
        <f>IF($W582=BS$4,MAX(BS$1:BS581)+1,"")</f>
        <v/>
      </c>
      <c r="BT582" s="6">
        <f>IF($W582=BT$4,MAX(BT$1:BT581)+1,"")</f>
        <v>4</v>
      </c>
      <c r="BU582" s="6" t="str">
        <f>IF($W582=BU$4,MAX(BU$1:BU581)+1,"")</f>
        <v/>
      </c>
      <c r="BV582" s="6" t="str">
        <f>IF($W582=BV$4,MAX(BV$1:BV581)+1,"")</f>
        <v/>
      </c>
      <c r="BW582" s="6" t="str">
        <f>IF($W582=BW$4,MAX(BW$1:BW581)+1,"")</f>
        <v/>
      </c>
      <c r="BX582" s="6" t="str">
        <f>IF($W582=BX$4,MAX(BX$1:BX581)+1,"")</f>
        <v/>
      </c>
      <c r="BY582" s="6" t="str">
        <f>IF($W582=BY$4,MAX(BY$1:BY581)+1,"")</f>
        <v/>
      </c>
      <c r="BZ582" s="6" t="str">
        <f>IF($W582=BZ$4,MAX(BZ$1:BZ581)+1,"")</f>
        <v/>
      </c>
      <c r="CA582" s="6" t="str">
        <f>IF($W582=CA$4,MAX(CA$1:CA581)+1,"")</f>
        <v/>
      </c>
      <c r="CB582" s="6" t="str">
        <f>IF($W582=CB$4,MAX(CB$1:CB581)+1,"")</f>
        <v/>
      </c>
      <c r="CC582" s="6" t="str">
        <f>IF($W582=CC$4,MAX(CC$1:CC581)+1,"")</f>
        <v/>
      </c>
      <c r="CD582" s="6" t="str">
        <f>IF($W582=CD$4,MAX(CD$1:CD581)+1,"")</f>
        <v/>
      </c>
      <c r="CE582" s="6" t="str">
        <f>IF($W582=CE$4,MAX(CE$1:CE581)+1,"")</f>
        <v/>
      </c>
      <c r="CF582" s="6" t="str">
        <f>IF($W582=CF$4,MAX(CF$1:CF581)+1,"")</f>
        <v/>
      </c>
      <c r="CG582" s="6" t="str">
        <f>IF($W582=CG$4,MAX(CG$1:CG581)+1,"")</f>
        <v/>
      </c>
      <c r="CH582" s="6" t="str">
        <f>IF($W582=CH$4,MAX(CH$1:CH581)+1,"")</f>
        <v/>
      </c>
      <c r="CI582" s="6" t="str">
        <f>IF($W582=CI$4,MAX(CI$1:CI581)+1,"")</f>
        <v/>
      </c>
      <c r="CJ582" s="6" t="str">
        <f>IF($W582=CJ$4,MAX(CJ$1:CJ581)+1,"")</f>
        <v/>
      </c>
      <c r="CK582" s="6" t="str">
        <f>IF($W582=CK$4,MAX(CK$1:CK581)+1,"")</f>
        <v/>
      </c>
      <c r="CL582" s="6" t="str">
        <f>IF($W582=CL$4,MAX(CL$1:CL581)+1,"")</f>
        <v/>
      </c>
      <c r="CM582" s="6" t="str">
        <f>IF($W582=CM$4,MAX(CM$1:CM581)+1,"")</f>
        <v/>
      </c>
      <c r="CN582" s="6" t="str">
        <f>IF($W582=CN$4,MAX(CN$1:CN581)+1,"")</f>
        <v/>
      </c>
      <c r="CO582" s="6" t="str">
        <f>IF($W582=CO$4,MAX(CO$1:CO581)+1,"")</f>
        <v/>
      </c>
      <c r="CP582" s="6" t="str">
        <f>IF($W582=CP$4,MAX(CP$1:CP581)+1,"")</f>
        <v/>
      </c>
      <c r="CQ582" s="6" t="str">
        <f>IF($W582=CQ$4,MAX(CQ$1:CQ581)+1,"")</f>
        <v/>
      </c>
      <c r="CR582" s="6" t="str">
        <f>IF($W582=CR$4,MAX(CR$1:CR581)+1,"")</f>
        <v/>
      </c>
      <c r="CS582" s="6" t="str">
        <f>IF($W582=CS$4,MAX(CS$1:CS581)+1,"")</f>
        <v/>
      </c>
      <c r="CT582" s="5">
        <f t="shared" ref="CT582:CT645" si="140">SUM(AK582:CS582)</f>
        <v>4</v>
      </c>
      <c r="CU582" s="6" t="str">
        <f t="shared" ref="CU582:CU645" si="141">H582&amp;I582&amp;J582&amp;K582&amp;L582&amp;M582&amp;N582&amp;O582&amp;P582&amp;Q582&amp;R582&amp;S582&amp;T582</f>
        <v>1709901820067</v>
      </c>
      <c r="CV582" s="5" t="str">
        <f t="shared" ref="CV582:CV645" si="142">LEFT(F582,MIN(LEN(SUBSTITUTE(F582,CW582,""))))</f>
        <v>นางสาว</v>
      </c>
      <c r="CW582" s="5" t="str" cm="1">
        <f t="array" ref="CW582">RIGHT(F582,MIN(LEN(SUBSTITUTE(F582,รายชื่อนักเรียนแยกห้อง!$AD$5:$AD$8,""))))</f>
        <v>เกษศราภรณ์</v>
      </c>
      <c r="CX582" s="6" t="str">
        <f t="shared" ref="CX582:CX645" si="143">IF(CV582="เด็กชาย",V582,IF(CV582="นาย",V582,""))</f>
        <v/>
      </c>
      <c r="CY582" s="6">
        <f t="shared" ref="CY582:CY645" si="144">IF(CV582="เด็กหญิง",V582,IF(CV582="นางสาว",V582,""))</f>
        <v>0</v>
      </c>
      <c r="CZ582" s="5" t="str">
        <f t="shared" ref="CZ582:CZ645" si="145">U582&amp;"-"&amp;CX582</f>
        <v>มัธยมศึกษาปีที่ 4/3-</v>
      </c>
      <c r="DA582" s="5" t="str">
        <f t="shared" ref="DA582:DA645" si="146">U582&amp;"-"&amp;CY582</f>
        <v>มัธยมศึกษาปีที่ 4/3-0</v>
      </c>
      <c r="DB582" s="6" t="s">
        <v>2937</v>
      </c>
      <c r="DC582" s="6" t="str">
        <f>IF(DB582="วิทย์-คณิต (เตรียมวิศวะ)",MAX($DC$1:DC581)+1,"")</f>
        <v/>
      </c>
      <c r="DD582" s="6" t="str">
        <f>IF(DB582="วิทย์-คณิต (วิทยาศาสตร์สุขภาพ)",MAX($DD$1:DD581)+1,"")</f>
        <v/>
      </c>
      <c r="DE582" s="6" t="str">
        <f>IF(DB582="ศิลป์การจัดการธุรกิจการค้าสมัยใหม่",MAX($DE$1:DE581)+1,"")</f>
        <v/>
      </c>
      <c r="DF582" s="6" t="str">
        <f>IF(DB582="ศิลป์ภาษาจีนเพื่อธุรกิจ 4.0",MAX($DF$1:DF581)+1,"")</f>
        <v/>
      </c>
      <c r="DG582" s="6" t="str">
        <f>IF(DB582="ศิลป์ภาษาอังกฤษเพื่อการสื่อสารธุรกิจ",MAX($DG$1:DG581)+1,"")</f>
        <v/>
      </c>
      <c r="DH582" s="6">
        <f>IF(DB582="นวัตกรรมการจัดการเกษตร",MAX($DH$1:DH581)+1,"")</f>
        <v>9</v>
      </c>
      <c r="DI582" s="5">
        <f t="shared" ref="DI582:DI645" si="147">SUM(DC582:DH582)</f>
        <v>9</v>
      </c>
      <c r="DJ582" s="5" t="str">
        <f t="shared" ref="DJ582:DJ645" si="148">U582&amp;"-"&amp;D582</f>
        <v>มัธยมศึกษาปีที่ 4/3-22</v>
      </c>
      <c r="DK582" s="5" t="str">
        <f t="shared" ref="DK582:DK645" si="149">DB582&amp;"-"&amp;DI582</f>
        <v>นวัตกรรมการจัดการเกษตร-9</v>
      </c>
      <c r="DL582" s="5" t="str">
        <f t="shared" ref="DL582:DL645" si="150">LEFT(U582,17)</f>
        <v>มัธยมศึกษาปีที่ 4</v>
      </c>
    </row>
    <row r="583" spans="1:116">
      <c r="A583" s="5" t="str">
        <f t="shared" si="136"/>
        <v>มัธยมศึกษาปีที่ 4/3-23</v>
      </c>
      <c r="B583" s="5" t="str">
        <f t="shared" si="137"/>
        <v>ช68406-10</v>
      </c>
      <c r="C583" s="5" t="str">
        <f t="shared" si="138"/>
        <v>ศิลป์ภาษาจีนเพื่อธุรกิจ 4.0-13</v>
      </c>
      <c r="D583" s="8">
        <v>23</v>
      </c>
      <c r="E583" s="9" t="s">
        <v>1371</v>
      </c>
      <c r="F583" s="3" t="s">
        <v>2366</v>
      </c>
      <c r="G583" s="3" t="s">
        <v>1372</v>
      </c>
      <c r="H583" s="11">
        <v>1</v>
      </c>
      <c r="I583" s="11">
        <v>7</v>
      </c>
      <c r="J583" s="11">
        <v>0</v>
      </c>
      <c r="K583" s="11">
        <v>9</v>
      </c>
      <c r="L583" s="11">
        <v>9</v>
      </c>
      <c r="M583" s="11">
        <v>0</v>
      </c>
      <c r="N583" s="11">
        <v>1</v>
      </c>
      <c r="O583" s="11">
        <v>7</v>
      </c>
      <c r="P583" s="11">
        <v>8</v>
      </c>
      <c r="Q583" s="11">
        <v>7</v>
      </c>
      <c r="R583" s="11">
        <v>9</v>
      </c>
      <c r="S583" s="11">
        <v>5</v>
      </c>
      <c r="T583" s="11">
        <v>7</v>
      </c>
      <c r="U583" s="11" t="s">
        <v>311</v>
      </c>
      <c r="W583" s="6" t="str">
        <f>IF(X583="","",IF(X583=รายชื่อชมรม!$B$33,รายชื่อชมรม!$A$33,IF(X583=รายชื่อชมรม!$B$34,รายชื่อชมรม!$A$34,IF(X583=รายชื่อชมรม!$B$35,รายชื่อชมรม!$A$35,IF(X583=รายชื่อชมรม!$B$36,รายชื่อชมรม!$A$36,IF(X583=รายชื่อชมรม!$B$37,รายชื่อชมรม!$A$37,IF(X583=รายชื่อชมรม!$B$38,รายชื่อชมรม!$A$38,IF(X583=รายชื่อชมรม!$B$39,รายชื่อชมรม!$A$39,IF(X583=รายชื่อชมรม!$B$40,รายชื่อชมรม!$A$40,IF(X583=รายชื่อชมรม!$B$41,รายชื่อชมรม!$A$41,IF(X583=รายชื่อชมรม!$B$42,รายชื่อชมรม!$A$42,"-")))))))))))</f>
        <v>ช68406</v>
      </c>
      <c r="X583" s="6" t="s">
        <v>2330</v>
      </c>
      <c r="Y583" s="6" t="str">
        <f>IF(W583=0,"",IF(W583="-","",IF(W583="","",VLOOKUP(W583,รายชื่อชมรม!$A$3:$F$83,3,FALSE))))</f>
        <v>นายณัฐกฤตา  โต้เคีย</v>
      </c>
      <c r="Z583" s="6" t="str">
        <f>IF(Y583=$Z$4,MAX(Z$1:$Z582)+1,"")</f>
        <v/>
      </c>
      <c r="AA583" s="6" t="str">
        <f>IF($Y583=AA$4,MAX(AA$1:AA582)+1,"")</f>
        <v/>
      </c>
      <c r="AB583" s="6" t="str">
        <f>IF($Y583=AB$4,MAX(AB$1:AB582)+1,"")</f>
        <v/>
      </c>
      <c r="AC583" s="6" t="str">
        <f>IF($Y583=AC$4,MAX(AC$1:AC582)+1,"")</f>
        <v/>
      </c>
      <c r="AD583" s="6" t="str">
        <f>IF($Y583=AD$4,MAX(AD$1:AD582)+1,"")</f>
        <v/>
      </c>
      <c r="AE583" s="6" t="str">
        <f>IF($Y583=AE$4,MAX(AE$1:AE582)+1,"")</f>
        <v/>
      </c>
      <c r="AF583" s="6" t="str">
        <f>IF($Y583=AF$4,MAX(AF$1:AF582)+1,"")</f>
        <v/>
      </c>
      <c r="AG583" s="6" t="str">
        <f>IF($Y583=AG$4,MAX(AG$1:AG582)+1,"")</f>
        <v/>
      </c>
      <c r="AH583" s="6" t="str">
        <f>IF($Y583=AH$4,MAX(AH$1:AH582)+1,"")</f>
        <v/>
      </c>
      <c r="AI583" s="5">
        <f t="shared" si="139"/>
        <v>0</v>
      </c>
      <c r="AK583" s="6" t="str">
        <f>IF($W583=AK$4,MAX(AK$1:AK582)+1,"")</f>
        <v/>
      </c>
      <c r="AL583" s="6" t="str">
        <f>IF($W583=AL$4,MAX(AL$1:AL582)+1,"")</f>
        <v/>
      </c>
      <c r="AM583" s="6" t="str">
        <f>IF($W583=AM$4,MAX(AM$1:AM582)+1,"")</f>
        <v/>
      </c>
      <c r="AN583" s="6" t="str">
        <f>IF($W583=AN$4,MAX(AN$1:AN582)+1,"")</f>
        <v/>
      </c>
      <c r="AO583" s="6" t="str">
        <f>IF($W583=AO$4,MAX(AO$1:AO582)+1,"")</f>
        <v/>
      </c>
      <c r="AP583" s="6" t="str">
        <f>IF($W583=AP$4,MAX(AP$1:AP582)+1,"")</f>
        <v/>
      </c>
      <c r="AQ583" s="6" t="str">
        <f>IF($W583=AQ$4,MAX(AQ$1:AQ582)+1,"")</f>
        <v/>
      </c>
      <c r="AR583" s="6" t="str">
        <f>IF($W583=AR$4,MAX(AR$1:AR582)+1,"")</f>
        <v/>
      </c>
      <c r="AS583" s="6" t="str">
        <f>IF($W583=AS$4,MAX(AS$1:AS582)+1,"")</f>
        <v/>
      </c>
      <c r="AT583" s="6" t="str">
        <f>IF($W583=AT$4,MAX(AT$1:AT582)+1,"")</f>
        <v/>
      </c>
      <c r="AU583" s="6" t="str">
        <f>IF($W583=AU$4,MAX(AU$1:AU582)+1,"")</f>
        <v/>
      </c>
      <c r="AV583" s="6" t="str">
        <f>IF($W583=AV$4,MAX(AV$1:AV582)+1,"")</f>
        <v/>
      </c>
      <c r="AW583" s="6" t="str">
        <f>IF($W583=AW$4,MAX(AW$1:AW582)+1,"")</f>
        <v/>
      </c>
      <c r="AX583" s="6" t="str">
        <f>IF($W583=AX$4,MAX(AX$1:AX582)+1,"")</f>
        <v/>
      </c>
      <c r="AY583" s="6" t="str">
        <f>IF($W583=AY$4,MAX(AY$1:AY582)+1,"")</f>
        <v/>
      </c>
      <c r="AZ583" s="6" t="str">
        <f>IF($W583=AZ$4,MAX(AZ$1:AZ582)+1,"")</f>
        <v/>
      </c>
      <c r="BA583" s="6" t="str">
        <f>IF($W583=BA$4,MAX(BA$1:BA582)+1,"")</f>
        <v/>
      </c>
      <c r="BB583" s="6" t="str">
        <f>IF($W583=BB$4,MAX(BB$1:BB582)+1,"")</f>
        <v/>
      </c>
      <c r="BC583" s="6" t="str">
        <f>IF($W583=BC$4,MAX(BC$1:BC582)+1,"")</f>
        <v/>
      </c>
      <c r="BD583" s="6" t="str">
        <f>IF($W583=BD$4,MAX(BD$1:BD582)+1,"")</f>
        <v/>
      </c>
      <c r="BE583" s="6" t="str">
        <f>IF($W583=BE$4,MAX(BE$1:BE582)+1,"")</f>
        <v/>
      </c>
      <c r="BF583" s="6" t="str">
        <f>IF($W583=BF$4,MAX(BF$1:BF582)+1,"")</f>
        <v/>
      </c>
      <c r="BG583" s="6" t="str">
        <f>IF($W583=BG$4,MAX(BG$1:BG582)+1,"")</f>
        <v/>
      </c>
      <c r="BH583" s="6" t="str">
        <f>IF($W583=BH$4,MAX(BH$1:BH582)+1,"")</f>
        <v/>
      </c>
      <c r="BI583" s="6" t="str">
        <f>IF($W583=BI$4,MAX(BI$1:BI582)+1,"")</f>
        <v/>
      </c>
      <c r="BJ583" s="6" t="str">
        <f>IF($W583=BJ$4,MAX(BJ$1:BJ582)+1,"")</f>
        <v/>
      </c>
      <c r="BK583" s="6" t="str">
        <f>IF($W583=BK$4,MAX(BK$1:BK582)+1,"")</f>
        <v/>
      </c>
      <c r="BL583" s="6" t="str">
        <f>IF($W583=BL$4,MAX(BL$1:BL582)+1,"")</f>
        <v/>
      </c>
      <c r="BM583" s="6" t="str">
        <f>IF($W583=BM$4,MAX(BM$1:BM582)+1,"")</f>
        <v/>
      </c>
      <c r="BN583" s="6" t="str">
        <f>IF($W583=BN$4,MAX(BN$1:BN582)+1,"")</f>
        <v/>
      </c>
      <c r="BO583" s="6" t="str">
        <f>IF($W583=BO$4,MAX(BO$1:BO582)+1,"")</f>
        <v/>
      </c>
      <c r="BP583" s="6" t="str">
        <f>IF($W583=BP$4,MAX(BP$1:BP582)+1,"")</f>
        <v/>
      </c>
      <c r="BQ583" s="6" t="str">
        <f>IF($W583=BQ$4,MAX(BQ$1:BQ582)+1,"")</f>
        <v/>
      </c>
      <c r="BR583" s="6" t="str">
        <f>IF($W583=BR$4,MAX(BR$1:BR582)+1,"")</f>
        <v/>
      </c>
      <c r="BS583" s="6" t="str">
        <f>IF($W583=BS$4,MAX(BS$1:BS582)+1,"")</f>
        <v/>
      </c>
      <c r="BT583" s="6" t="str">
        <f>IF($W583=BT$4,MAX(BT$1:BT582)+1,"")</f>
        <v/>
      </c>
      <c r="BU583" s="6">
        <f>IF($W583=BU$4,MAX(BU$1:BU582)+1,"")</f>
        <v>10</v>
      </c>
      <c r="BV583" s="6" t="str">
        <f>IF($W583=BV$4,MAX(BV$1:BV582)+1,"")</f>
        <v/>
      </c>
      <c r="BW583" s="6" t="str">
        <f>IF($W583=BW$4,MAX(BW$1:BW582)+1,"")</f>
        <v/>
      </c>
      <c r="BX583" s="6" t="str">
        <f>IF($W583=BX$4,MAX(BX$1:BX582)+1,"")</f>
        <v/>
      </c>
      <c r="BY583" s="6" t="str">
        <f>IF($W583=BY$4,MAX(BY$1:BY582)+1,"")</f>
        <v/>
      </c>
      <c r="BZ583" s="6" t="str">
        <f>IF($W583=BZ$4,MAX(BZ$1:BZ582)+1,"")</f>
        <v/>
      </c>
      <c r="CA583" s="6" t="str">
        <f>IF($W583=CA$4,MAX(CA$1:CA582)+1,"")</f>
        <v/>
      </c>
      <c r="CB583" s="6" t="str">
        <f>IF($W583=CB$4,MAX(CB$1:CB582)+1,"")</f>
        <v/>
      </c>
      <c r="CC583" s="6" t="str">
        <f>IF($W583=CC$4,MAX(CC$1:CC582)+1,"")</f>
        <v/>
      </c>
      <c r="CD583" s="6" t="str">
        <f>IF($W583=CD$4,MAX(CD$1:CD582)+1,"")</f>
        <v/>
      </c>
      <c r="CE583" s="6" t="str">
        <f>IF($W583=CE$4,MAX(CE$1:CE582)+1,"")</f>
        <v/>
      </c>
      <c r="CF583" s="6" t="str">
        <f>IF($W583=CF$4,MAX(CF$1:CF582)+1,"")</f>
        <v/>
      </c>
      <c r="CG583" s="6" t="str">
        <f>IF($W583=CG$4,MAX(CG$1:CG582)+1,"")</f>
        <v/>
      </c>
      <c r="CH583" s="6" t="str">
        <f>IF($W583=CH$4,MAX(CH$1:CH582)+1,"")</f>
        <v/>
      </c>
      <c r="CI583" s="6" t="str">
        <f>IF($W583=CI$4,MAX(CI$1:CI582)+1,"")</f>
        <v/>
      </c>
      <c r="CJ583" s="6" t="str">
        <f>IF($W583=CJ$4,MAX(CJ$1:CJ582)+1,"")</f>
        <v/>
      </c>
      <c r="CK583" s="6" t="str">
        <f>IF($W583=CK$4,MAX(CK$1:CK582)+1,"")</f>
        <v/>
      </c>
      <c r="CL583" s="6" t="str">
        <f>IF($W583=CL$4,MAX(CL$1:CL582)+1,"")</f>
        <v/>
      </c>
      <c r="CM583" s="6" t="str">
        <f>IF($W583=CM$4,MAX(CM$1:CM582)+1,"")</f>
        <v/>
      </c>
      <c r="CN583" s="6" t="str">
        <f>IF($W583=CN$4,MAX(CN$1:CN582)+1,"")</f>
        <v/>
      </c>
      <c r="CO583" s="6" t="str">
        <f>IF($W583=CO$4,MAX(CO$1:CO582)+1,"")</f>
        <v/>
      </c>
      <c r="CP583" s="6" t="str">
        <f>IF($W583=CP$4,MAX(CP$1:CP582)+1,"")</f>
        <v/>
      </c>
      <c r="CQ583" s="6" t="str">
        <f>IF($W583=CQ$4,MAX(CQ$1:CQ582)+1,"")</f>
        <v/>
      </c>
      <c r="CR583" s="6" t="str">
        <f>IF($W583=CR$4,MAX(CR$1:CR582)+1,"")</f>
        <v/>
      </c>
      <c r="CS583" s="6" t="str">
        <f>IF($W583=CS$4,MAX(CS$1:CS582)+1,"")</f>
        <v/>
      </c>
      <c r="CT583" s="5">
        <f t="shared" si="140"/>
        <v>10</v>
      </c>
      <c r="CU583" s="6" t="str">
        <f t="shared" si="141"/>
        <v>1709901787957</v>
      </c>
      <c r="CV583" s="5" t="str">
        <f t="shared" si="142"/>
        <v>นางสาว</v>
      </c>
      <c r="CW583" s="5" t="str" cm="1">
        <f t="array" ref="CW583">RIGHT(F583,MIN(LEN(SUBSTITUTE(F583,รายชื่อนักเรียนแยกห้อง!$AD$5:$AD$8,""))))</f>
        <v>ปัทมพร</v>
      </c>
      <c r="CX583" s="6" t="str">
        <f t="shared" si="143"/>
        <v/>
      </c>
      <c r="CY583" s="6">
        <f t="shared" si="144"/>
        <v>0</v>
      </c>
      <c r="CZ583" s="5" t="str">
        <f t="shared" si="145"/>
        <v>มัธยมศึกษาปีที่ 4/3-</v>
      </c>
      <c r="DA583" s="5" t="str">
        <f t="shared" si="146"/>
        <v>มัธยมศึกษาปีที่ 4/3-0</v>
      </c>
      <c r="DB583" s="6" t="s">
        <v>2938</v>
      </c>
      <c r="DC583" s="6" t="str">
        <f>IF(DB583="วิทย์-คณิต (เตรียมวิศวะ)",MAX($DC$1:DC582)+1,"")</f>
        <v/>
      </c>
      <c r="DD583" s="6" t="str">
        <f>IF(DB583="วิทย์-คณิต (วิทยาศาสตร์สุขภาพ)",MAX($DD$1:DD582)+1,"")</f>
        <v/>
      </c>
      <c r="DE583" s="6" t="str">
        <f>IF(DB583="ศิลป์การจัดการธุรกิจการค้าสมัยใหม่",MAX($DE$1:DE582)+1,"")</f>
        <v/>
      </c>
      <c r="DF583" s="6">
        <f>IF(DB583="ศิลป์ภาษาจีนเพื่อธุรกิจ 4.0",MAX($DF$1:DF582)+1,"")</f>
        <v>13</v>
      </c>
      <c r="DG583" s="6" t="str">
        <f>IF(DB583="ศิลป์ภาษาอังกฤษเพื่อการสื่อสารธุรกิจ",MAX($DG$1:DG582)+1,"")</f>
        <v/>
      </c>
      <c r="DH583" s="6" t="str">
        <f>IF(DB583="นวัตกรรมการจัดการเกษตร",MAX($DH$1:DH582)+1,"")</f>
        <v/>
      </c>
      <c r="DI583" s="5">
        <f t="shared" si="147"/>
        <v>13</v>
      </c>
      <c r="DJ583" s="5" t="str">
        <f t="shared" si="148"/>
        <v>มัธยมศึกษาปีที่ 4/3-23</v>
      </c>
      <c r="DK583" s="5" t="str">
        <f t="shared" si="149"/>
        <v>ศิลป์ภาษาจีนเพื่อธุรกิจ 4.0-13</v>
      </c>
      <c r="DL583" s="5" t="str">
        <f t="shared" si="150"/>
        <v>มัธยมศึกษาปีที่ 4</v>
      </c>
    </row>
    <row r="584" spans="1:116">
      <c r="A584" s="5" t="str">
        <f t="shared" si="136"/>
        <v>มัธยมศึกษาปีที่ 4/3-24</v>
      </c>
      <c r="B584" s="5" t="str">
        <f t="shared" si="137"/>
        <v>ช68401-8</v>
      </c>
      <c r="C584" s="5" t="str">
        <f t="shared" si="138"/>
        <v>นวัตกรรมการจัดการเกษตร-10</v>
      </c>
      <c r="D584" s="8">
        <v>24</v>
      </c>
      <c r="E584" s="9" t="s">
        <v>1349</v>
      </c>
      <c r="F584" s="3" t="s">
        <v>2367</v>
      </c>
      <c r="G584" s="3" t="s">
        <v>1350</v>
      </c>
      <c r="H584" s="11">
        <v>1</v>
      </c>
      <c r="I584" s="11">
        <v>7</v>
      </c>
      <c r="J584" s="11">
        <v>0</v>
      </c>
      <c r="K584" s="11">
        <v>9</v>
      </c>
      <c r="L584" s="11">
        <v>9</v>
      </c>
      <c r="M584" s="11">
        <v>0</v>
      </c>
      <c r="N584" s="11">
        <v>1</v>
      </c>
      <c r="O584" s="11">
        <v>8</v>
      </c>
      <c r="P584" s="11">
        <v>2</v>
      </c>
      <c r="Q584" s="11">
        <v>7</v>
      </c>
      <c r="R584" s="11">
        <v>8</v>
      </c>
      <c r="S584" s="11">
        <v>3</v>
      </c>
      <c r="T584" s="11">
        <v>5</v>
      </c>
      <c r="U584" s="11" t="s">
        <v>311</v>
      </c>
      <c r="W584" s="6" t="str">
        <f>IF(X584="","",IF(X584=รายชื่อชมรม!$B$33,รายชื่อชมรม!$A$33,IF(X584=รายชื่อชมรม!$B$34,รายชื่อชมรม!$A$34,IF(X584=รายชื่อชมรม!$B$35,รายชื่อชมรม!$A$35,IF(X584=รายชื่อชมรม!$B$36,รายชื่อชมรม!$A$36,IF(X584=รายชื่อชมรม!$B$37,รายชื่อชมรม!$A$37,IF(X584=รายชื่อชมรม!$B$38,รายชื่อชมรม!$A$38,IF(X584=รายชื่อชมรม!$B$39,รายชื่อชมรม!$A$39,IF(X584=รายชื่อชมรม!$B$40,รายชื่อชมรม!$A$40,IF(X584=รายชื่อชมรม!$B$41,รายชื่อชมรม!$A$41,IF(X584=รายชื่อชมรม!$B$42,รายชื่อชมรม!$A$42,"-")))))))))))</f>
        <v>ช68401</v>
      </c>
      <c r="X584" s="6" t="s">
        <v>2327</v>
      </c>
      <c r="Y584" s="6" t="str">
        <f>IF(W584=0,"",IF(W584="-","",IF(W584="","",VLOOKUP(W584,รายชื่อชมรม!$A$3:$F$83,3,FALSE))))</f>
        <v>นางสาวศิลป์ศุภา  คุสินธุ์</v>
      </c>
      <c r="Z584" s="6" t="str">
        <f>IF(Y584=$Z$4,MAX(Z$1:$Z583)+1,"")</f>
        <v/>
      </c>
      <c r="AA584" s="6" t="str">
        <f>IF($Y584=AA$4,MAX(AA$1:AA583)+1,"")</f>
        <v/>
      </c>
      <c r="AB584" s="6" t="str">
        <f>IF($Y584=AB$4,MAX(AB$1:AB583)+1,"")</f>
        <v/>
      </c>
      <c r="AC584" s="6" t="str">
        <f>IF($Y584=AC$4,MAX(AC$1:AC583)+1,"")</f>
        <v/>
      </c>
      <c r="AD584" s="6" t="str">
        <f>IF($Y584=AD$4,MAX(AD$1:AD583)+1,"")</f>
        <v/>
      </c>
      <c r="AE584" s="6" t="str">
        <f>IF($Y584=AE$4,MAX(AE$1:AE583)+1,"")</f>
        <v/>
      </c>
      <c r="AF584" s="6" t="str">
        <f>IF($Y584=AF$4,MAX(AF$1:AF583)+1,"")</f>
        <v/>
      </c>
      <c r="AG584" s="6" t="str">
        <f>IF($Y584=AG$4,MAX(AG$1:AG583)+1,"")</f>
        <v/>
      </c>
      <c r="AH584" s="6" t="str">
        <f>IF($Y584=AH$4,MAX(AH$1:AH583)+1,"")</f>
        <v/>
      </c>
      <c r="AI584" s="5">
        <f t="shared" si="139"/>
        <v>0</v>
      </c>
      <c r="AK584" s="6" t="str">
        <f>IF($W584=AK$4,MAX(AK$1:AK583)+1,"")</f>
        <v/>
      </c>
      <c r="AL584" s="6" t="str">
        <f>IF($W584=AL$4,MAX(AL$1:AL583)+1,"")</f>
        <v/>
      </c>
      <c r="AM584" s="6" t="str">
        <f>IF($W584=AM$4,MAX(AM$1:AM583)+1,"")</f>
        <v/>
      </c>
      <c r="AN584" s="6" t="str">
        <f>IF($W584=AN$4,MAX(AN$1:AN583)+1,"")</f>
        <v/>
      </c>
      <c r="AO584" s="6" t="str">
        <f>IF($W584=AO$4,MAX(AO$1:AO583)+1,"")</f>
        <v/>
      </c>
      <c r="AP584" s="6" t="str">
        <f>IF($W584=AP$4,MAX(AP$1:AP583)+1,"")</f>
        <v/>
      </c>
      <c r="AQ584" s="6" t="str">
        <f>IF($W584=AQ$4,MAX(AQ$1:AQ583)+1,"")</f>
        <v/>
      </c>
      <c r="AR584" s="6" t="str">
        <f>IF($W584=AR$4,MAX(AR$1:AR583)+1,"")</f>
        <v/>
      </c>
      <c r="AS584" s="6" t="str">
        <f>IF($W584=AS$4,MAX(AS$1:AS583)+1,"")</f>
        <v/>
      </c>
      <c r="AT584" s="6" t="str">
        <f>IF($W584=AT$4,MAX(AT$1:AT583)+1,"")</f>
        <v/>
      </c>
      <c r="AU584" s="6" t="str">
        <f>IF($W584=AU$4,MAX(AU$1:AU583)+1,"")</f>
        <v/>
      </c>
      <c r="AV584" s="6" t="str">
        <f>IF($W584=AV$4,MAX(AV$1:AV583)+1,"")</f>
        <v/>
      </c>
      <c r="AW584" s="6" t="str">
        <f>IF($W584=AW$4,MAX(AW$1:AW583)+1,"")</f>
        <v/>
      </c>
      <c r="AX584" s="6" t="str">
        <f>IF($W584=AX$4,MAX(AX$1:AX583)+1,"")</f>
        <v/>
      </c>
      <c r="AY584" s="6" t="str">
        <f>IF($W584=AY$4,MAX(AY$1:AY583)+1,"")</f>
        <v/>
      </c>
      <c r="AZ584" s="6" t="str">
        <f>IF($W584=AZ$4,MAX(AZ$1:AZ583)+1,"")</f>
        <v/>
      </c>
      <c r="BA584" s="6" t="str">
        <f>IF($W584=BA$4,MAX(BA$1:BA583)+1,"")</f>
        <v/>
      </c>
      <c r="BB584" s="6" t="str">
        <f>IF($W584=BB$4,MAX(BB$1:BB583)+1,"")</f>
        <v/>
      </c>
      <c r="BC584" s="6" t="str">
        <f>IF($W584=BC$4,MAX(BC$1:BC583)+1,"")</f>
        <v/>
      </c>
      <c r="BD584" s="6" t="str">
        <f>IF($W584=BD$4,MAX(BD$1:BD583)+1,"")</f>
        <v/>
      </c>
      <c r="BE584" s="6" t="str">
        <f>IF($W584=BE$4,MAX(BE$1:BE583)+1,"")</f>
        <v/>
      </c>
      <c r="BF584" s="6" t="str">
        <f>IF($W584=BF$4,MAX(BF$1:BF583)+1,"")</f>
        <v/>
      </c>
      <c r="BG584" s="6" t="str">
        <f>IF($W584=BG$4,MAX(BG$1:BG583)+1,"")</f>
        <v/>
      </c>
      <c r="BH584" s="6" t="str">
        <f>IF($W584=BH$4,MAX(BH$1:BH583)+1,"")</f>
        <v/>
      </c>
      <c r="BI584" s="6" t="str">
        <f>IF($W584=BI$4,MAX(BI$1:BI583)+1,"")</f>
        <v/>
      </c>
      <c r="BJ584" s="6" t="str">
        <f>IF($W584=BJ$4,MAX(BJ$1:BJ583)+1,"")</f>
        <v/>
      </c>
      <c r="BK584" s="6" t="str">
        <f>IF($W584=BK$4,MAX(BK$1:BK583)+1,"")</f>
        <v/>
      </c>
      <c r="BL584" s="6" t="str">
        <f>IF($W584=BL$4,MAX(BL$1:BL583)+1,"")</f>
        <v/>
      </c>
      <c r="BM584" s="6" t="str">
        <f>IF($W584=BM$4,MAX(BM$1:BM583)+1,"")</f>
        <v/>
      </c>
      <c r="BN584" s="6" t="str">
        <f>IF($W584=BN$4,MAX(BN$1:BN583)+1,"")</f>
        <v/>
      </c>
      <c r="BO584" s="6" t="str">
        <f>IF($W584=BO$4,MAX(BO$1:BO583)+1,"")</f>
        <v/>
      </c>
      <c r="BP584" s="6">
        <f>IF($W584=BP$4,MAX(BP$1:BP583)+1,"")</f>
        <v>8</v>
      </c>
      <c r="BQ584" s="6" t="str">
        <f>IF($W584=BQ$4,MAX(BQ$1:BQ583)+1,"")</f>
        <v/>
      </c>
      <c r="BR584" s="6" t="str">
        <f>IF($W584=BR$4,MAX(BR$1:BR583)+1,"")</f>
        <v/>
      </c>
      <c r="BS584" s="6" t="str">
        <f>IF($W584=BS$4,MAX(BS$1:BS583)+1,"")</f>
        <v/>
      </c>
      <c r="BT584" s="6" t="str">
        <f>IF($W584=BT$4,MAX(BT$1:BT583)+1,"")</f>
        <v/>
      </c>
      <c r="BU584" s="6" t="str">
        <f>IF($W584=BU$4,MAX(BU$1:BU583)+1,"")</f>
        <v/>
      </c>
      <c r="BV584" s="6" t="str">
        <f>IF($W584=BV$4,MAX(BV$1:BV583)+1,"")</f>
        <v/>
      </c>
      <c r="BW584" s="6" t="str">
        <f>IF($W584=BW$4,MAX(BW$1:BW583)+1,"")</f>
        <v/>
      </c>
      <c r="BX584" s="6" t="str">
        <f>IF($W584=BX$4,MAX(BX$1:BX583)+1,"")</f>
        <v/>
      </c>
      <c r="BY584" s="6" t="str">
        <f>IF($W584=BY$4,MAX(BY$1:BY583)+1,"")</f>
        <v/>
      </c>
      <c r="BZ584" s="6" t="str">
        <f>IF($W584=BZ$4,MAX(BZ$1:BZ583)+1,"")</f>
        <v/>
      </c>
      <c r="CA584" s="6" t="str">
        <f>IF($W584=CA$4,MAX(CA$1:CA583)+1,"")</f>
        <v/>
      </c>
      <c r="CB584" s="6" t="str">
        <f>IF($W584=CB$4,MAX(CB$1:CB583)+1,"")</f>
        <v/>
      </c>
      <c r="CC584" s="6" t="str">
        <f>IF($W584=CC$4,MAX(CC$1:CC583)+1,"")</f>
        <v/>
      </c>
      <c r="CD584" s="6" t="str">
        <f>IF($W584=CD$4,MAX(CD$1:CD583)+1,"")</f>
        <v/>
      </c>
      <c r="CE584" s="6" t="str">
        <f>IF($W584=CE$4,MAX(CE$1:CE583)+1,"")</f>
        <v/>
      </c>
      <c r="CF584" s="6" t="str">
        <f>IF($W584=CF$4,MAX(CF$1:CF583)+1,"")</f>
        <v/>
      </c>
      <c r="CG584" s="6" t="str">
        <f>IF($W584=CG$4,MAX(CG$1:CG583)+1,"")</f>
        <v/>
      </c>
      <c r="CH584" s="6" t="str">
        <f>IF($W584=CH$4,MAX(CH$1:CH583)+1,"")</f>
        <v/>
      </c>
      <c r="CI584" s="6" t="str">
        <f>IF($W584=CI$4,MAX(CI$1:CI583)+1,"")</f>
        <v/>
      </c>
      <c r="CJ584" s="6" t="str">
        <f>IF($W584=CJ$4,MAX(CJ$1:CJ583)+1,"")</f>
        <v/>
      </c>
      <c r="CK584" s="6" t="str">
        <f>IF($W584=CK$4,MAX(CK$1:CK583)+1,"")</f>
        <v/>
      </c>
      <c r="CL584" s="6" t="str">
        <f>IF($W584=CL$4,MAX(CL$1:CL583)+1,"")</f>
        <v/>
      </c>
      <c r="CM584" s="6" t="str">
        <f>IF($W584=CM$4,MAX(CM$1:CM583)+1,"")</f>
        <v/>
      </c>
      <c r="CN584" s="6" t="str">
        <f>IF($W584=CN$4,MAX(CN$1:CN583)+1,"")</f>
        <v/>
      </c>
      <c r="CO584" s="6" t="str">
        <f>IF($W584=CO$4,MAX(CO$1:CO583)+1,"")</f>
        <v/>
      </c>
      <c r="CP584" s="6" t="str">
        <f>IF($W584=CP$4,MAX(CP$1:CP583)+1,"")</f>
        <v/>
      </c>
      <c r="CQ584" s="6" t="str">
        <f>IF($W584=CQ$4,MAX(CQ$1:CQ583)+1,"")</f>
        <v/>
      </c>
      <c r="CR584" s="6" t="str">
        <f>IF($W584=CR$4,MAX(CR$1:CR583)+1,"")</f>
        <v/>
      </c>
      <c r="CS584" s="6" t="str">
        <f>IF($W584=CS$4,MAX(CS$1:CS583)+1,"")</f>
        <v/>
      </c>
      <c r="CT584" s="5">
        <f t="shared" si="140"/>
        <v>8</v>
      </c>
      <c r="CU584" s="6" t="str">
        <f t="shared" si="141"/>
        <v>1709901827835</v>
      </c>
      <c r="CV584" s="5" t="str">
        <f t="shared" si="142"/>
        <v>นางสาว</v>
      </c>
      <c r="CW584" s="5" t="str" cm="1">
        <f t="array" ref="CW584">RIGHT(F584,MIN(LEN(SUBSTITUTE(F584,รายชื่อนักเรียนแยกห้อง!$AD$5:$AD$8,""))))</f>
        <v>สรวีย์</v>
      </c>
      <c r="CX584" s="6" t="str">
        <f t="shared" si="143"/>
        <v/>
      </c>
      <c r="CY584" s="6">
        <f t="shared" si="144"/>
        <v>0</v>
      </c>
      <c r="CZ584" s="5" t="str">
        <f t="shared" si="145"/>
        <v>มัธยมศึกษาปีที่ 4/3-</v>
      </c>
      <c r="DA584" s="5" t="str">
        <f t="shared" si="146"/>
        <v>มัธยมศึกษาปีที่ 4/3-0</v>
      </c>
      <c r="DB584" s="6" t="s">
        <v>2937</v>
      </c>
      <c r="DC584" s="6" t="str">
        <f>IF(DB584="วิทย์-คณิต (เตรียมวิศวะ)",MAX($DC$1:DC583)+1,"")</f>
        <v/>
      </c>
      <c r="DD584" s="6" t="str">
        <f>IF(DB584="วิทย์-คณิต (วิทยาศาสตร์สุขภาพ)",MAX($DD$1:DD583)+1,"")</f>
        <v/>
      </c>
      <c r="DE584" s="6" t="str">
        <f>IF(DB584="ศิลป์การจัดการธุรกิจการค้าสมัยใหม่",MAX($DE$1:DE583)+1,"")</f>
        <v/>
      </c>
      <c r="DF584" s="6" t="str">
        <f>IF(DB584="ศิลป์ภาษาจีนเพื่อธุรกิจ 4.0",MAX($DF$1:DF583)+1,"")</f>
        <v/>
      </c>
      <c r="DG584" s="6" t="str">
        <f>IF(DB584="ศิลป์ภาษาอังกฤษเพื่อการสื่อสารธุรกิจ",MAX($DG$1:DG583)+1,"")</f>
        <v/>
      </c>
      <c r="DH584" s="6">
        <f>IF(DB584="นวัตกรรมการจัดการเกษตร",MAX($DH$1:DH583)+1,"")</f>
        <v>10</v>
      </c>
      <c r="DI584" s="5">
        <f t="shared" si="147"/>
        <v>10</v>
      </c>
      <c r="DJ584" s="5" t="str">
        <f t="shared" si="148"/>
        <v>มัธยมศึกษาปีที่ 4/3-24</v>
      </c>
      <c r="DK584" s="5" t="str">
        <f t="shared" si="149"/>
        <v>นวัตกรรมการจัดการเกษตร-10</v>
      </c>
      <c r="DL584" s="5" t="str">
        <f t="shared" si="150"/>
        <v>มัธยมศึกษาปีที่ 4</v>
      </c>
    </row>
    <row r="585" spans="1:116">
      <c r="A585" s="5" t="str">
        <f t="shared" si="136"/>
        <v>มัธยมศึกษาปีที่ 4/3-25</v>
      </c>
      <c r="B585" s="5" t="str">
        <f t="shared" si="137"/>
        <v>ช68405-5</v>
      </c>
      <c r="C585" s="5" t="str">
        <f t="shared" si="138"/>
        <v>ศิลป์การจัดการธุรกิจการค้าสมัยใหม่-43</v>
      </c>
      <c r="D585" s="8">
        <v>25</v>
      </c>
      <c r="E585" s="9" t="s">
        <v>1295</v>
      </c>
      <c r="F585" s="3" t="s">
        <v>2240</v>
      </c>
      <c r="G585" s="3" t="s">
        <v>2241</v>
      </c>
      <c r="H585" s="11">
        <v>1</v>
      </c>
      <c r="I585" s="11">
        <v>7</v>
      </c>
      <c r="J585" s="11">
        <v>0</v>
      </c>
      <c r="K585" s="11">
        <v>9</v>
      </c>
      <c r="L585" s="11">
        <v>9</v>
      </c>
      <c r="M585" s="11">
        <v>0</v>
      </c>
      <c r="N585" s="11">
        <v>1</v>
      </c>
      <c r="O585" s="11">
        <v>7</v>
      </c>
      <c r="P585" s="11">
        <v>2</v>
      </c>
      <c r="Q585" s="11">
        <v>6</v>
      </c>
      <c r="R585" s="11">
        <v>0</v>
      </c>
      <c r="S585" s="11">
        <v>6</v>
      </c>
      <c r="T585" s="11">
        <v>1</v>
      </c>
      <c r="U585" s="11" t="s">
        <v>311</v>
      </c>
      <c r="W585" s="6" t="str">
        <f>IF(X585="","",IF(X585=รายชื่อชมรม!$B$33,รายชื่อชมรม!$A$33,IF(X585=รายชื่อชมรม!$B$34,รายชื่อชมรม!$A$34,IF(X585=รายชื่อชมรม!$B$35,รายชื่อชมรม!$A$35,IF(X585=รายชื่อชมรม!$B$36,รายชื่อชมรม!$A$36,IF(X585=รายชื่อชมรม!$B$37,รายชื่อชมรม!$A$37,IF(X585=รายชื่อชมรม!$B$38,รายชื่อชมรม!$A$38,IF(X585=รายชื่อชมรม!$B$39,รายชื่อชมรม!$A$39,IF(X585=รายชื่อชมรม!$B$40,รายชื่อชมรม!$A$40,IF(X585=รายชื่อชมรม!$B$41,รายชื่อชมรม!$A$41,IF(X585=รายชื่อชมรม!$B$42,รายชื่อชมรม!$A$42,"-")))))))))))</f>
        <v>ช68405</v>
      </c>
      <c r="X585" s="6" t="s">
        <v>2305</v>
      </c>
      <c r="Y585" s="6" t="str">
        <f>IF(W585=0,"",IF(W585="-","",IF(W585="","",VLOOKUP(W585,รายชื่อชมรม!$A$3:$F$83,3,FALSE))))</f>
        <v>นางโสจาริน  อินทรเรือง</v>
      </c>
      <c r="Z585" s="6" t="str">
        <f>IF(Y585=$Z$4,MAX(Z$1:$Z584)+1,"")</f>
        <v/>
      </c>
      <c r="AA585" s="6" t="str">
        <f>IF($Y585=AA$4,MAX(AA$1:AA584)+1,"")</f>
        <v/>
      </c>
      <c r="AB585" s="6" t="str">
        <f>IF($Y585=AB$4,MAX(AB$1:AB584)+1,"")</f>
        <v/>
      </c>
      <c r="AC585" s="6" t="str">
        <f>IF($Y585=AC$4,MAX(AC$1:AC584)+1,"")</f>
        <v/>
      </c>
      <c r="AD585" s="6" t="str">
        <f>IF($Y585=AD$4,MAX(AD$1:AD584)+1,"")</f>
        <v/>
      </c>
      <c r="AE585" s="6" t="str">
        <f>IF($Y585=AE$4,MAX(AE$1:AE584)+1,"")</f>
        <v/>
      </c>
      <c r="AF585" s="6" t="str">
        <f>IF($Y585=AF$4,MAX(AF$1:AF584)+1,"")</f>
        <v/>
      </c>
      <c r="AG585" s="6" t="str">
        <f>IF($Y585=AG$4,MAX(AG$1:AG584)+1,"")</f>
        <v/>
      </c>
      <c r="AH585" s="6" t="str">
        <f>IF($Y585=AH$4,MAX(AH$1:AH584)+1,"")</f>
        <v/>
      </c>
      <c r="AI585" s="5">
        <f t="shared" si="139"/>
        <v>0</v>
      </c>
      <c r="AK585" s="6" t="str">
        <f>IF($W585=AK$4,MAX(AK$1:AK584)+1,"")</f>
        <v/>
      </c>
      <c r="AL585" s="6" t="str">
        <f>IF($W585=AL$4,MAX(AL$1:AL584)+1,"")</f>
        <v/>
      </c>
      <c r="AM585" s="6" t="str">
        <f>IF($W585=AM$4,MAX(AM$1:AM584)+1,"")</f>
        <v/>
      </c>
      <c r="AN585" s="6" t="str">
        <f>IF($W585=AN$4,MAX(AN$1:AN584)+1,"")</f>
        <v/>
      </c>
      <c r="AO585" s="6" t="str">
        <f>IF($W585=AO$4,MAX(AO$1:AO584)+1,"")</f>
        <v/>
      </c>
      <c r="AP585" s="6" t="str">
        <f>IF($W585=AP$4,MAX(AP$1:AP584)+1,"")</f>
        <v/>
      </c>
      <c r="AQ585" s="6" t="str">
        <f>IF($W585=AQ$4,MAX(AQ$1:AQ584)+1,"")</f>
        <v/>
      </c>
      <c r="AR585" s="6" t="str">
        <f>IF($W585=AR$4,MAX(AR$1:AR584)+1,"")</f>
        <v/>
      </c>
      <c r="AS585" s="6" t="str">
        <f>IF($W585=AS$4,MAX(AS$1:AS584)+1,"")</f>
        <v/>
      </c>
      <c r="AT585" s="6" t="str">
        <f>IF($W585=AT$4,MAX(AT$1:AT584)+1,"")</f>
        <v/>
      </c>
      <c r="AU585" s="6" t="str">
        <f>IF($W585=AU$4,MAX(AU$1:AU584)+1,"")</f>
        <v/>
      </c>
      <c r="AV585" s="6" t="str">
        <f>IF($W585=AV$4,MAX(AV$1:AV584)+1,"")</f>
        <v/>
      </c>
      <c r="AW585" s="6" t="str">
        <f>IF($W585=AW$4,MAX(AW$1:AW584)+1,"")</f>
        <v/>
      </c>
      <c r="AX585" s="6" t="str">
        <f>IF($W585=AX$4,MAX(AX$1:AX584)+1,"")</f>
        <v/>
      </c>
      <c r="AY585" s="6" t="str">
        <f>IF($W585=AY$4,MAX(AY$1:AY584)+1,"")</f>
        <v/>
      </c>
      <c r="AZ585" s="6" t="str">
        <f>IF($W585=AZ$4,MAX(AZ$1:AZ584)+1,"")</f>
        <v/>
      </c>
      <c r="BA585" s="6" t="str">
        <f>IF($W585=BA$4,MAX(BA$1:BA584)+1,"")</f>
        <v/>
      </c>
      <c r="BB585" s="6" t="str">
        <f>IF($W585=BB$4,MAX(BB$1:BB584)+1,"")</f>
        <v/>
      </c>
      <c r="BC585" s="6" t="str">
        <f>IF($W585=BC$4,MAX(BC$1:BC584)+1,"")</f>
        <v/>
      </c>
      <c r="BD585" s="6" t="str">
        <f>IF($W585=BD$4,MAX(BD$1:BD584)+1,"")</f>
        <v/>
      </c>
      <c r="BE585" s="6" t="str">
        <f>IF($W585=BE$4,MAX(BE$1:BE584)+1,"")</f>
        <v/>
      </c>
      <c r="BF585" s="6" t="str">
        <f>IF($W585=BF$4,MAX(BF$1:BF584)+1,"")</f>
        <v/>
      </c>
      <c r="BG585" s="6" t="str">
        <f>IF($W585=BG$4,MAX(BG$1:BG584)+1,"")</f>
        <v/>
      </c>
      <c r="BH585" s="6" t="str">
        <f>IF($W585=BH$4,MAX(BH$1:BH584)+1,"")</f>
        <v/>
      </c>
      <c r="BI585" s="6" t="str">
        <f>IF($W585=BI$4,MAX(BI$1:BI584)+1,"")</f>
        <v/>
      </c>
      <c r="BJ585" s="6" t="str">
        <f>IF($W585=BJ$4,MAX(BJ$1:BJ584)+1,"")</f>
        <v/>
      </c>
      <c r="BK585" s="6" t="str">
        <f>IF($W585=BK$4,MAX(BK$1:BK584)+1,"")</f>
        <v/>
      </c>
      <c r="BL585" s="6" t="str">
        <f>IF($W585=BL$4,MAX(BL$1:BL584)+1,"")</f>
        <v/>
      </c>
      <c r="BM585" s="6" t="str">
        <f>IF($W585=BM$4,MAX(BM$1:BM584)+1,"")</f>
        <v/>
      </c>
      <c r="BN585" s="6" t="str">
        <f>IF($W585=BN$4,MAX(BN$1:BN584)+1,"")</f>
        <v/>
      </c>
      <c r="BO585" s="6" t="str">
        <f>IF($W585=BO$4,MAX(BO$1:BO584)+1,"")</f>
        <v/>
      </c>
      <c r="BP585" s="6" t="str">
        <f>IF($W585=BP$4,MAX(BP$1:BP584)+1,"")</f>
        <v/>
      </c>
      <c r="BQ585" s="6" t="str">
        <f>IF($W585=BQ$4,MAX(BQ$1:BQ584)+1,"")</f>
        <v/>
      </c>
      <c r="BR585" s="6" t="str">
        <f>IF($W585=BR$4,MAX(BR$1:BR584)+1,"")</f>
        <v/>
      </c>
      <c r="BS585" s="6" t="str">
        <f>IF($W585=BS$4,MAX(BS$1:BS584)+1,"")</f>
        <v/>
      </c>
      <c r="BT585" s="6">
        <f>IF($W585=BT$4,MAX(BT$1:BT584)+1,"")</f>
        <v>5</v>
      </c>
      <c r="BU585" s="6" t="str">
        <f>IF($W585=BU$4,MAX(BU$1:BU584)+1,"")</f>
        <v/>
      </c>
      <c r="BV585" s="6" t="str">
        <f>IF($W585=BV$4,MAX(BV$1:BV584)+1,"")</f>
        <v/>
      </c>
      <c r="BW585" s="6" t="str">
        <f>IF($W585=BW$4,MAX(BW$1:BW584)+1,"")</f>
        <v/>
      </c>
      <c r="BX585" s="6" t="str">
        <f>IF($W585=BX$4,MAX(BX$1:BX584)+1,"")</f>
        <v/>
      </c>
      <c r="BY585" s="6" t="str">
        <f>IF($W585=BY$4,MAX(BY$1:BY584)+1,"")</f>
        <v/>
      </c>
      <c r="BZ585" s="6" t="str">
        <f>IF($W585=BZ$4,MAX(BZ$1:BZ584)+1,"")</f>
        <v/>
      </c>
      <c r="CA585" s="6" t="str">
        <f>IF($W585=CA$4,MAX(CA$1:CA584)+1,"")</f>
        <v/>
      </c>
      <c r="CB585" s="6" t="str">
        <f>IF($W585=CB$4,MAX(CB$1:CB584)+1,"")</f>
        <v/>
      </c>
      <c r="CC585" s="6" t="str">
        <f>IF($W585=CC$4,MAX(CC$1:CC584)+1,"")</f>
        <v/>
      </c>
      <c r="CD585" s="6" t="str">
        <f>IF($W585=CD$4,MAX(CD$1:CD584)+1,"")</f>
        <v/>
      </c>
      <c r="CE585" s="6" t="str">
        <f>IF($W585=CE$4,MAX(CE$1:CE584)+1,"")</f>
        <v/>
      </c>
      <c r="CF585" s="6" t="str">
        <f>IF($W585=CF$4,MAX(CF$1:CF584)+1,"")</f>
        <v/>
      </c>
      <c r="CG585" s="6" t="str">
        <f>IF($W585=CG$4,MAX(CG$1:CG584)+1,"")</f>
        <v/>
      </c>
      <c r="CH585" s="6" t="str">
        <f>IF($W585=CH$4,MAX(CH$1:CH584)+1,"")</f>
        <v/>
      </c>
      <c r="CI585" s="6" t="str">
        <f>IF($W585=CI$4,MAX(CI$1:CI584)+1,"")</f>
        <v/>
      </c>
      <c r="CJ585" s="6" t="str">
        <f>IF($W585=CJ$4,MAX(CJ$1:CJ584)+1,"")</f>
        <v/>
      </c>
      <c r="CK585" s="6" t="str">
        <f>IF($W585=CK$4,MAX(CK$1:CK584)+1,"")</f>
        <v/>
      </c>
      <c r="CL585" s="6" t="str">
        <f>IF($W585=CL$4,MAX(CL$1:CL584)+1,"")</f>
        <v/>
      </c>
      <c r="CM585" s="6" t="str">
        <f>IF($W585=CM$4,MAX(CM$1:CM584)+1,"")</f>
        <v/>
      </c>
      <c r="CN585" s="6" t="str">
        <f>IF($W585=CN$4,MAX(CN$1:CN584)+1,"")</f>
        <v/>
      </c>
      <c r="CO585" s="6" t="str">
        <f>IF($W585=CO$4,MAX(CO$1:CO584)+1,"")</f>
        <v/>
      </c>
      <c r="CP585" s="6" t="str">
        <f>IF($W585=CP$4,MAX(CP$1:CP584)+1,"")</f>
        <v/>
      </c>
      <c r="CQ585" s="6" t="str">
        <f>IF($W585=CQ$4,MAX(CQ$1:CQ584)+1,"")</f>
        <v/>
      </c>
      <c r="CR585" s="6" t="str">
        <f>IF($W585=CR$4,MAX(CR$1:CR584)+1,"")</f>
        <v/>
      </c>
      <c r="CS585" s="6" t="str">
        <f>IF($W585=CS$4,MAX(CS$1:CS584)+1,"")</f>
        <v/>
      </c>
      <c r="CT585" s="5">
        <f t="shared" si="140"/>
        <v>5</v>
      </c>
      <c r="CU585" s="6" t="str">
        <f t="shared" si="141"/>
        <v>1709901726061</v>
      </c>
      <c r="CV585" s="5" t="str">
        <f t="shared" si="142"/>
        <v>นางสาว</v>
      </c>
      <c r="CW585" s="5" t="str" cm="1">
        <f t="array" ref="CW585">RIGHT(F585,MIN(LEN(SUBSTITUTE(F585,รายชื่อนักเรียนแยกห้อง!$AD$5:$AD$8,""))))</f>
        <v>ปิ่นแก้ว</v>
      </c>
      <c r="CX585" s="6" t="str">
        <f t="shared" si="143"/>
        <v/>
      </c>
      <c r="CY585" s="6">
        <f t="shared" si="144"/>
        <v>0</v>
      </c>
      <c r="CZ585" s="5" t="str">
        <f t="shared" si="145"/>
        <v>มัธยมศึกษาปีที่ 4/3-</v>
      </c>
      <c r="DA585" s="5" t="str">
        <f t="shared" si="146"/>
        <v>มัธยมศึกษาปีที่ 4/3-0</v>
      </c>
      <c r="DB585" s="6" t="s">
        <v>2939</v>
      </c>
      <c r="DC585" s="6" t="str">
        <f>IF(DB585="วิทย์-คณิต (เตรียมวิศวะ)",MAX($DC$1:DC584)+1,"")</f>
        <v/>
      </c>
      <c r="DD585" s="6" t="str">
        <f>IF(DB585="วิทย์-คณิต (วิทยาศาสตร์สุขภาพ)",MAX($DD$1:DD584)+1,"")</f>
        <v/>
      </c>
      <c r="DE585" s="6">
        <f>IF(DB585="ศิลป์การจัดการธุรกิจการค้าสมัยใหม่",MAX($DE$1:DE584)+1,"")</f>
        <v>43</v>
      </c>
      <c r="DF585" s="6" t="str">
        <f>IF(DB585="ศิลป์ภาษาจีนเพื่อธุรกิจ 4.0",MAX($DF$1:DF584)+1,"")</f>
        <v/>
      </c>
      <c r="DG585" s="6" t="str">
        <f>IF(DB585="ศิลป์ภาษาอังกฤษเพื่อการสื่อสารธุรกิจ",MAX($DG$1:DG584)+1,"")</f>
        <v/>
      </c>
      <c r="DH585" s="6" t="str">
        <f>IF(DB585="นวัตกรรมการจัดการเกษตร",MAX($DH$1:DH584)+1,"")</f>
        <v/>
      </c>
      <c r="DI585" s="5">
        <f t="shared" si="147"/>
        <v>43</v>
      </c>
      <c r="DJ585" s="5" t="str">
        <f t="shared" si="148"/>
        <v>มัธยมศึกษาปีที่ 4/3-25</v>
      </c>
      <c r="DK585" s="5" t="str">
        <f t="shared" si="149"/>
        <v>ศิลป์การจัดการธุรกิจการค้าสมัยใหม่-43</v>
      </c>
      <c r="DL585" s="5" t="str">
        <f t="shared" si="150"/>
        <v>มัธยมศึกษาปีที่ 4</v>
      </c>
    </row>
    <row r="586" spans="1:116">
      <c r="A586" s="5" t="str">
        <f t="shared" si="136"/>
        <v>มัธยมศึกษาปีที่ 4/3-26</v>
      </c>
      <c r="B586" s="5" t="str">
        <f t="shared" si="137"/>
        <v>ช68401-9</v>
      </c>
      <c r="C586" s="5" t="str">
        <f t="shared" si="138"/>
        <v>ศิลป์การจัดการธุรกิจการค้าสมัยใหม่-44</v>
      </c>
      <c r="D586" s="8">
        <v>26</v>
      </c>
      <c r="E586" s="9" t="s">
        <v>1376</v>
      </c>
      <c r="F586" s="3" t="s">
        <v>2242</v>
      </c>
      <c r="G586" s="3" t="s">
        <v>1377</v>
      </c>
      <c r="H586" s="11">
        <v>1</v>
      </c>
      <c r="I586" s="11">
        <v>7</v>
      </c>
      <c r="J586" s="11">
        <v>0</v>
      </c>
      <c r="K586" s="11">
        <v>9</v>
      </c>
      <c r="L586" s="11">
        <v>9</v>
      </c>
      <c r="M586" s="11">
        <v>0</v>
      </c>
      <c r="N586" s="11">
        <v>1</v>
      </c>
      <c r="O586" s="11">
        <v>7</v>
      </c>
      <c r="P586" s="11">
        <v>3</v>
      </c>
      <c r="Q586" s="11">
        <v>3</v>
      </c>
      <c r="R586" s="11">
        <v>6</v>
      </c>
      <c r="S586" s="11">
        <v>6</v>
      </c>
      <c r="T586" s="11">
        <v>1</v>
      </c>
      <c r="U586" s="11" t="s">
        <v>311</v>
      </c>
      <c r="W586" s="6" t="str">
        <f>IF(X586="","",IF(X586=รายชื่อชมรม!$B$33,รายชื่อชมรม!$A$33,IF(X586=รายชื่อชมรม!$B$34,รายชื่อชมรม!$A$34,IF(X586=รายชื่อชมรม!$B$35,รายชื่อชมรม!$A$35,IF(X586=รายชื่อชมรม!$B$36,รายชื่อชมรม!$A$36,IF(X586=รายชื่อชมรม!$B$37,รายชื่อชมรม!$A$37,IF(X586=รายชื่อชมรม!$B$38,รายชื่อชมรม!$A$38,IF(X586=รายชื่อชมรม!$B$39,รายชื่อชมรม!$A$39,IF(X586=รายชื่อชมรม!$B$40,รายชื่อชมรม!$A$40,IF(X586=รายชื่อชมรม!$B$41,รายชื่อชมรม!$A$41,IF(X586=รายชื่อชมรม!$B$42,รายชื่อชมรม!$A$42,"-")))))))))))</f>
        <v>ช68401</v>
      </c>
      <c r="X586" s="6" t="s">
        <v>2327</v>
      </c>
      <c r="Y586" s="6" t="str">
        <f>IF(W586=0,"",IF(W586="-","",IF(W586="","",VLOOKUP(W586,รายชื่อชมรม!$A$3:$F$83,3,FALSE))))</f>
        <v>นางสาวศิลป์ศุภา  คุสินธุ์</v>
      </c>
      <c r="Z586" s="6" t="str">
        <f>IF(Y586=$Z$4,MAX(Z$1:$Z585)+1,"")</f>
        <v/>
      </c>
      <c r="AA586" s="6" t="str">
        <f>IF($Y586=AA$4,MAX(AA$1:AA585)+1,"")</f>
        <v/>
      </c>
      <c r="AB586" s="6" t="str">
        <f>IF($Y586=AB$4,MAX(AB$1:AB585)+1,"")</f>
        <v/>
      </c>
      <c r="AC586" s="6" t="str">
        <f>IF($Y586=AC$4,MAX(AC$1:AC585)+1,"")</f>
        <v/>
      </c>
      <c r="AD586" s="6" t="str">
        <f>IF($Y586=AD$4,MAX(AD$1:AD585)+1,"")</f>
        <v/>
      </c>
      <c r="AE586" s="6" t="str">
        <f>IF($Y586=AE$4,MAX(AE$1:AE585)+1,"")</f>
        <v/>
      </c>
      <c r="AF586" s="6" t="str">
        <f>IF($Y586=AF$4,MAX(AF$1:AF585)+1,"")</f>
        <v/>
      </c>
      <c r="AG586" s="6" t="str">
        <f>IF($Y586=AG$4,MAX(AG$1:AG585)+1,"")</f>
        <v/>
      </c>
      <c r="AH586" s="6" t="str">
        <f>IF($Y586=AH$4,MAX(AH$1:AH585)+1,"")</f>
        <v/>
      </c>
      <c r="AI586" s="5">
        <f t="shared" si="139"/>
        <v>0</v>
      </c>
      <c r="AK586" s="6" t="str">
        <f>IF($W586=AK$4,MAX(AK$1:AK585)+1,"")</f>
        <v/>
      </c>
      <c r="AL586" s="6" t="str">
        <f>IF($W586=AL$4,MAX(AL$1:AL585)+1,"")</f>
        <v/>
      </c>
      <c r="AM586" s="6" t="str">
        <f>IF($W586=AM$4,MAX(AM$1:AM585)+1,"")</f>
        <v/>
      </c>
      <c r="AN586" s="6" t="str">
        <f>IF($W586=AN$4,MAX(AN$1:AN585)+1,"")</f>
        <v/>
      </c>
      <c r="AO586" s="6" t="str">
        <f>IF($W586=AO$4,MAX(AO$1:AO585)+1,"")</f>
        <v/>
      </c>
      <c r="AP586" s="6" t="str">
        <f>IF($W586=AP$4,MAX(AP$1:AP585)+1,"")</f>
        <v/>
      </c>
      <c r="AQ586" s="6" t="str">
        <f>IF($W586=AQ$4,MAX(AQ$1:AQ585)+1,"")</f>
        <v/>
      </c>
      <c r="AR586" s="6" t="str">
        <f>IF($W586=AR$4,MAX(AR$1:AR585)+1,"")</f>
        <v/>
      </c>
      <c r="AS586" s="6" t="str">
        <f>IF($W586=AS$4,MAX(AS$1:AS585)+1,"")</f>
        <v/>
      </c>
      <c r="AT586" s="6" t="str">
        <f>IF($W586=AT$4,MAX(AT$1:AT585)+1,"")</f>
        <v/>
      </c>
      <c r="AU586" s="6" t="str">
        <f>IF($W586=AU$4,MAX(AU$1:AU585)+1,"")</f>
        <v/>
      </c>
      <c r="AV586" s="6" t="str">
        <f>IF($W586=AV$4,MAX(AV$1:AV585)+1,"")</f>
        <v/>
      </c>
      <c r="AW586" s="6" t="str">
        <f>IF($W586=AW$4,MAX(AW$1:AW585)+1,"")</f>
        <v/>
      </c>
      <c r="AX586" s="6" t="str">
        <f>IF($W586=AX$4,MAX(AX$1:AX585)+1,"")</f>
        <v/>
      </c>
      <c r="AY586" s="6" t="str">
        <f>IF($W586=AY$4,MAX(AY$1:AY585)+1,"")</f>
        <v/>
      </c>
      <c r="AZ586" s="6" t="str">
        <f>IF($W586=AZ$4,MAX(AZ$1:AZ585)+1,"")</f>
        <v/>
      </c>
      <c r="BA586" s="6" t="str">
        <f>IF($W586=BA$4,MAX(BA$1:BA585)+1,"")</f>
        <v/>
      </c>
      <c r="BB586" s="6" t="str">
        <f>IF($W586=BB$4,MAX(BB$1:BB585)+1,"")</f>
        <v/>
      </c>
      <c r="BC586" s="6" t="str">
        <f>IF($W586=BC$4,MAX(BC$1:BC585)+1,"")</f>
        <v/>
      </c>
      <c r="BD586" s="6" t="str">
        <f>IF($W586=BD$4,MAX(BD$1:BD585)+1,"")</f>
        <v/>
      </c>
      <c r="BE586" s="6" t="str">
        <f>IF($W586=BE$4,MAX(BE$1:BE585)+1,"")</f>
        <v/>
      </c>
      <c r="BF586" s="6" t="str">
        <f>IF($W586=BF$4,MAX(BF$1:BF585)+1,"")</f>
        <v/>
      </c>
      <c r="BG586" s="6" t="str">
        <f>IF($W586=BG$4,MAX(BG$1:BG585)+1,"")</f>
        <v/>
      </c>
      <c r="BH586" s="6" t="str">
        <f>IF($W586=BH$4,MAX(BH$1:BH585)+1,"")</f>
        <v/>
      </c>
      <c r="BI586" s="6" t="str">
        <f>IF($W586=BI$4,MAX(BI$1:BI585)+1,"")</f>
        <v/>
      </c>
      <c r="BJ586" s="6" t="str">
        <f>IF($W586=BJ$4,MAX(BJ$1:BJ585)+1,"")</f>
        <v/>
      </c>
      <c r="BK586" s="6" t="str">
        <f>IF($W586=BK$4,MAX(BK$1:BK585)+1,"")</f>
        <v/>
      </c>
      <c r="BL586" s="6" t="str">
        <f>IF($W586=BL$4,MAX(BL$1:BL585)+1,"")</f>
        <v/>
      </c>
      <c r="BM586" s="6" t="str">
        <f>IF($W586=BM$4,MAX(BM$1:BM585)+1,"")</f>
        <v/>
      </c>
      <c r="BN586" s="6" t="str">
        <f>IF($W586=BN$4,MAX(BN$1:BN585)+1,"")</f>
        <v/>
      </c>
      <c r="BO586" s="6" t="str">
        <f>IF($W586=BO$4,MAX(BO$1:BO585)+1,"")</f>
        <v/>
      </c>
      <c r="BP586" s="6">
        <f>IF($W586=BP$4,MAX(BP$1:BP585)+1,"")</f>
        <v>9</v>
      </c>
      <c r="BQ586" s="6" t="str">
        <f>IF($W586=BQ$4,MAX(BQ$1:BQ585)+1,"")</f>
        <v/>
      </c>
      <c r="BR586" s="6" t="str">
        <f>IF($W586=BR$4,MAX(BR$1:BR585)+1,"")</f>
        <v/>
      </c>
      <c r="BS586" s="6" t="str">
        <f>IF($W586=BS$4,MAX(BS$1:BS585)+1,"")</f>
        <v/>
      </c>
      <c r="BT586" s="6" t="str">
        <f>IF($W586=BT$4,MAX(BT$1:BT585)+1,"")</f>
        <v/>
      </c>
      <c r="BU586" s="6" t="str">
        <f>IF($W586=BU$4,MAX(BU$1:BU585)+1,"")</f>
        <v/>
      </c>
      <c r="BV586" s="6" t="str">
        <f>IF($W586=BV$4,MAX(BV$1:BV585)+1,"")</f>
        <v/>
      </c>
      <c r="BW586" s="6" t="str">
        <f>IF($W586=BW$4,MAX(BW$1:BW585)+1,"")</f>
        <v/>
      </c>
      <c r="BX586" s="6" t="str">
        <f>IF($W586=BX$4,MAX(BX$1:BX585)+1,"")</f>
        <v/>
      </c>
      <c r="BY586" s="6" t="str">
        <f>IF($W586=BY$4,MAX(BY$1:BY585)+1,"")</f>
        <v/>
      </c>
      <c r="BZ586" s="6" t="str">
        <f>IF($W586=BZ$4,MAX(BZ$1:BZ585)+1,"")</f>
        <v/>
      </c>
      <c r="CA586" s="6" t="str">
        <f>IF($W586=CA$4,MAX(CA$1:CA585)+1,"")</f>
        <v/>
      </c>
      <c r="CB586" s="6" t="str">
        <f>IF($W586=CB$4,MAX(CB$1:CB585)+1,"")</f>
        <v/>
      </c>
      <c r="CC586" s="6" t="str">
        <f>IF($W586=CC$4,MAX(CC$1:CC585)+1,"")</f>
        <v/>
      </c>
      <c r="CD586" s="6" t="str">
        <f>IF($W586=CD$4,MAX(CD$1:CD585)+1,"")</f>
        <v/>
      </c>
      <c r="CE586" s="6" t="str">
        <f>IF($W586=CE$4,MAX(CE$1:CE585)+1,"")</f>
        <v/>
      </c>
      <c r="CF586" s="6" t="str">
        <f>IF($W586=CF$4,MAX(CF$1:CF585)+1,"")</f>
        <v/>
      </c>
      <c r="CG586" s="6" t="str">
        <f>IF($W586=CG$4,MAX(CG$1:CG585)+1,"")</f>
        <v/>
      </c>
      <c r="CH586" s="6" t="str">
        <f>IF($W586=CH$4,MAX(CH$1:CH585)+1,"")</f>
        <v/>
      </c>
      <c r="CI586" s="6" t="str">
        <f>IF($W586=CI$4,MAX(CI$1:CI585)+1,"")</f>
        <v/>
      </c>
      <c r="CJ586" s="6" t="str">
        <f>IF($W586=CJ$4,MAX(CJ$1:CJ585)+1,"")</f>
        <v/>
      </c>
      <c r="CK586" s="6" t="str">
        <f>IF($W586=CK$4,MAX(CK$1:CK585)+1,"")</f>
        <v/>
      </c>
      <c r="CL586" s="6" t="str">
        <f>IF($W586=CL$4,MAX(CL$1:CL585)+1,"")</f>
        <v/>
      </c>
      <c r="CM586" s="6" t="str">
        <f>IF($W586=CM$4,MAX(CM$1:CM585)+1,"")</f>
        <v/>
      </c>
      <c r="CN586" s="6" t="str">
        <f>IF($W586=CN$4,MAX(CN$1:CN585)+1,"")</f>
        <v/>
      </c>
      <c r="CO586" s="6" t="str">
        <f>IF($W586=CO$4,MAX(CO$1:CO585)+1,"")</f>
        <v/>
      </c>
      <c r="CP586" s="6" t="str">
        <f>IF($W586=CP$4,MAX(CP$1:CP585)+1,"")</f>
        <v/>
      </c>
      <c r="CQ586" s="6" t="str">
        <f>IF($W586=CQ$4,MAX(CQ$1:CQ585)+1,"")</f>
        <v/>
      </c>
      <c r="CR586" s="6" t="str">
        <f>IF($W586=CR$4,MAX(CR$1:CR585)+1,"")</f>
        <v/>
      </c>
      <c r="CS586" s="6" t="str">
        <f>IF($W586=CS$4,MAX(CS$1:CS585)+1,"")</f>
        <v/>
      </c>
      <c r="CT586" s="5">
        <f t="shared" si="140"/>
        <v>9</v>
      </c>
      <c r="CU586" s="6" t="str">
        <f t="shared" si="141"/>
        <v>1709901733661</v>
      </c>
      <c r="CV586" s="5" t="str">
        <f t="shared" si="142"/>
        <v>นางสาว</v>
      </c>
      <c r="CW586" s="5" t="str" cm="1">
        <f t="array" ref="CW586">RIGHT(F586,MIN(LEN(SUBSTITUTE(F586,รายชื่อนักเรียนแยกห้อง!$AD$5:$AD$8,""))))</f>
        <v>ทิตติยา</v>
      </c>
      <c r="CX586" s="6" t="str">
        <f t="shared" si="143"/>
        <v/>
      </c>
      <c r="CY586" s="6">
        <f t="shared" si="144"/>
        <v>0</v>
      </c>
      <c r="CZ586" s="5" t="str">
        <f t="shared" si="145"/>
        <v>มัธยมศึกษาปีที่ 4/3-</v>
      </c>
      <c r="DA586" s="5" t="str">
        <f t="shared" si="146"/>
        <v>มัธยมศึกษาปีที่ 4/3-0</v>
      </c>
      <c r="DB586" s="6" t="s">
        <v>2939</v>
      </c>
      <c r="DC586" s="6" t="str">
        <f>IF(DB586="วิทย์-คณิต (เตรียมวิศวะ)",MAX($DC$1:DC585)+1,"")</f>
        <v/>
      </c>
      <c r="DD586" s="6" t="str">
        <f>IF(DB586="วิทย์-คณิต (วิทยาศาสตร์สุขภาพ)",MAX($DD$1:DD585)+1,"")</f>
        <v/>
      </c>
      <c r="DE586" s="6">
        <f>IF(DB586="ศิลป์การจัดการธุรกิจการค้าสมัยใหม่",MAX($DE$1:DE585)+1,"")</f>
        <v>44</v>
      </c>
      <c r="DF586" s="6" t="str">
        <f>IF(DB586="ศิลป์ภาษาจีนเพื่อธุรกิจ 4.0",MAX($DF$1:DF585)+1,"")</f>
        <v/>
      </c>
      <c r="DG586" s="6" t="str">
        <f>IF(DB586="ศิลป์ภาษาอังกฤษเพื่อการสื่อสารธุรกิจ",MAX($DG$1:DG585)+1,"")</f>
        <v/>
      </c>
      <c r="DH586" s="6" t="str">
        <f>IF(DB586="นวัตกรรมการจัดการเกษตร",MAX($DH$1:DH585)+1,"")</f>
        <v/>
      </c>
      <c r="DI586" s="5">
        <f t="shared" si="147"/>
        <v>44</v>
      </c>
      <c r="DJ586" s="5" t="str">
        <f t="shared" si="148"/>
        <v>มัธยมศึกษาปีที่ 4/3-26</v>
      </c>
      <c r="DK586" s="5" t="str">
        <f t="shared" si="149"/>
        <v>ศิลป์การจัดการธุรกิจการค้าสมัยใหม่-44</v>
      </c>
      <c r="DL586" s="5" t="str">
        <f t="shared" si="150"/>
        <v>มัธยมศึกษาปีที่ 4</v>
      </c>
    </row>
    <row r="587" spans="1:116">
      <c r="A587" s="5" t="str">
        <f t="shared" si="136"/>
        <v>มัธยมศึกษาปีที่ 4/3-27</v>
      </c>
      <c r="B587" s="5" t="str">
        <f t="shared" si="137"/>
        <v>ช68403-10</v>
      </c>
      <c r="C587" s="5" t="str">
        <f t="shared" si="138"/>
        <v>นวัตกรรมการจัดการเกษตร-11</v>
      </c>
      <c r="D587" s="8">
        <v>27</v>
      </c>
      <c r="E587" s="9" t="s">
        <v>1318</v>
      </c>
      <c r="F587" s="3" t="s">
        <v>2243</v>
      </c>
      <c r="G587" s="3" t="s">
        <v>1319</v>
      </c>
      <c r="H587" s="11">
        <v>1</v>
      </c>
      <c r="I587" s="11">
        <v>7</v>
      </c>
      <c r="J587" s="11">
        <v>7</v>
      </c>
      <c r="K587" s="11">
        <v>0</v>
      </c>
      <c r="L587" s="11">
        <v>3</v>
      </c>
      <c r="M587" s="11">
        <v>0</v>
      </c>
      <c r="N587" s="11">
        <v>0</v>
      </c>
      <c r="O587" s="11">
        <v>1</v>
      </c>
      <c r="P587" s="11">
        <v>9</v>
      </c>
      <c r="Q587" s="11">
        <v>2</v>
      </c>
      <c r="R587" s="11">
        <v>3</v>
      </c>
      <c r="S587" s="11">
        <v>4</v>
      </c>
      <c r="T587" s="11">
        <v>9</v>
      </c>
      <c r="U587" s="11" t="s">
        <v>311</v>
      </c>
      <c r="W587" s="6" t="str">
        <f>IF(X587="","",IF(X587=รายชื่อชมรม!$B$33,รายชื่อชมรม!$A$33,IF(X587=รายชื่อชมรม!$B$34,รายชื่อชมรม!$A$34,IF(X587=รายชื่อชมรม!$B$35,รายชื่อชมรม!$A$35,IF(X587=รายชื่อชมรม!$B$36,รายชื่อชมรม!$A$36,IF(X587=รายชื่อชมรม!$B$37,รายชื่อชมรม!$A$37,IF(X587=รายชื่อชมรม!$B$38,รายชื่อชมรม!$A$38,IF(X587=รายชื่อชมรม!$B$39,รายชื่อชมรม!$A$39,IF(X587=รายชื่อชมรม!$B$40,รายชื่อชมรม!$A$40,IF(X587=รายชื่อชมรม!$B$41,รายชื่อชมรม!$A$41,IF(X587=รายชื่อชมรม!$B$42,รายชื่อชมรม!$A$42,"-")))))))))))</f>
        <v>ช68403</v>
      </c>
      <c r="X587" s="6" t="s">
        <v>2313</v>
      </c>
      <c r="Y587" s="6" t="str">
        <f>IF(W587=0,"",IF(W587="-","",IF(W587="","",VLOOKUP(W587,รายชื่อชมรม!$A$3:$F$83,3,FALSE))))</f>
        <v>นายวสันต์  แสงรัตนกูล</v>
      </c>
      <c r="Z587" s="6" t="str">
        <f>IF(Y587=$Z$4,MAX(Z$1:$Z586)+1,"")</f>
        <v/>
      </c>
      <c r="AA587" s="6" t="str">
        <f>IF($Y587=AA$4,MAX(AA$1:AA586)+1,"")</f>
        <v/>
      </c>
      <c r="AB587" s="6" t="str">
        <f>IF($Y587=AB$4,MAX(AB$1:AB586)+1,"")</f>
        <v/>
      </c>
      <c r="AC587" s="6" t="str">
        <f>IF($Y587=AC$4,MAX(AC$1:AC586)+1,"")</f>
        <v/>
      </c>
      <c r="AD587" s="6" t="str">
        <f>IF($Y587=AD$4,MAX(AD$1:AD586)+1,"")</f>
        <v/>
      </c>
      <c r="AE587" s="6" t="str">
        <f>IF($Y587=AE$4,MAX(AE$1:AE586)+1,"")</f>
        <v/>
      </c>
      <c r="AF587" s="6" t="str">
        <f>IF($Y587=AF$4,MAX(AF$1:AF586)+1,"")</f>
        <v/>
      </c>
      <c r="AG587" s="6" t="str">
        <f>IF($Y587=AG$4,MAX(AG$1:AG586)+1,"")</f>
        <v/>
      </c>
      <c r="AH587" s="6" t="str">
        <f>IF($Y587=AH$4,MAX(AH$1:AH586)+1,"")</f>
        <v/>
      </c>
      <c r="AI587" s="5">
        <f t="shared" si="139"/>
        <v>0</v>
      </c>
      <c r="AK587" s="6" t="str">
        <f>IF($W587=AK$4,MAX(AK$1:AK586)+1,"")</f>
        <v/>
      </c>
      <c r="AL587" s="6" t="str">
        <f>IF($W587=AL$4,MAX(AL$1:AL586)+1,"")</f>
        <v/>
      </c>
      <c r="AM587" s="6" t="str">
        <f>IF($W587=AM$4,MAX(AM$1:AM586)+1,"")</f>
        <v/>
      </c>
      <c r="AN587" s="6" t="str">
        <f>IF($W587=AN$4,MAX(AN$1:AN586)+1,"")</f>
        <v/>
      </c>
      <c r="AO587" s="6" t="str">
        <f>IF($W587=AO$4,MAX(AO$1:AO586)+1,"")</f>
        <v/>
      </c>
      <c r="AP587" s="6" t="str">
        <f>IF($W587=AP$4,MAX(AP$1:AP586)+1,"")</f>
        <v/>
      </c>
      <c r="AQ587" s="6" t="str">
        <f>IF($W587=AQ$4,MAX(AQ$1:AQ586)+1,"")</f>
        <v/>
      </c>
      <c r="AR587" s="6" t="str">
        <f>IF($W587=AR$4,MAX(AR$1:AR586)+1,"")</f>
        <v/>
      </c>
      <c r="AS587" s="6" t="str">
        <f>IF($W587=AS$4,MAX(AS$1:AS586)+1,"")</f>
        <v/>
      </c>
      <c r="AT587" s="6" t="str">
        <f>IF($W587=AT$4,MAX(AT$1:AT586)+1,"")</f>
        <v/>
      </c>
      <c r="AU587" s="6" t="str">
        <f>IF($W587=AU$4,MAX(AU$1:AU586)+1,"")</f>
        <v/>
      </c>
      <c r="AV587" s="6" t="str">
        <f>IF($W587=AV$4,MAX(AV$1:AV586)+1,"")</f>
        <v/>
      </c>
      <c r="AW587" s="6" t="str">
        <f>IF($W587=AW$4,MAX(AW$1:AW586)+1,"")</f>
        <v/>
      </c>
      <c r="AX587" s="6" t="str">
        <f>IF($W587=AX$4,MAX(AX$1:AX586)+1,"")</f>
        <v/>
      </c>
      <c r="AY587" s="6" t="str">
        <f>IF($W587=AY$4,MAX(AY$1:AY586)+1,"")</f>
        <v/>
      </c>
      <c r="AZ587" s="6" t="str">
        <f>IF($W587=AZ$4,MAX(AZ$1:AZ586)+1,"")</f>
        <v/>
      </c>
      <c r="BA587" s="6" t="str">
        <f>IF($W587=BA$4,MAX(BA$1:BA586)+1,"")</f>
        <v/>
      </c>
      <c r="BB587" s="6" t="str">
        <f>IF($W587=BB$4,MAX(BB$1:BB586)+1,"")</f>
        <v/>
      </c>
      <c r="BC587" s="6" t="str">
        <f>IF($W587=BC$4,MAX(BC$1:BC586)+1,"")</f>
        <v/>
      </c>
      <c r="BD587" s="6" t="str">
        <f>IF($W587=BD$4,MAX(BD$1:BD586)+1,"")</f>
        <v/>
      </c>
      <c r="BE587" s="6" t="str">
        <f>IF($W587=BE$4,MAX(BE$1:BE586)+1,"")</f>
        <v/>
      </c>
      <c r="BF587" s="6" t="str">
        <f>IF($W587=BF$4,MAX(BF$1:BF586)+1,"")</f>
        <v/>
      </c>
      <c r="BG587" s="6" t="str">
        <f>IF($W587=BG$4,MAX(BG$1:BG586)+1,"")</f>
        <v/>
      </c>
      <c r="BH587" s="6" t="str">
        <f>IF($W587=BH$4,MAX(BH$1:BH586)+1,"")</f>
        <v/>
      </c>
      <c r="BI587" s="6" t="str">
        <f>IF($W587=BI$4,MAX(BI$1:BI586)+1,"")</f>
        <v/>
      </c>
      <c r="BJ587" s="6" t="str">
        <f>IF($W587=BJ$4,MAX(BJ$1:BJ586)+1,"")</f>
        <v/>
      </c>
      <c r="BK587" s="6" t="str">
        <f>IF($W587=BK$4,MAX(BK$1:BK586)+1,"")</f>
        <v/>
      </c>
      <c r="BL587" s="6" t="str">
        <f>IF($W587=BL$4,MAX(BL$1:BL586)+1,"")</f>
        <v/>
      </c>
      <c r="BM587" s="6" t="str">
        <f>IF($W587=BM$4,MAX(BM$1:BM586)+1,"")</f>
        <v/>
      </c>
      <c r="BN587" s="6" t="str">
        <f>IF($W587=BN$4,MAX(BN$1:BN586)+1,"")</f>
        <v/>
      </c>
      <c r="BO587" s="6" t="str">
        <f>IF($W587=BO$4,MAX(BO$1:BO586)+1,"")</f>
        <v/>
      </c>
      <c r="BP587" s="6" t="str">
        <f>IF($W587=BP$4,MAX(BP$1:BP586)+1,"")</f>
        <v/>
      </c>
      <c r="BQ587" s="6" t="str">
        <f>IF($W587=BQ$4,MAX(BQ$1:BQ586)+1,"")</f>
        <v/>
      </c>
      <c r="BR587" s="6">
        <f>IF($W587=BR$4,MAX(BR$1:BR586)+1,"")</f>
        <v>10</v>
      </c>
      <c r="BS587" s="6" t="str">
        <f>IF($W587=BS$4,MAX(BS$1:BS586)+1,"")</f>
        <v/>
      </c>
      <c r="BT587" s="6" t="str">
        <f>IF($W587=BT$4,MAX(BT$1:BT586)+1,"")</f>
        <v/>
      </c>
      <c r="BU587" s="6" t="str">
        <f>IF($W587=BU$4,MAX(BU$1:BU586)+1,"")</f>
        <v/>
      </c>
      <c r="BV587" s="6" t="str">
        <f>IF($W587=BV$4,MAX(BV$1:BV586)+1,"")</f>
        <v/>
      </c>
      <c r="BW587" s="6" t="str">
        <f>IF($W587=BW$4,MAX(BW$1:BW586)+1,"")</f>
        <v/>
      </c>
      <c r="BX587" s="6" t="str">
        <f>IF($W587=BX$4,MAX(BX$1:BX586)+1,"")</f>
        <v/>
      </c>
      <c r="BY587" s="6" t="str">
        <f>IF($W587=BY$4,MAX(BY$1:BY586)+1,"")</f>
        <v/>
      </c>
      <c r="BZ587" s="6" t="str">
        <f>IF($W587=BZ$4,MAX(BZ$1:BZ586)+1,"")</f>
        <v/>
      </c>
      <c r="CA587" s="6" t="str">
        <f>IF($W587=CA$4,MAX(CA$1:CA586)+1,"")</f>
        <v/>
      </c>
      <c r="CB587" s="6" t="str">
        <f>IF($W587=CB$4,MAX(CB$1:CB586)+1,"")</f>
        <v/>
      </c>
      <c r="CC587" s="6" t="str">
        <f>IF($W587=CC$4,MAX(CC$1:CC586)+1,"")</f>
        <v/>
      </c>
      <c r="CD587" s="6" t="str">
        <f>IF($W587=CD$4,MAX(CD$1:CD586)+1,"")</f>
        <v/>
      </c>
      <c r="CE587" s="6" t="str">
        <f>IF($W587=CE$4,MAX(CE$1:CE586)+1,"")</f>
        <v/>
      </c>
      <c r="CF587" s="6" t="str">
        <f>IF($W587=CF$4,MAX(CF$1:CF586)+1,"")</f>
        <v/>
      </c>
      <c r="CG587" s="6" t="str">
        <f>IF($W587=CG$4,MAX(CG$1:CG586)+1,"")</f>
        <v/>
      </c>
      <c r="CH587" s="6" t="str">
        <f>IF($W587=CH$4,MAX(CH$1:CH586)+1,"")</f>
        <v/>
      </c>
      <c r="CI587" s="6" t="str">
        <f>IF($W587=CI$4,MAX(CI$1:CI586)+1,"")</f>
        <v/>
      </c>
      <c r="CJ587" s="6" t="str">
        <f>IF($W587=CJ$4,MAX(CJ$1:CJ586)+1,"")</f>
        <v/>
      </c>
      <c r="CK587" s="6" t="str">
        <f>IF($W587=CK$4,MAX(CK$1:CK586)+1,"")</f>
        <v/>
      </c>
      <c r="CL587" s="6" t="str">
        <f>IF($W587=CL$4,MAX(CL$1:CL586)+1,"")</f>
        <v/>
      </c>
      <c r="CM587" s="6" t="str">
        <f>IF($W587=CM$4,MAX(CM$1:CM586)+1,"")</f>
        <v/>
      </c>
      <c r="CN587" s="6" t="str">
        <f>IF($W587=CN$4,MAX(CN$1:CN586)+1,"")</f>
        <v/>
      </c>
      <c r="CO587" s="6" t="str">
        <f>IF($W587=CO$4,MAX(CO$1:CO586)+1,"")</f>
        <v/>
      </c>
      <c r="CP587" s="6" t="str">
        <f>IF($W587=CP$4,MAX(CP$1:CP586)+1,"")</f>
        <v/>
      </c>
      <c r="CQ587" s="6" t="str">
        <f>IF($W587=CQ$4,MAX(CQ$1:CQ586)+1,"")</f>
        <v/>
      </c>
      <c r="CR587" s="6" t="str">
        <f>IF($W587=CR$4,MAX(CR$1:CR586)+1,"")</f>
        <v/>
      </c>
      <c r="CS587" s="6" t="str">
        <f>IF($W587=CS$4,MAX(CS$1:CS586)+1,"")</f>
        <v/>
      </c>
      <c r="CT587" s="5">
        <f t="shared" si="140"/>
        <v>10</v>
      </c>
      <c r="CU587" s="6" t="str">
        <f t="shared" si="141"/>
        <v>1770300192349</v>
      </c>
      <c r="CV587" s="5" t="str">
        <f t="shared" si="142"/>
        <v>นางสาว</v>
      </c>
      <c r="CW587" s="5" t="str" cm="1">
        <f t="array" ref="CW587">RIGHT(F587,MIN(LEN(SUBSTITUTE(F587,รายชื่อนักเรียนแยกห้อง!$AD$5:$AD$8,""))))</f>
        <v>พัชราภา</v>
      </c>
      <c r="CX587" s="6" t="str">
        <f t="shared" si="143"/>
        <v/>
      </c>
      <c r="CY587" s="6">
        <f t="shared" si="144"/>
        <v>0</v>
      </c>
      <c r="CZ587" s="5" t="str">
        <f t="shared" si="145"/>
        <v>มัธยมศึกษาปีที่ 4/3-</v>
      </c>
      <c r="DA587" s="5" t="str">
        <f t="shared" si="146"/>
        <v>มัธยมศึกษาปีที่ 4/3-0</v>
      </c>
      <c r="DB587" s="6" t="s">
        <v>2937</v>
      </c>
      <c r="DC587" s="6" t="str">
        <f>IF(DB587="วิทย์-คณิต (เตรียมวิศวะ)",MAX($DC$1:DC586)+1,"")</f>
        <v/>
      </c>
      <c r="DD587" s="6" t="str">
        <f>IF(DB587="วิทย์-คณิต (วิทยาศาสตร์สุขภาพ)",MAX($DD$1:DD586)+1,"")</f>
        <v/>
      </c>
      <c r="DE587" s="6" t="str">
        <f>IF(DB587="ศิลป์การจัดการธุรกิจการค้าสมัยใหม่",MAX($DE$1:DE586)+1,"")</f>
        <v/>
      </c>
      <c r="DF587" s="6" t="str">
        <f>IF(DB587="ศิลป์ภาษาจีนเพื่อธุรกิจ 4.0",MAX($DF$1:DF586)+1,"")</f>
        <v/>
      </c>
      <c r="DG587" s="6" t="str">
        <f>IF(DB587="ศิลป์ภาษาอังกฤษเพื่อการสื่อสารธุรกิจ",MAX($DG$1:DG586)+1,"")</f>
        <v/>
      </c>
      <c r="DH587" s="6">
        <f>IF(DB587="นวัตกรรมการจัดการเกษตร",MAX($DH$1:DH586)+1,"")</f>
        <v>11</v>
      </c>
      <c r="DI587" s="5">
        <f t="shared" si="147"/>
        <v>11</v>
      </c>
      <c r="DJ587" s="5" t="str">
        <f t="shared" si="148"/>
        <v>มัธยมศึกษาปีที่ 4/3-27</v>
      </c>
      <c r="DK587" s="5" t="str">
        <f t="shared" si="149"/>
        <v>นวัตกรรมการจัดการเกษตร-11</v>
      </c>
      <c r="DL587" s="5" t="str">
        <f t="shared" si="150"/>
        <v>มัธยมศึกษาปีที่ 4</v>
      </c>
    </row>
    <row r="588" spans="1:116">
      <c r="A588" s="5" t="str">
        <f t="shared" si="136"/>
        <v>มัธยมศึกษาปีที่ 4/3-28</v>
      </c>
      <c r="B588" s="5" t="str">
        <f t="shared" si="137"/>
        <v>ช68405-6</v>
      </c>
      <c r="C588" s="5" t="str">
        <f t="shared" si="138"/>
        <v>นวัตกรรมการจัดการเกษตร-12</v>
      </c>
      <c r="D588" s="8">
        <v>28</v>
      </c>
      <c r="E588" s="9" t="s">
        <v>1378</v>
      </c>
      <c r="F588" s="3" t="s">
        <v>2244</v>
      </c>
      <c r="G588" s="3" t="s">
        <v>1379</v>
      </c>
      <c r="H588" s="11">
        <v>1</v>
      </c>
      <c r="I588" s="11">
        <v>7</v>
      </c>
      <c r="J588" s="11">
        <v>0</v>
      </c>
      <c r="K588" s="11">
        <v>9</v>
      </c>
      <c r="L588" s="11">
        <v>9</v>
      </c>
      <c r="M588" s="11">
        <v>0</v>
      </c>
      <c r="N588" s="11">
        <v>1</v>
      </c>
      <c r="O588" s="11">
        <v>8</v>
      </c>
      <c r="P588" s="11">
        <v>0</v>
      </c>
      <c r="Q588" s="11">
        <v>6</v>
      </c>
      <c r="R588" s="11">
        <v>9</v>
      </c>
      <c r="S588" s="11">
        <v>3</v>
      </c>
      <c r="T588" s="11">
        <v>5</v>
      </c>
      <c r="U588" s="11" t="s">
        <v>311</v>
      </c>
      <c r="W588" s="6" t="str">
        <f>IF(X588="","",IF(X588=รายชื่อชมรม!$B$33,รายชื่อชมรม!$A$33,IF(X588=รายชื่อชมรม!$B$34,รายชื่อชมรม!$A$34,IF(X588=รายชื่อชมรม!$B$35,รายชื่อชมรม!$A$35,IF(X588=รายชื่อชมรม!$B$36,รายชื่อชมรม!$A$36,IF(X588=รายชื่อชมรม!$B$37,รายชื่อชมรม!$A$37,IF(X588=รายชื่อชมรม!$B$38,รายชื่อชมรม!$A$38,IF(X588=รายชื่อชมรม!$B$39,รายชื่อชมรม!$A$39,IF(X588=รายชื่อชมรม!$B$40,รายชื่อชมรม!$A$40,IF(X588=รายชื่อชมรม!$B$41,รายชื่อชมรม!$A$41,IF(X588=รายชื่อชมรม!$B$42,รายชื่อชมรม!$A$42,"-")))))))))))</f>
        <v>ช68405</v>
      </c>
      <c r="X588" s="6" t="s">
        <v>2305</v>
      </c>
      <c r="Y588" s="6" t="str">
        <f>IF(W588=0,"",IF(W588="-","",IF(W588="","",VLOOKUP(W588,รายชื่อชมรม!$A$3:$F$83,3,FALSE))))</f>
        <v>นางโสจาริน  อินทรเรือง</v>
      </c>
      <c r="Z588" s="6" t="str">
        <f>IF(Y588=$Z$4,MAX(Z$1:$Z587)+1,"")</f>
        <v/>
      </c>
      <c r="AA588" s="6" t="str">
        <f>IF($Y588=AA$4,MAX(AA$1:AA587)+1,"")</f>
        <v/>
      </c>
      <c r="AB588" s="6" t="str">
        <f>IF($Y588=AB$4,MAX(AB$1:AB587)+1,"")</f>
        <v/>
      </c>
      <c r="AC588" s="6" t="str">
        <f>IF($Y588=AC$4,MAX(AC$1:AC587)+1,"")</f>
        <v/>
      </c>
      <c r="AD588" s="6" t="str">
        <f>IF($Y588=AD$4,MAX(AD$1:AD587)+1,"")</f>
        <v/>
      </c>
      <c r="AE588" s="6" t="str">
        <f>IF($Y588=AE$4,MAX(AE$1:AE587)+1,"")</f>
        <v/>
      </c>
      <c r="AF588" s="6" t="str">
        <f>IF($Y588=AF$4,MAX(AF$1:AF587)+1,"")</f>
        <v/>
      </c>
      <c r="AG588" s="6" t="str">
        <f>IF($Y588=AG$4,MAX(AG$1:AG587)+1,"")</f>
        <v/>
      </c>
      <c r="AH588" s="6" t="str">
        <f>IF($Y588=AH$4,MAX(AH$1:AH587)+1,"")</f>
        <v/>
      </c>
      <c r="AI588" s="5">
        <f t="shared" si="139"/>
        <v>0</v>
      </c>
      <c r="AK588" s="6" t="str">
        <f>IF($W588=AK$4,MAX(AK$1:AK587)+1,"")</f>
        <v/>
      </c>
      <c r="AL588" s="6" t="str">
        <f>IF($W588=AL$4,MAX(AL$1:AL587)+1,"")</f>
        <v/>
      </c>
      <c r="AM588" s="6" t="str">
        <f>IF($W588=AM$4,MAX(AM$1:AM587)+1,"")</f>
        <v/>
      </c>
      <c r="AN588" s="6" t="str">
        <f>IF($W588=AN$4,MAX(AN$1:AN587)+1,"")</f>
        <v/>
      </c>
      <c r="AO588" s="6" t="str">
        <f>IF($W588=AO$4,MAX(AO$1:AO587)+1,"")</f>
        <v/>
      </c>
      <c r="AP588" s="6" t="str">
        <f>IF($W588=AP$4,MAX(AP$1:AP587)+1,"")</f>
        <v/>
      </c>
      <c r="AQ588" s="6" t="str">
        <f>IF($W588=AQ$4,MAX(AQ$1:AQ587)+1,"")</f>
        <v/>
      </c>
      <c r="AR588" s="6" t="str">
        <f>IF($W588=AR$4,MAX(AR$1:AR587)+1,"")</f>
        <v/>
      </c>
      <c r="AS588" s="6" t="str">
        <f>IF($W588=AS$4,MAX(AS$1:AS587)+1,"")</f>
        <v/>
      </c>
      <c r="AT588" s="6" t="str">
        <f>IF($W588=AT$4,MAX(AT$1:AT587)+1,"")</f>
        <v/>
      </c>
      <c r="AU588" s="6" t="str">
        <f>IF($W588=AU$4,MAX(AU$1:AU587)+1,"")</f>
        <v/>
      </c>
      <c r="AV588" s="6" t="str">
        <f>IF($W588=AV$4,MAX(AV$1:AV587)+1,"")</f>
        <v/>
      </c>
      <c r="AW588" s="6" t="str">
        <f>IF($W588=AW$4,MAX(AW$1:AW587)+1,"")</f>
        <v/>
      </c>
      <c r="AX588" s="6" t="str">
        <f>IF($W588=AX$4,MAX(AX$1:AX587)+1,"")</f>
        <v/>
      </c>
      <c r="AY588" s="6" t="str">
        <f>IF($W588=AY$4,MAX(AY$1:AY587)+1,"")</f>
        <v/>
      </c>
      <c r="AZ588" s="6" t="str">
        <f>IF($W588=AZ$4,MAX(AZ$1:AZ587)+1,"")</f>
        <v/>
      </c>
      <c r="BA588" s="6" t="str">
        <f>IF($W588=BA$4,MAX(BA$1:BA587)+1,"")</f>
        <v/>
      </c>
      <c r="BB588" s="6" t="str">
        <f>IF($W588=BB$4,MAX(BB$1:BB587)+1,"")</f>
        <v/>
      </c>
      <c r="BC588" s="6" t="str">
        <f>IF($W588=BC$4,MAX(BC$1:BC587)+1,"")</f>
        <v/>
      </c>
      <c r="BD588" s="6" t="str">
        <f>IF($W588=BD$4,MAX(BD$1:BD587)+1,"")</f>
        <v/>
      </c>
      <c r="BE588" s="6" t="str">
        <f>IF($W588=BE$4,MAX(BE$1:BE587)+1,"")</f>
        <v/>
      </c>
      <c r="BF588" s="6" t="str">
        <f>IF($W588=BF$4,MAX(BF$1:BF587)+1,"")</f>
        <v/>
      </c>
      <c r="BG588" s="6" t="str">
        <f>IF($W588=BG$4,MAX(BG$1:BG587)+1,"")</f>
        <v/>
      </c>
      <c r="BH588" s="6" t="str">
        <f>IF($W588=BH$4,MAX(BH$1:BH587)+1,"")</f>
        <v/>
      </c>
      <c r="BI588" s="6" t="str">
        <f>IF($W588=BI$4,MAX(BI$1:BI587)+1,"")</f>
        <v/>
      </c>
      <c r="BJ588" s="6" t="str">
        <f>IF($W588=BJ$4,MAX(BJ$1:BJ587)+1,"")</f>
        <v/>
      </c>
      <c r="BK588" s="6" t="str">
        <f>IF($W588=BK$4,MAX(BK$1:BK587)+1,"")</f>
        <v/>
      </c>
      <c r="BL588" s="6" t="str">
        <f>IF($W588=BL$4,MAX(BL$1:BL587)+1,"")</f>
        <v/>
      </c>
      <c r="BM588" s="6" t="str">
        <f>IF($W588=BM$4,MAX(BM$1:BM587)+1,"")</f>
        <v/>
      </c>
      <c r="BN588" s="6" t="str">
        <f>IF($W588=BN$4,MAX(BN$1:BN587)+1,"")</f>
        <v/>
      </c>
      <c r="BO588" s="6" t="str">
        <f>IF($W588=BO$4,MAX(BO$1:BO587)+1,"")</f>
        <v/>
      </c>
      <c r="BP588" s="6" t="str">
        <f>IF($W588=BP$4,MAX(BP$1:BP587)+1,"")</f>
        <v/>
      </c>
      <c r="BQ588" s="6" t="str">
        <f>IF($W588=BQ$4,MAX(BQ$1:BQ587)+1,"")</f>
        <v/>
      </c>
      <c r="BR588" s="6" t="str">
        <f>IF($W588=BR$4,MAX(BR$1:BR587)+1,"")</f>
        <v/>
      </c>
      <c r="BS588" s="6" t="str">
        <f>IF($W588=BS$4,MAX(BS$1:BS587)+1,"")</f>
        <v/>
      </c>
      <c r="BT588" s="6">
        <f>IF($W588=BT$4,MAX(BT$1:BT587)+1,"")</f>
        <v>6</v>
      </c>
      <c r="BU588" s="6" t="str">
        <f>IF($W588=BU$4,MAX(BU$1:BU587)+1,"")</f>
        <v/>
      </c>
      <c r="BV588" s="6" t="str">
        <f>IF($W588=BV$4,MAX(BV$1:BV587)+1,"")</f>
        <v/>
      </c>
      <c r="BW588" s="6" t="str">
        <f>IF($W588=BW$4,MAX(BW$1:BW587)+1,"")</f>
        <v/>
      </c>
      <c r="BX588" s="6" t="str">
        <f>IF($W588=BX$4,MAX(BX$1:BX587)+1,"")</f>
        <v/>
      </c>
      <c r="BY588" s="6" t="str">
        <f>IF($W588=BY$4,MAX(BY$1:BY587)+1,"")</f>
        <v/>
      </c>
      <c r="BZ588" s="6" t="str">
        <f>IF($W588=BZ$4,MAX(BZ$1:BZ587)+1,"")</f>
        <v/>
      </c>
      <c r="CA588" s="6" t="str">
        <f>IF($W588=CA$4,MAX(CA$1:CA587)+1,"")</f>
        <v/>
      </c>
      <c r="CB588" s="6" t="str">
        <f>IF($W588=CB$4,MAX(CB$1:CB587)+1,"")</f>
        <v/>
      </c>
      <c r="CC588" s="6" t="str">
        <f>IF($W588=CC$4,MAX(CC$1:CC587)+1,"")</f>
        <v/>
      </c>
      <c r="CD588" s="6" t="str">
        <f>IF($W588=CD$4,MAX(CD$1:CD587)+1,"")</f>
        <v/>
      </c>
      <c r="CE588" s="6" t="str">
        <f>IF($W588=CE$4,MAX(CE$1:CE587)+1,"")</f>
        <v/>
      </c>
      <c r="CF588" s="6" t="str">
        <f>IF($W588=CF$4,MAX(CF$1:CF587)+1,"")</f>
        <v/>
      </c>
      <c r="CG588" s="6" t="str">
        <f>IF($W588=CG$4,MAX(CG$1:CG587)+1,"")</f>
        <v/>
      </c>
      <c r="CH588" s="6" t="str">
        <f>IF($W588=CH$4,MAX(CH$1:CH587)+1,"")</f>
        <v/>
      </c>
      <c r="CI588" s="6" t="str">
        <f>IF($W588=CI$4,MAX(CI$1:CI587)+1,"")</f>
        <v/>
      </c>
      <c r="CJ588" s="6" t="str">
        <f>IF($W588=CJ$4,MAX(CJ$1:CJ587)+1,"")</f>
        <v/>
      </c>
      <c r="CK588" s="6" t="str">
        <f>IF($W588=CK$4,MAX(CK$1:CK587)+1,"")</f>
        <v/>
      </c>
      <c r="CL588" s="6" t="str">
        <f>IF($W588=CL$4,MAX(CL$1:CL587)+1,"")</f>
        <v/>
      </c>
      <c r="CM588" s="6" t="str">
        <f>IF($W588=CM$4,MAX(CM$1:CM587)+1,"")</f>
        <v/>
      </c>
      <c r="CN588" s="6" t="str">
        <f>IF($W588=CN$4,MAX(CN$1:CN587)+1,"")</f>
        <v/>
      </c>
      <c r="CO588" s="6" t="str">
        <f>IF($W588=CO$4,MAX(CO$1:CO587)+1,"")</f>
        <v/>
      </c>
      <c r="CP588" s="6" t="str">
        <f>IF($W588=CP$4,MAX(CP$1:CP587)+1,"")</f>
        <v/>
      </c>
      <c r="CQ588" s="6" t="str">
        <f>IF($W588=CQ$4,MAX(CQ$1:CQ587)+1,"")</f>
        <v/>
      </c>
      <c r="CR588" s="6" t="str">
        <f>IF($W588=CR$4,MAX(CR$1:CR587)+1,"")</f>
        <v/>
      </c>
      <c r="CS588" s="6" t="str">
        <f>IF($W588=CS$4,MAX(CS$1:CS587)+1,"")</f>
        <v/>
      </c>
      <c r="CT588" s="5">
        <f t="shared" si="140"/>
        <v>6</v>
      </c>
      <c r="CU588" s="6" t="str">
        <f t="shared" si="141"/>
        <v>1709901806935</v>
      </c>
      <c r="CV588" s="5" t="str">
        <f t="shared" si="142"/>
        <v>นางสาว</v>
      </c>
      <c r="CW588" s="5" t="str" cm="1">
        <f t="array" ref="CW588">RIGHT(F588,MIN(LEN(SUBSTITUTE(F588,รายชื่อนักเรียนแยกห้อง!$AD$5:$AD$8,""))))</f>
        <v>ฟ้าใส</v>
      </c>
      <c r="CX588" s="6" t="str">
        <f t="shared" si="143"/>
        <v/>
      </c>
      <c r="CY588" s="6">
        <f t="shared" si="144"/>
        <v>0</v>
      </c>
      <c r="CZ588" s="5" t="str">
        <f t="shared" si="145"/>
        <v>มัธยมศึกษาปีที่ 4/3-</v>
      </c>
      <c r="DA588" s="5" t="str">
        <f t="shared" si="146"/>
        <v>มัธยมศึกษาปีที่ 4/3-0</v>
      </c>
      <c r="DB588" s="6" t="s">
        <v>2937</v>
      </c>
      <c r="DC588" s="6" t="str">
        <f>IF(DB588="วิทย์-คณิต (เตรียมวิศวะ)",MAX($DC$1:DC587)+1,"")</f>
        <v/>
      </c>
      <c r="DD588" s="6" t="str">
        <f>IF(DB588="วิทย์-คณิต (วิทยาศาสตร์สุขภาพ)",MAX($DD$1:DD587)+1,"")</f>
        <v/>
      </c>
      <c r="DE588" s="6" t="str">
        <f>IF(DB588="ศิลป์การจัดการธุรกิจการค้าสมัยใหม่",MAX($DE$1:DE587)+1,"")</f>
        <v/>
      </c>
      <c r="DF588" s="6" t="str">
        <f>IF(DB588="ศิลป์ภาษาจีนเพื่อธุรกิจ 4.0",MAX($DF$1:DF587)+1,"")</f>
        <v/>
      </c>
      <c r="DG588" s="6" t="str">
        <f>IF(DB588="ศิลป์ภาษาอังกฤษเพื่อการสื่อสารธุรกิจ",MAX($DG$1:DG587)+1,"")</f>
        <v/>
      </c>
      <c r="DH588" s="6">
        <f>IF(DB588="นวัตกรรมการจัดการเกษตร",MAX($DH$1:DH587)+1,"")</f>
        <v>12</v>
      </c>
      <c r="DI588" s="5">
        <f t="shared" si="147"/>
        <v>12</v>
      </c>
      <c r="DJ588" s="5" t="str">
        <f t="shared" si="148"/>
        <v>มัธยมศึกษาปีที่ 4/3-28</v>
      </c>
      <c r="DK588" s="5" t="str">
        <f t="shared" si="149"/>
        <v>นวัตกรรมการจัดการเกษตร-12</v>
      </c>
      <c r="DL588" s="5" t="str">
        <f t="shared" si="150"/>
        <v>มัธยมศึกษาปีที่ 4</v>
      </c>
    </row>
    <row r="589" spans="1:116">
      <c r="A589" s="5" t="str">
        <f t="shared" si="136"/>
        <v>มัธยมศึกษาปีที่ 4/3-29</v>
      </c>
      <c r="B589" s="5" t="str">
        <f t="shared" si="137"/>
        <v>ช68404-12</v>
      </c>
      <c r="C589" s="5" t="str">
        <f t="shared" si="138"/>
        <v>ศิลป์การจัดการธุรกิจการค้าสมัยใหม่-45</v>
      </c>
      <c r="D589" s="8">
        <v>29</v>
      </c>
      <c r="E589" s="9" t="s">
        <v>1300</v>
      </c>
      <c r="F589" s="3" t="s">
        <v>2245</v>
      </c>
      <c r="G589" s="3" t="s">
        <v>852</v>
      </c>
      <c r="H589" s="11">
        <v>1</v>
      </c>
      <c r="I589" s="11">
        <v>7</v>
      </c>
      <c r="J589" s="11">
        <v>0</v>
      </c>
      <c r="K589" s="11">
        <v>9</v>
      </c>
      <c r="L589" s="11">
        <v>9</v>
      </c>
      <c r="M589" s="11">
        <v>0</v>
      </c>
      <c r="N589" s="11">
        <v>1</v>
      </c>
      <c r="O589" s="11">
        <v>8</v>
      </c>
      <c r="P589" s="11">
        <v>1</v>
      </c>
      <c r="Q589" s="11">
        <v>7</v>
      </c>
      <c r="R589" s="11">
        <v>8</v>
      </c>
      <c r="S589" s="11">
        <v>2</v>
      </c>
      <c r="T589" s="11">
        <v>1</v>
      </c>
      <c r="U589" s="11" t="s">
        <v>311</v>
      </c>
      <c r="W589" s="6" t="str">
        <f>IF(X589="","",IF(X589=รายชื่อชมรม!$B$33,รายชื่อชมรม!$A$33,IF(X589=รายชื่อชมรม!$B$34,รายชื่อชมรม!$A$34,IF(X589=รายชื่อชมรม!$B$35,รายชื่อชมรม!$A$35,IF(X589=รายชื่อชมรม!$B$36,รายชื่อชมรม!$A$36,IF(X589=รายชื่อชมรม!$B$37,รายชื่อชมรม!$A$37,IF(X589=รายชื่อชมรม!$B$38,รายชื่อชมรม!$A$38,IF(X589=รายชื่อชมรม!$B$39,รายชื่อชมรม!$A$39,IF(X589=รายชื่อชมรม!$B$40,รายชื่อชมรม!$A$40,IF(X589=รายชื่อชมรม!$B$41,รายชื่อชมรม!$A$41,IF(X589=รายชื่อชมรม!$B$42,รายชื่อชมรม!$A$42,"-")))))))))))</f>
        <v>ช68404</v>
      </c>
      <c r="X589" s="6" t="s">
        <v>2314</v>
      </c>
      <c r="Y589" s="6" t="str">
        <f>IF(W589=0,"",IF(W589="-","",IF(W589="","",VLOOKUP(W589,รายชื่อชมรม!$A$3:$F$83,3,FALSE))))</f>
        <v>นายชัยวัฒน์  กตัญญตาพงษ์</v>
      </c>
      <c r="Z589" s="6" t="str">
        <f>IF(Y589=$Z$4,MAX(Z$1:$Z588)+1,"")</f>
        <v/>
      </c>
      <c r="AA589" s="6" t="str">
        <f>IF($Y589=AA$4,MAX(AA$1:AA588)+1,"")</f>
        <v/>
      </c>
      <c r="AB589" s="6" t="str">
        <f>IF($Y589=AB$4,MAX(AB$1:AB588)+1,"")</f>
        <v/>
      </c>
      <c r="AC589" s="6" t="str">
        <f>IF($Y589=AC$4,MAX(AC$1:AC588)+1,"")</f>
        <v/>
      </c>
      <c r="AD589" s="6" t="str">
        <f>IF($Y589=AD$4,MAX(AD$1:AD588)+1,"")</f>
        <v/>
      </c>
      <c r="AE589" s="6" t="str">
        <f>IF($Y589=AE$4,MAX(AE$1:AE588)+1,"")</f>
        <v/>
      </c>
      <c r="AF589" s="6" t="str">
        <f>IF($Y589=AF$4,MAX(AF$1:AF588)+1,"")</f>
        <v/>
      </c>
      <c r="AG589" s="6" t="str">
        <f>IF($Y589=AG$4,MAX(AG$1:AG588)+1,"")</f>
        <v/>
      </c>
      <c r="AH589" s="6" t="str">
        <f>IF($Y589=AH$4,MAX(AH$1:AH588)+1,"")</f>
        <v/>
      </c>
      <c r="AI589" s="5">
        <f t="shared" si="139"/>
        <v>0</v>
      </c>
      <c r="AK589" s="6" t="str">
        <f>IF($W589=AK$4,MAX(AK$1:AK588)+1,"")</f>
        <v/>
      </c>
      <c r="AL589" s="6" t="str">
        <f>IF($W589=AL$4,MAX(AL$1:AL588)+1,"")</f>
        <v/>
      </c>
      <c r="AM589" s="6" t="str">
        <f>IF($W589=AM$4,MAX(AM$1:AM588)+1,"")</f>
        <v/>
      </c>
      <c r="AN589" s="6" t="str">
        <f>IF($W589=AN$4,MAX(AN$1:AN588)+1,"")</f>
        <v/>
      </c>
      <c r="AO589" s="6" t="str">
        <f>IF($W589=AO$4,MAX(AO$1:AO588)+1,"")</f>
        <v/>
      </c>
      <c r="AP589" s="6" t="str">
        <f>IF($W589=AP$4,MAX(AP$1:AP588)+1,"")</f>
        <v/>
      </c>
      <c r="AQ589" s="6" t="str">
        <f>IF($W589=AQ$4,MAX(AQ$1:AQ588)+1,"")</f>
        <v/>
      </c>
      <c r="AR589" s="6" t="str">
        <f>IF($W589=AR$4,MAX(AR$1:AR588)+1,"")</f>
        <v/>
      </c>
      <c r="AS589" s="6" t="str">
        <f>IF($W589=AS$4,MAX(AS$1:AS588)+1,"")</f>
        <v/>
      </c>
      <c r="AT589" s="6" t="str">
        <f>IF($W589=AT$4,MAX(AT$1:AT588)+1,"")</f>
        <v/>
      </c>
      <c r="AU589" s="6" t="str">
        <f>IF($W589=AU$4,MAX(AU$1:AU588)+1,"")</f>
        <v/>
      </c>
      <c r="AV589" s="6" t="str">
        <f>IF($W589=AV$4,MAX(AV$1:AV588)+1,"")</f>
        <v/>
      </c>
      <c r="AW589" s="6" t="str">
        <f>IF($W589=AW$4,MAX(AW$1:AW588)+1,"")</f>
        <v/>
      </c>
      <c r="AX589" s="6" t="str">
        <f>IF($W589=AX$4,MAX(AX$1:AX588)+1,"")</f>
        <v/>
      </c>
      <c r="AY589" s="6" t="str">
        <f>IF($W589=AY$4,MAX(AY$1:AY588)+1,"")</f>
        <v/>
      </c>
      <c r="AZ589" s="6" t="str">
        <f>IF($W589=AZ$4,MAX(AZ$1:AZ588)+1,"")</f>
        <v/>
      </c>
      <c r="BA589" s="6" t="str">
        <f>IF($W589=BA$4,MAX(BA$1:BA588)+1,"")</f>
        <v/>
      </c>
      <c r="BB589" s="6" t="str">
        <f>IF($W589=BB$4,MAX(BB$1:BB588)+1,"")</f>
        <v/>
      </c>
      <c r="BC589" s="6" t="str">
        <f>IF($W589=BC$4,MAX(BC$1:BC588)+1,"")</f>
        <v/>
      </c>
      <c r="BD589" s="6" t="str">
        <f>IF($W589=BD$4,MAX(BD$1:BD588)+1,"")</f>
        <v/>
      </c>
      <c r="BE589" s="6" t="str">
        <f>IF($W589=BE$4,MAX(BE$1:BE588)+1,"")</f>
        <v/>
      </c>
      <c r="BF589" s="6" t="str">
        <f>IF($W589=BF$4,MAX(BF$1:BF588)+1,"")</f>
        <v/>
      </c>
      <c r="BG589" s="6" t="str">
        <f>IF($W589=BG$4,MAX(BG$1:BG588)+1,"")</f>
        <v/>
      </c>
      <c r="BH589" s="6" t="str">
        <f>IF($W589=BH$4,MAX(BH$1:BH588)+1,"")</f>
        <v/>
      </c>
      <c r="BI589" s="6" t="str">
        <f>IF($W589=BI$4,MAX(BI$1:BI588)+1,"")</f>
        <v/>
      </c>
      <c r="BJ589" s="6" t="str">
        <f>IF($W589=BJ$4,MAX(BJ$1:BJ588)+1,"")</f>
        <v/>
      </c>
      <c r="BK589" s="6" t="str">
        <f>IF($W589=BK$4,MAX(BK$1:BK588)+1,"")</f>
        <v/>
      </c>
      <c r="BL589" s="6" t="str">
        <f>IF($W589=BL$4,MAX(BL$1:BL588)+1,"")</f>
        <v/>
      </c>
      <c r="BM589" s="6" t="str">
        <f>IF($W589=BM$4,MAX(BM$1:BM588)+1,"")</f>
        <v/>
      </c>
      <c r="BN589" s="6" t="str">
        <f>IF($W589=BN$4,MAX(BN$1:BN588)+1,"")</f>
        <v/>
      </c>
      <c r="BO589" s="6" t="str">
        <f>IF($W589=BO$4,MAX(BO$1:BO588)+1,"")</f>
        <v/>
      </c>
      <c r="BP589" s="6" t="str">
        <f>IF($W589=BP$4,MAX(BP$1:BP588)+1,"")</f>
        <v/>
      </c>
      <c r="BQ589" s="6" t="str">
        <f>IF($W589=BQ$4,MAX(BQ$1:BQ588)+1,"")</f>
        <v/>
      </c>
      <c r="BR589" s="6" t="str">
        <f>IF($W589=BR$4,MAX(BR$1:BR588)+1,"")</f>
        <v/>
      </c>
      <c r="BS589" s="6">
        <f>IF($W589=BS$4,MAX(BS$1:BS588)+1,"")</f>
        <v>12</v>
      </c>
      <c r="BT589" s="6" t="str">
        <f>IF($W589=BT$4,MAX(BT$1:BT588)+1,"")</f>
        <v/>
      </c>
      <c r="BU589" s="6" t="str">
        <f>IF($W589=BU$4,MAX(BU$1:BU588)+1,"")</f>
        <v/>
      </c>
      <c r="BV589" s="6" t="str">
        <f>IF($W589=BV$4,MAX(BV$1:BV588)+1,"")</f>
        <v/>
      </c>
      <c r="BW589" s="6" t="str">
        <f>IF($W589=BW$4,MAX(BW$1:BW588)+1,"")</f>
        <v/>
      </c>
      <c r="BX589" s="6" t="str">
        <f>IF($W589=BX$4,MAX(BX$1:BX588)+1,"")</f>
        <v/>
      </c>
      <c r="BY589" s="6" t="str">
        <f>IF($W589=BY$4,MAX(BY$1:BY588)+1,"")</f>
        <v/>
      </c>
      <c r="BZ589" s="6" t="str">
        <f>IF($W589=BZ$4,MAX(BZ$1:BZ588)+1,"")</f>
        <v/>
      </c>
      <c r="CA589" s="6" t="str">
        <f>IF($W589=CA$4,MAX(CA$1:CA588)+1,"")</f>
        <v/>
      </c>
      <c r="CB589" s="6" t="str">
        <f>IF($W589=CB$4,MAX(CB$1:CB588)+1,"")</f>
        <v/>
      </c>
      <c r="CC589" s="6" t="str">
        <f>IF($W589=CC$4,MAX(CC$1:CC588)+1,"")</f>
        <v/>
      </c>
      <c r="CD589" s="6" t="str">
        <f>IF($W589=CD$4,MAX(CD$1:CD588)+1,"")</f>
        <v/>
      </c>
      <c r="CE589" s="6" t="str">
        <f>IF($W589=CE$4,MAX(CE$1:CE588)+1,"")</f>
        <v/>
      </c>
      <c r="CF589" s="6" t="str">
        <f>IF($W589=CF$4,MAX(CF$1:CF588)+1,"")</f>
        <v/>
      </c>
      <c r="CG589" s="6" t="str">
        <f>IF($W589=CG$4,MAX(CG$1:CG588)+1,"")</f>
        <v/>
      </c>
      <c r="CH589" s="6" t="str">
        <f>IF($W589=CH$4,MAX(CH$1:CH588)+1,"")</f>
        <v/>
      </c>
      <c r="CI589" s="6" t="str">
        <f>IF($W589=CI$4,MAX(CI$1:CI588)+1,"")</f>
        <v/>
      </c>
      <c r="CJ589" s="6" t="str">
        <f>IF($W589=CJ$4,MAX(CJ$1:CJ588)+1,"")</f>
        <v/>
      </c>
      <c r="CK589" s="6" t="str">
        <f>IF($W589=CK$4,MAX(CK$1:CK588)+1,"")</f>
        <v/>
      </c>
      <c r="CL589" s="6" t="str">
        <f>IF($W589=CL$4,MAX(CL$1:CL588)+1,"")</f>
        <v/>
      </c>
      <c r="CM589" s="6" t="str">
        <f>IF($W589=CM$4,MAX(CM$1:CM588)+1,"")</f>
        <v/>
      </c>
      <c r="CN589" s="6" t="str">
        <f>IF($W589=CN$4,MAX(CN$1:CN588)+1,"")</f>
        <v/>
      </c>
      <c r="CO589" s="6" t="str">
        <f>IF($W589=CO$4,MAX(CO$1:CO588)+1,"")</f>
        <v/>
      </c>
      <c r="CP589" s="6" t="str">
        <f>IF($W589=CP$4,MAX(CP$1:CP588)+1,"")</f>
        <v/>
      </c>
      <c r="CQ589" s="6" t="str">
        <f>IF($W589=CQ$4,MAX(CQ$1:CQ588)+1,"")</f>
        <v/>
      </c>
      <c r="CR589" s="6" t="str">
        <f>IF($W589=CR$4,MAX(CR$1:CR588)+1,"")</f>
        <v/>
      </c>
      <c r="CS589" s="6" t="str">
        <f>IF($W589=CS$4,MAX(CS$1:CS588)+1,"")</f>
        <v/>
      </c>
      <c r="CT589" s="5">
        <f t="shared" si="140"/>
        <v>12</v>
      </c>
      <c r="CU589" s="6" t="str">
        <f t="shared" si="141"/>
        <v>1709901817821</v>
      </c>
      <c r="CV589" s="5" t="str">
        <f t="shared" si="142"/>
        <v>นางสาว</v>
      </c>
      <c r="CW589" s="5" t="str" cm="1">
        <f t="array" ref="CW589">RIGHT(F589,MIN(LEN(SUBSTITUTE(F589,รายชื่อนักเรียนแยกห้อง!$AD$5:$AD$8,""))))</f>
        <v xml:space="preserve">เอมมิกา </v>
      </c>
      <c r="CX589" s="6" t="str">
        <f t="shared" si="143"/>
        <v/>
      </c>
      <c r="CY589" s="6">
        <f t="shared" si="144"/>
        <v>0</v>
      </c>
      <c r="CZ589" s="5" t="str">
        <f t="shared" si="145"/>
        <v>มัธยมศึกษาปีที่ 4/3-</v>
      </c>
      <c r="DA589" s="5" t="str">
        <f t="shared" si="146"/>
        <v>มัธยมศึกษาปีที่ 4/3-0</v>
      </c>
      <c r="DB589" s="6" t="s">
        <v>2939</v>
      </c>
      <c r="DC589" s="6" t="str">
        <f>IF(DB589="วิทย์-คณิต (เตรียมวิศวะ)",MAX($DC$1:DC588)+1,"")</f>
        <v/>
      </c>
      <c r="DD589" s="6" t="str">
        <f>IF(DB589="วิทย์-คณิต (วิทยาศาสตร์สุขภาพ)",MAX($DD$1:DD588)+1,"")</f>
        <v/>
      </c>
      <c r="DE589" s="6">
        <f>IF(DB589="ศิลป์การจัดการธุรกิจการค้าสมัยใหม่",MAX($DE$1:DE588)+1,"")</f>
        <v>45</v>
      </c>
      <c r="DF589" s="6" t="str">
        <f>IF(DB589="ศิลป์ภาษาจีนเพื่อธุรกิจ 4.0",MAX($DF$1:DF588)+1,"")</f>
        <v/>
      </c>
      <c r="DG589" s="6" t="str">
        <f>IF(DB589="ศิลป์ภาษาอังกฤษเพื่อการสื่อสารธุรกิจ",MAX($DG$1:DG588)+1,"")</f>
        <v/>
      </c>
      <c r="DH589" s="6" t="str">
        <f>IF(DB589="นวัตกรรมการจัดการเกษตร",MAX($DH$1:DH588)+1,"")</f>
        <v/>
      </c>
      <c r="DI589" s="5">
        <f t="shared" si="147"/>
        <v>45</v>
      </c>
      <c r="DJ589" s="5" t="str">
        <f t="shared" si="148"/>
        <v>มัธยมศึกษาปีที่ 4/3-29</v>
      </c>
      <c r="DK589" s="5" t="str">
        <f t="shared" si="149"/>
        <v>ศิลป์การจัดการธุรกิจการค้าสมัยใหม่-45</v>
      </c>
      <c r="DL589" s="5" t="str">
        <f t="shared" si="150"/>
        <v>มัธยมศึกษาปีที่ 4</v>
      </c>
    </row>
    <row r="590" spans="1:116">
      <c r="A590" s="5" t="str">
        <f t="shared" si="136"/>
        <v>มัธยมศึกษาปีที่ 4/3-30</v>
      </c>
      <c r="B590" s="5" t="str">
        <f t="shared" si="137"/>
        <v>ช68401-10</v>
      </c>
      <c r="C590" s="5" t="str">
        <f t="shared" si="138"/>
        <v>ศิลป์ภาษาจีนเพื่อธุรกิจ 4.0-14</v>
      </c>
      <c r="D590" s="8">
        <v>30</v>
      </c>
      <c r="E590" s="9" t="s">
        <v>1303</v>
      </c>
      <c r="F590" s="3" t="s">
        <v>2368</v>
      </c>
      <c r="G590" s="3" t="s">
        <v>1304</v>
      </c>
      <c r="H590" s="11">
        <v>1</v>
      </c>
      <c r="I590" s="11">
        <v>7</v>
      </c>
      <c r="J590" s="11">
        <v>5</v>
      </c>
      <c r="K590" s="11">
        <v>9</v>
      </c>
      <c r="L590" s="11">
        <v>9</v>
      </c>
      <c r="M590" s="11">
        <v>0</v>
      </c>
      <c r="N590" s="11">
        <v>0</v>
      </c>
      <c r="O590" s="11">
        <v>5</v>
      </c>
      <c r="P590" s="11">
        <v>2</v>
      </c>
      <c r="Q590" s="11">
        <v>3</v>
      </c>
      <c r="R590" s="11">
        <v>9</v>
      </c>
      <c r="S590" s="11">
        <v>0</v>
      </c>
      <c r="T590" s="11">
        <v>5</v>
      </c>
      <c r="U590" s="11" t="s">
        <v>311</v>
      </c>
      <c r="W590" s="6" t="str">
        <f>IF(X590="","",IF(X590=รายชื่อชมรม!$B$33,รายชื่อชมรม!$A$33,IF(X590=รายชื่อชมรม!$B$34,รายชื่อชมรม!$A$34,IF(X590=รายชื่อชมรม!$B$35,รายชื่อชมรม!$A$35,IF(X590=รายชื่อชมรม!$B$36,รายชื่อชมรม!$A$36,IF(X590=รายชื่อชมรม!$B$37,รายชื่อชมรม!$A$37,IF(X590=รายชื่อชมรม!$B$38,รายชื่อชมรม!$A$38,IF(X590=รายชื่อชมรม!$B$39,รายชื่อชมรม!$A$39,IF(X590=รายชื่อชมรม!$B$40,รายชื่อชมรม!$A$40,IF(X590=รายชื่อชมรม!$B$41,รายชื่อชมรม!$A$41,IF(X590=รายชื่อชมรม!$B$42,รายชื่อชมรม!$A$42,"-")))))))))))</f>
        <v>ช68401</v>
      </c>
      <c r="X590" s="6" t="s">
        <v>2327</v>
      </c>
      <c r="Y590" s="6" t="str">
        <f>IF(W590=0,"",IF(W590="-","",IF(W590="","",VLOOKUP(W590,รายชื่อชมรม!$A$3:$F$83,3,FALSE))))</f>
        <v>นางสาวศิลป์ศุภา  คุสินธุ์</v>
      </c>
      <c r="Z590" s="6" t="str">
        <f>IF(Y590=$Z$4,MAX(Z$1:$Z589)+1,"")</f>
        <v/>
      </c>
      <c r="AA590" s="6" t="str">
        <f>IF($Y590=AA$4,MAX(AA$1:AA589)+1,"")</f>
        <v/>
      </c>
      <c r="AB590" s="6" t="str">
        <f>IF($Y590=AB$4,MAX(AB$1:AB589)+1,"")</f>
        <v/>
      </c>
      <c r="AC590" s="6" t="str">
        <f>IF($Y590=AC$4,MAX(AC$1:AC589)+1,"")</f>
        <v/>
      </c>
      <c r="AD590" s="6" t="str">
        <f>IF($Y590=AD$4,MAX(AD$1:AD589)+1,"")</f>
        <v/>
      </c>
      <c r="AE590" s="6" t="str">
        <f>IF($Y590=AE$4,MAX(AE$1:AE589)+1,"")</f>
        <v/>
      </c>
      <c r="AF590" s="6" t="str">
        <f>IF($Y590=AF$4,MAX(AF$1:AF589)+1,"")</f>
        <v/>
      </c>
      <c r="AG590" s="6" t="str">
        <f>IF($Y590=AG$4,MAX(AG$1:AG589)+1,"")</f>
        <v/>
      </c>
      <c r="AH590" s="6" t="str">
        <f>IF($Y590=AH$4,MAX(AH$1:AH589)+1,"")</f>
        <v/>
      </c>
      <c r="AI590" s="5">
        <f t="shared" si="139"/>
        <v>0</v>
      </c>
      <c r="AK590" s="6" t="str">
        <f>IF($W590=AK$4,MAX(AK$1:AK589)+1,"")</f>
        <v/>
      </c>
      <c r="AL590" s="6" t="str">
        <f>IF($W590=AL$4,MAX(AL$1:AL589)+1,"")</f>
        <v/>
      </c>
      <c r="AM590" s="6" t="str">
        <f>IF($W590=AM$4,MAX(AM$1:AM589)+1,"")</f>
        <v/>
      </c>
      <c r="AN590" s="6" t="str">
        <f>IF($W590=AN$4,MAX(AN$1:AN589)+1,"")</f>
        <v/>
      </c>
      <c r="AO590" s="6" t="str">
        <f>IF($W590=AO$4,MAX(AO$1:AO589)+1,"")</f>
        <v/>
      </c>
      <c r="AP590" s="6" t="str">
        <f>IF($W590=AP$4,MAX(AP$1:AP589)+1,"")</f>
        <v/>
      </c>
      <c r="AQ590" s="6" t="str">
        <f>IF($W590=AQ$4,MAX(AQ$1:AQ589)+1,"")</f>
        <v/>
      </c>
      <c r="AR590" s="6" t="str">
        <f>IF($W590=AR$4,MAX(AR$1:AR589)+1,"")</f>
        <v/>
      </c>
      <c r="AS590" s="6" t="str">
        <f>IF($W590=AS$4,MAX(AS$1:AS589)+1,"")</f>
        <v/>
      </c>
      <c r="AT590" s="6" t="str">
        <f>IF($W590=AT$4,MAX(AT$1:AT589)+1,"")</f>
        <v/>
      </c>
      <c r="AU590" s="6" t="str">
        <f>IF($W590=AU$4,MAX(AU$1:AU589)+1,"")</f>
        <v/>
      </c>
      <c r="AV590" s="6" t="str">
        <f>IF($W590=AV$4,MAX(AV$1:AV589)+1,"")</f>
        <v/>
      </c>
      <c r="AW590" s="6" t="str">
        <f>IF($W590=AW$4,MAX(AW$1:AW589)+1,"")</f>
        <v/>
      </c>
      <c r="AX590" s="6" t="str">
        <f>IF($W590=AX$4,MAX(AX$1:AX589)+1,"")</f>
        <v/>
      </c>
      <c r="AY590" s="6" t="str">
        <f>IF($W590=AY$4,MAX(AY$1:AY589)+1,"")</f>
        <v/>
      </c>
      <c r="AZ590" s="6" t="str">
        <f>IF($W590=AZ$4,MAX(AZ$1:AZ589)+1,"")</f>
        <v/>
      </c>
      <c r="BA590" s="6" t="str">
        <f>IF($W590=BA$4,MAX(BA$1:BA589)+1,"")</f>
        <v/>
      </c>
      <c r="BB590" s="6" t="str">
        <f>IF($W590=BB$4,MAX(BB$1:BB589)+1,"")</f>
        <v/>
      </c>
      <c r="BC590" s="6" t="str">
        <f>IF($W590=BC$4,MAX(BC$1:BC589)+1,"")</f>
        <v/>
      </c>
      <c r="BD590" s="6" t="str">
        <f>IF($W590=BD$4,MAX(BD$1:BD589)+1,"")</f>
        <v/>
      </c>
      <c r="BE590" s="6" t="str">
        <f>IF($W590=BE$4,MAX(BE$1:BE589)+1,"")</f>
        <v/>
      </c>
      <c r="BF590" s="6" t="str">
        <f>IF($W590=BF$4,MAX(BF$1:BF589)+1,"")</f>
        <v/>
      </c>
      <c r="BG590" s="6" t="str">
        <f>IF($W590=BG$4,MAX(BG$1:BG589)+1,"")</f>
        <v/>
      </c>
      <c r="BH590" s="6" t="str">
        <f>IF($W590=BH$4,MAX(BH$1:BH589)+1,"")</f>
        <v/>
      </c>
      <c r="BI590" s="6" t="str">
        <f>IF($W590=BI$4,MAX(BI$1:BI589)+1,"")</f>
        <v/>
      </c>
      <c r="BJ590" s="6" t="str">
        <f>IF($W590=BJ$4,MAX(BJ$1:BJ589)+1,"")</f>
        <v/>
      </c>
      <c r="BK590" s="6" t="str">
        <f>IF($W590=BK$4,MAX(BK$1:BK589)+1,"")</f>
        <v/>
      </c>
      <c r="BL590" s="6" t="str">
        <f>IF($W590=BL$4,MAX(BL$1:BL589)+1,"")</f>
        <v/>
      </c>
      <c r="BM590" s="6" t="str">
        <f>IF($W590=BM$4,MAX(BM$1:BM589)+1,"")</f>
        <v/>
      </c>
      <c r="BN590" s="6" t="str">
        <f>IF($W590=BN$4,MAX(BN$1:BN589)+1,"")</f>
        <v/>
      </c>
      <c r="BO590" s="6" t="str">
        <f>IF($W590=BO$4,MAX(BO$1:BO589)+1,"")</f>
        <v/>
      </c>
      <c r="BP590" s="6">
        <f>IF($W590=BP$4,MAX(BP$1:BP589)+1,"")</f>
        <v>10</v>
      </c>
      <c r="BQ590" s="6" t="str">
        <f>IF($W590=BQ$4,MAX(BQ$1:BQ589)+1,"")</f>
        <v/>
      </c>
      <c r="BR590" s="6" t="str">
        <f>IF($W590=BR$4,MAX(BR$1:BR589)+1,"")</f>
        <v/>
      </c>
      <c r="BS590" s="6" t="str">
        <f>IF($W590=BS$4,MAX(BS$1:BS589)+1,"")</f>
        <v/>
      </c>
      <c r="BT590" s="6" t="str">
        <f>IF($W590=BT$4,MAX(BT$1:BT589)+1,"")</f>
        <v/>
      </c>
      <c r="BU590" s="6" t="str">
        <f>IF($W590=BU$4,MAX(BU$1:BU589)+1,"")</f>
        <v/>
      </c>
      <c r="BV590" s="6" t="str">
        <f>IF($W590=BV$4,MAX(BV$1:BV589)+1,"")</f>
        <v/>
      </c>
      <c r="BW590" s="6" t="str">
        <f>IF($W590=BW$4,MAX(BW$1:BW589)+1,"")</f>
        <v/>
      </c>
      <c r="BX590" s="6" t="str">
        <f>IF($W590=BX$4,MAX(BX$1:BX589)+1,"")</f>
        <v/>
      </c>
      <c r="BY590" s="6" t="str">
        <f>IF($W590=BY$4,MAX(BY$1:BY589)+1,"")</f>
        <v/>
      </c>
      <c r="BZ590" s="6" t="str">
        <f>IF($W590=BZ$4,MAX(BZ$1:BZ589)+1,"")</f>
        <v/>
      </c>
      <c r="CA590" s="6" t="str">
        <f>IF($W590=CA$4,MAX(CA$1:CA589)+1,"")</f>
        <v/>
      </c>
      <c r="CB590" s="6" t="str">
        <f>IF($W590=CB$4,MAX(CB$1:CB589)+1,"")</f>
        <v/>
      </c>
      <c r="CC590" s="6" t="str">
        <f>IF($W590=CC$4,MAX(CC$1:CC589)+1,"")</f>
        <v/>
      </c>
      <c r="CD590" s="6" t="str">
        <f>IF($W590=CD$4,MAX(CD$1:CD589)+1,"")</f>
        <v/>
      </c>
      <c r="CE590" s="6" t="str">
        <f>IF($W590=CE$4,MAX(CE$1:CE589)+1,"")</f>
        <v/>
      </c>
      <c r="CF590" s="6" t="str">
        <f>IF($W590=CF$4,MAX(CF$1:CF589)+1,"")</f>
        <v/>
      </c>
      <c r="CG590" s="6" t="str">
        <f>IF($W590=CG$4,MAX(CG$1:CG589)+1,"")</f>
        <v/>
      </c>
      <c r="CH590" s="6" t="str">
        <f>IF($W590=CH$4,MAX(CH$1:CH589)+1,"")</f>
        <v/>
      </c>
      <c r="CI590" s="6" t="str">
        <f>IF($W590=CI$4,MAX(CI$1:CI589)+1,"")</f>
        <v/>
      </c>
      <c r="CJ590" s="6" t="str">
        <f>IF($W590=CJ$4,MAX(CJ$1:CJ589)+1,"")</f>
        <v/>
      </c>
      <c r="CK590" s="6" t="str">
        <f>IF($W590=CK$4,MAX(CK$1:CK589)+1,"")</f>
        <v/>
      </c>
      <c r="CL590" s="6" t="str">
        <f>IF($W590=CL$4,MAX(CL$1:CL589)+1,"")</f>
        <v/>
      </c>
      <c r="CM590" s="6" t="str">
        <f>IF($W590=CM$4,MAX(CM$1:CM589)+1,"")</f>
        <v/>
      </c>
      <c r="CN590" s="6" t="str">
        <f>IF($W590=CN$4,MAX(CN$1:CN589)+1,"")</f>
        <v/>
      </c>
      <c r="CO590" s="6" t="str">
        <f>IF($W590=CO$4,MAX(CO$1:CO589)+1,"")</f>
        <v/>
      </c>
      <c r="CP590" s="6" t="str">
        <f>IF($W590=CP$4,MAX(CP$1:CP589)+1,"")</f>
        <v/>
      </c>
      <c r="CQ590" s="6" t="str">
        <f>IF($W590=CQ$4,MAX(CQ$1:CQ589)+1,"")</f>
        <v/>
      </c>
      <c r="CR590" s="6" t="str">
        <f>IF($W590=CR$4,MAX(CR$1:CR589)+1,"")</f>
        <v/>
      </c>
      <c r="CS590" s="6" t="str">
        <f>IF($W590=CS$4,MAX(CS$1:CS589)+1,"")</f>
        <v/>
      </c>
      <c r="CT590" s="5">
        <f t="shared" si="140"/>
        <v>10</v>
      </c>
      <c r="CU590" s="6" t="str">
        <f t="shared" si="141"/>
        <v>1759900523905</v>
      </c>
      <c r="CV590" s="5" t="str">
        <f t="shared" si="142"/>
        <v>นางสาว</v>
      </c>
      <c r="CW590" s="5" t="str" cm="1">
        <f t="array" ref="CW590">RIGHT(F590,MIN(LEN(SUBSTITUTE(F590,รายชื่อนักเรียนแยกห้อง!$AD$5:$AD$8,""))))</f>
        <v>วราลักษณ์</v>
      </c>
      <c r="CX590" s="6" t="str">
        <f t="shared" si="143"/>
        <v/>
      </c>
      <c r="CY590" s="6">
        <f t="shared" si="144"/>
        <v>0</v>
      </c>
      <c r="CZ590" s="5" t="str">
        <f t="shared" si="145"/>
        <v>มัธยมศึกษาปีที่ 4/3-</v>
      </c>
      <c r="DA590" s="5" t="str">
        <f t="shared" si="146"/>
        <v>มัธยมศึกษาปีที่ 4/3-0</v>
      </c>
      <c r="DB590" s="6" t="s">
        <v>2938</v>
      </c>
      <c r="DC590" s="6" t="str">
        <f>IF(DB590="วิทย์-คณิต (เตรียมวิศวะ)",MAX($DC$1:DC589)+1,"")</f>
        <v/>
      </c>
      <c r="DD590" s="6" t="str">
        <f>IF(DB590="วิทย์-คณิต (วิทยาศาสตร์สุขภาพ)",MAX($DD$1:DD589)+1,"")</f>
        <v/>
      </c>
      <c r="DE590" s="6" t="str">
        <f>IF(DB590="ศิลป์การจัดการธุรกิจการค้าสมัยใหม่",MAX($DE$1:DE589)+1,"")</f>
        <v/>
      </c>
      <c r="DF590" s="6">
        <f>IF(DB590="ศิลป์ภาษาจีนเพื่อธุรกิจ 4.0",MAX($DF$1:DF589)+1,"")</f>
        <v>14</v>
      </c>
      <c r="DG590" s="6" t="str">
        <f>IF(DB590="ศิลป์ภาษาอังกฤษเพื่อการสื่อสารธุรกิจ",MAX($DG$1:DG589)+1,"")</f>
        <v/>
      </c>
      <c r="DH590" s="6" t="str">
        <f>IF(DB590="นวัตกรรมการจัดการเกษตร",MAX($DH$1:DH589)+1,"")</f>
        <v/>
      </c>
      <c r="DI590" s="5">
        <f t="shared" si="147"/>
        <v>14</v>
      </c>
      <c r="DJ590" s="5" t="str">
        <f t="shared" si="148"/>
        <v>มัธยมศึกษาปีที่ 4/3-30</v>
      </c>
      <c r="DK590" s="5" t="str">
        <f t="shared" si="149"/>
        <v>ศิลป์ภาษาจีนเพื่อธุรกิจ 4.0-14</v>
      </c>
      <c r="DL590" s="5" t="str">
        <f t="shared" si="150"/>
        <v>มัธยมศึกษาปีที่ 4</v>
      </c>
    </row>
    <row r="591" spans="1:116">
      <c r="A591" s="5" t="str">
        <f t="shared" si="136"/>
        <v>มัธยมศึกษาปีที่ 4/3-31</v>
      </c>
      <c r="B591" s="5" t="str">
        <f t="shared" si="137"/>
        <v>ช68401-11</v>
      </c>
      <c r="C591" s="5" t="str">
        <f t="shared" si="138"/>
        <v>ศิลป์การจัดการธุรกิจการค้าสมัยใหม่-46</v>
      </c>
      <c r="D591" s="8">
        <v>31</v>
      </c>
      <c r="E591" s="9" t="s">
        <v>1307</v>
      </c>
      <c r="F591" s="3" t="s">
        <v>2246</v>
      </c>
      <c r="G591" s="3" t="s">
        <v>1308</v>
      </c>
      <c r="H591" s="11">
        <v>1</v>
      </c>
      <c r="I591" s="11">
        <v>7</v>
      </c>
      <c r="J591" s="11">
        <v>0</v>
      </c>
      <c r="K591" s="11">
        <v>9</v>
      </c>
      <c r="L591" s="11">
        <v>9</v>
      </c>
      <c r="M591" s="11">
        <v>0</v>
      </c>
      <c r="N591" s="11">
        <v>1</v>
      </c>
      <c r="O591" s="11">
        <v>7</v>
      </c>
      <c r="P591" s="11">
        <v>8</v>
      </c>
      <c r="Q591" s="11">
        <v>2</v>
      </c>
      <c r="R591" s="11">
        <v>6</v>
      </c>
      <c r="S591" s="11">
        <v>0</v>
      </c>
      <c r="T591" s="11">
        <v>2</v>
      </c>
      <c r="U591" s="11" t="s">
        <v>311</v>
      </c>
      <c r="W591" s="6" t="str">
        <f>IF(X591="","",IF(X591=รายชื่อชมรม!$B$33,รายชื่อชมรม!$A$33,IF(X591=รายชื่อชมรม!$B$34,รายชื่อชมรม!$A$34,IF(X591=รายชื่อชมรม!$B$35,รายชื่อชมรม!$A$35,IF(X591=รายชื่อชมรม!$B$36,รายชื่อชมรม!$A$36,IF(X591=รายชื่อชมรม!$B$37,รายชื่อชมรม!$A$37,IF(X591=รายชื่อชมรม!$B$38,รายชื่อชมรม!$A$38,IF(X591=รายชื่อชมรม!$B$39,รายชื่อชมรม!$A$39,IF(X591=รายชื่อชมรม!$B$40,รายชื่อชมรม!$A$40,IF(X591=รายชื่อชมรม!$B$41,รายชื่อชมรม!$A$41,IF(X591=รายชื่อชมรม!$B$42,รายชื่อชมรม!$A$42,"-")))))))))))</f>
        <v>ช68401</v>
      </c>
      <c r="X591" s="6" t="s">
        <v>2327</v>
      </c>
      <c r="Y591" s="6" t="str">
        <f>IF(W591=0,"",IF(W591="-","",IF(W591="","",VLOOKUP(W591,รายชื่อชมรม!$A$3:$F$83,3,FALSE))))</f>
        <v>นางสาวศิลป์ศุภา  คุสินธุ์</v>
      </c>
      <c r="Z591" s="6" t="str">
        <f>IF(Y591=$Z$4,MAX(Z$1:$Z590)+1,"")</f>
        <v/>
      </c>
      <c r="AA591" s="6" t="str">
        <f>IF($Y591=AA$4,MAX(AA$1:AA590)+1,"")</f>
        <v/>
      </c>
      <c r="AB591" s="6" t="str">
        <f>IF($Y591=AB$4,MAX(AB$1:AB590)+1,"")</f>
        <v/>
      </c>
      <c r="AC591" s="6" t="str">
        <f>IF($Y591=AC$4,MAX(AC$1:AC590)+1,"")</f>
        <v/>
      </c>
      <c r="AD591" s="6" t="str">
        <f>IF($Y591=AD$4,MAX(AD$1:AD590)+1,"")</f>
        <v/>
      </c>
      <c r="AE591" s="6" t="str">
        <f>IF($Y591=AE$4,MAX(AE$1:AE590)+1,"")</f>
        <v/>
      </c>
      <c r="AF591" s="6" t="str">
        <f>IF($Y591=AF$4,MAX(AF$1:AF590)+1,"")</f>
        <v/>
      </c>
      <c r="AG591" s="6" t="str">
        <f>IF($Y591=AG$4,MAX(AG$1:AG590)+1,"")</f>
        <v/>
      </c>
      <c r="AH591" s="6" t="str">
        <f>IF($Y591=AH$4,MAX(AH$1:AH590)+1,"")</f>
        <v/>
      </c>
      <c r="AI591" s="5">
        <f t="shared" si="139"/>
        <v>0</v>
      </c>
      <c r="AK591" s="6" t="str">
        <f>IF($W591=AK$4,MAX(AK$1:AK590)+1,"")</f>
        <v/>
      </c>
      <c r="AL591" s="6" t="str">
        <f>IF($W591=AL$4,MAX(AL$1:AL590)+1,"")</f>
        <v/>
      </c>
      <c r="AM591" s="6" t="str">
        <f>IF($W591=AM$4,MAX(AM$1:AM590)+1,"")</f>
        <v/>
      </c>
      <c r="AN591" s="6" t="str">
        <f>IF($W591=AN$4,MAX(AN$1:AN590)+1,"")</f>
        <v/>
      </c>
      <c r="AO591" s="6" t="str">
        <f>IF($W591=AO$4,MAX(AO$1:AO590)+1,"")</f>
        <v/>
      </c>
      <c r="AP591" s="6" t="str">
        <f>IF($W591=AP$4,MAX(AP$1:AP590)+1,"")</f>
        <v/>
      </c>
      <c r="AQ591" s="6" t="str">
        <f>IF($W591=AQ$4,MAX(AQ$1:AQ590)+1,"")</f>
        <v/>
      </c>
      <c r="AR591" s="6" t="str">
        <f>IF($W591=AR$4,MAX(AR$1:AR590)+1,"")</f>
        <v/>
      </c>
      <c r="AS591" s="6" t="str">
        <f>IF($W591=AS$4,MAX(AS$1:AS590)+1,"")</f>
        <v/>
      </c>
      <c r="AT591" s="6" t="str">
        <f>IF($W591=AT$4,MAX(AT$1:AT590)+1,"")</f>
        <v/>
      </c>
      <c r="AU591" s="6" t="str">
        <f>IF($W591=AU$4,MAX(AU$1:AU590)+1,"")</f>
        <v/>
      </c>
      <c r="AV591" s="6" t="str">
        <f>IF($W591=AV$4,MAX(AV$1:AV590)+1,"")</f>
        <v/>
      </c>
      <c r="AW591" s="6" t="str">
        <f>IF($W591=AW$4,MAX(AW$1:AW590)+1,"")</f>
        <v/>
      </c>
      <c r="AX591" s="6" t="str">
        <f>IF($W591=AX$4,MAX(AX$1:AX590)+1,"")</f>
        <v/>
      </c>
      <c r="AY591" s="6" t="str">
        <f>IF($W591=AY$4,MAX(AY$1:AY590)+1,"")</f>
        <v/>
      </c>
      <c r="AZ591" s="6" t="str">
        <f>IF($W591=AZ$4,MAX(AZ$1:AZ590)+1,"")</f>
        <v/>
      </c>
      <c r="BA591" s="6" t="str">
        <f>IF($W591=BA$4,MAX(BA$1:BA590)+1,"")</f>
        <v/>
      </c>
      <c r="BB591" s="6" t="str">
        <f>IF($W591=BB$4,MAX(BB$1:BB590)+1,"")</f>
        <v/>
      </c>
      <c r="BC591" s="6" t="str">
        <f>IF($W591=BC$4,MAX(BC$1:BC590)+1,"")</f>
        <v/>
      </c>
      <c r="BD591" s="6" t="str">
        <f>IF($W591=BD$4,MAX(BD$1:BD590)+1,"")</f>
        <v/>
      </c>
      <c r="BE591" s="6" t="str">
        <f>IF($W591=BE$4,MAX(BE$1:BE590)+1,"")</f>
        <v/>
      </c>
      <c r="BF591" s="6" t="str">
        <f>IF($W591=BF$4,MAX(BF$1:BF590)+1,"")</f>
        <v/>
      </c>
      <c r="BG591" s="6" t="str">
        <f>IF($W591=BG$4,MAX(BG$1:BG590)+1,"")</f>
        <v/>
      </c>
      <c r="BH591" s="6" t="str">
        <f>IF($W591=BH$4,MAX(BH$1:BH590)+1,"")</f>
        <v/>
      </c>
      <c r="BI591" s="6" t="str">
        <f>IF($W591=BI$4,MAX(BI$1:BI590)+1,"")</f>
        <v/>
      </c>
      <c r="BJ591" s="6" t="str">
        <f>IF($W591=BJ$4,MAX(BJ$1:BJ590)+1,"")</f>
        <v/>
      </c>
      <c r="BK591" s="6" t="str">
        <f>IF($W591=BK$4,MAX(BK$1:BK590)+1,"")</f>
        <v/>
      </c>
      <c r="BL591" s="6" t="str">
        <f>IF($W591=BL$4,MAX(BL$1:BL590)+1,"")</f>
        <v/>
      </c>
      <c r="BM591" s="6" t="str">
        <f>IF($W591=BM$4,MAX(BM$1:BM590)+1,"")</f>
        <v/>
      </c>
      <c r="BN591" s="6" t="str">
        <f>IF($W591=BN$4,MAX(BN$1:BN590)+1,"")</f>
        <v/>
      </c>
      <c r="BO591" s="6" t="str">
        <f>IF($W591=BO$4,MAX(BO$1:BO590)+1,"")</f>
        <v/>
      </c>
      <c r="BP591" s="6">
        <f>IF($W591=BP$4,MAX(BP$1:BP590)+1,"")</f>
        <v>11</v>
      </c>
      <c r="BQ591" s="6" t="str">
        <f>IF($W591=BQ$4,MAX(BQ$1:BQ590)+1,"")</f>
        <v/>
      </c>
      <c r="BR591" s="6" t="str">
        <f>IF($W591=BR$4,MAX(BR$1:BR590)+1,"")</f>
        <v/>
      </c>
      <c r="BS591" s="6" t="str">
        <f>IF($W591=BS$4,MAX(BS$1:BS590)+1,"")</f>
        <v/>
      </c>
      <c r="BT591" s="6" t="str">
        <f>IF($W591=BT$4,MAX(BT$1:BT590)+1,"")</f>
        <v/>
      </c>
      <c r="BU591" s="6" t="str">
        <f>IF($W591=BU$4,MAX(BU$1:BU590)+1,"")</f>
        <v/>
      </c>
      <c r="BV591" s="6" t="str">
        <f>IF($W591=BV$4,MAX(BV$1:BV590)+1,"")</f>
        <v/>
      </c>
      <c r="BW591" s="6" t="str">
        <f>IF($W591=BW$4,MAX(BW$1:BW590)+1,"")</f>
        <v/>
      </c>
      <c r="BX591" s="6" t="str">
        <f>IF($W591=BX$4,MAX(BX$1:BX590)+1,"")</f>
        <v/>
      </c>
      <c r="BY591" s="6" t="str">
        <f>IF($W591=BY$4,MAX(BY$1:BY590)+1,"")</f>
        <v/>
      </c>
      <c r="BZ591" s="6" t="str">
        <f>IF($W591=BZ$4,MAX(BZ$1:BZ590)+1,"")</f>
        <v/>
      </c>
      <c r="CA591" s="6" t="str">
        <f>IF($W591=CA$4,MAX(CA$1:CA590)+1,"")</f>
        <v/>
      </c>
      <c r="CB591" s="6" t="str">
        <f>IF($W591=CB$4,MAX(CB$1:CB590)+1,"")</f>
        <v/>
      </c>
      <c r="CC591" s="6" t="str">
        <f>IF($W591=CC$4,MAX(CC$1:CC590)+1,"")</f>
        <v/>
      </c>
      <c r="CD591" s="6" t="str">
        <f>IF($W591=CD$4,MAX(CD$1:CD590)+1,"")</f>
        <v/>
      </c>
      <c r="CE591" s="6" t="str">
        <f>IF($W591=CE$4,MAX(CE$1:CE590)+1,"")</f>
        <v/>
      </c>
      <c r="CF591" s="6" t="str">
        <f>IF($W591=CF$4,MAX(CF$1:CF590)+1,"")</f>
        <v/>
      </c>
      <c r="CG591" s="6" t="str">
        <f>IF($W591=CG$4,MAX(CG$1:CG590)+1,"")</f>
        <v/>
      </c>
      <c r="CH591" s="6" t="str">
        <f>IF($W591=CH$4,MAX(CH$1:CH590)+1,"")</f>
        <v/>
      </c>
      <c r="CI591" s="6" t="str">
        <f>IF($W591=CI$4,MAX(CI$1:CI590)+1,"")</f>
        <v/>
      </c>
      <c r="CJ591" s="6" t="str">
        <f>IF($W591=CJ$4,MAX(CJ$1:CJ590)+1,"")</f>
        <v/>
      </c>
      <c r="CK591" s="6" t="str">
        <f>IF($W591=CK$4,MAX(CK$1:CK590)+1,"")</f>
        <v/>
      </c>
      <c r="CL591" s="6" t="str">
        <f>IF($W591=CL$4,MAX(CL$1:CL590)+1,"")</f>
        <v/>
      </c>
      <c r="CM591" s="6" t="str">
        <f>IF($W591=CM$4,MAX(CM$1:CM590)+1,"")</f>
        <v/>
      </c>
      <c r="CN591" s="6" t="str">
        <f>IF($W591=CN$4,MAX(CN$1:CN590)+1,"")</f>
        <v/>
      </c>
      <c r="CO591" s="6" t="str">
        <f>IF($W591=CO$4,MAX(CO$1:CO590)+1,"")</f>
        <v/>
      </c>
      <c r="CP591" s="6" t="str">
        <f>IF($W591=CP$4,MAX(CP$1:CP590)+1,"")</f>
        <v/>
      </c>
      <c r="CQ591" s="6" t="str">
        <f>IF($W591=CQ$4,MAX(CQ$1:CQ590)+1,"")</f>
        <v/>
      </c>
      <c r="CR591" s="6" t="str">
        <f>IF($W591=CR$4,MAX(CR$1:CR590)+1,"")</f>
        <v/>
      </c>
      <c r="CS591" s="6" t="str">
        <f>IF($W591=CS$4,MAX(CS$1:CS590)+1,"")</f>
        <v/>
      </c>
      <c r="CT591" s="5">
        <f t="shared" si="140"/>
        <v>11</v>
      </c>
      <c r="CU591" s="6" t="str">
        <f t="shared" si="141"/>
        <v>1709901782602</v>
      </c>
      <c r="CV591" s="5" t="str">
        <f t="shared" si="142"/>
        <v>นางสาว</v>
      </c>
      <c r="CW591" s="5" t="str" cm="1">
        <f t="array" ref="CW591">RIGHT(F591,MIN(LEN(SUBSTITUTE(F591,รายชื่อนักเรียนแยกห้อง!$AD$5:$AD$8,""))))</f>
        <v>พิมพ์นารา</v>
      </c>
      <c r="CX591" s="6" t="str">
        <f t="shared" si="143"/>
        <v/>
      </c>
      <c r="CY591" s="6">
        <f t="shared" si="144"/>
        <v>0</v>
      </c>
      <c r="CZ591" s="5" t="str">
        <f t="shared" si="145"/>
        <v>มัธยมศึกษาปีที่ 4/3-</v>
      </c>
      <c r="DA591" s="5" t="str">
        <f t="shared" si="146"/>
        <v>มัธยมศึกษาปีที่ 4/3-0</v>
      </c>
      <c r="DB591" s="6" t="s">
        <v>2939</v>
      </c>
      <c r="DC591" s="6" t="str">
        <f>IF(DB591="วิทย์-คณิต (เตรียมวิศวะ)",MAX($DC$1:DC590)+1,"")</f>
        <v/>
      </c>
      <c r="DD591" s="6" t="str">
        <f>IF(DB591="วิทย์-คณิต (วิทยาศาสตร์สุขภาพ)",MAX($DD$1:DD590)+1,"")</f>
        <v/>
      </c>
      <c r="DE591" s="6">
        <f>IF(DB591="ศิลป์การจัดการธุรกิจการค้าสมัยใหม่",MAX($DE$1:DE590)+1,"")</f>
        <v>46</v>
      </c>
      <c r="DF591" s="6" t="str">
        <f>IF(DB591="ศิลป์ภาษาจีนเพื่อธุรกิจ 4.0",MAX($DF$1:DF590)+1,"")</f>
        <v/>
      </c>
      <c r="DG591" s="6" t="str">
        <f>IF(DB591="ศิลป์ภาษาอังกฤษเพื่อการสื่อสารธุรกิจ",MAX($DG$1:DG590)+1,"")</f>
        <v/>
      </c>
      <c r="DH591" s="6" t="str">
        <f>IF(DB591="นวัตกรรมการจัดการเกษตร",MAX($DH$1:DH590)+1,"")</f>
        <v/>
      </c>
      <c r="DI591" s="5">
        <f t="shared" si="147"/>
        <v>46</v>
      </c>
      <c r="DJ591" s="5" t="str">
        <f t="shared" si="148"/>
        <v>มัธยมศึกษาปีที่ 4/3-31</v>
      </c>
      <c r="DK591" s="5" t="str">
        <f t="shared" si="149"/>
        <v>ศิลป์การจัดการธุรกิจการค้าสมัยใหม่-46</v>
      </c>
      <c r="DL591" s="5" t="str">
        <f t="shared" si="150"/>
        <v>มัธยมศึกษาปีที่ 4</v>
      </c>
    </row>
    <row r="592" spans="1:116">
      <c r="A592" s="5" t="str">
        <f t="shared" si="136"/>
        <v>มัธยมศึกษาปีที่ 4/3-32</v>
      </c>
      <c r="B592" s="5" t="str">
        <f t="shared" si="137"/>
        <v>ช68401-12</v>
      </c>
      <c r="C592" s="5" t="str">
        <f t="shared" si="138"/>
        <v>ศิลป์การจัดการธุรกิจการค้าสมัยใหม่-47</v>
      </c>
      <c r="D592" s="8">
        <v>32</v>
      </c>
      <c r="E592" s="9" t="s">
        <v>1309</v>
      </c>
      <c r="F592" s="3" t="s">
        <v>2146</v>
      </c>
      <c r="G592" s="3" t="s">
        <v>1277</v>
      </c>
      <c r="H592" s="11">
        <v>1</v>
      </c>
      <c r="I592" s="11">
        <v>7</v>
      </c>
      <c r="J592" s="11">
        <v>0</v>
      </c>
      <c r="K592" s="11">
        <v>9</v>
      </c>
      <c r="L592" s="11">
        <v>9</v>
      </c>
      <c r="M592" s="11">
        <v>0</v>
      </c>
      <c r="N592" s="11">
        <v>1</v>
      </c>
      <c r="O592" s="11">
        <v>7</v>
      </c>
      <c r="P592" s="11">
        <v>8</v>
      </c>
      <c r="Q592" s="11">
        <v>9</v>
      </c>
      <c r="R592" s="11">
        <v>5</v>
      </c>
      <c r="S592" s="11">
        <v>4</v>
      </c>
      <c r="T592" s="11">
        <v>2</v>
      </c>
      <c r="U592" s="11" t="s">
        <v>311</v>
      </c>
      <c r="W592" s="6" t="str">
        <f>IF(X592="","",IF(X592=รายชื่อชมรม!$B$33,รายชื่อชมรม!$A$33,IF(X592=รายชื่อชมรม!$B$34,รายชื่อชมรม!$A$34,IF(X592=รายชื่อชมรม!$B$35,รายชื่อชมรม!$A$35,IF(X592=รายชื่อชมรม!$B$36,รายชื่อชมรม!$A$36,IF(X592=รายชื่อชมรม!$B$37,รายชื่อชมรม!$A$37,IF(X592=รายชื่อชมรม!$B$38,รายชื่อชมรม!$A$38,IF(X592=รายชื่อชมรม!$B$39,รายชื่อชมรม!$A$39,IF(X592=รายชื่อชมรม!$B$40,รายชื่อชมรม!$A$40,IF(X592=รายชื่อชมรม!$B$41,รายชื่อชมรม!$A$41,IF(X592=รายชื่อชมรม!$B$42,รายชื่อชมรม!$A$42,"-")))))))))))</f>
        <v>ช68401</v>
      </c>
      <c r="X592" s="6" t="s">
        <v>2327</v>
      </c>
      <c r="Y592" s="6" t="str">
        <f>IF(W592=0,"",IF(W592="-","",IF(W592="","",VLOOKUP(W592,รายชื่อชมรม!$A$3:$F$83,3,FALSE))))</f>
        <v>นางสาวศิลป์ศุภา  คุสินธุ์</v>
      </c>
      <c r="Z592" s="6" t="str">
        <f>IF(Y592=$Z$4,MAX(Z$1:$Z591)+1,"")</f>
        <v/>
      </c>
      <c r="AA592" s="6" t="str">
        <f>IF($Y592=AA$4,MAX(AA$1:AA591)+1,"")</f>
        <v/>
      </c>
      <c r="AB592" s="6" t="str">
        <f>IF($Y592=AB$4,MAX(AB$1:AB591)+1,"")</f>
        <v/>
      </c>
      <c r="AC592" s="6" t="str">
        <f>IF($Y592=AC$4,MAX(AC$1:AC591)+1,"")</f>
        <v/>
      </c>
      <c r="AD592" s="6" t="str">
        <f>IF($Y592=AD$4,MAX(AD$1:AD591)+1,"")</f>
        <v/>
      </c>
      <c r="AE592" s="6" t="str">
        <f>IF($Y592=AE$4,MAX(AE$1:AE591)+1,"")</f>
        <v/>
      </c>
      <c r="AF592" s="6" t="str">
        <f>IF($Y592=AF$4,MAX(AF$1:AF591)+1,"")</f>
        <v/>
      </c>
      <c r="AG592" s="6" t="str">
        <f>IF($Y592=AG$4,MAX(AG$1:AG591)+1,"")</f>
        <v/>
      </c>
      <c r="AH592" s="6" t="str">
        <f>IF($Y592=AH$4,MAX(AH$1:AH591)+1,"")</f>
        <v/>
      </c>
      <c r="AI592" s="5">
        <f t="shared" si="139"/>
        <v>0</v>
      </c>
      <c r="AK592" s="6" t="str">
        <f>IF($W592=AK$4,MAX(AK$1:AK591)+1,"")</f>
        <v/>
      </c>
      <c r="AL592" s="6" t="str">
        <f>IF($W592=AL$4,MAX(AL$1:AL591)+1,"")</f>
        <v/>
      </c>
      <c r="AM592" s="6" t="str">
        <f>IF($W592=AM$4,MAX(AM$1:AM591)+1,"")</f>
        <v/>
      </c>
      <c r="AN592" s="6" t="str">
        <f>IF($W592=AN$4,MAX(AN$1:AN591)+1,"")</f>
        <v/>
      </c>
      <c r="AO592" s="6" t="str">
        <f>IF($W592=AO$4,MAX(AO$1:AO591)+1,"")</f>
        <v/>
      </c>
      <c r="AP592" s="6" t="str">
        <f>IF($W592=AP$4,MAX(AP$1:AP591)+1,"")</f>
        <v/>
      </c>
      <c r="AQ592" s="6" t="str">
        <f>IF($W592=AQ$4,MAX(AQ$1:AQ591)+1,"")</f>
        <v/>
      </c>
      <c r="AR592" s="6" t="str">
        <f>IF($W592=AR$4,MAX(AR$1:AR591)+1,"")</f>
        <v/>
      </c>
      <c r="AS592" s="6" t="str">
        <f>IF($W592=AS$4,MAX(AS$1:AS591)+1,"")</f>
        <v/>
      </c>
      <c r="AT592" s="6" t="str">
        <f>IF($W592=AT$4,MAX(AT$1:AT591)+1,"")</f>
        <v/>
      </c>
      <c r="AU592" s="6" t="str">
        <f>IF($W592=AU$4,MAX(AU$1:AU591)+1,"")</f>
        <v/>
      </c>
      <c r="AV592" s="6" t="str">
        <f>IF($W592=AV$4,MAX(AV$1:AV591)+1,"")</f>
        <v/>
      </c>
      <c r="AW592" s="6" t="str">
        <f>IF($W592=AW$4,MAX(AW$1:AW591)+1,"")</f>
        <v/>
      </c>
      <c r="AX592" s="6" t="str">
        <f>IF($W592=AX$4,MAX(AX$1:AX591)+1,"")</f>
        <v/>
      </c>
      <c r="AY592" s="6" t="str">
        <f>IF($W592=AY$4,MAX(AY$1:AY591)+1,"")</f>
        <v/>
      </c>
      <c r="AZ592" s="6" t="str">
        <f>IF($W592=AZ$4,MAX(AZ$1:AZ591)+1,"")</f>
        <v/>
      </c>
      <c r="BA592" s="6" t="str">
        <f>IF($W592=BA$4,MAX(BA$1:BA591)+1,"")</f>
        <v/>
      </c>
      <c r="BB592" s="6" t="str">
        <f>IF($W592=BB$4,MAX(BB$1:BB591)+1,"")</f>
        <v/>
      </c>
      <c r="BC592" s="6" t="str">
        <f>IF($W592=BC$4,MAX(BC$1:BC591)+1,"")</f>
        <v/>
      </c>
      <c r="BD592" s="6" t="str">
        <f>IF($W592=BD$4,MAX(BD$1:BD591)+1,"")</f>
        <v/>
      </c>
      <c r="BE592" s="6" t="str">
        <f>IF($W592=BE$4,MAX(BE$1:BE591)+1,"")</f>
        <v/>
      </c>
      <c r="BF592" s="6" t="str">
        <f>IF($W592=BF$4,MAX(BF$1:BF591)+1,"")</f>
        <v/>
      </c>
      <c r="BG592" s="6" t="str">
        <f>IF($W592=BG$4,MAX(BG$1:BG591)+1,"")</f>
        <v/>
      </c>
      <c r="BH592" s="6" t="str">
        <f>IF($W592=BH$4,MAX(BH$1:BH591)+1,"")</f>
        <v/>
      </c>
      <c r="BI592" s="6" t="str">
        <f>IF($W592=BI$4,MAX(BI$1:BI591)+1,"")</f>
        <v/>
      </c>
      <c r="BJ592" s="6" t="str">
        <f>IF($W592=BJ$4,MAX(BJ$1:BJ591)+1,"")</f>
        <v/>
      </c>
      <c r="BK592" s="6" t="str">
        <f>IF($W592=BK$4,MAX(BK$1:BK591)+1,"")</f>
        <v/>
      </c>
      <c r="BL592" s="6" t="str">
        <f>IF($W592=BL$4,MAX(BL$1:BL591)+1,"")</f>
        <v/>
      </c>
      <c r="BM592" s="6" t="str">
        <f>IF($W592=BM$4,MAX(BM$1:BM591)+1,"")</f>
        <v/>
      </c>
      <c r="BN592" s="6" t="str">
        <f>IF($W592=BN$4,MAX(BN$1:BN591)+1,"")</f>
        <v/>
      </c>
      <c r="BO592" s="6" t="str">
        <f>IF($W592=BO$4,MAX(BO$1:BO591)+1,"")</f>
        <v/>
      </c>
      <c r="BP592" s="6">
        <f>IF($W592=BP$4,MAX(BP$1:BP591)+1,"")</f>
        <v>12</v>
      </c>
      <c r="BQ592" s="6" t="str">
        <f>IF($W592=BQ$4,MAX(BQ$1:BQ591)+1,"")</f>
        <v/>
      </c>
      <c r="BR592" s="6" t="str">
        <f>IF($W592=BR$4,MAX(BR$1:BR591)+1,"")</f>
        <v/>
      </c>
      <c r="BS592" s="6" t="str">
        <f>IF($W592=BS$4,MAX(BS$1:BS591)+1,"")</f>
        <v/>
      </c>
      <c r="BT592" s="6" t="str">
        <f>IF($W592=BT$4,MAX(BT$1:BT591)+1,"")</f>
        <v/>
      </c>
      <c r="BU592" s="6" t="str">
        <f>IF($W592=BU$4,MAX(BU$1:BU591)+1,"")</f>
        <v/>
      </c>
      <c r="BV592" s="6" t="str">
        <f>IF($W592=BV$4,MAX(BV$1:BV591)+1,"")</f>
        <v/>
      </c>
      <c r="BW592" s="6" t="str">
        <f>IF($W592=BW$4,MAX(BW$1:BW591)+1,"")</f>
        <v/>
      </c>
      <c r="BX592" s="6" t="str">
        <f>IF($W592=BX$4,MAX(BX$1:BX591)+1,"")</f>
        <v/>
      </c>
      <c r="BY592" s="6" t="str">
        <f>IF($W592=BY$4,MAX(BY$1:BY591)+1,"")</f>
        <v/>
      </c>
      <c r="BZ592" s="6" t="str">
        <f>IF($W592=BZ$4,MAX(BZ$1:BZ591)+1,"")</f>
        <v/>
      </c>
      <c r="CA592" s="6" t="str">
        <f>IF($W592=CA$4,MAX(CA$1:CA591)+1,"")</f>
        <v/>
      </c>
      <c r="CB592" s="6" t="str">
        <f>IF($W592=CB$4,MAX(CB$1:CB591)+1,"")</f>
        <v/>
      </c>
      <c r="CC592" s="6" t="str">
        <f>IF($W592=CC$4,MAX(CC$1:CC591)+1,"")</f>
        <v/>
      </c>
      <c r="CD592" s="6" t="str">
        <f>IF($W592=CD$4,MAX(CD$1:CD591)+1,"")</f>
        <v/>
      </c>
      <c r="CE592" s="6" t="str">
        <f>IF($W592=CE$4,MAX(CE$1:CE591)+1,"")</f>
        <v/>
      </c>
      <c r="CF592" s="6" t="str">
        <f>IF($W592=CF$4,MAX(CF$1:CF591)+1,"")</f>
        <v/>
      </c>
      <c r="CG592" s="6" t="str">
        <f>IF($W592=CG$4,MAX(CG$1:CG591)+1,"")</f>
        <v/>
      </c>
      <c r="CH592" s="6" t="str">
        <f>IF($W592=CH$4,MAX(CH$1:CH591)+1,"")</f>
        <v/>
      </c>
      <c r="CI592" s="6" t="str">
        <f>IF($W592=CI$4,MAX(CI$1:CI591)+1,"")</f>
        <v/>
      </c>
      <c r="CJ592" s="6" t="str">
        <f>IF($W592=CJ$4,MAX(CJ$1:CJ591)+1,"")</f>
        <v/>
      </c>
      <c r="CK592" s="6" t="str">
        <f>IF($W592=CK$4,MAX(CK$1:CK591)+1,"")</f>
        <v/>
      </c>
      <c r="CL592" s="6" t="str">
        <f>IF($W592=CL$4,MAX(CL$1:CL591)+1,"")</f>
        <v/>
      </c>
      <c r="CM592" s="6" t="str">
        <f>IF($W592=CM$4,MAX(CM$1:CM591)+1,"")</f>
        <v/>
      </c>
      <c r="CN592" s="6" t="str">
        <f>IF($W592=CN$4,MAX(CN$1:CN591)+1,"")</f>
        <v/>
      </c>
      <c r="CO592" s="6" t="str">
        <f>IF($W592=CO$4,MAX(CO$1:CO591)+1,"")</f>
        <v/>
      </c>
      <c r="CP592" s="6" t="str">
        <f>IF($W592=CP$4,MAX(CP$1:CP591)+1,"")</f>
        <v/>
      </c>
      <c r="CQ592" s="6" t="str">
        <f>IF($W592=CQ$4,MAX(CQ$1:CQ591)+1,"")</f>
        <v/>
      </c>
      <c r="CR592" s="6" t="str">
        <f>IF($W592=CR$4,MAX(CR$1:CR591)+1,"")</f>
        <v/>
      </c>
      <c r="CS592" s="6" t="str">
        <f>IF($W592=CS$4,MAX(CS$1:CS591)+1,"")</f>
        <v/>
      </c>
      <c r="CT592" s="5">
        <f t="shared" si="140"/>
        <v>12</v>
      </c>
      <c r="CU592" s="6" t="str">
        <f t="shared" si="141"/>
        <v>1709901789542</v>
      </c>
      <c r="CV592" s="5" t="str">
        <f t="shared" si="142"/>
        <v>นางสาว</v>
      </c>
      <c r="CW592" s="5" t="str" cm="1">
        <f t="array" ref="CW592">RIGHT(F592,MIN(LEN(SUBSTITUTE(F592,รายชื่อนักเรียนแยกห้อง!$AD$5:$AD$8,""))))</f>
        <v>ณัฐณิชา</v>
      </c>
      <c r="CX592" s="6" t="str">
        <f t="shared" si="143"/>
        <v/>
      </c>
      <c r="CY592" s="6">
        <f t="shared" si="144"/>
        <v>0</v>
      </c>
      <c r="CZ592" s="5" t="str">
        <f t="shared" si="145"/>
        <v>มัธยมศึกษาปีที่ 4/3-</v>
      </c>
      <c r="DA592" s="5" t="str">
        <f t="shared" si="146"/>
        <v>มัธยมศึกษาปีที่ 4/3-0</v>
      </c>
      <c r="DB592" s="6" t="s">
        <v>2939</v>
      </c>
      <c r="DC592" s="6" t="str">
        <f>IF(DB592="วิทย์-คณิต (เตรียมวิศวะ)",MAX($DC$1:DC591)+1,"")</f>
        <v/>
      </c>
      <c r="DD592" s="6" t="str">
        <f>IF(DB592="วิทย์-คณิต (วิทยาศาสตร์สุขภาพ)",MAX($DD$1:DD591)+1,"")</f>
        <v/>
      </c>
      <c r="DE592" s="6">
        <f>IF(DB592="ศิลป์การจัดการธุรกิจการค้าสมัยใหม่",MAX($DE$1:DE591)+1,"")</f>
        <v>47</v>
      </c>
      <c r="DF592" s="6" t="str">
        <f>IF(DB592="ศิลป์ภาษาจีนเพื่อธุรกิจ 4.0",MAX($DF$1:DF591)+1,"")</f>
        <v/>
      </c>
      <c r="DG592" s="6" t="str">
        <f>IF(DB592="ศิลป์ภาษาอังกฤษเพื่อการสื่อสารธุรกิจ",MAX($DG$1:DG591)+1,"")</f>
        <v/>
      </c>
      <c r="DH592" s="6" t="str">
        <f>IF(DB592="นวัตกรรมการจัดการเกษตร",MAX($DH$1:DH591)+1,"")</f>
        <v/>
      </c>
      <c r="DI592" s="5">
        <f t="shared" si="147"/>
        <v>47</v>
      </c>
      <c r="DJ592" s="5" t="str">
        <f t="shared" si="148"/>
        <v>มัธยมศึกษาปีที่ 4/3-32</v>
      </c>
      <c r="DK592" s="5" t="str">
        <f t="shared" si="149"/>
        <v>ศิลป์การจัดการธุรกิจการค้าสมัยใหม่-47</v>
      </c>
      <c r="DL592" s="5" t="str">
        <f t="shared" si="150"/>
        <v>มัธยมศึกษาปีที่ 4</v>
      </c>
    </row>
    <row r="593" spans="1:116">
      <c r="A593" s="5" t="str">
        <f t="shared" si="136"/>
        <v>มัธยมศึกษาปีที่ 4/3-33</v>
      </c>
      <c r="B593" s="5" t="str">
        <f t="shared" si="137"/>
        <v>ช68403-11</v>
      </c>
      <c r="C593" s="5" t="str">
        <f t="shared" si="138"/>
        <v>ศิลป์การจัดการธุรกิจการค้าสมัยใหม่-48</v>
      </c>
      <c r="D593" s="8">
        <v>33</v>
      </c>
      <c r="E593" s="9" t="s">
        <v>1353</v>
      </c>
      <c r="F593" s="3" t="s">
        <v>2247</v>
      </c>
      <c r="G593" s="3" t="s">
        <v>1354</v>
      </c>
      <c r="H593" s="11">
        <v>1</v>
      </c>
      <c r="I593" s="11">
        <v>7</v>
      </c>
      <c r="J593" s="11">
        <v>0</v>
      </c>
      <c r="K593" s="11">
        <v>9</v>
      </c>
      <c r="L593" s="11">
        <v>9</v>
      </c>
      <c r="M593" s="11">
        <v>0</v>
      </c>
      <c r="N593" s="11">
        <v>1</v>
      </c>
      <c r="O593" s="11">
        <v>7</v>
      </c>
      <c r="P593" s="11">
        <v>8</v>
      </c>
      <c r="Q593" s="11">
        <v>3</v>
      </c>
      <c r="R593" s="11">
        <v>9</v>
      </c>
      <c r="S593" s="11">
        <v>2</v>
      </c>
      <c r="T593" s="11">
        <v>7</v>
      </c>
      <c r="U593" s="11" t="s">
        <v>311</v>
      </c>
      <c r="W593" s="6" t="str">
        <f>IF(X593="","",IF(X593=รายชื่อชมรม!$B$33,รายชื่อชมรม!$A$33,IF(X593=รายชื่อชมรม!$B$34,รายชื่อชมรม!$A$34,IF(X593=รายชื่อชมรม!$B$35,รายชื่อชมรม!$A$35,IF(X593=รายชื่อชมรม!$B$36,รายชื่อชมรม!$A$36,IF(X593=รายชื่อชมรม!$B$37,รายชื่อชมรม!$A$37,IF(X593=รายชื่อชมรม!$B$38,รายชื่อชมรม!$A$38,IF(X593=รายชื่อชมรม!$B$39,รายชื่อชมรม!$A$39,IF(X593=รายชื่อชมรม!$B$40,รายชื่อชมรม!$A$40,IF(X593=รายชื่อชมรม!$B$41,รายชื่อชมรม!$A$41,IF(X593=รายชื่อชมรม!$B$42,รายชื่อชมรม!$A$42,"-")))))))))))</f>
        <v>ช68403</v>
      </c>
      <c r="X593" s="6" t="s">
        <v>2313</v>
      </c>
      <c r="Y593" s="6" t="str">
        <f>IF(W593=0,"",IF(W593="-","",IF(W593="","",VLOOKUP(W593,รายชื่อชมรม!$A$3:$F$83,3,FALSE))))</f>
        <v>นายวสันต์  แสงรัตนกูล</v>
      </c>
      <c r="Z593" s="6" t="str">
        <f>IF(Y593=$Z$4,MAX(Z$1:$Z592)+1,"")</f>
        <v/>
      </c>
      <c r="AA593" s="6" t="str">
        <f>IF($Y593=AA$4,MAX(AA$1:AA592)+1,"")</f>
        <v/>
      </c>
      <c r="AB593" s="6" t="str">
        <f>IF($Y593=AB$4,MAX(AB$1:AB592)+1,"")</f>
        <v/>
      </c>
      <c r="AC593" s="6" t="str">
        <f>IF($Y593=AC$4,MAX(AC$1:AC592)+1,"")</f>
        <v/>
      </c>
      <c r="AD593" s="6" t="str">
        <f>IF($Y593=AD$4,MAX(AD$1:AD592)+1,"")</f>
        <v/>
      </c>
      <c r="AE593" s="6" t="str">
        <f>IF($Y593=AE$4,MAX(AE$1:AE592)+1,"")</f>
        <v/>
      </c>
      <c r="AF593" s="6" t="str">
        <f>IF($Y593=AF$4,MAX(AF$1:AF592)+1,"")</f>
        <v/>
      </c>
      <c r="AG593" s="6" t="str">
        <f>IF($Y593=AG$4,MAX(AG$1:AG592)+1,"")</f>
        <v/>
      </c>
      <c r="AH593" s="6" t="str">
        <f>IF($Y593=AH$4,MAX(AH$1:AH592)+1,"")</f>
        <v/>
      </c>
      <c r="AI593" s="5">
        <f t="shared" si="139"/>
        <v>0</v>
      </c>
      <c r="AK593" s="6" t="str">
        <f>IF($W593=AK$4,MAX(AK$1:AK592)+1,"")</f>
        <v/>
      </c>
      <c r="AL593" s="6" t="str">
        <f>IF($W593=AL$4,MAX(AL$1:AL592)+1,"")</f>
        <v/>
      </c>
      <c r="AM593" s="6" t="str">
        <f>IF($W593=AM$4,MAX(AM$1:AM592)+1,"")</f>
        <v/>
      </c>
      <c r="AN593" s="6" t="str">
        <f>IF($W593=AN$4,MAX(AN$1:AN592)+1,"")</f>
        <v/>
      </c>
      <c r="AO593" s="6" t="str">
        <f>IF($W593=AO$4,MAX(AO$1:AO592)+1,"")</f>
        <v/>
      </c>
      <c r="AP593" s="6" t="str">
        <f>IF($W593=AP$4,MAX(AP$1:AP592)+1,"")</f>
        <v/>
      </c>
      <c r="AQ593" s="6" t="str">
        <f>IF($W593=AQ$4,MAX(AQ$1:AQ592)+1,"")</f>
        <v/>
      </c>
      <c r="AR593" s="6" t="str">
        <f>IF($W593=AR$4,MAX(AR$1:AR592)+1,"")</f>
        <v/>
      </c>
      <c r="AS593" s="6" t="str">
        <f>IF($W593=AS$4,MAX(AS$1:AS592)+1,"")</f>
        <v/>
      </c>
      <c r="AT593" s="6" t="str">
        <f>IF($W593=AT$4,MAX(AT$1:AT592)+1,"")</f>
        <v/>
      </c>
      <c r="AU593" s="6" t="str">
        <f>IF($W593=AU$4,MAX(AU$1:AU592)+1,"")</f>
        <v/>
      </c>
      <c r="AV593" s="6" t="str">
        <f>IF($W593=AV$4,MAX(AV$1:AV592)+1,"")</f>
        <v/>
      </c>
      <c r="AW593" s="6" t="str">
        <f>IF($W593=AW$4,MAX(AW$1:AW592)+1,"")</f>
        <v/>
      </c>
      <c r="AX593" s="6" t="str">
        <f>IF($W593=AX$4,MAX(AX$1:AX592)+1,"")</f>
        <v/>
      </c>
      <c r="AY593" s="6" t="str">
        <f>IF($W593=AY$4,MAX(AY$1:AY592)+1,"")</f>
        <v/>
      </c>
      <c r="AZ593" s="6" t="str">
        <f>IF($W593=AZ$4,MAX(AZ$1:AZ592)+1,"")</f>
        <v/>
      </c>
      <c r="BA593" s="6" t="str">
        <f>IF($W593=BA$4,MAX(BA$1:BA592)+1,"")</f>
        <v/>
      </c>
      <c r="BB593" s="6" t="str">
        <f>IF($W593=BB$4,MAX(BB$1:BB592)+1,"")</f>
        <v/>
      </c>
      <c r="BC593" s="6" t="str">
        <f>IF($W593=BC$4,MAX(BC$1:BC592)+1,"")</f>
        <v/>
      </c>
      <c r="BD593" s="6" t="str">
        <f>IF($W593=BD$4,MAX(BD$1:BD592)+1,"")</f>
        <v/>
      </c>
      <c r="BE593" s="6" t="str">
        <f>IF($W593=BE$4,MAX(BE$1:BE592)+1,"")</f>
        <v/>
      </c>
      <c r="BF593" s="6" t="str">
        <f>IF($W593=BF$4,MAX(BF$1:BF592)+1,"")</f>
        <v/>
      </c>
      <c r="BG593" s="6" t="str">
        <f>IF($W593=BG$4,MAX(BG$1:BG592)+1,"")</f>
        <v/>
      </c>
      <c r="BH593" s="6" t="str">
        <f>IF($W593=BH$4,MAX(BH$1:BH592)+1,"")</f>
        <v/>
      </c>
      <c r="BI593" s="6" t="str">
        <f>IF($W593=BI$4,MAX(BI$1:BI592)+1,"")</f>
        <v/>
      </c>
      <c r="BJ593" s="6" t="str">
        <f>IF($W593=BJ$4,MAX(BJ$1:BJ592)+1,"")</f>
        <v/>
      </c>
      <c r="BK593" s="6" t="str">
        <f>IF($W593=BK$4,MAX(BK$1:BK592)+1,"")</f>
        <v/>
      </c>
      <c r="BL593" s="6" t="str">
        <f>IF($W593=BL$4,MAX(BL$1:BL592)+1,"")</f>
        <v/>
      </c>
      <c r="BM593" s="6" t="str">
        <f>IF($W593=BM$4,MAX(BM$1:BM592)+1,"")</f>
        <v/>
      </c>
      <c r="BN593" s="6" t="str">
        <f>IF($W593=BN$4,MAX(BN$1:BN592)+1,"")</f>
        <v/>
      </c>
      <c r="BO593" s="6" t="str">
        <f>IF($W593=BO$4,MAX(BO$1:BO592)+1,"")</f>
        <v/>
      </c>
      <c r="BP593" s="6" t="str">
        <f>IF($W593=BP$4,MAX(BP$1:BP592)+1,"")</f>
        <v/>
      </c>
      <c r="BQ593" s="6" t="str">
        <f>IF($W593=BQ$4,MAX(BQ$1:BQ592)+1,"")</f>
        <v/>
      </c>
      <c r="BR593" s="6">
        <f>IF($W593=BR$4,MAX(BR$1:BR592)+1,"")</f>
        <v>11</v>
      </c>
      <c r="BS593" s="6" t="str">
        <f>IF($W593=BS$4,MAX(BS$1:BS592)+1,"")</f>
        <v/>
      </c>
      <c r="BT593" s="6" t="str">
        <f>IF($W593=BT$4,MAX(BT$1:BT592)+1,"")</f>
        <v/>
      </c>
      <c r="BU593" s="6" t="str">
        <f>IF($W593=BU$4,MAX(BU$1:BU592)+1,"")</f>
        <v/>
      </c>
      <c r="BV593" s="6" t="str">
        <f>IF($W593=BV$4,MAX(BV$1:BV592)+1,"")</f>
        <v/>
      </c>
      <c r="BW593" s="6" t="str">
        <f>IF($W593=BW$4,MAX(BW$1:BW592)+1,"")</f>
        <v/>
      </c>
      <c r="BX593" s="6" t="str">
        <f>IF($W593=BX$4,MAX(BX$1:BX592)+1,"")</f>
        <v/>
      </c>
      <c r="BY593" s="6" t="str">
        <f>IF($W593=BY$4,MAX(BY$1:BY592)+1,"")</f>
        <v/>
      </c>
      <c r="BZ593" s="6" t="str">
        <f>IF($W593=BZ$4,MAX(BZ$1:BZ592)+1,"")</f>
        <v/>
      </c>
      <c r="CA593" s="6" t="str">
        <f>IF($W593=CA$4,MAX(CA$1:CA592)+1,"")</f>
        <v/>
      </c>
      <c r="CB593" s="6" t="str">
        <f>IF($W593=CB$4,MAX(CB$1:CB592)+1,"")</f>
        <v/>
      </c>
      <c r="CC593" s="6" t="str">
        <f>IF($W593=CC$4,MAX(CC$1:CC592)+1,"")</f>
        <v/>
      </c>
      <c r="CD593" s="6" t="str">
        <f>IF($W593=CD$4,MAX(CD$1:CD592)+1,"")</f>
        <v/>
      </c>
      <c r="CE593" s="6" t="str">
        <f>IF($W593=CE$4,MAX(CE$1:CE592)+1,"")</f>
        <v/>
      </c>
      <c r="CF593" s="6" t="str">
        <f>IF($W593=CF$4,MAX(CF$1:CF592)+1,"")</f>
        <v/>
      </c>
      <c r="CG593" s="6" t="str">
        <f>IF($W593=CG$4,MAX(CG$1:CG592)+1,"")</f>
        <v/>
      </c>
      <c r="CH593" s="6" t="str">
        <f>IF($W593=CH$4,MAX(CH$1:CH592)+1,"")</f>
        <v/>
      </c>
      <c r="CI593" s="6" t="str">
        <f>IF($W593=CI$4,MAX(CI$1:CI592)+1,"")</f>
        <v/>
      </c>
      <c r="CJ593" s="6" t="str">
        <f>IF($W593=CJ$4,MAX(CJ$1:CJ592)+1,"")</f>
        <v/>
      </c>
      <c r="CK593" s="6" t="str">
        <f>IF($W593=CK$4,MAX(CK$1:CK592)+1,"")</f>
        <v/>
      </c>
      <c r="CL593" s="6" t="str">
        <f>IF($W593=CL$4,MAX(CL$1:CL592)+1,"")</f>
        <v/>
      </c>
      <c r="CM593" s="6" t="str">
        <f>IF($W593=CM$4,MAX(CM$1:CM592)+1,"")</f>
        <v/>
      </c>
      <c r="CN593" s="6" t="str">
        <f>IF($W593=CN$4,MAX(CN$1:CN592)+1,"")</f>
        <v/>
      </c>
      <c r="CO593" s="6" t="str">
        <f>IF($W593=CO$4,MAX(CO$1:CO592)+1,"")</f>
        <v/>
      </c>
      <c r="CP593" s="6" t="str">
        <f>IF($W593=CP$4,MAX(CP$1:CP592)+1,"")</f>
        <v/>
      </c>
      <c r="CQ593" s="6" t="str">
        <f>IF($W593=CQ$4,MAX(CQ$1:CQ592)+1,"")</f>
        <v/>
      </c>
      <c r="CR593" s="6" t="str">
        <f>IF($W593=CR$4,MAX(CR$1:CR592)+1,"")</f>
        <v/>
      </c>
      <c r="CS593" s="6" t="str">
        <f>IF($W593=CS$4,MAX(CS$1:CS592)+1,"")</f>
        <v/>
      </c>
      <c r="CT593" s="5">
        <f t="shared" si="140"/>
        <v>11</v>
      </c>
      <c r="CU593" s="6" t="str">
        <f t="shared" si="141"/>
        <v>1709901783927</v>
      </c>
      <c r="CV593" s="5" t="str">
        <f t="shared" si="142"/>
        <v>นางสาว</v>
      </c>
      <c r="CW593" s="5" t="str" cm="1">
        <f t="array" ref="CW593">RIGHT(F593,MIN(LEN(SUBSTITUTE(F593,รายชื่อนักเรียนแยกห้อง!$AD$5:$AD$8,""))))</f>
        <v>ชญานิศา</v>
      </c>
      <c r="CX593" s="6" t="str">
        <f t="shared" si="143"/>
        <v/>
      </c>
      <c r="CY593" s="6">
        <f t="shared" si="144"/>
        <v>0</v>
      </c>
      <c r="CZ593" s="5" t="str">
        <f t="shared" si="145"/>
        <v>มัธยมศึกษาปีที่ 4/3-</v>
      </c>
      <c r="DA593" s="5" t="str">
        <f t="shared" si="146"/>
        <v>มัธยมศึกษาปีที่ 4/3-0</v>
      </c>
      <c r="DB593" s="6" t="s">
        <v>2939</v>
      </c>
      <c r="DC593" s="6" t="str">
        <f>IF(DB593="วิทย์-คณิต (เตรียมวิศวะ)",MAX($DC$1:DC592)+1,"")</f>
        <v/>
      </c>
      <c r="DD593" s="6" t="str">
        <f>IF(DB593="วิทย์-คณิต (วิทยาศาสตร์สุขภาพ)",MAX($DD$1:DD592)+1,"")</f>
        <v/>
      </c>
      <c r="DE593" s="6">
        <f>IF(DB593="ศิลป์การจัดการธุรกิจการค้าสมัยใหม่",MAX($DE$1:DE592)+1,"")</f>
        <v>48</v>
      </c>
      <c r="DF593" s="6" t="str">
        <f>IF(DB593="ศิลป์ภาษาจีนเพื่อธุรกิจ 4.0",MAX($DF$1:DF592)+1,"")</f>
        <v/>
      </c>
      <c r="DG593" s="6" t="str">
        <f>IF(DB593="ศิลป์ภาษาอังกฤษเพื่อการสื่อสารธุรกิจ",MAX($DG$1:DG592)+1,"")</f>
        <v/>
      </c>
      <c r="DH593" s="6" t="str">
        <f>IF(DB593="นวัตกรรมการจัดการเกษตร",MAX($DH$1:DH592)+1,"")</f>
        <v/>
      </c>
      <c r="DI593" s="5">
        <f t="shared" si="147"/>
        <v>48</v>
      </c>
      <c r="DJ593" s="5" t="str">
        <f t="shared" si="148"/>
        <v>มัธยมศึกษาปีที่ 4/3-33</v>
      </c>
      <c r="DK593" s="5" t="str">
        <f t="shared" si="149"/>
        <v>ศิลป์การจัดการธุรกิจการค้าสมัยใหม่-48</v>
      </c>
      <c r="DL593" s="5" t="str">
        <f t="shared" si="150"/>
        <v>มัธยมศึกษาปีที่ 4</v>
      </c>
    </row>
    <row r="594" spans="1:116">
      <c r="A594" s="5" t="str">
        <f t="shared" si="136"/>
        <v>มัธยมศึกษาปีที่ 4/3-34</v>
      </c>
      <c r="B594" s="5" t="str">
        <f t="shared" si="137"/>
        <v>-0</v>
      </c>
      <c r="C594" s="5" t="str">
        <f t="shared" si="138"/>
        <v>ศิลป์การจัดการธุรกิจการค้าสมัยใหม่-49</v>
      </c>
      <c r="D594" s="8">
        <v>34</v>
      </c>
      <c r="E594" s="9" t="s">
        <v>1383</v>
      </c>
      <c r="F594" s="3" t="s">
        <v>2248</v>
      </c>
      <c r="G594" s="3" t="s">
        <v>1056</v>
      </c>
      <c r="H594" s="11">
        <v>1</v>
      </c>
      <c r="I594" s="11">
        <v>7</v>
      </c>
      <c r="J594" s="11">
        <v>0</v>
      </c>
      <c r="K594" s="11">
        <v>9</v>
      </c>
      <c r="L594" s="11">
        <v>9</v>
      </c>
      <c r="M594" s="11">
        <v>0</v>
      </c>
      <c r="N594" s="11">
        <v>1</v>
      </c>
      <c r="O594" s="11">
        <v>7</v>
      </c>
      <c r="P594" s="11">
        <v>8</v>
      </c>
      <c r="Q594" s="11">
        <v>2</v>
      </c>
      <c r="R594" s="11">
        <v>1</v>
      </c>
      <c r="S594" s="11">
        <v>1</v>
      </c>
      <c r="T594" s="11">
        <v>4</v>
      </c>
      <c r="U594" s="11" t="s">
        <v>311</v>
      </c>
      <c r="W594" s="6" t="str">
        <f>IF(X594="","",IF(X594=รายชื่อชมรม!$B$33,รายชื่อชมรม!$A$33,IF(X594=รายชื่อชมรม!$B$34,รายชื่อชมรม!$A$34,IF(X594=รายชื่อชมรม!$B$35,รายชื่อชมรม!$A$35,IF(X594=รายชื่อชมรม!$B$36,รายชื่อชมรม!$A$36,IF(X594=รายชื่อชมรม!$B$37,รายชื่อชมรม!$A$37,IF(X594=รายชื่อชมรม!$B$38,รายชื่อชมรม!$A$38,IF(X594=รายชื่อชมรม!$B$39,รายชื่อชมรม!$A$39,IF(X594=รายชื่อชมรม!$B$40,รายชื่อชมรม!$A$40,IF(X594=รายชื่อชมรม!$B$41,รายชื่อชมรม!$A$41,IF(X594=รายชื่อชมรม!$B$42,รายชื่อชมรม!$A$42,"-")))))))))))</f>
        <v/>
      </c>
      <c r="Y594" s="6" t="str">
        <f>IF(W594=0,"",IF(W594="-","",IF(W594="","",VLOOKUP(W594,รายชื่อชมรม!$A$3:$F$83,3,FALSE))))</f>
        <v/>
      </c>
      <c r="Z594" s="6" t="str">
        <f>IF(Y594=$Z$4,MAX(Z$1:$Z593)+1,"")</f>
        <v/>
      </c>
      <c r="AA594" s="6" t="str">
        <f>IF($Y594=AA$4,MAX(AA$1:AA593)+1,"")</f>
        <v/>
      </c>
      <c r="AB594" s="6" t="str">
        <f>IF($Y594=AB$4,MAX(AB$1:AB593)+1,"")</f>
        <v/>
      </c>
      <c r="AC594" s="6" t="str">
        <f>IF($Y594=AC$4,MAX(AC$1:AC593)+1,"")</f>
        <v/>
      </c>
      <c r="AD594" s="6" t="str">
        <f>IF($Y594=AD$4,MAX(AD$1:AD593)+1,"")</f>
        <v/>
      </c>
      <c r="AE594" s="6" t="str">
        <f>IF($Y594=AE$4,MAX(AE$1:AE593)+1,"")</f>
        <v/>
      </c>
      <c r="AF594" s="6" t="str">
        <f>IF($Y594=AF$4,MAX(AF$1:AF593)+1,"")</f>
        <v/>
      </c>
      <c r="AG594" s="6" t="str">
        <f>IF($Y594=AG$4,MAX(AG$1:AG593)+1,"")</f>
        <v/>
      </c>
      <c r="AH594" s="6" t="str">
        <f>IF($Y594=AH$4,MAX(AH$1:AH593)+1,"")</f>
        <v/>
      </c>
      <c r="AI594" s="5">
        <f t="shared" si="139"/>
        <v>0</v>
      </c>
      <c r="AK594" s="6" t="str">
        <f>IF($W594=AK$4,MAX(AK$1:AK593)+1,"")</f>
        <v/>
      </c>
      <c r="AL594" s="6" t="str">
        <f>IF($W594=AL$4,MAX(AL$1:AL593)+1,"")</f>
        <v/>
      </c>
      <c r="AM594" s="6" t="str">
        <f>IF($W594=AM$4,MAX(AM$1:AM593)+1,"")</f>
        <v/>
      </c>
      <c r="AN594" s="6" t="str">
        <f>IF($W594=AN$4,MAX(AN$1:AN593)+1,"")</f>
        <v/>
      </c>
      <c r="AO594" s="6" t="str">
        <f>IF($W594=AO$4,MAX(AO$1:AO593)+1,"")</f>
        <v/>
      </c>
      <c r="AP594" s="6" t="str">
        <f>IF($W594=AP$4,MAX(AP$1:AP593)+1,"")</f>
        <v/>
      </c>
      <c r="AQ594" s="6" t="str">
        <f>IF($W594=AQ$4,MAX(AQ$1:AQ593)+1,"")</f>
        <v/>
      </c>
      <c r="AR594" s="6" t="str">
        <f>IF($W594=AR$4,MAX(AR$1:AR593)+1,"")</f>
        <v/>
      </c>
      <c r="AS594" s="6" t="str">
        <f>IF($W594=AS$4,MAX(AS$1:AS593)+1,"")</f>
        <v/>
      </c>
      <c r="AT594" s="6" t="str">
        <f>IF($W594=AT$4,MAX(AT$1:AT593)+1,"")</f>
        <v/>
      </c>
      <c r="AU594" s="6" t="str">
        <f>IF($W594=AU$4,MAX(AU$1:AU593)+1,"")</f>
        <v/>
      </c>
      <c r="AV594" s="6" t="str">
        <f>IF($W594=AV$4,MAX(AV$1:AV593)+1,"")</f>
        <v/>
      </c>
      <c r="AW594" s="6" t="str">
        <f>IF($W594=AW$4,MAX(AW$1:AW593)+1,"")</f>
        <v/>
      </c>
      <c r="AX594" s="6" t="str">
        <f>IF($W594=AX$4,MAX(AX$1:AX593)+1,"")</f>
        <v/>
      </c>
      <c r="AY594" s="6" t="str">
        <f>IF($W594=AY$4,MAX(AY$1:AY593)+1,"")</f>
        <v/>
      </c>
      <c r="AZ594" s="6" t="str">
        <f>IF($W594=AZ$4,MAX(AZ$1:AZ593)+1,"")</f>
        <v/>
      </c>
      <c r="BA594" s="6" t="str">
        <f>IF($W594=BA$4,MAX(BA$1:BA593)+1,"")</f>
        <v/>
      </c>
      <c r="BB594" s="6" t="str">
        <f>IF($W594=BB$4,MAX(BB$1:BB593)+1,"")</f>
        <v/>
      </c>
      <c r="BC594" s="6" t="str">
        <f>IF($W594=BC$4,MAX(BC$1:BC593)+1,"")</f>
        <v/>
      </c>
      <c r="BD594" s="6" t="str">
        <f>IF($W594=BD$4,MAX(BD$1:BD593)+1,"")</f>
        <v/>
      </c>
      <c r="BE594" s="6" t="str">
        <f>IF($W594=BE$4,MAX(BE$1:BE593)+1,"")</f>
        <v/>
      </c>
      <c r="BF594" s="6" t="str">
        <f>IF($W594=BF$4,MAX(BF$1:BF593)+1,"")</f>
        <v/>
      </c>
      <c r="BG594" s="6" t="str">
        <f>IF($W594=BG$4,MAX(BG$1:BG593)+1,"")</f>
        <v/>
      </c>
      <c r="BH594" s="6" t="str">
        <f>IF($W594=BH$4,MAX(BH$1:BH593)+1,"")</f>
        <v/>
      </c>
      <c r="BI594" s="6" t="str">
        <f>IF($W594=BI$4,MAX(BI$1:BI593)+1,"")</f>
        <v/>
      </c>
      <c r="BJ594" s="6" t="str">
        <f>IF($W594=BJ$4,MAX(BJ$1:BJ593)+1,"")</f>
        <v/>
      </c>
      <c r="BK594" s="6" t="str">
        <f>IF($W594=BK$4,MAX(BK$1:BK593)+1,"")</f>
        <v/>
      </c>
      <c r="BL594" s="6" t="str">
        <f>IF($W594=BL$4,MAX(BL$1:BL593)+1,"")</f>
        <v/>
      </c>
      <c r="BM594" s="6" t="str">
        <f>IF($W594=BM$4,MAX(BM$1:BM593)+1,"")</f>
        <v/>
      </c>
      <c r="BN594" s="6" t="str">
        <f>IF($W594=BN$4,MAX(BN$1:BN593)+1,"")</f>
        <v/>
      </c>
      <c r="BO594" s="6" t="str">
        <f>IF($W594=BO$4,MAX(BO$1:BO593)+1,"")</f>
        <v/>
      </c>
      <c r="BP594" s="6" t="str">
        <f>IF($W594=BP$4,MAX(BP$1:BP593)+1,"")</f>
        <v/>
      </c>
      <c r="BQ594" s="6" t="str">
        <f>IF($W594=BQ$4,MAX(BQ$1:BQ593)+1,"")</f>
        <v/>
      </c>
      <c r="BR594" s="6" t="str">
        <f>IF($W594=BR$4,MAX(BR$1:BR593)+1,"")</f>
        <v/>
      </c>
      <c r="BS594" s="6" t="str">
        <f>IF($W594=BS$4,MAX(BS$1:BS593)+1,"")</f>
        <v/>
      </c>
      <c r="BT594" s="6" t="str">
        <f>IF($W594=BT$4,MAX(BT$1:BT593)+1,"")</f>
        <v/>
      </c>
      <c r="BU594" s="6" t="str">
        <f>IF($W594=BU$4,MAX(BU$1:BU593)+1,"")</f>
        <v/>
      </c>
      <c r="BV594" s="6" t="str">
        <f>IF($W594=BV$4,MAX(BV$1:BV593)+1,"")</f>
        <v/>
      </c>
      <c r="BW594" s="6" t="str">
        <f>IF($W594=BW$4,MAX(BW$1:BW593)+1,"")</f>
        <v/>
      </c>
      <c r="BX594" s="6" t="str">
        <f>IF($W594=BX$4,MAX(BX$1:BX593)+1,"")</f>
        <v/>
      </c>
      <c r="BY594" s="6" t="str">
        <f>IF($W594=BY$4,MAX(BY$1:BY593)+1,"")</f>
        <v/>
      </c>
      <c r="BZ594" s="6" t="str">
        <f>IF($W594=BZ$4,MAX(BZ$1:BZ593)+1,"")</f>
        <v/>
      </c>
      <c r="CA594" s="6" t="str">
        <f>IF($W594=CA$4,MAX(CA$1:CA593)+1,"")</f>
        <v/>
      </c>
      <c r="CB594" s="6" t="str">
        <f>IF($W594=CB$4,MAX(CB$1:CB593)+1,"")</f>
        <v/>
      </c>
      <c r="CC594" s="6" t="str">
        <f>IF($W594=CC$4,MAX(CC$1:CC593)+1,"")</f>
        <v/>
      </c>
      <c r="CD594" s="6" t="str">
        <f>IF($W594=CD$4,MAX(CD$1:CD593)+1,"")</f>
        <v/>
      </c>
      <c r="CE594" s="6" t="str">
        <f>IF($W594=CE$4,MAX(CE$1:CE593)+1,"")</f>
        <v/>
      </c>
      <c r="CF594" s="6" t="str">
        <f>IF($W594=CF$4,MAX(CF$1:CF593)+1,"")</f>
        <v/>
      </c>
      <c r="CG594" s="6" t="str">
        <f>IF($W594=CG$4,MAX(CG$1:CG593)+1,"")</f>
        <v/>
      </c>
      <c r="CH594" s="6" t="str">
        <f>IF($W594=CH$4,MAX(CH$1:CH593)+1,"")</f>
        <v/>
      </c>
      <c r="CI594" s="6" t="str">
        <f>IF($W594=CI$4,MAX(CI$1:CI593)+1,"")</f>
        <v/>
      </c>
      <c r="CJ594" s="6" t="str">
        <f>IF($W594=CJ$4,MAX(CJ$1:CJ593)+1,"")</f>
        <v/>
      </c>
      <c r="CK594" s="6" t="str">
        <f>IF($W594=CK$4,MAX(CK$1:CK593)+1,"")</f>
        <v/>
      </c>
      <c r="CL594" s="6" t="str">
        <f>IF($W594=CL$4,MAX(CL$1:CL593)+1,"")</f>
        <v/>
      </c>
      <c r="CM594" s="6" t="str">
        <f>IF($W594=CM$4,MAX(CM$1:CM593)+1,"")</f>
        <v/>
      </c>
      <c r="CN594" s="6" t="str">
        <f>IF($W594=CN$4,MAX(CN$1:CN593)+1,"")</f>
        <v/>
      </c>
      <c r="CO594" s="6" t="str">
        <f>IF($W594=CO$4,MAX(CO$1:CO593)+1,"")</f>
        <v/>
      </c>
      <c r="CP594" s="6" t="str">
        <f>IF($W594=CP$4,MAX(CP$1:CP593)+1,"")</f>
        <v/>
      </c>
      <c r="CQ594" s="6" t="str">
        <f>IF($W594=CQ$4,MAX(CQ$1:CQ593)+1,"")</f>
        <v/>
      </c>
      <c r="CR594" s="6" t="str">
        <f>IF($W594=CR$4,MAX(CR$1:CR593)+1,"")</f>
        <v/>
      </c>
      <c r="CS594" s="6" t="str">
        <f>IF($W594=CS$4,MAX(CS$1:CS593)+1,"")</f>
        <v/>
      </c>
      <c r="CT594" s="5">
        <f t="shared" si="140"/>
        <v>0</v>
      </c>
      <c r="CU594" s="6" t="str">
        <f t="shared" si="141"/>
        <v>1709901782114</v>
      </c>
      <c r="CV594" s="5" t="str">
        <f t="shared" si="142"/>
        <v>นางสาว</v>
      </c>
      <c r="CW594" s="5" t="str" cm="1">
        <f t="array" ref="CW594">RIGHT(F594,MIN(LEN(SUBSTITUTE(F594,รายชื่อนักเรียนแยกห้อง!$AD$5:$AD$8,""))))</f>
        <v>ณัชชา</v>
      </c>
      <c r="CX594" s="6" t="str">
        <f t="shared" si="143"/>
        <v/>
      </c>
      <c r="CY594" s="6">
        <f t="shared" si="144"/>
        <v>0</v>
      </c>
      <c r="CZ594" s="5" t="str">
        <f t="shared" si="145"/>
        <v>มัธยมศึกษาปีที่ 4/3-</v>
      </c>
      <c r="DA594" s="5" t="str">
        <f t="shared" si="146"/>
        <v>มัธยมศึกษาปีที่ 4/3-0</v>
      </c>
      <c r="DB594" s="6" t="s">
        <v>2939</v>
      </c>
      <c r="DC594" s="6" t="str">
        <f>IF(DB594="วิทย์-คณิต (เตรียมวิศวะ)",MAX($DC$1:DC593)+1,"")</f>
        <v/>
      </c>
      <c r="DD594" s="6" t="str">
        <f>IF(DB594="วิทย์-คณิต (วิทยาศาสตร์สุขภาพ)",MAX($DD$1:DD593)+1,"")</f>
        <v/>
      </c>
      <c r="DE594" s="6">
        <f>IF(DB594="ศิลป์การจัดการธุรกิจการค้าสมัยใหม่",MAX($DE$1:DE593)+1,"")</f>
        <v>49</v>
      </c>
      <c r="DF594" s="6" t="str">
        <f>IF(DB594="ศิลป์ภาษาจีนเพื่อธุรกิจ 4.0",MAX($DF$1:DF593)+1,"")</f>
        <v/>
      </c>
      <c r="DG594" s="6" t="str">
        <f>IF(DB594="ศิลป์ภาษาอังกฤษเพื่อการสื่อสารธุรกิจ",MAX($DG$1:DG593)+1,"")</f>
        <v/>
      </c>
      <c r="DH594" s="6" t="str">
        <f>IF(DB594="นวัตกรรมการจัดการเกษตร",MAX($DH$1:DH593)+1,"")</f>
        <v/>
      </c>
      <c r="DI594" s="5">
        <f t="shared" si="147"/>
        <v>49</v>
      </c>
      <c r="DJ594" s="5" t="str">
        <f t="shared" si="148"/>
        <v>มัธยมศึกษาปีที่ 4/3-34</v>
      </c>
      <c r="DK594" s="5" t="str">
        <f t="shared" si="149"/>
        <v>ศิลป์การจัดการธุรกิจการค้าสมัยใหม่-49</v>
      </c>
      <c r="DL594" s="5" t="str">
        <f t="shared" si="150"/>
        <v>มัธยมศึกษาปีที่ 4</v>
      </c>
    </row>
    <row r="595" spans="1:116">
      <c r="A595" s="5" t="str">
        <f t="shared" si="136"/>
        <v>มัธยมศึกษาปีที่ 4/3-35</v>
      </c>
      <c r="B595" s="5" t="str">
        <f t="shared" si="137"/>
        <v>ช68401-13</v>
      </c>
      <c r="C595" s="5" t="str">
        <f t="shared" si="138"/>
        <v>นวัตกรรมการจัดการเกษตร-13</v>
      </c>
      <c r="D595" s="8">
        <v>35</v>
      </c>
      <c r="E595" s="9" t="s">
        <v>1310</v>
      </c>
      <c r="F595" s="3" t="s">
        <v>182</v>
      </c>
      <c r="G595" s="3" t="s">
        <v>1311</v>
      </c>
      <c r="H595" s="11">
        <v>1</v>
      </c>
      <c r="I595" s="11">
        <v>7</v>
      </c>
      <c r="J595" s="11">
        <v>0</v>
      </c>
      <c r="K595" s="11">
        <v>9</v>
      </c>
      <c r="L595" s="11">
        <v>9</v>
      </c>
      <c r="M595" s="11">
        <v>0</v>
      </c>
      <c r="N595" s="11">
        <v>1</v>
      </c>
      <c r="O595" s="11">
        <v>8</v>
      </c>
      <c r="P595" s="11">
        <v>2</v>
      </c>
      <c r="Q595" s="11">
        <v>5</v>
      </c>
      <c r="R595" s="11">
        <v>3</v>
      </c>
      <c r="S595" s="11">
        <v>2</v>
      </c>
      <c r="T595" s="11">
        <v>8</v>
      </c>
      <c r="U595" s="11" t="s">
        <v>311</v>
      </c>
      <c r="W595" s="6" t="str">
        <f>IF(X595="","",IF(X595=รายชื่อชมรม!$B$33,รายชื่อชมรม!$A$33,IF(X595=รายชื่อชมรม!$B$34,รายชื่อชมรม!$A$34,IF(X595=รายชื่อชมรม!$B$35,รายชื่อชมรม!$A$35,IF(X595=รายชื่อชมรม!$B$36,รายชื่อชมรม!$A$36,IF(X595=รายชื่อชมรม!$B$37,รายชื่อชมรม!$A$37,IF(X595=รายชื่อชมรม!$B$38,รายชื่อชมรม!$A$38,IF(X595=รายชื่อชมรม!$B$39,รายชื่อชมรม!$A$39,IF(X595=รายชื่อชมรม!$B$40,รายชื่อชมรม!$A$40,IF(X595=รายชื่อชมรม!$B$41,รายชื่อชมรม!$A$41,IF(X595=รายชื่อชมรม!$B$42,รายชื่อชมรม!$A$42,"-")))))))))))</f>
        <v>ช68401</v>
      </c>
      <c r="X595" s="6" t="s">
        <v>2327</v>
      </c>
      <c r="Y595" s="6" t="str">
        <f>IF(W595=0,"",IF(W595="-","",IF(W595="","",VLOOKUP(W595,รายชื่อชมรม!$A$3:$F$83,3,FALSE))))</f>
        <v>นางสาวศิลป์ศุภา  คุสินธุ์</v>
      </c>
      <c r="Z595" s="6" t="str">
        <f>IF(Y595=$Z$4,MAX(Z$1:$Z594)+1,"")</f>
        <v/>
      </c>
      <c r="AA595" s="6" t="str">
        <f>IF($Y595=AA$4,MAX(AA$1:AA594)+1,"")</f>
        <v/>
      </c>
      <c r="AB595" s="6" t="str">
        <f>IF($Y595=AB$4,MAX(AB$1:AB594)+1,"")</f>
        <v/>
      </c>
      <c r="AC595" s="6" t="str">
        <f>IF($Y595=AC$4,MAX(AC$1:AC594)+1,"")</f>
        <v/>
      </c>
      <c r="AD595" s="6" t="str">
        <f>IF($Y595=AD$4,MAX(AD$1:AD594)+1,"")</f>
        <v/>
      </c>
      <c r="AE595" s="6" t="str">
        <f>IF($Y595=AE$4,MAX(AE$1:AE594)+1,"")</f>
        <v/>
      </c>
      <c r="AF595" s="6" t="str">
        <f>IF($Y595=AF$4,MAX(AF$1:AF594)+1,"")</f>
        <v/>
      </c>
      <c r="AG595" s="6" t="str">
        <f>IF($Y595=AG$4,MAX(AG$1:AG594)+1,"")</f>
        <v/>
      </c>
      <c r="AH595" s="6" t="str">
        <f>IF($Y595=AH$4,MAX(AH$1:AH594)+1,"")</f>
        <v/>
      </c>
      <c r="AI595" s="5">
        <f t="shared" si="139"/>
        <v>0</v>
      </c>
      <c r="AK595" s="6" t="str">
        <f>IF($W595=AK$4,MAX(AK$1:AK594)+1,"")</f>
        <v/>
      </c>
      <c r="AL595" s="6" t="str">
        <f>IF($W595=AL$4,MAX(AL$1:AL594)+1,"")</f>
        <v/>
      </c>
      <c r="AM595" s="6" t="str">
        <f>IF($W595=AM$4,MAX(AM$1:AM594)+1,"")</f>
        <v/>
      </c>
      <c r="AN595" s="6" t="str">
        <f>IF($W595=AN$4,MAX(AN$1:AN594)+1,"")</f>
        <v/>
      </c>
      <c r="AO595" s="6" t="str">
        <f>IF($W595=AO$4,MAX(AO$1:AO594)+1,"")</f>
        <v/>
      </c>
      <c r="AP595" s="6" t="str">
        <f>IF($W595=AP$4,MAX(AP$1:AP594)+1,"")</f>
        <v/>
      </c>
      <c r="AQ595" s="6" t="str">
        <f>IF($W595=AQ$4,MAX(AQ$1:AQ594)+1,"")</f>
        <v/>
      </c>
      <c r="AR595" s="6" t="str">
        <f>IF($W595=AR$4,MAX(AR$1:AR594)+1,"")</f>
        <v/>
      </c>
      <c r="AS595" s="6" t="str">
        <f>IF($W595=AS$4,MAX(AS$1:AS594)+1,"")</f>
        <v/>
      </c>
      <c r="AT595" s="6" t="str">
        <f>IF($W595=AT$4,MAX(AT$1:AT594)+1,"")</f>
        <v/>
      </c>
      <c r="AU595" s="6" t="str">
        <f>IF($W595=AU$4,MAX(AU$1:AU594)+1,"")</f>
        <v/>
      </c>
      <c r="AV595" s="6" t="str">
        <f>IF($W595=AV$4,MAX(AV$1:AV594)+1,"")</f>
        <v/>
      </c>
      <c r="AW595" s="6" t="str">
        <f>IF($W595=AW$4,MAX(AW$1:AW594)+1,"")</f>
        <v/>
      </c>
      <c r="AX595" s="6" t="str">
        <f>IF($W595=AX$4,MAX(AX$1:AX594)+1,"")</f>
        <v/>
      </c>
      <c r="AY595" s="6" t="str">
        <f>IF($W595=AY$4,MAX(AY$1:AY594)+1,"")</f>
        <v/>
      </c>
      <c r="AZ595" s="6" t="str">
        <f>IF($W595=AZ$4,MAX(AZ$1:AZ594)+1,"")</f>
        <v/>
      </c>
      <c r="BA595" s="6" t="str">
        <f>IF($W595=BA$4,MAX(BA$1:BA594)+1,"")</f>
        <v/>
      </c>
      <c r="BB595" s="6" t="str">
        <f>IF($W595=BB$4,MAX(BB$1:BB594)+1,"")</f>
        <v/>
      </c>
      <c r="BC595" s="6" t="str">
        <f>IF($W595=BC$4,MAX(BC$1:BC594)+1,"")</f>
        <v/>
      </c>
      <c r="BD595" s="6" t="str">
        <f>IF($W595=BD$4,MAX(BD$1:BD594)+1,"")</f>
        <v/>
      </c>
      <c r="BE595" s="6" t="str">
        <f>IF($W595=BE$4,MAX(BE$1:BE594)+1,"")</f>
        <v/>
      </c>
      <c r="BF595" s="6" t="str">
        <f>IF($W595=BF$4,MAX(BF$1:BF594)+1,"")</f>
        <v/>
      </c>
      <c r="BG595" s="6" t="str">
        <f>IF($W595=BG$4,MAX(BG$1:BG594)+1,"")</f>
        <v/>
      </c>
      <c r="BH595" s="6" t="str">
        <f>IF($W595=BH$4,MAX(BH$1:BH594)+1,"")</f>
        <v/>
      </c>
      <c r="BI595" s="6" t="str">
        <f>IF($W595=BI$4,MAX(BI$1:BI594)+1,"")</f>
        <v/>
      </c>
      <c r="BJ595" s="6" t="str">
        <f>IF($W595=BJ$4,MAX(BJ$1:BJ594)+1,"")</f>
        <v/>
      </c>
      <c r="BK595" s="6" t="str">
        <f>IF($W595=BK$4,MAX(BK$1:BK594)+1,"")</f>
        <v/>
      </c>
      <c r="BL595" s="6" t="str">
        <f>IF($W595=BL$4,MAX(BL$1:BL594)+1,"")</f>
        <v/>
      </c>
      <c r="BM595" s="6" t="str">
        <f>IF($W595=BM$4,MAX(BM$1:BM594)+1,"")</f>
        <v/>
      </c>
      <c r="BN595" s="6" t="str">
        <f>IF($W595=BN$4,MAX(BN$1:BN594)+1,"")</f>
        <v/>
      </c>
      <c r="BO595" s="6" t="str">
        <f>IF($W595=BO$4,MAX(BO$1:BO594)+1,"")</f>
        <v/>
      </c>
      <c r="BP595" s="6">
        <f>IF($W595=BP$4,MAX(BP$1:BP594)+1,"")</f>
        <v>13</v>
      </c>
      <c r="BQ595" s="6" t="str">
        <f>IF($W595=BQ$4,MAX(BQ$1:BQ594)+1,"")</f>
        <v/>
      </c>
      <c r="BR595" s="6" t="str">
        <f>IF($W595=BR$4,MAX(BR$1:BR594)+1,"")</f>
        <v/>
      </c>
      <c r="BS595" s="6" t="str">
        <f>IF($W595=BS$4,MAX(BS$1:BS594)+1,"")</f>
        <v/>
      </c>
      <c r="BT595" s="6" t="str">
        <f>IF($W595=BT$4,MAX(BT$1:BT594)+1,"")</f>
        <v/>
      </c>
      <c r="BU595" s="6" t="str">
        <f>IF($W595=BU$4,MAX(BU$1:BU594)+1,"")</f>
        <v/>
      </c>
      <c r="BV595" s="6" t="str">
        <f>IF($W595=BV$4,MAX(BV$1:BV594)+1,"")</f>
        <v/>
      </c>
      <c r="BW595" s="6" t="str">
        <f>IF($W595=BW$4,MAX(BW$1:BW594)+1,"")</f>
        <v/>
      </c>
      <c r="BX595" s="6" t="str">
        <f>IF($W595=BX$4,MAX(BX$1:BX594)+1,"")</f>
        <v/>
      </c>
      <c r="BY595" s="6" t="str">
        <f>IF($W595=BY$4,MAX(BY$1:BY594)+1,"")</f>
        <v/>
      </c>
      <c r="BZ595" s="6" t="str">
        <f>IF($W595=BZ$4,MAX(BZ$1:BZ594)+1,"")</f>
        <v/>
      </c>
      <c r="CA595" s="6" t="str">
        <f>IF($W595=CA$4,MAX(CA$1:CA594)+1,"")</f>
        <v/>
      </c>
      <c r="CB595" s="6" t="str">
        <f>IF($W595=CB$4,MAX(CB$1:CB594)+1,"")</f>
        <v/>
      </c>
      <c r="CC595" s="6" t="str">
        <f>IF($W595=CC$4,MAX(CC$1:CC594)+1,"")</f>
        <v/>
      </c>
      <c r="CD595" s="6" t="str">
        <f>IF($W595=CD$4,MAX(CD$1:CD594)+1,"")</f>
        <v/>
      </c>
      <c r="CE595" s="6" t="str">
        <f>IF($W595=CE$4,MAX(CE$1:CE594)+1,"")</f>
        <v/>
      </c>
      <c r="CF595" s="6" t="str">
        <f>IF($W595=CF$4,MAX(CF$1:CF594)+1,"")</f>
        <v/>
      </c>
      <c r="CG595" s="6" t="str">
        <f>IF($W595=CG$4,MAX(CG$1:CG594)+1,"")</f>
        <v/>
      </c>
      <c r="CH595" s="6" t="str">
        <f>IF($W595=CH$4,MAX(CH$1:CH594)+1,"")</f>
        <v/>
      </c>
      <c r="CI595" s="6" t="str">
        <f>IF($W595=CI$4,MAX(CI$1:CI594)+1,"")</f>
        <v/>
      </c>
      <c r="CJ595" s="6" t="str">
        <f>IF($W595=CJ$4,MAX(CJ$1:CJ594)+1,"")</f>
        <v/>
      </c>
      <c r="CK595" s="6" t="str">
        <f>IF($W595=CK$4,MAX(CK$1:CK594)+1,"")</f>
        <v/>
      </c>
      <c r="CL595" s="6" t="str">
        <f>IF($W595=CL$4,MAX(CL$1:CL594)+1,"")</f>
        <v/>
      </c>
      <c r="CM595" s="6" t="str">
        <f>IF($W595=CM$4,MAX(CM$1:CM594)+1,"")</f>
        <v/>
      </c>
      <c r="CN595" s="6" t="str">
        <f>IF($W595=CN$4,MAX(CN$1:CN594)+1,"")</f>
        <v/>
      </c>
      <c r="CO595" s="6" t="str">
        <f>IF($W595=CO$4,MAX(CO$1:CO594)+1,"")</f>
        <v/>
      </c>
      <c r="CP595" s="6" t="str">
        <f>IF($W595=CP$4,MAX(CP$1:CP594)+1,"")</f>
        <v/>
      </c>
      <c r="CQ595" s="6" t="str">
        <f>IF($W595=CQ$4,MAX(CQ$1:CQ594)+1,"")</f>
        <v/>
      </c>
      <c r="CR595" s="6" t="str">
        <f>IF($W595=CR$4,MAX(CR$1:CR594)+1,"")</f>
        <v/>
      </c>
      <c r="CS595" s="6" t="str">
        <f>IF($W595=CS$4,MAX(CS$1:CS594)+1,"")</f>
        <v/>
      </c>
      <c r="CT595" s="5">
        <f t="shared" si="140"/>
        <v>13</v>
      </c>
      <c r="CU595" s="6" t="str">
        <f t="shared" si="141"/>
        <v>1709901825328</v>
      </c>
      <c r="CV595" s="5" t="str">
        <f t="shared" si="142"/>
        <v>นางสาว</v>
      </c>
      <c r="CW595" s="5" t="str" cm="1">
        <f t="array" ref="CW595">RIGHT(F595,MIN(LEN(SUBSTITUTE(F595,รายชื่อนักเรียนแยกห้อง!$AD$5:$AD$8,""))))</f>
        <v>ฐิติรัตน์</v>
      </c>
      <c r="CX595" s="6" t="str">
        <f t="shared" si="143"/>
        <v/>
      </c>
      <c r="CY595" s="6">
        <f t="shared" si="144"/>
        <v>0</v>
      </c>
      <c r="CZ595" s="5" t="str">
        <f t="shared" si="145"/>
        <v>มัธยมศึกษาปีที่ 4/3-</v>
      </c>
      <c r="DA595" s="5" t="str">
        <f t="shared" si="146"/>
        <v>มัธยมศึกษาปีที่ 4/3-0</v>
      </c>
      <c r="DB595" s="6" t="s">
        <v>2937</v>
      </c>
      <c r="DC595" s="6" t="str">
        <f>IF(DB595="วิทย์-คณิต (เตรียมวิศวะ)",MAX($DC$1:DC594)+1,"")</f>
        <v/>
      </c>
      <c r="DD595" s="6" t="str">
        <f>IF(DB595="วิทย์-คณิต (วิทยาศาสตร์สุขภาพ)",MAX($DD$1:DD594)+1,"")</f>
        <v/>
      </c>
      <c r="DE595" s="6" t="str">
        <f>IF(DB595="ศิลป์การจัดการธุรกิจการค้าสมัยใหม่",MAX($DE$1:DE594)+1,"")</f>
        <v/>
      </c>
      <c r="DF595" s="6" t="str">
        <f>IF(DB595="ศิลป์ภาษาจีนเพื่อธุรกิจ 4.0",MAX($DF$1:DF594)+1,"")</f>
        <v/>
      </c>
      <c r="DG595" s="6" t="str">
        <f>IF(DB595="ศิลป์ภาษาอังกฤษเพื่อการสื่อสารธุรกิจ",MAX($DG$1:DG594)+1,"")</f>
        <v/>
      </c>
      <c r="DH595" s="6">
        <f>IF(DB595="นวัตกรรมการจัดการเกษตร",MAX($DH$1:DH594)+1,"")</f>
        <v>13</v>
      </c>
      <c r="DI595" s="5">
        <f t="shared" si="147"/>
        <v>13</v>
      </c>
      <c r="DJ595" s="5" t="str">
        <f t="shared" si="148"/>
        <v>มัธยมศึกษาปีที่ 4/3-35</v>
      </c>
      <c r="DK595" s="5" t="str">
        <f t="shared" si="149"/>
        <v>นวัตกรรมการจัดการเกษตร-13</v>
      </c>
      <c r="DL595" s="5" t="str">
        <f t="shared" si="150"/>
        <v>มัธยมศึกษาปีที่ 4</v>
      </c>
    </row>
    <row r="596" spans="1:116">
      <c r="A596" s="5" t="str">
        <f t="shared" si="136"/>
        <v>มัธยมศึกษาปีที่ 4/3-36</v>
      </c>
      <c r="B596" s="5" t="str">
        <f t="shared" si="137"/>
        <v>ช68404-13</v>
      </c>
      <c r="C596" s="5" t="str">
        <f t="shared" si="138"/>
        <v>ศิลป์การจัดการธุรกิจการค้าสมัยใหม่-50</v>
      </c>
      <c r="D596" s="8">
        <v>36</v>
      </c>
      <c r="E596" s="9" t="s">
        <v>2192</v>
      </c>
      <c r="F596" s="3" t="s">
        <v>2249</v>
      </c>
      <c r="G596" s="3" t="s">
        <v>2250</v>
      </c>
      <c r="H596" s="11">
        <v>1</v>
      </c>
      <c r="I596" s="11">
        <v>7</v>
      </c>
      <c r="J596" s="11">
        <v>0</v>
      </c>
      <c r="K596" s="11">
        <v>9</v>
      </c>
      <c r="L596" s="11">
        <v>8</v>
      </c>
      <c r="M596" s="11">
        <v>0</v>
      </c>
      <c r="N596" s="11">
        <v>0</v>
      </c>
      <c r="O596" s="11">
        <v>5</v>
      </c>
      <c r="P596" s="11">
        <v>7</v>
      </c>
      <c r="Q596" s="11">
        <v>0</v>
      </c>
      <c r="R596" s="11">
        <v>0</v>
      </c>
      <c r="S596" s="11">
        <v>6</v>
      </c>
      <c r="T596" s="11">
        <v>5</v>
      </c>
      <c r="U596" s="11" t="s">
        <v>311</v>
      </c>
      <c r="W596" s="6" t="str">
        <f>IF(X596="","",IF(X596=รายชื่อชมรม!$B$33,รายชื่อชมรม!$A$33,IF(X596=รายชื่อชมรม!$B$34,รายชื่อชมรม!$A$34,IF(X596=รายชื่อชมรม!$B$35,รายชื่อชมรม!$A$35,IF(X596=รายชื่อชมรม!$B$36,รายชื่อชมรม!$A$36,IF(X596=รายชื่อชมรม!$B$37,รายชื่อชมรม!$A$37,IF(X596=รายชื่อชมรม!$B$38,รายชื่อชมรม!$A$38,IF(X596=รายชื่อชมรม!$B$39,รายชื่อชมรม!$A$39,IF(X596=รายชื่อชมรม!$B$40,รายชื่อชมรม!$A$40,IF(X596=รายชื่อชมรม!$B$41,รายชื่อชมรม!$A$41,IF(X596=รายชื่อชมรม!$B$42,รายชื่อชมรม!$A$42,"-")))))))))))</f>
        <v>ช68404</v>
      </c>
      <c r="X596" s="6" t="s">
        <v>2314</v>
      </c>
      <c r="Y596" s="6" t="str">
        <f>IF(W596=0,"",IF(W596="-","",IF(W596="","",VLOOKUP(W596,รายชื่อชมรม!$A$3:$F$83,3,FALSE))))</f>
        <v>นายชัยวัฒน์  กตัญญตาพงษ์</v>
      </c>
      <c r="Z596" s="6" t="str">
        <f>IF(Y596=$Z$4,MAX(Z$1:$Z595)+1,"")</f>
        <v/>
      </c>
      <c r="AA596" s="6" t="str">
        <f>IF($Y596=AA$4,MAX(AA$1:AA595)+1,"")</f>
        <v/>
      </c>
      <c r="AB596" s="6" t="str">
        <f>IF($Y596=AB$4,MAX(AB$1:AB595)+1,"")</f>
        <v/>
      </c>
      <c r="AC596" s="6" t="str">
        <f>IF($Y596=AC$4,MAX(AC$1:AC595)+1,"")</f>
        <v/>
      </c>
      <c r="AD596" s="6" t="str">
        <f>IF($Y596=AD$4,MAX(AD$1:AD595)+1,"")</f>
        <v/>
      </c>
      <c r="AE596" s="6" t="str">
        <f>IF($Y596=AE$4,MAX(AE$1:AE595)+1,"")</f>
        <v/>
      </c>
      <c r="AF596" s="6" t="str">
        <f>IF($Y596=AF$4,MAX(AF$1:AF595)+1,"")</f>
        <v/>
      </c>
      <c r="AG596" s="6" t="str">
        <f>IF($Y596=AG$4,MAX(AG$1:AG595)+1,"")</f>
        <v/>
      </c>
      <c r="AH596" s="6" t="str">
        <f>IF($Y596=AH$4,MAX(AH$1:AH595)+1,"")</f>
        <v/>
      </c>
      <c r="AI596" s="5">
        <f t="shared" si="139"/>
        <v>0</v>
      </c>
      <c r="AK596" s="6" t="str">
        <f>IF($W596=AK$4,MAX(AK$1:AK595)+1,"")</f>
        <v/>
      </c>
      <c r="AL596" s="6" t="str">
        <f>IF($W596=AL$4,MAX(AL$1:AL595)+1,"")</f>
        <v/>
      </c>
      <c r="AM596" s="6" t="str">
        <f>IF($W596=AM$4,MAX(AM$1:AM595)+1,"")</f>
        <v/>
      </c>
      <c r="AN596" s="6" t="str">
        <f>IF($W596=AN$4,MAX(AN$1:AN595)+1,"")</f>
        <v/>
      </c>
      <c r="AO596" s="6" t="str">
        <f>IF($W596=AO$4,MAX(AO$1:AO595)+1,"")</f>
        <v/>
      </c>
      <c r="AP596" s="6" t="str">
        <f>IF($W596=AP$4,MAX(AP$1:AP595)+1,"")</f>
        <v/>
      </c>
      <c r="AQ596" s="6" t="str">
        <f>IF($W596=AQ$4,MAX(AQ$1:AQ595)+1,"")</f>
        <v/>
      </c>
      <c r="AR596" s="6" t="str">
        <f>IF($W596=AR$4,MAX(AR$1:AR595)+1,"")</f>
        <v/>
      </c>
      <c r="AS596" s="6" t="str">
        <f>IF($W596=AS$4,MAX(AS$1:AS595)+1,"")</f>
        <v/>
      </c>
      <c r="AT596" s="6" t="str">
        <f>IF($W596=AT$4,MAX(AT$1:AT595)+1,"")</f>
        <v/>
      </c>
      <c r="AU596" s="6" t="str">
        <f>IF($W596=AU$4,MAX(AU$1:AU595)+1,"")</f>
        <v/>
      </c>
      <c r="AV596" s="6" t="str">
        <f>IF($W596=AV$4,MAX(AV$1:AV595)+1,"")</f>
        <v/>
      </c>
      <c r="AW596" s="6" t="str">
        <f>IF($W596=AW$4,MAX(AW$1:AW595)+1,"")</f>
        <v/>
      </c>
      <c r="AX596" s="6" t="str">
        <f>IF($W596=AX$4,MAX(AX$1:AX595)+1,"")</f>
        <v/>
      </c>
      <c r="AY596" s="6" t="str">
        <f>IF($W596=AY$4,MAX(AY$1:AY595)+1,"")</f>
        <v/>
      </c>
      <c r="AZ596" s="6" t="str">
        <f>IF($W596=AZ$4,MAX(AZ$1:AZ595)+1,"")</f>
        <v/>
      </c>
      <c r="BA596" s="6" t="str">
        <f>IF($W596=BA$4,MAX(BA$1:BA595)+1,"")</f>
        <v/>
      </c>
      <c r="BB596" s="6" t="str">
        <f>IF($W596=BB$4,MAX(BB$1:BB595)+1,"")</f>
        <v/>
      </c>
      <c r="BC596" s="6" t="str">
        <f>IF($W596=BC$4,MAX(BC$1:BC595)+1,"")</f>
        <v/>
      </c>
      <c r="BD596" s="6" t="str">
        <f>IF($W596=BD$4,MAX(BD$1:BD595)+1,"")</f>
        <v/>
      </c>
      <c r="BE596" s="6" t="str">
        <f>IF($W596=BE$4,MAX(BE$1:BE595)+1,"")</f>
        <v/>
      </c>
      <c r="BF596" s="6" t="str">
        <f>IF($W596=BF$4,MAX(BF$1:BF595)+1,"")</f>
        <v/>
      </c>
      <c r="BG596" s="6" t="str">
        <f>IF($W596=BG$4,MAX(BG$1:BG595)+1,"")</f>
        <v/>
      </c>
      <c r="BH596" s="6" t="str">
        <f>IF($W596=BH$4,MAX(BH$1:BH595)+1,"")</f>
        <v/>
      </c>
      <c r="BI596" s="6" t="str">
        <f>IF($W596=BI$4,MAX(BI$1:BI595)+1,"")</f>
        <v/>
      </c>
      <c r="BJ596" s="6" t="str">
        <f>IF($W596=BJ$4,MAX(BJ$1:BJ595)+1,"")</f>
        <v/>
      </c>
      <c r="BK596" s="6" t="str">
        <f>IF($W596=BK$4,MAX(BK$1:BK595)+1,"")</f>
        <v/>
      </c>
      <c r="BL596" s="6" t="str">
        <f>IF($W596=BL$4,MAX(BL$1:BL595)+1,"")</f>
        <v/>
      </c>
      <c r="BM596" s="6" t="str">
        <f>IF($W596=BM$4,MAX(BM$1:BM595)+1,"")</f>
        <v/>
      </c>
      <c r="BN596" s="6" t="str">
        <f>IF($W596=BN$4,MAX(BN$1:BN595)+1,"")</f>
        <v/>
      </c>
      <c r="BO596" s="6" t="str">
        <f>IF($W596=BO$4,MAX(BO$1:BO595)+1,"")</f>
        <v/>
      </c>
      <c r="BP596" s="6" t="str">
        <f>IF($W596=BP$4,MAX(BP$1:BP595)+1,"")</f>
        <v/>
      </c>
      <c r="BQ596" s="6" t="str">
        <f>IF($W596=BQ$4,MAX(BQ$1:BQ595)+1,"")</f>
        <v/>
      </c>
      <c r="BR596" s="6" t="str">
        <f>IF($W596=BR$4,MAX(BR$1:BR595)+1,"")</f>
        <v/>
      </c>
      <c r="BS596" s="6">
        <f>IF($W596=BS$4,MAX(BS$1:BS595)+1,"")</f>
        <v>13</v>
      </c>
      <c r="BT596" s="6" t="str">
        <f>IF($W596=BT$4,MAX(BT$1:BT595)+1,"")</f>
        <v/>
      </c>
      <c r="BU596" s="6" t="str">
        <f>IF($W596=BU$4,MAX(BU$1:BU595)+1,"")</f>
        <v/>
      </c>
      <c r="BV596" s="6" t="str">
        <f>IF($W596=BV$4,MAX(BV$1:BV595)+1,"")</f>
        <v/>
      </c>
      <c r="BW596" s="6" t="str">
        <f>IF($W596=BW$4,MAX(BW$1:BW595)+1,"")</f>
        <v/>
      </c>
      <c r="BX596" s="6" t="str">
        <f>IF($W596=BX$4,MAX(BX$1:BX595)+1,"")</f>
        <v/>
      </c>
      <c r="BY596" s="6" t="str">
        <f>IF($W596=BY$4,MAX(BY$1:BY595)+1,"")</f>
        <v/>
      </c>
      <c r="BZ596" s="6" t="str">
        <f>IF($W596=BZ$4,MAX(BZ$1:BZ595)+1,"")</f>
        <v/>
      </c>
      <c r="CA596" s="6" t="str">
        <f>IF($W596=CA$4,MAX(CA$1:CA595)+1,"")</f>
        <v/>
      </c>
      <c r="CB596" s="6" t="str">
        <f>IF($W596=CB$4,MAX(CB$1:CB595)+1,"")</f>
        <v/>
      </c>
      <c r="CC596" s="6" t="str">
        <f>IF($W596=CC$4,MAX(CC$1:CC595)+1,"")</f>
        <v/>
      </c>
      <c r="CD596" s="6" t="str">
        <f>IF($W596=CD$4,MAX(CD$1:CD595)+1,"")</f>
        <v/>
      </c>
      <c r="CE596" s="6" t="str">
        <f>IF($W596=CE$4,MAX(CE$1:CE595)+1,"")</f>
        <v/>
      </c>
      <c r="CF596" s="6" t="str">
        <f>IF($W596=CF$4,MAX(CF$1:CF595)+1,"")</f>
        <v/>
      </c>
      <c r="CG596" s="6" t="str">
        <f>IF($W596=CG$4,MAX(CG$1:CG595)+1,"")</f>
        <v/>
      </c>
      <c r="CH596" s="6" t="str">
        <f>IF($W596=CH$4,MAX(CH$1:CH595)+1,"")</f>
        <v/>
      </c>
      <c r="CI596" s="6" t="str">
        <f>IF($W596=CI$4,MAX(CI$1:CI595)+1,"")</f>
        <v/>
      </c>
      <c r="CJ596" s="6" t="str">
        <f>IF($W596=CJ$4,MAX(CJ$1:CJ595)+1,"")</f>
        <v/>
      </c>
      <c r="CK596" s="6" t="str">
        <f>IF($W596=CK$4,MAX(CK$1:CK595)+1,"")</f>
        <v/>
      </c>
      <c r="CL596" s="6" t="str">
        <f>IF($W596=CL$4,MAX(CL$1:CL595)+1,"")</f>
        <v/>
      </c>
      <c r="CM596" s="6" t="str">
        <f>IF($W596=CM$4,MAX(CM$1:CM595)+1,"")</f>
        <v/>
      </c>
      <c r="CN596" s="6" t="str">
        <f>IF($W596=CN$4,MAX(CN$1:CN595)+1,"")</f>
        <v/>
      </c>
      <c r="CO596" s="6" t="str">
        <f>IF($W596=CO$4,MAX(CO$1:CO595)+1,"")</f>
        <v/>
      </c>
      <c r="CP596" s="6" t="str">
        <f>IF($W596=CP$4,MAX(CP$1:CP595)+1,"")</f>
        <v/>
      </c>
      <c r="CQ596" s="6" t="str">
        <f>IF($W596=CQ$4,MAX(CQ$1:CQ595)+1,"")</f>
        <v/>
      </c>
      <c r="CR596" s="6" t="str">
        <f>IF($W596=CR$4,MAX(CR$1:CR595)+1,"")</f>
        <v/>
      </c>
      <c r="CS596" s="6" t="str">
        <f>IF($W596=CS$4,MAX(CS$1:CS595)+1,"")</f>
        <v/>
      </c>
      <c r="CT596" s="5">
        <f t="shared" si="140"/>
        <v>13</v>
      </c>
      <c r="CU596" s="6" t="str">
        <f t="shared" si="141"/>
        <v>1709800570065</v>
      </c>
      <c r="CV596" s="5" t="str">
        <f t="shared" si="142"/>
        <v>นางสาว</v>
      </c>
      <c r="CW596" s="5" t="str" cm="1">
        <f t="array" ref="CW596">RIGHT(F596,MIN(LEN(SUBSTITUTE(F596,รายชื่อนักเรียนแยกห้อง!$AD$5:$AD$8,""))))</f>
        <v>พรรณรพี</v>
      </c>
      <c r="CX596" s="6" t="str">
        <f t="shared" si="143"/>
        <v/>
      </c>
      <c r="CY596" s="6">
        <f t="shared" si="144"/>
        <v>0</v>
      </c>
      <c r="CZ596" s="5" t="str">
        <f t="shared" si="145"/>
        <v>มัธยมศึกษาปีที่ 4/3-</v>
      </c>
      <c r="DA596" s="5" t="str">
        <f t="shared" si="146"/>
        <v>มัธยมศึกษาปีที่ 4/3-0</v>
      </c>
      <c r="DB596" s="6" t="s">
        <v>2939</v>
      </c>
      <c r="DC596" s="6" t="str">
        <f>IF(DB596="วิทย์-คณิต (เตรียมวิศวะ)",MAX($DC$1:DC595)+1,"")</f>
        <v/>
      </c>
      <c r="DD596" s="6" t="str">
        <f>IF(DB596="วิทย์-คณิต (วิทยาศาสตร์สุขภาพ)",MAX($DD$1:DD595)+1,"")</f>
        <v/>
      </c>
      <c r="DE596" s="6">
        <f>IF(DB596="ศิลป์การจัดการธุรกิจการค้าสมัยใหม่",MAX($DE$1:DE595)+1,"")</f>
        <v>50</v>
      </c>
      <c r="DF596" s="6" t="str">
        <f>IF(DB596="ศิลป์ภาษาจีนเพื่อธุรกิจ 4.0",MAX($DF$1:DF595)+1,"")</f>
        <v/>
      </c>
      <c r="DG596" s="6" t="str">
        <f>IF(DB596="ศิลป์ภาษาอังกฤษเพื่อการสื่อสารธุรกิจ",MAX($DG$1:DG595)+1,"")</f>
        <v/>
      </c>
      <c r="DH596" s="6" t="str">
        <f>IF(DB596="นวัตกรรมการจัดการเกษตร",MAX($DH$1:DH595)+1,"")</f>
        <v/>
      </c>
      <c r="DI596" s="5">
        <f t="shared" si="147"/>
        <v>50</v>
      </c>
      <c r="DJ596" s="5" t="str">
        <f t="shared" si="148"/>
        <v>มัธยมศึกษาปีที่ 4/3-36</v>
      </c>
      <c r="DK596" s="5" t="str">
        <f t="shared" si="149"/>
        <v>ศิลป์การจัดการธุรกิจการค้าสมัยใหม่-50</v>
      </c>
      <c r="DL596" s="5" t="str">
        <f t="shared" si="150"/>
        <v>มัธยมศึกษาปีที่ 4</v>
      </c>
    </row>
    <row r="597" spans="1:116">
      <c r="A597" s="5" t="str">
        <f t="shared" si="136"/>
        <v>มัธยมศึกษาปีที่ 4/3-37</v>
      </c>
      <c r="B597" s="5" t="str">
        <f t="shared" si="137"/>
        <v>ช68403-12</v>
      </c>
      <c r="C597" s="5" t="str">
        <f t="shared" si="138"/>
        <v>ศิลป์การจัดการธุรกิจการค้าสมัยใหม่-51</v>
      </c>
      <c r="D597" s="8">
        <v>37</v>
      </c>
      <c r="E597" s="9" t="s">
        <v>2195</v>
      </c>
      <c r="F597" s="3" t="s">
        <v>2251</v>
      </c>
      <c r="G597" s="3" t="s">
        <v>2252</v>
      </c>
      <c r="H597" s="11">
        <v>1</v>
      </c>
      <c r="I597" s="11">
        <v>7</v>
      </c>
      <c r="J597" s="11">
        <v>0</v>
      </c>
      <c r="K597" s="11">
        <v>9</v>
      </c>
      <c r="L597" s="11">
        <v>9</v>
      </c>
      <c r="M597" s="11">
        <v>0</v>
      </c>
      <c r="N597" s="11">
        <v>1</v>
      </c>
      <c r="O597" s="11">
        <v>7</v>
      </c>
      <c r="P597" s="11">
        <v>9</v>
      </c>
      <c r="Q597" s="11">
        <v>3</v>
      </c>
      <c r="R597" s="11">
        <v>9</v>
      </c>
      <c r="S597" s="11">
        <v>7</v>
      </c>
      <c r="T597" s="11">
        <v>3</v>
      </c>
      <c r="U597" s="11" t="s">
        <v>311</v>
      </c>
      <c r="W597" s="6" t="str">
        <f>IF(X597="","",IF(X597=รายชื่อชมรม!$B$33,รายชื่อชมรม!$A$33,IF(X597=รายชื่อชมรม!$B$34,รายชื่อชมรม!$A$34,IF(X597=รายชื่อชมรม!$B$35,รายชื่อชมรม!$A$35,IF(X597=รายชื่อชมรม!$B$36,รายชื่อชมรม!$A$36,IF(X597=รายชื่อชมรม!$B$37,รายชื่อชมรม!$A$37,IF(X597=รายชื่อชมรม!$B$38,รายชื่อชมรม!$A$38,IF(X597=รายชื่อชมรม!$B$39,รายชื่อชมรม!$A$39,IF(X597=รายชื่อชมรม!$B$40,รายชื่อชมรม!$A$40,IF(X597=รายชื่อชมรม!$B$41,รายชื่อชมรม!$A$41,IF(X597=รายชื่อชมรม!$B$42,รายชื่อชมรม!$A$42,"-")))))))))))</f>
        <v>ช68403</v>
      </c>
      <c r="X597" s="6" t="s">
        <v>2313</v>
      </c>
      <c r="Y597" s="6" t="str">
        <f>IF(W597=0,"",IF(W597="-","",IF(W597="","",VLOOKUP(W597,รายชื่อชมรม!$A$3:$F$83,3,FALSE))))</f>
        <v>นายวสันต์  แสงรัตนกูล</v>
      </c>
      <c r="Z597" s="6" t="str">
        <f>IF(Y597=$Z$4,MAX(Z$1:$Z596)+1,"")</f>
        <v/>
      </c>
      <c r="AA597" s="6" t="str">
        <f>IF($Y597=AA$4,MAX(AA$1:AA596)+1,"")</f>
        <v/>
      </c>
      <c r="AB597" s="6" t="str">
        <f>IF($Y597=AB$4,MAX(AB$1:AB596)+1,"")</f>
        <v/>
      </c>
      <c r="AC597" s="6" t="str">
        <f>IF($Y597=AC$4,MAX(AC$1:AC596)+1,"")</f>
        <v/>
      </c>
      <c r="AD597" s="6" t="str">
        <f>IF($Y597=AD$4,MAX(AD$1:AD596)+1,"")</f>
        <v/>
      </c>
      <c r="AE597" s="6" t="str">
        <f>IF($Y597=AE$4,MAX(AE$1:AE596)+1,"")</f>
        <v/>
      </c>
      <c r="AF597" s="6" t="str">
        <f>IF($Y597=AF$4,MAX(AF$1:AF596)+1,"")</f>
        <v/>
      </c>
      <c r="AG597" s="6" t="str">
        <f>IF($Y597=AG$4,MAX(AG$1:AG596)+1,"")</f>
        <v/>
      </c>
      <c r="AH597" s="6" t="str">
        <f>IF($Y597=AH$4,MAX(AH$1:AH596)+1,"")</f>
        <v/>
      </c>
      <c r="AI597" s="5">
        <f t="shared" si="139"/>
        <v>0</v>
      </c>
      <c r="AK597" s="6" t="str">
        <f>IF($W597=AK$4,MAX(AK$1:AK596)+1,"")</f>
        <v/>
      </c>
      <c r="AL597" s="6" t="str">
        <f>IF($W597=AL$4,MAX(AL$1:AL596)+1,"")</f>
        <v/>
      </c>
      <c r="AM597" s="6" t="str">
        <f>IF($W597=AM$4,MAX(AM$1:AM596)+1,"")</f>
        <v/>
      </c>
      <c r="AN597" s="6" t="str">
        <f>IF($W597=AN$4,MAX(AN$1:AN596)+1,"")</f>
        <v/>
      </c>
      <c r="AO597" s="6" t="str">
        <f>IF($W597=AO$4,MAX(AO$1:AO596)+1,"")</f>
        <v/>
      </c>
      <c r="AP597" s="6" t="str">
        <f>IF($W597=AP$4,MAX(AP$1:AP596)+1,"")</f>
        <v/>
      </c>
      <c r="AQ597" s="6" t="str">
        <f>IF($W597=AQ$4,MAX(AQ$1:AQ596)+1,"")</f>
        <v/>
      </c>
      <c r="AR597" s="6" t="str">
        <f>IF($W597=AR$4,MAX(AR$1:AR596)+1,"")</f>
        <v/>
      </c>
      <c r="AS597" s="6" t="str">
        <f>IF($W597=AS$4,MAX(AS$1:AS596)+1,"")</f>
        <v/>
      </c>
      <c r="AT597" s="6" t="str">
        <f>IF($W597=AT$4,MAX(AT$1:AT596)+1,"")</f>
        <v/>
      </c>
      <c r="AU597" s="6" t="str">
        <f>IF($W597=AU$4,MAX(AU$1:AU596)+1,"")</f>
        <v/>
      </c>
      <c r="AV597" s="6" t="str">
        <f>IF($W597=AV$4,MAX(AV$1:AV596)+1,"")</f>
        <v/>
      </c>
      <c r="AW597" s="6" t="str">
        <f>IF($W597=AW$4,MAX(AW$1:AW596)+1,"")</f>
        <v/>
      </c>
      <c r="AX597" s="6" t="str">
        <f>IF($W597=AX$4,MAX(AX$1:AX596)+1,"")</f>
        <v/>
      </c>
      <c r="AY597" s="6" t="str">
        <f>IF($W597=AY$4,MAX(AY$1:AY596)+1,"")</f>
        <v/>
      </c>
      <c r="AZ597" s="6" t="str">
        <f>IF($W597=AZ$4,MAX(AZ$1:AZ596)+1,"")</f>
        <v/>
      </c>
      <c r="BA597" s="6" t="str">
        <f>IF($W597=BA$4,MAX(BA$1:BA596)+1,"")</f>
        <v/>
      </c>
      <c r="BB597" s="6" t="str">
        <f>IF($W597=BB$4,MAX(BB$1:BB596)+1,"")</f>
        <v/>
      </c>
      <c r="BC597" s="6" t="str">
        <f>IF($W597=BC$4,MAX(BC$1:BC596)+1,"")</f>
        <v/>
      </c>
      <c r="BD597" s="6" t="str">
        <f>IF($W597=BD$4,MAX(BD$1:BD596)+1,"")</f>
        <v/>
      </c>
      <c r="BE597" s="6" t="str">
        <f>IF($W597=BE$4,MAX(BE$1:BE596)+1,"")</f>
        <v/>
      </c>
      <c r="BF597" s="6" t="str">
        <f>IF($W597=BF$4,MAX(BF$1:BF596)+1,"")</f>
        <v/>
      </c>
      <c r="BG597" s="6" t="str">
        <f>IF($W597=BG$4,MAX(BG$1:BG596)+1,"")</f>
        <v/>
      </c>
      <c r="BH597" s="6" t="str">
        <f>IF($W597=BH$4,MAX(BH$1:BH596)+1,"")</f>
        <v/>
      </c>
      <c r="BI597" s="6" t="str">
        <f>IF($W597=BI$4,MAX(BI$1:BI596)+1,"")</f>
        <v/>
      </c>
      <c r="BJ597" s="6" t="str">
        <f>IF($W597=BJ$4,MAX(BJ$1:BJ596)+1,"")</f>
        <v/>
      </c>
      <c r="BK597" s="6" t="str">
        <f>IF($W597=BK$4,MAX(BK$1:BK596)+1,"")</f>
        <v/>
      </c>
      <c r="BL597" s="6" t="str">
        <f>IF($W597=BL$4,MAX(BL$1:BL596)+1,"")</f>
        <v/>
      </c>
      <c r="BM597" s="6" t="str">
        <f>IF($W597=BM$4,MAX(BM$1:BM596)+1,"")</f>
        <v/>
      </c>
      <c r="BN597" s="6" t="str">
        <f>IF($W597=BN$4,MAX(BN$1:BN596)+1,"")</f>
        <v/>
      </c>
      <c r="BO597" s="6" t="str">
        <f>IF($W597=BO$4,MAX(BO$1:BO596)+1,"")</f>
        <v/>
      </c>
      <c r="BP597" s="6" t="str">
        <f>IF($W597=BP$4,MAX(BP$1:BP596)+1,"")</f>
        <v/>
      </c>
      <c r="BQ597" s="6" t="str">
        <f>IF($W597=BQ$4,MAX(BQ$1:BQ596)+1,"")</f>
        <v/>
      </c>
      <c r="BR597" s="6">
        <f>IF($W597=BR$4,MAX(BR$1:BR596)+1,"")</f>
        <v>12</v>
      </c>
      <c r="BS597" s="6" t="str">
        <f>IF($W597=BS$4,MAX(BS$1:BS596)+1,"")</f>
        <v/>
      </c>
      <c r="BT597" s="6" t="str">
        <f>IF($W597=BT$4,MAX(BT$1:BT596)+1,"")</f>
        <v/>
      </c>
      <c r="BU597" s="6" t="str">
        <f>IF($W597=BU$4,MAX(BU$1:BU596)+1,"")</f>
        <v/>
      </c>
      <c r="BV597" s="6" t="str">
        <f>IF($W597=BV$4,MAX(BV$1:BV596)+1,"")</f>
        <v/>
      </c>
      <c r="BW597" s="6" t="str">
        <f>IF($W597=BW$4,MAX(BW$1:BW596)+1,"")</f>
        <v/>
      </c>
      <c r="BX597" s="6" t="str">
        <f>IF($W597=BX$4,MAX(BX$1:BX596)+1,"")</f>
        <v/>
      </c>
      <c r="BY597" s="6" t="str">
        <f>IF($W597=BY$4,MAX(BY$1:BY596)+1,"")</f>
        <v/>
      </c>
      <c r="BZ597" s="6" t="str">
        <f>IF($W597=BZ$4,MAX(BZ$1:BZ596)+1,"")</f>
        <v/>
      </c>
      <c r="CA597" s="6" t="str">
        <f>IF($W597=CA$4,MAX(CA$1:CA596)+1,"")</f>
        <v/>
      </c>
      <c r="CB597" s="6" t="str">
        <f>IF($W597=CB$4,MAX(CB$1:CB596)+1,"")</f>
        <v/>
      </c>
      <c r="CC597" s="6" t="str">
        <f>IF($W597=CC$4,MAX(CC$1:CC596)+1,"")</f>
        <v/>
      </c>
      <c r="CD597" s="6" t="str">
        <f>IF($W597=CD$4,MAX(CD$1:CD596)+1,"")</f>
        <v/>
      </c>
      <c r="CE597" s="6" t="str">
        <f>IF($W597=CE$4,MAX(CE$1:CE596)+1,"")</f>
        <v/>
      </c>
      <c r="CF597" s="6" t="str">
        <f>IF($W597=CF$4,MAX(CF$1:CF596)+1,"")</f>
        <v/>
      </c>
      <c r="CG597" s="6" t="str">
        <f>IF($W597=CG$4,MAX(CG$1:CG596)+1,"")</f>
        <v/>
      </c>
      <c r="CH597" s="6" t="str">
        <f>IF($W597=CH$4,MAX(CH$1:CH596)+1,"")</f>
        <v/>
      </c>
      <c r="CI597" s="6" t="str">
        <f>IF($W597=CI$4,MAX(CI$1:CI596)+1,"")</f>
        <v/>
      </c>
      <c r="CJ597" s="6" t="str">
        <f>IF($W597=CJ$4,MAX(CJ$1:CJ596)+1,"")</f>
        <v/>
      </c>
      <c r="CK597" s="6" t="str">
        <f>IF($W597=CK$4,MAX(CK$1:CK596)+1,"")</f>
        <v/>
      </c>
      <c r="CL597" s="6" t="str">
        <f>IF($W597=CL$4,MAX(CL$1:CL596)+1,"")</f>
        <v/>
      </c>
      <c r="CM597" s="6" t="str">
        <f>IF($W597=CM$4,MAX(CM$1:CM596)+1,"")</f>
        <v/>
      </c>
      <c r="CN597" s="6" t="str">
        <f>IF($W597=CN$4,MAX(CN$1:CN596)+1,"")</f>
        <v/>
      </c>
      <c r="CO597" s="6" t="str">
        <f>IF($W597=CO$4,MAX(CO$1:CO596)+1,"")</f>
        <v/>
      </c>
      <c r="CP597" s="6" t="str">
        <f>IF($W597=CP$4,MAX(CP$1:CP596)+1,"")</f>
        <v/>
      </c>
      <c r="CQ597" s="6" t="str">
        <f>IF($W597=CQ$4,MAX(CQ$1:CQ596)+1,"")</f>
        <v/>
      </c>
      <c r="CR597" s="6" t="str">
        <f>IF($W597=CR$4,MAX(CR$1:CR596)+1,"")</f>
        <v/>
      </c>
      <c r="CS597" s="6" t="str">
        <f>IF($W597=CS$4,MAX(CS$1:CS596)+1,"")</f>
        <v/>
      </c>
      <c r="CT597" s="5">
        <f t="shared" si="140"/>
        <v>12</v>
      </c>
      <c r="CU597" s="6" t="str">
        <f t="shared" si="141"/>
        <v>1709901793973</v>
      </c>
      <c r="CV597" s="5" t="str">
        <f t="shared" si="142"/>
        <v>นางสาว</v>
      </c>
      <c r="CW597" s="5" t="str" cm="1">
        <f t="array" ref="CW597">RIGHT(F597,MIN(LEN(SUBSTITUTE(F597,รายชื่อนักเรียนแยกห้อง!$AD$5:$AD$8,""))))</f>
        <v>ธนภสร</v>
      </c>
      <c r="CX597" s="6" t="str">
        <f t="shared" si="143"/>
        <v/>
      </c>
      <c r="CY597" s="6">
        <f t="shared" si="144"/>
        <v>0</v>
      </c>
      <c r="CZ597" s="5" t="str">
        <f t="shared" si="145"/>
        <v>มัธยมศึกษาปีที่ 4/3-</v>
      </c>
      <c r="DA597" s="5" t="str">
        <f t="shared" si="146"/>
        <v>มัธยมศึกษาปีที่ 4/3-0</v>
      </c>
      <c r="DB597" s="6" t="s">
        <v>2939</v>
      </c>
      <c r="DC597" s="6" t="str">
        <f>IF(DB597="วิทย์-คณิต (เตรียมวิศวะ)",MAX($DC$1:DC596)+1,"")</f>
        <v/>
      </c>
      <c r="DD597" s="6" t="str">
        <f>IF(DB597="วิทย์-คณิต (วิทยาศาสตร์สุขภาพ)",MAX($DD$1:DD596)+1,"")</f>
        <v/>
      </c>
      <c r="DE597" s="6">
        <f>IF(DB597="ศิลป์การจัดการธุรกิจการค้าสมัยใหม่",MAX($DE$1:DE596)+1,"")</f>
        <v>51</v>
      </c>
      <c r="DF597" s="6" t="str">
        <f>IF(DB597="ศิลป์ภาษาจีนเพื่อธุรกิจ 4.0",MAX($DF$1:DF596)+1,"")</f>
        <v/>
      </c>
      <c r="DG597" s="6" t="str">
        <f>IF(DB597="ศิลป์ภาษาอังกฤษเพื่อการสื่อสารธุรกิจ",MAX($DG$1:DG596)+1,"")</f>
        <v/>
      </c>
      <c r="DH597" s="6" t="str">
        <f>IF(DB597="นวัตกรรมการจัดการเกษตร",MAX($DH$1:DH596)+1,"")</f>
        <v/>
      </c>
      <c r="DI597" s="5">
        <f t="shared" si="147"/>
        <v>51</v>
      </c>
      <c r="DJ597" s="5" t="str">
        <f t="shared" si="148"/>
        <v>มัธยมศึกษาปีที่ 4/3-37</v>
      </c>
      <c r="DK597" s="5" t="str">
        <f t="shared" si="149"/>
        <v>ศิลป์การจัดการธุรกิจการค้าสมัยใหม่-51</v>
      </c>
      <c r="DL597" s="5" t="str">
        <f t="shared" si="150"/>
        <v>มัธยมศึกษาปีที่ 4</v>
      </c>
    </row>
    <row r="598" spans="1:116">
      <c r="A598" s="5" t="str">
        <f t="shared" si="136"/>
        <v>มัธยมศึกษาปีที่ 4/3-38</v>
      </c>
      <c r="B598" s="5" t="str">
        <f t="shared" si="137"/>
        <v>ช68403-13</v>
      </c>
      <c r="C598" s="5" t="str">
        <f t="shared" si="138"/>
        <v>ศิลป์การจัดการธุรกิจการค้าสมัยใหม่-52</v>
      </c>
      <c r="D598" s="8">
        <v>38</v>
      </c>
      <c r="E598" s="9" t="s">
        <v>2198</v>
      </c>
      <c r="F598" s="3" t="s">
        <v>2253</v>
      </c>
      <c r="G598" s="3" t="s">
        <v>2254</v>
      </c>
      <c r="H598" s="11">
        <v>1</v>
      </c>
      <c r="I598" s="11">
        <v>7</v>
      </c>
      <c r="J598" s="11">
        <v>0</v>
      </c>
      <c r="K598" s="11">
        <v>9</v>
      </c>
      <c r="L598" s="11">
        <v>9</v>
      </c>
      <c r="M598" s="11">
        <v>0</v>
      </c>
      <c r="N598" s="11">
        <v>1</v>
      </c>
      <c r="O598" s="11">
        <v>8</v>
      </c>
      <c r="P598" s="11">
        <v>0</v>
      </c>
      <c r="Q598" s="11">
        <v>3</v>
      </c>
      <c r="R598" s="11">
        <v>7</v>
      </c>
      <c r="S598" s="11">
        <v>7</v>
      </c>
      <c r="T598" s="11">
        <v>4</v>
      </c>
      <c r="U598" s="11" t="s">
        <v>311</v>
      </c>
      <c r="W598" s="6" t="str">
        <f>IF(X598="","",IF(X598=รายชื่อชมรม!$B$33,รายชื่อชมรม!$A$33,IF(X598=รายชื่อชมรม!$B$34,รายชื่อชมรม!$A$34,IF(X598=รายชื่อชมรม!$B$35,รายชื่อชมรม!$A$35,IF(X598=รายชื่อชมรม!$B$36,รายชื่อชมรม!$A$36,IF(X598=รายชื่อชมรม!$B$37,รายชื่อชมรม!$A$37,IF(X598=รายชื่อชมรม!$B$38,รายชื่อชมรม!$A$38,IF(X598=รายชื่อชมรม!$B$39,รายชื่อชมรม!$A$39,IF(X598=รายชื่อชมรม!$B$40,รายชื่อชมรม!$A$40,IF(X598=รายชื่อชมรม!$B$41,รายชื่อชมรม!$A$41,IF(X598=รายชื่อชมรม!$B$42,รายชื่อชมรม!$A$42,"-")))))))))))</f>
        <v>ช68403</v>
      </c>
      <c r="X598" s="6" t="s">
        <v>2313</v>
      </c>
      <c r="Y598" s="6" t="str">
        <f>IF(W598=0,"",IF(W598="-","",IF(W598="","",VLOOKUP(W598,รายชื่อชมรม!$A$3:$F$83,3,FALSE))))</f>
        <v>นายวสันต์  แสงรัตนกูล</v>
      </c>
      <c r="Z598" s="6" t="str">
        <f>IF(Y598=$Z$4,MAX(Z$1:$Z597)+1,"")</f>
        <v/>
      </c>
      <c r="AA598" s="6" t="str">
        <f>IF($Y598=AA$4,MAX(AA$1:AA597)+1,"")</f>
        <v/>
      </c>
      <c r="AB598" s="6" t="str">
        <f>IF($Y598=AB$4,MAX(AB$1:AB597)+1,"")</f>
        <v/>
      </c>
      <c r="AC598" s="6" t="str">
        <f>IF($Y598=AC$4,MAX(AC$1:AC597)+1,"")</f>
        <v/>
      </c>
      <c r="AD598" s="6" t="str">
        <f>IF($Y598=AD$4,MAX(AD$1:AD597)+1,"")</f>
        <v/>
      </c>
      <c r="AE598" s="6" t="str">
        <f>IF($Y598=AE$4,MAX(AE$1:AE597)+1,"")</f>
        <v/>
      </c>
      <c r="AF598" s="6" t="str">
        <f>IF($Y598=AF$4,MAX(AF$1:AF597)+1,"")</f>
        <v/>
      </c>
      <c r="AG598" s="6" t="str">
        <f>IF($Y598=AG$4,MAX(AG$1:AG597)+1,"")</f>
        <v/>
      </c>
      <c r="AH598" s="6" t="str">
        <f>IF($Y598=AH$4,MAX(AH$1:AH597)+1,"")</f>
        <v/>
      </c>
      <c r="AI598" s="5">
        <f t="shared" si="139"/>
        <v>0</v>
      </c>
      <c r="AK598" s="6" t="str">
        <f>IF($W598=AK$4,MAX(AK$1:AK597)+1,"")</f>
        <v/>
      </c>
      <c r="AL598" s="6" t="str">
        <f>IF($W598=AL$4,MAX(AL$1:AL597)+1,"")</f>
        <v/>
      </c>
      <c r="AM598" s="6" t="str">
        <f>IF($W598=AM$4,MAX(AM$1:AM597)+1,"")</f>
        <v/>
      </c>
      <c r="AN598" s="6" t="str">
        <f>IF($W598=AN$4,MAX(AN$1:AN597)+1,"")</f>
        <v/>
      </c>
      <c r="AO598" s="6" t="str">
        <f>IF($W598=AO$4,MAX(AO$1:AO597)+1,"")</f>
        <v/>
      </c>
      <c r="AP598" s="6" t="str">
        <f>IF($W598=AP$4,MAX(AP$1:AP597)+1,"")</f>
        <v/>
      </c>
      <c r="AQ598" s="6" t="str">
        <f>IF($W598=AQ$4,MAX(AQ$1:AQ597)+1,"")</f>
        <v/>
      </c>
      <c r="AR598" s="6" t="str">
        <f>IF($W598=AR$4,MAX(AR$1:AR597)+1,"")</f>
        <v/>
      </c>
      <c r="AS598" s="6" t="str">
        <f>IF($W598=AS$4,MAX(AS$1:AS597)+1,"")</f>
        <v/>
      </c>
      <c r="AT598" s="6" t="str">
        <f>IF($W598=AT$4,MAX(AT$1:AT597)+1,"")</f>
        <v/>
      </c>
      <c r="AU598" s="6" t="str">
        <f>IF($W598=AU$4,MAX(AU$1:AU597)+1,"")</f>
        <v/>
      </c>
      <c r="AV598" s="6" t="str">
        <f>IF($W598=AV$4,MAX(AV$1:AV597)+1,"")</f>
        <v/>
      </c>
      <c r="AW598" s="6" t="str">
        <f>IF($W598=AW$4,MAX(AW$1:AW597)+1,"")</f>
        <v/>
      </c>
      <c r="AX598" s="6" t="str">
        <f>IF($W598=AX$4,MAX(AX$1:AX597)+1,"")</f>
        <v/>
      </c>
      <c r="AY598" s="6" t="str">
        <f>IF($W598=AY$4,MAX(AY$1:AY597)+1,"")</f>
        <v/>
      </c>
      <c r="AZ598" s="6" t="str">
        <f>IF($W598=AZ$4,MAX(AZ$1:AZ597)+1,"")</f>
        <v/>
      </c>
      <c r="BA598" s="6" t="str">
        <f>IF($W598=BA$4,MAX(BA$1:BA597)+1,"")</f>
        <v/>
      </c>
      <c r="BB598" s="6" t="str">
        <f>IF($W598=BB$4,MAX(BB$1:BB597)+1,"")</f>
        <v/>
      </c>
      <c r="BC598" s="6" t="str">
        <f>IF($W598=BC$4,MAX(BC$1:BC597)+1,"")</f>
        <v/>
      </c>
      <c r="BD598" s="6" t="str">
        <f>IF($W598=BD$4,MAX(BD$1:BD597)+1,"")</f>
        <v/>
      </c>
      <c r="BE598" s="6" t="str">
        <f>IF($W598=BE$4,MAX(BE$1:BE597)+1,"")</f>
        <v/>
      </c>
      <c r="BF598" s="6" t="str">
        <f>IF($W598=BF$4,MAX(BF$1:BF597)+1,"")</f>
        <v/>
      </c>
      <c r="BG598" s="6" t="str">
        <f>IF($W598=BG$4,MAX(BG$1:BG597)+1,"")</f>
        <v/>
      </c>
      <c r="BH598" s="6" t="str">
        <f>IF($W598=BH$4,MAX(BH$1:BH597)+1,"")</f>
        <v/>
      </c>
      <c r="BI598" s="6" t="str">
        <f>IF($W598=BI$4,MAX(BI$1:BI597)+1,"")</f>
        <v/>
      </c>
      <c r="BJ598" s="6" t="str">
        <f>IF($W598=BJ$4,MAX(BJ$1:BJ597)+1,"")</f>
        <v/>
      </c>
      <c r="BK598" s="6" t="str">
        <f>IF($W598=BK$4,MAX(BK$1:BK597)+1,"")</f>
        <v/>
      </c>
      <c r="BL598" s="6" t="str">
        <f>IF($W598=BL$4,MAX(BL$1:BL597)+1,"")</f>
        <v/>
      </c>
      <c r="BM598" s="6" t="str">
        <f>IF($W598=BM$4,MAX(BM$1:BM597)+1,"")</f>
        <v/>
      </c>
      <c r="BN598" s="6" t="str">
        <f>IF($W598=BN$4,MAX(BN$1:BN597)+1,"")</f>
        <v/>
      </c>
      <c r="BO598" s="6" t="str">
        <f>IF($W598=BO$4,MAX(BO$1:BO597)+1,"")</f>
        <v/>
      </c>
      <c r="BP598" s="6" t="str">
        <f>IF($W598=BP$4,MAX(BP$1:BP597)+1,"")</f>
        <v/>
      </c>
      <c r="BQ598" s="6" t="str">
        <f>IF($W598=BQ$4,MAX(BQ$1:BQ597)+1,"")</f>
        <v/>
      </c>
      <c r="BR598" s="6">
        <f>IF($W598=BR$4,MAX(BR$1:BR597)+1,"")</f>
        <v>13</v>
      </c>
      <c r="BS598" s="6" t="str">
        <f>IF($W598=BS$4,MAX(BS$1:BS597)+1,"")</f>
        <v/>
      </c>
      <c r="BT598" s="6" t="str">
        <f>IF($W598=BT$4,MAX(BT$1:BT597)+1,"")</f>
        <v/>
      </c>
      <c r="BU598" s="6" t="str">
        <f>IF($W598=BU$4,MAX(BU$1:BU597)+1,"")</f>
        <v/>
      </c>
      <c r="BV598" s="6" t="str">
        <f>IF($W598=BV$4,MAX(BV$1:BV597)+1,"")</f>
        <v/>
      </c>
      <c r="BW598" s="6" t="str">
        <f>IF($W598=BW$4,MAX(BW$1:BW597)+1,"")</f>
        <v/>
      </c>
      <c r="BX598" s="6" t="str">
        <f>IF($W598=BX$4,MAX(BX$1:BX597)+1,"")</f>
        <v/>
      </c>
      <c r="BY598" s="6" t="str">
        <f>IF($W598=BY$4,MAX(BY$1:BY597)+1,"")</f>
        <v/>
      </c>
      <c r="BZ598" s="6" t="str">
        <f>IF($W598=BZ$4,MAX(BZ$1:BZ597)+1,"")</f>
        <v/>
      </c>
      <c r="CA598" s="6" t="str">
        <f>IF($W598=CA$4,MAX(CA$1:CA597)+1,"")</f>
        <v/>
      </c>
      <c r="CB598" s="6" t="str">
        <f>IF($W598=CB$4,MAX(CB$1:CB597)+1,"")</f>
        <v/>
      </c>
      <c r="CC598" s="6" t="str">
        <f>IF($W598=CC$4,MAX(CC$1:CC597)+1,"")</f>
        <v/>
      </c>
      <c r="CD598" s="6" t="str">
        <f>IF($W598=CD$4,MAX(CD$1:CD597)+1,"")</f>
        <v/>
      </c>
      <c r="CE598" s="6" t="str">
        <f>IF($W598=CE$4,MAX(CE$1:CE597)+1,"")</f>
        <v/>
      </c>
      <c r="CF598" s="6" t="str">
        <f>IF($W598=CF$4,MAX(CF$1:CF597)+1,"")</f>
        <v/>
      </c>
      <c r="CG598" s="6" t="str">
        <f>IF($W598=CG$4,MAX(CG$1:CG597)+1,"")</f>
        <v/>
      </c>
      <c r="CH598" s="6" t="str">
        <f>IF($W598=CH$4,MAX(CH$1:CH597)+1,"")</f>
        <v/>
      </c>
      <c r="CI598" s="6" t="str">
        <f>IF($W598=CI$4,MAX(CI$1:CI597)+1,"")</f>
        <v/>
      </c>
      <c r="CJ598" s="6" t="str">
        <f>IF($W598=CJ$4,MAX(CJ$1:CJ597)+1,"")</f>
        <v/>
      </c>
      <c r="CK598" s="6" t="str">
        <f>IF($W598=CK$4,MAX(CK$1:CK597)+1,"")</f>
        <v/>
      </c>
      <c r="CL598" s="6" t="str">
        <f>IF($W598=CL$4,MAX(CL$1:CL597)+1,"")</f>
        <v/>
      </c>
      <c r="CM598" s="6" t="str">
        <f>IF($W598=CM$4,MAX(CM$1:CM597)+1,"")</f>
        <v/>
      </c>
      <c r="CN598" s="6" t="str">
        <f>IF($W598=CN$4,MAX(CN$1:CN597)+1,"")</f>
        <v/>
      </c>
      <c r="CO598" s="6" t="str">
        <f>IF($W598=CO$4,MAX(CO$1:CO597)+1,"")</f>
        <v/>
      </c>
      <c r="CP598" s="6" t="str">
        <f>IF($W598=CP$4,MAX(CP$1:CP597)+1,"")</f>
        <v/>
      </c>
      <c r="CQ598" s="6" t="str">
        <f>IF($W598=CQ$4,MAX(CQ$1:CQ597)+1,"")</f>
        <v/>
      </c>
      <c r="CR598" s="6" t="str">
        <f>IF($W598=CR$4,MAX(CR$1:CR597)+1,"")</f>
        <v/>
      </c>
      <c r="CS598" s="6" t="str">
        <f>IF($W598=CS$4,MAX(CS$1:CS597)+1,"")</f>
        <v/>
      </c>
      <c r="CT598" s="5">
        <f t="shared" si="140"/>
        <v>13</v>
      </c>
      <c r="CU598" s="6" t="str">
        <f t="shared" si="141"/>
        <v>1709901803774</v>
      </c>
      <c r="CV598" s="5" t="str">
        <f t="shared" si="142"/>
        <v>นางสาว</v>
      </c>
      <c r="CW598" s="5" t="str" cm="1">
        <f t="array" ref="CW598">RIGHT(F598,MIN(LEN(SUBSTITUTE(F598,รายชื่อนักเรียนแยกห้อง!$AD$5:$AD$8,""))))</f>
        <v>นภัค</v>
      </c>
      <c r="CX598" s="6" t="str">
        <f t="shared" si="143"/>
        <v/>
      </c>
      <c r="CY598" s="6">
        <f t="shared" si="144"/>
        <v>0</v>
      </c>
      <c r="CZ598" s="5" t="str">
        <f t="shared" si="145"/>
        <v>มัธยมศึกษาปีที่ 4/3-</v>
      </c>
      <c r="DA598" s="5" t="str">
        <f t="shared" si="146"/>
        <v>มัธยมศึกษาปีที่ 4/3-0</v>
      </c>
      <c r="DB598" s="6" t="s">
        <v>2939</v>
      </c>
      <c r="DC598" s="6" t="str">
        <f>IF(DB598="วิทย์-คณิต (เตรียมวิศวะ)",MAX($DC$1:DC597)+1,"")</f>
        <v/>
      </c>
      <c r="DD598" s="6" t="str">
        <f>IF(DB598="วิทย์-คณิต (วิทยาศาสตร์สุขภาพ)",MAX($DD$1:DD597)+1,"")</f>
        <v/>
      </c>
      <c r="DE598" s="6">
        <f>IF(DB598="ศิลป์การจัดการธุรกิจการค้าสมัยใหม่",MAX($DE$1:DE597)+1,"")</f>
        <v>52</v>
      </c>
      <c r="DF598" s="6" t="str">
        <f>IF(DB598="ศิลป์ภาษาจีนเพื่อธุรกิจ 4.0",MAX($DF$1:DF597)+1,"")</f>
        <v/>
      </c>
      <c r="DG598" s="6" t="str">
        <f>IF(DB598="ศิลป์ภาษาอังกฤษเพื่อการสื่อสารธุรกิจ",MAX($DG$1:DG597)+1,"")</f>
        <v/>
      </c>
      <c r="DH598" s="6" t="str">
        <f>IF(DB598="นวัตกรรมการจัดการเกษตร",MAX($DH$1:DH597)+1,"")</f>
        <v/>
      </c>
      <c r="DI598" s="5">
        <f t="shared" si="147"/>
        <v>52</v>
      </c>
      <c r="DJ598" s="5" t="str">
        <f t="shared" si="148"/>
        <v>มัธยมศึกษาปีที่ 4/3-38</v>
      </c>
      <c r="DK598" s="5" t="str">
        <f t="shared" si="149"/>
        <v>ศิลป์การจัดการธุรกิจการค้าสมัยใหม่-52</v>
      </c>
      <c r="DL598" s="5" t="str">
        <f t="shared" si="150"/>
        <v>มัธยมศึกษาปีที่ 4</v>
      </c>
    </row>
    <row r="599" spans="1:116">
      <c r="A599" s="5" t="str">
        <f t="shared" si="136"/>
        <v>มัธยมศึกษาปีที่ 4/3-39</v>
      </c>
      <c r="B599" s="5" t="str">
        <f t="shared" si="137"/>
        <v>ช68403-14</v>
      </c>
      <c r="C599" s="5" t="str">
        <f t="shared" si="138"/>
        <v>ศิลป์การจัดการธุรกิจการค้าสมัยใหม่-53</v>
      </c>
      <c r="D599" s="8">
        <v>39</v>
      </c>
      <c r="E599" s="9" t="s">
        <v>2206</v>
      </c>
      <c r="F599" s="3" t="s">
        <v>2257</v>
      </c>
      <c r="G599" s="3" t="s">
        <v>2258</v>
      </c>
      <c r="H599" s="11">
        <v>1</v>
      </c>
      <c r="I599" s="11">
        <v>7</v>
      </c>
      <c r="J599" s="11">
        <v>0</v>
      </c>
      <c r="K599" s="11">
        <v>9</v>
      </c>
      <c r="L599" s="11">
        <v>9</v>
      </c>
      <c r="M599" s="11">
        <v>0</v>
      </c>
      <c r="N599" s="11">
        <v>1</v>
      </c>
      <c r="O599" s="11">
        <v>7</v>
      </c>
      <c r="P599" s="11">
        <v>3</v>
      </c>
      <c r="Q599" s="11">
        <v>3</v>
      </c>
      <c r="R599" s="11">
        <v>5</v>
      </c>
      <c r="S599" s="11">
        <v>8</v>
      </c>
      <c r="T599" s="11">
        <v>0</v>
      </c>
      <c r="U599" s="11" t="s">
        <v>311</v>
      </c>
      <c r="W599" s="6" t="str">
        <f>IF(X599="","",IF(X599=รายชื่อชมรม!$B$33,รายชื่อชมรม!$A$33,IF(X599=รายชื่อชมรม!$B$34,รายชื่อชมรม!$A$34,IF(X599=รายชื่อชมรม!$B$35,รายชื่อชมรม!$A$35,IF(X599=รายชื่อชมรม!$B$36,รายชื่อชมรม!$A$36,IF(X599=รายชื่อชมรม!$B$37,รายชื่อชมรม!$A$37,IF(X599=รายชื่อชมรม!$B$38,รายชื่อชมรม!$A$38,IF(X599=รายชื่อชมรม!$B$39,รายชื่อชมรม!$A$39,IF(X599=รายชื่อชมรม!$B$40,รายชื่อชมรม!$A$40,IF(X599=รายชื่อชมรม!$B$41,รายชื่อชมรม!$A$41,IF(X599=รายชื่อชมรม!$B$42,รายชื่อชมรม!$A$42,"-")))))))))))</f>
        <v>ช68403</v>
      </c>
      <c r="X599" s="6" t="s">
        <v>2313</v>
      </c>
      <c r="Y599" s="6" t="str">
        <f>IF(W599=0,"",IF(W599="-","",IF(W599="","",VLOOKUP(W599,รายชื่อชมรม!$A$3:$F$83,3,FALSE))))</f>
        <v>นายวสันต์  แสงรัตนกูล</v>
      </c>
      <c r="Z599" s="6" t="str">
        <f>IF(Y599=$Z$4,MAX(Z$1:$Z598)+1,"")</f>
        <v/>
      </c>
      <c r="AA599" s="6" t="str">
        <f>IF($Y599=AA$4,MAX(AA$1:AA598)+1,"")</f>
        <v/>
      </c>
      <c r="AB599" s="6" t="str">
        <f>IF($Y599=AB$4,MAX(AB$1:AB598)+1,"")</f>
        <v/>
      </c>
      <c r="AC599" s="6" t="str">
        <f>IF($Y599=AC$4,MAX(AC$1:AC598)+1,"")</f>
        <v/>
      </c>
      <c r="AD599" s="6" t="str">
        <f>IF($Y599=AD$4,MAX(AD$1:AD598)+1,"")</f>
        <v/>
      </c>
      <c r="AE599" s="6" t="str">
        <f>IF($Y599=AE$4,MAX(AE$1:AE598)+1,"")</f>
        <v/>
      </c>
      <c r="AF599" s="6" t="str">
        <f>IF($Y599=AF$4,MAX(AF$1:AF598)+1,"")</f>
        <v/>
      </c>
      <c r="AG599" s="6" t="str">
        <f>IF($Y599=AG$4,MAX(AG$1:AG598)+1,"")</f>
        <v/>
      </c>
      <c r="AH599" s="6" t="str">
        <f>IF($Y599=AH$4,MAX(AH$1:AH598)+1,"")</f>
        <v/>
      </c>
      <c r="AI599" s="5">
        <f t="shared" si="139"/>
        <v>0</v>
      </c>
      <c r="AK599" s="6" t="str">
        <f>IF($W599=AK$4,MAX(AK$1:AK598)+1,"")</f>
        <v/>
      </c>
      <c r="AL599" s="6" t="str">
        <f>IF($W599=AL$4,MAX(AL$1:AL598)+1,"")</f>
        <v/>
      </c>
      <c r="AM599" s="6" t="str">
        <f>IF($W599=AM$4,MAX(AM$1:AM598)+1,"")</f>
        <v/>
      </c>
      <c r="AN599" s="6" t="str">
        <f>IF($W599=AN$4,MAX(AN$1:AN598)+1,"")</f>
        <v/>
      </c>
      <c r="AO599" s="6" t="str">
        <f>IF($W599=AO$4,MAX(AO$1:AO598)+1,"")</f>
        <v/>
      </c>
      <c r="AP599" s="6" t="str">
        <f>IF($W599=AP$4,MAX(AP$1:AP598)+1,"")</f>
        <v/>
      </c>
      <c r="AQ599" s="6" t="str">
        <f>IF($W599=AQ$4,MAX(AQ$1:AQ598)+1,"")</f>
        <v/>
      </c>
      <c r="AR599" s="6" t="str">
        <f>IF($W599=AR$4,MAX(AR$1:AR598)+1,"")</f>
        <v/>
      </c>
      <c r="AS599" s="6" t="str">
        <f>IF($W599=AS$4,MAX(AS$1:AS598)+1,"")</f>
        <v/>
      </c>
      <c r="AT599" s="6" t="str">
        <f>IF($W599=AT$4,MAX(AT$1:AT598)+1,"")</f>
        <v/>
      </c>
      <c r="AU599" s="6" t="str">
        <f>IF($W599=AU$4,MAX(AU$1:AU598)+1,"")</f>
        <v/>
      </c>
      <c r="AV599" s="6" t="str">
        <f>IF($W599=AV$4,MAX(AV$1:AV598)+1,"")</f>
        <v/>
      </c>
      <c r="AW599" s="6" t="str">
        <f>IF($W599=AW$4,MAX(AW$1:AW598)+1,"")</f>
        <v/>
      </c>
      <c r="AX599" s="6" t="str">
        <f>IF($W599=AX$4,MAX(AX$1:AX598)+1,"")</f>
        <v/>
      </c>
      <c r="AY599" s="6" t="str">
        <f>IF($W599=AY$4,MAX(AY$1:AY598)+1,"")</f>
        <v/>
      </c>
      <c r="AZ599" s="6" t="str">
        <f>IF($W599=AZ$4,MAX(AZ$1:AZ598)+1,"")</f>
        <v/>
      </c>
      <c r="BA599" s="6" t="str">
        <f>IF($W599=BA$4,MAX(BA$1:BA598)+1,"")</f>
        <v/>
      </c>
      <c r="BB599" s="6" t="str">
        <f>IF($W599=BB$4,MAX(BB$1:BB598)+1,"")</f>
        <v/>
      </c>
      <c r="BC599" s="6" t="str">
        <f>IF($W599=BC$4,MAX(BC$1:BC598)+1,"")</f>
        <v/>
      </c>
      <c r="BD599" s="6" t="str">
        <f>IF($W599=BD$4,MAX(BD$1:BD598)+1,"")</f>
        <v/>
      </c>
      <c r="BE599" s="6" t="str">
        <f>IF($W599=BE$4,MAX(BE$1:BE598)+1,"")</f>
        <v/>
      </c>
      <c r="BF599" s="6" t="str">
        <f>IF($W599=BF$4,MAX(BF$1:BF598)+1,"")</f>
        <v/>
      </c>
      <c r="BG599" s="6" t="str">
        <f>IF($W599=BG$4,MAX(BG$1:BG598)+1,"")</f>
        <v/>
      </c>
      <c r="BH599" s="6" t="str">
        <f>IF($W599=BH$4,MAX(BH$1:BH598)+1,"")</f>
        <v/>
      </c>
      <c r="BI599" s="6" t="str">
        <f>IF($W599=BI$4,MAX(BI$1:BI598)+1,"")</f>
        <v/>
      </c>
      <c r="BJ599" s="6" t="str">
        <f>IF($W599=BJ$4,MAX(BJ$1:BJ598)+1,"")</f>
        <v/>
      </c>
      <c r="BK599" s="6" t="str">
        <f>IF($W599=BK$4,MAX(BK$1:BK598)+1,"")</f>
        <v/>
      </c>
      <c r="BL599" s="6" t="str">
        <f>IF($W599=BL$4,MAX(BL$1:BL598)+1,"")</f>
        <v/>
      </c>
      <c r="BM599" s="6" t="str">
        <f>IF($W599=BM$4,MAX(BM$1:BM598)+1,"")</f>
        <v/>
      </c>
      <c r="BN599" s="6" t="str">
        <f>IF($W599=BN$4,MAX(BN$1:BN598)+1,"")</f>
        <v/>
      </c>
      <c r="BO599" s="6" t="str">
        <f>IF($W599=BO$4,MAX(BO$1:BO598)+1,"")</f>
        <v/>
      </c>
      <c r="BP599" s="6" t="str">
        <f>IF($W599=BP$4,MAX(BP$1:BP598)+1,"")</f>
        <v/>
      </c>
      <c r="BQ599" s="6" t="str">
        <f>IF($W599=BQ$4,MAX(BQ$1:BQ598)+1,"")</f>
        <v/>
      </c>
      <c r="BR599" s="6">
        <f>IF($W599=BR$4,MAX(BR$1:BR598)+1,"")</f>
        <v>14</v>
      </c>
      <c r="BS599" s="6" t="str">
        <f>IF($W599=BS$4,MAX(BS$1:BS598)+1,"")</f>
        <v/>
      </c>
      <c r="BT599" s="6" t="str">
        <f>IF($W599=BT$4,MAX(BT$1:BT598)+1,"")</f>
        <v/>
      </c>
      <c r="BU599" s="6" t="str">
        <f>IF($W599=BU$4,MAX(BU$1:BU598)+1,"")</f>
        <v/>
      </c>
      <c r="BV599" s="6" t="str">
        <f>IF($W599=BV$4,MAX(BV$1:BV598)+1,"")</f>
        <v/>
      </c>
      <c r="BW599" s="6" t="str">
        <f>IF($W599=BW$4,MAX(BW$1:BW598)+1,"")</f>
        <v/>
      </c>
      <c r="BX599" s="6" t="str">
        <f>IF($W599=BX$4,MAX(BX$1:BX598)+1,"")</f>
        <v/>
      </c>
      <c r="BY599" s="6" t="str">
        <f>IF($W599=BY$4,MAX(BY$1:BY598)+1,"")</f>
        <v/>
      </c>
      <c r="BZ599" s="6" t="str">
        <f>IF($W599=BZ$4,MAX(BZ$1:BZ598)+1,"")</f>
        <v/>
      </c>
      <c r="CA599" s="6" t="str">
        <f>IF($W599=CA$4,MAX(CA$1:CA598)+1,"")</f>
        <v/>
      </c>
      <c r="CB599" s="6" t="str">
        <f>IF($W599=CB$4,MAX(CB$1:CB598)+1,"")</f>
        <v/>
      </c>
      <c r="CC599" s="6" t="str">
        <f>IF($W599=CC$4,MAX(CC$1:CC598)+1,"")</f>
        <v/>
      </c>
      <c r="CD599" s="6" t="str">
        <f>IF($W599=CD$4,MAX(CD$1:CD598)+1,"")</f>
        <v/>
      </c>
      <c r="CE599" s="6" t="str">
        <f>IF($W599=CE$4,MAX(CE$1:CE598)+1,"")</f>
        <v/>
      </c>
      <c r="CF599" s="6" t="str">
        <f>IF($W599=CF$4,MAX(CF$1:CF598)+1,"")</f>
        <v/>
      </c>
      <c r="CG599" s="6" t="str">
        <f>IF($W599=CG$4,MAX(CG$1:CG598)+1,"")</f>
        <v/>
      </c>
      <c r="CH599" s="6" t="str">
        <f>IF($W599=CH$4,MAX(CH$1:CH598)+1,"")</f>
        <v/>
      </c>
      <c r="CI599" s="6" t="str">
        <f>IF($W599=CI$4,MAX(CI$1:CI598)+1,"")</f>
        <v/>
      </c>
      <c r="CJ599" s="6" t="str">
        <f>IF($W599=CJ$4,MAX(CJ$1:CJ598)+1,"")</f>
        <v/>
      </c>
      <c r="CK599" s="6" t="str">
        <f>IF($W599=CK$4,MAX(CK$1:CK598)+1,"")</f>
        <v/>
      </c>
      <c r="CL599" s="6" t="str">
        <f>IF($W599=CL$4,MAX(CL$1:CL598)+1,"")</f>
        <v/>
      </c>
      <c r="CM599" s="6" t="str">
        <f>IF($W599=CM$4,MAX(CM$1:CM598)+1,"")</f>
        <v/>
      </c>
      <c r="CN599" s="6" t="str">
        <f>IF($W599=CN$4,MAX(CN$1:CN598)+1,"")</f>
        <v/>
      </c>
      <c r="CO599" s="6" t="str">
        <f>IF($W599=CO$4,MAX(CO$1:CO598)+1,"")</f>
        <v/>
      </c>
      <c r="CP599" s="6" t="str">
        <f>IF($W599=CP$4,MAX(CP$1:CP598)+1,"")</f>
        <v/>
      </c>
      <c r="CQ599" s="6" t="str">
        <f>IF($W599=CQ$4,MAX(CQ$1:CQ598)+1,"")</f>
        <v/>
      </c>
      <c r="CR599" s="6" t="str">
        <f>IF($W599=CR$4,MAX(CR$1:CR598)+1,"")</f>
        <v/>
      </c>
      <c r="CS599" s="6" t="str">
        <f>IF($W599=CS$4,MAX(CS$1:CS598)+1,"")</f>
        <v/>
      </c>
      <c r="CT599" s="5">
        <f t="shared" si="140"/>
        <v>14</v>
      </c>
      <c r="CU599" s="6" t="str">
        <f t="shared" si="141"/>
        <v>1709901733580</v>
      </c>
      <c r="CV599" s="5" t="str">
        <f t="shared" si="142"/>
        <v>นางสาว</v>
      </c>
      <c r="CW599" s="5" t="str" cm="1">
        <f t="array" ref="CW599">RIGHT(F599,MIN(LEN(SUBSTITUTE(F599,รายชื่อนักเรียนแยกห้อง!$AD$5:$AD$8,""))))</f>
        <v>สุชาดา</v>
      </c>
      <c r="CX599" s="6" t="str">
        <f t="shared" si="143"/>
        <v/>
      </c>
      <c r="CY599" s="6">
        <f t="shared" si="144"/>
        <v>0</v>
      </c>
      <c r="CZ599" s="5" t="str">
        <f t="shared" si="145"/>
        <v>มัธยมศึกษาปีที่ 4/3-</v>
      </c>
      <c r="DA599" s="5" t="str">
        <f t="shared" si="146"/>
        <v>มัธยมศึกษาปีที่ 4/3-0</v>
      </c>
      <c r="DB599" s="6" t="s">
        <v>2939</v>
      </c>
      <c r="DC599" s="6" t="str">
        <f>IF(DB599="วิทย์-คณิต (เตรียมวิศวะ)",MAX($DC$1:DC598)+1,"")</f>
        <v/>
      </c>
      <c r="DD599" s="6" t="str">
        <f>IF(DB599="วิทย์-คณิต (วิทยาศาสตร์สุขภาพ)",MAX($DD$1:DD598)+1,"")</f>
        <v/>
      </c>
      <c r="DE599" s="6">
        <f>IF(DB599="ศิลป์การจัดการธุรกิจการค้าสมัยใหม่",MAX($DE$1:DE598)+1,"")</f>
        <v>53</v>
      </c>
      <c r="DF599" s="6" t="str">
        <f>IF(DB599="ศิลป์ภาษาจีนเพื่อธุรกิจ 4.0",MAX($DF$1:DF598)+1,"")</f>
        <v/>
      </c>
      <c r="DG599" s="6" t="str">
        <f>IF(DB599="ศิลป์ภาษาอังกฤษเพื่อการสื่อสารธุรกิจ",MAX($DG$1:DG598)+1,"")</f>
        <v/>
      </c>
      <c r="DH599" s="6" t="str">
        <f>IF(DB599="นวัตกรรมการจัดการเกษตร",MAX($DH$1:DH598)+1,"")</f>
        <v/>
      </c>
      <c r="DI599" s="5">
        <f t="shared" si="147"/>
        <v>53</v>
      </c>
      <c r="DJ599" s="5" t="str">
        <f t="shared" si="148"/>
        <v>มัธยมศึกษาปีที่ 4/3-39</v>
      </c>
      <c r="DK599" s="5" t="str">
        <f t="shared" si="149"/>
        <v>ศิลป์การจัดการธุรกิจการค้าสมัยใหม่-53</v>
      </c>
      <c r="DL599" s="5" t="str">
        <f t="shared" si="150"/>
        <v>มัธยมศึกษาปีที่ 4</v>
      </c>
    </row>
    <row r="600" spans="1:116">
      <c r="A600" s="5" t="str">
        <f t="shared" si="136"/>
        <v>มัธยมศึกษาปีที่ 4/3-40</v>
      </c>
      <c r="B600" s="5" t="str">
        <f t="shared" si="137"/>
        <v>ช68405-7</v>
      </c>
      <c r="C600" s="5" t="str">
        <f t="shared" si="138"/>
        <v>ศิลป์การจัดการธุรกิจการค้าสมัยใหม่-54</v>
      </c>
      <c r="D600" s="8">
        <v>40</v>
      </c>
      <c r="E600" s="9" t="s">
        <v>2209</v>
      </c>
      <c r="F600" s="3" t="s">
        <v>2259</v>
      </c>
      <c r="G600" s="3" t="s">
        <v>2260</v>
      </c>
      <c r="H600" s="11">
        <v>1</v>
      </c>
      <c r="I600" s="11">
        <v>1</v>
      </c>
      <c r="J600" s="11">
        <v>0</v>
      </c>
      <c r="K600" s="11">
        <v>1</v>
      </c>
      <c r="L600" s="11">
        <v>8</v>
      </c>
      <c r="M600" s="11">
        <v>0</v>
      </c>
      <c r="N600" s="11">
        <v>1</v>
      </c>
      <c r="O600" s="11">
        <v>6</v>
      </c>
      <c r="P600" s="11">
        <v>2</v>
      </c>
      <c r="Q600" s="11">
        <v>9</v>
      </c>
      <c r="R600" s="11">
        <v>0</v>
      </c>
      <c r="S600" s="11">
        <v>1</v>
      </c>
      <c r="T600" s="11">
        <v>1</v>
      </c>
      <c r="U600" s="11" t="s">
        <v>311</v>
      </c>
      <c r="W600" s="6" t="str">
        <f>IF(X600="","",IF(X600=รายชื่อชมรม!$B$33,รายชื่อชมรม!$A$33,IF(X600=รายชื่อชมรม!$B$34,รายชื่อชมรม!$A$34,IF(X600=รายชื่อชมรม!$B$35,รายชื่อชมรม!$A$35,IF(X600=รายชื่อชมรม!$B$36,รายชื่อชมรม!$A$36,IF(X600=รายชื่อชมรม!$B$37,รายชื่อชมรม!$A$37,IF(X600=รายชื่อชมรม!$B$38,รายชื่อชมรม!$A$38,IF(X600=รายชื่อชมรม!$B$39,รายชื่อชมรม!$A$39,IF(X600=รายชื่อชมรม!$B$40,รายชื่อชมรม!$A$40,IF(X600=รายชื่อชมรม!$B$41,รายชื่อชมรม!$A$41,IF(X600=รายชื่อชมรม!$B$42,รายชื่อชมรม!$A$42,"-")))))))))))</f>
        <v>ช68405</v>
      </c>
      <c r="X600" s="6" t="s">
        <v>2305</v>
      </c>
      <c r="Y600" s="6" t="str">
        <f>IF(W600=0,"",IF(W600="-","",IF(W600="","",VLOOKUP(W600,รายชื่อชมรม!$A$3:$F$83,3,FALSE))))</f>
        <v>นางโสจาริน  อินทรเรือง</v>
      </c>
      <c r="Z600" s="6" t="str">
        <f>IF(Y600=$Z$4,MAX(Z$1:$Z599)+1,"")</f>
        <v/>
      </c>
      <c r="AA600" s="6" t="str">
        <f>IF($Y600=AA$4,MAX(AA$1:AA599)+1,"")</f>
        <v/>
      </c>
      <c r="AB600" s="6" t="str">
        <f>IF($Y600=AB$4,MAX(AB$1:AB599)+1,"")</f>
        <v/>
      </c>
      <c r="AC600" s="6" t="str">
        <f>IF($Y600=AC$4,MAX(AC$1:AC599)+1,"")</f>
        <v/>
      </c>
      <c r="AD600" s="6" t="str">
        <f>IF($Y600=AD$4,MAX(AD$1:AD599)+1,"")</f>
        <v/>
      </c>
      <c r="AE600" s="6" t="str">
        <f>IF($Y600=AE$4,MAX(AE$1:AE599)+1,"")</f>
        <v/>
      </c>
      <c r="AF600" s="6" t="str">
        <f>IF($Y600=AF$4,MAX(AF$1:AF599)+1,"")</f>
        <v/>
      </c>
      <c r="AG600" s="6" t="str">
        <f>IF($Y600=AG$4,MAX(AG$1:AG599)+1,"")</f>
        <v/>
      </c>
      <c r="AH600" s="6" t="str">
        <f>IF($Y600=AH$4,MAX(AH$1:AH599)+1,"")</f>
        <v/>
      </c>
      <c r="AI600" s="5">
        <f t="shared" si="139"/>
        <v>0</v>
      </c>
      <c r="AK600" s="6" t="str">
        <f>IF($W600=AK$4,MAX(AK$1:AK599)+1,"")</f>
        <v/>
      </c>
      <c r="AL600" s="6" t="str">
        <f>IF($W600=AL$4,MAX(AL$1:AL599)+1,"")</f>
        <v/>
      </c>
      <c r="AM600" s="6" t="str">
        <f>IF($W600=AM$4,MAX(AM$1:AM599)+1,"")</f>
        <v/>
      </c>
      <c r="AN600" s="6" t="str">
        <f>IF($W600=AN$4,MAX(AN$1:AN599)+1,"")</f>
        <v/>
      </c>
      <c r="AO600" s="6" t="str">
        <f>IF($W600=AO$4,MAX(AO$1:AO599)+1,"")</f>
        <v/>
      </c>
      <c r="AP600" s="6" t="str">
        <f>IF($W600=AP$4,MAX(AP$1:AP599)+1,"")</f>
        <v/>
      </c>
      <c r="AQ600" s="6" t="str">
        <f>IF($W600=AQ$4,MAX(AQ$1:AQ599)+1,"")</f>
        <v/>
      </c>
      <c r="AR600" s="6" t="str">
        <f>IF($W600=AR$4,MAX(AR$1:AR599)+1,"")</f>
        <v/>
      </c>
      <c r="AS600" s="6" t="str">
        <f>IF($W600=AS$4,MAX(AS$1:AS599)+1,"")</f>
        <v/>
      </c>
      <c r="AT600" s="6" t="str">
        <f>IF($W600=AT$4,MAX(AT$1:AT599)+1,"")</f>
        <v/>
      </c>
      <c r="AU600" s="6" t="str">
        <f>IF($W600=AU$4,MAX(AU$1:AU599)+1,"")</f>
        <v/>
      </c>
      <c r="AV600" s="6" t="str">
        <f>IF($W600=AV$4,MAX(AV$1:AV599)+1,"")</f>
        <v/>
      </c>
      <c r="AW600" s="6" t="str">
        <f>IF($W600=AW$4,MAX(AW$1:AW599)+1,"")</f>
        <v/>
      </c>
      <c r="AX600" s="6" t="str">
        <f>IF($W600=AX$4,MAX(AX$1:AX599)+1,"")</f>
        <v/>
      </c>
      <c r="AY600" s="6" t="str">
        <f>IF($W600=AY$4,MAX(AY$1:AY599)+1,"")</f>
        <v/>
      </c>
      <c r="AZ600" s="6" t="str">
        <f>IF($W600=AZ$4,MAX(AZ$1:AZ599)+1,"")</f>
        <v/>
      </c>
      <c r="BA600" s="6" t="str">
        <f>IF($W600=BA$4,MAX(BA$1:BA599)+1,"")</f>
        <v/>
      </c>
      <c r="BB600" s="6" t="str">
        <f>IF($W600=BB$4,MAX(BB$1:BB599)+1,"")</f>
        <v/>
      </c>
      <c r="BC600" s="6" t="str">
        <f>IF($W600=BC$4,MAX(BC$1:BC599)+1,"")</f>
        <v/>
      </c>
      <c r="BD600" s="6" t="str">
        <f>IF($W600=BD$4,MAX(BD$1:BD599)+1,"")</f>
        <v/>
      </c>
      <c r="BE600" s="6" t="str">
        <f>IF($W600=BE$4,MAX(BE$1:BE599)+1,"")</f>
        <v/>
      </c>
      <c r="BF600" s="6" t="str">
        <f>IF($W600=BF$4,MAX(BF$1:BF599)+1,"")</f>
        <v/>
      </c>
      <c r="BG600" s="6" t="str">
        <f>IF($W600=BG$4,MAX(BG$1:BG599)+1,"")</f>
        <v/>
      </c>
      <c r="BH600" s="6" t="str">
        <f>IF($W600=BH$4,MAX(BH$1:BH599)+1,"")</f>
        <v/>
      </c>
      <c r="BI600" s="6" t="str">
        <f>IF($W600=BI$4,MAX(BI$1:BI599)+1,"")</f>
        <v/>
      </c>
      <c r="BJ600" s="6" t="str">
        <f>IF($W600=BJ$4,MAX(BJ$1:BJ599)+1,"")</f>
        <v/>
      </c>
      <c r="BK600" s="6" t="str">
        <f>IF($W600=BK$4,MAX(BK$1:BK599)+1,"")</f>
        <v/>
      </c>
      <c r="BL600" s="6" t="str">
        <f>IF($W600=BL$4,MAX(BL$1:BL599)+1,"")</f>
        <v/>
      </c>
      <c r="BM600" s="6" t="str">
        <f>IF($W600=BM$4,MAX(BM$1:BM599)+1,"")</f>
        <v/>
      </c>
      <c r="BN600" s="6" t="str">
        <f>IF($W600=BN$4,MAX(BN$1:BN599)+1,"")</f>
        <v/>
      </c>
      <c r="BO600" s="6" t="str">
        <f>IF($W600=BO$4,MAX(BO$1:BO599)+1,"")</f>
        <v/>
      </c>
      <c r="BP600" s="6" t="str">
        <f>IF($W600=BP$4,MAX(BP$1:BP599)+1,"")</f>
        <v/>
      </c>
      <c r="BQ600" s="6" t="str">
        <f>IF($W600=BQ$4,MAX(BQ$1:BQ599)+1,"")</f>
        <v/>
      </c>
      <c r="BR600" s="6" t="str">
        <f>IF($W600=BR$4,MAX(BR$1:BR599)+1,"")</f>
        <v/>
      </c>
      <c r="BS600" s="6" t="str">
        <f>IF($W600=BS$4,MAX(BS$1:BS599)+1,"")</f>
        <v/>
      </c>
      <c r="BT600" s="6">
        <f>IF($W600=BT$4,MAX(BT$1:BT599)+1,"")</f>
        <v>7</v>
      </c>
      <c r="BU600" s="6" t="str">
        <f>IF($W600=BU$4,MAX(BU$1:BU599)+1,"")</f>
        <v/>
      </c>
      <c r="BV600" s="6" t="str">
        <f>IF($W600=BV$4,MAX(BV$1:BV599)+1,"")</f>
        <v/>
      </c>
      <c r="BW600" s="6" t="str">
        <f>IF($W600=BW$4,MAX(BW$1:BW599)+1,"")</f>
        <v/>
      </c>
      <c r="BX600" s="6" t="str">
        <f>IF($W600=BX$4,MAX(BX$1:BX599)+1,"")</f>
        <v/>
      </c>
      <c r="BY600" s="6" t="str">
        <f>IF($W600=BY$4,MAX(BY$1:BY599)+1,"")</f>
        <v/>
      </c>
      <c r="BZ600" s="6" t="str">
        <f>IF($W600=BZ$4,MAX(BZ$1:BZ599)+1,"")</f>
        <v/>
      </c>
      <c r="CA600" s="6" t="str">
        <f>IF($W600=CA$4,MAX(CA$1:CA599)+1,"")</f>
        <v/>
      </c>
      <c r="CB600" s="6" t="str">
        <f>IF($W600=CB$4,MAX(CB$1:CB599)+1,"")</f>
        <v/>
      </c>
      <c r="CC600" s="6" t="str">
        <f>IF($W600=CC$4,MAX(CC$1:CC599)+1,"")</f>
        <v/>
      </c>
      <c r="CD600" s="6" t="str">
        <f>IF($W600=CD$4,MAX(CD$1:CD599)+1,"")</f>
        <v/>
      </c>
      <c r="CE600" s="6" t="str">
        <f>IF($W600=CE$4,MAX(CE$1:CE599)+1,"")</f>
        <v/>
      </c>
      <c r="CF600" s="6" t="str">
        <f>IF($W600=CF$4,MAX(CF$1:CF599)+1,"")</f>
        <v/>
      </c>
      <c r="CG600" s="6" t="str">
        <f>IF($W600=CG$4,MAX(CG$1:CG599)+1,"")</f>
        <v/>
      </c>
      <c r="CH600" s="6" t="str">
        <f>IF($W600=CH$4,MAX(CH$1:CH599)+1,"")</f>
        <v/>
      </c>
      <c r="CI600" s="6" t="str">
        <f>IF($W600=CI$4,MAX(CI$1:CI599)+1,"")</f>
        <v/>
      </c>
      <c r="CJ600" s="6" t="str">
        <f>IF($W600=CJ$4,MAX(CJ$1:CJ599)+1,"")</f>
        <v/>
      </c>
      <c r="CK600" s="6" t="str">
        <f>IF($W600=CK$4,MAX(CK$1:CK599)+1,"")</f>
        <v/>
      </c>
      <c r="CL600" s="6" t="str">
        <f>IF($W600=CL$4,MAX(CL$1:CL599)+1,"")</f>
        <v/>
      </c>
      <c r="CM600" s="6" t="str">
        <f>IF($W600=CM$4,MAX(CM$1:CM599)+1,"")</f>
        <v/>
      </c>
      <c r="CN600" s="6" t="str">
        <f>IF($W600=CN$4,MAX(CN$1:CN599)+1,"")</f>
        <v/>
      </c>
      <c r="CO600" s="6" t="str">
        <f>IF($W600=CO$4,MAX(CO$1:CO599)+1,"")</f>
        <v/>
      </c>
      <c r="CP600" s="6" t="str">
        <f>IF($W600=CP$4,MAX(CP$1:CP599)+1,"")</f>
        <v/>
      </c>
      <c r="CQ600" s="6" t="str">
        <f>IF($W600=CQ$4,MAX(CQ$1:CQ599)+1,"")</f>
        <v/>
      </c>
      <c r="CR600" s="6" t="str">
        <f>IF($W600=CR$4,MAX(CR$1:CR599)+1,"")</f>
        <v/>
      </c>
      <c r="CS600" s="6" t="str">
        <f>IF($W600=CS$4,MAX(CS$1:CS599)+1,"")</f>
        <v/>
      </c>
      <c r="CT600" s="5">
        <f t="shared" si="140"/>
        <v>7</v>
      </c>
      <c r="CU600" s="6" t="str">
        <f t="shared" si="141"/>
        <v>1101801629011</v>
      </c>
      <c r="CV600" s="5" t="str">
        <f t="shared" si="142"/>
        <v>นางสาว</v>
      </c>
      <c r="CW600" s="5" t="str" cm="1">
        <f t="array" ref="CW600">RIGHT(F600,MIN(LEN(SUBSTITUTE(F600,รายชื่อนักเรียนแยกห้อง!$AD$5:$AD$8,""))))</f>
        <v>รมิตา</v>
      </c>
      <c r="CX600" s="6" t="str">
        <f t="shared" si="143"/>
        <v/>
      </c>
      <c r="CY600" s="6">
        <f t="shared" si="144"/>
        <v>0</v>
      </c>
      <c r="CZ600" s="5" t="str">
        <f t="shared" si="145"/>
        <v>มัธยมศึกษาปีที่ 4/3-</v>
      </c>
      <c r="DA600" s="5" t="str">
        <f t="shared" si="146"/>
        <v>มัธยมศึกษาปีที่ 4/3-0</v>
      </c>
      <c r="DB600" s="6" t="s">
        <v>2939</v>
      </c>
      <c r="DC600" s="6" t="str">
        <f>IF(DB600="วิทย์-คณิต (เตรียมวิศวะ)",MAX($DC$1:DC599)+1,"")</f>
        <v/>
      </c>
      <c r="DD600" s="6" t="str">
        <f>IF(DB600="วิทย์-คณิต (วิทยาศาสตร์สุขภาพ)",MAX($DD$1:DD599)+1,"")</f>
        <v/>
      </c>
      <c r="DE600" s="6">
        <f>IF(DB600="ศิลป์การจัดการธุรกิจการค้าสมัยใหม่",MAX($DE$1:DE599)+1,"")</f>
        <v>54</v>
      </c>
      <c r="DF600" s="6" t="str">
        <f>IF(DB600="ศิลป์ภาษาจีนเพื่อธุรกิจ 4.0",MAX($DF$1:DF599)+1,"")</f>
        <v/>
      </c>
      <c r="DG600" s="6" t="str">
        <f>IF(DB600="ศิลป์ภาษาอังกฤษเพื่อการสื่อสารธุรกิจ",MAX($DG$1:DG599)+1,"")</f>
        <v/>
      </c>
      <c r="DH600" s="6" t="str">
        <f>IF(DB600="นวัตกรรมการจัดการเกษตร",MAX($DH$1:DH599)+1,"")</f>
        <v/>
      </c>
      <c r="DI600" s="5">
        <f t="shared" si="147"/>
        <v>54</v>
      </c>
      <c r="DJ600" s="5" t="str">
        <f t="shared" si="148"/>
        <v>มัธยมศึกษาปีที่ 4/3-40</v>
      </c>
      <c r="DK600" s="5" t="str">
        <f t="shared" si="149"/>
        <v>ศิลป์การจัดการธุรกิจการค้าสมัยใหม่-54</v>
      </c>
      <c r="DL600" s="5" t="str">
        <f t="shared" si="150"/>
        <v>มัธยมศึกษาปีที่ 4</v>
      </c>
    </row>
    <row r="601" spans="1:116">
      <c r="A601" s="5" t="str">
        <f t="shared" si="136"/>
        <v>มัธยมศึกษาปีที่ 4/3-41</v>
      </c>
      <c r="B601" s="5" t="str">
        <f t="shared" si="137"/>
        <v>ช68404-14</v>
      </c>
      <c r="C601" s="5" t="str">
        <f t="shared" si="138"/>
        <v>ศิลป์การจัดการธุรกิจการค้าสมัยใหม่-55</v>
      </c>
      <c r="D601" s="8">
        <v>41</v>
      </c>
      <c r="E601" s="9" t="s">
        <v>2210</v>
      </c>
      <c r="F601" s="3" t="s">
        <v>2261</v>
      </c>
      <c r="G601" s="3" t="s">
        <v>2262</v>
      </c>
      <c r="H601" s="11">
        <v>1</v>
      </c>
      <c r="I601" s="11">
        <v>7</v>
      </c>
      <c r="J601" s="11">
        <v>0</v>
      </c>
      <c r="K601" s="11">
        <v>9</v>
      </c>
      <c r="L601" s="11">
        <v>9</v>
      </c>
      <c r="M601" s="11">
        <v>0</v>
      </c>
      <c r="N601" s="11">
        <v>1</v>
      </c>
      <c r="O601" s="11">
        <v>7</v>
      </c>
      <c r="P601" s="11">
        <v>8</v>
      </c>
      <c r="Q601" s="11">
        <v>6</v>
      </c>
      <c r="R601" s="11">
        <v>8</v>
      </c>
      <c r="S601" s="11">
        <v>3</v>
      </c>
      <c r="T601" s="11">
        <v>7</v>
      </c>
      <c r="U601" s="11" t="s">
        <v>311</v>
      </c>
      <c r="W601" s="6" t="str">
        <f>IF(X601="","",IF(X601=รายชื่อชมรม!$B$33,รายชื่อชมรม!$A$33,IF(X601=รายชื่อชมรม!$B$34,รายชื่อชมรม!$A$34,IF(X601=รายชื่อชมรม!$B$35,รายชื่อชมรม!$A$35,IF(X601=รายชื่อชมรม!$B$36,รายชื่อชมรม!$A$36,IF(X601=รายชื่อชมรม!$B$37,รายชื่อชมรม!$A$37,IF(X601=รายชื่อชมรม!$B$38,รายชื่อชมรม!$A$38,IF(X601=รายชื่อชมรม!$B$39,รายชื่อชมรม!$A$39,IF(X601=รายชื่อชมรม!$B$40,รายชื่อชมรม!$A$40,IF(X601=รายชื่อชมรม!$B$41,รายชื่อชมรม!$A$41,IF(X601=รายชื่อชมรม!$B$42,รายชื่อชมรม!$A$42,"-")))))))))))</f>
        <v>ช68404</v>
      </c>
      <c r="X601" s="6" t="s">
        <v>2314</v>
      </c>
      <c r="Y601" s="6" t="str">
        <f>IF(W601=0,"",IF(W601="-","",IF(W601="","",VLOOKUP(W601,รายชื่อชมรม!$A$3:$F$83,3,FALSE))))</f>
        <v>นายชัยวัฒน์  กตัญญตาพงษ์</v>
      </c>
      <c r="Z601" s="6" t="str">
        <f>IF(Y601=$Z$4,MAX(Z$1:$Z600)+1,"")</f>
        <v/>
      </c>
      <c r="AA601" s="6" t="str">
        <f>IF($Y601=AA$4,MAX(AA$1:AA600)+1,"")</f>
        <v/>
      </c>
      <c r="AB601" s="6" t="str">
        <f>IF($Y601=AB$4,MAX(AB$1:AB600)+1,"")</f>
        <v/>
      </c>
      <c r="AC601" s="6" t="str">
        <f>IF($Y601=AC$4,MAX(AC$1:AC600)+1,"")</f>
        <v/>
      </c>
      <c r="AD601" s="6" t="str">
        <f>IF($Y601=AD$4,MAX(AD$1:AD600)+1,"")</f>
        <v/>
      </c>
      <c r="AE601" s="6" t="str">
        <f>IF($Y601=AE$4,MAX(AE$1:AE600)+1,"")</f>
        <v/>
      </c>
      <c r="AF601" s="6" t="str">
        <f>IF($Y601=AF$4,MAX(AF$1:AF600)+1,"")</f>
        <v/>
      </c>
      <c r="AG601" s="6" t="str">
        <f>IF($Y601=AG$4,MAX(AG$1:AG600)+1,"")</f>
        <v/>
      </c>
      <c r="AH601" s="6" t="str">
        <f>IF($Y601=AH$4,MAX(AH$1:AH600)+1,"")</f>
        <v/>
      </c>
      <c r="AI601" s="5">
        <f t="shared" si="139"/>
        <v>0</v>
      </c>
      <c r="AK601" s="6" t="str">
        <f>IF($W601=AK$4,MAX(AK$1:AK600)+1,"")</f>
        <v/>
      </c>
      <c r="AL601" s="6" t="str">
        <f>IF($W601=AL$4,MAX(AL$1:AL600)+1,"")</f>
        <v/>
      </c>
      <c r="AM601" s="6" t="str">
        <f>IF($W601=AM$4,MAX(AM$1:AM600)+1,"")</f>
        <v/>
      </c>
      <c r="AN601" s="6" t="str">
        <f>IF($W601=AN$4,MAX(AN$1:AN600)+1,"")</f>
        <v/>
      </c>
      <c r="AO601" s="6" t="str">
        <f>IF($W601=AO$4,MAX(AO$1:AO600)+1,"")</f>
        <v/>
      </c>
      <c r="AP601" s="6" t="str">
        <f>IF($W601=AP$4,MAX(AP$1:AP600)+1,"")</f>
        <v/>
      </c>
      <c r="AQ601" s="6" t="str">
        <f>IF($W601=AQ$4,MAX(AQ$1:AQ600)+1,"")</f>
        <v/>
      </c>
      <c r="AR601" s="6" t="str">
        <f>IF($W601=AR$4,MAX(AR$1:AR600)+1,"")</f>
        <v/>
      </c>
      <c r="AS601" s="6" t="str">
        <f>IF($W601=AS$4,MAX(AS$1:AS600)+1,"")</f>
        <v/>
      </c>
      <c r="AT601" s="6" t="str">
        <f>IF($W601=AT$4,MAX(AT$1:AT600)+1,"")</f>
        <v/>
      </c>
      <c r="AU601" s="6" t="str">
        <f>IF($W601=AU$4,MAX(AU$1:AU600)+1,"")</f>
        <v/>
      </c>
      <c r="AV601" s="6" t="str">
        <f>IF($W601=AV$4,MAX(AV$1:AV600)+1,"")</f>
        <v/>
      </c>
      <c r="AW601" s="6" t="str">
        <f>IF($W601=AW$4,MAX(AW$1:AW600)+1,"")</f>
        <v/>
      </c>
      <c r="AX601" s="6" t="str">
        <f>IF($W601=AX$4,MAX(AX$1:AX600)+1,"")</f>
        <v/>
      </c>
      <c r="AY601" s="6" t="str">
        <f>IF($W601=AY$4,MAX(AY$1:AY600)+1,"")</f>
        <v/>
      </c>
      <c r="AZ601" s="6" t="str">
        <f>IF($W601=AZ$4,MAX(AZ$1:AZ600)+1,"")</f>
        <v/>
      </c>
      <c r="BA601" s="6" t="str">
        <f>IF($W601=BA$4,MAX(BA$1:BA600)+1,"")</f>
        <v/>
      </c>
      <c r="BB601" s="6" t="str">
        <f>IF($W601=BB$4,MAX(BB$1:BB600)+1,"")</f>
        <v/>
      </c>
      <c r="BC601" s="6" t="str">
        <f>IF($W601=BC$4,MAX(BC$1:BC600)+1,"")</f>
        <v/>
      </c>
      <c r="BD601" s="6" t="str">
        <f>IF($W601=BD$4,MAX(BD$1:BD600)+1,"")</f>
        <v/>
      </c>
      <c r="BE601" s="6" t="str">
        <f>IF($W601=BE$4,MAX(BE$1:BE600)+1,"")</f>
        <v/>
      </c>
      <c r="BF601" s="6" t="str">
        <f>IF($W601=BF$4,MAX(BF$1:BF600)+1,"")</f>
        <v/>
      </c>
      <c r="BG601" s="6" t="str">
        <f>IF($W601=BG$4,MAX(BG$1:BG600)+1,"")</f>
        <v/>
      </c>
      <c r="BH601" s="6" t="str">
        <f>IF($W601=BH$4,MAX(BH$1:BH600)+1,"")</f>
        <v/>
      </c>
      <c r="BI601" s="6" t="str">
        <f>IF($W601=BI$4,MAX(BI$1:BI600)+1,"")</f>
        <v/>
      </c>
      <c r="BJ601" s="6" t="str">
        <f>IF($W601=BJ$4,MAX(BJ$1:BJ600)+1,"")</f>
        <v/>
      </c>
      <c r="BK601" s="6" t="str">
        <f>IF($W601=BK$4,MAX(BK$1:BK600)+1,"")</f>
        <v/>
      </c>
      <c r="BL601" s="6" t="str">
        <f>IF($W601=BL$4,MAX(BL$1:BL600)+1,"")</f>
        <v/>
      </c>
      <c r="BM601" s="6" t="str">
        <f>IF($W601=BM$4,MAX(BM$1:BM600)+1,"")</f>
        <v/>
      </c>
      <c r="BN601" s="6" t="str">
        <f>IF($W601=BN$4,MAX(BN$1:BN600)+1,"")</f>
        <v/>
      </c>
      <c r="BO601" s="6" t="str">
        <f>IF($W601=BO$4,MAX(BO$1:BO600)+1,"")</f>
        <v/>
      </c>
      <c r="BP601" s="6" t="str">
        <f>IF($W601=BP$4,MAX(BP$1:BP600)+1,"")</f>
        <v/>
      </c>
      <c r="BQ601" s="6" t="str">
        <f>IF($W601=BQ$4,MAX(BQ$1:BQ600)+1,"")</f>
        <v/>
      </c>
      <c r="BR601" s="6" t="str">
        <f>IF($W601=BR$4,MAX(BR$1:BR600)+1,"")</f>
        <v/>
      </c>
      <c r="BS601" s="6">
        <f>IF($W601=BS$4,MAX(BS$1:BS600)+1,"")</f>
        <v>14</v>
      </c>
      <c r="BT601" s="6" t="str">
        <f>IF($W601=BT$4,MAX(BT$1:BT600)+1,"")</f>
        <v/>
      </c>
      <c r="BU601" s="6" t="str">
        <f>IF($W601=BU$4,MAX(BU$1:BU600)+1,"")</f>
        <v/>
      </c>
      <c r="BV601" s="6" t="str">
        <f>IF($W601=BV$4,MAX(BV$1:BV600)+1,"")</f>
        <v/>
      </c>
      <c r="BW601" s="6" t="str">
        <f>IF($W601=BW$4,MAX(BW$1:BW600)+1,"")</f>
        <v/>
      </c>
      <c r="BX601" s="6" t="str">
        <f>IF($W601=BX$4,MAX(BX$1:BX600)+1,"")</f>
        <v/>
      </c>
      <c r="BY601" s="6" t="str">
        <f>IF($W601=BY$4,MAX(BY$1:BY600)+1,"")</f>
        <v/>
      </c>
      <c r="BZ601" s="6" t="str">
        <f>IF($W601=BZ$4,MAX(BZ$1:BZ600)+1,"")</f>
        <v/>
      </c>
      <c r="CA601" s="6" t="str">
        <f>IF($W601=CA$4,MAX(CA$1:CA600)+1,"")</f>
        <v/>
      </c>
      <c r="CB601" s="6" t="str">
        <f>IF($W601=CB$4,MAX(CB$1:CB600)+1,"")</f>
        <v/>
      </c>
      <c r="CC601" s="6" t="str">
        <f>IF($W601=CC$4,MAX(CC$1:CC600)+1,"")</f>
        <v/>
      </c>
      <c r="CD601" s="6" t="str">
        <f>IF($W601=CD$4,MAX(CD$1:CD600)+1,"")</f>
        <v/>
      </c>
      <c r="CE601" s="6" t="str">
        <f>IF($W601=CE$4,MAX(CE$1:CE600)+1,"")</f>
        <v/>
      </c>
      <c r="CF601" s="6" t="str">
        <f>IF($W601=CF$4,MAX(CF$1:CF600)+1,"")</f>
        <v/>
      </c>
      <c r="CG601" s="6" t="str">
        <f>IF($W601=CG$4,MAX(CG$1:CG600)+1,"")</f>
        <v/>
      </c>
      <c r="CH601" s="6" t="str">
        <f>IF($W601=CH$4,MAX(CH$1:CH600)+1,"")</f>
        <v/>
      </c>
      <c r="CI601" s="6" t="str">
        <f>IF($W601=CI$4,MAX(CI$1:CI600)+1,"")</f>
        <v/>
      </c>
      <c r="CJ601" s="6" t="str">
        <f>IF($W601=CJ$4,MAX(CJ$1:CJ600)+1,"")</f>
        <v/>
      </c>
      <c r="CK601" s="6" t="str">
        <f>IF($W601=CK$4,MAX(CK$1:CK600)+1,"")</f>
        <v/>
      </c>
      <c r="CL601" s="6" t="str">
        <f>IF($W601=CL$4,MAX(CL$1:CL600)+1,"")</f>
        <v/>
      </c>
      <c r="CM601" s="6" t="str">
        <f>IF($W601=CM$4,MAX(CM$1:CM600)+1,"")</f>
        <v/>
      </c>
      <c r="CN601" s="6" t="str">
        <f>IF($W601=CN$4,MAX(CN$1:CN600)+1,"")</f>
        <v/>
      </c>
      <c r="CO601" s="6" t="str">
        <f>IF($W601=CO$4,MAX(CO$1:CO600)+1,"")</f>
        <v/>
      </c>
      <c r="CP601" s="6" t="str">
        <f>IF($W601=CP$4,MAX(CP$1:CP600)+1,"")</f>
        <v/>
      </c>
      <c r="CQ601" s="6" t="str">
        <f>IF($W601=CQ$4,MAX(CQ$1:CQ600)+1,"")</f>
        <v/>
      </c>
      <c r="CR601" s="6" t="str">
        <f>IF($W601=CR$4,MAX(CR$1:CR600)+1,"")</f>
        <v/>
      </c>
      <c r="CS601" s="6" t="str">
        <f>IF($W601=CS$4,MAX(CS$1:CS600)+1,"")</f>
        <v/>
      </c>
      <c r="CT601" s="5">
        <f t="shared" si="140"/>
        <v>14</v>
      </c>
      <c r="CU601" s="6" t="str">
        <f t="shared" si="141"/>
        <v>1709901786837</v>
      </c>
      <c r="CV601" s="5" t="str">
        <f t="shared" si="142"/>
        <v>นางสาว</v>
      </c>
      <c r="CW601" s="5" t="str" cm="1">
        <f t="array" ref="CW601">RIGHT(F601,MIN(LEN(SUBSTITUTE(F601,รายชื่อนักเรียนแยกห้อง!$AD$5:$AD$8,""))))</f>
        <v>อชิรญา</v>
      </c>
      <c r="CX601" s="6" t="str">
        <f t="shared" si="143"/>
        <v/>
      </c>
      <c r="CY601" s="6">
        <f t="shared" si="144"/>
        <v>0</v>
      </c>
      <c r="CZ601" s="5" t="str">
        <f t="shared" si="145"/>
        <v>มัธยมศึกษาปีที่ 4/3-</v>
      </c>
      <c r="DA601" s="5" t="str">
        <f t="shared" si="146"/>
        <v>มัธยมศึกษาปีที่ 4/3-0</v>
      </c>
      <c r="DB601" s="6" t="s">
        <v>2939</v>
      </c>
      <c r="DC601" s="6" t="str">
        <f>IF(DB601="วิทย์-คณิต (เตรียมวิศวะ)",MAX($DC$1:DC600)+1,"")</f>
        <v/>
      </c>
      <c r="DD601" s="6" t="str">
        <f>IF(DB601="วิทย์-คณิต (วิทยาศาสตร์สุขภาพ)",MAX($DD$1:DD600)+1,"")</f>
        <v/>
      </c>
      <c r="DE601" s="6">
        <f>IF(DB601="ศิลป์การจัดการธุรกิจการค้าสมัยใหม่",MAX($DE$1:DE600)+1,"")</f>
        <v>55</v>
      </c>
      <c r="DF601" s="6" t="str">
        <f>IF(DB601="ศิลป์ภาษาจีนเพื่อธุรกิจ 4.0",MAX($DF$1:DF600)+1,"")</f>
        <v/>
      </c>
      <c r="DG601" s="6" t="str">
        <f>IF(DB601="ศิลป์ภาษาอังกฤษเพื่อการสื่อสารธุรกิจ",MAX($DG$1:DG600)+1,"")</f>
        <v/>
      </c>
      <c r="DH601" s="6" t="str">
        <f>IF(DB601="นวัตกรรมการจัดการเกษตร",MAX($DH$1:DH600)+1,"")</f>
        <v/>
      </c>
      <c r="DI601" s="5">
        <f t="shared" si="147"/>
        <v>55</v>
      </c>
      <c r="DJ601" s="5" t="str">
        <f t="shared" si="148"/>
        <v>มัธยมศึกษาปีที่ 4/3-41</v>
      </c>
      <c r="DK601" s="5" t="str">
        <f t="shared" si="149"/>
        <v>ศิลป์การจัดการธุรกิจการค้าสมัยใหม่-55</v>
      </c>
      <c r="DL601" s="5" t="str">
        <f t="shared" si="150"/>
        <v>มัธยมศึกษาปีที่ 4</v>
      </c>
    </row>
    <row r="602" spans="1:116">
      <c r="A602" s="5" t="str">
        <f t="shared" si="136"/>
        <v>-</v>
      </c>
      <c r="B602" s="5" t="str">
        <f t="shared" si="137"/>
        <v>-0</v>
      </c>
      <c r="C602" s="5" t="str">
        <f t="shared" si="138"/>
        <v>-0</v>
      </c>
      <c r="D602" s="8"/>
      <c r="E602" s="9"/>
      <c r="F602" s="3"/>
      <c r="G602" s="3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W602" s="6" t="str">
        <f>IF(X602="","",IF(X602=รายชื่อชมรม!$B$33,รายชื่อชมรม!$A$33,IF(X602=รายชื่อชมรม!$B$34,รายชื่อชมรม!$A$34,IF(X602=รายชื่อชมรม!$B$35,รายชื่อชมรม!$A$35,IF(X602=รายชื่อชมรม!$B$36,รายชื่อชมรม!$A$36,IF(X602=รายชื่อชมรม!$B$37,รายชื่อชมรม!$A$37,IF(X602=รายชื่อชมรม!$B$38,รายชื่อชมรม!$A$38,IF(X602=รายชื่อชมรม!$B$39,รายชื่อชมรม!$A$39,IF(X602=รายชื่อชมรม!$B$40,รายชื่อชมรม!$A$40,IF(X602=รายชื่อชมรม!$B$41,รายชื่อชมรม!$A$41,IF(X602=รายชื่อชมรม!$B$42,รายชื่อชมรม!$A$42,"-")))))))))))</f>
        <v/>
      </c>
      <c r="Y602" s="6" t="str">
        <f>IF(W602=0,"",IF(W602="-","",IF(W602="","",VLOOKUP(W602,รายชื่อชมรม!$A$3:$F$83,3,FALSE))))</f>
        <v/>
      </c>
      <c r="Z602" s="6" t="str">
        <f>IF(Y602=$Z$4,MAX(Z$1:$Z601)+1,"")</f>
        <v/>
      </c>
      <c r="AA602" s="6" t="str">
        <f>IF($Y602=AA$4,MAX(AA$1:AA601)+1,"")</f>
        <v/>
      </c>
      <c r="AB602" s="6" t="str">
        <f>IF($Y602=AB$4,MAX(AB$1:AB601)+1,"")</f>
        <v/>
      </c>
      <c r="AC602" s="6" t="str">
        <f>IF($Y602=AC$4,MAX(AC$1:AC601)+1,"")</f>
        <v/>
      </c>
      <c r="AD602" s="6" t="str">
        <f>IF($Y602=AD$4,MAX(AD$1:AD601)+1,"")</f>
        <v/>
      </c>
      <c r="AE602" s="6" t="str">
        <f>IF($Y602=AE$4,MAX(AE$1:AE601)+1,"")</f>
        <v/>
      </c>
      <c r="AF602" s="6" t="str">
        <f>IF($Y602=AF$4,MAX(AF$1:AF601)+1,"")</f>
        <v/>
      </c>
      <c r="AG602" s="6" t="str">
        <f>IF($Y602=AG$4,MAX(AG$1:AG601)+1,"")</f>
        <v/>
      </c>
      <c r="AH602" s="6" t="str">
        <f>IF($Y602=AH$4,MAX(AH$1:AH601)+1,"")</f>
        <v/>
      </c>
      <c r="AI602" s="5">
        <f t="shared" si="139"/>
        <v>0</v>
      </c>
      <c r="AK602" s="6" t="str">
        <f>IF($W602=AK$4,MAX(AK$1:AK601)+1,"")</f>
        <v/>
      </c>
      <c r="AL602" s="6" t="str">
        <f>IF($W602=AL$4,MAX(AL$1:AL601)+1,"")</f>
        <v/>
      </c>
      <c r="AM602" s="6" t="str">
        <f>IF($W602=AM$4,MAX(AM$1:AM601)+1,"")</f>
        <v/>
      </c>
      <c r="AN602" s="6" t="str">
        <f>IF($W602=AN$4,MAX(AN$1:AN601)+1,"")</f>
        <v/>
      </c>
      <c r="AO602" s="6" t="str">
        <f>IF($W602=AO$4,MAX(AO$1:AO601)+1,"")</f>
        <v/>
      </c>
      <c r="AP602" s="6" t="str">
        <f>IF($W602=AP$4,MAX(AP$1:AP601)+1,"")</f>
        <v/>
      </c>
      <c r="AQ602" s="6" t="str">
        <f>IF($W602=AQ$4,MAX(AQ$1:AQ601)+1,"")</f>
        <v/>
      </c>
      <c r="AR602" s="6" t="str">
        <f>IF($W602=AR$4,MAX(AR$1:AR601)+1,"")</f>
        <v/>
      </c>
      <c r="AS602" s="6" t="str">
        <f>IF($W602=AS$4,MAX(AS$1:AS601)+1,"")</f>
        <v/>
      </c>
      <c r="AT602" s="6" t="str">
        <f>IF($W602=AT$4,MAX(AT$1:AT601)+1,"")</f>
        <v/>
      </c>
      <c r="AU602" s="6" t="str">
        <f>IF($W602=AU$4,MAX(AU$1:AU601)+1,"")</f>
        <v/>
      </c>
      <c r="AV602" s="6" t="str">
        <f>IF($W602=AV$4,MAX(AV$1:AV601)+1,"")</f>
        <v/>
      </c>
      <c r="AW602" s="6" t="str">
        <f>IF($W602=AW$4,MAX(AW$1:AW601)+1,"")</f>
        <v/>
      </c>
      <c r="AX602" s="6" t="str">
        <f>IF($W602=AX$4,MAX(AX$1:AX601)+1,"")</f>
        <v/>
      </c>
      <c r="AY602" s="6" t="str">
        <f>IF($W602=AY$4,MAX(AY$1:AY601)+1,"")</f>
        <v/>
      </c>
      <c r="AZ602" s="6" t="str">
        <f>IF($W602=AZ$4,MAX(AZ$1:AZ601)+1,"")</f>
        <v/>
      </c>
      <c r="BA602" s="6" t="str">
        <f>IF($W602=BA$4,MAX(BA$1:BA601)+1,"")</f>
        <v/>
      </c>
      <c r="BB602" s="6" t="str">
        <f>IF($W602=BB$4,MAX(BB$1:BB601)+1,"")</f>
        <v/>
      </c>
      <c r="BC602" s="6" t="str">
        <f>IF($W602=BC$4,MAX(BC$1:BC601)+1,"")</f>
        <v/>
      </c>
      <c r="BD602" s="6" t="str">
        <f>IF($W602=BD$4,MAX(BD$1:BD601)+1,"")</f>
        <v/>
      </c>
      <c r="BE602" s="6" t="str">
        <f>IF($W602=BE$4,MAX(BE$1:BE601)+1,"")</f>
        <v/>
      </c>
      <c r="BF602" s="6" t="str">
        <f>IF($W602=BF$4,MAX(BF$1:BF601)+1,"")</f>
        <v/>
      </c>
      <c r="BG602" s="6" t="str">
        <f>IF($W602=BG$4,MAX(BG$1:BG601)+1,"")</f>
        <v/>
      </c>
      <c r="BH602" s="6" t="str">
        <f>IF($W602=BH$4,MAX(BH$1:BH601)+1,"")</f>
        <v/>
      </c>
      <c r="BI602" s="6" t="str">
        <f>IF($W602=BI$4,MAX(BI$1:BI601)+1,"")</f>
        <v/>
      </c>
      <c r="BJ602" s="6" t="str">
        <f>IF($W602=BJ$4,MAX(BJ$1:BJ601)+1,"")</f>
        <v/>
      </c>
      <c r="BK602" s="6" t="str">
        <f>IF($W602=BK$4,MAX(BK$1:BK601)+1,"")</f>
        <v/>
      </c>
      <c r="BL602" s="6" t="str">
        <f>IF($W602=BL$4,MAX(BL$1:BL601)+1,"")</f>
        <v/>
      </c>
      <c r="BM602" s="6" t="str">
        <f>IF($W602=BM$4,MAX(BM$1:BM601)+1,"")</f>
        <v/>
      </c>
      <c r="BN602" s="6" t="str">
        <f>IF($W602=BN$4,MAX(BN$1:BN601)+1,"")</f>
        <v/>
      </c>
      <c r="BO602" s="6" t="str">
        <f>IF($W602=BO$4,MAX(BO$1:BO601)+1,"")</f>
        <v/>
      </c>
      <c r="BP602" s="6" t="str">
        <f>IF($W602=BP$4,MAX(BP$1:BP601)+1,"")</f>
        <v/>
      </c>
      <c r="BQ602" s="6" t="str">
        <f>IF($W602=BQ$4,MAX(BQ$1:BQ601)+1,"")</f>
        <v/>
      </c>
      <c r="BR602" s="6" t="str">
        <f>IF($W602=BR$4,MAX(BR$1:BR601)+1,"")</f>
        <v/>
      </c>
      <c r="BS602" s="6" t="str">
        <f>IF($W602=BS$4,MAX(BS$1:BS601)+1,"")</f>
        <v/>
      </c>
      <c r="BT602" s="6" t="str">
        <f>IF($W602=BT$4,MAX(BT$1:BT601)+1,"")</f>
        <v/>
      </c>
      <c r="BU602" s="6" t="str">
        <f>IF($W602=BU$4,MAX(BU$1:BU601)+1,"")</f>
        <v/>
      </c>
      <c r="BV602" s="6" t="str">
        <f>IF($W602=BV$4,MAX(BV$1:BV601)+1,"")</f>
        <v/>
      </c>
      <c r="BW602" s="6" t="str">
        <f>IF($W602=BW$4,MAX(BW$1:BW601)+1,"")</f>
        <v/>
      </c>
      <c r="BX602" s="6" t="str">
        <f>IF($W602=BX$4,MAX(BX$1:BX601)+1,"")</f>
        <v/>
      </c>
      <c r="BY602" s="6" t="str">
        <f>IF($W602=BY$4,MAX(BY$1:BY601)+1,"")</f>
        <v/>
      </c>
      <c r="BZ602" s="6" t="str">
        <f>IF($W602=BZ$4,MAX(BZ$1:BZ601)+1,"")</f>
        <v/>
      </c>
      <c r="CA602" s="6" t="str">
        <f>IF($W602=CA$4,MAX(CA$1:CA601)+1,"")</f>
        <v/>
      </c>
      <c r="CB602" s="6" t="str">
        <f>IF($W602=CB$4,MAX(CB$1:CB601)+1,"")</f>
        <v/>
      </c>
      <c r="CC602" s="6" t="str">
        <f>IF($W602=CC$4,MAX(CC$1:CC601)+1,"")</f>
        <v/>
      </c>
      <c r="CD602" s="6" t="str">
        <f>IF($W602=CD$4,MAX(CD$1:CD601)+1,"")</f>
        <v/>
      </c>
      <c r="CE602" s="6" t="str">
        <f>IF($W602=CE$4,MAX(CE$1:CE601)+1,"")</f>
        <v/>
      </c>
      <c r="CF602" s="6" t="str">
        <f>IF($W602=CF$4,MAX(CF$1:CF601)+1,"")</f>
        <v/>
      </c>
      <c r="CG602" s="6" t="str">
        <f>IF($W602=CG$4,MAX(CG$1:CG601)+1,"")</f>
        <v/>
      </c>
      <c r="CH602" s="6" t="str">
        <f>IF($W602=CH$4,MAX(CH$1:CH601)+1,"")</f>
        <v/>
      </c>
      <c r="CI602" s="6" t="str">
        <f>IF($W602=CI$4,MAX(CI$1:CI601)+1,"")</f>
        <v/>
      </c>
      <c r="CJ602" s="6" t="str">
        <f>IF($W602=CJ$4,MAX(CJ$1:CJ601)+1,"")</f>
        <v/>
      </c>
      <c r="CK602" s="6" t="str">
        <f>IF($W602=CK$4,MAX(CK$1:CK601)+1,"")</f>
        <v/>
      </c>
      <c r="CL602" s="6" t="str">
        <f>IF($W602=CL$4,MAX(CL$1:CL601)+1,"")</f>
        <v/>
      </c>
      <c r="CM602" s="6" t="str">
        <f>IF($W602=CM$4,MAX(CM$1:CM601)+1,"")</f>
        <v/>
      </c>
      <c r="CN602" s="6" t="str">
        <f>IF($W602=CN$4,MAX(CN$1:CN601)+1,"")</f>
        <v/>
      </c>
      <c r="CO602" s="6" t="str">
        <f>IF($W602=CO$4,MAX(CO$1:CO601)+1,"")</f>
        <v/>
      </c>
      <c r="CP602" s="6" t="str">
        <f>IF($W602=CP$4,MAX(CP$1:CP601)+1,"")</f>
        <v/>
      </c>
      <c r="CQ602" s="6" t="str">
        <f>IF($W602=CQ$4,MAX(CQ$1:CQ601)+1,"")</f>
        <v/>
      </c>
      <c r="CR602" s="6" t="str">
        <f>IF($W602=CR$4,MAX(CR$1:CR601)+1,"")</f>
        <v/>
      </c>
      <c r="CS602" s="6" t="str">
        <f>IF($W602=CS$4,MAX(CS$1:CS601)+1,"")</f>
        <v/>
      </c>
      <c r="CT602" s="5">
        <f t="shared" si="140"/>
        <v>0</v>
      </c>
      <c r="CU602" s="6" t="str">
        <f t="shared" si="141"/>
        <v/>
      </c>
      <c r="CV602" s="5" t="str">
        <f t="shared" si="142"/>
        <v/>
      </c>
      <c r="CW602" s="5" t="str" cm="1">
        <f t="array" ref="CW602">RIGHT(F602,MIN(LEN(SUBSTITUTE(F602,รายชื่อนักเรียนแยกห้อง!$AD$5:$AD$8,""))))</f>
        <v/>
      </c>
      <c r="CX602" s="6" t="str">
        <f t="shared" si="143"/>
        <v/>
      </c>
      <c r="CY602" s="6" t="str">
        <f t="shared" si="144"/>
        <v/>
      </c>
      <c r="CZ602" s="5" t="str">
        <f t="shared" si="145"/>
        <v>-</v>
      </c>
      <c r="DA602" s="5" t="str">
        <f t="shared" si="146"/>
        <v>-</v>
      </c>
      <c r="DC602" s="6" t="str">
        <f>IF(DB602="วิทย์-คณิต (เตรียมวิศวะ)",MAX($DC$1:DC601)+1,"")</f>
        <v/>
      </c>
      <c r="DD602" s="6" t="str">
        <f>IF(DB602="วิทย์-คณิต (วิทยาศาสตร์สุขภาพ)",MAX($DD$1:DD601)+1,"")</f>
        <v/>
      </c>
      <c r="DE602" s="6" t="str">
        <f>IF(DB602="ศิลป์การจัดการธุรกิจการค้าสมัยใหม่",MAX($DE$1:DE601)+1,"")</f>
        <v/>
      </c>
      <c r="DF602" s="6" t="str">
        <f>IF(DB602="ศิลป์ภาษาจีนเพื่อธุรกิจ 4.0",MAX($DF$1:DF601)+1,"")</f>
        <v/>
      </c>
      <c r="DG602" s="6" t="str">
        <f>IF(DB602="ศิลป์ภาษาอังกฤษเพื่อการสื่อสารธุรกิจ",MAX($DG$1:DG601)+1,"")</f>
        <v/>
      </c>
      <c r="DH602" s="6" t="str">
        <f>IF(DB602="นวัตกรรมการจัดการเกษตร",MAX($DH$1:DH601)+1,"")</f>
        <v/>
      </c>
      <c r="DI602" s="5">
        <f t="shared" si="147"/>
        <v>0</v>
      </c>
      <c r="DJ602" s="5" t="str">
        <f t="shared" si="148"/>
        <v>-</v>
      </c>
      <c r="DK602" s="5" t="str">
        <f t="shared" si="149"/>
        <v>-0</v>
      </c>
      <c r="DL602" s="5" t="str">
        <f t="shared" si="150"/>
        <v/>
      </c>
    </row>
    <row r="603" spans="1:116">
      <c r="A603" s="5" t="str">
        <f t="shared" si="136"/>
        <v>มัธยมศึกษาปีที่ 5/1-1</v>
      </c>
      <c r="B603" s="5" t="str">
        <f t="shared" si="137"/>
        <v>ช68501-1</v>
      </c>
      <c r="C603" s="5" t="str">
        <f t="shared" si="138"/>
        <v>วิทย์-คณิต (วิทยาศาสตร์สุขภาพ)-16</v>
      </c>
      <c r="D603" s="8">
        <v>1</v>
      </c>
      <c r="E603" s="9" t="s">
        <v>247</v>
      </c>
      <c r="F603" s="3" t="s">
        <v>248</v>
      </c>
      <c r="G603" s="3" t="s">
        <v>249</v>
      </c>
      <c r="H603" s="11">
        <v>1</v>
      </c>
      <c r="I603" s="11">
        <v>1</v>
      </c>
      <c r="J603" s="11">
        <v>0</v>
      </c>
      <c r="K603" s="11">
        <v>1</v>
      </c>
      <c r="L603" s="11">
        <v>8</v>
      </c>
      <c r="M603" s="11">
        <v>0</v>
      </c>
      <c r="N603" s="11">
        <v>1</v>
      </c>
      <c r="O603" s="11">
        <v>5</v>
      </c>
      <c r="P603" s="11">
        <v>9</v>
      </c>
      <c r="Q603" s="11">
        <v>0</v>
      </c>
      <c r="R603" s="11">
        <v>7</v>
      </c>
      <c r="S603" s="11">
        <v>0</v>
      </c>
      <c r="T603" s="11">
        <v>0</v>
      </c>
      <c r="U603" s="11" t="s">
        <v>420</v>
      </c>
      <c r="W603" s="6" t="str">
        <f>IF(X603="","",IF(X603=รายชื่อชมรม!$B$43,รายชื่อชมรม!$A$43,IF(X603=รายชื่อชมรม!$B$44,รายชื่อชมรม!$A$44,IF(X603=รายชื่อชมรม!$B$45,รายชื่อชมรม!$A$45,IF(X603=รายชื่อชมรม!$B$46,รายชื่อชมรม!$A$46,IF(X603=รายชื่อชมรม!$B$47,รายชื่อชมรม!$A$47,IF(X603=รายชื่อชมรม!$B$48,รายชื่อชมรม!$A$48,IF(X603=รายชื่อชมรม!$B$49,รายชื่อชมรม!$A$49,IF(X603=รายชื่อชมรม!$B$50,รายชื่อชมรม!$A$50,IF(X603=รายชื่อชมรม!$B$51,รายชื่อชมรม!$A$51,IF(X603=รายชื่อชมรม!$B$52,รายชื่อชมรม!$A$52,"-")))))))))))</f>
        <v>ช68501</v>
      </c>
      <c r="X603" s="6" t="s">
        <v>2328</v>
      </c>
      <c r="Y603" s="6" t="str">
        <f>IF(W603=0,"",IF(W603="-","",IF(W603="","",VLOOKUP(W603,รายชื่อชมรม!$A$3:$F$83,3,FALSE))))</f>
        <v>นางสาวศิลป์ศุภา  คุสินธุ์</v>
      </c>
      <c r="Z603" s="6" t="str">
        <f>IF(Y603=$Z$4,MAX(Z$1:$Z602)+1,"")</f>
        <v/>
      </c>
      <c r="AA603" s="6" t="str">
        <f>IF($Y603=AA$4,MAX(AA$1:AA602)+1,"")</f>
        <v/>
      </c>
      <c r="AB603" s="6" t="str">
        <f>IF($Y603=AB$4,MAX(AB$1:AB602)+1,"")</f>
        <v/>
      </c>
      <c r="AC603" s="6" t="str">
        <f>IF($Y603=AC$4,MAX(AC$1:AC602)+1,"")</f>
        <v/>
      </c>
      <c r="AD603" s="6" t="str">
        <f>IF($Y603=AD$4,MAX(AD$1:AD602)+1,"")</f>
        <v/>
      </c>
      <c r="AE603" s="6" t="str">
        <f>IF($Y603=AE$4,MAX(AE$1:AE602)+1,"")</f>
        <v/>
      </c>
      <c r="AF603" s="6" t="str">
        <f>IF($Y603=AF$4,MAX(AF$1:AF602)+1,"")</f>
        <v/>
      </c>
      <c r="AG603" s="6" t="str">
        <f>IF($Y603=AG$4,MAX(AG$1:AG602)+1,"")</f>
        <v/>
      </c>
      <c r="AH603" s="6" t="str">
        <f>IF($Y603=AH$4,MAX(AH$1:AH602)+1,"")</f>
        <v/>
      </c>
      <c r="AI603" s="5">
        <f t="shared" si="139"/>
        <v>0</v>
      </c>
      <c r="AK603" s="6" t="str">
        <f>IF($W603=AK$4,MAX(AK$1:AK602)+1,"")</f>
        <v/>
      </c>
      <c r="AL603" s="6" t="str">
        <f>IF($W603=AL$4,MAX(AL$1:AL602)+1,"")</f>
        <v/>
      </c>
      <c r="AM603" s="6" t="str">
        <f>IF($W603=AM$4,MAX(AM$1:AM602)+1,"")</f>
        <v/>
      </c>
      <c r="AN603" s="6" t="str">
        <f>IF($W603=AN$4,MAX(AN$1:AN602)+1,"")</f>
        <v/>
      </c>
      <c r="AO603" s="6" t="str">
        <f>IF($W603=AO$4,MAX(AO$1:AO602)+1,"")</f>
        <v/>
      </c>
      <c r="AP603" s="6" t="str">
        <f>IF($W603=AP$4,MAX(AP$1:AP602)+1,"")</f>
        <v/>
      </c>
      <c r="AQ603" s="6" t="str">
        <f>IF($W603=AQ$4,MAX(AQ$1:AQ602)+1,"")</f>
        <v/>
      </c>
      <c r="AR603" s="6" t="str">
        <f>IF($W603=AR$4,MAX(AR$1:AR602)+1,"")</f>
        <v/>
      </c>
      <c r="AS603" s="6" t="str">
        <f>IF($W603=AS$4,MAX(AS$1:AS602)+1,"")</f>
        <v/>
      </c>
      <c r="AT603" s="6" t="str">
        <f>IF($W603=AT$4,MAX(AT$1:AT602)+1,"")</f>
        <v/>
      </c>
      <c r="AU603" s="6" t="str">
        <f>IF($W603=AU$4,MAX(AU$1:AU602)+1,"")</f>
        <v/>
      </c>
      <c r="AV603" s="6" t="str">
        <f>IF($W603=AV$4,MAX(AV$1:AV602)+1,"")</f>
        <v/>
      </c>
      <c r="AW603" s="6" t="str">
        <f>IF($W603=AW$4,MAX(AW$1:AW602)+1,"")</f>
        <v/>
      </c>
      <c r="AX603" s="6" t="str">
        <f>IF($W603=AX$4,MAX(AX$1:AX602)+1,"")</f>
        <v/>
      </c>
      <c r="AY603" s="6" t="str">
        <f>IF($W603=AY$4,MAX(AY$1:AY602)+1,"")</f>
        <v/>
      </c>
      <c r="AZ603" s="6" t="str">
        <f>IF($W603=AZ$4,MAX(AZ$1:AZ602)+1,"")</f>
        <v/>
      </c>
      <c r="BA603" s="6" t="str">
        <f>IF($W603=BA$4,MAX(BA$1:BA602)+1,"")</f>
        <v/>
      </c>
      <c r="BB603" s="6" t="str">
        <f>IF($W603=BB$4,MAX(BB$1:BB602)+1,"")</f>
        <v/>
      </c>
      <c r="BC603" s="6" t="str">
        <f>IF($W603=BC$4,MAX(BC$1:BC602)+1,"")</f>
        <v/>
      </c>
      <c r="BD603" s="6" t="str">
        <f>IF($W603=BD$4,MAX(BD$1:BD602)+1,"")</f>
        <v/>
      </c>
      <c r="BE603" s="6" t="str">
        <f>IF($W603=BE$4,MAX(BE$1:BE602)+1,"")</f>
        <v/>
      </c>
      <c r="BF603" s="6" t="str">
        <f>IF($W603=BF$4,MAX(BF$1:BF602)+1,"")</f>
        <v/>
      </c>
      <c r="BG603" s="6" t="str">
        <f>IF($W603=BG$4,MAX(BG$1:BG602)+1,"")</f>
        <v/>
      </c>
      <c r="BH603" s="6" t="str">
        <f>IF($W603=BH$4,MAX(BH$1:BH602)+1,"")</f>
        <v/>
      </c>
      <c r="BI603" s="6" t="str">
        <f>IF($W603=BI$4,MAX(BI$1:BI602)+1,"")</f>
        <v/>
      </c>
      <c r="BJ603" s="6" t="str">
        <f>IF($W603=BJ$4,MAX(BJ$1:BJ602)+1,"")</f>
        <v/>
      </c>
      <c r="BK603" s="6" t="str">
        <f>IF($W603=BK$4,MAX(BK$1:BK602)+1,"")</f>
        <v/>
      </c>
      <c r="BL603" s="6" t="str">
        <f>IF($W603=BL$4,MAX(BL$1:BL602)+1,"")</f>
        <v/>
      </c>
      <c r="BM603" s="6" t="str">
        <f>IF($W603=BM$4,MAX(BM$1:BM602)+1,"")</f>
        <v/>
      </c>
      <c r="BN603" s="6" t="str">
        <f>IF($W603=BN$4,MAX(BN$1:BN602)+1,"")</f>
        <v/>
      </c>
      <c r="BO603" s="6" t="str">
        <f>IF($W603=BO$4,MAX(BO$1:BO602)+1,"")</f>
        <v/>
      </c>
      <c r="BP603" s="6" t="str">
        <f>IF($W603=BP$4,MAX(BP$1:BP602)+1,"")</f>
        <v/>
      </c>
      <c r="BQ603" s="6" t="str">
        <f>IF($W603=BQ$4,MAX(BQ$1:BQ602)+1,"")</f>
        <v/>
      </c>
      <c r="BR603" s="6" t="str">
        <f>IF($W603=BR$4,MAX(BR$1:BR602)+1,"")</f>
        <v/>
      </c>
      <c r="BS603" s="6" t="str">
        <f>IF($W603=BS$4,MAX(BS$1:BS602)+1,"")</f>
        <v/>
      </c>
      <c r="BT603" s="6" t="str">
        <f>IF($W603=BT$4,MAX(BT$1:BT602)+1,"")</f>
        <v/>
      </c>
      <c r="BU603" s="6" t="str">
        <f>IF($W603=BU$4,MAX(BU$1:BU602)+1,"")</f>
        <v/>
      </c>
      <c r="BV603" s="6" t="str">
        <f>IF($W603=BV$4,MAX(BV$1:BV602)+1,"")</f>
        <v/>
      </c>
      <c r="BW603" s="6" t="str">
        <f>IF($W603=BW$4,MAX(BW$1:BW602)+1,"")</f>
        <v/>
      </c>
      <c r="BX603" s="6" t="str">
        <f>IF($W603=BX$4,MAX(BX$1:BX602)+1,"")</f>
        <v/>
      </c>
      <c r="BY603" s="6" t="str">
        <f>IF($W603=BY$4,MAX(BY$1:BY602)+1,"")</f>
        <v/>
      </c>
      <c r="BZ603" s="6">
        <f>IF($W603=BZ$4,MAX(BZ$1:BZ602)+1,"")</f>
        <v>1</v>
      </c>
      <c r="CA603" s="6" t="str">
        <f>IF($W603=CA$4,MAX(CA$1:CA602)+1,"")</f>
        <v/>
      </c>
      <c r="CB603" s="6" t="str">
        <f>IF($W603=CB$4,MAX(CB$1:CB602)+1,"")</f>
        <v/>
      </c>
      <c r="CC603" s="6" t="str">
        <f>IF($W603=CC$4,MAX(CC$1:CC602)+1,"")</f>
        <v/>
      </c>
      <c r="CD603" s="6" t="str">
        <f>IF($W603=CD$4,MAX(CD$1:CD602)+1,"")</f>
        <v/>
      </c>
      <c r="CE603" s="6" t="str">
        <f>IF($W603=CE$4,MAX(CE$1:CE602)+1,"")</f>
        <v/>
      </c>
      <c r="CF603" s="6" t="str">
        <f>IF($W603=CF$4,MAX(CF$1:CF602)+1,"")</f>
        <v/>
      </c>
      <c r="CG603" s="6" t="str">
        <f>IF($W603=CG$4,MAX(CG$1:CG602)+1,"")</f>
        <v/>
      </c>
      <c r="CH603" s="6" t="str">
        <f>IF($W603=CH$4,MAX(CH$1:CH602)+1,"")</f>
        <v/>
      </c>
      <c r="CI603" s="6" t="str">
        <f>IF($W603=CI$4,MAX(CI$1:CI602)+1,"")</f>
        <v/>
      </c>
      <c r="CJ603" s="6" t="str">
        <f>IF($W603=CJ$4,MAX(CJ$1:CJ602)+1,"")</f>
        <v/>
      </c>
      <c r="CK603" s="6" t="str">
        <f>IF($W603=CK$4,MAX(CK$1:CK602)+1,"")</f>
        <v/>
      </c>
      <c r="CL603" s="6" t="str">
        <f>IF($W603=CL$4,MAX(CL$1:CL602)+1,"")</f>
        <v/>
      </c>
      <c r="CM603" s="6" t="str">
        <f>IF($W603=CM$4,MAX(CM$1:CM602)+1,"")</f>
        <v/>
      </c>
      <c r="CN603" s="6" t="str">
        <f>IF($W603=CN$4,MAX(CN$1:CN602)+1,"")</f>
        <v/>
      </c>
      <c r="CO603" s="6" t="str">
        <f>IF($W603=CO$4,MAX(CO$1:CO602)+1,"")</f>
        <v/>
      </c>
      <c r="CP603" s="6" t="str">
        <f>IF($W603=CP$4,MAX(CP$1:CP602)+1,"")</f>
        <v/>
      </c>
      <c r="CQ603" s="6" t="str">
        <f>IF($W603=CQ$4,MAX(CQ$1:CQ602)+1,"")</f>
        <v/>
      </c>
      <c r="CR603" s="6" t="str">
        <f>IF($W603=CR$4,MAX(CR$1:CR602)+1,"")</f>
        <v/>
      </c>
      <c r="CS603" s="6" t="str">
        <f>IF($W603=CS$4,MAX(CS$1:CS602)+1,"")</f>
        <v/>
      </c>
      <c r="CT603" s="5">
        <f t="shared" si="140"/>
        <v>1</v>
      </c>
      <c r="CU603" s="6" t="str">
        <f t="shared" si="141"/>
        <v>1101801590700</v>
      </c>
      <c r="CV603" s="5" t="str">
        <f t="shared" si="142"/>
        <v>นาย</v>
      </c>
      <c r="CW603" s="5" t="str" cm="1">
        <f t="array" ref="CW603">RIGHT(F603,MIN(LEN(SUBSTITUTE(F603,รายชื่อนักเรียนแยกห้อง!$AD$5:$AD$8,""))))</f>
        <v>ณภัทร</v>
      </c>
      <c r="CX603" s="6">
        <f t="shared" si="143"/>
        <v>0</v>
      </c>
      <c r="CY603" s="6" t="str">
        <f t="shared" si="144"/>
        <v/>
      </c>
      <c r="CZ603" s="5" t="str">
        <f t="shared" si="145"/>
        <v>มัธยมศึกษาปีที่ 5/1-0</v>
      </c>
      <c r="DA603" s="5" t="str">
        <f t="shared" si="146"/>
        <v>มัธยมศึกษาปีที่ 5/1-</v>
      </c>
      <c r="DB603" s="5" t="s">
        <v>2936</v>
      </c>
      <c r="DC603" s="6" t="str">
        <f>IF(DB603="วิทย์-คณิต (เตรียมวิศวะ)",MAX($DC$1:DC602)+1,"")</f>
        <v/>
      </c>
      <c r="DD603" s="6">
        <f>IF(DB603="วิทย์-คณิต (วิทยาศาสตร์สุขภาพ)",MAX($DD$1:DD602)+1,"")</f>
        <v>16</v>
      </c>
      <c r="DE603" s="6" t="str">
        <f>IF(DB603="ศิลป์การจัดการธุรกิจการค้าสมัยใหม่",MAX($DE$1:DE602)+1,"")</f>
        <v/>
      </c>
      <c r="DF603" s="6" t="str">
        <f>IF(DB603="ศิลป์ภาษาจีนเพื่อธุรกิจ 4.0",MAX($DF$1:DF602)+1,"")</f>
        <v/>
      </c>
      <c r="DG603" s="6" t="str">
        <f>IF(DB603="ศิลป์ภาษาอังกฤษเพื่อการสื่อสารธุรกิจ",MAX($DG$1:DG602)+1,"")</f>
        <v/>
      </c>
      <c r="DH603" s="6" t="str">
        <f>IF(DB603="นวัตกรรมการจัดการเกษตร",MAX($DH$1:DH602)+1,"")</f>
        <v/>
      </c>
      <c r="DI603" s="5">
        <f t="shared" si="147"/>
        <v>16</v>
      </c>
      <c r="DJ603" s="5" t="str">
        <f t="shared" si="148"/>
        <v>มัธยมศึกษาปีที่ 5/1-1</v>
      </c>
      <c r="DK603" s="5" t="str">
        <f t="shared" si="149"/>
        <v>วิทย์-คณิต (วิทยาศาสตร์สุขภาพ)-16</v>
      </c>
      <c r="DL603" s="5" t="str">
        <f t="shared" si="150"/>
        <v>มัธยมศึกษาปีที่ 5</v>
      </c>
    </row>
    <row r="604" spans="1:116">
      <c r="A604" s="5" t="str">
        <f t="shared" si="136"/>
        <v>มัธยมศึกษาปีที่ 5/1-2</v>
      </c>
      <c r="B604" s="5" t="str">
        <f t="shared" si="137"/>
        <v>ช68507-1</v>
      </c>
      <c r="C604" s="5" t="str">
        <f t="shared" si="138"/>
        <v>วิทย์-คณิต (วิทยาศาสตร์สุขภาพ)-17</v>
      </c>
      <c r="D604" s="8">
        <v>2</v>
      </c>
      <c r="E604" s="9" t="s">
        <v>250</v>
      </c>
      <c r="F604" s="3" t="s">
        <v>251</v>
      </c>
      <c r="G604" s="3" t="s">
        <v>252</v>
      </c>
      <c r="H604" s="11">
        <v>1</v>
      </c>
      <c r="I604" s="11">
        <v>7</v>
      </c>
      <c r="J604" s="11">
        <v>0</v>
      </c>
      <c r="K604" s="11">
        <v>9</v>
      </c>
      <c r="L604" s="11">
        <v>9</v>
      </c>
      <c r="M604" s="11">
        <v>0</v>
      </c>
      <c r="N604" s="11">
        <v>1</v>
      </c>
      <c r="O604" s="11">
        <v>7</v>
      </c>
      <c r="P604" s="11">
        <v>5</v>
      </c>
      <c r="Q604" s="11">
        <v>3</v>
      </c>
      <c r="R604" s="11">
        <v>8</v>
      </c>
      <c r="S604" s="11">
        <v>7</v>
      </c>
      <c r="T604" s="11">
        <v>4</v>
      </c>
      <c r="U604" s="11" t="s">
        <v>420</v>
      </c>
      <c r="W604" s="6" t="str">
        <f>IF(X604="","",IF(X604=รายชื่อชมรม!$B$43,รายชื่อชมรม!$A$43,IF(X604=รายชื่อชมรม!$B$44,รายชื่อชมรม!$A$44,IF(X604=รายชื่อชมรม!$B$45,รายชื่อชมรม!$A$45,IF(X604=รายชื่อชมรม!$B$46,รายชื่อชมรม!$A$46,IF(X604=รายชื่อชมรม!$B$47,รายชื่อชมรม!$A$47,IF(X604=รายชื่อชมรม!$B$48,รายชื่อชมรม!$A$48,IF(X604=รายชื่อชมรม!$B$49,รายชื่อชมรม!$A$49,IF(X604=รายชื่อชมรม!$B$50,รายชื่อชมรม!$A$50,IF(X604=รายชื่อชมรม!$B$51,รายชื่อชมรม!$A$51,IF(X604=รายชื่อชมรม!$B$52,รายชื่อชมรม!$A$52,"-")))))))))))</f>
        <v>ช68507</v>
      </c>
      <c r="X604" s="6" t="s">
        <v>1542</v>
      </c>
      <c r="Y604" s="6" t="str">
        <f>IF(W604=0,"",IF(W604="-","",IF(W604="","",VLOOKUP(W604,รายชื่อชมรม!$A$3:$F$83,3,FALSE))))</f>
        <v>สิบเอกชัยวัฒน์  เรืองไกรศิลป์</v>
      </c>
      <c r="Z604" s="6" t="str">
        <f>IF(Y604=$Z$4,MAX(Z$1:$Z603)+1,"")</f>
        <v/>
      </c>
      <c r="AA604" s="6" t="str">
        <f>IF($Y604=AA$4,MAX(AA$1:AA603)+1,"")</f>
        <v/>
      </c>
      <c r="AB604" s="6" t="str">
        <f>IF($Y604=AB$4,MAX(AB$1:AB603)+1,"")</f>
        <v/>
      </c>
      <c r="AC604" s="6" t="str">
        <f>IF($Y604=AC$4,MAX(AC$1:AC603)+1,"")</f>
        <v/>
      </c>
      <c r="AD604" s="6" t="str">
        <f>IF($Y604=AD$4,MAX(AD$1:AD603)+1,"")</f>
        <v/>
      </c>
      <c r="AE604" s="6" t="str">
        <f>IF($Y604=AE$4,MAX(AE$1:AE603)+1,"")</f>
        <v/>
      </c>
      <c r="AF604" s="6" t="str">
        <f>IF($Y604=AF$4,MAX(AF$1:AF603)+1,"")</f>
        <v/>
      </c>
      <c r="AG604" s="6" t="str">
        <f>IF($Y604=AG$4,MAX(AG$1:AG603)+1,"")</f>
        <v/>
      </c>
      <c r="AH604" s="6" t="str">
        <f>IF($Y604=AH$4,MAX(AH$1:AH603)+1,"")</f>
        <v/>
      </c>
      <c r="AI604" s="5">
        <f t="shared" si="139"/>
        <v>0</v>
      </c>
      <c r="AK604" s="6" t="str">
        <f>IF($W604=AK$4,MAX(AK$1:AK603)+1,"")</f>
        <v/>
      </c>
      <c r="AL604" s="6" t="str">
        <f>IF($W604=AL$4,MAX(AL$1:AL603)+1,"")</f>
        <v/>
      </c>
      <c r="AM604" s="6" t="str">
        <f>IF($W604=AM$4,MAX(AM$1:AM603)+1,"")</f>
        <v/>
      </c>
      <c r="AN604" s="6" t="str">
        <f>IF($W604=AN$4,MAX(AN$1:AN603)+1,"")</f>
        <v/>
      </c>
      <c r="AO604" s="6" t="str">
        <f>IF($W604=AO$4,MAX(AO$1:AO603)+1,"")</f>
        <v/>
      </c>
      <c r="AP604" s="6" t="str">
        <f>IF($W604=AP$4,MAX(AP$1:AP603)+1,"")</f>
        <v/>
      </c>
      <c r="AQ604" s="6" t="str">
        <f>IF($W604=AQ$4,MAX(AQ$1:AQ603)+1,"")</f>
        <v/>
      </c>
      <c r="AR604" s="6" t="str">
        <f>IF($W604=AR$4,MAX(AR$1:AR603)+1,"")</f>
        <v/>
      </c>
      <c r="AS604" s="6" t="str">
        <f>IF($W604=AS$4,MAX(AS$1:AS603)+1,"")</f>
        <v/>
      </c>
      <c r="AT604" s="6" t="str">
        <f>IF($W604=AT$4,MAX(AT$1:AT603)+1,"")</f>
        <v/>
      </c>
      <c r="AU604" s="6" t="str">
        <f>IF($W604=AU$4,MAX(AU$1:AU603)+1,"")</f>
        <v/>
      </c>
      <c r="AV604" s="6" t="str">
        <f>IF($W604=AV$4,MAX(AV$1:AV603)+1,"")</f>
        <v/>
      </c>
      <c r="AW604" s="6" t="str">
        <f>IF($W604=AW$4,MAX(AW$1:AW603)+1,"")</f>
        <v/>
      </c>
      <c r="AX604" s="6" t="str">
        <f>IF($W604=AX$4,MAX(AX$1:AX603)+1,"")</f>
        <v/>
      </c>
      <c r="AY604" s="6" t="str">
        <f>IF($W604=AY$4,MAX(AY$1:AY603)+1,"")</f>
        <v/>
      </c>
      <c r="AZ604" s="6" t="str">
        <f>IF($W604=AZ$4,MAX(AZ$1:AZ603)+1,"")</f>
        <v/>
      </c>
      <c r="BA604" s="6" t="str">
        <f>IF($W604=BA$4,MAX(BA$1:BA603)+1,"")</f>
        <v/>
      </c>
      <c r="BB604" s="6" t="str">
        <f>IF($W604=BB$4,MAX(BB$1:BB603)+1,"")</f>
        <v/>
      </c>
      <c r="BC604" s="6" t="str">
        <f>IF($W604=BC$4,MAX(BC$1:BC603)+1,"")</f>
        <v/>
      </c>
      <c r="BD604" s="6" t="str">
        <f>IF($W604=BD$4,MAX(BD$1:BD603)+1,"")</f>
        <v/>
      </c>
      <c r="BE604" s="6" t="str">
        <f>IF($W604=BE$4,MAX(BE$1:BE603)+1,"")</f>
        <v/>
      </c>
      <c r="BF604" s="6" t="str">
        <f>IF($W604=BF$4,MAX(BF$1:BF603)+1,"")</f>
        <v/>
      </c>
      <c r="BG604" s="6" t="str">
        <f>IF($W604=BG$4,MAX(BG$1:BG603)+1,"")</f>
        <v/>
      </c>
      <c r="BH604" s="6" t="str">
        <f>IF($W604=BH$4,MAX(BH$1:BH603)+1,"")</f>
        <v/>
      </c>
      <c r="BI604" s="6" t="str">
        <f>IF($W604=BI$4,MAX(BI$1:BI603)+1,"")</f>
        <v/>
      </c>
      <c r="BJ604" s="6" t="str">
        <f>IF($W604=BJ$4,MAX(BJ$1:BJ603)+1,"")</f>
        <v/>
      </c>
      <c r="BK604" s="6" t="str">
        <f>IF($W604=BK$4,MAX(BK$1:BK603)+1,"")</f>
        <v/>
      </c>
      <c r="BL604" s="6" t="str">
        <f>IF($W604=BL$4,MAX(BL$1:BL603)+1,"")</f>
        <v/>
      </c>
      <c r="BM604" s="6" t="str">
        <f>IF($W604=BM$4,MAX(BM$1:BM603)+1,"")</f>
        <v/>
      </c>
      <c r="BN604" s="6" t="str">
        <f>IF($W604=BN$4,MAX(BN$1:BN603)+1,"")</f>
        <v/>
      </c>
      <c r="BO604" s="6" t="str">
        <f>IF($W604=BO$4,MAX(BO$1:BO603)+1,"")</f>
        <v/>
      </c>
      <c r="BP604" s="6" t="str">
        <f>IF($W604=BP$4,MAX(BP$1:BP603)+1,"")</f>
        <v/>
      </c>
      <c r="BQ604" s="6" t="str">
        <f>IF($W604=BQ$4,MAX(BQ$1:BQ603)+1,"")</f>
        <v/>
      </c>
      <c r="BR604" s="6" t="str">
        <f>IF($W604=BR$4,MAX(BR$1:BR603)+1,"")</f>
        <v/>
      </c>
      <c r="BS604" s="6" t="str">
        <f>IF($W604=BS$4,MAX(BS$1:BS603)+1,"")</f>
        <v/>
      </c>
      <c r="BT604" s="6" t="str">
        <f>IF($W604=BT$4,MAX(BT$1:BT603)+1,"")</f>
        <v/>
      </c>
      <c r="BU604" s="6" t="str">
        <f>IF($W604=BU$4,MAX(BU$1:BU603)+1,"")</f>
        <v/>
      </c>
      <c r="BV604" s="6" t="str">
        <f>IF($W604=BV$4,MAX(BV$1:BV603)+1,"")</f>
        <v/>
      </c>
      <c r="BW604" s="6" t="str">
        <f>IF($W604=BW$4,MAX(BW$1:BW603)+1,"")</f>
        <v/>
      </c>
      <c r="BX604" s="6" t="str">
        <f>IF($W604=BX$4,MAX(BX$1:BX603)+1,"")</f>
        <v/>
      </c>
      <c r="BY604" s="6" t="str">
        <f>IF($W604=BY$4,MAX(BY$1:BY603)+1,"")</f>
        <v/>
      </c>
      <c r="BZ604" s="6" t="str">
        <f>IF($W604=BZ$4,MAX(BZ$1:BZ603)+1,"")</f>
        <v/>
      </c>
      <c r="CA604" s="6" t="str">
        <f>IF($W604=CA$4,MAX(CA$1:CA603)+1,"")</f>
        <v/>
      </c>
      <c r="CB604" s="6" t="str">
        <f>IF($W604=CB$4,MAX(CB$1:CB603)+1,"")</f>
        <v/>
      </c>
      <c r="CC604" s="6" t="str">
        <f>IF($W604=CC$4,MAX(CC$1:CC603)+1,"")</f>
        <v/>
      </c>
      <c r="CD604" s="6" t="str">
        <f>IF($W604=CD$4,MAX(CD$1:CD603)+1,"")</f>
        <v/>
      </c>
      <c r="CE604" s="6" t="str">
        <f>IF($W604=CE$4,MAX(CE$1:CE603)+1,"")</f>
        <v/>
      </c>
      <c r="CF604" s="6">
        <f>IF($W604=CF$4,MAX(CF$1:CF603)+1,"")</f>
        <v>1</v>
      </c>
      <c r="CG604" s="6" t="str">
        <f>IF($W604=CG$4,MAX(CG$1:CG603)+1,"")</f>
        <v/>
      </c>
      <c r="CH604" s="6" t="str">
        <f>IF($W604=CH$4,MAX(CH$1:CH603)+1,"")</f>
        <v/>
      </c>
      <c r="CI604" s="6" t="str">
        <f>IF($W604=CI$4,MAX(CI$1:CI603)+1,"")</f>
        <v/>
      </c>
      <c r="CJ604" s="6" t="str">
        <f>IF($W604=CJ$4,MAX(CJ$1:CJ603)+1,"")</f>
        <v/>
      </c>
      <c r="CK604" s="6" t="str">
        <f>IF($W604=CK$4,MAX(CK$1:CK603)+1,"")</f>
        <v/>
      </c>
      <c r="CL604" s="6" t="str">
        <f>IF($W604=CL$4,MAX(CL$1:CL603)+1,"")</f>
        <v/>
      </c>
      <c r="CM604" s="6" t="str">
        <f>IF($W604=CM$4,MAX(CM$1:CM603)+1,"")</f>
        <v/>
      </c>
      <c r="CN604" s="6" t="str">
        <f>IF($W604=CN$4,MAX(CN$1:CN603)+1,"")</f>
        <v/>
      </c>
      <c r="CO604" s="6" t="str">
        <f>IF($W604=CO$4,MAX(CO$1:CO603)+1,"")</f>
        <v/>
      </c>
      <c r="CP604" s="6" t="str">
        <f>IF($W604=CP$4,MAX(CP$1:CP603)+1,"")</f>
        <v/>
      </c>
      <c r="CQ604" s="6" t="str">
        <f>IF($W604=CQ$4,MAX(CQ$1:CQ603)+1,"")</f>
        <v/>
      </c>
      <c r="CR604" s="6" t="str">
        <f>IF($W604=CR$4,MAX(CR$1:CR603)+1,"")</f>
        <v/>
      </c>
      <c r="CS604" s="6" t="str">
        <f>IF($W604=CS$4,MAX(CS$1:CS603)+1,"")</f>
        <v/>
      </c>
      <c r="CT604" s="5">
        <f t="shared" si="140"/>
        <v>1</v>
      </c>
      <c r="CU604" s="6" t="str">
        <f t="shared" si="141"/>
        <v>1709901753874</v>
      </c>
      <c r="CV604" s="5" t="str">
        <f t="shared" si="142"/>
        <v>นาย</v>
      </c>
      <c r="CW604" s="5" t="str" cm="1">
        <f t="array" ref="CW604">RIGHT(F604,MIN(LEN(SUBSTITUTE(F604,รายชื่อนักเรียนแยกห้อง!$AD$5:$AD$8,""))))</f>
        <v>ถิรวลัญช์</v>
      </c>
      <c r="CX604" s="6">
        <f t="shared" si="143"/>
        <v>0</v>
      </c>
      <c r="CY604" s="6" t="str">
        <f t="shared" si="144"/>
        <v/>
      </c>
      <c r="CZ604" s="5" t="str">
        <f t="shared" si="145"/>
        <v>มัธยมศึกษาปีที่ 5/1-0</v>
      </c>
      <c r="DA604" s="5" t="str">
        <f t="shared" si="146"/>
        <v>มัธยมศึกษาปีที่ 5/1-</v>
      </c>
      <c r="DB604" s="5" t="s">
        <v>2936</v>
      </c>
      <c r="DC604" s="6" t="str">
        <f>IF(DB604="วิทย์-คณิต (เตรียมวิศวะ)",MAX($DC$1:DC603)+1,"")</f>
        <v/>
      </c>
      <c r="DD604" s="6">
        <f>IF(DB604="วิทย์-คณิต (วิทยาศาสตร์สุขภาพ)",MAX($DD$1:DD603)+1,"")</f>
        <v>17</v>
      </c>
      <c r="DE604" s="6" t="str">
        <f>IF(DB604="ศิลป์การจัดการธุรกิจการค้าสมัยใหม่",MAX($DE$1:DE603)+1,"")</f>
        <v/>
      </c>
      <c r="DF604" s="6" t="str">
        <f>IF(DB604="ศิลป์ภาษาจีนเพื่อธุรกิจ 4.0",MAX($DF$1:DF603)+1,"")</f>
        <v/>
      </c>
      <c r="DG604" s="6" t="str">
        <f>IF(DB604="ศิลป์ภาษาอังกฤษเพื่อการสื่อสารธุรกิจ",MAX($DG$1:DG603)+1,"")</f>
        <v/>
      </c>
      <c r="DH604" s="6" t="str">
        <f>IF(DB604="นวัตกรรมการจัดการเกษตร",MAX($DH$1:DH603)+1,"")</f>
        <v/>
      </c>
      <c r="DI604" s="5">
        <f t="shared" si="147"/>
        <v>17</v>
      </c>
      <c r="DJ604" s="5" t="str">
        <f t="shared" si="148"/>
        <v>มัธยมศึกษาปีที่ 5/1-2</v>
      </c>
      <c r="DK604" s="5" t="str">
        <f t="shared" si="149"/>
        <v>วิทย์-คณิต (วิทยาศาสตร์สุขภาพ)-17</v>
      </c>
      <c r="DL604" s="5" t="str">
        <f t="shared" si="150"/>
        <v>มัธยมศึกษาปีที่ 5</v>
      </c>
    </row>
    <row r="605" spans="1:116">
      <c r="A605" s="5" t="str">
        <f t="shared" si="136"/>
        <v>มัธยมศึกษาปีที่ 5/1-3</v>
      </c>
      <c r="B605" s="5" t="str">
        <f t="shared" si="137"/>
        <v>ช68501-2</v>
      </c>
      <c r="C605" s="5" t="str">
        <f t="shared" si="138"/>
        <v>วิทย์-คณิต (วิทยาศาสตร์สุขภาพ)-18</v>
      </c>
      <c r="D605" s="8">
        <v>3</v>
      </c>
      <c r="E605" s="9" t="s">
        <v>1406</v>
      </c>
      <c r="F605" s="3" t="s">
        <v>1407</v>
      </c>
      <c r="G605" s="3" t="s">
        <v>6</v>
      </c>
      <c r="H605" s="11">
        <v>1</v>
      </c>
      <c r="I605" s="11">
        <v>7</v>
      </c>
      <c r="J605" s="11">
        <v>0</v>
      </c>
      <c r="K605" s="11">
        <v>9</v>
      </c>
      <c r="L605" s="11">
        <v>9</v>
      </c>
      <c r="M605" s="11">
        <v>0</v>
      </c>
      <c r="N605" s="11">
        <v>1</v>
      </c>
      <c r="O605" s="11">
        <v>7</v>
      </c>
      <c r="P605" s="11">
        <v>6</v>
      </c>
      <c r="Q605" s="11">
        <v>5</v>
      </c>
      <c r="R605" s="11">
        <v>0</v>
      </c>
      <c r="S605" s="11">
        <v>7</v>
      </c>
      <c r="T605" s="11">
        <v>4</v>
      </c>
      <c r="U605" s="11" t="s">
        <v>420</v>
      </c>
      <c r="W605" s="6" t="str">
        <f>IF(X605="","",IF(X605=รายชื่อชมรม!$B$43,รายชื่อชมรม!$A$43,IF(X605=รายชื่อชมรม!$B$44,รายชื่อชมรม!$A$44,IF(X605=รายชื่อชมรม!$B$45,รายชื่อชมรม!$A$45,IF(X605=รายชื่อชมรม!$B$46,รายชื่อชมรม!$A$46,IF(X605=รายชื่อชมรม!$B$47,รายชื่อชมรม!$A$47,IF(X605=รายชื่อชมรม!$B$48,รายชื่อชมรม!$A$48,IF(X605=รายชื่อชมรม!$B$49,รายชื่อชมรม!$A$49,IF(X605=รายชื่อชมรม!$B$50,รายชื่อชมรม!$A$50,IF(X605=รายชื่อชมรม!$B$51,รายชื่อชมรม!$A$51,IF(X605=รายชื่อชมรม!$B$52,รายชื่อชมรม!$A$52,"-")))))))))))</f>
        <v>ช68501</v>
      </c>
      <c r="X605" s="6" t="s">
        <v>2328</v>
      </c>
      <c r="Y605" s="6" t="str">
        <f>IF(W605=0,"",IF(W605="-","",IF(W605="","",VLOOKUP(W605,รายชื่อชมรม!$A$3:$F$83,3,FALSE))))</f>
        <v>นางสาวศิลป์ศุภา  คุสินธุ์</v>
      </c>
      <c r="Z605" s="6" t="str">
        <f>IF(Y605=$Z$4,MAX(Z$1:$Z604)+1,"")</f>
        <v/>
      </c>
      <c r="AA605" s="6" t="str">
        <f>IF($Y605=AA$4,MAX(AA$1:AA604)+1,"")</f>
        <v/>
      </c>
      <c r="AB605" s="6" t="str">
        <f>IF($Y605=AB$4,MAX(AB$1:AB604)+1,"")</f>
        <v/>
      </c>
      <c r="AC605" s="6" t="str">
        <f>IF($Y605=AC$4,MAX(AC$1:AC604)+1,"")</f>
        <v/>
      </c>
      <c r="AD605" s="6" t="str">
        <f>IF($Y605=AD$4,MAX(AD$1:AD604)+1,"")</f>
        <v/>
      </c>
      <c r="AE605" s="6" t="str">
        <f>IF($Y605=AE$4,MAX(AE$1:AE604)+1,"")</f>
        <v/>
      </c>
      <c r="AF605" s="6" t="str">
        <f>IF($Y605=AF$4,MAX(AF$1:AF604)+1,"")</f>
        <v/>
      </c>
      <c r="AG605" s="6" t="str">
        <f>IF($Y605=AG$4,MAX(AG$1:AG604)+1,"")</f>
        <v/>
      </c>
      <c r="AH605" s="6" t="str">
        <f>IF($Y605=AH$4,MAX(AH$1:AH604)+1,"")</f>
        <v/>
      </c>
      <c r="AI605" s="5">
        <f t="shared" si="139"/>
        <v>0</v>
      </c>
      <c r="AK605" s="6" t="str">
        <f>IF($W605=AK$4,MAX(AK$1:AK604)+1,"")</f>
        <v/>
      </c>
      <c r="AL605" s="6" t="str">
        <f>IF($W605=AL$4,MAX(AL$1:AL604)+1,"")</f>
        <v/>
      </c>
      <c r="AM605" s="6" t="str">
        <f>IF($W605=AM$4,MAX(AM$1:AM604)+1,"")</f>
        <v/>
      </c>
      <c r="AN605" s="6" t="str">
        <f>IF($W605=AN$4,MAX(AN$1:AN604)+1,"")</f>
        <v/>
      </c>
      <c r="AO605" s="6" t="str">
        <f>IF($W605=AO$4,MAX(AO$1:AO604)+1,"")</f>
        <v/>
      </c>
      <c r="AP605" s="6" t="str">
        <f>IF($W605=AP$4,MAX(AP$1:AP604)+1,"")</f>
        <v/>
      </c>
      <c r="AQ605" s="6" t="str">
        <f>IF($W605=AQ$4,MAX(AQ$1:AQ604)+1,"")</f>
        <v/>
      </c>
      <c r="AR605" s="6" t="str">
        <f>IF($W605=AR$4,MAX(AR$1:AR604)+1,"")</f>
        <v/>
      </c>
      <c r="AS605" s="6" t="str">
        <f>IF($W605=AS$4,MAX(AS$1:AS604)+1,"")</f>
        <v/>
      </c>
      <c r="AT605" s="6" t="str">
        <f>IF($W605=AT$4,MAX(AT$1:AT604)+1,"")</f>
        <v/>
      </c>
      <c r="AU605" s="6" t="str">
        <f>IF($W605=AU$4,MAX(AU$1:AU604)+1,"")</f>
        <v/>
      </c>
      <c r="AV605" s="6" t="str">
        <f>IF($W605=AV$4,MAX(AV$1:AV604)+1,"")</f>
        <v/>
      </c>
      <c r="AW605" s="6" t="str">
        <f>IF($W605=AW$4,MAX(AW$1:AW604)+1,"")</f>
        <v/>
      </c>
      <c r="AX605" s="6" t="str">
        <f>IF($W605=AX$4,MAX(AX$1:AX604)+1,"")</f>
        <v/>
      </c>
      <c r="AY605" s="6" t="str">
        <f>IF($W605=AY$4,MAX(AY$1:AY604)+1,"")</f>
        <v/>
      </c>
      <c r="AZ605" s="6" t="str">
        <f>IF($W605=AZ$4,MAX(AZ$1:AZ604)+1,"")</f>
        <v/>
      </c>
      <c r="BA605" s="6" t="str">
        <f>IF($W605=BA$4,MAX(BA$1:BA604)+1,"")</f>
        <v/>
      </c>
      <c r="BB605" s="6" t="str">
        <f>IF($W605=BB$4,MAX(BB$1:BB604)+1,"")</f>
        <v/>
      </c>
      <c r="BC605" s="6" t="str">
        <f>IF($W605=BC$4,MAX(BC$1:BC604)+1,"")</f>
        <v/>
      </c>
      <c r="BD605" s="6" t="str">
        <f>IF($W605=BD$4,MAX(BD$1:BD604)+1,"")</f>
        <v/>
      </c>
      <c r="BE605" s="6" t="str">
        <f>IF($W605=BE$4,MAX(BE$1:BE604)+1,"")</f>
        <v/>
      </c>
      <c r="BF605" s="6" t="str">
        <f>IF($W605=BF$4,MAX(BF$1:BF604)+1,"")</f>
        <v/>
      </c>
      <c r="BG605" s="6" t="str">
        <f>IF($W605=BG$4,MAX(BG$1:BG604)+1,"")</f>
        <v/>
      </c>
      <c r="BH605" s="6" t="str">
        <f>IF($W605=BH$4,MAX(BH$1:BH604)+1,"")</f>
        <v/>
      </c>
      <c r="BI605" s="6" t="str">
        <f>IF($W605=BI$4,MAX(BI$1:BI604)+1,"")</f>
        <v/>
      </c>
      <c r="BJ605" s="6" t="str">
        <f>IF($W605=BJ$4,MAX(BJ$1:BJ604)+1,"")</f>
        <v/>
      </c>
      <c r="BK605" s="6" t="str">
        <f>IF($W605=BK$4,MAX(BK$1:BK604)+1,"")</f>
        <v/>
      </c>
      <c r="BL605" s="6" t="str">
        <f>IF($W605=BL$4,MAX(BL$1:BL604)+1,"")</f>
        <v/>
      </c>
      <c r="BM605" s="6" t="str">
        <f>IF($W605=BM$4,MAX(BM$1:BM604)+1,"")</f>
        <v/>
      </c>
      <c r="BN605" s="6" t="str">
        <f>IF($W605=BN$4,MAX(BN$1:BN604)+1,"")</f>
        <v/>
      </c>
      <c r="BO605" s="6" t="str">
        <f>IF($W605=BO$4,MAX(BO$1:BO604)+1,"")</f>
        <v/>
      </c>
      <c r="BP605" s="6" t="str">
        <f>IF($W605=BP$4,MAX(BP$1:BP604)+1,"")</f>
        <v/>
      </c>
      <c r="BQ605" s="6" t="str">
        <f>IF($W605=BQ$4,MAX(BQ$1:BQ604)+1,"")</f>
        <v/>
      </c>
      <c r="BR605" s="6" t="str">
        <f>IF($W605=BR$4,MAX(BR$1:BR604)+1,"")</f>
        <v/>
      </c>
      <c r="BS605" s="6" t="str">
        <f>IF($W605=BS$4,MAX(BS$1:BS604)+1,"")</f>
        <v/>
      </c>
      <c r="BT605" s="6" t="str">
        <f>IF($W605=BT$4,MAX(BT$1:BT604)+1,"")</f>
        <v/>
      </c>
      <c r="BU605" s="6" t="str">
        <f>IF($W605=BU$4,MAX(BU$1:BU604)+1,"")</f>
        <v/>
      </c>
      <c r="BV605" s="6" t="str">
        <f>IF($W605=BV$4,MAX(BV$1:BV604)+1,"")</f>
        <v/>
      </c>
      <c r="BW605" s="6" t="str">
        <f>IF($W605=BW$4,MAX(BW$1:BW604)+1,"")</f>
        <v/>
      </c>
      <c r="BX605" s="6" t="str">
        <f>IF($W605=BX$4,MAX(BX$1:BX604)+1,"")</f>
        <v/>
      </c>
      <c r="BY605" s="6" t="str">
        <f>IF($W605=BY$4,MAX(BY$1:BY604)+1,"")</f>
        <v/>
      </c>
      <c r="BZ605" s="6">
        <f>IF($W605=BZ$4,MAX(BZ$1:BZ604)+1,"")</f>
        <v>2</v>
      </c>
      <c r="CA605" s="6" t="str">
        <f>IF($W605=CA$4,MAX(CA$1:CA604)+1,"")</f>
        <v/>
      </c>
      <c r="CB605" s="6" t="str">
        <f>IF($W605=CB$4,MAX(CB$1:CB604)+1,"")</f>
        <v/>
      </c>
      <c r="CC605" s="6" t="str">
        <f>IF($W605=CC$4,MAX(CC$1:CC604)+1,"")</f>
        <v/>
      </c>
      <c r="CD605" s="6" t="str">
        <f>IF($W605=CD$4,MAX(CD$1:CD604)+1,"")</f>
        <v/>
      </c>
      <c r="CE605" s="6" t="str">
        <f>IF($W605=CE$4,MAX(CE$1:CE604)+1,"")</f>
        <v/>
      </c>
      <c r="CF605" s="6" t="str">
        <f>IF($W605=CF$4,MAX(CF$1:CF604)+1,"")</f>
        <v/>
      </c>
      <c r="CG605" s="6" t="str">
        <f>IF($W605=CG$4,MAX(CG$1:CG604)+1,"")</f>
        <v/>
      </c>
      <c r="CH605" s="6" t="str">
        <f>IF($W605=CH$4,MAX(CH$1:CH604)+1,"")</f>
        <v/>
      </c>
      <c r="CI605" s="6" t="str">
        <f>IF($W605=CI$4,MAX(CI$1:CI604)+1,"")</f>
        <v/>
      </c>
      <c r="CJ605" s="6" t="str">
        <f>IF($W605=CJ$4,MAX(CJ$1:CJ604)+1,"")</f>
        <v/>
      </c>
      <c r="CK605" s="6" t="str">
        <f>IF($W605=CK$4,MAX(CK$1:CK604)+1,"")</f>
        <v/>
      </c>
      <c r="CL605" s="6" t="str">
        <f>IF($W605=CL$4,MAX(CL$1:CL604)+1,"")</f>
        <v/>
      </c>
      <c r="CM605" s="6" t="str">
        <f>IF($W605=CM$4,MAX(CM$1:CM604)+1,"")</f>
        <v/>
      </c>
      <c r="CN605" s="6" t="str">
        <f>IF($W605=CN$4,MAX(CN$1:CN604)+1,"")</f>
        <v/>
      </c>
      <c r="CO605" s="6" t="str">
        <f>IF($W605=CO$4,MAX(CO$1:CO604)+1,"")</f>
        <v/>
      </c>
      <c r="CP605" s="6" t="str">
        <f>IF($W605=CP$4,MAX(CP$1:CP604)+1,"")</f>
        <v/>
      </c>
      <c r="CQ605" s="6" t="str">
        <f>IF($W605=CQ$4,MAX(CQ$1:CQ604)+1,"")</f>
        <v/>
      </c>
      <c r="CR605" s="6" t="str">
        <f>IF($W605=CR$4,MAX(CR$1:CR604)+1,"")</f>
        <v/>
      </c>
      <c r="CS605" s="6" t="str">
        <f>IF($W605=CS$4,MAX(CS$1:CS604)+1,"")</f>
        <v/>
      </c>
      <c r="CT605" s="5">
        <f t="shared" si="140"/>
        <v>2</v>
      </c>
      <c r="CU605" s="6" t="str">
        <f t="shared" si="141"/>
        <v>1709901765074</v>
      </c>
      <c r="CV605" s="5" t="str">
        <f t="shared" si="142"/>
        <v>นาย</v>
      </c>
      <c r="CW605" s="5" t="str" cm="1">
        <f t="array" ref="CW605">RIGHT(F605,MIN(LEN(SUBSTITUTE(F605,รายชื่อนักเรียนแยกห้อง!$AD$5:$AD$8,""))))</f>
        <v>ไกรวิชญ์</v>
      </c>
      <c r="CX605" s="6">
        <f t="shared" si="143"/>
        <v>0</v>
      </c>
      <c r="CY605" s="6" t="str">
        <f t="shared" si="144"/>
        <v/>
      </c>
      <c r="CZ605" s="5" t="str">
        <f t="shared" si="145"/>
        <v>มัธยมศึกษาปีที่ 5/1-0</v>
      </c>
      <c r="DA605" s="5" t="str">
        <f t="shared" si="146"/>
        <v>มัธยมศึกษาปีที่ 5/1-</v>
      </c>
      <c r="DB605" s="5" t="s">
        <v>2936</v>
      </c>
      <c r="DC605" s="6" t="str">
        <f>IF(DB605="วิทย์-คณิต (เตรียมวิศวะ)",MAX($DC$1:DC604)+1,"")</f>
        <v/>
      </c>
      <c r="DD605" s="6">
        <f>IF(DB605="วิทย์-คณิต (วิทยาศาสตร์สุขภาพ)",MAX($DD$1:DD604)+1,"")</f>
        <v>18</v>
      </c>
      <c r="DE605" s="6" t="str">
        <f>IF(DB605="ศิลป์การจัดการธุรกิจการค้าสมัยใหม่",MAX($DE$1:DE604)+1,"")</f>
        <v/>
      </c>
      <c r="DF605" s="6" t="str">
        <f>IF(DB605="ศิลป์ภาษาจีนเพื่อธุรกิจ 4.0",MAX($DF$1:DF604)+1,"")</f>
        <v/>
      </c>
      <c r="DG605" s="6" t="str">
        <f>IF(DB605="ศิลป์ภาษาอังกฤษเพื่อการสื่อสารธุรกิจ",MAX($DG$1:DG604)+1,"")</f>
        <v/>
      </c>
      <c r="DH605" s="6" t="str">
        <f>IF(DB605="นวัตกรรมการจัดการเกษตร",MAX($DH$1:DH604)+1,"")</f>
        <v/>
      </c>
      <c r="DI605" s="5">
        <f t="shared" si="147"/>
        <v>18</v>
      </c>
      <c r="DJ605" s="5" t="str">
        <f t="shared" si="148"/>
        <v>มัธยมศึกษาปีที่ 5/1-3</v>
      </c>
      <c r="DK605" s="5" t="str">
        <f t="shared" si="149"/>
        <v>วิทย์-คณิต (วิทยาศาสตร์สุขภาพ)-18</v>
      </c>
      <c r="DL605" s="5" t="str">
        <f t="shared" si="150"/>
        <v>มัธยมศึกษาปีที่ 5</v>
      </c>
    </row>
    <row r="606" spans="1:116">
      <c r="A606" s="5" t="str">
        <f t="shared" si="136"/>
        <v>มัธยมศึกษาปีที่ 5/1-4</v>
      </c>
      <c r="B606" s="5" t="str">
        <f t="shared" si="137"/>
        <v>ช68507-2</v>
      </c>
      <c r="C606" s="5" t="str">
        <f t="shared" si="138"/>
        <v>วิทย์-คณิต (วิทยาศาสตร์สุขภาพ)-19</v>
      </c>
      <c r="D606" s="8">
        <v>4</v>
      </c>
      <c r="E606" s="9">
        <v>10664</v>
      </c>
      <c r="F606" s="3" t="s">
        <v>253</v>
      </c>
      <c r="G606" s="3" t="s">
        <v>254</v>
      </c>
      <c r="H606" s="11">
        <v>1</v>
      </c>
      <c r="I606" s="11">
        <v>7</v>
      </c>
      <c r="J606" s="11">
        <v>6</v>
      </c>
      <c r="K606" s="11">
        <v>9</v>
      </c>
      <c r="L606" s="11">
        <v>9</v>
      </c>
      <c r="M606" s="11">
        <v>0</v>
      </c>
      <c r="N606" s="11">
        <v>0</v>
      </c>
      <c r="O606" s="11">
        <v>8</v>
      </c>
      <c r="P606" s="11">
        <v>7</v>
      </c>
      <c r="Q606" s="11">
        <v>4</v>
      </c>
      <c r="R606" s="11">
        <v>6</v>
      </c>
      <c r="S606" s="11">
        <v>7</v>
      </c>
      <c r="T606" s="11">
        <v>8</v>
      </c>
      <c r="U606" s="11" t="s">
        <v>420</v>
      </c>
      <c r="W606" s="6" t="str">
        <f>IF(X606="","",IF(X606=รายชื่อชมรม!$B$43,รายชื่อชมรม!$A$43,IF(X606=รายชื่อชมรม!$B$44,รายชื่อชมรม!$A$44,IF(X606=รายชื่อชมรม!$B$45,รายชื่อชมรม!$A$45,IF(X606=รายชื่อชมรม!$B$46,รายชื่อชมรม!$A$46,IF(X606=รายชื่อชมรม!$B$47,รายชื่อชมรม!$A$47,IF(X606=รายชื่อชมรม!$B$48,รายชื่อชมรม!$A$48,IF(X606=รายชื่อชมรม!$B$49,รายชื่อชมรม!$A$49,IF(X606=รายชื่อชมรม!$B$50,รายชื่อชมรม!$A$50,IF(X606=รายชื่อชมรม!$B$51,รายชื่อชมรม!$A$51,IF(X606=รายชื่อชมรม!$B$52,รายชื่อชมรม!$A$52,"-")))))))))))</f>
        <v>ช68507</v>
      </c>
      <c r="X606" s="6" t="s">
        <v>1542</v>
      </c>
      <c r="Y606" s="6" t="str">
        <f>IF(W606=0,"",IF(W606="-","",IF(W606="","",VLOOKUP(W606,รายชื่อชมรม!$A$3:$F$83,3,FALSE))))</f>
        <v>สิบเอกชัยวัฒน์  เรืองไกรศิลป์</v>
      </c>
      <c r="Z606" s="6" t="str">
        <f>IF(Y606=$Z$4,MAX(Z$1:$Z605)+1,"")</f>
        <v/>
      </c>
      <c r="AA606" s="6" t="str">
        <f>IF($Y606=AA$4,MAX(AA$1:AA605)+1,"")</f>
        <v/>
      </c>
      <c r="AB606" s="6" t="str">
        <f>IF($Y606=AB$4,MAX(AB$1:AB605)+1,"")</f>
        <v/>
      </c>
      <c r="AC606" s="6" t="str">
        <f>IF($Y606=AC$4,MAX(AC$1:AC605)+1,"")</f>
        <v/>
      </c>
      <c r="AD606" s="6" t="str">
        <f>IF($Y606=AD$4,MAX(AD$1:AD605)+1,"")</f>
        <v/>
      </c>
      <c r="AE606" s="6" t="str">
        <f>IF($Y606=AE$4,MAX(AE$1:AE605)+1,"")</f>
        <v/>
      </c>
      <c r="AF606" s="6" t="str">
        <f>IF($Y606=AF$4,MAX(AF$1:AF605)+1,"")</f>
        <v/>
      </c>
      <c r="AG606" s="6" t="str">
        <f>IF($Y606=AG$4,MAX(AG$1:AG605)+1,"")</f>
        <v/>
      </c>
      <c r="AH606" s="6" t="str">
        <f>IF($Y606=AH$4,MAX(AH$1:AH605)+1,"")</f>
        <v/>
      </c>
      <c r="AI606" s="5">
        <f t="shared" si="139"/>
        <v>0</v>
      </c>
      <c r="AK606" s="6" t="str">
        <f>IF($W606=AK$4,MAX(AK$1:AK605)+1,"")</f>
        <v/>
      </c>
      <c r="AL606" s="6" t="str">
        <f>IF($W606=AL$4,MAX(AL$1:AL605)+1,"")</f>
        <v/>
      </c>
      <c r="AM606" s="6" t="str">
        <f>IF($W606=AM$4,MAX(AM$1:AM605)+1,"")</f>
        <v/>
      </c>
      <c r="AN606" s="6" t="str">
        <f>IF($W606=AN$4,MAX(AN$1:AN605)+1,"")</f>
        <v/>
      </c>
      <c r="AO606" s="6" t="str">
        <f>IF($W606=AO$4,MAX(AO$1:AO605)+1,"")</f>
        <v/>
      </c>
      <c r="AP606" s="6" t="str">
        <f>IF($W606=AP$4,MAX(AP$1:AP605)+1,"")</f>
        <v/>
      </c>
      <c r="AQ606" s="6" t="str">
        <f>IF($W606=AQ$4,MAX(AQ$1:AQ605)+1,"")</f>
        <v/>
      </c>
      <c r="AR606" s="6" t="str">
        <f>IF($W606=AR$4,MAX(AR$1:AR605)+1,"")</f>
        <v/>
      </c>
      <c r="AS606" s="6" t="str">
        <f>IF($W606=AS$4,MAX(AS$1:AS605)+1,"")</f>
        <v/>
      </c>
      <c r="AT606" s="6" t="str">
        <f>IF($W606=AT$4,MAX(AT$1:AT605)+1,"")</f>
        <v/>
      </c>
      <c r="AU606" s="6" t="str">
        <f>IF($W606=AU$4,MAX(AU$1:AU605)+1,"")</f>
        <v/>
      </c>
      <c r="AV606" s="6" t="str">
        <f>IF($W606=AV$4,MAX(AV$1:AV605)+1,"")</f>
        <v/>
      </c>
      <c r="AW606" s="6" t="str">
        <f>IF($W606=AW$4,MAX(AW$1:AW605)+1,"")</f>
        <v/>
      </c>
      <c r="AX606" s="6" t="str">
        <f>IF($W606=AX$4,MAX(AX$1:AX605)+1,"")</f>
        <v/>
      </c>
      <c r="AY606" s="6" t="str">
        <f>IF($W606=AY$4,MAX(AY$1:AY605)+1,"")</f>
        <v/>
      </c>
      <c r="AZ606" s="6" t="str">
        <f>IF($W606=AZ$4,MAX(AZ$1:AZ605)+1,"")</f>
        <v/>
      </c>
      <c r="BA606" s="6" t="str">
        <f>IF($W606=BA$4,MAX(BA$1:BA605)+1,"")</f>
        <v/>
      </c>
      <c r="BB606" s="6" t="str">
        <f>IF($W606=BB$4,MAX(BB$1:BB605)+1,"")</f>
        <v/>
      </c>
      <c r="BC606" s="6" t="str">
        <f>IF($W606=BC$4,MAX(BC$1:BC605)+1,"")</f>
        <v/>
      </c>
      <c r="BD606" s="6" t="str">
        <f>IF($W606=BD$4,MAX(BD$1:BD605)+1,"")</f>
        <v/>
      </c>
      <c r="BE606" s="6" t="str">
        <f>IF($W606=BE$4,MAX(BE$1:BE605)+1,"")</f>
        <v/>
      </c>
      <c r="BF606" s="6" t="str">
        <f>IF($W606=BF$4,MAX(BF$1:BF605)+1,"")</f>
        <v/>
      </c>
      <c r="BG606" s="6" t="str">
        <f>IF($W606=BG$4,MAX(BG$1:BG605)+1,"")</f>
        <v/>
      </c>
      <c r="BH606" s="6" t="str">
        <f>IF($W606=BH$4,MAX(BH$1:BH605)+1,"")</f>
        <v/>
      </c>
      <c r="BI606" s="6" t="str">
        <f>IF($W606=BI$4,MAX(BI$1:BI605)+1,"")</f>
        <v/>
      </c>
      <c r="BJ606" s="6" t="str">
        <f>IF($W606=BJ$4,MAX(BJ$1:BJ605)+1,"")</f>
        <v/>
      </c>
      <c r="BK606" s="6" t="str">
        <f>IF($W606=BK$4,MAX(BK$1:BK605)+1,"")</f>
        <v/>
      </c>
      <c r="BL606" s="6" t="str">
        <f>IF($W606=BL$4,MAX(BL$1:BL605)+1,"")</f>
        <v/>
      </c>
      <c r="BM606" s="6" t="str">
        <f>IF($W606=BM$4,MAX(BM$1:BM605)+1,"")</f>
        <v/>
      </c>
      <c r="BN606" s="6" t="str">
        <f>IF($W606=BN$4,MAX(BN$1:BN605)+1,"")</f>
        <v/>
      </c>
      <c r="BO606" s="6" t="str">
        <f>IF($W606=BO$4,MAX(BO$1:BO605)+1,"")</f>
        <v/>
      </c>
      <c r="BP606" s="6" t="str">
        <f>IF($W606=BP$4,MAX(BP$1:BP605)+1,"")</f>
        <v/>
      </c>
      <c r="BQ606" s="6" t="str">
        <f>IF($W606=BQ$4,MAX(BQ$1:BQ605)+1,"")</f>
        <v/>
      </c>
      <c r="BR606" s="6" t="str">
        <f>IF($W606=BR$4,MAX(BR$1:BR605)+1,"")</f>
        <v/>
      </c>
      <c r="BS606" s="6" t="str">
        <f>IF($W606=BS$4,MAX(BS$1:BS605)+1,"")</f>
        <v/>
      </c>
      <c r="BT606" s="6" t="str">
        <f>IF($W606=BT$4,MAX(BT$1:BT605)+1,"")</f>
        <v/>
      </c>
      <c r="BU606" s="6" t="str">
        <f>IF($W606=BU$4,MAX(BU$1:BU605)+1,"")</f>
        <v/>
      </c>
      <c r="BV606" s="6" t="str">
        <f>IF($W606=BV$4,MAX(BV$1:BV605)+1,"")</f>
        <v/>
      </c>
      <c r="BW606" s="6" t="str">
        <f>IF($W606=BW$4,MAX(BW$1:BW605)+1,"")</f>
        <v/>
      </c>
      <c r="BX606" s="6" t="str">
        <f>IF($W606=BX$4,MAX(BX$1:BX605)+1,"")</f>
        <v/>
      </c>
      <c r="BY606" s="6" t="str">
        <f>IF($W606=BY$4,MAX(BY$1:BY605)+1,"")</f>
        <v/>
      </c>
      <c r="BZ606" s="6" t="str">
        <f>IF($W606=BZ$4,MAX(BZ$1:BZ605)+1,"")</f>
        <v/>
      </c>
      <c r="CA606" s="6" t="str">
        <f>IF($W606=CA$4,MAX(CA$1:CA605)+1,"")</f>
        <v/>
      </c>
      <c r="CB606" s="6" t="str">
        <f>IF($W606=CB$4,MAX(CB$1:CB605)+1,"")</f>
        <v/>
      </c>
      <c r="CC606" s="6" t="str">
        <f>IF($W606=CC$4,MAX(CC$1:CC605)+1,"")</f>
        <v/>
      </c>
      <c r="CD606" s="6" t="str">
        <f>IF($W606=CD$4,MAX(CD$1:CD605)+1,"")</f>
        <v/>
      </c>
      <c r="CE606" s="6" t="str">
        <f>IF($W606=CE$4,MAX(CE$1:CE605)+1,"")</f>
        <v/>
      </c>
      <c r="CF606" s="6">
        <f>IF($W606=CF$4,MAX(CF$1:CF605)+1,"")</f>
        <v>2</v>
      </c>
      <c r="CG606" s="6" t="str">
        <f>IF($W606=CG$4,MAX(CG$1:CG605)+1,"")</f>
        <v/>
      </c>
      <c r="CH606" s="6" t="str">
        <f>IF($W606=CH$4,MAX(CH$1:CH605)+1,"")</f>
        <v/>
      </c>
      <c r="CI606" s="6" t="str">
        <f>IF($W606=CI$4,MAX(CI$1:CI605)+1,"")</f>
        <v/>
      </c>
      <c r="CJ606" s="6" t="str">
        <f>IF($W606=CJ$4,MAX(CJ$1:CJ605)+1,"")</f>
        <v/>
      </c>
      <c r="CK606" s="6" t="str">
        <f>IF($W606=CK$4,MAX(CK$1:CK605)+1,"")</f>
        <v/>
      </c>
      <c r="CL606" s="6" t="str">
        <f>IF($W606=CL$4,MAX(CL$1:CL605)+1,"")</f>
        <v/>
      </c>
      <c r="CM606" s="6" t="str">
        <f>IF($W606=CM$4,MAX(CM$1:CM605)+1,"")</f>
        <v/>
      </c>
      <c r="CN606" s="6" t="str">
        <f>IF($W606=CN$4,MAX(CN$1:CN605)+1,"")</f>
        <v/>
      </c>
      <c r="CO606" s="6" t="str">
        <f>IF($W606=CO$4,MAX(CO$1:CO605)+1,"")</f>
        <v/>
      </c>
      <c r="CP606" s="6" t="str">
        <f>IF($W606=CP$4,MAX(CP$1:CP605)+1,"")</f>
        <v/>
      </c>
      <c r="CQ606" s="6" t="str">
        <f>IF($W606=CQ$4,MAX(CQ$1:CQ605)+1,"")</f>
        <v/>
      </c>
      <c r="CR606" s="6" t="str">
        <f>IF($W606=CR$4,MAX(CR$1:CR605)+1,"")</f>
        <v/>
      </c>
      <c r="CS606" s="6" t="str">
        <f>IF($W606=CS$4,MAX(CS$1:CS605)+1,"")</f>
        <v/>
      </c>
      <c r="CT606" s="5">
        <f t="shared" si="140"/>
        <v>2</v>
      </c>
      <c r="CU606" s="6" t="str">
        <f t="shared" si="141"/>
        <v>1769900874678</v>
      </c>
      <c r="CV606" s="5" t="str">
        <f t="shared" si="142"/>
        <v>นาย</v>
      </c>
      <c r="CW606" s="5" t="str" cm="1">
        <f t="array" ref="CW606">RIGHT(F606,MIN(LEN(SUBSTITUTE(F606,รายชื่อนักเรียนแยกห้อง!$AD$5:$AD$8,""))))</f>
        <v>จักรพงศ์</v>
      </c>
      <c r="CX606" s="6">
        <f t="shared" si="143"/>
        <v>0</v>
      </c>
      <c r="CY606" s="6" t="str">
        <f t="shared" si="144"/>
        <v/>
      </c>
      <c r="CZ606" s="5" t="str">
        <f t="shared" si="145"/>
        <v>มัธยมศึกษาปีที่ 5/1-0</v>
      </c>
      <c r="DA606" s="5" t="str">
        <f t="shared" si="146"/>
        <v>มัธยมศึกษาปีที่ 5/1-</v>
      </c>
      <c r="DB606" s="5" t="s">
        <v>2936</v>
      </c>
      <c r="DC606" s="6" t="str">
        <f>IF(DB606="วิทย์-คณิต (เตรียมวิศวะ)",MAX($DC$1:DC605)+1,"")</f>
        <v/>
      </c>
      <c r="DD606" s="6">
        <f>IF(DB606="วิทย์-คณิต (วิทยาศาสตร์สุขภาพ)",MAX($DD$1:DD605)+1,"")</f>
        <v>19</v>
      </c>
      <c r="DE606" s="6" t="str">
        <f>IF(DB606="ศิลป์การจัดการธุรกิจการค้าสมัยใหม่",MAX($DE$1:DE605)+1,"")</f>
        <v/>
      </c>
      <c r="DF606" s="6" t="str">
        <f>IF(DB606="ศิลป์ภาษาจีนเพื่อธุรกิจ 4.0",MAX($DF$1:DF605)+1,"")</f>
        <v/>
      </c>
      <c r="DG606" s="6" t="str">
        <f>IF(DB606="ศิลป์ภาษาอังกฤษเพื่อการสื่อสารธุรกิจ",MAX($DG$1:DG605)+1,"")</f>
        <v/>
      </c>
      <c r="DH606" s="6" t="str">
        <f>IF(DB606="นวัตกรรมการจัดการเกษตร",MAX($DH$1:DH605)+1,"")</f>
        <v/>
      </c>
      <c r="DI606" s="5">
        <f t="shared" si="147"/>
        <v>19</v>
      </c>
      <c r="DJ606" s="5" t="str">
        <f t="shared" si="148"/>
        <v>มัธยมศึกษาปีที่ 5/1-4</v>
      </c>
      <c r="DK606" s="5" t="str">
        <f t="shared" si="149"/>
        <v>วิทย์-คณิต (วิทยาศาสตร์สุขภาพ)-19</v>
      </c>
      <c r="DL606" s="5" t="str">
        <f t="shared" si="150"/>
        <v>มัธยมศึกษาปีที่ 5</v>
      </c>
    </row>
    <row r="607" spans="1:116">
      <c r="A607" s="5" t="str">
        <f t="shared" si="136"/>
        <v>มัธยมศึกษาปีที่ 5/1-5</v>
      </c>
      <c r="B607" s="5" t="str">
        <f t="shared" si="137"/>
        <v>ช68507-3</v>
      </c>
      <c r="C607" s="5" t="str">
        <f t="shared" si="138"/>
        <v>วิทย์-คณิต (วิทยาศาสตร์สุขภาพ)-20</v>
      </c>
      <c r="D607" s="8">
        <v>5</v>
      </c>
      <c r="E607" s="9">
        <v>10666</v>
      </c>
      <c r="F607" s="3" t="s">
        <v>255</v>
      </c>
      <c r="G607" s="3" t="s">
        <v>256</v>
      </c>
      <c r="H607" s="11">
        <v>1</v>
      </c>
      <c r="I607" s="11">
        <v>7</v>
      </c>
      <c r="J607" s="11">
        <v>0</v>
      </c>
      <c r="K607" s="11">
        <v>9</v>
      </c>
      <c r="L607" s="11">
        <v>9</v>
      </c>
      <c r="M607" s="11">
        <v>0</v>
      </c>
      <c r="N607" s="11">
        <v>1</v>
      </c>
      <c r="O607" s="11">
        <v>7</v>
      </c>
      <c r="P607" s="11">
        <v>6</v>
      </c>
      <c r="Q607" s="11">
        <v>1</v>
      </c>
      <c r="R607" s="11">
        <v>0</v>
      </c>
      <c r="S607" s="11">
        <v>0</v>
      </c>
      <c r="T607" s="11">
        <v>1</v>
      </c>
      <c r="U607" s="11" t="s">
        <v>420</v>
      </c>
      <c r="W607" s="6" t="str">
        <f>IF(X607="","",IF(X607=รายชื่อชมรม!$B$43,รายชื่อชมรม!$A$43,IF(X607=รายชื่อชมรม!$B$44,รายชื่อชมรม!$A$44,IF(X607=รายชื่อชมรม!$B$45,รายชื่อชมรม!$A$45,IF(X607=รายชื่อชมรม!$B$46,รายชื่อชมรม!$A$46,IF(X607=รายชื่อชมรม!$B$47,รายชื่อชมรม!$A$47,IF(X607=รายชื่อชมรม!$B$48,รายชื่อชมรม!$A$48,IF(X607=รายชื่อชมรม!$B$49,รายชื่อชมรม!$A$49,IF(X607=รายชื่อชมรม!$B$50,รายชื่อชมรม!$A$50,IF(X607=รายชื่อชมรม!$B$51,รายชื่อชมรม!$A$51,IF(X607=รายชื่อชมรม!$B$52,รายชื่อชมรม!$A$52,"-")))))))))))</f>
        <v>ช68507</v>
      </c>
      <c r="X607" s="6" t="s">
        <v>1542</v>
      </c>
      <c r="Y607" s="6" t="str">
        <f>IF(W607=0,"",IF(W607="-","",IF(W607="","",VLOOKUP(W607,รายชื่อชมรม!$A$3:$F$83,3,FALSE))))</f>
        <v>สิบเอกชัยวัฒน์  เรืองไกรศิลป์</v>
      </c>
      <c r="Z607" s="6" t="str">
        <f>IF(Y607=$Z$4,MAX(Z$1:$Z606)+1,"")</f>
        <v/>
      </c>
      <c r="AA607" s="6" t="str">
        <f>IF($Y607=AA$4,MAX(AA$1:AA606)+1,"")</f>
        <v/>
      </c>
      <c r="AB607" s="6" t="str">
        <f>IF($Y607=AB$4,MAX(AB$1:AB606)+1,"")</f>
        <v/>
      </c>
      <c r="AC607" s="6" t="str">
        <f>IF($Y607=AC$4,MAX(AC$1:AC606)+1,"")</f>
        <v/>
      </c>
      <c r="AD607" s="6" t="str">
        <f>IF($Y607=AD$4,MAX(AD$1:AD606)+1,"")</f>
        <v/>
      </c>
      <c r="AE607" s="6" t="str">
        <f>IF($Y607=AE$4,MAX(AE$1:AE606)+1,"")</f>
        <v/>
      </c>
      <c r="AF607" s="6" t="str">
        <f>IF($Y607=AF$4,MAX(AF$1:AF606)+1,"")</f>
        <v/>
      </c>
      <c r="AG607" s="6" t="str">
        <f>IF($Y607=AG$4,MAX(AG$1:AG606)+1,"")</f>
        <v/>
      </c>
      <c r="AH607" s="6" t="str">
        <f>IF($Y607=AH$4,MAX(AH$1:AH606)+1,"")</f>
        <v/>
      </c>
      <c r="AI607" s="5">
        <f t="shared" si="139"/>
        <v>0</v>
      </c>
      <c r="AK607" s="6" t="str">
        <f>IF($W607=AK$4,MAX(AK$1:AK606)+1,"")</f>
        <v/>
      </c>
      <c r="AL607" s="6" t="str">
        <f>IF($W607=AL$4,MAX(AL$1:AL606)+1,"")</f>
        <v/>
      </c>
      <c r="AM607" s="6" t="str">
        <f>IF($W607=AM$4,MAX(AM$1:AM606)+1,"")</f>
        <v/>
      </c>
      <c r="AN607" s="6" t="str">
        <f>IF($W607=AN$4,MAX(AN$1:AN606)+1,"")</f>
        <v/>
      </c>
      <c r="AO607" s="6" t="str">
        <f>IF($W607=AO$4,MAX(AO$1:AO606)+1,"")</f>
        <v/>
      </c>
      <c r="AP607" s="6" t="str">
        <f>IF($W607=AP$4,MAX(AP$1:AP606)+1,"")</f>
        <v/>
      </c>
      <c r="AQ607" s="6" t="str">
        <f>IF($W607=AQ$4,MAX(AQ$1:AQ606)+1,"")</f>
        <v/>
      </c>
      <c r="AR607" s="6" t="str">
        <f>IF($W607=AR$4,MAX(AR$1:AR606)+1,"")</f>
        <v/>
      </c>
      <c r="AS607" s="6" t="str">
        <f>IF($W607=AS$4,MAX(AS$1:AS606)+1,"")</f>
        <v/>
      </c>
      <c r="AT607" s="6" t="str">
        <f>IF($W607=AT$4,MAX(AT$1:AT606)+1,"")</f>
        <v/>
      </c>
      <c r="AU607" s="6" t="str">
        <f>IF($W607=AU$4,MAX(AU$1:AU606)+1,"")</f>
        <v/>
      </c>
      <c r="AV607" s="6" t="str">
        <f>IF($W607=AV$4,MAX(AV$1:AV606)+1,"")</f>
        <v/>
      </c>
      <c r="AW607" s="6" t="str">
        <f>IF($W607=AW$4,MAX(AW$1:AW606)+1,"")</f>
        <v/>
      </c>
      <c r="AX607" s="6" t="str">
        <f>IF($W607=AX$4,MAX(AX$1:AX606)+1,"")</f>
        <v/>
      </c>
      <c r="AY607" s="6" t="str">
        <f>IF($W607=AY$4,MAX(AY$1:AY606)+1,"")</f>
        <v/>
      </c>
      <c r="AZ607" s="6" t="str">
        <f>IF($W607=AZ$4,MAX(AZ$1:AZ606)+1,"")</f>
        <v/>
      </c>
      <c r="BA607" s="6" t="str">
        <f>IF($W607=BA$4,MAX(BA$1:BA606)+1,"")</f>
        <v/>
      </c>
      <c r="BB607" s="6" t="str">
        <f>IF($W607=BB$4,MAX(BB$1:BB606)+1,"")</f>
        <v/>
      </c>
      <c r="BC607" s="6" t="str">
        <f>IF($W607=BC$4,MAX(BC$1:BC606)+1,"")</f>
        <v/>
      </c>
      <c r="BD607" s="6" t="str">
        <f>IF($W607=BD$4,MAX(BD$1:BD606)+1,"")</f>
        <v/>
      </c>
      <c r="BE607" s="6" t="str">
        <f>IF($W607=BE$4,MAX(BE$1:BE606)+1,"")</f>
        <v/>
      </c>
      <c r="BF607" s="6" t="str">
        <f>IF($W607=BF$4,MAX(BF$1:BF606)+1,"")</f>
        <v/>
      </c>
      <c r="BG607" s="6" t="str">
        <f>IF($W607=BG$4,MAX(BG$1:BG606)+1,"")</f>
        <v/>
      </c>
      <c r="BH607" s="6" t="str">
        <f>IF($W607=BH$4,MAX(BH$1:BH606)+1,"")</f>
        <v/>
      </c>
      <c r="BI607" s="6" t="str">
        <f>IF($W607=BI$4,MAX(BI$1:BI606)+1,"")</f>
        <v/>
      </c>
      <c r="BJ607" s="6" t="str">
        <f>IF($W607=BJ$4,MAX(BJ$1:BJ606)+1,"")</f>
        <v/>
      </c>
      <c r="BK607" s="6" t="str">
        <f>IF($W607=BK$4,MAX(BK$1:BK606)+1,"")</f>
        <v/>
      </c>
      <c r="BL607" s="6" t="str">
        <f>IF($W607=BL$4,MAX(BL$1:BL606)+1,"")</f>
        <v/>
      </c>
      <c r="BM607" s="6" t="str">
        <f>IF($W607=BM$4,MAX(BM$1:BM606)+1,"")</f>
        <v/>
      </c>
      <c r="BN607" s="6" t="str">
        <f>IF($W607=BN$4,MAX(BN$1:BN606)+1,"")</f>
        <v/>
      </c>
      <c r="BO607" s="6" t="str">
        <f>IF($W607=BO$4,MAX(BO$1:BO606)+1,"")</f>
        <v/>
      </c>
      <c r="BP607" s="6" t="str">
        <f>IF($W607=BP$4,MAX(BP$1:BP606)+1,"")</f>
        <v/>
      </c>
      <c r="BQ607" s="6" t="str">
        <f>IF($W607=BQ$4,MAX(BQ$1:BQ606)+1,"")</f>
        <v/>
      </c>
      <c r="BR607" s="6" t="str">
        <f>IF($W607=BR$4,MAX(BR$1:BR606)+1,"")</f>
        <v/>
      </c>
      <c r="BS607" s="6" t="str">
        <f>IF($W607=BS$4,MAX(BS$1:BS606)+1,"")</f>
        <v/>
      </c>
      <c r="BT607" s="6" t="str">
        <f>IF($W607=BT$4,MAX(BT$1:BT606)+1,"")</f>
        <v/>
      </c>
      <c r="BU607" s="6" t="str">
        <f>IF($W607=BU$4,MAX(BU$1:BU606)+1,"")</f>
        <v/>
      </c>
      <c r="BV607" s="6" t="str">
        <f>IF($W607=BV$4,MAX(BV$1:BV606)+1,"")</f>
        <v/>
      </c>
      <c r="BW607" s="6" t="str">
        <f>IF($W607=BW$4,MAX(BW$1:BW606)+1,"")</f>
        <v/>
      </c>
      <c r="BX607" s="6" t="str">
        <f>IF($W607=BX$4,MAX(BX$1:BX606)+1,"")</f>
        <v/>
      </c>
      <c r="BY607" s="6" t="str">
        <f>IF($W607=BY$4,MAX(BY$1:BY606)+1,"")</f>
        <v/>
      </c>
      <c r="BZ607" s="6" t="str">
        <f>IF($W607=BZ$4,MAX(BZ$1:BZ606)+1,"")</f>
        <v/>
      </c>
      <c r="CA607" s="6" t="str">
        <f>IF($W607=CA$4,MAX(CA$1:CA606)+1,"")</f>
        <v/>
      </c>
      <c r="CB607" s="6" t="str">
        <f>IF($W607=CB$4,MAX(CB$1:CB606)+1,"")</f>
        <v/>
      </c>
      <c r="CC607" s="6" t="str">
        <f>IF($W607=CC$4,MAX(CC$1:CC606)+1,"")</f>
        <v/>
      </c>
      <c r="CD607" s="6" t="str">
        <f>IF($W607=CD$4,MAX(CD$1:CD606)+1,"")</f>
        <v/>
      </c>
      <c r="CE607" s="6" t="str">
        <f>IF($W607=CE$4,MAX(CE$1:CE606)+1,"")</f>
        <v/>
      </c>
      <c r="CF607" s="6">
        <f>IF($W607=CF$4,MAX(CF$1:CF606)+1,"")</f>
        <v>3</v>
      </c>
      <c r="CG607" s="6" t="str">
        <f>IF($W607=CG$4,MAX(CG$1:CG606)+1,"")</f>
        <v/>
      </c>
      <c r="CH607" s="6" t="str">
        <f>IF($W607=CH$4,MAX(CH$1:CH606)+1,"")</f>
        <v/>
      </c>
      <c r="CI607" s="6" t="str">
        <f>IF($W607=CI$4,MAX(CI$1:CI606)+1,"")</f>
        <v/>
      </c>
      <c r="CJ607" s="6" t="str">
        <f>IF($W607=CJ$4,MAX(CJ$1:CJ606)+1,"")</f>
        <v/>
      </c>
      <c r="CK607" s="6" t="str">
        <f>IF($W607=CK$4,MAX(CK$1:CK606)+1,"")</f>
        <v/>
      </c>
      <c r="CL607" s="6" t="str">
        <f>IF($W607=CL$4,MAX(CL$1:CL606)+1,"")</f>
        <v/>
      </c>
      <c r="CM607" s="6" t="str">
        <f>IF($W607=CM$4,MAX(CM$1:CM606)+1,"")</f>
        <v/>
      </c>
      <c r="CN607" s="6" t="str">
        <f>IF($W607=CN$4,MAX(CN$1:CN606)+1,"")</f>
        <v/>
      </c>
      <c r="CO607" s="6" t="str">
        <f>IF($W607=CO$4,MAX(CO$1:CO606)+1,"")</f>
        <v/>
      </c>
      <c r="CP607" s="6" t="str">
        <f>IF($W607=CP$4,MAX(CP$1:CP606)+1,"")</f>
        <v/>
      </c>
      <c r="CQ607" s="6" t="str">
        <f>IF($W607=CQ$4,MAX(CQ$1:CQ606)+1,"")</f>
        <v/>
      </c>
      <c r="CR607" s="6" t="str">
        <f>IF($W607=CR$4,MAX(CR$1:CR606)+1,"")</f>
        <v/>
      </c>
      <c r="CS607" s="6" t="str">
        <f>IF($W607=CS$4,MAX(CS$1:CS606)+1,"")</f>
        <v/>
      </c>
      <c r="CT607" s="5">
        <f t="shared" si="140"/>
        <v>3</v>
      </c>
      <c r="CU607" s="6" t="str">
        <f t="shared" si="141"/>
        <v>1709901761001</v>
      </c>
      <c r="CV607" s="5" t="str">
        <f t="shared" si="142"/>
        <v>นาย</v>
      </c>
      <c r="CW607" s="5" t="str" cm="1">
        <f t="array" ref="CW607">RIGHT(F607,MIN(LEN(SUBSTITUTE(F607,รายชื่อนักเรียนแยกห้อง!$AD$5:$AD$8,""))))</f>
        <v>อภิกฤช</v>
      </c>
      <c r="CX607" s="6">
        <f t="shared" si="143"/>
        <v>0</v>
      </c>
      <c r="CY607" s="6" t="str">
        <f t="shared" si="144"/>
        <v/>
      </c>
      <c r="CZ607" s="5" t="str">
        <f t="shared" si="145"/>
        <v>มัธยมศึกษาปีที่ 5/1-0</v>
      </c>
      <c r="DA607" s="5" t="str">
        <f t="shared" si="146"/>
        <v>มัธยมศึกษาปีที่ 5/1-</v>
      </c>
      <c r="DB607" s="5" t="s">
        <v>2936</v>
      </c>
      <c r="DC607" s="6" t="str">
        <f>IF(DB607="วิทย์-คณิต (เตรียมวิศวะ)",MAX($DC$1:DC606)+1,"")</f>
        <v/>
      </c>
      <c r="DD607" s="6">
        <f>IF(DB607="วิทย์-คณิต (วิทยาศาสตร์สุขภาพ)",MAX($DD$1:DD606)+1,"")</f>
        <v>20</v>
      </c>
      <c r="DE607" s="6" t="str">
        <f>IF(DB607="ศิลป์การจัดการธุรกิจการค้าสมัยใหม่",MAX($DE$1:DE606)+1,"")</f>
        <v/>
      </c>
      <c r="DF607" s="6" t="str">
        <f>IF(DB607="ศิลป์ภาษาจีนเพื่อธุรกิจ 4.0",MAX($DF$1:DF606)+1,"")</f>
        <v/>
      </c>
      <c r="DG607" s="6" t="str">
        <f>IF(DB607="ศิลป์ภาษาอังกฤษเพื่อการสื่อสารธุรกิจ",MAX($DG$1:DG606)+1,"")</f>
        <v/>
      </c>
      <c r="DH607" s="6" t="str">
        <f>IF(DB607="นวัตกรรมการจัดการเกษตร",MAX($DH$1:DH606)+1,"")</f>
        <v/>
      </c>
      <c r="DI607" s="5">
        <f t="shared" si="147"/>
        <v>20</v>
      </c>
      <c r="DJ607" s="5" t="str">
        <f t="shared" si="148"/>
        <v>มัธยมศึกษาปีที่ 5/1-5</v>
      </c>
      <c r="DK607" s="5" t="str">
        <f t="shared" si="149"/>
        <v>วิทย์-คณิต (วิทยาศาสตร์สุขภาพ)-20</v>
      </c>
      <c r="DL607" s="5" t="str">
        <f t="shared" si="150"/>
        <v>มัธยมศึกษาปีที่ 5</v>
      </c>
    </row>
    <row r="608" spans="1:116">
      <c r="A608" s="5" t="str">
        <f t="shared" si="136"/>
        <v>มัธยมศึกษาปีที่ 5/1-6</v>
      </c>
      <c r="B608" s="5" t="str">
        <f t="shared" si="137"/>
        <v>ช68501-3</v>
      </c>
      <c r="C608" s="5" t="str">
        <f t="shared" si="138"/>
        <v>วิทย์-คณิต (วิทยาศาสตร์สุขภาพ)-21</v>
      </c>
      <c r="D608" s="8">
        <v>6</v>
      </c>
      <c r="E608" s="9" t="s">
        <v>257</v>
      </c>
      <c r="F608" s="3" t="s">
        <v>2369</v>
      </c>
      <c r="G608" s="3" t="s">
        <v>258</v>
      </c>
      <c r="H608" s="11">
        <v>1</v>
      </c>
      <c r="I608" s="11">
        <v>7</v>
      </c>
      <c r="J608" s="11">
        <v>0</v>
      </c>
      <c r="K608" s="11">
        <v>9</v>
      </c>
      <c r="L608" s="11">
        <v>9</v>
      </c>
      <c r="M608" s="11">
        <v>0</v>
      </c>
      <c r="N608" s="11">
        <v>1</v>
      </c>
      <c r="O608" s="11">
        <v>7</v>
      </c>
      <c r="P608" s="11">
        <v>5</v>
      </c>
      <c r="Q608" s="11">
        <v>4</v>
      </c>
      <c r="R608" s="11">
        <v>5</v>
      </c>
      <c r="S608" s="11">
        <v>5</v>
      </c>
      <c r="T608" s="11">
        <v>2</v>
      </c>
      <c r="U608" s="11" t="s">
        <v>420</v>
      </c>
      <c r="W608" s="6" t="str">
        <f>IF(X608="","",IF(X608=รายชื่อชมรม!$B$43,รายชื่อชมรม!$A$43,IF(X608=รายชื่อชมรม!$B$44,รายชื่อชมรม!$A$44,IF(X608=รายชื่อชมรม!$B$45,รายชื่อชมรม!$A$45,IF(X608=รายชื่อชมรม!$B$46,รายชื่อชมรม!$A$46,IF(X608=รายชื่อชมรม!$B$47,รายชื่อชมรม!$A$47,IF(X608=รายชื่อชมรม!$B$48,รายชื่อชมรม!$A$48,IF(X608=รายชื่อชมรม!$B$49,รายชื่อชมรม!$A$49,IF(X608=รายชื่อชมรม!$B$50,รายชื่อชมรม!$A$50,IF(X608=รายชื่อชมรม!$B$51,รายชื่อชมรม!$A$51,IF(X608=รายชื่อชมรม!$B$52,รายชื่อชมรม!$A$52,"-")))))))))))</f>
        <v>ช68501</v>
      </c>
      <c r="X608" s="6" t="s">
        <v>2328</v>
      </c>
      <c r="Y608" s="6" t="str">
        <f>IF(W608=0,"",IF(W608="-","",IF(W608="","",VLOOKUP(W608,รายชื่อชมรม!$A$3:$F$83,3,FALSE))))</f>
        <v>นางสาวศิลป์ศุภา  คุสินธุ์</v>
      </c>
      <c r="Z608" s="6" t="str">
        <f>IF(Y608=$Z$4,MAX(Z$1:$Z607)+1,"")</f>
        <v/>
      </c>
      <c r="AA608" s="6" t="str">
        <f>IF($Y608=AA$4,MAX(AA$1:AA607)+1,"")</f>
        <v/>
      </c>
      <c r="AB608" s="6" t="str">
        <f>IF($Y608=AB$4,MAX(AB$1:AB607)+1,"")</f>
        <v/>
      </c>
      <c r="AC608" s="6" t="str">
        <f>IF($Y608=AC$4,MAX(AC$1:AC607)+1,"")</f>
        <v/>
      </c>
      <c r="AD608" s="6" t="str">
        <f>IF($Y608=AD$4,MAX(AD$1:AD607)+1,"")</f>
        <v/>
      </c>
      <c r="AE608" s="6" t="str">
        <f>IF($Y608=AE$4,MAX(AE$1:AE607)+1,"")</f>
        <v/>
      </c>
      <c r="AF608" s="6" t="str">
        <f>IF($Y608=AF$4,MAX(AF$1:AF607)+1,"")</f>
        <v/>
      </c>
      <c r="AG608" s="6" t="str">
        <f>IF($Y608=AG$4,MAX(AG$1:AG607)+1,"")</f>
        <v/>
      </c>
      <c r="AH608" s="6" t="str">
        <f>IF($Y608=AH$4,MAX(AH$1:AH607)+1,"")</f>
        <v/>
      </c>
      <c r="AI608" s="5">
        <f t="shared" si="139"/>
        <v>0</v>
      </c>
      <c r="AK608" s="6" t="str">
        <f>IF($W608=AK$4,MAX(AK$1:AK607)+1,"")</f>
        <v/>
      </c>
      <c r="AL608" s="6" t="str">
        <f>IF($W608=AL$4,MAX(AL$1:AL607)+1,"")</f>
        <v/>
      </c>
      <c r="AM608" s="6" t="str">
        <f>IF($W608=AM$4,MAX(AM$1:AM607)+1,"")</f>
        <v/>
      </c>
      <c r="AN608" s="6" t="str">
        <f>IF($W608=AN$4,MAX(AN$1:AN607)+1,"")</f>
        <v/>
      </c>
      <c r="AO608" s="6" t="str">
        <f>IF($W608=AO$4,MAX(AO$1:AO607)+1,"")</f>
        <v/>
      </c>
      <c r="AP608" s="6" t="str">
        <f>IF($W608=AP$4,MAX(AP$1:AP607)+1,"")</f>
        <v/>
      </c>
      <c r="AQ608" s="6" t="str">
        <f>IF($W608=AQ$4,MAX(AQ$1:AQ607)+1,"")</f>
        <v/>
      </c>
      <c r="AR608" s="6" t="str">
        <f>IF($W608=AR$4,MAX(AR$1:AR607)+1,"")</f>
        <v/>
      </c>
      <c r="AS608" s="6" t="str">
        <f>IF($W608=AS$4,MAX(AS$1:AS607)+1,"")</f>
        <v/>
      </c>
      <c r="AT608" s="6" t="str">
        <f>IF($W608=AT$4,MAX(AT$1:AT607)+1,"")</f>
        <v/>
      </c>
      <c r="AU608" s="6" t="str">
        <f>IF($W608=AU$4,MAX(AU$1:AU607)+1,"")</f>
        <v/>
      </c>
      <c r="AV608" s="6" t="str">
        <f>IF($W608=AV$4,MAX(AV$1:AV607)+1,"")</f>
        <v/>
      </c>
      <c r="AW608" s="6" t="str">
        <f>IF($W608=AW$4,MAX(AW$1:AW607)+1,"")</f>
        <v/>
      </c>
      <c r="AX608" s="6" t="str">
        <f>IF($W608=AX$4,MAX(AX$1:AX607)+1,"")</f>
        <v/>
      </c>
      <c r="AY608" s="6" t="str">
        <f>IF($W608=AY$4,MAX(AY$1:AY607)+1,"")</f>
        <v/>
      </c>
      <c r="AZ608" s="6" t="str">
        <f>IF($W608=AZ$4,MAX(AZ$1:AZ607)+1,"")</f>
        <v/>
      </c>
      <c r="BA608" s="6" t="str">
        <f>IF($W608=BA$4,MAX(BA$1:BA607)+1,"")</f>
        <v/>
      </c>
      <c r="BB608" s="6" t="str">
        <f>IF($W608=BB$4,MAX(BB$1:BB607)+1,"")</f>
        <v/>
      </c>
      <c r="BC608" s="6" t="str">
        <f>IF($W608=BC$4,MAX(BC$1:BC607)+1,"")</f>
        <v/>
      </c>
      <c r="BD608" s="6" t="str">
        <f>IF($W608=BD$4,MAX(BD$1:BD607)+1,"")</f>
        <v/>
      </c>
      <c r="BE608" s="6" t="str">
        <f>IF($W608=BE$4,MAX(BE$1:BE607)+1,"")</f>
        <v/>
      </c>
      <c r="BF608" s="6" t="str">
        <f>IF($W608=BF$4,MAX(BF$1:BF607)+1,"")</f>
        <v/>
      </c>
      <c r="BG608" s="6" t="str">
        <f>IF($W608=BG$4,MAX(BG$1:BG607)+1,"")</f>
        <v/>
      </c>
      <c r="BH608" s="6" t="str">
        <f>IF($W608=BH$4,MAX(BH$1:BH607)+1,"")</f>
        <v/>
      </c>
      <c r="BI608" s="6" t="str">
        <f>IF($W608=BI$4,MAX(BI$1:BI607)+1,"")</f>
        <v/>
      </c>
      <c r="BJ608" s="6" t="str">
        <f>IF($W608=BJ$4,MAX(BJ$1:BJ607)+1,"")</f>
        <v/>
      </c>
      <c r="BK608" s="6" t="str">
        <f>IF($W608=BK$4,MAX(BK$1:BK607)+1,"")</f>
        <v/>
      </c>
      <c r="BL608" s="6" t="str">
        <f>IF($W608=BL$4,MAX(BL$1:BL607)+1,"")</f>
        <v/>
      </c>
      <c r="BM608" s="6" t="str">
        <f>IF($W608=BM$4,MAX(BM$1:BM607)+1,"")</f>
        <v/>
      </c>
      <c r="BN608" s="6" t="str">
        <f>IF($W608=BN$4,MAX(BN$1:BN607)+1,"")</f>
        <v/>
      </c>
      <c r="BO608" s="6" t="str">
        <f>IF($W608=BO$4,MAX(BO$1:BO607)+1,"")</f>
        <v/>
      </c>
      <c r="BP608" s="6" t="str">
        <f>IF($W608=BP$4,MAX(BP$1:BP607)+1,"")</f>
        <v/>
      </c>
      <c r="BQ608" s="6" t="str">
        <f>IF($W608=BQ$4,MAX(BQ$1:BQ607)+1,"")</f>
        <v/>
      </c>
      <c r="BR608" s="6" t="str">
        <f>IF($W608=BR$4,MAX(BR$1:BR607)+1,"")</f>
        <v/>
      </c>
      <c r="BS608" s="6" t="str">
        <f>IF($W608=BS$4,MAX(BS$1:BS607)+1,"")</f>
        <v/>
      </c>
      <c r="BT608" s="6" t="str">
        <f>IF($W608=BT$4,MAX(BT$1:BT607)+1,"")</f>
        <v/>
      </c>
      <c r="BU608" s="6" t="str">
        <f>IF($W608=BU$4,MAX(BU$1:BU607)+1,"")</f>
        <v/>
      </c>
      <c r="BV608" s="6" t="str">
        <f>IF($W608=BV$4,MAX(BV$1:BV607)+1,"")</f>
        <v/>
      </c>
      <c r="BW608" s="6" t="str">
        <f>IF($W608=BW$4,MAX(BW$1:BW607)+1,"")</f>
        <v/>
      </c>
      <c r="BX608" s="6" t="str">
        <f>IF($W608=BX$4,MAX(BX$1:BX607)+1,"")</f>
        <v/>
      </c>
      <c r="BY608" s="6" t="str">
        <f>IF($W608=BY$4,MAX(BY$1:BY607)+1,"")</f>
        <v/>
      </c>
      <c r="BZ608" s="6">
        <f>IF($W608=BZ$4,MAX(BZ$1:BZ607)+1,"")</f>
        <v>3</v>
      </c>
      <c r="CA608" s="6" t="str">
        <f>IF($W608=CA$4,MAX(CA$1:CA607)+1,"")</f>
        <v/>
      </c>
      <c r="CB608" s="6" t="str">
        <f>IF($W608=CB$4,MAX(CB$1:CB607)+1,"")</f>
        <v/>
      </c>
      <c r="CC608" s="6" t="str">
        <f>IF($W608=CC$4,MAX(CC$1:CC607)+1,"")</f>
        <v/>
      </c>
      <c r="CD608" s="6" t="str">
        <f>IF($W608=CD$4,MAX(CD$1:CD607)+1,"")</f>
        <v/>
      </c>
      <c r="CE608" s="6" t="str">
        <f>IF($W608=CE$4,MAX(CE$1:CE607)+1,"")</f>
        <v/>
      </c>
      <c r="CF608" s="6" t="str">
        <f>IF($W608=CF$4,MAX(CF$1:CF607)+1,"")</f>
        <v/>
      </c>
      <c r="CG608" s="6" t="str">
        <f>IF($W608=CG$4,MAX(CG$1:CG607)+1,"")</f>
        <v/>
      </c>
      <c r="CH608" s="6" t="str">
        <f>IF($W608=CH$4,MAX(CH$1:CH607)+1,"")</f>
        <v/>
      </c>
      <c r="CI608" s="6" t="str">
        <f>IF($W608=CI$4,MAX(CI$1:CI607)+1,"")</f>
        <v/>
      </c>
      <c r="CJ608" s="6" t="str">
        <f>IF($W608=CJ$4,MAX(CJ$1:CJ607)+1,"")</f>
        <v/>
      </c>
      <c r="CK608" s="6" t="str">
        <f>IF($W608=CK$4,MAX(CK$1:CK607)+1,"")</f>
        <v/>
      </c>
      <c r="CL608" s="6" t="str">
        <f>IF($W608=CL$4,MAX(CL$1:CL607)+1,"")</f>
        <v/>
      </c>
      <c r="CM608" s="6" t="str">
        <f>IF($W608=CM$4,MAX(CM$1:CM607)+1,"")</f>
        <v/>
      </c>
      <c r="CN608" s="6" t="str">
        <f>IF($W608=CN$4,MAX(CN$1:CN607)+1,"")</f>
        <v/>
      </c>
      <c r="CO608" s="6" t="str">
        <f>IF($W608=CO$4,MAX(CO$1:CO607)+1,"")</f>
        <v/>
      </c>
      <c r="CP608" s="6" t="str">
        <f>IF($W608=CP$4,MAX(CP$1:CP607)+1,"")</f>
        <v/>
      </c>
      <c r="CQ608" s="6" t="str">
        <f>IF($W608=CQ$4,MAX(CQ$1:CQ607)+1,"")</f>
        <v/>
      </c>
      <c r="CR608" s="6" t="str">
        <f>IF($W608=CR$4,MAX(CR$1:CR607)+1,"")</f>
        <v/>
      </c>
      <c r="CS608" s="6" t="str">
        <f>IF($W608=CS$4,MAX(CS$1:CS607)+1,"")</f>
        <v/>
      </c>
      <c r="CT608" s="5">
        <f t="shared" si="140"/>
        <v>3</v>
      </c>
      <c r="CU608" s="6" t="str">
        <f t="shared" si="141"/>
        <v>1709901754552</v>
      </c>
      <c r="CV608" s="5" t="str">
        <f t="shared" si="142"/>
        <v>นางสาว</v>
      </c>
      <c r="CW608" s="5" t="str" cm="1">
        <f t="array" ref="CW608">RIGHT(F608,MIN(LEN(SUBSTITUTE(F608,รายชื่อนักเรียนแยกห้อง!$AD$5:$AD$8,""))))</f>
        <v>ฐานิตา</v>
      </c>
      <c r="CX608" s="6" t="str">
        <f t="shared" si="143"/>
        <v/>
      </c>
      <c r="CY608" s="6">
        <f t="shared" si="144"/>
        <v>0</v>
      </c>
      <c r="CZ608" s="5" t="str">
        <f t="shared" si="145"/>
        <v>มัธยมศึกษาปีที่ 5/1-</v>
      </c>
      <c r="DA608" s="5" t="str">
        <f t="shared" si="146"/>
        <v>มัธยมศึกษาปีที่ 5/1-0</v>
      </c>
      <c r="DB608" s="5" t="s">
        <v>2936</v>
      </c>
      <c r="DC608" s="6" t="str">
        <f>IF(DB608="วิทย์-คณิต (เตรียมวิศวะ)",MAX($DC$1:DC607)+1,"")</f>
        <v/>
      </c>
      <c r="DD608" s="6">
        <f>IF(DB608="วิทย์-คณิต (วิทยาศาสตร์สุขภาพ)",MAX($DD$1:DD607)+1,"")</f>
        <v>21</v>
      </c>
      <c r="DE608" s="6" t="str">
        <f>IF(DB608="ศิลป์การจัดการธุรกิจการค้าสมัยใหม่",MAX($DE$1:DE607)+1,"")</f>
        <v/>
      </c>
      <c r="DF608" s="6" t="str">
        <f>IF(DB608="ศิลป์ภาษาจีนเพื่อธุรกิจ 4.0",MAX($DF$1:DF607)+1,"")</f>
        <v/>
      </c>
      <c r="DG608" s="6" t="str">
        <f>IF(DB608="ศิลป์ภาษาอังกฤษเพื่อการสื่อสารธุรกิจ",MAX($DG$1:DG607)+1,"")</f>
        <v/>
      </c>
      <c r="DH608" s="6" t="str">
        <f>IF(DB608="นวัตกรรมการจัดการเกษตร",MAX($DH$1:DH607)+1,"")</f>
        <v/>
      </c>
      <c r="DI608" s="5">
        <f t="shared" si="147"/>
        <v>21</v>
      </c>
      <c r="DJ608" s="5" t="str">
        <f t="shared" si="148"/>
        <v>มัธยมศึกษาปีที่ 5/1-6</v>
      </c>
      <c r="DK608" s="5" t="str">
        <f t="shared" si="149"/>
        <v>วิทย์-คณิต (วิทยาศาสตร์สุขภาพ)-21</v>
      </c>
      <c r="DL608" s="5" t="str">
        <f t="shared" si="150"/>
        <v>มัธยมศึกษาปีที่ 5</v>
      </c>
    </row>
    <row r="609" spans="1:116">
      <c r="A609" s="5" t="str">
        <f t="shared" si="136"/>
        <v>มัธยมศึกษาปีที่ 5/1-7</v>
      </c>
      <c r="B609" s="5" t="str">
        <f t="shared" si="137"/>
        <v>ช68501-4</v>
      </c>
      <c r="C609" s="5" t="str">
        <f t="shared" si="138"/>
        <v>วิทย์-คณิต (วิทยาศาสตร์สุขภาพ)-22</v>
      </c>
      <c r="D609" s="8">
        <v>7</v>
      </c>
      <c r="E609" s="9" t="s">
        <v>259</v>
      </c>
      <c r="F609" s="3" t="s">
        <v>260</v>
      </c>
      <c r="G609" s="3" t="s">
        <v>261</v>
      </c>
      <c r="H609" s="11">
        <v>1</v>
      </c>
      <c r="I609" s="11">
        <v>7</v>
      </c>
      <c r="J609" s="11">
        <v>0</v>
      </c>
      <c r="K609" s="11">
        <v>9</v>
      </c>
      <c r="L609" s="11">
        <v>9</v>
      </c>
      <c r="M609" s="11">
        <v>0</v>
      </c>
      <c r="N609" s="11">
        <v>1</v>
      </c>
      <c r="O609" s="11">
        <v>7</v>
      </c>
      <c r="P609" s="11">
        <v>7</v>
      </c>
      <c r="Q609" s="11">
        <v>0</v>
      </c>
      <c r="R609" s="11">
        <v>9</v>
      </c>
      <c r="S609" s="11">
        <v>6</v>
      </c>
      <c r="T609" s="11">
        <v>5</v>
      </c>
      <c r="U609" s="11" t="s">
        <v>420</v>
      </c>
      <c r="W609" s="6" t="str">
        <f>IF(X609="","",IF(X609=รายชื่อชมรม!$B$43,รายชื่อชมรม!$A$43,IF(X609=รายชื่อชมรม!$B$44,รายชื่อชมรม!$A$44,IF(X609=รายชื่อชมรม!$B$45,รายชื่อชมรม!$A$45,IF(X609=รายชื่อชมรม!$B$46,รายชื่อชมรม!$A$46,IF(X609=รายชื่อชมรม!$B$47,รายชื่อชมรม!$A$47,IF(X609=รายชื่อชมรม!$B$48,รายชื่อชมรม!$A$48,IF(X609=รายชื่อชมรม!$B$49,รายชื่อชมรม!$A$49,IF(X609=รายชื่อชมรม!$B$50,รายชื่อชมรม!$A$50,IF(X609=รายชื่อชมรม!$B$51,รายชื่อชมรม!$A$51,IF(X609=รายชื่อชมรม!$B$52,รายชื่อชมรม!$A$52,"-")))))))))))</f>
        <v>ช68501</v>
      </c>
      <c r="X609" s="6" t="s">
        <v>2328</v>
      </c>
      <c r="Y609" s="6" t="str">
        <f>IF(W609=0,"",IF(W609="-","",IF(W609="","",VLOOKUP(W609,รายชื่อชมรม!$A$3:$F$83,3,FALSE))))</f>
        <v>นางสาวศิลป์ศุภา  คุสินธุ์</v>
      </c>
      <c r="Z609" s="6" t="str">
        <f>IF(Y609=$Z$4,MAX(Z$1:$Z608)+1,"")</f>
        <v/>
      </c>
      <c r="AA609" s="6" t="str">
        <f>IF($Y609=AA$4,MAX(AA$1:AA608)+1,"")</f>
        <v/>
      </c>
      <c r="AB609" s="6" t="str">
        <f>IF($Y609=AB$4,MAX(AB$1:AB608)+1,"")</f>
        <v/>
      </c>
      <c r="AC609" s="6" t="str">
        <f>IF($Y609=AC$4,MAX(AC$1:AC608)+1,"")</f>
        <v/>
      </c>
      <c r="AD609" s="6" t="str">
        <f>IF($Y609=AD$4,MAX(AD$1:AD608)+1,"")</f>
        <v/>
      </c>
      <c r="AE609" s="6" t="str">
        <f>IF($Y609=AE$4,MAX(AE$1:AE608)+1,"")</f>
        <v/>
      </c>
      <c r="AF609" s="6" t="str">
        <f>IF($Y609=AF$4,MAX(AF$1:AF608)+1,"")</f>
        <v/>
      </c>
      <c r="AG609" s="6" t="str">
        <f>IF($Y609=AG$4,MAX(AG$1:AG608)+1,"")</f>
        <v/>
      </c>
      <c r="AH609" s="6" t="str">
        <f>IF($Y609=AH$4,MAX(AH$1:AH608)+1,"")</f>
        <v/>
      </c>
      <c r="AI609" s="5">
        <f t="shared" si="139"/>
        <v>0</v>
      </c>
      <c r="AK609" s="6" t="str">
        <f>IF($W609=AK$4,MAX(AK$1:AK608)+1,"")</f>
        <v/>
      </c>
      <c r="AL609" s="6" t="str">
        <f>IF($W609=AL$4,MAX(AL$1:AL608)+1,"")</f>
        <v/>
      </c>
      <c r="AM609" s="6" t="str">
        <f>IF($W609=AM$4,MAX(AM$1:AM608)+1,"")</f>
        <v/>
      </c>
      <c r="AN609" s="6" t="str">
        <f>IF($W609=AN$4,MAX(AN$1:AN608)+1,"")</f>
        <v/>
      </c>
      <c r="AO609" s="6" t="str">
        <f>IF($W609=AO$4,MAX(AO$1:AO608)+1,"")</f>
        <v/>
      </c>
      <c r="AP609" s="6" t="str">
        <f>IF($W609=AP$4,MAX(AP$1:AP608)+1,"")</f>
        <v/>
      </c>
      <c r="AQ609" s="6" t="str">
        <f>IF($W609=AQ$4,MAX(AQ$1:AQ608)+1,"")</f>
        <v/>
      </c>
      <c r="AR609" s="6" t="str">
        <f>IF($W609=AR$4,MAX(AR$1:AR608)+1,"")</f>
        <v/>
      </c>
      <c r="AS609" s="6" t="str">
        <f>IF($W609=AS$4,MAX(AS$1:AS608)+1,"")</f>
        <v/>
      </c>
      <c r="AT609" s="6" t="str">
        <f>IF($W609=AT$4,MAX(AT$1:AT608)+1,"")</f>
        <v/>
      </c>
      <c r="AU609" s="6" t="str">
        <f>IF($W609=AU$4,MAX(AU$1:AU608)+1,"")</f>
        <v/>
      </c>
      <c r="AV609" s="6" t="str">
        <f>IF($W609=AV$4,MAX(AV$1:AV608)+1,"")</f>
        <v/>
      </c>
      <c r="AW609" s="6" t="str">
        <f>IF($W609=AW$4,MAX(AW$1:AW608)+1,"")</f>
        <v/>
      </c>
      <c r="AX609" s="6" t="str">
        <f>IF($W609=AX$4,MAX(AX$1:AX608)+1,"")</f>
        <v/>
      </c>
      <c r="AY609" s="6" t="str">
        <f>IF($W609=AY$4,MAX(AY$1:AY608)+1,"")</f>
        <v/>
      </c>
      <c r="AZ609" s="6" t="str">
        <f>IF($W609=AZ$4,MAX(AZ$1:AZ608)+1,"")</f>
        <v/>
      </c>
      <c r="BA609" s="6" t="str">
        <f>IF($W609=BA$4,MAX(BA$1:BA608)+1,"")</f>
        <v/>
      </c>
      <c r="BB609" s="6" t="str">
        <f>IF($W609=BB$4,MAX(BB$1:BB608)+1,"")</f>
        <v/>
      </c>
      <c r="BC609" s="6" t="str">
        <f>IF($W609=BC$4,MAX(BC$1:BC608)+1,"")</f>
        <v/>
      </c>
      <c r="BD609" s="6" t="str">
        <f>IF($W609=BD$4,MAX(BD$1:BD608)+1,"")</f>
        <v/>
      </c>
      <c r="BE609" s="6" t="str">
        <f>IF($W609=BE$4,MAX(BE$1:BE608)+1,"")</f>
        <v/>
      </c>
      <c r="BF609" s="6" t="str">
        <f>IF($W609=BF$4,MAX(BF$1:BF608)+1,"")</f>
        <v/>
      </c>
      <c r="BG609" s="6" t="str">
        <f>IF($W609=BG$4,MAX(BG$1:BG608)+1,"")</f>
        <v/>
      </c>
      <c r="BH609" s="6" t="str">
        <f>IF($W609=BH$4,MAX(BH$1:BH608)+1,"")</f>
        <v/>
      </c>
      <c r="BI609" s="6" t="str">
        <f>IF($W609=BI$4,MAX(BI$1:BI608)+1,"")</f>
        <v/>
      </c>
      <c r="BJ609" s="6" t="str">
        <f>IF($W609=BJ$4,MAX(BJ$1:BJ608)+1,"")</f>
        <v/>
      </c>
      <c r="BK609" s="6" t="str">
        <f>IF($W609=BK$4,MAX(BK$1:BK608)+1,"")</f>
        <v/>
      </c>
      <c r="BL609" s="6" t="str">
        <f>IF($W609=BL$4,MAX(BL$1:BL608)+1,"")</f>
        <v/>
      </c>
      <c r="BM609" s="6" t="str">
        <f>IF($W609=BM$4,MAX(BM$1:BM608)+1,"")</f>
        <v/>
      </c>
      <c r="BN609" s="6" t="str">
        <f>IF($W609=BN$4,MAX(BN$1:BN608)+1,"")</f>
        <v/>
      </c>
      <c r="BO609" s="6" t="str">
        <f>IF($W609=BO$4,MAX(BO$1:BO608)+1,"")</f>
        <v/>
      </c>
      <c r="BP609" s="6" t="str">
        <f>IF($W609=BP$4,MAX(BP$1:BP608)+1,"")</f>
        <v/>
      </c>
      <c r="BQ609" s="6" t="str">
        <f>IF($W609=BQ$4,MAX(BQ$1:BQ608)+1,"")</f>
        <v/>
      </c>
      <c r="BR609" s="6" t="str">
        <f>IF($W609=BR$4,MAX(BR$1:BR608)+1,"")</f>
        <v/>
      </c>
      <c r="BS609" s="6" t="str">
        <f>IF($W609=BS$4,MAX(BS$1:BS608)+1,"")</f>
        <v/>
      </c>
      <c r="BT609" s="6" t="str">
        <f>IF($W609=BT$4,MAX(BT$1:BT608)+1,"")</f>
        <v/>
      </c>
      <c r="BU609" s="6" t="str">
        <f>IF($W609=BU$4,MAX(BU$1:BU608)+1,"")</f>
        <v/>
      </c>
      <c r="BV609" s="6" t="str">
        <f>IF($W609=BV$4,MAX(BV$1:BV608)+1,"")</f>
        <v/>
      </c>
      <c r="BW609" s="6" t="str">
        <f>IF($W609=BW$4,MAX(BW$1:BW608)+1,"")</f>
        <v/>
      </c>
      <c r="BX609" s="6" t="str">
        <f>IF($W609=BX$4,MAX(BX$1:BX608)+1,"")</f>
        <v/>
      </c>
      <c r="BY609" s="6" t="str">
        <f>IF($W609=BY$4,MAX(BY$1:BY608)+1,"")</f>
        <v/>
      </c>
      <c r="BZ609" s="6">
        <f>IF($W609=BZ$4,MAX(BZ$1:BZ608)+1,"")</f>
        <v>4</v>
      </c>
      <c r="CA609" s="6" t="str">
        <f>IF($W609=CA$4,MAX(CA$1:CA608)+1,"")</f>
        <v/>
      </c>
      <c r="CB609" s="6" t="str">
        <f>IF($W609=CB$4,MAX(CB$1:CB608)+1,"")</f>
        <v/>
      </c>
      <c r="CC609" s="6" t="str">
        <f>IF($W609=CC$4,MAX(CC$1:CC608)+1,"")</f>
        <v/>
      </c>
      <c r="CD609" s="6" t="str">
        <f>IF($W609=CD$4,MAX(CD$1:CD608)+1,"")</f>
        <v/>
      </c>
      <c r="CE609" s="6" t="str">
        <f>IF($W609=CE$4,MAX(CE$1:CE608)+1,"")</f>
        <v/>
      </c>
      <c r="CF609" s="6" t="str">
        <f>IF($W609=CF$4,MAX(CF$1:CF608)+1,"")</f>
        <v/>
      </c>
      <c r="CG609" s="6" t="str">
        <f>IF($W609=CG$4,MAX(CG$1:CG608)+1,"")</f>
        <v/>
      </c>
      <c r="CH609" s="6" t="str">
        <f>IF($W609=CH$4,MAX(CH$1:CH608)+1,"")</f>
        <v/>
      </c>
      <c r="CI609" s="6" t="str">
        <f>IF($W609=CI$4,MAX(CI$1:CI608)+1,"")</f>
        <v/>
      </c>
      <c r="CJ609" s="6" t="str">
        <f>IF($W609=CJ$4,MAX(CJ$1:CJ608)+1,"")</f>
        <v/>
      </c>
      <c r="CK609" s="6" t="str">
        <f>IF($W609=CK$4,MAX(CK$1:CK608)+1,"")</f>
        <v/>
      </c>
      <c r="CL609" s="6" t="str">
        <f>IF($W609=CL$4,MAX(CL$1:CL608)+1,"")</f>
        <v/>
      </c>
      <c r="CM609" s="6" t="str">
        <f>IF($W609=CM$4,MAX(CM$1:CM608)+1,"")</f>
        <v/>
      </c>
      <c r="CN609" s="6" t="str">
        <f>IF($W609=CN$4,MAX(CN$1:CN608)+1,"")</f>
        <v/>
      </c>
      <c r="CO609" s="6" t="str">
        <f>IF($W609=CO$4,MAX(CO$1:CO608)+1,"")</f>
        <v/>
      </c>
      <c r="CP609" s="6" t="str">
        <f>IF($W609=CP$4,MAX(CP$1:CP608)+1,"")</f>
        <v/>
      </c>
      <c r="CQ609" s="6" t="str">
        <f>IF($W609=CQ$4,MAX(CQ$1:CQ608)+1,"")</f>
        <v/>
      </c>
      <c r="CR609" s="6" t="str">
        <f>IF($W609=CR$4,MAX(CR$1:CR608)+1,"")</f>
        <v/>
      </c>
      <c r="CS609" s="6" t="str">
        <f>IF($W609=CS$4,MAX(CS$1:CS608)+1,"")</f>
        <v/>
      </c>
      <c r="CT609" s="5">
        <f t="shared" si="140"/>
        <v>4</v>
      </c>
      <c r="CU609" s="6" t="str">
        <f t="shared" si="141"/>
        <v>1709901770965</v>
      </c>
      <c r="CV609" s="5" t="str">
        <f t="shared" si="142"/>
        <v>นางสาว</v>
      </c>
      <c r="CW609" s="5" t="str" cm="1">
        <f t="array" ref="CW609">RIGHT(F609,MIN(LEN(SUBSTITUTE(F609,รายชื่อนักเรียนแยกห้อง!$AD$5:$AD$8,""))))</f>
        <v>ณัฐนันท์</v>
      </c>
      <c r="CX609" s="6" t="str">
        <f t="shared" si="143"/>
        <v/>
      </c>
      <c r="CY609" s="6">
        <f t="shared" si="144"/>
        <v>0</v>
      </c>
      <c r="CZ609" s="5" t="str">
        <f t="shared" si="145"/>
        <v>มัธยมศึกษาปีที่ 5/1-</v>
      </c>
      <c r="DA609" s="5" t="str">
        <f t="shared" si="146"/>
        <v>มัธยมศึกษาปีที่ 5/1-0</v>
      </c>
      <c r="DB609" s="5" t="s">
        <v>2936</v>
      </c>
      <c r="DC609" s="6" t="str">
        <f>IF(DB609="วิทย์-คณิต (เตรียมวิศวะ)",MAX($DC$1:DC608)+1,"")</f>
        <v/>
      </c>
      <c r="DD609" s="6">
        <f>IF(DB609="วิทย์-คณิต (วิทยาศาสตร์สุขภาพ)",MAX($DD$1:DD608)+1,"")</f>
        <v>22</v>
      </c>
      <c r="DE609" s="6" t="str">
        <f>IF(DB609="ศิลป์การจัดการธุรกิจการค้าสมัยใหม่",MAX($DE$1:DE608)+1,"")</f>
        <v/>
      </c>
      <c r="DF609" s="6" t="str">
        <f>IF(DB609="ศิลป์ภาษาจีนเพื่อธุรกิจ 4.0",MAX($DF$1:DF608)+1,"")</f>
        <v/>
      </c>
      <c r="DG609" s="6" t="str">
        <f>IF(DB609="ศิลป์ภาษาอังกฤษเพื่อการสื่อสารธุรกิจ",MAX($DG$1:DG608)+1,"")</f>
        <v/>
      </c>
      <c r="DH609" s="6" t="str">
        <f>IF(DB609="นวัตกรรมการจัดการเกษตร",MAX($DH$1:DH608)+1,"")</f>
        <v/>
      </c>
      <c r="DI609" s="5">
        <f t="shared" si="147"/>
        <v>22</v>
      </c>
      <c r="DJ609" s="5" t="str">
        <f t="shared" si="148"/>
        <v>มัธยมศึกษาปีที่ 5/1-7</v>
      </c>
      <c r="DK609" s="5" t="str">
        <f t="shared" si="149"/>
        <v>วิทย์-คณิต (วิทยาศาสตร์สุขภาพ)-22</v>
      </c>
      <c r="DL609" s="5" t="str">
        <f t="shared" si="150"/>
        <v>มัธยมศึกษาปีที่ 5</v>
      </c>
    </row>
    <row r="610" spans="1:116">
      <c r="A610" s="5" t="str">
        <f t="shared" si="136"/>
        <v>มัธยมศึกษาปีที่ 5/1-8</v>
      </c>
      <c r="B610" s="5" t="str">
        <f t="shared" si="137"/>
        <v>ช68503-1</v>
      </c>
      <c r="C610" s="5" t="str">
        <f t="shared" si="138"/>
        <v>วิทย์-คณิต (วิทยาศาสตร์สุขภาพ)-23</v>
      </c>
      <c r="D610" s="8">
        <v>8</v>
      </c>
      <c r="E610" s="9" t="s">
        <v>262</v>
      </c>
      <c r="F610" s="3" t="s">
        <v>263</v>
      </c>
      <c r="G610" s="3" t="s">
        <v>264</v>
      </c>
      <c r="H610" s="11">
        <v>1</v>
      </c>
      <c r="I610" s="11">
        <v>7</v>
      </c>
      <c r="J610" s="11">
        <v>0</v>
      </c>
      <c r="K610" s="11">
        <v>9</v>
      </c>
      <c r="L610" s="11">
        <v>9</v>
      </c>
      <c r="M610" s="11">
        <v>0</v>
      </c>
      <c r="N610" s="11">
        <v>1</v>
      </c>
      <c r="O610" s="11">
        <v>7</v>
      </c>
      <c r="P610" s="11">
        <v>3</v>
      </c>
      <c r="Q610" s="11">
        <v>4</v>
      </c>
      <c r="R610" s="11">
        <v>8</v>
      </c>
      <c r="S610" s="11">
        <v>0</v>
      </c>
      <c r="T610" s="11">
        <v>2</v>
      </c>
      <c r="U610" s="11" t="s">
        <v>420</v>
      </c>
      <c r="W610" s="6" t="str">
        <f>IF(X610="","",IF(X610=รายชื่อชมรม!$B$43,รายชื่อชมรม!$A$43,IF(X610=รายชื่อชมรม!$B$44,รายชื่อชมรม!$A$44,IF(X610=รายชื่อชมรม!$B$45,รายชื่อชมรม!$A$45,IF(X610=รายชื่อชมรม!$B$46,รายชื่อชมรม!$A$46,IF(X610=รายชื่อชมรม!$B$47,รายชื่อชมรม!$A$47,IF(X610=รายชื่อชมรม!$B$48,รายชื่อชมรม!$A$48,IF(X610=รายชื่อชมรม!$B$49,รายชื่อชมรม!$A$49,IF(X610=รายชื่อชมรม!$B$50,รายชื่อชมรม!$A$50,IF(X610=รายชื่อชมรม!$B$51,รายชื่อชมรม!$A$51,IF(X610=รายชื่อชมรม!$B$52,รายชื่อชมรม!$A$52,"-")))))))))))</f>
        <v>ช68503</v>
      </c>
      <c r="X610" s="6" t="s">
        <v>2315</v>
      </c>
      <c r="Y610" s="6" t="str">
        <f>IF(W610=0,"",IF(W610="-","",IF(W610="","",VLOOKUP(W610,รายชื่อชมรม!$A$3:$F$83,3,FALSE))))</f>
        <v>นายวสันต์  แสงรัตนกูล</v>
      </c>
      <c r="Z610" s="6" t="str">
        <f>IF(Y610=$Z$4,MAX(Z$1:$Z609)+1,"")</f>
        <v/>
      </c>
      <c r="AA610" s="6" t="str">
        <f>IF($Y610=AA$4,MAX(AA$1:AA609)+1,"")</f>
        <v/>
      </c>
      <c r="AB610" s="6" t="str">
        <f>IF($Y610=AB$4,MAX(AB$1:AB609)+1,"")</f>
        <v/>
      </c>
      <c r="AC610" s="6" t="str">
        <f>IF($Y610=AC$4,MAX(AC$1:AC609)+1,"")</f>
        <v/>
      </c>
      <c r="AD610" s="6" t="str">
        <f>IF($Y610=AD$4,MAX(AD$1:AD609)+1,"")</f>
        <v/>
      </c>
      <c r="AE610" s="6" t="str">
        <f>IF($Y610=AE$4,MAX(AE$1:AE609)+1,"")</f>
        <v/>
      </c>
      <c r="AF610" s="6" t="str">
        <f>IF($Y610=AF$4,MAX(AF$1:AF609)+1,"")</f>
        <v/>
      </c>
      <c r="AG610" s="6" t="str">
        <f>IF($Y610=AG$4,MAX(AG$1:AG609)+1,"")</f>
        <v/>
      </c>
      <c r="AH610" s="6" t="str">
        <f>IF($Y610=AH$4,MAX(AH$1:AH609)+1,"")</f>
        <v/>
      </c>
      <c r="AI610" s="5">
        <f t="shared" si="139"/>
        <v>0</v>
      </c>
      <c r="AK610" s="6" t="str">
        <f>IF($W610=AK$4,MAX(AK$1:AK609)+1,"")</f>
        <v/>
      </c>
      <c r="AL610" s="6" t="str">
        <f>IF($W610=AL$4,MAX(AL$1:AL609)+1,"")</f>
        <v/>
      </c>
      <c r="AM610" s="6" t="str">
        <f>IF($W610=AM$4,MAX(AM$1:AM609)+1,"")</f>
        <v/>
      </c>
      <c r="AN610" s="6" t="str">
        <f>IF($W610=AN$4,MAX(AN$1:AN609)+1,"")</f>
        <v/>
      </c>
      <c r="AO610" s="6" t="str">
        <f>IF($W610=AO$4,MAX(AO$1:AO609)+1,"")</f>
        <v/>
      </c>
      <c r="AP610" s="6" t="str">
        <f>IF($W610=AP$4,MAX(AP$1:AP609)+1,"")</f>
        <v/>
      </c>
      <c r="AQ610" s="6" t="str">
        <f>IF($W610=AQ$4,MAX(AQ$1:AQ609)+1,"")</f>
        <v/>
      </c>
      <c r="AR610" s="6" t="str">
        <f>IF($W610=AR$4,MAX(AR$1:AR609)+1,"")</f>
        <v/>
      </c>
      <c r="AS610" s="6" t="str">
        <f>IF($W610=AS$4,MAX(AS$1:AS609)+1,"")</f>
        <v/>
      </c>
      <c r="AT610" s="6" t="str">
        <f>IF($W610=AT$4,MAX(AT$1:AT609)+1,"")</f>
        <v/>
      </c>
      <c r="AU610" s="6" t="str">
        <f>IF($W610=AU$4,MAX(AU$1:AU609)+1,"")</f>
        <v/>
      </c>
      <c r="AV610" s="6" t="str">
        <f>IF($W610=AV$4,MAX(AV$1:AV609)+1,"")</f>
        <v/>
      </c>
      <c r="AW610" s="6" t="str">
        <f>IF($W610=AW$4,MAX(AW$1:AW609)+1,"")</f>
        <v/>
      </c>
      <c r="AX610" s="6" t="str">
        <f>IF($W610=AX$4,MAX(AX$1:AX609)+1,"")</f>
        <v/>
      </c>
      <c r="AY610" s="6" t="str">
        <f>IF($W610=AY$4,MAX(AY$1:AY609)+1,"")</f>
        <v/>
      </c>
      <c r="AZ610" s="6" t="str">
        <f>IF($W610=AZ$4,MAX(AZ$1:AZ609)+1,"")</f>
        <v/>
      </c>
      <c r="BA610" s="6" t="str">
        <f>IF($W610=BA$4,MAX(BA$1:BA609)+1,"")</f>
        <v/>
      </c>
      <c r="BB610" s="6" t="str">
        <f>IF($W610=BB$4,MAX(BB$1:BB609)+1,"")</f>
        <v/>
      </c>
      <c r="BC610" s="6" t="str">
        <f>IF($W610=BC$4,MAX(BC$1:BC609)+1,"")</f>
        <v/>
      </c>
      <c r="BD610" s="6" t="str">
        <f>IF($W610=BD$4,MAX(BD$1:BD609)+1,"")</f>
        <v/>
      </c>
      <c r="BE610" s="6" t="str">
        <f>IF($W610=BE$4,MAX(BE$1:BE609)+1,"")</f>
        <v/>
      </c>
      <c r="BF610" s="6" t="str">
        <f>IF($W610=BF$4,MAX(BF$1:BF609)+1,"")</f>
        <v/>
      </c>
      <c r="BG610" s="6" t="str">
        <f>IF($W610=BG$4,MAX(BG$1:BG609)+1,"")</f>
        <v/>
      </c>
      <c r="BH610" s="6" t="str">
        <f>IF($W610=BH$4,MAX(BH$1:BH609)+1,"")</f>
        <v/>
      </c>
      <c r="BI610" s="6" t="str">
        <f>IF($W610=BI$4,MAX(BI$1:BI609)+1,"")</f>
        <v/>
      </c>
      <c r="BJ610" s="6" t="str">
        <f>IF($W610=BJ$4,MAX(BJ$1:BJ609)+1,"")</f>
        <v/>
      </c>
      <c r="BK610" s="6" t="str">
        <f>IF($W610=BK$4,MAX(BK$1:BK609)+1,"")</f>
        <v/>
      </c>
      <c r="BL610" s="6" t="str">
        <f>IF($W610=BL$4,MAX(BL$1:BL609)+1,"")</f>
        <v/>
      </c>
      <c r="BM610" s="6" t="str">
        <f>IF($W610=BM$4,MAX(BM$1:BM609)+1,"")</f>
        <v/>
      </c>
      <c r="BN610" s="6" t="str">
        <f>IF($W610=BN$4,MAX(BN$1:BN609)+1,"")</f>
        <v/>
      </c>
      <c r="BO610" s="6" t="str">
        <f>IF($W610=BO$4,MAX(BO$1:BO609)+1,"")</f>
        <v/>
      </c>
      <c r="BP610" s="6" t="str">
        <f>IF($W610=BP$4,MAX(BP$1:BP609)+1,"")</f>
        <v/>
      </c>
      <c r="BQ610" s="6" t="str">
        <f>IF($W610=BQ$4,MAX(BQ$1:BQ609)+1,"")</f>
        <v/>
      </c>
      <c r="BR610" s="6" t="str">
        <f>IF($W610=BR$4,MAX(BR$1:BR609)+1,"")</f>
        <v/>
      </c>
      <c r="BS610" s="6" t="str">
        <f>IF($W610=BS$4,MAX(BS$1:BS609)+1,"")</f>
        <v/>
      </c>
      <c r="BT610" s="6" t="str">
        <f>IF($W610=BT$4,MAX(BT$1:BT609)+1,"")</f>
        <v/>
      </c>
      <c r="BU610" s="6" t="str">
        <f>IF($W610=BU$4,MAX(BU$1:BU609)+1,"")</f>
        <v/>
      </c>
      <c r="BV610" s="6" t="str">
        <f>IF($W610=BV$4,MAX(BV$1:BV609)+1,"")</f>
        <v/>
      </c>
      <c r="BW610" s="6" t="str">
        <f>IF($W610=BW$4,MAX(BW$1:BW609)+1,"")</f>
        <v/>
      </c>
      <c r="BX610" s="6" t="str">
        <f>IF($W610=BX$4,MAX(BX$1:BX609)+1,"")</f>
        <v/>
      </c>
      <c r="BY610" s="6" t="str">
        <f>IF($W610=BY$4,MAX(BY$1:BY609)+1,"")</f>
        <v/>
      </c>
      <c r="BZ610" s="6" t="str">
        <f>IF($W610=BZ$4,MAX(BZ$1:BZ609)+1,"")</f>
        <v/>
      </c>
      <c r="CA610" s="6" t="str">
        <f>IF($W610=CA$4,MAX(CA$1:CA609)+1,"")</f>
        <v/>
      </c>
      <c r="CB610" s="6">
        <f>IF($W610=CB$4,MAX(CB$1:CB609)+1,"")</f>
        <v>1</v>
      </c>
      <c r="CC610" s="6" t="str">
        <f>IF($W610=CC$4,MAX(CC$1:CC609)+1,"")</f>
        <v/>
      </c>
      <c r="CD610" s="6" t="str">
        <f>IF($W610=CD$4,MAX(CD$1:CD609)+1,"")</f>
        <v/>
      </c>
      <c r="CE610" s="6" t="str">
        <f>IF($W610=CE$4,MAX(CE$1:CE609)+1,"")</f>
        <v/>
      </c>
      <c r="CF610" s="6" t="str">
        <f>IF($W610=CF$4,MAX(CF$1:CF609)+1,"")</f>
        <v/>
      </c>
      <c r="CG610" s="6" t="str">
        <f>IF($W610=CG$4,MAX(CG$1:CG609)+1,"")</f>
        <v/>
      </c>
      <c r="CH610" s="6" t="str">
        <f>IF($W610=CH$4,MAX(CH$1:CH609)+1,"")</f>
        <v/>
      </c>
      <c r="CI610" s="6" t="str">
        <f>IF($W610=CI$4,MAX(CI$1:CI609)+1,"")</f>
        <v/>
      </c>
      <c r="CJ610" s="6" t="str">
        <f>IF($W610=CJ$4,MAX(CJ$1:CJ609)+1,"")</f>
        <v/>
      </c>
      <c r="CK610" s="6" t="str">
        <f>IF($W610=CK$4,MAX(CK$1:CK609)+1,"")</f>
        <v/>
      </c>
      <c r="CL610" s="6" t="str">
        <f>IF($W610=CL$4,MAX(CL$1:CL609)+1,"")</f>
        <v/>
      </c>
      <c r="CM610" s="6" t="str">
        <f>IF($W610=CM$4,MAX(CM$1:CM609)+1,"")</f>
        <v/>
      </c>
      <c r="CN610" s="6" t="str">
        <f>IF($W610=CN$4,MAX(CN$1:CN609)+1,"")</f>
        <v/>
      </c>
      <c r="CO610" s="6" t="str">
        <f>IF($W610=CO$4,MAX(CO$1:CO609)+1,"")</f>
        <v/>
      </c>
      <c r="CP610" s="6" t="str">
        <f>IF($W610=CP$4,MAX(CP$1:CP609)+1,"")</f>
        <v/>
      </c>
      <c r="CQ610" s="6" t="str">
        <f>IF($W610=CQ$4,MAX(CQ$1:CQ609)+1,"")</f>
        <v/>
      </c>
      <c r="CR610" s="6" t="str">
        <f>IF($W610=CR$4,MAX(CR$1:CR609)+1,"")</f>
        <v/>
      </c>
      <c r="CS610" s="6" t="str">
        <f>IF($W610=CS$4,MAX(CS$1:CS609)+1,"")</f>
        <v/>
      </c>
      <c r="CT610" s="5">
        <f t="shared" si="140"/>
        <v>1</v>
      </c>
      <c r="CU610" s="6" t="str">
        <f t="shared" si="141"/>
        <v>1709901734802</v>
      </c>
      <c r="CV610" s="5" t="str">
        <f t="shared" si="142"/>
        <v>นางสาว</v>
      </c>
      <c r="CW610" s="5" t="str" cm="1">
        <f t="array" ref="CW610">RIGHT(F610,MIN(LEN(SUBSTITUTE(F610,รายชื่อนักเรียนแยกห้อง!$AD$5:$AD$8,""))))</f>
        <v>ภัทรนันท์</v>
      </c>
      <c r="CX610" s="6" t="str">
        <f t="shared" si="143"/>
        <v/>
      </c>
      <c r="CY610" s="6">
        <f t="shared" si="144"/>
        <v>0</v>
      </c>
      <c r="CZ610" s="5" t="str">
        <f t="shared" si="145"/>
        <v>มัธยมศึกษาปีที่ 5/1-</v>
      </c>
      <c r="DA610" s="5" t="str">
        <f t="shared" si="146"/>
        <v>มัธยมศึกษาปีที่ 5/1-0</v>
      </c>
      <c r="DB610" s="5" t="s">
        <v>2936</v>
      </c>
      <c r="DC610" s="6" t="str">
        <f>IF(DB610="วิทย์-คณิต (เตรียมวิศวะ)",MAX($DC$1:DC609)+1,"")</f>
        <v/>
      </c>
      <c r="DD610" s="6">
        <f>IF(DB610="วิทย์-คณิต (วิทยาศาสตร์สุขภาพ)",MAX($DD$1:DD609)+1,"")</f>
        <v>23</v>
      </c>
      <c r="DE610" s="6" t="str">
        <f>IF(DB610="ศิลป์การจัดการธุรกิจการค้าสมัยใหม่",MAX($DE$1:DE609)+1,"")</f>
        <v/>
      </c>
      <c r="DF610" s="6" t="str">
        <f>IF(DB610="ศิลป์ภาษาจีนเพื่อธุรกิจ 4.0",MAX($DF$1:DF609)+1,"")</f>
        <v/>
      </c>
      <c r="DG610" s="6" t="str">
        <f>IF(DB610="ศิลป์ภาษาอังกฤษเพื่อการสื่อสารธุรกิจ",MAX($DG$1:DG609)+1,"")</f>
        <v/>
      </c>
      <c r="DH610" s="6" t="str">
        <f>IF(DB610="นวัตกรรมการจัดการเกษตร",MAX($DH$1:DH609)+1,"")</f>
        <v/>
      </c>
      <c r="DI610" s="5">
        <f t="shared" si="147"/>
        <v>23</v>
      </c>
      <c r="DJ610" s="5" t="str">
        <f t="shared" si="148"/>
        <v>มัธยมศึกษาปีที่ 5/1-8</v>
      </c>
      <c r="DK610" s="5" t="str">
        <f t="shared" si="149"/>
        <v>วิทย์-คณิต (วิทยาศาสตร์สุขภาพ)-23</v>
      </c>
      <c r="DL610" s="5" t="str">
        <f t="shared" si="150"/>
        <v>มัธยมศึกษาปีที่ 5</v>
      </c>
    </row>
    <row r="611" spans="1:116">
      <c r="A611" s="5" t="str">
        <f t="shared" si="136"/>
        <v>มัธยมศึกษาปีที่ 5/1-9</v>
      </c>
      <c r="B611" s="5" t="str">
        <f t="shared" si="137"/>
        <v>ช68501-5</v>
      </c>
      <c r="C611" s="5" t="str">
        <f t="shared" si="138"/>
        <v>วิทย์-คณิต (วิทยาศาสตร์สุขภาพ)-24</v>
      </c>
      <c r="D611" s="8">
        <v>9</v>
      </c>
      <c r="E611" s="9" t="s">
        <v>265</v>
      </c>
      <c r="F611" s="3" t="s">
        <v>266</v>
      </c>
      <c r="G611" s="3" t="s">
        <v>267</v>
      </c>
      <c r="H611" s="11">
        <v>1</v>
      </c>
      <c r="I611" s="11">
        <v>7</v>
      </c>
      <c r="J611" s="11">
        <v>0</v>
      </c>
      <c r="K611" s="11">
        <v>9</v>
      </c>
      <c r="L611" s="11">
        <v>9</v>
      </c>
      <c r="M611" s="11">
        <v>0</v>
      </c>
      <c r="N611" s="11">
        <v>1</v>
      </c>
      <c r="O611" s="11">
        <v>7</v>
      </c>
      <c r="P611" s="11">
        <v>3</v>
      </c>
      <c r="Q611" s="11">
        <v>2</v>
      </c>
      <c r="R611" s="11">
        <v>9</v>
      </c>
      <c r="S611" s="11">
        <v>0</v>
      </c>
      <c r="T611" s="11">
        <v>7</v>
      </c>
      <c r="U611" s="11" t="s">
        <v>420</v>
      </c>
      <c r="W611" s="6" t="str">
        <f>IF(X611="","",IF(X611=รายชื่อชมรม!$B$43,รายชื่อชมรม!$A$43,IF(X611=รายชื่อชมรม!$B$44,รายชื่อชมรม!$A$44,IF(X611=รายชื่อชมรม!$B$45,รายชื่อชมรม!$A$45,IF(X611=รายชื่อชมรม!$B$46,รายชื่อชมรม!$A$46,IF(X611=รายชื่อชมรม!$B$47,รายชื่อชมรม!$A$47,IF(X611=รายชื่อชมรม!$B$48,รายชื่อชมรม!$A$48,IF(X611=รายชื่อชมรม!$B$49,รายชื่อชมรม!$A$49,IF(X611=รายชื่อชมรม!$B$50,รายชื่อชมรม!$A$50,IF(X611=รายชื่อชมรม!$B$51,รายชื่อชมรม!$A$51,IF(X611=รายชื่อชมรม!$B$52,รายชื่อชมรม!$A$52,"-")))))))))))</f>
        <v>ช68501</v>
      </c>
      <c r="X611" s="6" t="s">
        <v>2328</v>
      </c>
      <c r="Y611" s="6" t="str">
        <f>IF(W611=0,"",IF(W611="-","",IF(W611="","",VLOOKUP(W611,รายชื่อชมรม!$A$3:$F$83,3,FALSE))))</f>
        <v>นางสาวศิลป์ศุภา  คุสินธุ์</v>
      </c>
      <c r="Z611" s="6" t="str">
        <f>IF(Y611=$Z$4,MAX(Z$1:$Z610)+1,"")</f>
        <v/>
      </c>
      <c r="AA611" s="6" t="str">
        <f>IF($Y611=AA$4,MAX(AA$1:AA610)+1,"")</f>
        <v/>
      </c>
      <c r="AB611" s="6" t="str">
        <f>IF($Y611=AB$4,MAX(AB$1:AB610)+1,"")</f>
        <v/>
      </c>
      <c r="AC611" s="6" t="str">
        <f>IF($Y611=AC$4,MAX(AC$1:AC610)+1,"")</f>
        <v/>
      </c>
      <c r="AD611" s="6" t="str">
        <f>IF($Y611=AD$4,MAX(AD$1:AD610)+1,"")</f>
        <v/>
      </c>
      <c r="AE611" s="6" t="str">
        <f>IF($Y611=AE$4,MAX(AE$1:AE610)+1,"")</f>
        <v/>
      </c>
      <c r="AF611" s="6" t="str">
        <f>IF($Y611=AF$4,MAX(AF$1:AF610)+1,"")</f>
        <v/>
      </c>
      <c r="AG611" s="6" t="str">
        <f>IF($Y611=AG$4,MAX(AG$1:AG610)+1,"")</f>
        <v/>
      </c>
      <c r="AH611" s="6" t="str">
        <f>IF($Y611=AH$4,MAX(AH$1:AH610)+1,"")</f>
        <v/>
      </c>
      <c r="AI611" s="5">
        <f t="shared" si="139"/>
        <v>0</v>
      </c>
      <c r="AK611" s="6" t="str">
        <f>IF($W611=AK$4,MAX(AK$1:AK610)+1,"")</f>
        <v/>
      </c>
      <c r="AL611" s="6" t="str">
        <f>IF($W611=AL$4,MAX(AL$1:AL610)+1,"")</f>
        <v/>
      </c>
      <c r="AM611" s="6" t="str">
        <f>IF($W611=AM$4,MAX(AM$1:AM610)+1,"")</f>
        <v/>
      </c>
      <c r="AN611" s="6" t="str">
        <f>IF($W611=AN$4,MAX(AN$1:AN610)+1,"")</f>
        <v/>
      </c>
      <c r="AO611" s="6" t="str">
        <f>IF($W611=AO$4,MAX(AO$1:AO610)+1,"")</f>
        <v/>
      </c>
      <c r="AP611" s="6" t="str">
        <f>IF($W611=AP$4,MAX(AP$1:AP610)+1,"")</f>
        <v/>
      </c>
      <c r="AQ611" s="6" t="str">
        <f>IF($W611=AQ$4,MAX(AQ$1:AQ610)+1,"")</f>
        <v/>
      </c>
      <c r="AR611" s="6" t="str">
        <f>IF($W611=AR$4,MAX(AR$1:AR610)+1,"")</f>
        <v/>
      </c>
      <c r="AS611" s="6" t="str">
        <f>IF($W611=AS$4,MAX(AS$1:AS610)+1,"")</f>
        <v/>
      </c>
      <c r="AT611" s="6" t="str">
        <f>IF($W611=AT$4,MAX(AT$1:AT610)+1,"")</f>
        <v/>
      </c>
      <c r="AU611" s="6" t="str">
        <f>IF($W611=AU$4,MAX(AU$1:AU610)+1,"")</f>
        <v/>
      </c>
      <c r="AV611" s="6" t="str">
        <f>IF($W611=AV$4,MAX(AV$1:AV610)+1,"")</f>
        <v/>
      </c>
      <c r="AW611" s="6" t="str">
        <f>IF($W611=AW$4,MAX(AW$1:AW610)+1,"")</f>
        <v/>
      </c>
      <c r="AX611" s="6" t="str">
        <f>IF($W611=AX$4,MAX(AX$1:AX610)+1,"")</f>
        <v/>
      </c>
      <c r="AY611" s="6" t="str">
        <f>IF($W611=AY$4,MAX(AY$1:AY610)+1,"")</f>
        <v/>
      </c>
      <c r="AZ611" s="6" t="str">
        <f>IF($W611=AZ$4,MAX(AZ$1:AZ610)+1,"")</f>
        <v/>
      </c>
      <c r="BA611" s="6" t="str">
        <f>IF($W611=BA$4,MAX(BA$1:BA610)+1,"")</f>
        <v/>
      </c>
      <c r="BB611" s="6" t="str">
        <f>IF($W611=BB$4,MAX(BB$1:BB610)+1,"")</f>
        <v/>
      </c>
      <c r="BC611" s="6" t="str">
        <f>IF($W611=BC$4,MAX(BC$1:BC610)+1,"")</f>
        <v/>
      </c>
      <c r="BD611" s="6" t="str">
        <f>IF($W611=BD$4,MAX(BD$1:BD610)+1,"")</f>
        <v/>
      </c>
      <c r="BE611" s="6" t="str">
        <f>IF($W611=BE$4,MAX(BE$1:BE610)+1,"")</f>
        <v/>
      </c>
      <c r="BF611" s="6" t="str">
        <f>IF($W611=BF$4,MAX(BF$1:BF610)+1,"")</f>
        <v/>
      </c>
      <c r="BG611" s="6" t="str">
        <f>IF($W611=BG$4,MAX(BG$1:BG610)+1,"")</f>
        <v/>
      </c>
      <c r="BH611" s="6" t="str">
        <f>IF($W611=BH$4,MAX(BH$1:BH610)+1,"")</f>
        <v/>
      </c>
      <c r="BI611" s="6" t="str">
        <f>IF($W611=BI$4,MAX(BI$1:BI610)+1,"")</f>
        <v/>
      </c>
      <c r="BJ611" s="6" t="str">
        <f>IF($W611=BJ$4,MAX(BJ$1:BJ610)+1,"")</f>
        <v/>
      </c>
      <c r="BK611" s="6" t="str">
        <f>IF($W611=BK$4,MAX(BK$1:BK610)+1,"")</f>
        <v/>
      </c>
      <c r="BL611" s="6" t="str">
        <f>IF($W611=BL$4,MAX(BL$1:BL610)+1,"")</f>
        <v/>
      </c>
      <c r="BM611" s="6" t="str">
        <f>IF($W611=BM$4,MAX(BM$1:BM610)+1,"")</f>
        <v/>
      </c>
      <c r="BN611" s="6" t="str">
        <f>IF($W611=BN$4,MAX(BN$1:BN610)+1,"")</f>
        <v/>
      </c>
      <c r="BO611" s="6" t="str">
        <f>IF($W611=BO$4,MAX(BO$1:BO610)+1,"")</f>
        <v/>
      </c>
      <c r="BP611" s="6" t="str">
        <f>IF($W611=BP$4,MAX(BP$1:BP610)+1,"")</f>
        <v/>
      </c>
      <c r="BQ611" s="6" t="str">
        <f>IF($W611=BQ$4,MAX(BQ$1:BQ610)+1,"")</f>
        <v/>
      </c>
      <c r="BR611" s="6" t="str">
        <f>IF($W611=BR$4,MAX(BR$1:BR610)+1,"")</f>
        <v/>
      </c>
      <c r="BS611" s="6" t="str">
        <f>IF($W611=BS$4,MAX(BS$1:BS610)+1,"")</f>
        <v/>
      </c>
      <c r="BT611" s="6" t="str">
        <f>IF($W611=BT$4,MAX(BT$1:BT610)+1,"")</f>
        <v/>
      </c>
      <c r="BU611" s="6" t="str">
        <f>IF($W611=BU$4,MAX(BU$1:BU610)+1,"")</f>
        <v/>
      </c>
      <c r="BV611" s="6" t="str">
        <f>IF($W611=BV$4,MAX(BV$1:BV610)+1,"")</f>
        <v/>
      </c>
      <c r="BW611" s="6" t="str">
        <f>IF($W611=BW$4,MAX(BW$1:BW610)+1,"")</f>
        <v/>
      </c>
      <c r="BX611" s="6" t="str">
        <f>IF($W611=BX$4,MAX(BX$1:BX610)+1,"")</f>
        <v/>
      </c>
      <c r="BY611" s="6" t="str">
        <f>IF($W611=BY$4,MAX(BY$1:BY610)+1,"")</f>
        <v/>
      </c>
      <c r="BZ611" s="6">
        <f>IF($W611=BZ$4,MAX(BZ$1:BZ610)+1,"")</f>
        <v>5</v>
      </c>
      <c r="CA611" s="6" t="str">
        <f>IF($W611=CA$4,MAX(CA$1:CA610)+1,"")</f>
        <v/>
      </c>
      <c r="CB611" s="6" t="str">
        <f>IF($W611=CB$4,MAX(CB$1:CB610)+1,"")</f>
        <v/>
      </c>
      <c r="CC611" s="6" t="str">
        <f>IF($W611=CC$4,MAX(CC$1:CC610)+1,"")</f>
        <v/>
      </c>
      <c r="CD611" s="6" t="str">
        <f>IF($W611=CD$4,MAX(CD$1:CD610)+1,"")</f>
        <v/>
      </c>
      <c r="CE611" s="6" t="str">
        <f>IF($W611=CE$4,MAX(CE$1:CE610)+1,"")</f>
        <v/>
      </c>
      <c r="CF611" s="6" t="str">
        <f>IF($W611=CF$4,MAX(CF$1:CF610)+1,"")</f>
        <v/>
      </c>
      <c r="CG611" s="6" t="str">
        <f>IF($W611=CG$4,MAX(CG$1:CG610)+1,"")</f>
        <v/>
      </c>
      <c r="CH611" s="6" t="str">
        <f>IF($W611=CH$4,MAX(CH$1:CH610)+1,"")</f>
        <v/>
      </c>
      <c r="CI611" s="6" t="str">
        <f>IF($W611=CI$4,MAX(CI$1:CI610)+1,"")</f>
        <v/>
      </c>
      <c r="CJ611" s="6" t="str">
        <f>IF($W611=CJ$4,MAX(CJ$1:CJ610)+1,"")</f>
        <v/>
      </c>
      <c r="CK611" s="6" t="str">
        <f>IF($W611=CK$4,MAX(CK$1:CK610)+1,"")</f>
        <v/>
      </c>
      <c r="CL611" s="6" t="str">
        <f>IF($W611=CL$4,MAX(CL$1:CL610)+1,"")</f>
        <v/>
      </c>
      <c r="CM611" s="6" t="str">
        <f>IF($W611=CM$4,MAX(CM$1:CM610)+1,"")</f>
        <v/>
      </c>
      <c r="CN611" s="6" t="str">
        <f>IF($W611=CN$4,MAX(CN$1:CN610)+1,"")</f>
        <v/>
      </c>
      <c r="CO611" s="6" t="str">
        <f>IF($W611=CO$4,MAX(CO$1:CO610)+1,"")</f>
        <v/>
      </c>
      <c r="CP611" s="6" t="str">
        <f>IF($W611=CP$4,MAX(CP$1:CP610)+1,"")</f>
        <v/>
      </c>
      <c r="CQ611" s="6" t="str">
        <f>IF($W611=CQ$4,MAX(CQ$1:CQ610)+1,"")</f>
        <v/>
      </c>
      <c r="CR611" s="6" t="str">
        <f>IF($W611=CR$4,MAX(CR$1:CR610)+1,"")</f>
        <v/>
      </c>
      <c r="CS611" s="6" t="str">
        <f>IF($W611=CS$4,MAX(CS$1:CS610)+1,"")</f>
        <v/>
      </c>
      <c r="CT611" s="5">
        <f t="shared" si="140"/>
        <v>5</v>
      </c>
      <c r="CU611" s="6" t="str">
        <f t="shared" si="141"/>
        <v>1709901732907</v>
      </c>
      <c r="CV611" s="5" t="str">
        <f t="shared" si="142"/>
        <v>นางสาว</v>
      </c>
      <c r="CW611" s="5" t="str" cm="1">
        <f t="array" ref="CW611">RIGHT(F611,MIN(LEN(SUBSTITUTE(F611,รายชื่อนักเรียนแยกห้อง!$AD$5:$AD$8,""))))</f>
        <v>กัลยาณี</v>
      </c>
      <c r="CX611" s="6" t="str">
        <f t="shared" si="143"/>
        <v/>
      </c>
      <c r="CY611" s="6">
        <f t="shared" si="144"/>
        <v>0</v>
      </c>
      <c r="CZ611" s="5" t="str">
        <f t="shared" si="145"/>
        <v>มัธยมศึกษาปีที่ 5/1-</v>
      </c>
      <c r="DA611" s="5" t="str">
        <f t="shared" si="146"/>
        <v>มัธยมศึกษาปีที่ 5/1-0</v>
      </c>
      <c r="DB611" s="5" t="s">
        <v>2936</v>
      </c>
      <c r="DC611" s="6" t="str">
        <f>IF(DB611="วิทย์-คณิต (เตรียมวิศวะ)",MAX($DC$1:DC610)+1,"")</f>
        <v/>
      </c>
      <c r="DD611" s="6">
        <f>IF(DB611="วิทย์-คณิต (วิทยาศาสตร์สุขภาพ)",MAX($DD$1:DD610)+1,"")</f>
        <v>24</v>
      </c>
      <c r="DE611" s="6" t="str">
        <f>IF(DB611="ศิลป์การจัดการธุรกิจการค้าสมัยใหม่",MAX($DE$1:DE610)+1,"")</f>
        <v/>
      </c>
      <c r="DF611" s="6" t="str">
        <f>IF(DB611="ศิลป์ภาษาจีนเพื่อธุรกิจ 4.0",MAX($DF$1:DF610)+1,"")</f>
        <v/>
      </c>
      <c r="DG611" s="6" t="str">
        <f>IF(DB611="ศิลป์ภาษาอังกฤษเพื่อการสื่อสารธุรกิจ",MAX($DG$1:DG610)+1,"")</f>
        <v/>
      </c>
      <c r="DH611" s="6" t="str">
        <f>IF(DB611="นวัตกรรมการจัดการเกษตร",MAX($DH$1:DH610)+1,"")</f>
        <v/>
      </c>
      <c r="DI611" s="5">
        <f t="shared" si="147"/>
        <v>24</v>
      </c>
      <c r="DJ611" s="5" t="str">
        <f t="shared" si="148"/>
        <v>มัธยมศึกษาปีที่ 5/1-9</v>
      </c>
      <c r="DK611" s="5" t="str">
        <f t="shared" si="149"/>
        <v>วิทย์-คณิต (วิทยาศาสตร์สุขภาพ)-24</v>
      </c>
      <c r="DL611" s="5" t="str">
        <f t="shared" si="150"/>
        <v>มัธยมศึกษาปีที่ 5</v>
      </c>
    </row>
    <row r="612" spans="1:116">
      <c r="A612" s="5" t="str">
        <f t="shared" si="136"/>
        <v>มัธยมศึกษาปีที่ 5/1-10</v>
      </c>
      <c r="B612" s="5" t="str">
        <f t="shared" si="137"/>
        <v>ช68506-1</v>
      </c>
      <c r="C612" s="5" t="str">
        <f t="shared" si="138"/>
        <v>วิทย์-คณิต (วิทยาศาสตร์สุขภาพ)-25</v>
      </c>
      <c r="D612" s="8">
        <v>10</v>
      </c>
      <c r="E612" s="9" t="s">
        <v>268</v>
      </c>
      <c r="F612" s="3" t="s">
        <v>269</v>
      </c>
      <c r="G612" s="3" t="s">
        <v>270</v>
      </c>
      <c r="H612" s="11">
        <v>1</v>
      </c>
      <c r="I612" s="11">
        <v>7</v>
      </c>
      <c r="J612" s="11">
        <v>0</v>
      </c>
      <c r="K612" s="11">
        <v>9</v>
      </c>
      <c r="L612" s="11">
        <v>9</v>
      </c>
      <c r="M612" s="11">
        <v>0</v>
      </c>
      <c r="N612" s="11">
        <v>1</v>
      </c>
      <c r="O612" s="11">
        <v>7</v>
      </c>
      <c r="P612" s="11">
        <v>4</v>
      </c>
      <c r="Q612" s="11">
        <v>3</v>
      </c>
      <c r="R612" s="11">
        <v>9</v>
      </c>
      <c r="S612" s="11">
        <v>0</v>
      </c>
      <c r="T612" s="11">
        <v>9</v>
      </c>
      <c r="U612" s="11" t="s">
        <v>420</v>
      </c>
      <c r="W612" s="6" t="str">
        <f>IF(X612="","",IF(X612=รายชื่อชมรม!$B$43,รายชื่อชมรม!$A$43,IF(X612=รายชื่อชมรม!$B$44,รายชื่อชมรม!$A$44,IF(X612=รายชื่อชมรม!$B$45,รายชื่อชมรม!$A$45,IF(X612=รายชื่อชมรม!$B$46,รายชื่อชมรม!$A$46,IF(X612=รายชื่อชมรม!$B$47,รายชื่อชมรม!$A$47,IF(X612=รายชื่อชมรม!$B$48,รายชื่อชมรม!$A$48,IF(X612=รายชื่อชมรม!$B$49,รายชื่อชมรม!$A$49,IF(X612=รายชื่อชมรม!$B$50,รายชื่อชมรม!$A$50,IF(X612=รายชื่อชมรม!$B$51,รายชื่อชมรม!$A$51,IF(X612=รายชื่อชมรม!$B$52,รายชื่อชมรม!$A$52,"-")))))))))))</f>
        <v>ช68506</v>
      </c>
      <c r="X612" s="6" t="s">
        <v>2331</v>
      </c>
      <c r="Y612" s="6" t="str">
        <f>IF(W612=0,"",IF(W612="-","",IF(W612="","",VLOOKUP(W612,รายชื่อชมรม!$A$3:$F$83,3,FALSE))))</f>
        <v>นายณัฐกฤตา  โต้เคีย</v>
      </c>
      <c r="Z612" s="6" t="str">
        <f>IF(Y612=$Z$4,MAX(Z$1:$Z611)+1,"")</f>
        <v/>
      </c>
      <c r="AA612" s="6" t="str">
        <f>IF($Y612=AA$4,MAX(AA$1:AA611)+1,"")</f>
        <v/>
      </c>
      <c r="AB612" s="6" t="str">
        <f>IF($Y612=AB$4,MAX(AB$1:AB611)+1,"")</f>
        <v/>
      </c>
      <c r="AC612" s="6" t="str">
        <f>IF($Y612=AC$4,MAX(AC$1:AC611)+1,"")</f>
        <v/>
      </c>
      <c r="AD612" s="6" t="str">
        <f>IF($Y612=AD$4,MAX(AD$1:AD611)+1,"")</f>
        <v/>
      </c>
      <c r="AE612" s="6" t="str">
        <f>IF($Y612=AE$4,MAX(AE$1:AE611)+1,"")</f>
        <v/>
      </c>
      <c r="AF612" s="6" t="str">
        <f>IF($Y612=AF$4,MAX(AF$1:AF611)+1,"")</f>
        <v/>
      </c>
      <c r="AG612" s="6" t="str">
        <f>IF($Y612=AG$4,MAX(AG$1:AG611)+1,"")</f>
        <v/>
      </c>
      <c r="AH612" s="6" t="str">
        <f>IF($Y612=AH$4,MAX(AH$1:AH611)+1,"")</f>
        <v/>
      </c>
      <c r="AI612" s="5">
        <f t="shared" si="139"/>
        <v>0</v>
      </c>
      <c r="AK612" s="6" t="str">
        <f>IF($W612=AK$4,MAX(AK$1:AK611)+1,"")</f>
        <v/>
      </c>
      <c r="AL612" s="6" t="str">
        <f>IF($W612=AL$4,MAX(AL$1:AL611)+1,"")</f>
        <v/>
      </c>
      <c r="AM612" s="6" t="str">
        <f>IF($W612=AM$4,MAX(AM$1:AM611)+1,"")</f>
        <v/>
      </c>
      <c r="AN612" s="6" t="str">
        <f>IF($W612=AN$4,MAX(AN$1:AN611)+1,"")</f>
        <v/>
      </c>
      <c r="AO612" s="6" t="str">
        <f>IF($W612=AO$4,MAX(AO$1:AO611)+1,"")</f>
        <v/>
      </c>
      <c r="AP612" s="6" t="str">
        <f>IF($W612=AP$4,MAX(AP$1:AP611)+1,"")</f>
        <v/>
      </c>
      <c r="AQ612" s="6" t="str">
        <f>IF($W612=AQ$4,MAX(AQ$1:AQ611)+1,"")</f>
        <v/>
      </c>
      <c r="AR612" s="6" t="str">
        <f>IF($W612=AR$4,MAX(AR$1:AR611)+1,"")</f>
        <v/>
      </c>
      <c r="AS612" s="6" t="str">
        <f>IF($W612=AS$4,MAX(AS$1:AS611)+1,"")</f>
        <v/>
      </c>
      <c r="AT612" s="6" t="str">
        <f>IF($W612=AT$4,MAX(AT$1:AT611)+1,"")</f>
        <v/>
      </c>
      <c r="AU612" s="6" t="str">
        <f>IF($W612=AU$4,MAX(AU$1:AU611)+1,"")</f>
        <v/>
      </c>
      <c r="AV612" s="6" t="str">
        <f>IF($W612=AV$4,MAX(AV$1:AV611)+1,"")</f>
        <v/>
      </c>
      <c r="AW612" s="6" t="str">
        <f>IF($W612=AW$4,MAX(AW$1:AW611)+1,"")</f>
        <v/>
      </c>
      <c r="AX612" s="6" t="str">
        <f>IF($W612=AX$4,MAX(AX$1:AX611)+1,"")</f>
        <v/>
      </c>
      <c r="AY612" s="6" t="str">
        <f>IF($W612=AY$4,MAX(AY$1:AY611)+1,"")</f>
        <v/>
      </c>
      <c r="AZ612" s="6" t="str">
        <f>IF($W612=AZ$4,MAX(AZ$1:AZ611)+1,"")</f>
        <v/>
      </c>
      <c r="BA612" s="6" t="str">
        <f>IF($W612=BA$4,MAX(BA$1:BA611)+1,"")</f>
        <v/>
      </c>
      <c r="BB612" s="6" t="str">
        <f>IF($W612=BB$4,MAX(BB$1:BB611)+1,"")</f>
        <v/>
      </c>
      <c r="BC612" s="6" t="str">
        <f>IF($W612=BC$4,MAX(BC$1:BC611)+1,"")</f>
        <v/>
      </c>
      <c r="BD612" s="6" t="str">
        <f>IF($W612=BD$4,MAX(BD$1:BD611)+1,"")</f>
        <v/>
      </c>
      <c r="BE612" s="6" t="str">
        <f>IF($W612=BE$4,MAX(BE$1:BE611)+1,"")</f>
        <v/>
      </c>
      <c r="BF612" s="6" t="str">
        <f>IF($W612=BF$4,MAX(BF$1:BF611)+1,"")</f>
        <v/>
      </c>
      <c r="BG612" s="6" t="str">
        <f>IF($W612=BG$4,MAX(BG$1:BG611)+1,"")</f>
        <v/>
      </c>
      <c r="BH612" s="6" t="str">
        <f>IF($W612=BH$4,MAX(BH$1:BH611)+1,"")</f>
        <v/>
      </c>
      <c r="BI612" s="6" t="str">
        <f>IF($W612=BI$4,MAX(BI$1:BI611)+1,"")</f>
        <v/>
      </c>
      <c r="BJ612" s="6" t="str">
        <f>IF($W612=BJ$4,MAX(BJ$1:BJ611)+1,"")</f>
        <v/>
      </c>
      <c r="BK612" s="6" t="str">
        <f>IF($W612=BK$4,MAX(BK$1:BK611)+1,"")</f>
        <v/>
      </c>
      <c r="BL612" s="6" t="str">
        <f>IF($W612=BL$4,MAX(BL$1:BL611)+1,"")</f>
        <v/>
      </c>
      <c r="BM612" s="6" t="str">
        <f>IF($W612=BM$4,MAX(BM$1:BM611)+1,"")</f>
        <v/>
      </c>
      <c r="BN612" s="6" t="str">
        <f>IF($W612=BN$4,MAX(BN$1:BN611)+1,"")</f>
        <v/>
      </c>
      <c r="BO612" s="6" t="str">
        <f>IF($W612=BO$4,MAX(BO$1:BO611)+1,"")</f>
        <v/>
      </c>
      <c r="BP612" s="6" t="str">
        <f>IF($W612=BP$4,MAX(BP$1:BP611)+1,"")</f>
        <v/>
      </c>
      <c r="BQ612" s="6" t="str">
        <f>IF($W612=BQ$4,MAX(BQ$1:BQ611)+1,"")</f>
        <v/>
      </c>
      <c r="BR612" s="6" t="str">
        <f>IF($W612=BR$4,MAX(BR$1:BR611)+1,"")</f>
        <v/>
      </c>
      <c r="BS612" s="6" t="str">
        <f>IF($W612=BS$4,MAX(BS$1:BS611)+1,"")</f>
        <v/>
      </c>
      <c r="BT612" s="6" t="str">
        <f>IF($W612=BT$4,MAX(BT$1:BT611)+1,"")</f>
        <v/>
      </c>
      <c r="BU612" s="6" t="str">
        <f>IF($W612=BU$4,MAX(BU$1:BU611)+1,"")</f>
        <v/>
      </c>
      <c r="BV612" s="6" t="str">
        <f>IF($W612=BV$4,MAX(BV$1:BV611)+1,"")</f>
        <v/>
      </c>
      <c r="BW612" s="6" t="str">
        <f>IF($W612=BW$4,MAX(BW$1:BW611)+1,"")</f>
        <v/>
      </c>
      <c r="BX612" s="6" t="str">
        <f>IF($W612=BX$4,MAX(BX$1:BX611)+1,"")</f>
        <v/>
      </c>
      <c r="BY612" s="6" t="str">
        <f>IF($W612=BY$4,MAX(BY$1:BY611)+1,"")</f>
        <v/>
      </c>
      <c r="BZ612" s="6" t="str">
        <f>IF($W612=BZ$4,MAX(BZ$1:BZ611)+1,"")</f>
        <v/>
      </c>
      <c r="CA612" s="6" t="str">
        <f>IF($W612=CA$4,MAX(CA$1:CA611)+1,"")</f>
        <v/>
      </c>
      <c r="CB612" s="6" t="str">
        <f>IF($W612=CB$4,MAX(CB$1:CB611)+1,"")</f>
        <v/>
      </c>
      <c r="CC612" s="6" t="str">
        <f>IF($W612=CC$4,MAX(CC$1:CC611)+1,"")</f>
        <v/>
      </c>
      <c r="CD612" s="6" t="str">
        <f>IF($W612=CD$4,MAX(CD$1:CD611)+1,"")</f>
        <v/>
      </c>
      <c r="CE612" s="6">
        <f>IF($W612=CE$4,MAX(CE$1:CE611)+1,"")</f>
        <v>1</v>
      </c>
      <c r="CF612" s="6" t="str">
        <f>IF($W612=CF$4,MAX(CF$1:CF611)+1,"")</f>
        <v/>
      </c>
      <c r="CG612" s="6" t="str">
        <f>IF($W612=CG$4,MAX(CG$1:CG611)+1,"")</f>
        <v/>
      </c>
      <c r="CH612" s="6" t="str">
        <f>IF($W612=CH$4,MAX(CH$1:CH611)+1,"")</f>
        <v/>
      </c>
      <c r="CI612" s="6" t="str">
        <f>IF($W612=CI$4,MAX(CI$1:CI611)+1,"")</f>
        <v/>
      </c>
      <c r="CJ612" s="6" t="str">
        <f>IF($W612=CJ$4,MAX(CJ$1:CJ611)+1,"")</f>
        <v/>
      </c>
      <c r="CK612" s="6" t="str">
        <f>IF($W612=CK$4,MAX(CK$1:CK611)+1,"")</f>
        <v/>
      </c>
      <c r="CL612" s="6" t="str">
        <f>IF($W612=CL$4,MAX(CL$1:CL611)+1,"")</f>
        <v/>
      </c>
      <c r="CM612" s="6" t="str">
        <f>IF($W612=CM$4,MAX(CM$1:CM611)+1,"")</f>
        <v/>
      </c>
      <c r="CN612" s="6" t="str">
        <f>IF($W612=CN$4,MAX(CN$1:CN611)+1,"")</f>
        <v/>
      </c>
      <c r="CO612" s="6" t="str">
        <f>IF($W612=CO$4,MAX(CO$1:CO611)+1,"")</f>
        <v/>
      </c>
      <c r="CP612" s="6" t="str">
        <f>IF($W612=CP$4,MAX(CP$1:CP611)+1,"")</f>
        <v/>
      </c>
      <c r="CQ612" s="6" t="str">
        <f>IF($W612=CQ$4,MAX(CQ$1:CQ611)+1,"")</f>
        <v/>
      </c>
      <c r="CR612" s="6" t="str">
        <f>IF($W612=CR$4,MAX(CR$1:CR611)+1,"")</f>
        <v/>
      </c>
      <c r="CS612" s="6" t="str">
        <f>IF($W612=CS$4,MAX(CS$1:CS611)+1,"")</f>
        <v/>
      </c>
      <c r="CT612" s="5">
        <f t="shared" si="140"/>
        <v>1</v>
      </c>
      <c r="CU612" s="6" t="str">
        <f t="shared" si="141"/>
        <v>1709901743909</v>
      </c>
      <c r="CV612" s="5" t="str">
        <f t="shared" si="142"/>
        <v>นางสาว</v>
      </c>
      <c r="CW612" s="5" t="str" cm="1">
        <f t="array" ref="CW612">RIGHT(F612,MIN(LEN(SUBSTITUTE(F612,รายชื่อนักเรียนแยกห้อง!$AD$5:$AD$8,""))))</f>
        <v>วรสุดา</v>
      </c>
      <c r="CX612" s="6" t="str">
        <f t="shared" si="143"/>
        <v/>
      </c>
      <c r="CY612" s="6">
        <f t="shared" si="144"/>
        <v>0</v>
      </c>
      <c r="CZ612" s="5" t="str">
        <f t="shared" si="145"/>
        <v>มัธยมศึกษาปีที่ 5/1-</v>
      </c>
      <c r="DA612" s="5" t="str">
        <f t="shared" si="146"/>
        <v>มัธยมศึกษาปีที่ 5/1-0</v>
      </c>
      <c r="DB612" s="5" t="s">
        <v>2936</v>
      </c>
      <c r="DC612" s="6" t="str">
        <f>IF(DB612="วิทย์-คณิต (เตรียมวิศวะ)",MAX($DC$1:DC611)+1,"")</f>
        <v/>
      </c>
      <c r="DD612" s="6">
        <f>IF(DB612="วิทย์-คณิต (วิทยาศาสตร์สุขภาพ)",MAX($DD$1:DD611)+1,"")</f>
        <v>25</v>
      </c>
      <c r="DE612" s="6" t="str">
        <f>IF(DB612="ศิลป์การจัดการธุรกิจการค้าสมัยใหม่",MAX($DE$1:DE611)+1,"")</f>
        <v/>
      </c>
      <c r="DF612" s="6" t="str">
        <f>IF(DB612="ศิลป์ภาษาจีนเพื่อธุรกิจ 4.0",MAX($DF$1:DF611)+1,"")</f>
        <v/>
      </c>
      <c r="DG612" s="6" t="str">
        <f>IF(DB612="ศิลป์ภาษาอังกฤษเพื่อการสื่อสารธุรกิจ",MAX($DG$1:DG611)+1,"")</f>
        <v/>
      </c>
      <c r="DH612" s="6" t="str">
        <f>IF(DB612="นวัตกรรมการจัดการเกษตร",MAX($DH$1:DH611)+1,"")</f>
        <v/>
      </c>
      <c r="DI612" s="5">
        <f t="shared" si="147"/>
        <v>25</v>
      </c>
      <c r="DJ612" s="5" t="str">
        <f t="shared" si="148"/>
        <v>มัธยมศึกษาปีที่ 5/1-10</v>
      </c>
      <c r="DK612" s="5" t="str">
        <f t="shared" si="149"/>
        <v>วิทย์-คณิต (วิทยาศาสตร์สุขภาพ)-25</v>
      </c>
      <c r="DL612" s="5" t="str">
        <f t="shared" si="150"/>
        <v>มัธยมศึกษาปีที่ 5</v>
      </c>
    </row>
    <row r="613" spans="1:116">
      <c r="A613" s="5" t="str">
        <f t="shared" si="136"/>
        <v>มัธยมศึกษาปีที่ 5/1-11</v>
      </c>
      <c r="B613" s="5" t="str">
        <f t="shared" si="137"/>
        <v>ช68501-6</v>
      </c>
      <c r="C613" s="5" t="str">
        <f t="shared" si="138"/>
        <v>วิทย์-คณิต (วิทยาศาสตร์สุขภาพ)-26</v>
      </c>
      <c r="D613" s="8">
        <v>11</v>
      </c>
      <c r="E613" s="9" t="s">
        <v>271</v>
      </c>
      <c r="F613" s="3" t="s">
        <v>272</v>
      </c>
      <c r="G613" s="3" t="s">
        <v>273</v>
      </c>
      <c r="H613" s="11">
        <v>1</v>
      </c>
      <c r="I613" s="11">
        <v>7</v>
      </c>
      <c r="J613" s="11">
        <v>1</v>
      </c>
      <c r="K613" s="11">
        <v>8</v>
      </c>
      <c r="L613" s="11">
        <v>8</v>
      </c>
      <c r="M613" s="11">
        <v>0</v>
      </c>
      <c r="N613" s="11">
        <v>0</v>
      </c>
      <c r="O613" s="11">
        <v>1</v>
      </c>
      <c r="P613" s="11">
        <v>2</v>
      </c>
      <c r="Q613" s="11">
        <v>4</v>
      </c>
      <c r="R613" s="11">
        <v>6</v>
      </c>
      <c r="S613" s="11">
        <v>7</v>
      </c>
      <c r="T613" s="11">
        <v>6</v>
      </c>
      <c r="U613" s="11" t="s">
        <v>420</v>
      </c>
      <c r="W613" s="6" t="str">
        <f>IF(X613="","",IF(X613=รายชื่อชมรม!$B$43,รายชื่อชมรม!$A$43,IF(X613=รายชื่อชมรม!$B$44,รายชื่อชมรม!$A$44,IF(X613=รายชื่อชมรม!$B$45,รายชื่อชมรม!$A$45,IF(X613=รายชื่อชมรม!$B$46,รายชื่อชมรม!$A$46,IF(X613=รายชื่อชมรม!$B$47,รายชื่อชมรม!$A$47,IF(X613=รายชื่อชมรม!$B$48,รายชื่อชมรม!$A$48,IF(X613=รายชื่อชมรม!$B$49,รายชื่อชมรม!$A$49,IF(X613=รายชื่อชมรม!$B$50,รายชื่อชมรม!$A$50,IF(X613=รายชื่อชมรม!$B$51,รายชื่อชมรม!$A$51,IF(X613=รายชื่อชมรม!$B$52,รายชื่อชมรม!$A$52,"-")))))))))))</f>
        <v>ช68501</v>
      </c>
      <c r="X613" s="6" t="s">
        <v>2328</v>
      </c>
      <c r="Y613" s="6" t="str">
        <f>IF(W613=0,"",IF(W613="-","",IF(W613="","",VLOOKUP(W613,รายชื่อชมรม!$A$3:$F$83,3,FALSE))))</f>
        <v>นางสาวศิลป์ศุภา  คุสินธุ์</v>
      </c>
      <c r="Z613" s="6" t="str">
        <f>IF(Y613=$Z$4,MAX(Z$1:$Z612)+1,"")</f>
        <v/>
      </c>
      <c r="AA613" s="6" t="str">
        <f>IF($Y613=AA$4,MAX(AA$1:AA612)+1,"")</f>
        <v/>
      </c>
      <c r="AB613" s="6" t="str">
        <f>IF($Y613=AB$4,MAX(AB$1:AB612)+1,"")</f>
        <v/>
      </c>
      <c r="AC613" s="6" t="str">
        <f>IF($Y613=AC$4,MAX(AC$1:AC612)+1,"")</f>
        <v/>
      </c>
      <c r="AD613" s="6" t="str">
        <f>IF($Y613=AD$4,MAX(AD$1:AD612)+1,"")</f>
        <v/>
      </c>
      <c r="AE613" s="6" t="str">
        <f>IF($Y613=AE$4,MAX(AE$1:AE612)+1,"")</f>
        <v/>
      </c>
      <c r="AF613" s="6" t="str">
        <f>IF($Y613=AF$4,MAX(AF$1:AF612)+1,"")</f>
        <v/>
      </c>
      <c r="AG613" s="6" t="str">
        <f>IF($Y613=AG$4,MAX(AG$1:AG612)+1,"")</f>
        <v/>
      </c>
      <c r="AH613" s="6" t="str">
        <f>IF($Y613=AH$4,MAX(AH$1:AH612)+1,"")</f>
        <v/>
      </c>
      <c r="AI613" s="5">
        <f t="shared" si="139"/>
        <v>0</v>
      </c>
      <c r="AK613" s="6" t="str">
        <f>IF($W613=AK$4,MAX(AK$1:AK612)+1,"")</f>
        <v/>
      </c>
      <c r="AL613" s="6" t="str">
        <f>IF($W613=AL$4,MAX(AL$1:AL612)+1,"")</f>
        <v/>
      </c>
      <c r="AM613" s="6" t="str">
        <f>IF($W613=AM$4,MAX(AM$1:AM612)+1,"")</f>
        <v/>
      </c>
      <c r="AN613" s="6" t="str">
        <f>IF($W613=AN$4,MAX(AN$1:AN612)+1,"")</f>
        <v/>
      </c>
      <c r="AO613" s="6" t="str">
        <f>IF($W613=AO$4,MAX(AO$1:AO612)+1,"")</f>
        <v/>
      </c>
      <c r="AP613" s="6" t="str">
        <f>IF($W613=AP$4,MAX(AP$1:AP612)+1,"")</f>
        <v/>
      </c>
      <c r="AQ613" s="6" t="str">
        <f>IF($W613=AQ$4,MAX(AQ$1:AQ612)+1,"")</f>
        <v/>
      </c>
      <c r="AR613" s="6" t="str">
        <f>IF($W613=AR$4,MAX(AR$1:AR612)+1,"")</f>
        <v/>
      </c>
      <c r="AS613" s="6" t="str">
        <f>IF($W613=AS$4,MAX(AS$1:AS612)+1,"")</f>
        <v/>
      </c>
      <c r="AT613" s="6" t="str">
        <f>IF($W613=AT$4,MAX(AT$1:AT612)+1,"")</f>
        <v/>
      </c>
      <c r="AU613" s="6" t="str">
        <f>IF($W613=AU$4,MAX(AU$1:AU612)+1,"")</f>
        <v/>
      </c>
      <c r="AV613" s="6" t="str">
        <f>IF($W613=AV$4,MAX(AV$1:AV612)+1,"")</f>
        <v/>
      </c>
      <c r="AW613" s="6" t="str">
        <f>IF($W613=AW$4,MAX(AW$1:AW612)+1,"")</f>
        <v/>
      </c>
      <c r="AX613" s="6" t="str">
        <f>IF($W613=AX$4,MAX(AX$1:AX612)+1,"")</f>
        <v/>
      </c>
      <c r="AY613" s="6" t="str">
        <f>IF($W613=AY$4,MAX(AY$1:AY612)+1,"")</f>
        <v/>
      </c>
      <c r="AZ613" s="6" t="str">
        <f>IF($W613=AZ$4,MAX(AZ$1:AZ612)+1,"")</f>
        <v/>
      </c>
      <c r="BA613" s="6" t="str">
        <f>IF($W613=BA$4,MAX(BA$1:BA612)+1,"")</f>
        <v/>
      </c>
      <c r="BB613" s="6" t="str">
        <f>IF($W613=BB$4,MAX(BB$1:BB612)+1,"")</f>
        <v/>
      </c>
      <c r="BC613" s="6" t="str">
        <f>IF($W613=BC$4,MAX(BC$1:BC612)+1,"")</f>
        <v/>
      </c>
      <c r="BD613" s="6" t="str">
        <f>IF($W613=BD$4,MAX(BD$1:BD612)+1,"")</f>
        <v/>
      </c>
      <c r="BE613" s="6" t="str">
        <f>IF($W613=BE$4,MAX(BE$1:BE612)+1,"")</f>
        <v/>
      </c>
      <c r="BF613" s="6" t="str">
        <f>IF($W613=BF$4,MAX(BF$1:BF612)+1,"")</f>
        <v/>
      </c>
      <c r="BG613" s="6" t="str">
        <f>IF($W613=BG$4,MAX(BG$1:BG612)+1,"")</f>
        <v/>
      </c>
      <c r="BH613" s="6" t="str">
        <f>IF($W613=BH$4,MAX(BH$1:BH612)+1,"")</f>
        <v/>
      </c>
      <c r="BI613" s="6" t="str">
        <f>IF($W613=BI$4,MAX(BI$1:BI612)+1,"")</f>
        <v/>
      </c>
      <c r="BJ613" s="6" t="str">
        <f>IF($W613=BJ$4,MAX(BJ$1:BJ612)+1,"")</f>
        <v/>
      </c>
      <c r="BK613" s="6" t="str">
        <f>IF($W613=BK$4,MAX(BK$1:BK612)+1,"")</f>
        <v/>
      </c>
      <c r="BL613" s="6" t="str">
        <f>IF($W613=BL$4,MAX(BL$1:BL612)+1,"")</f>
        <v/>
      </c>
      <c r="BM613" s="6" t="str">
        <f>IF($W613=BM$4,MAX(BM$1:BM612)+1,"")</f>
        <v/>
      </c>
      <c r="BN613" s="6" t="str">
        <f>IF($W613=BN$4,MAX(BN$1:BN612)+1,"")</f>
        <v/>
      </c>
      <c r="BO613" s="6" t="str">
        <f>IF($W613=BO$4,MAX(BO$1:BO612)+1,"")</f>
        <v/>
      </c>
      <c r="BP613" s="6" t="str">
        <f>IF($W613=BP$4,MAX(BP$1:BP612)+1,"")</f>
        <v/>
      </c>
      <c r="BQ613" s="6" t="str">
        <f>IF($W613=BQ$4,MAX(BQ$1:BQ612)+1,"")</f>
        <v/>
      </c>
      <c r="BR613" s="6" t="str">
        <f>IF($W613=BR$4,MAX(BR$1:BR612)+1,"")</f>
        <v/>
      </c>
      <c r="BS613" s="6" t="str">
        <f>IF($W613=BS$4,MAX(BS$1:BS612)+1,"")</f>
        <v/>
      </c>
      <c r="BT613" s="6" t="str">
        <f>IF($W613=BT$4,MAX(BT$1:BT612)+1,"")</f>
        <v/>
      </c>
      <c r="BU613" s="6" t="str">
        <f>IF($W613=BU$4,MAX(BU$1:BU612)+1,"")</f>
        <v/>
      </c>
      <c r="BV613" s="6" t="str">
        <f>IF($W613=BV$4,MAX(BV$1:BV612)+1,"")</f>
        <v/>
      </c>
      <c r="BW613" s="6" t="str">
        <f>IF($W613=BW$4,MAX(BW$1:BW612)+1,"")</f>
        <v/>
      </c>
      <c r="BX613" s="6" t="str">
        <f>IF($W613=BX$4,MAX(BX$1:BX612)+1,"")</f>
        <v/>
      </c>
      <c r="BY613" s="6" t="str">
        <f>IF($W613=BY$4,MAX(BY$1:BY612)+1,"")</f>
        <v/>
      </c>
      <c r="BZ613" s="6">
        <f>IF($W613=BZ$4,MAX(BZ$1:BZ612)+1,"")</f>
        <v>6</v>
      </c>
      <c r="CA613" s="6" t="str">
        <f>IF($W613=CA$4,MAX(CA$1:CA612)+1,"")</f>
        <v/>
      </c>
      <c r="CB613" s="6" t="str">
        <f>IF($W613=CB$4,MAX(CB$1:CB612)+1,"")</f>
        <v/>
      </c>
      <c r="CC613" s="6" t="str">
        <f>IF($W613=CC$4,MAX(CC$1:CC612)+1,"")</f>
        <v/>
      </c>
      <c r="CD613" s="6" t="str">
        <f>IF($W613=CD$4,MAX(CD$1:CD612)+1,"")</f>
        <v/>
      </c>
      <c r="CE613" s="6" t="str">
        <f>IF($W613=CE$4,MAX(CE$1:CE612)+1,"")</f>
        <v/>
      </c>
      <c r="CF613" s="6" t="str">
        <f>IF($W613=CF$4,MAX(CF$1:CF612)+1,"")</f>
        <v/>
      </c>
      <c r="CG613" s="6" t="str">
        <f>IF($W613=CG$4,MAX(CG$1:CG612)+1,"")</f>
        <v/>
      </c>
      <c r="CH613" s="6" t="str">
        <f>IF($W613=CH$4,MAX(CH$1:CH612)+1,"")</f>
        <v/>
      </c>
      <c r="CI613" s="6" t="str">
        <f>IF($W613=CI$4,MAX(CI$1:CI612)+1,"")</f>
        <v/>
      </c>
      <c r="CJ613" s="6" t="str">
        <f>IF($W613=CJ$4,MAX(CJ$1:CJ612)+1,"")</f>
        <v/>
      </c>
      <c r="CK613" s="6" t="str">
        <f>IF($W613=CK$4,MAX(CK$1:CK612)+1,"")</f>
        <v/>
      </c>
      <c r="CL613" s="6" t="str">
        <f>IF($W613=CL$4,MAX(CL$1:CL612)+1,"")</f>
        <v/>
      </c>
      <c r="CM613" s="6" t="str">
        <f>IF($W613=CM$4,MAX(CM$1:CM612)+1,"")</f>
        <v/>
      </c>
      <c r="CN613" s="6" t="str">
        <f>IF($W613=CN$4,MAX(CN$1:CN612)+1,"")</f>
        <v/>
      </c>
      <c r="CO613" s="6" t="str">
        <f>IF($W613=CO$4,MAX(CO$1:CO612)+1,"")</f>
        <v/>
      </c>
      <c r="CP613" s="6" t="str">
        <f>IF($W613=CP$4,MAX(CP$1:CP612)+1,"")</f>
        <v/>
      </c>
      <c r="CQ613" s="6" t="str">
        <f>IF($W613=CQ$4,MAX(CQ$1:CQ612)+1,"")</f>
        <v/>
      </c>
      <c r="CR613" s="6" t="str">
        <f>IF($W613=CR$4,MAX(CR$1:CR612)+1,"")</f>
        <v/>
      </c>
      <c r="CS613" s="6" t="str">
        <f>IF($W613=CS$4,MAX(CS$1:CS612)+1,"")</f>
        <v/>
      </c>
      <c r="CT613" s="5">
        <f t="shared" si="140"/>
        <v>6</v>
      </c>
      <c r="CU613" s="6" t="str">
        <f t="shared" si="141"/>
        <v>1718800124676</v>
      </c>
      <c r="CV613" s="5" t="str">
        <f t="shared" si="142"/>
        <v>นางสาว</v>
      </c>
      <c r="CW613" s="5" t="str" cm="1">
        <f t="array" ref="CW613">RIGHT(F613,MIN(LEN(SUBSTITUTE(F613,รายชื่อนักเรียนแยกห้อง!$AD$5:$AD$8,""))))</f>
        <v>ศรัณย์พร</v>
      </c>
      <c r="CX613" s="6" t="str">
        <f t="shared" si="143"/>
        <v/>
      </c>
      <c r="CY613" s="6">
        <f t="shared" si="144"/>
        <v>0</v>
      </c>
      <c r="CZ613" s="5" t="str">
        <f t="shared" si="145"/>
        <v>มัธยมศึกษาปีที่ 5/1-</v>
      </c>
      <c r="DA613" s="5" t="str">
        <f t="shared" si="146"/>
        <v>มัธยมศึกษาปีที่ 5/1-0</v>
      </c>
      <c r="DB613" s="5" t="s">
        <v>2936</v>
      </c>
      <c r="DC613" s="6" t="str">
        <f>IF(DB613="วิทย์-คณิต (เตรียมวิศวะ)",MAX($DC$1:DC612)+1,"")</f>
        <v/>
      </c>
      <c r="DD613" s="6">
        <f>IF(DB613="วิทย์-คณิต (วิทยาศาสตร์สุขภาพ)",MAX($DD$1:DD612)+1,"")</f>
        <v>26</v>
      </c>
      <c r="DE613" s="6" t="str">
        <f>IF(DB613="ศิลป์การจัดการธุรกิจการค้าสมัยใหม่",MAX($DE$1:DE612)+1,"")</f>
        <v/>
      </c>
      <c r="DF613" s="6" t="str">
        <f>IF(DB613="ศิลป์ภาษาจีนเพื่อธุรกิจ 4.0",MAX($DF$1:DF612)+1,"")</f>
        <v/>
      </c>
      <c r="DG613" s="6" t="str">
        <f>IF(DB613="ศิลป์ภาษาอังกฤษเพื่อการสื่อสารธุรกิจ",MAX($DG$1:DG612)+1,"")</f>
        <v/>
      </c>
      <c r="DH613" s="6" t="str">
        <f>IF(DB613="นวัตกรรมการจัดการเกษตร",MAX($DH$1:DH612)+1,"")</f>
        <v/>
      </c>
      <c r="DI613" s="5">
        <f t="shared" si="147"/>
        <v>26</v>
      </c>
      <c r="DJ613" s="5" t="str">
        <f t="shared" si="148"/>
        <v>มัธยมศึกษาปีที่ 5/1-11</v>
      </c>
      <c r="DK613" s="5" t="str">
        <f t="shared" si="149"/>
        <v>วิทย์-คณิต (วิทยาศาสตร์สุขภาพ)-26</v>
      </c>
      <c r="DL613" s="5" t="str">
        <f t="shared" si="150"/>
        <v>มัธยมศึกษาปีที่ 5</v>
      </c>
    </row>
    <row r="614" spans="1:116">
      <c r="A614" s="5" t="str">
        <f t="shared" si="136"/>
        <v>มัธยมศึกษาปีที่ 5/1-12</v>
      </c>
      <c r="B614" s="5" t="str">
        <f t="shared" si="137"/>
        <v>ช68506-2</v>
      </c>
      <c r="C614" s="5" t="str">
        <f t="shared" si="138"/>
        <v>วิทย์-คณิต (วิทยาศาสตร์สุขภาพ)-27</v>
      </c>
      <c r="D614" s="8">
        <v>12</v>
      </c>
      <c r="E614" s="9" t="s">
        <v>274</v>
      </c>
      <c r="F614" s="3" t="s">
        <v>275</v>
      </c>
      <c r="G614" s="3" t="s">
        <v>276</v>
      </c>
      <c r="H614" s="11">
        <v>1</v>
      </c>
      <c r="I614" s="11">
        <v>7</v>
      </c>
      <c r="J614" s="11">
        <v>0</v>
      </c>
      <c r="K614" s="11">
        <v>9</v>
      </c>
      <c r="L614" s="11">
        <v>7</v>
      </c>
      <c r="M614" s="11">
        <v>0</v>
      </c>
      <c r="N614" s="11">
        <v>0</v>
      </c>
      <c r="O614" s="11">
        <v>3</v>
      </c>
      <c r="P614" s="11">
        <v>8</v>
      </c>
      <c r="Q614" s="11">
        <v>0</v>
      </c>
      <c r="R614" s="11">
        <v>8</v>
      </c>
      <c r="S614" s="11">
        <v>0</v>
      </c>
      <c r="T614" s="11">
        <v>9</v>
      </c>
      <c r="U614" s="11" t="s">
        <v>420</v>
      </c>
      <c r="W614" s="6" t="str">
        <f>IF(X614="","",IF(X614=รายชื่อชมรม!$B$43,รายชื่อชมรม!$A$43,IF(X614=รายชื่อชมรม!$B$44,รายชื่อชมรม!$A$44,IF(X614=รายชื่อชมรม!$B$45,รายชื่อชมรม!$A$45,IF(X614=รายชื่อชมรม!$B$46,รายชื่อชมรม!$A$46,IF(X614=รายชื่อชมรม!$B$47,รายชื่อชมรม!$A$47,IF(X614=รายชื่อชมรม!$B$48,รายชื่อชมรม!$A$48,IF(X614=รายชื่อชมรม!$B$49,รายชื่อชมรม!$A$49,IF(X614=รายชื่อชมรม!$B$50,รายชื่อชมรม!$A$50,IF(X614=รายชื่อชมรม!$B$51,รายชื่อชมรม!$A$51,IF(X614=รายชื่อชมรม!$B$52,รายชื่อชมรม!$A$52,"-")))))))))))</f>
        <v>ช68506</v>
      </c>
      <c r="X614" s="6" t="s">
        <v>2331</v>
      </c>
      <c r="Y614" s="6" t="str">
        <f>IF(W614=0,"",IF(W614="-","",IF(W614="","",VLOOKUP(W614,รายชื่อชมรม!$A$3:$F$83,3,FALSE))))</f>
        <v>นายณัฐกฤตา  โต้เคีย</v>
      </c>
      <c r="Z614" s="6" t="str">
        <f>IF(Y614=$Z$4,MAX(Z$1:$Z613)+1,"")</f>
        <v/>
      </c>
      <c r="AA614" s="6" t="str">
        <f>IF($Y614=AA$4,MAX(AA$1:AA613)+1,"")</f>
        <v/>
      </c>
      <c r="AB614" s="6" t="str">
        <f>IF($Y614=AB$4,MAX(AB$1:AB613)+1,"")</f>
        <v/>
      </c>
      <c r="AC614" s="6" t="str">
        <f>IF($Y614=AC$4,MAX(AC$1:AC613)+1,"")</f>
        <v/>
      </c>
      <c r="AD614" s="6" t="str">
        <f>IF($Y614=AD$4,MAX(AD$1:AD613)+1,"")</f>
        <v/>
      </c>
      <c r="AE614" s="6" t="str">
        <f>IF($Y614=AE$4,MAX(AE$1:AE613)+1,"")</f>
        <v/>
      </c>
      <c r="AF614" s="6" t="str">
        <f>IF($Y614=AF$4,MAX(AF$1:AF613)+1,"")</f>
        <v/>
      </c>
      <c r="AG614" s="6" t="str">
        <f>IF($Y614=AG$4,MAX(AG$1:AG613)+1,"")</f>
        <v/>
      </c>
      <c r="AH614" s="6" t="str">
        <f>IF($Y614=AH$4,MAX(AH$1:AH613)+1,"")</f>
        <v/>
      </c>
      <c r="AI614" s="5">
        <f t="shared" si="139"/>
        <v>0</v>
      </c>
      <c r="AK614" s="6" t="str">
        <f>IF($W614=AK$4,MAX(AK$1:AK613)+1,"")</f>
        <v/>
      </c>
      <c r="AL614" s="6" t="str">
        <f>IF($W614=AL$4,MAX(AL$1:AL613)+1,"")</f>
        <v/>
      </c>
      <c r="AM614" s="6" t="str">
        <f>IF($W614=AM$4,MAX(AM$1:AM613)+1,"")</f>
        <v/>
      </c>
      <c r="AN614" s="6" t="str">
        <f>IF($W614=AN$4,MAX(AN$1:AN613)+1,"")</f>
        <v/>
      </c>
      <c r="AO614" s="6" t="str">
        <f>IF($W614=AO$4,MAX(AO$1:AO613)+1,"")</f>
        <v/>
      </c>
      <c r="AP614" s="6" t="str">
        <f>IF($W614=AP$4,MAX(AP$1:AP613)+1,"")</f>
        <v/>
      </c>
      <c r="AQ614" s="6" t="str">
        <f>IF($W614=AQ$4,MAX(AQ$1:AQ613)+1,"")</f>
        <v/>
      </c>
      <c r="AR614" s="6" t="str">
        <f>IF($W614=AR$4,MAX(AR$1:AR613)+1,"")</f>
        <v/>
      </c>
      <c r="AS614" s="6" t="str">
        <f>IF($W614=AS$4,MAX(AS$1:AS613)+1,"")</f>
        <v/>
      </c>
      <c r="AT614" s="6" t="str">
        <f>IF($W614=AT$4,MAX(AT$1:AT613)+1,"")</f>
        <v/>
      </c>
      <c r="AU614" s="6" t="str">
        <f>IF($W614=AU$4,MAX(AU$1:AU613)+1,"")</f>
        <v/>
      </c>
      <c r="AV614" s="6" t="str">
        <f>IF($W614=AV$4,MAX(AV$1:AV613)+1,"")</f>
        <v/>
      </c>
      <c r="AW614" s="6" t="str">
        <f>IF($W614=AW$4,MAX(AW$1:AW613)+1,"")</f>
        <v/>
      </c>
      <c r="AX614" s="6" t="str">
        <f>IF($W614=AX$4,MAX(AX$1:AX613)+1,"")</f>
        <v/>
      </c>
      <c r="AY614" s="6" t="str">
        <f>IF($W614=AY$4,MAX(AY$1:AY613)+1,"")</f>
        <v/>
      </c>
      <c r="AZ614" s="6" t="str">
        <f>IF($W614=AZ$4,MAX(AZ$1:AZ613)+1,"")</f>
        <v/>
      </c>
      <c r="BA614" s="6" t="str">
        <f>IF($W614=BA$4,MAX(BA$1:BA613)+1,"")</f>
        <v/>
      </c>
      <c r="BB614" s="6" t="str">
        <f>IF($W614=BB$4,MAX(BB$1:BB613)+1,"")</f>
        <v/>
      </c>
      <c r="BC614" s="6" t="str">
        <f>IF($W614=BC$4,MAX(BC$1:BC613)+1,"")</f>
        <v/>
      </c>
      <c r="BD614" s="6" t="str">
        <f>IF($W614=BD$4,MAX(BD$1:BD613)+1,"")</f>
        <v/>
      </c>
      <c r="BE614" s="6" t="str">
        <f>IF($W614=BE$4,MAX(BE$1:BE613)+1,"")</f>
        <v/>
      </c>
      <c r="BF614" s="6" t="str">
        <f>IF($W614=BF$4,MAX(BF$1:BF613)+1,"")</f>
        <v/>
      </c>
      <c r="BG614" s="6" t="str">
        <f>IF($W614=BG$4,MAX(BG$1:BG613)+1,"")</f>
        <v/>
      </c>
      <c r="BH614" s="6" t="str">
        <f>IF($W614=BH$4,MAX(BH$1:BH613)+1,"")</f>
        <v/>
      </c>
      <c r="BI614" s="6" t="str">
        <f>IF($W614=BI$4,MAX(BI$1:BI613)+1,"")</f>
        <v/>
      </c>
      <c r="BJ614" s="6" t="str">
        <f>IF($W614=BJ$4,MAX(BJ$1:BJ613)+1,"")</f>
        <v/>
      </c>
      <c r="BK614" s="6" t="str">
        <f>IF($W614=BK$4,MAX(BK$1:BK613)+1,"")</f>
        <v/>
      </c>
      <c r="BL614" s="6" t="str">
        <f>IF($W614=BL$4,MAX(BL$1:BL613)+1,"")</f>
        <v/>
      </c>
      <c r="BM614" s="6" t="str">
        <f>IF($W614=BM$4,MAX(BM$1:BM613)+1,"")</f>
        <v/>
      </c>
      <c r="BN614" s="6" t="str">
        <f>IF($W614=BN$4,MAX(BN$1:BN613)+1,"")</f>
        <v/>
      </c>
      <c r="BO614" s="6" t="str">
        <f>IF($W614=BO$4,MAX(BO$1:BO613)+1,"")</f>
        <v/>
      </c>
      <c r="BP614" s="6" t="str">
        <f>IF($W614=BP$4,MAX(BP$1:BP613)+1,"")</f>
        <v/>
      </c>
      <c r="BQ614" s="6" t="str">
        <f>IF($W614=BQ$4,MAX(BQ$1:BQ613)+1,"")</f>
        <v/>
      </c>
      <c r="BR614" s="6" t="str">
        <f>IF($W614=BR$4,MAX(BR$1:BR613)+1,"")</f>
        <v/>
      </c>
      <c r="BS614" s="6" t="str">
        <f>IF($W614=BS$4,MAX(BS$1:BS613)+1,"")</f>
        <v/>
      </c>
      <c r="BT614" s="6" t="str">
        <f>IF($W614=BT$4,MAX(BT$1:BT613)+1,"")</f>
        <v/>
      </c>
      <c r="BU614" s="6" t="str">
        <f>IF($W614=BU$4,MAX(BU$1:BU613)+1,"")</f>
        <v/>
      </c>
      <c r="BV614" s="6" t="str">
        <f>IF($W614=BV$4,MAX(BV$1:BV613)+1,"")</f>
        <v/>
      </c>
      <c r="BW614" s="6" t="str">
        <f>IF($W614=BW$4,MAX(BW$1:BW613)+1,"")</f>
        <v/>
      </c>
      <c r="BX614" s="6" t="str">
        <f>IF($W614=BX$4,MAX(BX$1:BX613)+1,"")</f>
        <v/>
      </c>
      <c r="BY614" s="6" t="str">
        <f>IF($W614=BY$4,MAX(BY$1:BY613)+1,"")</f>
        <v/>
      </c>
      <c r="BZ614" s="6" t="str">
        <f>IF($W614=BZ$4,MAX(BZ$1:BZ613)+1,"")</f>
        <v/>
      </c>
      <c r="CA614" s="6" t="str">
        <f>IF($W614=CA$4,MAX(CA$1:CA613)+1,"")</f>
        <v/>
      </c>
      <c r="CB614" s="6" t="str">
        <f>IF($W614=CB$4,MAX(CB$1:CB613)+1,"")</f>
        <v/>
      </c>
      <c r="CC614" s="6" t="str">
        <f>IF($W614=CC$4,MAX(CC$1:CC613)+1,"")</f>
        <v/>
      </c>
      <c r="CD614" s="6" t="str">
        <f>IF($W614=CD$4,MAX(CD$1:CD613)+1,"")</f>
        <v/>
      </c>
      <c r="CE614" s="6">
        <f>IF($W614=CE$4,MAX(CE$1:CE613)+1,"")</f>
        <v>2</v>
      </c>
      <c r="CF614" s="6" t="str">
        <f>IF($W614=CF$4,MAX(CF$1:CF613)+1,"")</f>
        <v/>
      </c>
      <c r="CG614" s="6" t="str">
        <f>IF($W614=CG$4,MAX(CG$1:CG613)+1,"")</f>
        <v/>
      </c>
      <c r="CH614" s="6" t="str">
        <f>IF($W614=CH$4,MAX(CH$1:CH613)+1,"")</f>
        <v/>
      </c>
      <c r="CI614" s="6" t="str">
        <f>IF($W614=CI$4,MAX(CI$1:CI613)+1,"")</f>
        <v/>
      </c>
      <c r="CJ614" s="6" t="str">
        <f>IF($W614=CJ$4,MAX(CJ$1:CJ613)+1,"")</f>
        <v/>
      </c>
      <c r="CK614" s="6" t="str">
        <f>IF($W614=CK$4,MAX(CK$1:CK613)+1,"")</f>
        <v/>
      </c>
      <c r="CL614" s="6" t="str">
        <f>IF($W614=CL$4,MAX(CL$1:CL613)+1,"")</f>
        <v/>
      </c>
      <c r="CM614" s="6" t="str">
        <f>IF($W614=CM$4,MAX(CM$1:CM613)+1,"")</f>
        <v/>
      </c>
      <c r="CN614" s="6" t="str">
        <f>IF($W614=CN$4,MAX(CN$1:CN613)+1,"")</f>
        <v/>
      </c>
      <c r="CO614" s="6" t="str">
        <f>IF($W614=CO$4,MAX(CO$1:CO613)+1,"")</f>
        <v/>
      </c>
      <c r="CP614" s="6" t="str">
        <f>IF($W614=CP$4,MAX(CP$1:CP613)+1,"")</f>
        <v/>
      </c>
      <c r="CQ614" s="6" t="str">
        <f>IF($W614=CQ$4,MAX(CQ$1:CQ613)+1,"")</f>
        <v/>
      </c>
      <c r="CR614" s="6" t="str">
        <f>IF($W614=CR$4,MAX(CR$1:CR613)+1,"")</f>
        <v/>
      </c>
      <c r="CS614" s="6" t="str">
        <f>IF($W614=CS$4,MAX(CS$1:CS613)+1,"")</f>
        <v/>
      </c>
      <c r="CT614" s="5">
        <f t="shared" si="140"/>
        <v>2</v>
      </c>
      <c r="CU614" s="6" t="str">
        <f t="shared" si="141"/>
        <v>1709700380809</v>
      </c>
      <c r="CV614" s="5" t="str">
        <f t="shared" si="142"/>
        <v>นางสาว</v>
      </c>
      <c r="CW614" s="5" t="str" cm="1">
        <f t="array" ref="CW614">RIGHT(F614,MIN(LEN(SUBSTITUTE(F614,รายชื่อนักเรียนแยกห้อง!$AD$5:$AD$8,""))))</f>
        <v>ณิชกานต์</v>
      </c>
      <c r="CX614" s="6" t="str">
        <f t="shared" si="143"/>
        <v/>
      </c>
      <c r="CY614" s="6">
        <f t="shared" si="144"/>
        <v>0</v>
      </c>
      <c r="CZ614" s="5" t="str">
        <f t="shared" si="145"/>
        <v>มัธยมศึกษาปีที่ 5/1-</v>
      </c>
      <c r="DA614" s="5" t="str">
        <f t="shared" si="146"/>
        <v>มัธยมศึกษาปีที่ 5/1-0</v>
      </c>
      <c r="DB614" s="5" t="s">
        <v>2936</v>
      </c>
      <c r="DC614" s="6" t="str">
        <f>IF(DB614="วิทย์-คณิต (เตรียมวิศวะ)",MAX($DC$1:DC613)+1,"")</f>
        <v/>
      </c>
      <c r="DD614" s="6">
        <f>IF(DB614="วิทย์-คณิต (วิทยาศาสตร์สุขภาพ)",MAX($DD$1:DD613)+1,"")</f>
        <v>27</v>
      </c>
      <c r="DE614" s="6" t="str">
        <f>IF(DB614="ศิลป์การจัดการธุรกิจการค้าสมัยใหม่",MAX($DE$1:DE613)+1,"")</f>
        <v/>
      </c>
      <c r="DF614" s="6" t="str">
        <f>IF(DB614="ศิลป์ภาษาจีนเพื่อธุรกิจ 4.0",MAX($DF$1:DF613)+1,"")</f>
        <v/>
      </c>
      <c r="DG614" s="6" t="str">
        <f>IF(DB614="ศิลป์ภาษาอังกฤษเพื่อการสื่อสารธุรกิจ",MAX($DG$1:DG613)+1,"")</f>
        <v/>
      </c>
      <c r="DH614" s="6" t="str">
        <f>IF(DB614="นวัตกรรมการจัดการเกษตร",MAX($DH$1:DH613)+1,"")</f>
        <v/>
      </c>
      <c r="DI614" s="5">
        <f t="shared" si="147"/>
        <v>27</v>
      </c>
      <c r="DJ614" s="5" t="str">
        <f t="shared" si="148"/>
        <v>มัธยมศึกษาปีที่ 5/1-12</v>
      </c>
      <c r="DK614" s="5" t="str">
        <f t="shared" si="149"/>
        <v>วิทย์-คณิต (วิทยาศาสตร์สุขภาพ)-27</v>
      </c>
      <c r="DL614" s="5" t="str">
        <f t="shared" si="150"/>
        <v>มัธยมศึกษาปีที่ 5</v>
      </c>
    </row>
    <row r="615" spans="1:116">
      <c r="A615" s="5" t="str">
        <f t="shared" si="136"/>
        <v>มัธยมศึกษาปีที่ 5/1-13</v>
      </c>
      <c r="B615" s="5" t="str">
        <f t="shared" si="137"/>
        <v>ช68507-4</v>
      </c>
      <c r="C615" s="5" t="str">
        <f t="shared" si="138"/>
        <v>นวัตกรรมการจัดการเกษตร-14</v>
      </c>
      <c r="D615" s="8">
        <v>13</v>
      </c>
      <c r="E615" s="9" t="s">
        <v>277</v>
      </c>
      <c r="F615" s="3" t="s">
        <v>278</v>
      </c>
      <c r="G615" s="3" t="s">
        <v>279</v>
      </c>
      <c r="H615" s="11">
        <v>1</v>
      </c>
      <c r="I615" s="11">
        <v>6</v>
      </c>
      <c r="J615" s="11">
        <v>0</v>
      </c>
      <c r="K615" s="11">
        <v>9</v>
      </c>
      <c r="L615" s="11">
        <v>9</v>
      </c>
      <c r="M615" s="11">
        <v>0</v>
      </c>
      <c r="N615" s="11">
        <v>0</v>
      </c>
      <c r="O615" s="11">
        <v>9</v>
      </c>
      <c r="P615" s="11">
        <v>2</v>
      </c>
      <c r="Q615" s="11">
        <v>6</v>
      </c>
      <c r="R615" s="11">
        <v>2</v>
      </c>
      <c r="S615" s="11">
        <v>8</v>
      </c>
      <c r="T615" s="11">
        <v>8</v>
      </c>
      <c r="U615" s="11" t="s">
        <v>420</v>
      </c>
      <c r="W615" s="6" t="str">
        <f>IF(X615="","",IF(X615=รายชื่อชมรม!$B$43,รายชื่อชมรม!$A$43,IF(X615=รายชื่อชมรม!$B$44,รายชื่อชมรม!$A$44,IF(X615=รายชื่อชมรม!$B$45,รายชื่อชมรม!$A$45,IF(X615=รายชื่อชมรม!$B$46,รายชื่อชมรม!$A$46,IF(X615=รายชื่อชมรม!$B$47,รายชื่อชมรม!$A$47,IF(X615=รายชื่อชมรม!$B$48,รายชื่อชมรม!$A$48,IF(X615=รายชื่อชมรม!$B$49,รายชื่อชมรม!$A$49,IF(X615=รายชื่อชมรม!$B$50,รายชื่อชมรม!$A$50,IF(X615=รายชื่อชมรม!$B$51,รายชื่อชมรม!$A$51,IF(X615=รายชื่อชมรม!$B$52,รายชื่อชมรม!$A$52,"-")))))))))))</f>
        <v>ช68507</v>
      </c>
      <c r="X615" s="6" t="s">
        <v>1542</v>
      </c>
      <c r="Y615" s="6" t="str">
        <f>IF(W615=0,"",IF(W615="-","",IF(W615="","",VLOOKUP(W615,รายชื่อชมรม!$A$3:$F$83,3,FALSE))))</f>
        <v>สิบเอกชัยวัฒน์  เรืองไกรศิลป์</v>
      </c>
      <c r="Z615" s="6" t="str">
        <f>IF(Y615=$Z$4,MAX(Z$1:$Z614)+1,"")</f>
        <v/>
      </c>
      <c r="AA615" s="6" t="str">
        <f>IF($Y615=AA$4,MAX(AA$1:AA614)+1,"")</f>
        <v/>
      </c>
      <c r="AB615" s="6" t="str">
        <f>IF($Y615=AB$4,MAX(AB$1:AB614)+1,"")</f>
        <v/>
      </c>
      <c r="AC615" s="6" t="str">
        <f>IF($Y615=AC$4,MAX(AC$1:AC614)+1,"")</f>
        <v/>
      </c>
      <c r="AD615" s="6" t="str">
        <f>IF($Y615=AD$4,MAX(AD$1:AD614)+1,"")</f>
        <v/>
      </c>
      <c r="AE615" s="6" t="str">
        <f>IF($Y615=AE$4,MAX(AE$1:AE614)+1,"")</f>
        <v/>
      </c>
      <c r="AF615" s="6" t="str">
        <f>IF($Y615=AF$4,MAX(AF$1:AF614)+1,"")</f>
        <v/>
      </c>
      <c r="AG615" s="6" t="str">
        <f>IF($Y615=AG$4,MAX(AG$1:AG614)+1,"")</f>
        <v/>
      </c>
      <c r="AH615" s="6" t="str">
        <f>IF($Y615=AH$4,MAX(AH$1:AH614)+1,"")</f>
        <v/>
      </c>
      <c r="AI615" s="5">
        <f t="shared" si="139"/>
        <v>0</v>
      </c>
      <c r="AK615" s="6" t="str">
        <f>IF($W615=AK$4,MAX(AK$1:AK614)+1,"")</f>
        <v/>
      </c>
      <c r="AL615" s="6" t="str">
        <f>IF($W615=AL$4,MAX(AL$1:AL614)+1,"")</f>
        <v/>
      </c>
      <c r="AM615" s="6" t="str">
        <f>IF($W615=AM$4,MAX(AM$1:AM614)+1,"")</f>
        <v/>
      </c>
      <c r="AN615" s="6" t="str">
        <f>IF($W615=AN$4,MAX(AN$1:AN614)+1,"")</f>
        <v/>
      </c>
      <c r="AO615" s="6" t="str">
        <f>IF($W615=AO$4,MAX(AO$1:AO614)+1,"")</f>
        <v/>
      </c>
      <c r="AP615" s="6" t="str">
        <f>IF($W615=AP$4,MAX(AP$1:AP614)+1,"")</f>
        <v/>
      </c>
      <c r="AQ615" s="6" t="str">
        <f>IF($W615=AQ$4,MAX(AQ$1:AQ614)+1,"")</f>
        <v/>
      </c>
      <c r="AR615" s="6" t="str">
        <f>IF($W615=AR$4,MAX(AR$1:AR614)+1,"")</f>
        <v/>
      </c>
      <c r="AS615" s="6" t="str">
        <f>IF($W615=AS$4,MAX(AS$1:AS614)+1,"")</f>
        <v/>
      </c>
      <c r="AT615" s="6" t="str">
        <f>IF($W615=AT$4,MAX(AT$1:AT614)+1,"")</f>
        <v/>
      </c>
      <c r="AU615" s="6" t="str">
        <f>IF($W615=AU$4,MAX(AU$1:AU614)+1,"")</f>
        <v/>
      </c>
      <c r="AV615" s="6" t="str">
        <f>IF($W615=AV$4,MAX(AV$1:AV614)+1,"")</f>
        <v/>
      </c>
      <c r="AW615" s="6" t="str">
        <f>IF($W615=AW$4,MAX(AW$1:AW614)+1,"")</f>
        <v/>
      </c>
      <c r="AX615" s="6" t="str">
        <f>IF($W615=AX$4,MAX(AX$1:AX614)+1,"")</f>
        <v/>
      </c>
      <c r="AY615" s="6" t="str">
        <f>IF($W615=AY$4,MAX(AY$1:AY614)+1,"")</f>
        <v/>
      </c>
      <c r="AZ615" s="6" t="str">
        <f>IF($W615=AZ$4,MAX(AZ$1:AZ614)+1,"")</f>
        <v/>
      </c>
      <c r="BA615" s="6" t="str">
        <f>IF($W615=BA$4,MAX(BA$1:BA614)+1,"")</f>
        <v/>
      </c>
      <c r="BB615" s="6" t="str">
        <f>IF($W615=BB$4,MAX(BB$1:BB614)+1,"")</f>
        <v/>
      </c>
      <c r="BC615" s="6" t="str">
        <f>IF($W615=BC$4,MAX(BC$1:BC614)+1,"")</f>
        <v/>
      </c>
      <c r="BD615" s="6" t="str">
        <f>IF($W615=BD$4,MAX(BD$1:BD614)+1,"")</f>
        <v/>
      </c>
      <c r="BE615" s="6" t="str">
        <f>IF($W615=BE$4,MAX(BE$1:BE614)+1,"")</f>
        <v/>
      </c>
      <c r="BF615" s="6" t="str">
        <f>IF($W615=BF$4,MAX(BF$1:BF614)+1,"")</f>
        <v/>
      </c>
      <c r="BG615" s="6" t="str">
        <f>IF($W615=BG$4,MAX(BG$1:BG614)+1,"")</f>
        <v/>
      </c>
      <c r="BH615" s="6" t="str">
        <f>IF($W615=BH$4,MAX(BH$1:BH614)+1,"")</f>
        <v/>
      </c>
      <c r="BI615" s="6" t="str">
        <f>IF($W615=BI$4,MAX(BI$1:BI614)+1,"")</f>
        <v/>
      </c>
      <c r="BJ615" s="6" t="str">
        <f>IF($W615=BJ$4,MAX(BJ$1:BJ614)+1,"")</f>
        <v/>
      </c>
      <c r="BK615" s="6" t="str">
        <f>IF($W615=BK$4,MAX(BK$1:BK614)+1,"")</f>
        <v/>
      </c>
      <c r="BL615" s="6" t="str">
        <f>IF($W615=BL$4,MAX(BL$1:BL614)+1,"")</f>
        <v/>
      </c>
      <c r="BM615" s="6" t="str">
        <f>IF($W615=BM$4,MAX(BM$1:BM614)+1,"")</f>
        <v/>
      </c>
      <c r="BN615" s="6" t="str">
        <f>IF($W615=BN$4,MAX(BN$1:BN614)+1,"")</f>
        <v/>
      </c>
      <c r="BO615" s="6" t="str">
        <f>IF($W615=BO$4,MAX(BO$1:BO614)+1,"")</f>
        <v/>
      </c>
      <c r="BP615" s="6" t="str">
        <f>IF($W615=BP$4,MAX(BP$1:BP614)+1,"")</f>
        <v/>
      </c>
      <c r="BQ615" s="6" t="str">
        <f>IF($W615=BQ$4,MAX(BQ$1:BQ614)+1,"")</f>
        <v/>
      </c>
      <c r="BR615" s="6" t="str">
        <f>IF($W615=BR$4,MAX(BR$1:BR614)+1,"")</f>
        <v/>
      </c>
      <c r="BS615" s="6" t="str">
        <f>IF($W615=BS$4,MAX(BS$1:BS614)+1,"")</f>
        <v/>
      </c>
      <c r="BT615" s="6" t="str">
        <f>IF($W615=BT$4,MAX(BT$1:BT614)+1,"")</f>
        <v/>
      </c>
      <c r="BU615" s="6" t="str">
        <f>IF($W615=BU$4,MAX(BU$1:BU614)+1,"")</f>
        <v/>
      </c>
      <c r="BV615" s="6" t="str">
        <f>IF($W615=BV$4,MAX(BV$1:BV614)+1,"")</f>
        <v/>
      </c>
      <c r="BW615" s="6" t="str">
        <f>IF($W615=BW$4,MAX(BW$1:BW614)+1,"")</f>
        <v/>
      </c>
      <c r="BX615" s="6" t="str">
        <f>IF($W615=BX$4,MAX(BX$1:BX614)+1,"")</f>
        <v/>
      </c>
      <c r="BY615" s="6" t="str">
        <f>IF($W615=BY$4,MAX(BY$1:BY614)+1,"")</f>
        <v/>
      </c>
      <c r="BZ615" s="6" t="str">
        <f>IF($W615=BZ$4,MAX(BZ$1:BZ614)+1,"")</f>
        <v/>
      </c>
      <c r="CA615" s="6" t="str">
        <f>IF($W615=CA$4,MAX(CA$1:CA614)+1,"")</f>
        <v/>
      </c>
      <c r="CB615" s="6" t="str">
        <f>IF($W615=CB$4,MAX(CB$1:CB614)+1,"")</f>
        <v/>
      </c>
      <c r="CC615" s="6" t="str">
        <f>IF($W615=CC$4,MAX(CC$1:CC614)+1,"")</f>
        <v/>
      </c>
      <c r="CD615" s="6" t="str">
        <f>IF($W615=CD$4,MAX(CD$1:CD614)+1,"")</f>
        <v/>
      </c>
      <c r="CE615" s="6" t="str">
        <f>IF($W615=CE$4,MAX(CE$1:CE614)+1,"")</f>
        <v/>
      </c>
      <c r="CF615" s="6">
        <f>IF($W615=CF$4,MAX(CF$1:CF614)+1,"")</f>
        <v>4</v>
      </c>
      <c r="CG615" s="6" t="str">
        <f>IF($W615=CG$4,MAX(CG$1:CG614)+1,"")</f>
        <v/>
      </c>
      <c r="CH615" s="6" t="str">
        <f>IF($W615=CH$4,MAX(CH$1:CH614)+1,"")</f>
        <v/>
      </c>
      <c r="CI615" s="6" t="str">
        <f>IF($W615=CI$4,MAX(CI$1:CI614)+1,"")</f>
        <v/>
      </c>
      <c r="CJ615" s="6" t="str">
        <f>IF($W615=CJ$4,MAX(CJ$1:CJ614)+1,"")</f>
        <v/>
      </c>
      <c r="CK615" s="6" t="str">
        <f>IF($W615=CK$4,MAX(CK$1:CK614)+1,"")</f>
        <v/>
      </c>
      <c r="CL615" s="6" t="str">
        <f>IF($W615=CL$4,MAX(CL$1:CL614)+1,"")</f>
        <v/>
      </c>
      <c r="CM615" s="6" t="str">
        <f>IF($W615=CM$4,MAX(CM$1:CM614)+1,"")</f>
        <v/>
      </c>
      <c r="CN615" s="6" t="str">
        <f>IF($W615=CN$4,MAX(CN$1:CN614)+1,"")</f>
        <v/>
      </c>
      <c r="CO615" s="6" t="str">
        <f>IF($W615=CO$4,MAX(CO$1:CO614)+1,"")</f>
        <v/>
      </c>
      <c r="CP615" s="6" t="str">
        <f>IF($W615=CP$4,MAX(CP$1:CP614)+1,"")</f>
        <v/>
      </c>
      <c r="CQ615" s="6" t="str">
        <f>IF($W615=CQ$4,MAX(CQ$1:CQ614)+1,"")</f>
        <v/>
      </c>
      <c r="CR615" s="6" t="str">
        <f>IF($W615=CR$4,MAX(CR$1:CR614)+1,"")</f>
        <v/>
      </c>
      <c r="CS615" s="6" t="str">
        <f>IF($W615=CS$4,MAX(CS$1:CS614)+1,"")</f>
        <v/>
      </c>
      <c r="CT615" s="5">
        <f t="shared" si="140"/>
        <v>4</v>
      </c>
      <c r="CU615" s="6" t="str">
        <f t="shared" si="141"/>
        <v>1609900926288</v>
      </c>
      <c r="CV615" s="5" t="str">
        <f t="shared" si="142"/>
        <v>นางสาว</v>
      </c>
      <c r="CW615" s="5" t="str" cm="1">
        <f t="array" ref="CW615">RIGHT(F615,MIN(LEN(SUBSTITUTE(F615,รายชื่อนักเรียนแยกห้อง!$AD$5:$AD$8,""))))</f>
        <v>ปรายฟ้า</v>
      </c>
      <c r="CX615" s="6" t="str">
        <f t="shared" si="143"/>
        <v/>
      </c>
      <c r="CY615" s="6">
        <f t="shared" si="144"/>
        <v>0</v>
      </c>
      <c r="CZ615" s="5" t="str">
        <f t="shared" si="145"/>
        <v>มัธยมศึกษาปีที่ 5/1-</v>
      </c>
      <c r="DA615" s="5" t="str">
        <f t="shared" si="146"/>
        <v>มัธยมศึกษาปีที่ 5/1-0</v>
      </c>
      <c r="DB615" s="5" t="s">
        <v>2937</v>
      </c>
      <c r="DC615" s="6" t="str">
        <f>IF(DB615="วิทย์-คณิต (เตรียมวิศวะ)",MAX($DC$1:DC614)+1,"")</f>
        <v/>
      </c>
      <c r="DD615" s="6" t="str">
        <f>IF(DB615="วิทย์-คณิต (วิทยาศาสตร์สุขภาพ)",MAX($DD$1:DD614)+1,"")</f>
        <v/>
      </c>
      <c r="DE615" s="6" t="str">
        <f>IF(DB615="ศิลป์การจัดการธุรกิจการค้าสมัยใหม่",MAX($DE$1:DE614)+1,"")</f>
        <v/>
      </c>
      <c r="DF615" s="6" t="str">
        <f>IF(DB615="ศิลป์ภาษาจีนเพื่อธุรกิจ 4.0",MAX($DF$1:DF614)+1,"")</f>
        <v/>
      </c>
      <c r="DG615" s="6" t="str">
        <f>IF(DB615="ศิลป์ภาษาอังกฤษเพื่อการสื่อสารธุรกิจ",MAX($DG$1:DG614)+1,"")</f>
        <v/>
      </c>
      <c r="DH615" s="6">
        <f>IF(DB615="นวัตกรรมการจัดการเกษตร",MAX($DH$1:DH614)+1,"")</f>
        <v>14</v>
      </c>
      <c r="DI615" s="5">
        <f t="shared" si="147"/>
        <v>14</v>
      </c>
      <c r="DJ615" s="5" t="str">
        <f t="shared" si="148"/>
        <v>มัธยมศึกษาปีที่ 5/1-13</v>
      </c>
      <c r="DK615" s="5" t="str">
        <f t="shared" si="149"/>
        <v>นวัตกรรมการจัดการเกษตร-14</v>
      </c>
      <c r="DL615" s="5" t="str">
        <f t="shared" si="150"/>
        <v>มัธยมศึกษาปีที่ 5</v>
      </c>
    </row>
    <row r="616" spans="1:116">
      <c r="A616" s="5" t="str">
        <f t="shared" si="136"/>
        <v>มัธยมศึกษาปีที่ 5/1-14</v>
      </c>
      <c r="B616" s="5" t="str">
        <f t="shared" si="137"/>
        <v>ช68504-1</v>
      </c>
      <c r="C616" s="5" t="str">
        <f t="shared" si="138"/>
        <v>วิทย์-คณิต (วิทยาศาสตร์สุขภาพ)-28</v>
      </c>
      <c r="D616" s="8">
        <v>14</v>
      </c>
      <c r="E616" s="9" t="s">
        <v>280</v>
      </c>
      <c r="F616" s="3" t="s">
        <v>281</v>
      </c>
      <c r="G616" s="3" t="s">
        <v>282</v>
      </c>
      <c r="H616" s="11">
        <v>2</v>
      </c>
      <c r="I616" s="11">
        <v>7</v>
      </c>
      <c r="J616" s="11">
        <v>0</v>
      </c>
      <c r="K616" s="11">
        <v>9</v>
      </c>
      <c r="L616" s="11">
        <v>9</v>
      </c>
      <c r="M616" s="11">
        <v>0</v>
      </c>
      <c r="N616" s="11">
        <v>0</v>
      </c>
      <c r="O616" s="11">
        <v>0</v>
      </c>
      <c r="P616" s="11">
        <v>6</v>
      </c>
      <c r="Q616" s="11">
        <v>0</v>
      </c>
      <c r="R616" s="11">
        <v>8</v>
      </c>
      <c r="S616" s="11">
        <v>1</v>
      </c>
      <c r="T616" s="11">
        <v>4</v>
      </c>
      <c r="U616" s="11" t="s">
        <v>420</v>
      </c>
      <c r="W616" s="6" t="str">
        <f>IF(X616="","",IF(X616=รายชื่อชมรม!$B$43,รายชื่อชมรม!$A$43,IF(X616=รายชื่อชมรม!$B$44,รายชื่อชมรม!$A$44,IF(X616=รายชื่อชมรม!$B$45,รายชื่อชมรม!$A$45,IF(X616=รายชื่อชมรม!$B$46,รายชื่อชมรม!$A$46,IF(X616=รายชื่อชมรม!$B$47,รายชื่อชมรม!$A$47,IF(X616=รายชื่อชมรม!$B$48,รายชื่อชมรม!$A$48,IF(X616=รายชื่อชมรม!$B$49,รายชื่อชมรม!$A$49,IF(X616=รายชื่อชมรม!$B$50,รายชื่อชมรม!$A$50,IF(X616=รายชื่อชมรม!$B$51,รายชื่อชมรม!$A$51,IF(X616=รายชื่อชมรม!$B$52,รายชื่อชมรม!$A$52,"-")))))))))))</f>
        <v>ช68504</v>
      </c>
      <c r="X616" s="6" t="s">
        <v>2314</v>
      </c>
      <c r="Y616" s="6" t="str">
        <f>IF(W616=0,"",IF(W616="-","",IF(W616="","",VLOOKUP(W616,รายชื่อชมรม!$A$3:$F$83,3,FALSE))))</f>
        <v>นายชัยวัฒน์  กตัญญตาพงษ์</v>
      </c>
      <c r="Z616" s="6" t="str">
        <f>IF(Y616=$Z$4,MAX(Z$1:$Z615)+1,"")</f>
        <v/>
      </c>
      <c r="AA616" s="6" t="str">
        <f>IF($Y616=AA$4,MAX(AA$1:AA615)+1,"")</f>
        <v/>
      </c>
      <c r="AB616" s="6" t="str">
        <f>IF($Y616=AB$4,MAX(AB$1:AB615)+1,"")</f>
        <v/>
      </c>
      <c r="AC616" s="6" t="str">
        <f>IF($Y616=AC$4,MAX(AC$1:AC615)+1,"")</f>
        <v/>
      </c>
      <c r="AD616" s="6" t="str">
        <f>IF($Y616=AD$4,MAX(AD$1:AD615)+1,"")</f>
        <v/>
      </c>
      <c r="AE616" s="6" t="str">
        <f>IF($Y616=AE$4,MAX(AE$1:AE615)+1,"")</f>
        <v/>
      </c>
      <c r="AF616" s="6" t="str">
        <f>IF($Y616=AF$4,MAX(AF$1:AF615)+1,"")</f>
        <v/>
      </c>
      <c r="AG616" s="6" t="str">
        <f>IF($Y616=AG$4,MAX(AG$1:AG615)+1,"")</f>
        <v/>
      </c>
      <c r="AH616" s="6" t="str">
        <f>IF($Y616=AH$4,MAX(AH$1:AH615)+1,"")</f>
        <v/>
      </c>
      <c r="AI616" s="5">
        <f t="shared" si="139"/>
        <v>0</v>
      </c>
      <c r="AK616" s="6" t="str">
        <f>IF($W616=AK$4,MAX(AK$1:AK615)+1,"")</f>
        <v/>
      </c>
      <c r="AL616" s="6" t="str">
        <f>IF($W616=AL$4,MAX(AL$1:AL615)+1,"")</f>
        <v/>
      </c>
      <c r="AM616" s="6" t="str">
        <f>IF($W616=AM$4,MAX(AM$1:AM615)+1,"")</f>
        <v/>
      </c>
      <c r="AN616" s="6" t="str">
        <f>IF($W616=AN$4,MAX(AN$1:AN615)+1,"")</f>
        <v/>
      </c>
      <c r="AO616" s="6" t="str">
        <f>IF($W616=AO$4,MAX(AO$1:AO615)+1,"")</f>
        <v/>
      </c>
      <c r="AP616" s="6" t="str">
        <f>IF($W616=AP$4,MAX(AP$1:AP615)+1,"")</f>
        <v/>
      </c>
      <c r="AQ616" s="6" t="str">
        <f>IF($W616=AQ$4,MAX(AQ$1:AQ615)+1,"")</f>
        <v/>
      </c>
      <c r="AR616" s="6" t="str">
        <f>IF($W616=AR$4,MAX(AR$1:AR615)+1,"")</f>
        <v/>
      </c>
      <c r="AS616" s="6" t="str">
        <f>IF($W616=AS$4,MAX(AS$1:AS615)+1,"")</f>
        <v/>
      </c>
      <c r="AT616" s="6" t="str">
        <f>IF($W616=AT$4,MAX(AT$1:AT615)+1,"")</f>
        <v/>
      </c>
      <c r="AU616" s="6" t="str">
        <f>IF($W616=AU$4,MAX(AU$1:AU615)+1,"")</f>
        <v/>
      </c>
      <c r="AV616" s="6" t="str">
        <f>IF($W616=AV$4,MAX(AV$1:AV615)+1,"")</f>
        <v/>
      </c>
      <c r="AW616" s="6" t="str">
        <f>IF($W616=AW$4,MAX(AW$1:AW615)+1,"")</f>
        <v/>
      </c>
      <c r="AX616" s="6" t="str">
        <f>IF($W616=AX$4,MAX(AX$1:AX615)+1,"")</f>
        <v/>
      </c>
      <c r="AY616" s="6" t="str">
        <f>IF($W616=AY$4,MAX(AY$1:AY615)+1,"")</f>
        <v/>
      </c>
      <c r="AZ616" s="6" t="str">
        <f>IF($W616=AZ$4,MAX(AZ$1:AZ615)+1,"")</f>
        <v/>
      </c>
      <c r="BA616" s="6" t="str">
        <f>IF($W616=BA$4,MAX(BA$1:BA615)+1,"")</f>
        <v/>
      </c>
      <c r="BB616" s="6" t="str">
        <f>IF($W616=BB$4,MAX(BB$1:BB615)+1,"")</f>
        <v/>
      </c>
      <c r="BC616" s="6" t="str">
        <f>IF($W616=BC$4,MAX(BC$1:BC615)+1,"")</f>
        <v/>
      </c>
      <c r="BD616" s="6" t="str">
        <f>IF($W616=BD$4,MAX(BD$1:BD615)+1,"")</f>
        <v/>
      </c>
      <c r="BE616" s="6" t="str">
        <f>IF($W616=BE$4,MAX(BE$1:BE615)+1,"")</f>
        <v/>
      </c>
      <c r="BF616" s="6" t="str">
        <f>IF($W616=BF$4,MAX(BF$1:BF615)+1,"")</f>
        <v/>
      </c>
      <c r="BG616" s="6" t="str">
        <f>IF($W616=BG$4,MAX(BG$1:BG615)+1,"")</f>
        <v/>
      </c>
      <c r="BH616" s="6" t="str">
        <f>IF($W616=BH$4,MAX(BH$1:BH615)+1,"")</f>
        <v/>
      </c>
      <c r="BI616" s="6" t="str">
        <f>IF($W616=BI$4,MAX(BI$1:BI615)+1,"")</f>
        <v/>
      </c>
      <c r="BJ616" s="6" t="str">
        <f>IF($W616=BJ$4,MAX(BJ$1:BJ615)+1,"")</f>
        <v/>
      </c>
      <c r="BK616" s="6" t="str">
        <f>IF($W616=BK$4,MAX(BK$1:BK615)+1,"")</f>
        <v/>
      </c>
      <c r="BL616" s="6" t="str">
        <f>IF($W616=BL$4,MAX(BL$1:BL615)+1,"")</f>
        <v/>
      </c>
      <c r="BM616" s="6" t="str">
        <f>IF($W616=BM$4,MAX(BM$1:BM615)+1,"")</f>
        <v/>
      </c>
      <c r="BN616" s="6" t="str">
        <f>IF($W616=BN$4,MAX(BN$1:BN615)+1,"")</f>
        <v/>
      </c>
      <c r="BO616" s="6" t="str">
        <f>IF($W616=BO$4,MAX(BO$1:BO615)+1,"")</f>
        <v/>
      </c>
      <c r="BP616" s="6" t="str">
        <f>IF($W616=BP$4,MAX(BP$1:BP615)+1,"")</f>
        <v/>
      </c>
      <c r="BQ616" s="6" t="str">
        <f>IF($W616=BQ$4,MAX(BQ$1:BQ615)+1,"")</f>
        <v/>
      </c>
      <c r="BR616" s="6" t="str">
        <f>IF($W616=BR$4,MAX(BR$1:BR615)+1,"")</f>
        <v/>
      </c>
      <c r="BS616" s="6" t="str">
        <f>IF($W616=BS$4,MAX(BS$1:BS615)+1,"")</f>
        <v/>
      </c>
      <c r="BT616" s="6" t="str">
        <f>IF($W616=BT$4,MAX(BT$1:BT615)+1,"")</f>
        <v/>
      </c>
      <c r="BU616" s="6" t="str">
        <f>IF($W616=BU$4,MAX(BU$1:BU615)+1,"")</f>
        <v/>
      </c>
      <c r="BV616" s="6" t="str">
        <f>IF($W616=BV$4,MAX(BV$1:BV615)+1,"")</f>
        <v/>
      </c>
      <c r="BW616" s="6" t="str">
        <f>IF($W616=BW$4,MAX(BW$1:BW615)+1,"")</f>
        <v/>
      </c>
      <c r="BX616" s="6" t="str">
        <f>IF($W616=BX$4,MAX(BX$1:BX615)+1,"")</f>
        <v/>
      </c>
      <c r="BY616" s="6" t="str">
        <f>IF($W616=BY$4,MAX(BY$1:BY615)+1,"")</f>
        <v/>
      </c>
      <c r="BZ616" s="6" t="str">
        <f>IF($W616=BZ$4,MAX(BZ$1:BZ615)+1,"")</f>
        <v/>
      </c>
      <c r="CA616" s="6" t="str">
        <f>IF($W616=CA$4,MAX(CA$1:CA615)+1,"")</f>
        <v/>
      </c>
      <c r="CB616" s="6" t="str">
        <f>IF($W616=CB$4,MAX(CB$1:CB615)+1,"")</f>
        <v/>
      </c>
      <c r="CC616" s="6">
        <f>IF($W616=CC$4,MAX(CC$1:CC615)+1,"")</f>
        <v>1</v>
      </c>
      <c r="CD616" s="6" t="str">
        <f>IF($W616=CD$4,MAX(CD$1:CD615)+1,"")</f>
        <v/>
      </c>
      <c r="CE616" s="6" t="str">
        <f>IF($W616=CE$4,MAX(CE$1:CE615)+1,"")</f>
        <v/>
      </c>
      <c r="CF616" s="6" t="str">
        <f>IF($W616=CF$4,MAX(CF$1:CF615)+1,"")</f>
        <v/>
      </c>
      <c r="CG616" s="6" t="str">
        <f>IF($W616=CG$4,MAX(CG$1:CG615)+1,"")</f>
        <v/>
      </c>
      <c r="CH616" s="6" t="str">
        <f>IF($W616=CH$4,MAX(CH$1:CH615)+1,"")</f>
        <v/>
      </c>
      <c r="CI616" s="6" t="str">
        <f>IF($W616=CI$4,MAX(CI$1:CI615)+1,"")</f>
        <v/>
      </c>
      <c r="CJ616" s="6" t="str">
        <f>IF($W616=CJ$4,MAX(CJ$1:CJ615)+1,"")</f>
        <v/>
      </c>
      <c r="CK616" s="6" t="str">
        <f>IF($W616=CK$4,MAX(CK$1:CK615)+1,"")</f>
        <v/>
      </c>
      <c r="CL616" s="6" t="str">
        <f>IF($W616=CL$4,MAX(CL$1:CL615)+1,"")</f>
        <v/>
      </c>
      <c r="CM616" s="6" t="str">
        <f>IF($W616=CM$4,MAX(CM$1:CM615)+1,"")</f>
        <v/>
      </c>
      <c r="CN616" s="6" t="str">
        <f>IF($W616=CN$4,MAX(CN$1:CN615)+1,"")</f>
        <v/>
      </c>
      <c r="CO616" s="6" t="str">
        <f>IF($W616=CO$4,MAX(CO$1:CO615)+1,"")</f>
        <v/>
      </c>
      <c r="CP616" s="6" t="str">
        <f>IF($W616=CP$4,MAX(CP$1:CP615)+1,"")</f>
        <v/>
      </c>
      <c r="CQ616" s="6" t="str">
        <f>IF($W616=CQ$4,MAX(CQ$1:CQ615)+1,"")</f>
        <v/>
      </c>
      <c r="CR616" s="6" t="str">
        <f>IF($W616=CR$4,MAX(CR$1:CR615)+1,"")</f>
        <v/>
      </c>
      <c r="CS616" s="6" t="str">
        <f>IF($W616=CS$4,MAX(CS$1:CS615)+1,"")</f>
        <v/>
      </c>
      <c r="CT616" s="5">
        <f t="shared" si="140"/>
        <v>1</v>
      </c>
      <c r="CU616" s="6" t="str">
        <f t="shared" si="141"/>
        <v>2709900060814</v>
      </c>
      <c r="CV616" s="5" t="str">
        <f t="shared" si="142"/>
        <v>นางสาว</v>
      </c>
      <c r="CW616" s="5" t="str" cm="1">
        <f t="array" ref="CW616">RIGHT(F616,MIN(LEN(SUBSTITUTE(F616,รายชื่อนักเรียนแยกห้อง!$AD$5:$AD$8,""))))</f>
        <v>เนตรนลิน</v>
      </c>
      <c r="CX616" s="6" t="str">
        <f t="shared" si="143"/>
        <v/>
      </c>
      <c r="CY616" s="6">
        <f t="shared" si="144"/>
        <v>0</v>
      </c>
      <c r="CZ616" s="5" t="str">
        <f t="shared" si="145"/>
        <v>มัธยมศึกษาปีที่ 5/1-</v>
      </c>
      <c r="DA616" s="5" t="str">
        <f t="shared" si="146"/>
        <v>มัธยมศึกษาปีที่ 5/1-0</v>
      </c>
      <c r="DB616" s="5" t="s">
        <v>2936</v>
      </c>
      <c r="DC616" s="6" t="str">
        <f>IF(DB616="วิทย์-คณิต (เตรียมวิศวะ)",MAX($DC$1:DC615)+1,"")</f>
        <v/>
      </c>
      <c r="DD616" s="6">
        <f>IF(DB616="วิทย์-คณิต (วิทยาศาสตร์สุขภาพ)",MAX($DD$1:DD615)+1,"")</f>
        <v>28</v>
      </c>
      <c r="DE616" s="6" t="str">
        <f>IF(DB616="ศิลป์การจัดการธุรกิจการค้าสมัยใหม่",MAX($DE$1:DE615)+1,"")</f>
        <v/>
      </c>
      <c r="DF616" s="6" t="str">
        <f>IF(DB616="ศิลป์ภาษาจีนเพื่อธุรกิจ 4.0",MAX($DF$1:DF615)+1,"")</f>
        <v/>
      </c>
      <c r="DG616" s="6" t="str">
        <f>IF(DB616="ศิลป์ภาษาอังกฤษเพื่อการสื่อสารธุรกิจ",MAX($DG$1:DG615)+1,"")</f>
        <v/>
      </c>
      <c r="DH616" s="6" t="str">
        <f>IF(DB616="นวัตกรรมการจัดการเกษตร",MAX($DH$1:DH615)+1,"")</f>
        <v/>
      </c>
      <c r="DI616" s="5">
        <f t="shared" si="147"/>
        <v>28</v>
      </c>
      <c r="DJ616" s="5" t="str">
        <f t="shared" si="148"/>
        <v>มัธยมศึกษาปีที่ 5/1-14</v>
      </c>
      <c r="DK616" s="5" t="str">
        <f t="shared" si="149"/>
        <v>วิทย์-คณิต (วิทยาศาสตร์สุขภาพ)-28</v>
      </c>
      <c r="DL616" s="5" t="str">
        <f t="shared" si="150"/>
        <v>มัธยมศึกษาปีที่ 5</v>
      </c>
    </row>
    <row r="617" spans="1:116">
      <c r="A617" s="5" t="str">
        <f t="shared" si="136"/>
        <v>มัธยมศึกษาปีที่ 5/1-15</v>
      </c>
      <c r="B617" s="5" t="str">
        <f t="shared" si="137"/>
        <v>ช68504-2</v>
      </c>
      <c r="C617" s="5" t="str">
        <f t="shared" si="138"/>
        <v>วิทย์-คณิต (วิทยาศาสตร์สุขภาพ)-29</v>
      </c>
      <c r="D617" s="8">
        <v>15</v>
      </c>
      <c r="E617" s="9" t="s">
        <v>283</v>
      </c>
      <c r="F617" s="3" t="s">
        <v>2263</v>
      </c>
      <c r="G617" s="3" t="s">
        <v>284</v>
      </c>
      <c r="H617" s="11">
        <v>1</v>
      </c>
      <c r="I617" s="11">
        <v>7</v>
      </c>
      <c r="J617" s="11">
        <v>0</v>
      </c>
      <c r="K617" s="11">
        <v>9</v>
      </c>
      <c r="L617" s="11">
        <v>7</v>
      </c>
      <c r="M617" s="11">
        <v>0</v>
      </c>
      <c r="N617" s="11">
        <v>0</v>
      </c>
      <c r="O617" s="11">
        <v>3</v>
      </c>
      <c r="P617" s="11">
        <v>8</v>
      </c>
      <c r="Q617" s="11">
        <v>6</v>
      </c>
      <c r="R617" s="11">
        <v>5</v>
      </c>
      <c r="S617" s="11">
        <v>9</v>
      </c>
      <c r="T617" s="11">
        <v>9</v>
      </c>
      <c r="U617" s="11" t="s">
        <v>420</v>
      </c>
      <c r="W617" s="6" t="str">
        <f>IF(X617="","",IF(X617=รายชื่อชมรม!$B$43,รายชื่อชมรม!$A$43,IF(X617=รายชื่อชมรม!$B$44,รายชื่อชมรม!$A$44,IF(X617=รายชื่อชมรม!$B$45,รายชื่อชมรม!$A$45,IF(X617=รายชื่อชมรม!$B$46,รายชื่อชมรม!$A$46,IF(X617=รายชื่อชมรม!$B$47,รายชื่อชมรม!$A$47,IF(X617=รายชื่อชมรม!$B$48,รายชื่อชมรม!$A$48,IF(X617=รายชื่อชมรม!$B$49,รายชื่อชมรม!$A$49,IF(X617=รายชื่อชมรม!$B$50,รายชื่อชมรม!$A$50,IF(X617=รายชื่อชมรม!$B$51,รายชื่อชมรม!$A$51,IF(X617=รายชื่อชมรม!$B$52,รายชื่อชมรม!$A$52,"-")))))))))))</f>
        <v>ช68504</v>
      </c>
      <c r="X617" s="6" t="s">
        <v>2314</v>
      </c>
      <c r="Y617" s="6" t="str">
        <f>IF(W617=0,"",IF(W617="-","",IF(W617="","",VLOOKUP(W617,รายชื่อชมรม!$A$3:$F$83,3,FALSE))))</f>
        <v>นายชัยวัฒน์  กตัญญตาพงษ์</v>
      </c>
      <c r="Z617" s="6" t="str">
        <f>IF(Y617=$Z$4,MAX(Z$1:$Z616)+1,"")</f>
        <v/>
      </c>
      <c r="AA617" s="6" t="str">
        <f>IF($Y617=AA$4,MAX(AA$1:AA616)+1,"")</f>
        <v/>
      </c>
      <c r="AB617" s="6" t="str">
        <f>IF($Y617=AB$4,MAX(AB$1:AB616)+1,"")</f>
        <v/>
      </c>
      <c r="AC617" s="6" t="str">
        <f>IF($Y617=AC$4,MAX(AC$1:AC616)+1,"")</f>
        <v/>
      </c>
      <c r="AD617" s="6" t="str">
        <f>IF($Y617=AD$4,MAX(AD$1:AD616)+1,"")</f>
        <v/>
      </c>
      <c r="AE617" s="6" t="str">
        <f>IF($Y617=AE$4,MAX(AE$1:AE616)+1,"")</f>
        <v/>
      </c>
      <c r="AF617" s="6" t="str">
        <f>IF($Y617=AF$4,MAX(AF$1:AF616)+1,"")</f>
        <v/>
      </c>
      <c r="AG617" s="6" t="str">
        <f>IF($Y617=AG$4,MAX(AG$1:AG616)+1,"")</f>
        <v/>
      </c>
      <c r="AH617" s="6" t="str">
        <f>IF($Y617=AH$4,MAX(AH$1:AH616)+1,"")</f>
        <v/>
      </c>
      <c r="AI617" s="5">
        <f t="shared" si="139"/>
        <v>0</v>
      </c>
      <c r="AK617" s="6" t="str">
        <f>IF($W617=AK$4,MAX(AK$1:AK616)+1,"")</f>
        <v/>
      </c>
      <c r="AL617" s="6" t="str">
        <f>IF($W617=AL$4,MAX(AL$1:AL616)+1,"")</f>
        <v/>
      </c>
      <c r="AM617" s="6" t="str">
        <f>IF($W617=AM$4,MAX(AM$1:AM616)+1,"")</f>
        <v/>
      </c>
      <c r="AN617" s="6" t="str">
        <f>IF($W617=AN$4,MAX(AN$1:AN616)+1,"")</f>
        <v/>
      </c>
      <c r="AO617" s="6" t="str">
        <f>IF($W617=AO$4,MAX(AO$1:AO616)+1,"")</f>
        <v/>
      </c>
      <c r="AP617" s="6" t="str">
        <f>IF($W617=AP$4,MAX(AP$1:AP616)+1,"")</f>
        <v/>
      </c>
      <c r="AQ617" s="6" t="str">
        <f>IF($W617=AQ$4,MAX(AQ$1:AQ616)+1,"")</f>
        <v/>
      </c>
      <c r="AR617" s="6" t="str">
        <f>IF($W617=AR$4,MAX(AR$1:AR616)+1,"")</f>
        <v/>
      </c>
      <c r="AS617" s="6" t="str">
        <f>IF($W617=AS$4,MAX(AS$1:AS616)+1,"")</f>
        <v/>
      </c>
      <c r="AT617" s="6" t="str">
        <f>IF($W617=AT$4,MAX(AT$1:AT616)+1,"")</f>
        <v/>
      </c>
      <c r="AU617" s="6" t="str">
        <f>IF($W617=AU$4,MAX(AU$1:AU616)+1,"")</f>
        <v/>
      </c>
      <c r="AV617" s="6" t="str">
        <f>IF($W617=AV$4,MAX(AV$1:AV616)+1,"")</f>
        <v/>
      </c>
      <c r="AW617" s="6" t="str">
        <f>IF($W617=AW$4,MAX(AW$1:AW616)+1,"")</f>
        <v/>
      </c>
      <c r="AX617" s="6" t="str">
        <f>IF($W617=AX$4,MAX(AX$1:AX616)+1,"")</f>
        <v/>
      </c>
      <c r="AY617" s="6" t="str">
        <f>IF($W617=AY$4,MAX(AY$1:AY616)+1,"")</f>
        <v/>
      </c>
      <c r="AZ617" s="6" t="str">
        <f>IF($W617=AZ$4,MAX(AZ$1:AZ616)+1,"")</f>
        <v/>
      </c>
      <c r="BA617" s="6" t="str">
        <f>IF($W617=BA$4,MAX(BA$1:BA616)+1,"")</f>
        <v/>
      </c>
      <c r="BB617" s="6" t="str">
        <f>IF($W617=BB$4,MAX(BB$1:BB616)+1,"")</f>
        <v/>
      </c>
      <c r="BC617" s="6" t="str">
        <f>IF($W617=BC$4,MAX(BC$1:BC616)+1,"")</f>
        <v/>
      </c>
      <c r="BD617" s="6" t="str">
        <f>IF($W617=BD$4,MAX(BD$1:BD616)+1,"")</f>
        <v/>
      </c>
      <c r="BE617" s="6" t="str">
        <f>IF($W617=BE$4,MAX(BE$1:BE616)+1,"")</f>
        <v/>
      </c>
      <c r="BF617" s="6" t="str">
        <f>IF($W617=BF$4,MAX(BF$1:BF616)+1,"")</f>
        <v/>
      </c>
      <c r="BG617" s="6" t="str">
        <f>IF($W617=BG$4,MAX(BG$1:BG616)+1,"")</f>
        <v/>
      </c>
      <c r="BH617" s="6" t="str">
        <f>IF($W617=BH$4,MAX(BH$1:BH616)+1,"")</f>
        <v/>
      </c>
      <c r="BI617" s="6" t="str">
        <f>IF($W617=BI$4,MAX(BI$1:BI616)+1,"")</f>
        <v/>
      </c>
      <c r="BJ617" s="6" t="str">
        <f>IF($W617=BJ$4,MAX(BJ$1:BJ616)+1,"")</f>
        <v/>
      </c>
      <c r="BK617" s="6" t="str">
        <f>IF($W617=BK$4,MAX(BK$1:BK616)+1,"")</f>
        <v/>
      </c>
      <c r="BL617" s="6" t="str">
        <f>IF($W617=BL$4,MAX(BL$1:BL616)+1,"")</f>
        <v/>
      </c>
      <c r="BM617" s="6" t="str">
        <f>IF($W617=BM$4,MAX(BM$1:BM616)+1,"")</f>
        <v/>
      </c>
      <c r="BN617" s="6" t="str">
        <f>IF($W617=BN$4,MAX(BN$1:BN616)+1,"")</f>
        <v/>
      </c>
      <c r="BO617" s="6" t="str">
        <f>IF($W617=BO$4,MAX(BO$1:BO616)+1,"")</f>
        <v/>
      </c>
      <c r="BP617" s="6" t="str">
        <f>IF($W617=BP$4,MAX(BP$1:BP616)+1,"")</f>
        <v/>
      </c>
      <c r="BQ617" s="6" t="str">
        <f>IF($W617=BQ$4,MAX(BQ$1:BQ616)+1,"")</f>
        <v/>
      </c>
      <c r="BR617" s="6" t="str">
        <f>IF($W617=BR$4,MAX(BR$1:BR616)+1,"")</f>
        <v/>
      </c>
      <c r="BS617" s="6" t="str">
        <f>IF($W617=BS$4,MAX(BS$1:BS616)+1,"")</f>
        <v/>
      </c>
      <c r="BT617" s="6" t="str">
        <f>IF($W617=BT$4,MAX(BT$1:BT616)+1,"")</f>
        <v/>
      </c>
      <c r="BU617" s="6" t="str">
        <f>IF($W617=BU$4,MAX(BU$1:BU616)+1,"")</f>
        <v/>
      </c>
      <c r="BV617" s="6" t="str">
        <f>IF($W617=BV$4,MAX(BV$1:BV616)+1,"")</f>
        <v/>
      </c>
      <c r="BW617" s="6" t="str">
        <f>IF($W617=BW$4,MAX(BW$1:BW616)+1,"")</f>
        <v/>
      </c>
      <c r="BX617" s="6" t="str">
        <f>IF($W617=BX$4,MAX(BX$1:BX616)+1,"")</f>
        <v/>
      </c>
      <c r="BY617" s="6" t="str">
        <f>IF($W617=BY$4,MAX(BY$1:BY616)+1,"")</f>
        <v/>
      </c>
      <c r="BZ617" s="6" t="str">
        <f>IF($W617=BZ$4,MAX(BZ$1:BZ616)+1,"")</f>
        <v/>
      </c>
      <c r="CA617" s="6" t="str">
        <f>IF($W617=CA$4,MAX(CA$1:CA616)+1,"")</f>
        <v/>
      </c>
      <c r="CB617" s="6" t="str">
        <f>IF($W617=CB$4,MAX(CB$1:CB616)+1,"")</f>
        <v/>
      </c>
      <c r="CC617" s="6">
        <f>IF($W617=CC$4,MAX(CC$1:CC616)+1,"")</f>
        <v>2</v>
      </c>
      <c r="CD617" s="6" t="str">
        <f>IF($W617=CD$4,MAX(CD$1:CD616)+1,"")</f>
        <v/>
      </c>
      <c r="CE617" s="6" t="str">
        <f>IF($W617=CE$4,MAX(CE$1:CE616)+1,"")</f>
        <v/>
      </c>
      <c r="CF617" s="6" t="str">
        <f>IF($W617=CF$4,MAX(CF$1:CF616)+1,"")</f>
        <v/>
      </c>
      <c r="CG617" s="6" t="str">
        <f>IF($W617=CG$4,MAX(CG$1:CG616)+1,"")</f>
        <v/>
      </c>
      <c r="CH617" s="6" t="str">
        <f>IF($W617=CH$4,MAX(CH$1:CH616)+1,"")</f>
        <v/>
      </c>
      <c r="CI617" s="6" t="str">
        <f>IF($W617=CI$4,MAX(CI$1:CI616)+1,"")</f>
        <v/>
      </c>
      <c r="CJ617" s="6" t="str">
        <f>IF($W617=CJ$4,MAX(CJ$1:CJ616)+1,"")</f>
        <v/>
      </c>
      <c r="CK617" s="6" t="str">
        <f>IF($W617=CK$4,MAX(CK$1:CK616)+1,"")</f>
        <v/>
      </c>
      <c r="CL617" s="6" t="str">
        <f>IF($W617=CL$4,MAX(CL$1:CL616)+1,"")</f>
        <v/>
      </c>
      <c r="CM617" s="6" t="str">
        <f>IF($W617=CM$4,MAX(CM$1:CM616)+1,"")</f>
        <v/>
      </c>
      <c r="CN617" s="6" t="str">
        <f>IF($W617=CN$4,MAX(CN$1:CN616)+1,"")</f>
        <v/>
      </c>
      <c r="CO617" s="6" t="str">
        <f>IF($W617=CO$4,MAX(CO$1:CO616)+1,"")</f>
        <v/>
      </c>
      <c r="CP617" s="6" t="str">
        <f>IF($W617=CP$4,MAX(CP$1:CP616)+1,"")</f>
        <v/>
      </c>
      <c r="CQ617" s="6" t="str">
        <f>IF($W617=CQ$4,MAX(CQ$1:CQ616)+1,"")</f>
        <v/>
      </c>
      <c r="CR617" s="6" t="str">
        <f>IF($W617=CR$4,MAX(CR$1:CR616)+1,"")</f>
        <v/>
      </c>
      <c r="CS617" s="6" t="str">
        <f>IF($W617=CS$4,MAX(CS$1:CS616)+1,"")</f>
        <v/>
      </c>
      <c r="CT617" s="5">
        <f t="shared" si="140"/>
        <v>2</v>
      </c>
      <c r="CU617" s="6" t="str">
        <f t="shared" si="141"/>
        <v>1709700386599</v>
      </c>
      <c r="CV617" s="5" t="str">
        <f t="shared" si="142"/>
        <v>นางสาว</v>
      </c>
      <c r="CW617" s="5" t="str" cm="1">
        <f t="array" ref="CW617">RIGHT(F617,MIN(LEN(SUBSTITUTE(F617,รายชื่อนักเรียนแยกห้อง!$AD$5:$AD$8,""))))</f>
        <v xml:space="preserve">กนกวรรณ </v>
      </c>
      <c r="CX617" s="6" t="str">
        <f t="shared" si="143"/>
        <v/>
      </c>
      <c r="CY617" s="6">
        <f t="shared" si="144"/>
        <v>0</v>
      </c>
      <c r="CZ617" s="5" t="str">
        <f t="shared" si="145"/>
        <v>มัธยมศึกษาปีที่ 5/1-</v>
      </c>
      <c r="DA617" s="5" t="str">
        <f t="shared" si="146"/>
        <v>มัธยมศึกษาปีที่ 5/1-0</v>
      </c>
      <c r="DB617" s="5" t="s">
        <v>2936</v>
      </c>
      <c r="DC617" s="6" t="str">
        <f>IF(DB617="วิทย์-คณิต (เตรียมวิศวะ)",MAX($DC$1:DC616)+1,"")</f>
        <v/>
      </c>
      <c r="DD617" s="6">
        <f>IF(DB617="วิทย์-คณิต (วิทยาศาสตร์สุขภาพ)",MAX($DD$1:DD616)+1,"")</f>
        <v>29</v>
      </c>
      <c r="DE617" s="6" t="str">
        <f>IF(DB617="ศิลป์การจัดการธุรกิจการค้าสมัยใหม่",MAX($DE$1:DE616)+1,"")</f>
        <v/>
      </c>
      <c r="DF617" s="6" t="str">
        <f>IF(DB617="ศิลป์ภาษาจีนเพื่อธุรกิจ 4.0",MAX($DF$1:DF616)+1,"")</f>
        <v/>
      </c>
      <c r="DG617" s="6" t="str">
        <f>IF(DB617="ศิลป์ภาษาอังกฤษเพื่อการสื่อสารธุรกิจ",MAX($DG$1:DG616)+1,"")</f>
        <v/>
      </c>
      <c r="DH617" s="6" t="str">
        <f>IF(DB617="นวัตกรรมการจัดการเกษตร",MAX($DH$1:DH616)+1,"")</f>
        <v/>
      </c>
      <c r="DI617" s="5">
        <f t="shared" si="147"/>
        <v>29</v>
      </c>
      <c r="DJ617" s="5" t="str">
        <f t="shared" si="148"/>
        <v>มัธยมศึกษาปีที่ 5/1-15</v>
      </c>
      <c r="DK617" s="5" t="str">
        <f t="shared" si="149"/>
        <v>วิทย์-คณิต (วิทยาศาสตร์สุขภาพ)-29</v>
      </c>
      <c r="DL617" s="5" t="str">
        <f t="shared" si="150"/>
        <v>มัธยมศึกษาปีที่ 5</v>
      </c>
    </row>
    <row r="618" spans="1:116">
      <c r="A618" s="5" t="str">
        <f t="shared" si="136"/>
        <v>มัธยมศึกษาปีที่ 5/1-16</v>
      </c>
      <c r="B618" s="5" t="str">
        <f t="shared" si="137"/>
        <v>ช68504-3</v>
      </c>
      <c r="C618" s="5" t="str">
        <f t="shared" si="138"/>
        <v>วิทย์-คณิต (วิทยาศาสตร์สุขภาพ)-30</v>
      </c>
      <c r="D618" s="8">
        <v>16</v>
      </c>
      <c r="E618" s="9" t="s">
        <v>285</v>
      </c>
      <c r="F618" s="3" t="s">
        <v>286</v>
      </c>
      <c r="G618" s="3" t="s">
        <v>287</v>
      </c>
      <c r="H618" s="11">
        <v>1</v>
      </c>
      <c r="I618" s="11">
        <v>1</v>
      </c>
      <c r="J618" s="11">
        <v>1</v>
      </c>
      <c r="K618" s="11">
        <v>9</v>
      </c>
      <c r="L618" s="11">
        <v>5</v>
      </c>
      <c r="M618" s="11">
        <v>0</v>
      </c>
      <c r="N618" s="11">
        <v>1</v>
      </c>
      <c r="O618" s="11">
        <v>1</v>
      </c>
      <c r="P618" s="11">
        <v>0</v>
      </c>
      <c r="Q618" s="11">
        <v>3</v>
      </c>
      <c r="R618" s="11">
        <v>6</v>
      </c>
      <c r="S618" s="11">
        <v>0</v>
      </c>
      <c r="T618" s="11">
        <v>6</v>
      </c>
      <c r="U618" s="11" t="s">
        <v>420</v>
      </c>
      <c r="W618" s="6" t="str">
        <f>IF(X618="","",IF(X618=รายชื่อชมรม!$B$43,รายชื่อชมรม!$A$43,IF(X618=รายชื่อชมรม!$B$44,รายชื่อชมรม!$A$44,IF(X618=รายชื่อชมรม!$B$45,รายชื่อชมรม!$A$45,IF(X618=รายชื่อชมรม!$B$46,รายชื่อชมรม!$A$46,IF(X618=รายชื่อชมรม!$B$47,รายชื่อชมรม!$A$47,IF(X618=รายชื่อชมรม!$B$48,รายชื่อชมรม!$A$48,IF(X618=รายชื่อชมรม!$B$49,รายชื่อชมรม!$A$49,IF(X618=รายชื่อชมรม!$B$50,รายชื่อชมรม!$A$50,IF(X618=รายชื่อชมรม!$B$51,รายชื่อชมรม!$A$51,IF(X618=รายชื่อชมรม!$B$52,รายชื่อชมรม!$A$52,"-")))))))))))</f>
        <v>ช68504</v>
      </c>
      <c r="X618" s="6" t="s">
        <v>2314</v>
      </c>
      <c r="Y618" s="6" t="str">
        <f>IF(W618=0,"",IF(W618="-","",IF(W618="","",VLOOKUP(W618,รายชื่อชมรม!$A$3:$F$83,3,FALSE))))</f>
        <v>นายชัยวัฒน์  กตัญญตาพงษ์</v>
      </c>
      <c r="Z618" s="6" t="str">
        <f>IF(Y618=$Z$4,MAX(Z$1:$Z617)+1,"")</f>
        <v/>
      </c>
      <c r="AA618" s="6" t="str">
        <f>IF($Y618=AA$4,MAX(AA$1:AA617)+1,"")</f>
        <v/>
      </c>
      <c r="AB618" s="6" t="str">
        <f>IF($Y618=AB$4,MAX(AB$1:AB617)+1,"")</f>
        <v/>
      </c>
      <c r="AC618" s="6" t="str">
        <f>IF($Y618=AC$4,MAX(AC$1:AC617)+1,"")</f>
        <v/>
      </c>
      <c r="AD618" s="6" t="str">
        <f>IF($Y618=AD$4,MAX(AD$1:AD617)+1,"")</f>
        <v/>
      </c>
      <c r="AE618" s="6" t="str">
        <f>IF($Y618=AE$4,MAX(AE$1:AE617)+1,"")</f>
        <v/>
      </c>
      <c r="AF618" s="6" t="str">
        <f>IF($Y618=AF$4,MAX(AF$1:AF617)+1,"")</f>
        <v/>
      </c>
      <c r="AG618" s="6" t="str">
        <f>IF($Y618=AG$4,MAX(AG$1:AG617)+1,"")</f>
        <v/>
      </c>
      <c r="AH618" s="6" t="str">
        <f>IF($Y618=AH$4,MAX(AH$1:AH617)+1,"")</f>
        <v/>
      </c>
      <c r="AI618" s="5">
        <f t="shared" si="139"/>
        <v>0</v>
      </c>
      <c r="AK618" s="6" t="str">
        <f>IF($W618=AK$4,MAX(AK$1:AK617)+1,"")</f>
        <v/>
      </c>
      <c r="AL618" s="6" t="str">
        <f>IF($W618=AL$4,MAX(AL$1:AL617)+1,"")</f>
        <v/>
      </c>
      <c r="AM618" s="6" t="str">
        <f>IF($W618=AM$4,MAX(AM$1:AM617)+1,"")</f>
        <v/>
      </c>
      <c r="AN618" s="6" t="str">
        <f>IF($W618=AN$4,MAX(AN$1:AN617)+1,"")</f>
        <v/>
      </c>
      <c r="AO618" s="6" t="str">
        <f>IF($W618=AO$4,MAX(AO$1:AO617)+1,"")</f>
        <v/>
      </c>
      <c r="AP618" s="6" t="str">
        <f>IF($W618=AP$4,MAX(AP$1:AP617)+1,"")</f>
        <v/>
      </c>
      <c r="AQ618" s="6" t="str">
        <f>IF($W618=AQ$4,MAX(AQ$1:AQ617)+1,"")</f>
        <v/>
      </c>
      <c r="AR618" s="6" t="str">
        <f>IF($W618=AR$4,MAX(AR$1:AR617)+1,"")</f>
        <v/>
      </c>
      <c r="AS618" s="6" t="str">
        <f>IF($W618=AS$4,MAX(AS$1:AS617)+1,"")</f>
        <v/>
      </c>
      <c r="AT618" s="6" t="str">
        <f>IF($W618=AT$4,MAX(AT$1:AT617)+1,"")</f>
        <v/>
      </c>
      <c r="AU618" s="6" t="str">
        <f>IF($W618=AU$4,MAX(AU$1:AU617)+1,"")</f>
        <v/>
      </c>
      <c r="AV618" s="6" t="str">
        <f>IF($W618=AV$4,MAX(AV$1:AV617)+1,"")</f>
        <v/>
      </c>
      <c r="AW618" s="6" t="str">
        <f>IF($W618=AW$4,MAX(AW$1:AW617)+1,"")</f>
        <v/>
      </c>
      <c r="AX618" s="6" t="str">
        <f>IF($W618=AX$4,MAX(AX$1:AX617)+1,"")</f>
        <v/>
      </c>
      <c r="AY618" s="6" t="str">
        <f>IF($W618=AY$4,MAX(AY$1:AY617)+1,"")</f>
        <v/>
      </c>
      <c r="AZ618" s="6" t="str">
        <f>IF($W618=AZ$4,MAX(AZ$1:AZ617)+1,"")</f>
        <v/>
      </c>
      <c r="BA618" s="6" t="str">
        <f>IF($W618=BA$4,MAX(BA$1:BA617)+1,"")</f>
        <v/>
      </c>
      <c r="BB618" s="6" t="str">
        <f>IF($W618=BB$4,MAX(BB$1:BB617)+1,"")</f>
        <v/>
      </c>
      <c r="BC618" s="6" t="str">
        <f>IF($W618=BC$4,MAX(BC$1:BC617)+1,"")</f>
        <v/>
      </c>
      <c r="BD618" s="6" t="str">
        <f>IF($W618=BD$4,MAX(BD$1:BD617)+1,"")</f>
        <v/>
      </c>
      <c r="BE618" s="6" t="str">
        <f>IF($W618=BE$4,MAX(BE$1:BE617)+1,"")</f>
        <v/>
      </c>
      <c r="BF618" s="6" t="str">
        <f>IF($W618=BF$4,MAX(BF$1:BF617)+1,"")</f>
        <v/>
      </c>
      <c r="BG618" s="6" t="str">
        <f>IF($W618=BG$4,MAX(BG$1:BG617)+1,"")</f>
        <v/>
      </c>
      <c r="BH618" s="6" t="str">
        <f>IF($W618=BH$4,MAX(BH$1:BH617)+1,"")</f>
        <v/>
      </c>
      <c r="BI618" s="6" t="str">
        <f>IF($W618=BI$4,MAX(BI$1:BI617)+1,"")</f>
        <v/>
      </c>
      <c r="BJ618" s="6" t="str">
        <f>IF($W618=BJ$4,MAX(BJ$1:BJ617)+1,"")</f>
        <v/>
      </c>
      <c r="BK618" s="6" t="str">
        <f>IF($W618=BK$4,MAX(BK$1:BK617)+1,"")</f>
        <v/>
      </c>
      <c r="BL618" s="6" t="str">
        <f>IF($W618=BL$4,MAX(BL$1:BL617)+1,"")</f>
        <v/>
      </c>
      <c r="BM618" s="6" t="str">
        <f>IF($W618=BM$4,MAX(BM$1:BM617)+1,"")</f>
        <v/>
      </c>
      <c r="BN618" s="6" t="str">
        <f>IF($W618=BN$4,MAX(BN$1:BN617)+1,"")</f>
        <v/>
      </c>
      <c r="BO618" s="6" t="str">
        <f>IF($W618=BO$4,MAX(BO$1:BO617)+1,"")</f>
        <v/>
      </c>
      <c r="BP618" s="6" t="str">
        <f>IF($W618=BP$4,MAX(BP$1:BP617)+1,"")</f>
        <v/>
      </c>
      <c r="BQ618" s="6" t="str">
        <f>IF($W618=BQ$4,MAX(BQ$1:BQ617)+1,"")</f>
        <v/>
      </c>
      <c r="BR618" s="6" t="str">
        <f>IF($W618=BR$4,MAX(BR$1:BR617)+1,"")</f>
        <v/>
      </c>
      <c r="BS618" s="6" t="str">
        <f>IF($W618=BS$4,MAX(BS$1:BS617)+1,"")</f>
        <v/>
      </c>
      <c r="BT618" s="6" t="str">
        <f>IF($W618=BT$4,MAX(BT$1:BT617)+1,"")</f>
        <v/>
      </c>
      <c r="BU618" s="6" t="str">
        <f>IF($W618=BU$4,MAX(BU$1:BU617)+1,"")</f>
        <v/>
      </c>
      <c r="BV618" s="6" t="str">
        <f>IF($W618=BV$4,MAX(BV$1:BV617)+1,"")</f>
        <v/>
      </c>
      <c r="BW618" s="6" t="str">
        <f>IF($W618=BW$4,MAX(BW$1:BW617)+1,"")</f>
        <v/>
      </c>
      <c r="BX618" s="6" t="str">
        <f>IF($W618=BX$4,MAX(BX$1:BX617)+1,"")</f>
        <v/>
      </c>
      <c r="BY618" s="6" t="str">
        <f>IF($W618=BY$4,MAX(BY$1:BY617)+1,"")</f>
        <v/>
      </c>
      <c r="BZ618" s="6" t="str">
        <f>IF($W618=BZ$4,MAX(BZ$1:BZ617)+1,"")</f>
        <v/>
      </c>
      <c r="CA618" s="6" t="str">
        <f>IF($W618=CA$4,MAX(CA$1:CA617)+1,"")</f>
        <v/>
      </c>
      <c r="CB618" s="6" t="str">
        <f>IF($W618=CB$4,MAX(CB$1:CB617)+1,"")</f>
        <v/>
      </c>
      <c r="CC618" s="6">
        <f>IF($W618=CC$4,MAX(CC$1:CC617)+1,"")</f>
        <v>3</v>
      </c>
      <c r="CD618" s="6" t="str">
        <f>IF($W618=CD$4,MAX(CD$1:CD617)+1,"")</f>
        <v/>
      </c>
      <c r="CE618" s="6" t="str">
        <f>IF($W618=CE$4,MAX(CE$1:CE617)+1,"")</f>
        <v/>
      </c>
      <c r="CF618" s="6" t="str">
        <f>IF($W618=CF$4,MAX(CF$1:CF617)+1,"")</f>
        <v/>
      </c>
      <c r="CG618" s="6" t="str">
        <f>IF($W618=CG$4,MAX(CG$1:CG617)+1,"")</f>
        <v/>
      </c>
      <c r="CH618" s="6" t="str">
        <f>IF($W618=CH$4,MAX(CH$1:CH617)+1,"")</f>
        <v/>
      </c>
      <c r="CI618" s="6" t="str">
        <f>IF($W618=CI$4,MAX(CI$1:CI617)+1,"")</f>
        <v/>
      </c>
      <c r="CJ618" s="6" t="str">
        <f>IF($W618=CJ$4,MAX(CJ$1:CJ617)+1,"")</f>
        <v/>
      </c>
      <c r="CK618" s="6" t="str">
        <f>IF($W618=CK$4,MAX(CK$1:CK617)+1,"")</f>
        <v/>
      </c>
      <c r="CL618" s="6" t="str">
        <f>IF($W618=CL$4,MAX(CL$1:CL617)+1,"")</f>
        <v/>
      </c>
      <c r="CM618" s="6" t="str">
        <f>IF($W618=CM$4,MAX(CM$1:CM617)+1,"")</f>
        <v/>
      </c>
      <c r="CN618" s="6" t="str">
        <f>IF($W618=CN$4,MAX(CN$1:CN617)+1,"")</f>
        <v/>
      </c>
      <c r="CO618" s="6" t="str">
        <f>IF($W618=CO$4,MAX(CO$1:CO617)+1,"")</f>
        <v/>
      </c>
      <c r="CP618" s="6" t="str">
        <f>IF($W618=CP$4,MAX(CP$1:CP617)+1,"")</f>
        <v/>
      </c>
      <c r="CQ618" s="6" t="str">
        <f>IF($W618=CQ$4,MAX(CQ$1:CQ617)+1,"")</f>
        <v/>
      </c>
      <c r="CR618" s="6" t="str">
        <f>IF($W618=CR$4,MAX(CR$1:CR617)+1,"")</f>
        <v/>
      </c>
      <c r="CS618" s="6" t="str">
        <f>IF($W618=CS$4,MAX(CS$1:CS617)+1,"")</f>
        <v/>
      </c>
      <c r="CT618" s="5">
        <f t="shared" si="140"/>
        <v>3</v>
      </c>
      <c r="CU618" s="6" t="str">
        <f t="shared" si="141"/>
        <v>1119501103606</v>
      </c>
      <c r="CV618" s="5" t="str">
        <f t="shared" si="142"/>
        <v>นางสาว</v>
      </c>
      <c r="CW618" s="5" t="str" cm="1">
        <f t="array" ref="CW618">RIGHT(F618,MIN(LEN(SUBSTITUTE(F618,รายชื่อนักเรียนแยกห้อง!$AD$5:$AD$8,""))))</f>
        <v>เวธกา</v>
      </c>
      <c r="CX618" s="6" t="str">
        <f t="shared" si="143"/>
        <v/>
      </c>
      <c r="CY618" s="6">
        <f t="shared" si="144"/>
        <v>0</v>
      </c>
      <c r="CZ618" s="5" t="str">
        <f t="shared" si="145"/>
        <v>มัธยมศึกษาปีที่ 5/1-</v>
      </c>
      <c r="DA618" s="5" t="str">
        <f t="shared" si="146"/>
        <v>มัธยมศึกษาปีที่ 5/1-0</v>
      </c>
      <c r="DB618" s="5" t="s">
        <v>2936</v>
      </c>
      <c r="DC618" s="6" t="str">
        <f>IF(DB618="วิทย์-คณิต (เตรียมวิศวะ)",MAX($DC$1:DC617)+1,"")</f>
        <v/>
      </c>
      <c r="DD618" s="6">
        <f>IF(DB618="วิทย์-คณิต (วิทยาศาสตร์สุขภาพ)",MAX($DD$1:DD617)+1,"")</f>
        <v>30</v>
      </c>
      <c r="DE618" s="6" t="str">
        <f>IF(DB618="ศิลป์การจัดการธุรกิจการค้าสมัยใหม่",MAX($DE$1:DE617)+1,"")</f>
        <v/>
      </c>
      <c r="DF618" s="6" t="str">
        <f>IF(DB618="ศิลป์ภาษาจีนเพื่อธุรกิจ 4.0",MAX($DF$1:DF617)+1,"")</f>
        <v/>
      </c>
      <c r="DG618" s="6" t="str">
        <f>IF(DB618="ศิลป์ภาษาอังกฤษเพื่อการสื่อสารธุรกิจ",MAX($DG$1:DG617)+1,"")</f>
        <v/>
      </c>
      <c r="DH618" s="6" t="str">
        <f>IF(DB618="นวัตกรรมการจัดการเกษตร",MAX($DH$1:DH617)+1,"")</f>
        <v/>
      </c>
      <c r="DI618" s="5">
        <f t="shared" si="147"/>
        <v>30</v>
      </c>
      <c r="DJ618" s="5" t="str">
        <f t="shared" si="148"/>
        <v>มัธยมศึกษาปีที่ 5/1-16</v>
      </c>
      <c r="DK618" s="5" t="str">
        <f t="shared" si="149"/>
        <v>วิทย์-คณิต (วิทยาศาสตร์สุขภาพ)-30</v>
      </c>
      <c r="DL618" s="5" t="str">
        <f t="shared" si="150"/>
        <v>มัธยมศึกษาปีที่ 5</v>
      </c>
    </row>
    <row r="619" spans="1:116">
      <c r="A619" s="5" t="str">
        <f t="shared" si="136"/>
        <v>มัธยมศึกษาปีที่ 5/1-17</v>
      </c>
      <c r="B619" s="5" t="str">
        <f t="shared" si="137"/>
        <v>ช68506-3</v>
      </c>
      <c r="C619" s="5" t="str">
        <f t="shared" si="138"/>
        <v>วิทย์-คณิต (วิทยาศาสตร์สุขภาพ)-31</v>
      </c>
      <c r="D619" s="8">
        <v>17</v>
      </c>
      <c r="E619" s="9" t="s">
        <v>291</v>
      </c>
      <c r="F619" s="3" t="s">
        <v>292</v>
      </c>
      <c r="G619" s="3" t="s">
        <v>2264</v>
      </c>
      <c r="H619" s="11">
        <v>1</v>
      </c>
      <c r="I619" s="11">
        <v>7</v>
      </c>
      <c r="J619" s="11">
        <v>0</v>
      </c>
      <c r="K619" s="11">
        <v>9</v>
      </c>
      <c r="L619" s="11">
        <v>9</v>
      </c>
      <c r="M619" s="11">
        <v>0</v>
      </c>
      <c r="N619" s="11">
        <v>1</v>
      </c>
      <c r="O619" s="11">
        <v>7</v>
      </c>
      <c r="P619" s="11">
        <v>6</v>
      </c>
      <c r="Q619" s="11">
        <v>5</v>
      </c>
      <c r="R619" s="11">
        <v>9</v>
      </c>
      <c r="S619" s="11">
        <v>6</v>
      </c>
      <c r="T619" s="11">
        <v>1</v>
      </c>
      <c r="U619" s="11" t="s">
        <v>420</v>
      </c>
      <c r="W619" s="6" t="str">
        <f>IF(X619="","",IF(X619=รายชื่อชมรม!$B$43,รายชื่อชมรม!$A$43,IF(X619=รายชื่อชมรม!$B$44,รายชื่อชมรม!$A$44,IF(X619=รายชื่อชมรม!$B$45,รายชื่อชมรม!$A$45,IF(X619=รายชื่อชมรม!$B$46,รายชื่อชมรม!$A$46,IF(X619=รายชื่อชมรม!$B$47,รายชื่อชมรม!$A$47,IF(X619=รายชื่อชมรม!$B$48,รายชื่อชมรม!$A$48,IF(X619=รายชื่อชมรม!$B$49,รายชื่อชมรม!$A$49,IF(X619=รายชื่อชมรม!$B$50,รายชื่อชมรม!$A$50,IF(X619=รายชื่อชมรม!$B$51,รายชื่อชมรม!$A$51,IF(X619=รายชื่อชมรม!$B$52,รายชื่อชมรม!$A$52,"-")))))))))))</f>
        <v>ช68506</v>
      </c>
      <c r="X619" s="6" t="s">
        <v>2331</v>
      </c>
      <c r="Y619" s="6" t="str">
        <f>IF(W619=0,"",IF(W619="-","",IF(W619="","",VLOOKUP(W619,รายชื่อชมรม!$A$3:$F$83,3,FALSE))))</f>
        <v>นายณัฐกฤตา  โต้เคีย</v>
      </c>
      <c r="Z619" s="6" t="str">
        <f>IF(Y619=$Z$4,MAX(Z$1:$Z618)+1,"")</f>
        <v/>
      </c>
      <c r="AA619" s="6" t="str">
        <f>IF($Y619=AA$4,MAX(AA$1:AA618)+1,"")</f>
        <v/>
      </c>
      <c r="AB619" s="6" t="str">
        <f>IF($Y619=AB$4,MAX(AB$1:AB618)+1,"")</f>
        <v/>
      </c>
      <c r="AC619" s="6" t="str">
        <f>IF($Y619=AC$4,MAX(AC$1:AC618)+1,"")</f>
        <v/>
      </c>
      <c r="AD619" s="6" t="str">
        <f>IF($Y619=AD$4,MAX(AD$1:AD618)+1,"")</f>
        <v/>
      </c>
      <c r="AE619" s="6" t="str">
        <f>IF($Y619=AE$4,MAX(AE$1:AE618)+1,"")</f>
        <v/>
      </c>
      <c r="AF619" s="6" t="str">
        <f>IF($Y619=AF$4,MAX(AF$1:AF618)+1,"")</f>
        <v/>
      </c>
      <c r="AG619" s="6" t="str">
        <f>IF($Y619=AG$4,MAX(AG$1:AG618)+1,"")</f>
        <v/>
      </c>
      <c r="AH619" s="6" t="str">
        <f>IF($Y619=AH$4,MAX(AH$1:AH618)+1,"")</f>
        <v/>
      </c>
      <c r="AI619" s="5">
        <f t="shared" si="139"/>
        <v>0</v>
      </c>
      <c r="AK619" s="6" t="str">
        <f>IF($W619=AK$4,MAX(AK$1:AK618)+1,"")</f>
        <v/>
      </c>
      <c r="AL619" s="6" t="str">
        <f>IF($W619=AL$4,MAX(AL$1:AL618)+1,"")</f>
        <v/>
      </c>
      <c r="AM619" s="6" t="str">
        <f>IF($W619=AM$4,MAX(AM$1:AM618)+1,"")</f>
        <v/>
      </c>
      <c r="AN619" s="6" t="str">
        <f>IF($W619=AN$4,MAX(AN$1:AN618)+1,"")</f>
        <v/>
      </c>
      <c r="AO619" s="6" t="str">
        <f>IF($W619=AO$4,MAX(AO$1:AO618)+1,"")</f>
        <v/>
      </c>
      <c r="AP619" s="6" t="str">
        <f>IF($W619=AP$4,MAX(AP$1:AP618)+1,"")</f>
        <v/>
      </c>
      <c r="AQ619" s="6" t="str">
        <f>IF($W619=AQ$4,MAX(AQ$1:AQ618)+1,"")</f>
        <v/>
      </c>
      <c r="AR619" s="6" t="str">
        <f>IF($W619=AR$4,MAX(AR$1:AR618)+1,"")</f>
        <v/>
      </c>
      <c r="AS619" s="6" t="str">
        <f>IF($W619=AS$4,MAX(AS$1:AS618)+1,"")</f>
        <v/>
      </c>
      <c r="AT619" s="6" t="str">
        <f>IF($W619=AT$4,MAX(AT$1:AT618)+1,"")</f>
        <v/>
      </c>
      <c r="AU619" s="6" t="str">
        <f>IF($W619=AU$4,MAX(AU$1:AU618)+1,"")</f>
        <v/>
      </c>
      <c r="AV619" s="6" t="str">
        <f>IF($W619=AV$4,MAX(AV$1:AV618)+1,"")</f>
        <v/>
      </c>
      <c r="AW619" s="6" t="str">
        <f>IF($W619=AW$4,MAX(AW$1:AW618)+1,"")</f>
        <v/>
      </c>
      <c r="AX619" s="6" t="str">
        <f>IF($W619=AX$4,MAX(AX$1:AX618)+1,"")</f>
        <v/>
      </c>
      <c r="AY619" s="6" t="str">
        <f>IF($W619=AY$4,MAX(AY$1:AY618)+1,"")</f>
        <v/>
      </c>
      <c r="AZ619" s="6" t="str">
        <f>IF($W619=AZ$4,MAX(AZ$1:AZ618)+1,"")</f>
        <v/>
      </c>
      <c r="BA619" s="6" t="str">
        <f>IF($W619=BA$4,MAX(BA$1:BA618)+1,"")</f>
        <v/>
      </c>
      <c r="BB619" s="6" t="str">
        <f>IF($W619=BB$4,MAX(BB$1:BB618)+1,"")</f>
        <v/>
      </c>
      <c r="BC619" s="6" t="str">
        <f>IF($W619=BC$4,MAX(BC$1:BC618)+1,"")</f>
        <v/>
      </c>
      <c r="BD619" s="6" t="str">
        <f>IF($W619=BD$4,MAX(BD$1:BD618)+1,"")</f>
        <v/>
      </c>
      <c r="BE619" s="6" t="str">
        <f>IF($W619=BE$4,MAX(BE$1:BE618)+1,"")</f>
        <v/>
      </c>
      <c r="BF619" s="6" t="str">
        <f>IF($W619=BF$4,MAX(BF$1:BF618)+1,"")</f>
        <v/>
      </c>
      <c r="BG619" s="6" t="str">
        <f>IF($W619=BG$4,MAX(BG$1:BG618)+1,"")</f>
        <v/>
      </c>
      <c r="BH619" s="6" t="str">
        <f>IF($W619=BH$4,MAX(BH$1:BH618)+1,"")</f>
        <v/>
      </c>
      <c r="BI619" s="6" t="str">
        <f>IF($W619=BI$4,MAX(BI$1:BI618)+1,"")</f>
        <v/>
      </c>
      <c r="BJ619" s="6" t="str">
        <f>IF($W619=BJ$4,MAX(BJ$1:BJ618)+1,"")</f>
        <v/>
      </c>
      <c r="BK619" s="6" t="str">
        <f>IF($W619=BK$4,MAX(BK$1:BK618)+1,"")</f>
        <v/>
      </c>
      <c r="BL619" s="6" t="str">
        <f>IF($W619=BL$4,MAX(BL$1:BL618)+1,"")</f>
        <v/>
      </c>
      <c r="BM619" s="6" t="str">
        <f>IF($W619=BM$4,MAX(BM$1:BM618)+1,"")</f>
        <v/>
      </c>
      <c r="BN619" s="6" t="str">
        <f>IF($W619=BN$4,MAX(BN$1:BN618)+1,"")</f>
        <v/>
      </c>
      <c r="BO619" s="6" t="str">
        <f>IF($W619=BO$4,MAX(BO$1:BO618)+1,"")</f>
        <v/>
      </c>
      <c r="BP619" s="6" t="str">
        <f>IF($W619=BP$4,MAX(BP$1:BP618)+1,"")</f>
        <v/>
      </c>
      <c r="BQ619" s="6" t="str">
        <f>IF($W619=BQ$4,MAX(BQ$1:BQ618)+1,"")</f>
        <v/>
      </c>
      <c r="BR619" s="6" t="str">
        <f>IF($W619=BR$4,MAX(BR$1:BR618)+1,"")</f>
        <v/>
      </c>
      <c r="BS619" s="6" t="str">
        <f>IF($W619=BS$4,MAX(BS$1:BS618)+1,"")</f>
        <v/>
      </c>
      <c r="BT619" s="6" t="str">
        <f>IF($W619=BT$4,MAX(BT$1:BT618)+1,"")</f>
        <v/>
      </c>
      <c r="BU619" s="6" t="str">
        <f>IF($W619=BU$4,MAX(BU$1:BU618)+1,"")</f>
        <v/>
      </c>
      <c r="BV619" s="6" t="str">
        <f>IF($W619=BV$4,MAX(BV$1:BV618)+1,"")</f>
        <v/>
      </c>
      <c r="BW619" s="6" t="str">
        <f>IF($W619=BW$4,MAX(BW$1:BW618)+1,"")</f>
        <v/>
      </c>
      <c r="BX619" s="6" t="str">
        <f>IF($W619=BX$4,MAX(BX$1:BX618)+1,"")</f>
        <v/>
      </c>
      <c r="BY619" s="6" t="str">
        <f>IF($W619=BY$4,MAX(BY$1:BY618)+1,"")</f>
        <v/>
      </c>
      <c r="BZ619" s="6" t="str">
        <f>IF($W619=BZ$4,MAX(BZ$1:BZ618)+1,"")</f>
        <v/>
      </c>
      <c r="CA619" s="6" t="str">
        <f>IF($W619=CA$4,MAX(CA$1:CA618)+1,"")</f>
        <v/>
      </c>
      <c r="CB619" s="6" t="str">
        <f>IF($W619=CB$4,MAX(CB$1:CB618)+1,"")</f>
        <v/>
      </c>
      <c r="CC619" s="6" t="str">
        <f>IF($W619=CC$4,MAX(CC$1:CC618)+1,"")</f>
        <v/>
      </c>
      <c r="CD619" s="6" t="str">
        <f>IF($W619=CD$4,MAX(CD$1:CD618)+1,"")</f>
        <v/>
      </c>
      <c r="CE619" s="6">
        <f>IF($W619=CE$4,MAX(CE$1:CE618)+1,"")</f>
        <v>3</v>
      </c>
      <c r="CF619" s="6" t="str">
        <f>IF($W619=CF$4,MAX(CF$1:CF618)+1,"")</f>
        <v/>
      </c>
      <c r="CG619" s="6" t="str">
        <f>IF($W619=CG$4,MAX(CG$1:CG618)+1,"")</f>
        <v/>
      </c>
      <c r="CH619" s="6" t="str">
        <f>IF($W619=CH$4,MAX(CH$1:CH618)+1,"")</f>
        <v/>
      </c>
      <c r="CI619" s="6" t="str">
        <f>IF($W619=CI$4,MAX(CI$1:CI618)+1,"")</f>
        <v/>
      </c>
      <c r="CJ619" s="6" t="str">
        <f>IF($W619=CJ$4,MAX(CJ$1:CJ618)+1,"")</f>
        <v/>
      </c>
      <c r="CK619" s="6" t="str">
        <f>IF($W619=CK$4,MAX(CK$1:CK618)+1,"")</f>
        <v/>
      </c>
      <c r="CL619" s="6" t="str">
        <f>IF($W619=CL$4,MAX(CL$1:CL618)+1,"")</f>
        <v/>
      </c>
      <c r="CM619" s="6" t="str">
        <f>IF($W619=CM$4,MAX(CM$1:CM618)+1,"")</f>
        <v/>
      </c>
      <c r="CN619" s="6" t="str">
        <f>IF($W619=CN$4,MAX(CN$1:CN618)+1,"")</f>
        <v/>
      </c>
      <c r="CO619" s="6" t="str">
        <f>IF($W619=CO$4,MAX(CO$1:CO618)+1,"")</f>
        <v/>
      </c>
      <c r="CP619" s="6" t="str">
        <f>IF($W619=CP$4,MAX(CP$1:CP618)+1,"")</f>
        <v/>
      </c>
      <c r="CQ619" s="6" t="str">
        <f>IF($W619=CQ$4,MAX(CQ$1:CQ618)+1,"")</f>
        <v/>
      </c>
      <c r="CR619" s="6" t="str">
        <f>IF($W619=CR$4,MAX(CR$1:CR618)+1,"")</f>
        <v/>
      </c>
      <c r="CS619" s="6" t="str">
        <f>IF($W619=CS$4,MAX(CS$1:CS618)+1,"")</f>
        <v/>
      </c>
      <c r="CT619" s="5">
        <f t="shared" si="140"/>
        <v>3</v>
      </c>
      <c r="CU619" s="6" t="str">
        <f t="shared" si="141"/>
        <v>1709901765961</v>
      </c>
      <c r="CV619" s="5" t="str">
        <f t="shared" si="142"/>
        <v>นางสาว</v>
      </c>
      <c r="CW619" s="5" t="str" cm="1">
        <f t="array" ref="CW619">RIGHT(F619,MIN(LEN(SUBSTITUTE(F619,รายชื่อนักเรียนแยกห้อง!$AD$5:$AD$8,""))))</f>
        <v>สุพรรณี</v>
      </c>
      <c r="CX619" s="6" t="str">
        <f t="shared" si="143"/>
        <v/>
      </c>
      <c r="CY619" s="6">
        <f t="shared" si="144"/>
        <v>0</v>
      </c>
      <c r="CZ619" s="5" t="str">
        <f t="shared" si="145"/>
        <v>มัธยมศึกษาปีที่ 5/1-</v>
      </c>
      <c r="DA619" s="5" t="str">
        <f t="shared" si="146"/>
        <v>มัธยมศึกษาปีที่ 5/1-0</v>
      </c>
      <c r="DB619" s="5" t="s">
        <v>2936</v>
      </c>
      <c r="DC619" s="6" t="str">
        <f>IF(DB619="วิทย์-คณิต (เตรียมวิศวะ)",MAX($DC$1:DC618)+1,"")</f>
        <v/>
      </c>
      <c r="DD619" s="6">
        <f>IF(DB619="วิทย์-คณิต (วิทยาศาสตร์สุขภาพ)",MAX($DD$1:DD618)+1,"")</f>
        <v>31</v>
      </c>
      <c r="DE619" s="6" t="str">
        <f>IF(DB619="ศิลป์การจัดการธุรกิจการค้าสมัยใหม่",MAX($DE$1:DE618)+1,"")</f>
        <v/>
      </c>
      <c r="DF619" s="6" t="str">
        <f>IF(DB619="ศิลป์ภาษาจีนเพื่อธุรกิจ 4.0",MAX($DF$1:DF618)+1,"")</f>
        <v/>
      </c>
      <c r="DG619" s="6" t="str">
        <f>IF(DB619="ศิลป์ภาษาอังกฤษเพื่อการสื่อสารธุรกิจ",MAX($DG$1:DG618)+1,"")</f>
        <v/>
      </c>
      <c r="DH619" s="6" t="str">
        <f>IF(DB619="นวัตกรรมการจัดการเกษตร",MAX($DH$1:DH618)+1,"")</f>
        <v/>
      </c>
      <c r="DI619" s="5">
        <f t="shared" si="147"/>
        <v>31</v>
      </c>
      <c r="DJ619" s="5" t="str">
        <f t="shared" si="148"/>
        <v>มัธยมศึกษาปีที่ 5/1-17</v>
      </c>
      <c r="DK619" s="5" t="str">
        <f t="shared" si="149"/>
        <v>วิทย์-คณิต (วิทยาศาสตร์สุขภาพ)-31</v>
      </c>
      <c r="DL619" s="5" t="str">
        <f t="shared" si="150"/>
        <v>มัธยมศึกษาปีที่ 5</v>
      </c>
    </row>
    <row r="620" spans="1:116">
      <c r="A620" s="5" t="str">
        <f t="shared" si="136"/>
        <v>มัธยมศึกษาปีที่ 5/1-18</v>
      </c>
      <c r="B620" s="5" t="str">
        <f t="shared" si="137"/>
        <v>ช68506-4</v>
      </c>
      <c r="C620" s="5" t="str">
        <f t="shared" si="138"/>
        <v>วิทย์-คณิต (วิทยาศาสตร์สุขภาพ)-32</v>
      </c>
      <c r="D620" s="8">
        <v>18</v>
      </c>
      <c r="E620" s="9" t="s">
        <v>293</v>
      </c>
      <c r="F620" s="3" t="s">
        <v>2265</v>
      </c>
      <c r="G620" s="3" t="s">
        <v>294</v>
      </c>
      <c r="H620" s="11">
        <v>1</v>
      </c>
      <c r="I620" s="11">
        <v>7</v>
      </c>
      <c r="J620" s="11">
        <v>0</v>
      </c>
      <c r="K620" s="11">
        <v>9</v>
      </c>
      <c r="L620" s="11">
        <v>9</v>
      </c>
      <c r="M620" s="11">
        <v>0</v>
      </c>
      <c r="N620" s="11">
        <v>1</v>
      </c>
      <c r="O620" s="11">
        <v>7</v>
      </c>
      <c r="P620" s="11">
        <v>5</v>
      </c>
      <c r="Q620" s="11">
        <v>7</v>
      </c>
      <c r="R620" s="11">
        <v>1</v>
      </c>
      <c r="S620" s="11">
        <v>8</v>
      </c>
      <c r="T620" s="11">
        <v>7</v>
      </c>
      <c r="U620" s="11" t="s">
        <v>420</v>
      </c>
      <c r="W620" s="6" t="str">
        <f>IF(X620="","",IF(X620=รายชื่อชมรม!$B$43,รายชื่อชมรม!$A$43,IF(X620=รายชื่อชมรม!$B$44,รายชื่อชมรม!$A$44,IF(X620=รายชื่อชมรม!$B$45,รายชื่อชมรม!$A$45,IF(X620=รายชื่อชมรม!$B$46,รายชื่อชมรม!$A$46,IF(X620=รายชื่อชมรม!$B$47,รายชื่อชมรม!$A$47,IF(X620=รายชื่อชมรม!$B$48,รายชื่อชมรม!$A$48,IF(X620=รายชื่อชมรม!$B$49,รายชื่อชมรม!$A$49,IF(X620=รายชื่อชมรม!$B$50,รายชื่อชมรม!$A$50,IF(X620=รายชื่อชมรม!$B$51,รายชื่อชมรม!$A$51,IF(X620=รายชื่อชมรม!$B$52,รายชื่อชมรม!$A$52,"-")))))))))))</f>
        <v>ช68506</v>
      </c>
      <c r="X620" s="6" t="s">
        <v>2331</v>
      </c>
      <c r="Y620" s="6" t="str">
        <f>IF(W620=0,"",IF(W620="-","",IF(W620="","",VLOOKUP(W620,รายชื่อชมรม!$A$3:$F$83,3,FALSE))))</f>
        <v>นายณัฐกฤตา  โต้เคีย</v>
      </c>
      <c r="Z620" s="6" t="str">
        <f>IF(Y620=$Z$4,MAX(Z$1:$Z619)+1,"")</f>
        <v/>
      </c>
      <c r="AA620" s="6" t="str">
        <f>IF($Y620=AA$4,MAX(AA$1:AA619)+1,"")</f>
        <v/>
      </c>
      <c r="AB620" s="6" t="str">
        <f>IF($Y620=AB$4,MAX(AB$1:AB619)+1,"")</f>
        <v/>
      </c>
      <c r="AC620" s="6" t="str">
        <f>IF($Y620=AC$4,MAX(AC$1:AC619)+1,"")</f>
        <v/>
      </c>
      <c r="AD620" s="6" t="str">
        <f>IF($Y620=AD$4,MAX(AD$1:AD619)+1,"")</f>
        <v/>
      </c>
      <c r="AE620" s="6" t="str">
        <f>IF($Y620=AE$4,MAX(AE$1:AE619)+1,"")</f>
        <v/>
      </c>
      <c r="AF620" s="6" t="str">
        <f>IF($Y620=AF$4,MAX(AF$1:AF619)+1,"")</f>
        <v/>
      </c>
      <c r="AG620" s="6" t="str">
        <f>IF($Y620=AG$4,MAX(AG$1:AG619)+1,"")</f>
        <v/>
      </c>
      <c r="AH620" s="6" t="str">
        <f>IF($Y620=AH$4,MAX(AH$1:AH619)+1,"")</f>
        <v/>
      </c>
      <c r="AI620" s="5">
        <f t="shared" si="139"/>
        <v>0</v>
      </c>
      <c r="AK620" s="6" t="str">
        <f>IF($W620=AK$4,MAX(AK$1:AK619)+1,"")</f>
        <v/>
      </c>
      <c r="AL620" s="6" t="str">
        <f>IF($W620=AL$4,MAX(AL$1:AL619)+1,"")</f>
        <v/>
      </c>
      <c r="AM620" s="6" t="str">
        <f>IF($W620=AM$4,MAX(AM$1:AM619)+1,"")</f>
        <v/>
      </c>
      <c r="AN620" s="6" t="str">
        <f>IF($W620=AN$4,MAX(AN$1:AN619)+1,"")</f>
        <v/>
      </c>
      <c r="AO620" s="6" t="str">
        <f>IF($W620=AO$4,MAX(AO$1:AO619)+1,"")</f>
        <v/>
      </c>
      <c r="AP620" s="6" t="str">
        <f>IF($W620=AP$4,MAX(AP$1:AP619)+1,"")</f>
        <v/>
      </c>
      <c r="AQ620" s="6" t="str">
        <f>IF($W620=AQ$4,MAX(AQ$1:AQ619)+1,"")</f>
        <v/>
      </c>
      <c r="AR620" s="6" t="str">
        <f>IF($W620=AR$4,MAX(AR$1:AR619)+1,"")</f>
        <v/>
      </c>
      <c r="AS620" s="6" t="str">
        <f>IF($W620=AS$4,MAX(AS$1:AS619)+1,"")</f>
        <v/>
      </c>
      <c r="AT620" s="6" t="str">
        <f>IF($W620=AT$4,MAX(AT$1:AT619)+1,"")</f>
        <v/>
      </c>
      <c r="AU620" s="6" t="str">
        <f>IF($W620=AU$4,MAX(AU$1:AU619)+1,"")</f>
        <v/>
      </c>
      <c r="AV620" s="6" t="str">
        <f>IF($W620=AV$4,MAX(AV$1:AV619)+1,"")</f>
        <v/>
      </c>
      <c r="AW620" s="6" t="str">
        <f>IF($W620=AW$4,MAX(AW$1:AW619)+1,"")</f>
        <v/>
      </c>
      <c r="AX620" s="6" t="str">
        <f>IF($W620=AX$4,MAX(AX$1:AX619)+1,"")</f>
        <v/>
      </c>
      <c r="AY620" s="6" t="str">
        <f>IF($W620=AY$4,MAX(AY$1:AY619)+1,"")</f>
        <v/>
      </c>
      <c r="AZ620" s="6" t="str">
        <f>IF($W620=AZ$4,MAX(AZ$1:AZ619)+1,"")</f>
        <v/>
      </c>
      <c r="BA620" s="6" t="str">
        <f>IF($W620=BA$4,MAX(BA$1:BA619)+1,"")</f>
        <v/>
      </c>
      <c r="BB620" s="6" t="str">
        <f>IF($W620=BB$4,MAX(BB$1:BB619)+1,"")</f>
        <v/>
      </c>
      <c r="BC620" s="6" t="str">
        <f>IF($W620=BC$4,MAX(BC$1:BC619)+1,"")</f>
        <v/>
      </c>
      <c r="BD620" s="6" t="str">
        <f>IF($W620=BD$4,MAX(BD$1:BD619)+1,"")</f>
        <v/>
      </c>
      <c r="BE620" s="6" t="str">
        <f>IF($W620=BE$4,MAX(BE$1:BE619)+1,"")</f>
        <v/>
      </c>
      <c r="BF620" s="6" t="str">
        <f>IF($W620=BF$4,MAX(BF$1:BF619)+1,"")</f>
        <v/>
      </c>
      <c r="BG620" s="6" t="str">
        <f>IF($W620=BG$4,MAX(BG$1:BG619)+1,"")</f>
        <v/>
      </c>
      <c r="BH620" s="6" t="str">
        <f>IF($W620=BH$4,MAX(BH$1:BH619)+1,"")</f>
        <v/>
      </c>
      <c r="BI620" s="6" t="str">
        <f>IF($W620=BI$4,MAX(BI$1:BI619)+1,"")</f>
        <v/>
      </c>
      <c r="BJ620" s="6" t="str">
        <f>IF($W620=BJ$4,MAX(BJ$1:BJ619)+1,"")</f>
        <v/>
      </c>
      <c r="BK620" s="6" t="str">
        <f>IF($W620=BK$4,MAX(BK$1:BK619)+1,"")</f>
        <v/>
      </c>
      <c r="BL620" s="6" t="str">
        <f>IF($W620=BL$4,MAX(BL$1:BL619)+1,"")</f>
        <v/>
      </c>
      <c r="BM620" s="6" t="str">
        <f>IF($W620=BM$4,MAX(BM$1:BM619)+1,"")</f>
        <v/>
      </c>
      <c r="BN620" s="6" t="str">
        <f>IF($W620=BN$4,MAX(BN$1:BN619)+1,"")</f>
        <v/>
      </c>
      <c r="BO620" s="6" t="str">
        <f>IF($W620=BO$4,MAX(BO$1:BO619)+1,"")</f>
        <v/>
      </c>
      <c r="BP620" s="6" t="str">
        <f>IF($W620=BP$4,MAX(BP$1:BP619)+1,"")</f>
        <v/>
      </c>
      <c r="BQ620" s="6" t="str">
        <f>IF($W620=BQ$4,MAX(BQ$1:BQ619)+1,"")</f>
        <v/>
      </c>
      <c r="BR620" s="6" t="str">
        <f>IF($W620=BR$4,MAX(BR$1:BR619)+1,"")</f>
        <v/>
      </c>
      <c r="BS620" s="6" t="str">
        <f>IF($W620=BS$4,MAX(BS$1:BS619)+1,"")</f>
        <v/>
      </c>
      <c r="BT620" s="6" t="str">
        <f>IF($W620=BT$4,MAX(BT$1:BT619)+1,"")</f>
        <v/>
      </c>
      <c r="BU620" s="6" t="str">
        <f>IF($W620=BU$4,MAX(BU$1:BU619)+1,"")</f>
        <v/>
      </c>
      <c r="BV620" s="6" t="str">
        <f>IF($W620=BV$4,MAX(BV$1:BV619)+1,"")</f>
        <v/>
      </c>
      <c r="BW620" s="6" t="str">
        <f>IF($W620=BW$4,MAX(BW$1:BW619)+1,"")</f>
        <v/>
      </c>
      <c r="BX620" s="6" t="str">
        <f>IF($W620=BX$4,MAX(BX$1:BX619)+1,"")</f>
        <v/>
      </c>
      <c r="BY620" s="6" t="str">
        <f>IF($W620=BY$4,MAX(BY$1:BY619)+1,"")</f>
        <v/>
      </c>
      <c r="BZ620" s="6" t="str">
        <f>IF($W620=BZ$4,MAX(BZ$1:BZ619)+1,"")</f>
        <v/>
      </c>
      <c r="CA620" s="6" t="str">
        <f>IF($W620=CA$4,MAX(CA$1:CA619)+1,"")</f>
        <v/>
      </c>
      <c r="CB620" s="6" t="str">
        <f>IF($W620=CB$4,MAX(CB$1:CB619)+1,"")</f>
        <v/>
      </c>
      <c r="CC620" s="6" t="str">
        <f>IF($W620=CC$4,MAX(CC$1:CC619)+1,"")</f>
        <v/>
      </c>
      <c r="CD620" s="6" t="str">
        <f>IF($W620=CD$4,MAX(CD$1:CD619)+1,"")</f>
        <v/>
      </c>
      <c r="CE620" s="6">
        <f>IF($W620=CE$4,MAX(CE$1:CE619)+1,"")</f>
        <v>4</v>
      </c>
      <c r="CF620" s="6" t="str">
        <f>IF($W620=CF$4,MAX(CF$1:CF619)+1,"")</f>
        <v/>
      </c>
      <c r="CG620" s="6" t="str">
        <f>IF($W620=CG$4,MAX(CG$1:CG619)+1,"")</f>
        <v/>
      </c>
      <c r="CH620" s="6" t="str">
        <f>IF($W620=CH$4,MAX(CH$1:CH619)+1,"")</f>
        <v/>
      </c>
      <c r="CI620" s="6" t="str">
        <f>IF($W620=CI$4,MAX(CI$1:CI619)+1,"")</f>
        <v/>
      </c>
      <c r="CJ620" s="6" t="str">
        <f>IF($W620=CJ$4,MAX(CJ$1:CJ619)+1,"")</f>
        <v/>
      </c>
      <c r="CK620" s="6" t="str">
        <f>IF($W620=CK$4,MAX(CK$1:CK619)+1,"")</f>
        <v/>
      </c>
      <c r="CL620" s="6" t="str">
        <f>IF($W620=CL$4,MAX(CL$1:CL619)+1,"")</f>
        <v/>
      </c>
      <c r="CM620" s="6" t="str">
        <f>IF($W620=CM$4,MAX(CM$1:CM619)+1,"")</f>
        <v/>
      </c>
      <c r="CN620" s="6" t="str">
        <f>IF($W620=CN$4,MAX(CN$1:CN619)+1,"")</f>
        <v/>
      </c>
      <c r="CO620" s="6" t="str">
        <f>IF($W620=CO$4,MAX(CO$1:CO619)+1,"")</f>
        <v/>
      </c>
      <c r="CP620" s="6" t="str">
        <f>IF($W620=CP$4,MAX(CP$1:CP619)+1,"")</f>
        <v/>
      </c>
      <c r="CQ620" s="6" t="str">
        <f>IF($W620=CQ$4,MAX(CQ$1:CQ619)+1,"")</f>
        <v/>
      </c>
      <c r="CR620" s="6" t="str">
        <f>IF($W620=CR$4,MAX(CR$1:CR619)+1,"")</f>
        <v/>
      </c>
      <c r="CS620" s="6" t="str">
        <f>IF($W620=CS$4,MAX(CS$1:CS619)+1,"")</f>
        <v/>
      </c>
      <c r="CT620" s="5">
        <f t="shared" si="140"/>
        <v>4</v>
      </c>
      <c r="CU620" s="6" t="str">
        <f t="shared" si="141"/>
        <v>1709901757187</v>
      </c>
      <c r="CV620" s="5" t="str">
        <f t="shared" si="142"/>
        <v>นางสาว</v>
      </c>
      <c r="CW620" s="5" t="str" cm="1">
        <f t="array" ref="CW620">RIGHT(F620,MIN(LEN(SUBSTITUTE(F620,รายชื่อนักเรียนแยกห้อง!$AD$5:$AD$8,""))))</f>
        <v xml:space="preserve">รัตติยา </v>
      </c>
      <c r="CX620" s="6" t="str">
        <f t="shared" si="143"/>
        <v/>
      </c>
      <c r="CY620" s="6">
        <f t="shared" si="144"/>
        <v>0</v>
      </c>
      <c r="CZ620" s="5" t="str">
        <f t="shared" si="145"/>
        <v>มัธยมศึกษาปีที่ 5/1-</v>
      </c>
      <c r="DA620" s="5" t="str">
        <f t="shared" si="146"/>
        <v>มัธยมศึกษาปีที่ 5/1-0</v>
      </c>
      <c r="DB620" s="5" t="s">
        <v>2936</v>
      </c>
      <c r="DC620" s="6" t="str">
        <f>IF(DB620="วิทย์-คณิต (เตรียมวิศวะ)",MAX($DC$1:DC619)+1,"")</f>
        <v/>
      </c>
      <c r="DD620" s="6">
        <f>IF(DB620="วิทย์-คณิต (วิทยาศาสตร์สุขภาพ)",MAX($DD$1:DD619)+1,"")</f>
        <v>32</v>
      </c>
      <c r="DE620" s="6" t="str">
        <f>IF(DB620="ศิลป์การจัดการธุรกิจการค้าสมัยใหม่",MAX($DE$1:DE619)+1,"")</f>
        <v/>
      </c>
      <c r="DF620" s="6" t="str">
        <f>IF(DB620="ศิลป์ภาษาจีนเพื่อธุรกิจ 4.0",MAX($DF$1:DF619)+1,"")</f>
        <v/>
      </c>
      <c r="DG620" s="6" t="str">
        <f>IF(DB620="ศิลป์ภาษาอังกฤษเพื่อการสื่อสารธุรกิจ",MAX($DG$1:DG619)+1,"")</f>
        <v/>
      </c>
      <c r="DH620" s="6" t="str">
        <f>IF(DB620="นวัตกรรมการจัดการเกษตร",MAX($DH$1:DH619)+1,"")</f>
        <v/>
      </c>
      <c r="DI620" s="5">
        <f t="shared" si="147"/>
        <v>32</v>
      </c>
      <c r="DJ620" s="5" t="str">
        <f t="shared" si="148"/>
        <v>มัธยมศึกษาปีที่ 5/1-18</v>
      </c>
      <c r="DK620" s="5" t="str">
        <f t="shared" si="149"/>
        <v>วิทย์-คณิต (วิทยาศาสตร์สุขภาพ)-32</v>
      </c>
      <c r="DL620" s="5" t="str">
        <f t="shared" si="150"/>
        <v>มัธยมศึกษาปีที่ 5</v>
      </c>
    </row>
    <row r="621" spans="1:116">
      <c r="A621" s="5" t="str">
        <f t="shared" si="136"/>
        <v>มัธยมศึกษาปีที่ 5/1-19</v>
      </c>
      <c r="B621" s="5" t="str">
        <f t="shared" si="137"/>
        <v>ช68506-5</v>
      </c>
      <c r="C621" s="5" t="str">
        <f t="shared" si="138"/>
        <v>วิทย์-คณิต (วิทยาศาสตร์สุขภาพ)-33</v>
      </c>
      <c r="D621" s="8">
        <v>19</v>
      </c>
      <c r="E621" s="9" t="s">
        <v>295</v>
      </c>
      <c r="F621" s="3" t="s">
        <v>296</v>
      </c>
      <c r="G621" s="3" t="s">
        <v>297</v>
      </c>
      <c r="H621" s="11">
        <v>1</v>
      </c>
      <c r="I621" s="11">
        <v>7</v>
      </c>
      <c r="J621" s="11">
        <v>0</v>
      </c>
      <c r="K621" s="11">
        <v>9</v>
      </c>
      <c r="L621" s="11">
        <v>9</v>
      </c>
      <c r="M621" s="11">
        <v>0</v>
      </c>
      <c r="N621" s="11">
        <v>1</v>
      </c>
      <c r="O621" s="11">
        <v>7</v>
      </c>
      <c r="P621" s="11">
        <v>6</v>
      </c>
      <c r="Q621" s="11">
        <v>4</v>
      </c>
      <c r="R621" s="11">
        <v>6</v>
      </c>
      <c r="S621" s="11">
        <v>6</v>
      </c>
      <c r="T621" s="11">
        <v>3</v>
      </c>
      <c r="U621" s="11" t="s">
        <v>420</v>
      </c>
      <c r="W621" s="6" t="str">
        <f>IF(X621="","",IF(X621=รายชื่อชมรม!$B$43,รายชื่อชมรม!$A$43,IF(X621=รายชื่อชมรม!$B$44,รายชื่อชมรม!$A$44,IF(X621=รายชื่อชมรม!$B$45,รายชื่อชมรม!$A$45,IF(X621=รายชื่อชมรม!$B$46,รายชื่อชมรม!$A$46,IF(X621=รายชื่อชมรม!$B$47,รายชื่อชมรม!$A$47,IF(X621=รายชื่อชมรม!$B$48,รายชื่อชมรม!$A$48,IF(X621=รายชื่อชมรม!$B$49,รายชื่อชมรม!$A$49,IF(X621=รายชื่อชมรม!$B$50,รายชื่อชมรม!$A$50,IF(X621=รายชื่อชมรม!$B$51,รายชื่อชมรม!$A$51,IF(X621=รายชื่อชมรม!$B$52,รายชื่อชมรม!$A$52,"-")))))))))))</f>
        <v>ช68506</v>
      </c>
      <c r="X621" s="6" t="s">
        <v>2331</v>
      </c>
      <c r="Y621" s="6" t="str">
        <f>IF(W621=0,"",IF(W621="-","",IF(W621="","",VLOOKUP(W621,รายชื่อชมรม!$A$3:$F$83,3,FALSE))))</f>
        <v>นายณัฐกฤตา  โต้เคีย</v>
      </c>
      <c r="Z621" s="6" t="str">
        <f>IF(Y621=$Z$4,MAX(Z$1:$Z620)+1,"")</f>
        <v/>
      </c>
      <c r="AA621" s="6" t="str">
        <f>IF($Y621=AA$4,MAX(AA$1:AA620)+1,"")</f>
        <v/>
      </c>
      <c r="AB621" s="6" t="str">
        <f>IF($Y621=AB$4,MAX(AB$1:AB620)+1,"")</f>
        <v/>
      </c>
      <c r="AC621" s="6" t="str">
        <f>IF($Y621=AC$4,MAX(AC$1:AC620)+1,"")</f>
        <v/>
      </c>
      <c r="AD621" s="6" t="str">
        <f>IF($Y621=AD$4,MAX(AD$1:AD620)+1,"")</f>
        <v/>
      </c>
      <c r="AE621" s="6" t="str">
        <f>IF($Y621=AE$4,MAX(AE$1:AE620)+1,"")</f>
        <v/>
      </c>
      <c r="AF621" s="6" t="str">
        <f>IF($Y621=AF$4,MAX(AF$1:AF620)+1,"")</f>
        <v/>
      </c>
      <c r="AG621" s="6" t="str">
        <f>IF($Y621=AG$4,MAX(AG$1:AG620)+1,"")</f>
        <v/>
      </c>
      <c r="AH621" s="6" t="str">
        <f>IF($Y621=AH$4,MAX(AH$1:AH620)+1,"")</f>
        <v/>
      </c>
      <c r="AI621" s="5">
        <f t="shared" si="139"/>
        <v>0</v>
      </c>
      <c r="AK621" s="6" t="str">
        <f>IF($W621=AK$4,MAX(AK$1:AK620)+1,"")</f>
        <v/>
      </c>
      <c r="AL621" s="6" t="str">
        <f>IF($W621=AL$4,MAX(AL$1:AL620)+1,"")</f>
        <v/>
      </c>
      <c r="AM621" s="6" t="str">
        <f>IF($W621=AM$4,MAX(AM$1:AM620)+1,"")</f>
        <v/>
      </c>
      <c r="AN621" s="6" t="str">
        <f>IF($W621=AN$4,MAX(AN$1:AN620)+1,"")</f>
        <v/>
      </c>
      <c r="AO621" s="6" t="str">
        <f>IF($W621=AO$4,MAX(AO$1:AO620)+1,"")</f>
        <v/>
      </c>
      <c r="AP621" s="6" t="str">
        <f>IF($W621=AP$4,MAX(AP$1:AP620)+1,"")</f>
        <v/>
      </c>
      <c r="AQ621" s="6" t="str">
        <f>IF($W621=AQ$4,MAX(AQ$1:AQ620)+1,"")</f>
        <v/>
      </c>
      <c r="AR621" s="6" t="str">
        <f>IF($W621=AR$4,MAX(AR$1:AR620)+1,"")</f>
        <v/>
      </c>
      <c r="AS621" s="6" t="str">
        <f>IF($W621=AS$4,MAX(AS$1:AS620)+1,"")</f>
        <v/>
      </c>
      <c r="AT621" s="6" t="str">
        <f>IF($W621=AT$4,MAX(AT$1:AT620)+1,"")</f>
        <v/>
      </c>
      <c r="AU621" s="6" t="str">
        <f>IF($W621=AU$4,MAX(AU$1:AU620)+1,"")</f>
        <v/>
      </c>
      <c r="AV621" s="6" t="str">
        <f>IF($W621=AV$4,MAX(AV$1:AV620)+1,"")</f>
        <v/>
      </c>
      <c r="AW621" s="6" t="str">
        <f>IF($W621=AW$4,MAX(AW$1:AW620)+1,"")</f>
        <v/>
      </c>
      <c r="AX621" s="6" t="str">
        <f>IF($W621=AX$4,MAX(AX$1:AX620)+1,"")</f>
        <v/>
      </c>
      <c r="AY621" s="6" t="str">
        <f>IF($W621=AY$4,MAX(AY$1:AY620)+1,"")</f>
        <v/>
      </c>
      <c r="AZ621" s="6" t="str">
        <f>IF($W621=AZ$4,MAX(AZ$1:AZ620)+1,"")</f>
        <v/>
      </c>
      <c r="BA621" s="6" t="str">
        <f>IF($W621=BA$4,MAX(BA$1:BA620)+1,"")</f>
        <v/>
      </c>
      <c r="BB621" s="6" t="str">
        <f>IF($W621=BB$4,MAX(BB$1:BB620)+1,"")</f>
        <v/>
      </c>
      <c r="BC621" s="6" t="str">
        <f>IF($W621=BC$4,MAX(BC$1:BC620)+1,"")</f>
        <v/>
      </c>
      <c r="BD621" s="6" t="str">
        <f>IF($W621=BD$4,MAX(BD$1:BD620)+1,"")</f>
        <v/>
      </c>
      <c r="BE621" s="6" t="str">
        <f>IF($W621=BE$4,MAX(BE$1:BE620)+1,"")</f>
        <v/>
      </c>
      <c r="BF621" s="6" t="str">
        <f>IF($W621=BF$4,MAX(BF$1:BF620)+1,"")</f>
        <v/>
      </c>
      <c r="BG621" s="6" t="str">
        <f>IF($W621=BG$4,MAX(BG$1:BG620)+1,"")</f>
        <v/>
      </c>
      <c r="BH621" s="6" t="str">
        <f>IF($W621=BH$4,MAX(BH$1:BH620)+1,"")</f>
        <v/>
      </c>
      <c r="BI621" s="6" t="str">
        <f>IF($W621=BI$4,MAX(BI$1:BI620)+1,"")</f>
        <v/>
      </c>
      <c r="BJ621" s="6" t="str">
        <f>IF($W621=BJ$4,MAX(BJ$1:BJ620)+1,"")</f>
        <v/>
      </c>
      <c r="BK621" s="6" t="str">
        <f>IF($W621=BK$4,MAX(BK$1:BK620)+1,"")</f>
        <v/>
      </c>
      <c r="BL621" s="6" t="str">
        <f>IF($W621=BL$4,MAX(BL$1:BL620)+1,"")</f>
        <v/>
      </c>
      <c r="BM621" s="6" t="str">
        <f>IF($W621=BM$4,MAX(BM$1:BM620)+1,"")</f>
        <v/>
      </c>
      <c r="BN621" s="6" t="str">
        <f>IF($W621=BN$4,MAX(BN$1:BN620)+1,"")</f>
        <v/>
      </c>
      <c r="BO621" s="6" t="str">
        <f>IF($W621=BO$4,MAX(BO$1:BO620)+1,"")</f>
        <v/>
      </c>
      <c r="BP621" s="6" t="str">
        <f>IF($W621=BP$4,MAX(BP$1:BP620)+1,"")</f>
        <v/>
      </c>
      <c r="BQ621" s="6" t="str">
        <f>IF($W621=BQ$4,MAX(BQ$1:BQ620)+1,"")</f>
        <v/>
      </c>
      <c r="BR621" s="6" t="str">
        <f>IF($W621=BR$4,MAX(BR$1:BR620)+1,"")</f>
        <v/>
      </c>
      <c r="BS621" s="6" t="str">
        <f>IF($W621=BS$4,MAX(BS$1:BS620)+1,"")</f>
        <v/>
      </c>
      <c r="BT621" s="6" t="str">
        <f>IF($W621=BT$4,MAX(BT$1:BT620)+1,"")</f>
        <v/>
      </c>
      <c r="BU621" s="6" t="str">
        <f>IF($W621=BU$4,MAX(BU$1:BU620)+1,"")</f>
        <v/>
      </c>
      <c r="BV621" s="6" t="str">
        <f>IF($W621=BV$4,MAX(BV$1:BV620)+1,"")</f>
        <v/>
      </c>
      <c r="BW621" s="6" t="str">
        <f>IF($W621=BW$4,MAX(BW$1:BW620)+1,"")</f>
        <v/>
      </c>
      <c r="BX621" s="6" t="str">
        <f>IF($W621=BX$4,MAX(BX$1:BX620)+1,"")</f>
        <v/>
      </c>
      <c r="BY621" s="6" t="str">
        <f>IF($W621=BY$4,MAX(BY$1:BY620)+1,"")</f>
        <v/>
      </c>
      <c r="BZ621" s="6" t="str">
        <f>IF($W621=BZ$4,MAX(BZ$1:BZ620)+1,"")</f>
        <v/>
      </c>
      <c r="CA621" s="6" t="str">
        <f>IF($W621=CA$4,MAX(CA$1:CA620)+1,"")</f>
        <v/>
      </c>
      <c r="CB621" s="6" t="str">
        <f>IF($W621=CB$4,MAX(CB$1:CB620)+1,"")</f>
        <v/>
      </c>
      <c r="CC621" s="6" t="str">
        <f>IF($W621=CC$4,MAX(CC$1:CC620)+1,"")</f>
        <v/>
      </c>
      <c r="CD621" s="6" t="str">
        <f>IF($W621=CD$4,MAX(CD$1:CD620)+1,"")</f>
        <v/>
      </c>
      <c r="CE621" s="6">
        <f>IF($W621=CE$4,MAX(CE$1:CE620)+1,"")</f>
        <v>5</v>
      </c>
      <c r="CF621" s="6" t="str">
        <f>IF($W621=CF$4,MAX(CF$1:CF620)+1,"")</f>
        <v/>
      </c>
      <c r="CG621" s="6" t="str">
        <f>IF($W621=CG$4,MAX(CG$1:CG620)+1,"")</f>
        <v/>
      </c>
      <c r="CH621" s="6" t="str">
        <f>IF($W621=CH$4,MAX(CH$1:CH620)+1,"")</f>
        <v/>
      </c>
      <c r="CI621" s="6" t="str">
        <f>IF($W621=CI$4,MAX(CI$1:CI620)+1,"")</f>
        <v/>
      </c>
      <c r="CJ621" s="6" t="str">
        <f>IF($W621=CJ$4,MAX(CJ$1:CJ620)+1,"")</f>
        <v/>
      </c>
      <c r="CK621" s="6" t="str">
        <f>IF($W621=CK$4,MAX(CK$1:CK620)+1,"")</f>
        <v/>
      </c>
      <c r="CL621" s="6" t="str">
        <f>IF($W621=CL$4,MAX(CL$1:CL620)+1,"")</f>
        <v/>
      </c>
      <c r="CM621" s="6" t="str">
        <f>IF($W621=CM$4,MAX(CM$1:CM620)+1,"")</f>
        <v/>
      </c>
      <c r="CN621" s="6" t="str">
        <f>IF($W621=CN$4,MAX(CN$1:CN620)+1,"")</f>
        <v/>
      </c>
      <c r="CO621" s="6" t="str">
        <f>IF($W621=CO$4,MAX(CO$1:CO620)+1,"")</f>
        <v/>
      </c>
      <c r="CP621" s="6" t="str">
        <f>IF($W621=CP$4,MAX(CP$1:CP620)+1,"")</f>
        <v/>
      </c>
      <c r="CQ621" s="6" t="str">
        <f>IF($W621=CQ$4,MAX(CQ$1:CQ620)+1,"")</f>
        <v/>
      </c>
      <c r="CR621" s="6" t="str">
        <f>IF($W621=CR$4,MAX(CR$1:CR620)+1,"")</f>
        <v/>
      </c>
      <c r="CS621" s="6" t="str">
        <f>IF($W621=CS$4,MAX(CS$1:CS620)+1,"")</f>
        <v/>
      </c>
      <c r="CT621" s="5">
        <f t="shared" si="140"/>
        <v>5</v>
      </c>
      <c r="CU621" s="6" t="str">
        <f t="shared" si="141"/>
        <v>1709901764663</v>
      </c>
      <c r="CV621" s="5" t="str">
        <f t="shared" si="142"/>
        <v>นางสาว</v>
      </c>
      <c r="CW621" s="5" t="str" cm="1">
        <f t="array" ref="CW621">RIGHT(F621,MIN(LEN(SUBSTITUTE(F621,รายชื่อนักเรียนแยกห้อง!$AD$5:$AD$8,""))))</f>
        <v>พิชญาภา</v>
      </c>
      <c r="CX621" s="6" t="str">
        <f t="shared" si="143"/>
        <v/>
      </c>
      <c r="CY621" s="6">
        <f t="shared" si="144"/>
        <v>0</v>
      </c>
      <c r="CZ621" s="5" t="str">
        <f t="shared" si="145"/>
        <v>มัธยมศึกษาปีที่ 5/1-</v>
      </c>
      <c r="DA621" s="5" t="str">
        <f t="shared" si="146"/>
        <v>มัธยมศึกษาปีที่ 5/1-0</v>
      </c>
      <c r="DB621" s="5" t="s">
        <v>2936</v>
      </c>
      <c r="DC621" s="6" t="str">
        <f>IF(DB621="วิทย์-คณิต (เตรียมวิศวะ)",MAX($DC$1:DC620)+1,"")</f>
        <v/>
      </c>
      <c r="DD621" s="6">
        <f>IF(DB621="วิทย์-คณิต (วิทยาศาสตร์สุขภาพ)",MAX($DD$1:DD620)+1,"")</f>
        <v>33</v>
      </c>
      <c r="DE621" s="6" t="str">
        <f>IF(DB621="ศิลป์การจัดการธุรกิจการค้าสมัยใหม่",MAX($DE$1:DE620)+1,"")</f>
        <v/>
      </c>
      <c r="DF621" s="6" t="str">
        <f>IF(DB621="ศิลป์ภาษาจีนเพื่อธุรกิจ 4.0",MAX($DF$1:DF620)+1,"")</f>
        <v/>
      </c>
      <c r="DG621" s="6" t="str">
        <f>IF(DB621="ศิลป์ภาษาอังกฤษเพื่อการสื่อสารธุรกิจ",MAX($DG$1:DG620)+1,"")</f>
        <v/>
      </c>
      <c r="DH621" s="6" t="str">
        <f>IF(DB621="นวัตกรรมการจัดการเกษตร",MAX($DH$1:DH620)+1,"")</f>
        <v/>
      </c>
      <c r="DI621" s="5">
        <f t="shared" si="147"/>
        <v>33</v>
      </c>
      <c r="DJ621" s="5" t="str">
        <f t="shared" si="148"/>
        <v>มัธยมศึกษาปีที่ 5/1-19</v>
      </c>
      <c r="DK621" s="5" t="str">
        <f t="shared" si="149"/>
        <v>วิทย์-คณิต (วิทยาศาสตร์สุขภาพ)-33</v>
      </c>
      <c r="DL621" s="5" t="str">
        <f t="shared" si="150"/>
        <v>มัธยมศึกษาปีที่ 5</v>
      </c>
    </row>
    <row r="622" spans="1:116">
      <c r="A622" s="5" t="str">
        <f t="shared" si="136"/>
        <v>มัธยมศึกษาปีที่ 5/1-20</v>
      </c>
      <c r="B622" s="5" t="str">
        <f t="shared" si="137"/>
        <v>ช68506-6</v>
      </c>
      <c r="C622" s="5" t="str">
        <f t="shared" si="138"/>
        <v>วิทย์-คณิต (วิทยาศาสตร์สุขภาพ)-34</v>
      </c>
      <c r="D622" s="8">
        <v>20</v>
      </c>
      <c r="E622" s="9" t="s">
        <v>298</v>
      </c>
      <c r="F622" s="3" t="s">
        <v>299</v>
      </c>
      <c r="G622" s="3" t="s">
        <v>300</v>
      </c>
      <c r="H622" s="11">
        <v>1</v>
      </c>
      <c r="I622" s="11">
        <v>3</v>
      </c>
      <c r="J622" s="11">
        <v>5</v>
      </c>
      <c r="K622" s="11">
        <v>0</v>
      </c>
      <c r="L622" s="11">
        <v>1</v>
      </c>
      <c r="M622" s="11">
        <v>0</v>
      </c>
      <c r="N622" s="11">
        <v>1</v>
      </c>
      <c r="O622" s="11">
        <v>8</v>
      </c>
      <c r="P622" s="11">
        <v>6</v>
      </c>
      <c r="Q622" s="11">
        <v>3</v>
      </c>
      <c r="R622" s="11">
        <v>3</v>
      </c>
      <c r="S622" s="11">
        <v>9</v>
      </c>
      <c r="T622" s="11">
        <v>5</v>
      </c>
      <c r="U622" s="11" t="s">
        <v>420</v>
      </c>
      <c r="W622" s="6" t="str">
        <f>IF(X622="","",IF(X622=รายชื่อชมรม!$B$43,รายชื่อชมรม!$A$43,IF(X622=รายชื่อชมรม!$B$44,รายชื่อชมรม!$A$44,IF(X622=รายชื่อชมรม!$B$45,รายชื่อชมรม!$A$45,IF(X622=รายชื่อชมรม!$B$46,รายชื่อชมรม!$A$46,IF(X622=รายชื่อชมรม!$B$47,รายชื่อชมรม!$A$47,IF(X622=รายชื่อชมรม!$B$48,รายชื่อชมรม!$A$48,IF(X622=รายชื่อชมรม!$B$49,รายชื่อชมรม!$A$49,IF(X622=รายชื่อชมรม!$B$50,รายชื่อชมรม!$A$50,IF(X622=รายชื่อชมรม!$B$51,รายชื่อชมรม!$A$51,IF(X622=รายชื่อชมรม!$B$52,รายชื่อชมรม!$A$52,"-")))))))))))</f>
        <v>ช68506</v>
      </c>
      <c r="X622" s="6" t="s">
        <v>2331</v>
      </c>
      <c r="Y622" s="6" t="str">
        <f>IF(W622=0,"",IF(W622="-","",IF(W622="","",VLOOKUP(W622,รายชื่อชมรม!$A$3:$F$83,3,FALSE))))</f>
        <v>นายณัฐกฤตา  โต้เคีย</v>
      </c>
      <c r="Z622" s="6" t="str">
        <f>IF(Y622=$Z$4,MAX(Z$1:$Z621)+1,"")</f>
        <v/>
      </c>
      <c r="AA622" s="6" t="str">
        <f>IF($Y622=AA$4,MAX(AA$1:AA621)+1,"")</f>
        <v/>
      </c>
      <c r="AB622" s="6" t="str">
        <f>IF($Y622=AB$4,MAX(AB$1:AB621)+1,"")</f>
        <v/>
      </c>
      <c r="AC622" s="6" t="str">
        <f>IF($Y622=AC$4,MAX(AC$1:AC621)+1,"")</f>
        <v/>
      </c>
      <c r="AD622" s="6" t="str">
        <f>IF($Y622=AD$4,MAX(AD$1:AD621)+1,"")</f>
        <v/>
      </c>
      <c r="AE622" s="6" t="str">
        <f>IF($Y622=AE$4,MAX(AE$1:AE621)+1,"")</f>
        <v/>
      </c>
      <c r="AF622" s="6" t="str">
        <f>IF($Y622=AF$4,MAX(AF$1:AF621)+1,"")</f>
        <v/>
      </c>
      <c r="AG622" s="6" t="str">
        <f>IF($Y622=AG$4,MAX(AG$1:AG621)+1,"")</f>
        <v/>
      </c>
      <c r="AH622" s="6" t="str">
        <f>IF($Y622=AH$4,MAX(AH$1:AH621)+1,"")</f>
        <v/>
      </c>
      <c r="AI622" s="5">
        <f t="shared" si="139"/>
        <v>0</v>
      </c>
      <c r="AK622" s="6" t="str">
        <f>IF($W622=AK$4,MAX(AK$1:AK621)+1,"")</f>
        <v/>
      </c>
      <c r="AL622" s="6" t="str">
        <f>IF($W622=AL$4,MAX(AL$1:AL621)+1,"")</f>
        <v/>
      </c>
      <c r="AM622" s="6" t="str">
        <f>IF($W622=AM$4,MAX(AM$1:AM621)+1,"")</f>
        <v/>
      </c>
      <c r="AN622" s="6" t="str">
        <f>IF($W622=AN$4,MAX(AN$1:AN621)+1,"")</f>
        <v/>
      </c>
      <c r="AO622" s="6" t="str">
        <f>IF($W622=AO$4,MAX(AO$1:AO621)+1,"")</f>
        <v/>
      </c>
      <c r="AP622" s="6" t="str">
        <f>IF($W622=AP$4,MAX(AP$1:AP621)+1,"")</f>
        <v/>
      </c>
      <c r="AQ622" s="6" t="str">
        <f>IF($W622=AQ$4,MAX(AQ$1:AQ621)+1,"")</f>
        <v/>
      </c>
      <c r="AR622" s="6" t="str">
        <f>IF($W622=AR$4,MAX(AR$1:AR621)+1,"")</f>
        <v/>
      </c>
      <c r="AS622" s="6" t="str">
        <f>IF($W622=AS$4,MAX(AS$1:AS621)+1,"")</f>
        <v/>
      </c>
      <c r="AT622" s="6" t="str">
        <f>IF($W622=AT$4,MAX(AT$1:AT621)+1,"")</f>
        <v/>
      </c>
      <c r="AU622" s="6" t="str">
        <f>IF($W622=AU$4,MAX(AU$1:AU621)+1,"")</f>
        <v/>
      </c>
      <c r="AV622" s="6" t="str">
        <f>IF($W622=AV$4,MAX(AV$1:AV621)+1,"")</f>
        <v/>
      </c>
      <c r="AW622" s="6" t="str">
        <f>IF($W622=AW$4,MAX(AW$1:AW621)+1,"")</f>
        <v/>
      </c>
      <c r="AX622" s="6" t="str">
        <f>IF($W622=AX$4,MAX(AX$1:AX621)+1,"")</f>
        <v/>
      </c>
      <c r="AY622" s="6" t="str">
        <f>IF($W622=AY$4,MAX(AY$1:AY621)+1,"")</f>
        <v/>
      </c>
      <c r="AZ622" s="6" t="str">
        <f>IF($W622=AZ$4,MAX(AZ$1:AZ621)+1,"")</f>
        <v/>
      </c>
      <c r="BA622" s="6" t="str">
        <f>IF($W622=BA$4,MAX(BA$1:BA621)+1,"")</f>
        <v/>
      </c>
      <c r="BB622" s="6" t="str">
        <f>IF($W622=BB$4,MAX(BB$1:BB621)+1,"")</f>
        <v/>
      </c>
      <c r="BC622" s="6" t="str">
        <f>IF($W622=BC$4,MAX(BC$1:BC621)+1,"")</f>
        <v/>
      </c>
      <c r="BD622" s="6" t="str">
        <f>IF($W622=BD$4,MAX(BD$1:BD621)+1,"")</f>
        <v/>
      </c>
      <c r="BE622" s="6" t="str">
        <f>IF($W622=BE$4,MAX(BE$1:BE621)+1,"")</f>
        <v/>
      </c>
      <c r="BF622" s="6" t="str">
        <f>IF($W622=BF$4,MAX(BF$1:BF621)+1,"")</f>
        <v/>
      </c>
      <c r="BG622" s="6" t="str">
        <f>IF($W622=BG$4,MAX(BG$1:BG621)+1,"")</f>
        <v/>
      </c>
      <c r="BH622" s="6" t="str">
        <f>IF($W622=BH$4,MAX(BH$1:BH621)+1,"")</f>
        <v/>
      </c>
      <c r="BI622" s="6" t="str">
        <f>IF($W622=BI$4,MAX(BI$1:BI621)+1,"")</f>
        <v/>
      </c>
      <c r="BJ622" s="6" t="str">
        <f>IF($W622=BJ$4,MAX(BJ$1:BJ621)+1,"")</f>
        <v/>
      </c>
      <c r="BK622" s="6" t="str">
        <f>IF($W622=BK$4,MAX(BK$1:BK621)+1,"")</f>
        <v/>
      </c>
      <c r="BL622" s="6" t="str">
        <f>IF($W622=BL$4,MAX(BL$1:BL621)+1,"")</f>
        <v/>
      </c>
      <c r="BM622" s="6" t="str">
        <f>IF($W622=BM$4,MAX(BM$1:BM621)+1,"")</f>
        <v/>
      </c>
      <c r="BN622" s="6" t="str">
        <f>IF($W622=BN$4,MAX(BN$1:BN621)+1,"")</f>
        <v/>
      </c>
      <c r="BO622" s="6" t="str">
        <f>IF($W622=BO$4,MAX(BO$1:BO621)+1,"")</f>
        <v/>
      </c>
      <c r="BP622" s="6" t="str">
        <f>IF($W622=BP$4,MAX(BP$1:BP621)+1,"")</f>
        <v/>
      </c>
      <c r="BQ622" s="6" t="str">
        <f>IF($W622=BQ$4,MAX(BQ$1:BQ621)+1,"")</f>
        <v/>
      </c>
      <c r="BR622" s="6" t="str">
        <f>IF($W622=BR$4,MAX(BR$1:BR621)+1,"")</f>
        <v/>
      </c>
      <c r="BS622" s="6" t="str">
        <f>IF($W622=BS$4,MAX(BS$1:BS621)+1,"")</f>
        <v/>
      </c>
      <c r="BT622" s="6" t="str">
        <f>IF($W622=BT$4,MAX(BT$1:BT621)+1,"")</f>
        <v/>
      </c>
      <c r="BU622" s="6" t="str">
        <f>IF($W622=BU$4,MAX(BU$1:BU621)+1,"")</f>
        <v/>
      </c>
      <c r="BV622" s="6" t="str">
        <f>IF($W622=BV$4,MAX(BV$1:BV621)+1,"")</f>
        <v/>
      </c>
      <c r="BW622" s="6" t="str">
        <f>IF($W622=BW$4,MAX(BW$1:BW621)+1,"")</f>
        <v/>
      </c>
      <c r="BX622" s="6" t="str">
        <f>IF($W622=BX$4,MAX(BX$1:BX621)+1,"")</f>
        <v/>
      </c>
      <c r="BY622" s="6" t="str">
        <f>IF($W622=BY$4,MAX(BY$1:BY621)+1,"")</f>
        <v/>
      </c>
      <c r="BZ622" s="6" t="str">
        <f>IF($W622=BZ$4,MAX(BZ$1:BZ621)+1,"")</f>
        <v/>
      </c>
      <c r="CA622" s="6" t="str">
        <f>IF($W622=CA$4,MAX(CA$1:CA621)+1,"")</f>
        <v/>
      </c>
      <c r="CB622" s="6" t="str">
        <f>IF($W622=CB$4,MAX(CB$1:CB621)+1,"")</f>
        <v/>
      </c>
      <c r="CC622" s="6" t="str">
        <f>IF($W622=CC$4,MAX(CC$1:CC621)+1,"")</f>
        <v/>
      </c>
      <c r="CD622" s="6" t="str">
        <f>IF($W622=CD$4,MAX(CD$1:CD621)+1,"")</f>
        <v/>
      </c>
      <c r="CE622" s="6">
        <f>IF($W622=CE$4,MAX(CE$1:CE621)+1,"")</f>
        <v>6</v>
      </c>
      <c r="CF622" s="6" t="str">
        <f>IF($W622=CF$4,MAX(CF$1:CF621)+1,"")</f>
        <v/>
      </c>
      <c r="CG622" s="6" t="str">
        <f>IF($W622=CG$4,MAX(CG$1:CG621)+1,"")</f>
        <v/>
      </c>
      <c r="CH622" s="6" t="str">
        <f>IF($W622=CH$4,MAX(CH$1:CH621)+1,"")</f>
        <v/>
      </c>
      <c r="CI622" s="6" t="str">
        <f>IF($W622=CI$4,MAX(CI$1:CI621)+1,"")</f>
        <v/>
      </c>
      <c r="CJ622" s="6" t="str">
        <f>IF($W622=CJ$4,MAX(CJ$1:CJ621)+1,"")</f>
        <v/>
      </c>
      <c r="CK622" s="6" t="str">
        <f>IF($W622=CK$4,MAX(CK$1:CK621)+1,"")</f>
        <v/>
      </c>
      <c r="CL622" s="6" t="str">
        <f>IF($W622=CL$4,MAX(CL$1:CL621)+1,"")</f>
        <v/>
      </c>
      <c r="CM622" s="6" t="str">
        <f>IF($W622=CM$4,MAX(CM$1:CM621)+1,"")</f>
        <v/>
      </c>
      <c r="CN622" s="6" t="str">
        <f>IF($W622=CN$4,MAX(CN$1:CN621)+1,"")</f>
        <v/>
      </c>
      <c r="CO622" s="6" t="str">
        <f>IF($W622=CO$4,MAX(CO$1:CO621)+1,"")</f>
        <v/>
      </c>
      <c r="CP622" s="6" t="str">
        <f>IF($W622=CP$4,MAX(CP$1:CP621)+1,"")</f>
        <v/>
      </c>
      <c r="CQ622" s="6" t="str">
        <f>IF($W622=CQ$4,MAX(CQ$1:CQ621)+1,"")</f>
        <v/>
      </c>
      <c r="CR622" s="6" t="str">
        <f>IF($W622=CR$4,MAX(CR$1:CR621)+1,"")</f>
        <v/>
      </c>
      <c r="CS622" s="6" t="str">
        <f>IF($W622=CS$4,MAX(CS$1:CS621)+1,"")</f>
        <v/>
      </c>
      <c r="CT622" s="5">
        <f t="shared" si="140"/>
        <v>6</v>
      </c>
      <c r="CU622" s="6" t="str">
        <f t="shared" si="141"/>
        <v>1350101863395</v>
      </c>
      <c r="CV622" s="5" t="str">
        <f t="shared" si="142"/>
        <v>นางสาว</v>
      </c>
      <c r="CW622" s="5" t="str" cm="1">
        <f t="array" ref="CW622">RIGHT(F622,MIN(LEN(SUBSTITUTE(F622,รายชื่อนักเรียนแยกห้อง!$AD$5:$AD$8,""))))</f>
        <v>วริศรา</v>
      </c>
      <c r="CX622" s="6" t="str">
        <f t="shared" si="143"/>
        <v/>
      </c>
      <c r="CY622" s="6">
        <f t="shared" si="144"/>
        <v>0</v>
      </c>
      <c r="CZ622" s="5" t="str">
        <f t="shared" si="145"/>
        <v>มัธยมศึกษาปีที่ 5/1-</v>
      </c>
      <c r="DA622" s="5" t="str">
        <f t="shared" si="146"/>
        <v>มัธยมศึกษาปีที่ 5/1-0</v>
      </c>
      <c r="DB622" s="5" t="s">
        <v>2936</v>
      </c>
      <c r="DC622" s="6" t="str">
        <f>IF(DB622="วิทย์-คณิต (เตรียมวิศวะ)",MAX($DC$1:DC621)+1,"")</f>
        <v/>
      </c>
      <c r="DD622" s="6">
        <f>IF(DB622="วิทย์-คณิต (วิทยาศาสตร์สุขภาพ)",MAX($DD$1:DD621)+1,"")</f>
        <v>34</v>
      </c>
      <c r="DE622" s="6" t="str">
        <f>IF(DB622="ศิลป์การจัดการธุรกิจการค้าสมัยใหม่",MAX($DE$1:DE621)+1,"")</f>
        <v/>
      </c>
      <c r="DF622" s="6" t="str">
        <f>IF(DB622="ศิลป์ภาษาจีนเพื่อธุรกิจ 4.0",MAX($DF$1:DF621)+1,"")</f>
        <v/>
      </c>
      <c r="DG622" s="6" t="str">
        <f>IF(DB622="ศิลป์ภาษาอังกฤษเพื่อการสื่อสารธุรกิจ",MAX($DG$1:DG621)+1,"")</f>
        <v/>
      </c>
      <c r="DH622" s="6" t="str">
        <f>IF(DB622="นวัตกรรมการจัดการเกษตร",MAX($DH$1:DH621)+1,"")</f>
        <v/>
      </c>
      <c r="DI622" s="5">
        <f t="shared" si="147"/>
        <v>34</v>
      </c>
      <c r="DJ622" s="5" t="str">
        <f t="shared" si="148"/>
        <v>มัธยมศึกษาปีที่ 5/1-20</v>
      </c>
      <c r="DK622" s="5" t="str">
        <f t="shared" si="149"/>
        <v>วิทย์-คณิต (วิทยาศาสตร์สุขภาพ)-34</v>
      </c>
      <c r="DL622" s="5" t="str">
        <f t="shared" si="150"/>
        <v>มัธยมศึกษาปีที่ 5</v>
      </c>
    </row>
    <row r="623" spans="1:116">
      <c r="A623" s="5" t="str">
        <f t="shared" si="136"/>
        <v>มัธยมศึกษาปีที่ 5/1-21</v>
      </c>
      <c r="B623" s="5" t="str">
        <f t="shared" si="137"/>
        <v>ช68506-7</v>
      </c>
      <c r="C623" s="5" t="str">
        <f t="shared" si="138"/>
        <v>วิทย์-คณิต (วิทยาศาสตร์สุขภาพ)-35</v>
      </c>
      <c r="D623" s="8">
        <v>21</v>
      </c>
      <c r="E623" s="9" t="s">
        <v>301</v>
      </c>
      <c r="F623" s="3" t="s">
        <v>135</v>
      </c>
      <c r="G623" s="3" t="s">
        <v>302</v>
      </c>
      <c r="H623" s="11">
        <v>1</v>
      </c>
      <c r="I623" s="11">
        <v>7</v>
      </c>
      <c r="J623" s="11">
        <v>0</v>
      </c>
      <c r="K623" s="11">
        <v>9</v>
      </c>
      <c r="L623" s="11">
        <v>9</v>
      </c>
      <c r="M623" s="11">
        <v>0</v>
      </c>
      <c r="N623" s="11">
        <v>1</v>
      </c>
      <c r="O623" s="11">
        <v>7</v>
      </c>
      <c r="P623" s="11">
        <v>0</v>
      </c>
      <c r="Q623" s="11">
        <v>6</v>
      </c>
      <c r="R623" s="11">
        <v>5</v>
      </c>
      <c r="S623" s="11">
        <v>5</v>
      </c>
      <c r="T623" s="11">
        <v>8</v>
      </c>
      <c r="U623" s="11" t="s">
        <v>420</v>
      </c>
      <c r="W623" s="6" t="str">
        <f>IF(X623="","",IF(X623=รายชื่อชมรม!$B$43,รายชื่อชมรม!$A$43,IF(X623=รายชื่อชมรม!$B$44,รายชื่อชมรม!$A$44,IF(X623=รายชื่อชมรม!$B$45,รายชื่อชมรม!$A$45,IF(X623=รายชื่อชมรม!$B$46,รายชื่อชมรม!$A$46,IF(X623=รายชื่อชมรม!$B$47,รายชื่อชมรม!$A$47,IF(X623=รายชื่อชมรม!$B$48,รายชื่อชมรม!$A$48,IF(X623=รายชื่อชมรม!$B$49,รายชื่อชมรม!$A$49,IF(X623=รายชื่อชมรม!$B$50,รายชื่อชมรม!$A$50,IF(X623=รายชื่อชมรม!$B$51,รายชื่อชมรม!$A$51,IF(X623=รายชื่อชมรม!$B$52,รายชื่อชมรม!$A$52,"-")))))))))))</f>
        <v>ช68506</v>
      </c>
      <c r="X623" s="6" t="s">
        <v>2331</v>
      </c>
      <c r="Y623" s="6" t="str">
        <f>IF(W623=0,"",IF(W623="-","",IF(W623="","",VLOOKUP(W623,รายชื่อชมรม!$A$3:$F$83,3,FALSE))))</f>
        <v>นายณัฐกฤตา  โต้เคีย</v>
      </c>
      <c r="Z623" s="6" t="str">
        <f>IF(Y623=$Z$4,MAX(Z$1:$Z622)+1,"")</f>
        <v/>
      </c>
      <c r="AA623" s="6" t="str">
        <f>IF($Y623=AA$4,MAX(AA$1:AA622)+1,"")</f>
        <v/>
      </c>
      <c r="AB623" s="6" t="str">
        <f>IF($Y623=AB$4,MAX(AB$1:AB622)+1,"")</f>
        <v/>
      </c>
      <c r="AC623" s="6" t="str">
        <f>IF($Y623=AC$4,MAX(AC$1:AC622)+1,"")</f>
        <v/>
      </c>
      <c r="AD623" s="6" t="str">
        <f>IF($Y623=AD$4,MAX(AD$1:AD622)+1,"")</f>
        <v/>
      </c>
      <c r="AE623" s="6" t="str">
        <f>IF($Y623=AE$4,MAX(AE$1:AE622)+1,"")</f>
        <v/>
      </c>
      <c r="AF623" s="6" t="str">
        <f>IF($Y623=AF$4,MAX(AF$1:AF622)+1,"")</f>
        <v/>
      </c>
      <c r="AG623" s="6" t="str">
        <f>IF($Y623=AG$4,MAX(AG$1:AG622)+1,"")</f>
        <v/>
      </c>
      <c r="AH623" s="6" t="str">
        <f>IF($Y623=AH$4,MAX(AH$1:AH622)+1,"")</f>
        <v/>
      </c>
      <c r="AI623" s="5">
        <f t="shared" si="139"/>
        <v>0</v>
      </c>
      <c r="AK623" s="6" t="str">
        <f>IF($W623=AK$4,MAX(AK$1:AK622)+1,"")</f>
        <v/>
      </c>
      <c r="AL623" s="6" t="str">
        <f>IF($W623=AL$4,MAX(AL$1:AL622)+1,"")</f>
        <v/>
      </c>
      <c r="AM623" s="6" t="str">
        <f>IF($W623=AM$4,MAX(AM$1:AM622)+1,"")</f>
        <v/>
      </c>
      <c r="AN623" s="6" t="str">
        <f>IF($W623=AN$4,MAX(AN$1:AN622)+1,"")</f>
        <v/>
      </c>
      <c r="AO623" s="6" t="str">
        <f>IF($W623=AO$4,MAX(AO$1:AO622)+1,"")</f>
        <v/>
      </c>
      <c r="AP623" s="6" t="str">
        <f>IF($W623=AP$4,MAX(AP$1:AP622)+1,"")</f>
        <v/>
      </c>
      <c r="AQ623" s="6" t="str">
        <f>IF($W623=AQ$4,MAX(AQ$1:AQ622)+1,"")</f>
        <v/>
      </c>
      <c r="AR623" s="6" t="str">
        <f>IF($W623=AR$4,MAX(AR$1:AR622)+1,"")</f>
        <v/>
      </c>
      <c r="AS623" s="6" t="str">
        <f>IF($W623=AS$4,MAX(AS$1:AS622)+1,"")</f>
        <v/>
      </c>
      <c r="AT623" s="6" t="str">
        <f>IF($W623=AT$4,MAX(AT$1:AT622)+1,"")</f>
        <v/>
      </c>
      <c r="AU623" s="6" t="str">
        <f>IF($W623=AU$4,MAX(AU$1:AU622)+1,"")</f>
        <v/>
      </c>
      <c r="AV623" s="6" t="str">
        <f>IF($W623=AV$4,MAX(AV$1:AV622)+1,"")</f>
        <v/>
      </c>
      <c r="AW623" s="6" t="str">
        <f>IF($W623=AW$4,MAX(AW$1:AW622)+1,"")</f>
        <v/>
      </c>
      <c r="AX623" s="6" t="str">
        <f>IF($W623=AX$4,MAX(AX$1:AX622)+1,"")</f>
        <v/>
      </c>
      <c r="AY623" s="6" t="str">
        <f>IF($W623=AY$4,MAX(AY$1:AY622)+1,"")</f>
        <v/>
      </c>
      <c r="AZ623" s="6" t="str">
        <f>IF($W623=AZ$4,MAX(AZ$1:AZ622)+1,"")</f>
        <v/>
      </c>
      <c r="BA623" s="6" t="str">
        <f>IF($W623=BA$4,MAX(BA$1:BA622)+1,"")</f>
        <v/>
      </c>
      <c r="BB623" s="6" t="str">
        <f>IF($W623=BB$4,MAX(BB$1:BB622)+1,"")</f>
        <v/>
      </c>
      <c r="BC623" s="6" t="str">
        <f>IF($W623=BC$4,MAX(BC$1:BC622)+1,"")</f>
        <v/>
      </c>
      <c r="BD623" s="6" t="str">
        <f>IF($W623=BD$4,MAX(BD$1:BD622)+1,"")</f>
        <v/>
      </c>
      <c r="BE623" s="6" t="str">
        <f>IF($W623=BE$4,MAX(BE$1:BE622)+1,"")</f>
        <v/>
      </c>
      <c r="BF623" s="6" t="str">
        <f>IF($W623=BF$4,MAX(BF$1:BF622)+1,"")</f>
        <v/>
      </c>
      <c r="BG623" s="6" t="str">
        <f>IF($W623=BG$4,MAX(BG$1:BG622)+1,"")</f>
        <v/>
      </c>
      <c r="BH623" s="6" t="str">
        <f>IF($W623=BH$4,MAX(BH$1:BH622)+1,"")</f>
        <v/>
      </c>
      <c r="BI623" s="6" t="str">
        <f>IF($W623=BI$4,MAX(BI$1:BI622)+1,"")</f>
        <v/>
      </c>
      <c r="BJ623" s="6" t="str">
        <f>IF($W623=BJ$4,MAX(BJ$1:BJ622)+1,"")</f>
        <v/>
      </c>
      <c r="BK623" s="6" t="str">
        <f>IF($W623=BK$4,MAX(BK$1:BK622)+1,"")</f>
        <v/>
      </c>
      <c r="BL623" s="6" t="str">
        <f>IF($W623=BL$4,MAX(BL$1:BL622)+1,"")</f>
        <v/>
      </c>
      <c r="BM623" s="6" t="str">
        <f>IF($W623=BM$4,MAX(BM$1:BM622)+1,"")</f>
        <v/>
      </c>
      <c r="BN623" s="6" t="str">
        <f>IF($W623=BN$4,MAX(BN$1:BN622)+1,"")</f>
        <v/>
      </c>
      <c r="BO623" s="6" t="str">
        <f>IF($W623=BO$4,MAX(BO$1:BO622)+1,"")</f>
        <v/>
      </c>
      <c r="BP623" s="6" t="str">
        <f>IF($W623=BP$4,MAX(BP$1:BP622)+1,"")</f>
        <v/>
      </c>
      <c r="BQ623" s="6" t="str">
        <f>IF($W623=BQ$4,MAX(BQ$1:BQ622)+1,"")</f>
        <v/>
      </c>
      <c r="BR623" s="6" t="str">
        <f>IF($W623=BR$4,MAX(BR$1:BR622)+1,"")</f>
        <v/>
      </c>
      <c r="BS623" s="6" t="str">
        <f>IF($W623=BS$4,MAX(BS$1:BS622)+1,"")</f>
        <v/>
      </c>
      <c r="BT623" s="6" t="str">
        <f>IF($W623=BT$4,MAX(BT$1:BT622)+1,"")</f>
        <v/>
      </c>
      <c r="BU623" s="6" t="str">
        <f>IF($W623=BU$4,MAX(BU$1:BU622)+1,"")</f>
        <v/>
      </c>
      <c r="BV623" s="6" t="str">
        <f>IF($W623=BV$4,MAX(BV$1:BV622)+1,"")</f>
        <v/>
      </c>
      <c r="BW623" s="6" t="str">
        <f>IF($W623=BW$4,MAX(BW$1:BW622)+1,"")</f>
        <v/>
      </c>
      <c r="BX623" s="6" t="str">
        <f>IF($W623=BX$4,MAX(BX$1:BX622)+1,"")</f>
        <v/>
      </c>
      <c r="BY623" s="6" t="str">
        <f>IF($W623=BY$4,MAX(BY$1:BY622)+1,"")</f>
        <v/>
      </c>
      <c r="BZ623" s="6" t="str">
        <f>IF($W623=BZ$4,MAX(BZ$1:BZ622)+1,"")</f>
        <v/>
      </c>
      <c r="CA623" s="6" t="str">
        <f>IF($W623=CA$4,MAX(CA$1:CA622)+1,"")</f>
        <v/>
      </c>
      <c r="CB623" s="6" t="str">
        <f>IF($W623=CB$4,MAX(CB$1:CB622)+1,"")</f>
        <v/>
      </c>
      <c r="CC623" s="6" t="str">
        <f>IF($W623=CC$4,MAX(CC$1:CC622)+1,"")</f>
        <v/>
      </c>
      <c r="CD623" s="6" t="str">
        <f>IF($W623=CD$4,MAX(CD$1:CD622)+1,"")</f>
        <v/>
      </c>
      <c r="CE623" s="6">
        <f>IF($W623=CE$4,MAX(CE$1:CE622)+1,"")</f>
        <v>7</v>
      </c>
      <c r="CF623" s="6" t="str">
        <f>IF($W623=CF$4,MAX(CF$1:CF622)+1,"")</f>
        <v/>
      </c>
      <c r="CG623" s="6" t="str">
        <f>IF($W623=CG$4,MAX(CG$1:CG622)+1,"")</f>
        <v/>
      </c>
      <c r="CH623" s="6" t="str">
        <f>IF($W623=CH$4,MAX(CH$1:CH622)+1,"")</f>
        <v/>
      </c>
      <c r="CI623" s="6" t="str">
        <f>IF($W623=CI$4,MAX(CI$1:CI622)+1,"")</f>
        <v/>
      </c>
      <c r="CJ623" s="6" t="str">
        <f>IF($W623=CJ$4,MAX(CJ$1:CJ622)+1,"")</f>
        <v/>
      </c>
      <c r="CK623" s="6" t="str">
        <f>IF($W623=CK$4,MAX(CK$1:CK622)+1,"")</f>
        <v/>
      </c>
      <c r="CL623" s="6" t="str">
        <f>IF($W623=CL$4,MAX(CL$1:CL622)+1,"")</f>
        <v/>
      </c>
      <c r="CM623" s="6" t="str">
        <f>IF($W623=CM$4,MAX(CM$1:CM622)+1,"")</f>
        <v/>
      </c>
      <c r="CN623" s="6" t="str">
        <f>IF($W623=CN$4,MAX(CN$1:CN622)+1,"")</f>
        <v/>
      </c>
      <c r="CO623" s="6" t="str">
        <f>IF($W623=CO$4,MAX(CO$1:CO622)+1,"")</f>
        <v/>
      </c>
      <c r="CP623" s="6" t="str">
        <f>IF($W623=CP$4,MAX(CP$1:CP622)+1,"")</f>
        <v/>
      </c>
      <c r="CQ623" s="6" t="str">
        <f>IF($W623=CQ$4,MAX(CQ$1:CQ622)+1,"")</f>
        <v/>
      </c>
      <c r="CR623" s="6" t="str">
        <f>IF($W623=CR$4,MAX(CR$1:CR622)+1,"")</f>
        <v/>
      </c>
      <c r="CS623" s="6" t="str">
        <f>IF($W623=CS$4,MAX(CS$1:CS622)+1,"")</f>
        <v/>
      </c>
      <c r="CT623" s="5">
        <f t="shared" si="140"/>
        <v>7</v>
      </c>
      <c r="CU623" s="6" t="str">
        <f t="shared" si="141"/>
        <v>1709901706558</v>
      </c>
      <c r="CV623" s="5" t="str">
        <f t="shared" si="142"/>
        <v>นางสาว</v>
      </c>
      <c r="CW623" s="5" t="str" cm="1">
        <f t="array" ref="CW623">RIGHT(F623,MIN(LEN(SUBSTITUTE(F623,รายชื่อนักเรียนแยกห้อง!$AD$5:$AD$8,""))))</f>
        <v>พิมพิกา</v>
      </c>
      <c r="CX623" s="6" t="str">
        <f t="shared" si="143"/>
        <v/>
      </c>
      <c r="CY623" s="6">
        <f t="shared" si="144"/>
        <v>0</v>
      </c>
      <c r="CZ623" s="5" t="str">
        <f t="shared" si="145"/>
        <v>มัธยมศึกษาปีที่ 5/1-</v>
      </c>
      <c r="DA623" s="5" t="str">
        <f t="shared" si="146"/>
        <v>มัธยมศึกษาปีที่ 5/1-0</v>
      </c>
      <c r="DB623" s="5" t="s">
        <v>2936</v>
      </c>
      <c r="DC623" s="6" t="str">
        <f>IF(DB623="วิทย์-คณิต (เตรียมวิศวะ)",MAX($DC$1:DC622)+1,"")</f>
        <v/>
      </c>
      <c r="DD623" s="6">
        <f>IF(DB623="วิทย์-คณิต (วิทยาศาสตร์สุขภาพ)",MAX($DD$1:DD622)+1,"")</f>
        <v>35</v>
      </c>
      <c r="DE623" s="6" t="str">
        <f>IF(DB623="ศิลป์การจัดการธุรกิจการค้าสมัยใหม่",MAX($DE$1:DE622)+1,"")</f>
        <v/>
      </c>
      <c r="DF623" s="6" t="str">
        <f>IF(DB623="ศิลป์ภาษาจีนเพื่อธุรกิจ 4.0",MAX($DF$1:DF622)+1,"")</f>
        <v/>
      </c>
      <c r="DG623" s="6" t="str">
        <f>IF(DB623="ศิลป์ภาษาอังกฤษเพื่อการสื่อสารธุรกิจ",MAX($DG$1:DG622)+1,"")</f>
        <v/>
      </c>
      <c r="DH623" s="6" t="str">
        <f>IF(DB623="นวัตกรรมการจัดการเกษตร",MAX($DH$1:DH622)+1,"")</f>
        <v/>
      </c>
      <c r="DI623" s="5">
        <f t="shared" si="147"/>
        <v>35</v>
      </c>
      <c r="DJ623" s="5" t="str">
        <f t="shared" si="148"/>
        <v>มัธยมศึกษาปีที่ 5/1-21</v>
      </c>
      <c r="DK623" s="5" t="str">
        <f t="shared" si="149"/>
        <v>วิทย์-คณิต (วิทยาศาสตร์สุขภาพ)-35</v>
      </c>
      <c r="DL623" s="5" t="str">
        <f t="shared" si="150"/>
        <v>มัธยมศึกษาปีที่ 5</v>
      </c>
    </row>
    <row r="624" spans="1:116">
      <c r="A624" s="5" t="str">
        <f t="shared" ref="A624:A687" si="151">U624&amp;"-"&amp;D624</f>
        <v>มัธยมศึกษาปีที่ 5/1-22</v>
      </c>
      <c r="B624" s="5" t="str">
        <f t="shared" si="137"/>
        <v>ช68506-8</v>
      </c>
      <c r="C624" s="5" t="str">
        <f t="shared" si="138"/>
        <v>วิทย์-คณิต (วิทยาศาสตร์สุขภาพ)-36</v>
      </c>
      <c r="D624" s="8">
        <v>22</v>
      </c>
      <c r="E624" s="9" t="s">
        <v>303</v>
      </c>
      <c r="F624" s="3" t="s">
        <v>304</v>
      </c>
      <c r="G624" s="3" t="s">
        <v>305</v>
      </c>
      <c r="H624" s="11">
        <v>1</v>
      </c>
      <c r="I624" s="11">
        <v>7</v>
      </c>
      <c r="J624" s="11">
        <v>0</v>
      </c>
      <c r="K624" s="11">
        <v>9</v>
      </c>
      <c r="L624" s="11">
        <v>9</v>
      </c>
      <c r="M624" s="11">
        <v>0</v>
      </c>
      <c r="N624" s="11">
        <v>1</v>
      </c>
      <c r="O624" s="11">
        <v>7</v>
      </c>
      <c r="P624" s="11">
        <v>6</v>
      </c>
      <c r="Q624" s="11">
        <v>0</v>
      </c>
      <c r="R624" s="11">
        <v>2</v>
      </c>
      <c r="S624" s="11">
        <v>1</v>
      </c>
      <c r="T624" s="11">
        <v>8</v>
      </c>
      <c r="U624" s="11" t="s">
        <v>420</v>
      </c>
      <c r="W624" s="6" t="str">
        <f>IF(X624="","",IF(X624=รายชื่อชมรม!$B$43,รายชื่อชมรม!$A$43,IF(X624=รายชื่อชมรม!$B$44,รายชื่อชมรม!$A$44,IF(X624=รายชื่อชมรม!$B$45,รายชื่อชมรม!$A$45,IF(X624=รายชื่อชมรม!$B$46,รายชื่อชมรม!$A$46,IF(X624=รายชื่อชมรม!$B$47,รายชื่อชมรม!$A$47,IF(X624=รายชื่อชมรม!$B$48,รายชื่อชมรม!$A$48,IF(X624=รายชื่อชมรม!$B$49,รายชื่อชมรม!$A$49,IF(X624=รายชื่อชมรม!$B$50,รายชื่อชมรม!$A$50,IF(X624=รายชื่อชมรม!$B$51,รายชื่อชมรม!$A$51,IF(X624=รายชื่อชมรม!$B$52,รายชื่อชมรม!$A$52,"-")))))))))))</f>
        <v>ช68506</v>
      </c>
      <c r="X624" s="6" t="s">
        <v>2331</v>
      </c>
      <c r="Y624" s="6" t="str">
        <f>IF(W624=0,"",IF(W624="-","",IF(W624="","",VLOOKUP(W624,รายชื่อชมรม!$A$3:$F$83,3,FALSE))))</f>
        <v>นายณัฐกฤตา  โต้เคีย</v>
      </c>
      <c r="Z624" s="6" t="str">
        <f>IF(Y624=$Z$4,MAX(Z$1:$Z623)+1,"")</f>
        <v/>
      </c>
      <c r="AA624" s="6" t="str">
        <f>IF($Y624=AA$4,MAX(AA$1:AA623)+1,"")</f>
        <v/>
      </c>
      <c r="AB624" s="6" t="str">
        <f>IF($Y624=AB$4,MAX(AB$1:AB623)+1,"")</f>
        <v/>
      </c>
      <c r="AC624" s="6" t="str">
        <f>IF($Y624=AC$4,MAX(AC$1:AC623)+1,"")</f>
        <v/>
      </c>
      <c r="AD624" s="6" t="str">
        <f>IF($Y624=AD$4,MAX(AD$1:AD623)+1,"")</f>
        <v/>
      </c>
      <c r="AE624" s="6" t="str">
        <f>IF($Y624=AE$4,MAX(AE$1:AE623)+1,"")</f>
        <v/>
      </c>
      <c r="AF624" s="6" t="str">
        <f>IF($Y624=AF$4,MAX(AF$1:AF623)+1,"")</f>
        <v/>
      </c>
      <c r="AG624" s="6" t="str">
        <f>IF($Y624=AG$4,MAX(AG$1:AG623)+1,"")</f>
        <v/>
      </c>
      <c r="AH624" s="6" t="str">
        <f>IF($Y624=AH$4,MAX(AH$1:AH623)+1,"")</f>
        <v/>
      </c>
      <c r="AI624" s="5">
        <f t="shared" si="139"/>
        <v>0</v>
      </c>
      <c r="AK624" s="6" t="str">
        <f>IF($W624=AK$4,MAX(AK$1:AK623)+1,"")</f>
        <v/>
      </c>
      <c r="AL624" s="6" t="str">
        <f>IF($W624=AL$4,MAX(AL$1:AL623)+1,"")</f>
        <v/>
      </c>
      <c r="AM624" s="6" t="str">
        <f>IF($W624=AM$4,MAX(AM$1:AM623)+1,"")</f>
        <v/>
      </c>
      <c r="AN624" s="6" t="str">
        <f>IF($W624=AN$4,MAX(AN$1:AN623)+1,"")</f>
        <v/>
      </c>
      <c r="AO624" s="6" t="str">
        <f>IF($W624=AO$4,MAX(AO$1:AO623)+1,"")</f>
        <v/>
      </c>
      <c r="AP624" s="6" t="str">
        <f>IF($W624=AP$4,MAX(AP$1:AP623)+1,"")</f>
        <v/>
      </c>
      <c r="AQ624" s="6" t="str">
        <f>IF($W624=AQ$4,MAX(AQ$1:AQ623)+1,"")</f>
        <v/>
      </c>
      <c r="AR624" s="6" t="str">
        <f>IF($W624=AR$4,MAX(AR$1:AR623)+1,"")</f>
        <v/>
      </c>
      <c r="AS624" s="6" t="str">
        <f>IF($W624=AS$4,MAX(AS$1:AS623)+1,"")</f>
        <v/>
      </c>
      <c r="AT624" s="6" t="str">
        <f>IF($W624=AT$4,MAX(AT$1:AT623)+1,"")</f>
        <v/>
      </c>
      <c r="AU624" s="6" t="str">
        <f>IF($W624=AU$4,MAX(AU$1:AU623)+1,"")</f>
        <v/>
      </c>
      <c r="AV624" s="6" t="str">
        <f>IF($W624=AV$4,MAX(AV$1:AV623)+1,"")</f>
        <v/>
      </c>
      <c r="AW624" s="6" t="str">
        <f>IF($W624=AW$4,MAX(AW$1:AW623)+1,"")</f>
        <v/>
      </c>
      <c r="AX624" s="6" t="str">
        <f>IF($W624=AX$4,MAX(AX$1:AX623)+1,"")</f>
        <v/>
      </c>
      <c r="AY624" s="6" t="str">
        <f>IF($W624=AY$4,MAX(AY$1:AY623)+1,"")</f>
        <v/>
      </c>
      <c r="AZ624" s="6" t="str">
        <f>IF($W624=AZ$4,MAX(AZ$1:AZ623)+1,"")</f>
        <v/>
      </c>
      <c r="BA624" s="6" t="str">
        <f>IF($W624=BA$4,MAX(BA$1:BA623)+1,"")</f>
        <v/>
      </c>
      <c r="BB624" s="6" t="str">
        <f>IF($W624=BB$4,MAX(BB$1:BB623)+1,"")</f>
        <v/>
      </c>
      <c r="BC624" s="6" t="str">
        <f>IF($W624=BC$4,MAX(BC$1:BC623)+1,"")</f>
        <v/>
      </c>
      <c r="BD624" s="6" t="str">
        <f>IF($W624=BD$4,MAX(BD$1:BD623)+1,"")</f>
        <v/>
      </c>
      <c r="BE624" s="6" t="str">
        <f>IF($W624=BE$4,MAX(BE$1:BE623)+1,"")</f>
        <v/>
      </c>
      <c r="BF624" s="6" t="str">
        <f>IF($W624=BF$4,MAX(BF$1:BF623)+1,"")</f>
        <v/>
      </c>
      <c r="BG624" s="6" t="str">
        <f>IF($W624=BG$4,MAX(BG$1:BG623)+1,"")</f>
        <v/>
      </c>
      <c r="BH624" s="6" t="str">
        <f>IF($W624=BH$4,MAX(BH$1:BH623)+1,"")</f>
        <v/>
      </c>
      <c r="BI624" s="6" t="str">
        <f>IF($W624=BI$4,MAX(BI$1:BI623)+1,"")</f>
        <v/>
      </c>
      <c r="BJ624" s="6" t="str">
        <f>IF($W624=BJ$4,MAX(BJ$1:BJ623)+1,"")</f>
        <v/>
      </c>
      <c r="BK624" s="6" t="str">
        <f>IF($W624=BK$4,MAX(BK$1:BK623)+1,"")</f>
        <v/>
      </c>
      <c r="BL624" s="6" t="str">
        <f>IF($W624=BL$4,MAX(BL$1:BL623)+1,"")</f>
        <v/>
      </c>
      <c r="BM624" s="6" t="str">
        <f>IF($W624=BM$4,MAX(BM$1:BM623)+1,"")</f>
        <v/>
      </c>
      <c r="BN624" s="6" t="str">
        <f>IF($W624=BN$4,MAX(BN$1:BN623)+1,"")</f>
        <v/>
      </c>
      <c r="BO624" s="6" t="str">
        <f>IF($W624=BO$4,MAX(BO$1:BO623)+1,"")</f>
        <v/>
      </c>
      <c r="BP624" s="6" t="str">
        <f>IF($W624=BP$4,MAX(BP$1:BP623)+1,"")</f>
        <v/>
      </c>
      <c r="BQ624" s="6" t="str">
        <f>IF($W624=BQ$4,MAX(BQ$1:BQ623)+1,"")</f>
        <v/>
      </c>
      <c r="BR624" s="6" t="str">
        <f>IF($W624=BR$4,MAX(BR$1:BR623)+1,"")</f>
        <v/>
      </c>
      <c r="BS624" s="6" t="str">
        <f>IF($W624=BS$4,MAX(BS$1:BS623)+1,"")</f>
        <v/>
      </c>
      <c r="BT624" s="6" t="str">
        <f>IF($W624=BT$4,MAX(BT$1:BT623)+1,"")</f>
        <v/>
      </c>
      <c r="BU624" s="6" t="str">
        <f>IF($W624=BU$4,MAX(BU$1:BU623)+1,"")</f>
        <v/>
      </c>
      <c r="BV624" s="6" t="str">
        <f>IF($W624=BV$4,MAX(BV$1:BV623)+1,"")</f>
        <v/>
      </c>
      <c r="BW624" s="6" t="str">
        <f>IF($W624=BW$4,MAX(BW$1:BW623)+1,"")</f>
        <v/>
      </c>
      <c r="BX624" s="6" t="str">
        <f>IF($W624=BX$4,MAX(BX$1:BX623)+1,"")</f>
        <v/>
      </c>
      <c r="BY624" s="6" t="str">
        <f>IF($W624=BY$4,MAX(BY$1:BY623)+1,"")</f>
        <v/>
      </c>
      <c r="BZ624" s="6" t="str">
        <f>IF($W624=BZ$4,MAX(BZ$1:BZ623)+1,"")</f>
        <v/>
      </c>
      <c r="CA624" s="6" t="str">
        <f>IF($W624=CA$4,MAX(CA$1:CA623)+1,"")</f>
        <v/>
      </c>
      <c r="CB624" s="6" t="str">
        <f>IF($W624=CB$4,MAX(CB$1:CB623)+1,"")</f>
        <v/>
      </c>
      <c r="CC624" s="6" t="str">
        <f>IF($W624=CC$4,MAX(CC$1:CC623)+1,"")</f>
        <v/>
      </c>
      <c r="CD624" s="6" t="str">
        <f>IF($W624=CD$4,MAX(CD$1:CD623)+1,"")</f>
        <v/>
      </c>
      <c r="CE624" s="6">
        <f>IF($W624=CE$4,MAX(CE$1:CE623)+1,"")</f>
        <v>8</v>
      </c>
      <c r="CF624" s="6" t="str">
        <f>IF($W624=CF$4,MAX(CF$1:CF623)+1,"")</f>
        <v/>
      </c>
      <c r="CG624" s="6" t="str">
        <f>IF($W624=CG$4,MAX(CG$1:CG623)+1,"")</f>
        <v/>
      </c>
      <c r="CH624" s="6" t="str">
        <f>IF($W624=CH$4,MAX(CH$1:CH623)+1,"")</f>
        <v/>
      </c>
      <c r="CI624" s="6" t="str">
        <f>IF($W624=CI$4,MAX(CI$1:CI623)+1,"")</f>
        <v/>
      </c>
      <c r="CJ624" s="6" t="str">
        <f>IF($W624=CJ$4,MAX(CJ$1:CJ623)+1,"")</f>
        <v/>
      </c>
      <c r="CK624" s="6" t="str">
        <f>IF($W624=CK$4,MAX(CK$1:CK623)+1,"")</f>
        <v/>
      </c>
      <c r="CL624" s="6" t="str">
        <f>IF($W624=CL$4,MAX(CL$1:CL623)+1,"")</f>
        <v/>
      </c>
      <c r="CM624" s="6" t="str">
        <f>IF($W624=CM$4,MAX(CM$1:CM623)+1,"")</f>
        <v/>
      </c>
      <c r="CN624" s="6" t="str">
        <f>IF($W624=CN$4,MAX(CN$1:CN623)+1,"")</f>
        <v/>
      </c>
      <c r="CO624" s="6" t="str">
        <f>IF($W624=CO$4,MAX(CO$1:CO623)+1,"")</f>
        <v/>
      </c>
      <c r="CP624" s="6" t="str">
        <f>IF($W624=CP$4,MAX(CP$1:CP623)+1,"")</f>
        <v/>
      </c>
      <c r="CQ624" s="6" t="str">
        <f>IF($W624=CQ$4,MAX(CQ$1:CQ623)+1,"")</f>
        <v/>
      </c>
      <c r="CR624" s="6" t="str">
        <f>IF($W624=CR$4,MAX(CR$1:CR623)+1,"")</f>
        <v/>
      </c>
      <c r="CS624" s="6" t="str">
        <f>IF($W624=CS$4,MAX(CS$1:CS623)+1,"")</f>
        <v/>
      </c>
      <c r="CT624" s="5">
        <f t="shared" si="140"/>
        <v>8</v>
      </c>
      <c r="CU624" s="6" t="str">
        <f t="shared" si="141"/>
        <v>1709901760218</v>
      </c>
      <c r="CV624" s="5" t="str">
        <f t="shared" si="142"/>
        <v>นางสาว</v>
      </c>
      <c r="CW624" s="5" t="str" cm="1">
        <f t="array" ref="CW624">RIGHT(F624,MIN(LEN(SUBSTITUTE(F624,รายชื่อนักเรียนแยกห้อง!$AD$5:$AD$8,""))))</f>
        <v>กฤชอร</v>
      </c>
      <c r="CX624" s="6" t="str">
        <f t="shared" si="143"/>
        <v/>
      </c>
      <c r="CY624" s="6">
        <f t="shared" si="144"/>
        <v>0</v>
      </c>
      <c r="CZ624" s="5" t="str">
        <f t="shared" si="145"/>
        <v>มัธยมศึกษาปีที่ 5/1-</v>
      </c>
      <c r="DA624" s="5" t="str">
        <f t="shared" si="146"/>
        <v>มัธยมศึกษาปีที่ 5/1-0</v>
      </c>
      <c r="DB624" s="5" t="s">
        <v>2936</v>
      </c>
      <c r="DC624" s="6" t="str">
        <f>IF(DB624="วิทย์-คณิต (เตรียมวิศวะ)",MAX($DC$1:DC623)+1,"")</f>
        <v/>
      </c>
      <c r="DD624" s="6">
        <f>IF(DB624="วิทย์-คณิต (วิทยาศาสตร์สุขภาพ)",MAX($DD$1:DD623)+1,"")</f>
        <v>36</v>
      </c>
      <c r="DE624" s="6" t="str">
        <f>IF(DB624="ศิลป์การจัดการธุรกิจการค้าสมัยใหม่",MAX($DE$1:DE623)+1,"")</f>
        <v/>
      </c>
      <c r="DF624" s="6" t="str">
        <f>IF(DB624="ศิลป์ภาษาจีนเพื่อธุรกิจ 4.0",MAX($DF$1:DF623)+1,"")</f>
        <v/>
      </c>
      <c r="DG624" s="6" t="str">
        <f>IF(DB624="ศิลป์ภาษาอังกฤษเพื่อการสื่อสารธุรกิจ",MAX($DG$1:DG623)+1,"")</f>
        <v/>
      </c>
      <c r="DH624" s="6" t="str">
        <f>IF(DB624="นวัตกรรมการจัดการเกษตร",MAX($DH$1:DH623)+1,"")</f>
        <v/>
      </c>
      <c r="DI624" s="5">
        <f t="shared" si="147"/>
        <v>36</v>
      </c>
      <c r="DJ624" s="5" t="str">
        <f t="shared" si="148"/>
        <v>มัธยมศึกษาปีที่ 5/1-22</v>
      </c>
      <c r="DK624" s="5" t="str">
        <f t="shared" si="149"/>
        <v>วิทย์-คณิต (วิทยาศาสตร์สุขภาพ)-36</v>
      </c>
      <c r="DL624" s="5" t="str">
        <f t="shared" si="150"/>
        <v>มัธยมศึกษาปีที่ 5</v>
      </c>
    </row>
    <row r="625" spans="1:116">
      <c r="A625" s="5" t="str">
        <f t="shared" si="151"/>
        <v>มัธยมศึกษาปีที่ 5/2-1</v>
      </c>
      <c r="B625" s="5" t="str">
        <f t="shared" si="137"/>
        <v>ช68501-7</v>
      </c>
      <c r="C625" s="5" t="str">
        <f t="shared" si="138"/>
        <v>ศิลป์ภาษาจีนเพื่อธุรกิจ 4.0-15</v>
      </c>
      <c r="D625" s="8">
        <v>1</v>
      </c>
      <c r="E625" s="9" t="s">
        <v>315</v>
      </c>
      <c r="F625" s="3" t="s">
        <v>316</v>
      </c>
      <c r="G625" s="3" t="s">
        <v>317</v>
      </c>
      <c r="H625" s="11">
        <v>1</v>
      </c>
      <c r="I625" s="11">
        <v>7</v>
      </c>
      <c r="J625" s="11">
        <v>0</v>
      </c>
      <c r="K625" s="11">
        <v>9</v>
      </c>
      <c r="L625" s="11">
        <v>9</v>
      </c>
      <c r="M625" s="11">
        <v>0</v>
      </c>
      <c r="N625" s="11">
        <v>1</v>
      </c>
      <c r="O625" s="11">
        <v>7</v>
      </c>
      <c r="P625" s="11">
        <v>4</v>
      </c>
      <c r="Q625" s="11">
        <v>6</v>
      </c>
      <c r="R625" s="11">
        <v>7</v>
      </c>
      <c r="S625" s="11">
        <v>4</v>
      </c>
      <c r="T625" s="11">
        <v>6</v>
      </c>
      <c r="U625" s="11" t="s">
        <v>423</v>
      </c>
      <c r="W625" s="6" t="str">
        <f>IF(X625="","",IF(X625=รายชื่อชมรม!$B$43,รายชื่อชมรม!$A$43,IF(X625=รายชื่อชมรม!$B$44,รายชื่อชมรม!$A$44,IF(X625=รายชื่อชมรม!$B$45,รายชื่อชมรม!$A$45,IF(X625=รายชื่อชมรม!$B$46,รายชื่อชมรม!$A$46,IF(X625=รายชื่อชมรม!$B$47,รายชื่อชมรม!$A$47,IF(X625=รายชื่อชมรม!$B$48,รายชื่อชมรม!$A$48,IF(X625=รายชื่อชมรม!$B$49,รายชื่อชมรม!$A$49,IF(X625=รายชื่อชมรม!$B$50,รายชื่อชมรม!$A$50,IF(X625=รายชื่อชมรม!$B$51,รายชื่อชมรม!$A$51,IF(X625=รายชื่อชมรม!$B$52,รายชื่อชมรม!$A$52,"-")))))))))))</f>
        <v>ช68501</v>
      </c>
      <c r="X625" s="6" t="s">
        <v>2328</v>
      </c>
      <c r="Y625" s="6" t="str">
        <f>IF(W625=0,"",IF(W625="-","",IF(W625="","",VLOOKUP(W625,รายชื่อชมรม!$A$3:$F$83,3,FALSE))))</f>
        <v>นางสาวศิลป์ศุภา  คุสินธุ์</v>
      </c>
      <c r="Z625" s="6" t="str">
        <f>IF(Y625=$Z$4,MAX(Z$1:$Z624)+1,"")</f>
        <v/>
      </c>
      <c r="AA625" s="6" t="str">
        <f>IF($Y625=AA$4,MAX(AA$1:AA624)+1,"")</f>
        <v/>
      </c>
      <c r="AB625" s="6" t="str">
        <f>IF($Y625=AB$4,MAX(AB$1:AB624)+1,"")</f>
        <v/>
      </c>
      <c r="AC625" s="6" t="str">
        <f>IF($Y625=AC$4,MAX(AC$1:AC624)+1,"")</f>
        <v/>
      </c>
      <c r="AD625" s="6" t="str">
        <f>IF($Y625=AD$4,MAX(AD$1:AD624)+1,"")</f>
        <v/>
      </c>
      <c r="AE625" s="6" t="str">
        <f>IF($Y625=AE$4,MAX(AE$1:AE624)+1,"")</f>
        <v/>
      </c>
      <c r="AF625" s="6" t="str">
        <f>IF($Y625=AF$4,MAX(AF$1:AF624)+1,"")</f>
        <v/>
      </c>
      <c r="AG625" s="6" t="str">
        <f>IF($Y625=AG$4,MAX(AG$1:AG624)+1,"")</f>
        <v/>
      </c>
      <c r="AH625" s="6" t="str">
        <f>IF($Y625=AH$4,MAX(AH$1:AH624)+1,"")</f>
        <v/>
      </c>
      <c r="AI625" s="5">
        <f t="shared" si="139"/>
        <v>0</v>
      </c>
      <c r="AK625" s="6" t="str">
        <f>IF($W625=AK$4,MAX(AK$1:AK624)+1,"")</f>
        <v/>
      </c>
      <c r="AL625" s="6" t="str">
        <f>IF($W625=AL$4,MAX(AL$1:AL624)+1,"")</f>
        <v/>
      </c>
      <c r="AM625" s="6" t="str">
        <f>IF($W625=AM$4,MAX(AM$1:AM624)+1,"")</f>
        <v/>
      </c>
      <c r="AN625" s="6" t="str">
        <f>IF($W625=AN$4,MAX(AN$1:AN624)+1,"")</f>
        <v/>
      </c>
      <c r="AO625" s="6" t="str">
        <f>IF($W625=AO$4,MAX(AO$1:AO624)+1,"")</f>
        <v/>
      </c>
      <c r="AP625" s="6" t="str">
        <f>IF($W625=AP$4,MAX(AP$1:AP624)+1,"")</f>
        <v/>
      </c>
      <c r="AQ625" s="6" t="str">
        <f>IF($W625=AQ$4,MAX(AQ$1:AQ624)+1,"")</f>
        <v/>
      </c>
      <c r="AR625" s="6" t="str">
        <f>IF($W625=AR$4,MAX(AR$1:AR624)+1,"")</f>
        <v/>
      </c>
      <c r="AS625" s="6" t="str">
        <f>IF($W625=AS$4,MAX(AS$1:AS624)+1,"")</f>
        <v/>
      </c>
      <c r="AT625" s="6" t="str">
        <f>IF($W625=AT$4,MAX(AT$1:AT624)+1,"")</f>
        <v/>
      </c>
      <c r="AU625" s="6" t="str">
        <f>IF($W625=AU$4,MAX(AU$1:AU624)+1,"")</f>
        <v/>
      </c>
      <c r="AV625" s="6" t="str">
        <f>IF($W625=AV$4,MAX(AV$1:AV624)+1,"")</f>
        <v/>
      </c>
      <c r="AW625" s="6" t="str">
        <f>IF($W625=AW$4,MAX(AW$1:AW624)+1,"")</f>
        <v/>
      </c>
      <c r="AX625" s="6" t="str">
        <f>IF($W625=AX$4,MAX(AX$1:AX624)+1,"")</f>
        <v/>
      </c>
      <c r="AY625" s="6" t="str">
        <f>IF($W625=AY$4,MAX(AY$1:AY624)+1,"")</f>
        <v/>
      </c>
      <c r="AZ625" s="6" t="str">
        <f>IF($W625=AZ$4,MAX(AZ$1:AZ624)+1,"")</f>
        <v/>
      </c>
      <c r="BA625" s="6" t="str">
        <f>IF($W625=BA$4,MAX(BA$1:BA624)+1,"")</f>
        <v/>
      </c>
      <c r="BB625" s="6" t="str">
        <f>IF($W625=BB$4,MAX(BB$1:BB624)+1,"")</f>
        <v/>
      </c>
      <c r="BC625" s="6" t="str">
        <f>IF($W625=BC$4,MAX(BC$1:BC624)+1,"")</f>
        <v/>
      </c>
      <c r="BD625" s="6" t="str">
        <f>IF($W625=BD$4,MAX(BD$1:BD624)+1,"")</f>
        <v/>
      </c>
      <c r="BE625" s="6" t="str">
        <f>IF($W625=BE$4,MAX(BE$1:BE624)+1,"")</f>
        <v/>
      </c>
      <c r="BF625" s="6" t="str">
        <f>IF($W625=BF$4,MAX(BF$1:BF624)+1,"")</f>
        <v/>
      </c>
      <c r="BG625" s="6" t="str">
        <f>IF($W625=BG$4,MAX(BG$1:BG624)+1,"")</f>
        <v/>
      </c>
      <c r="BH625" s="6" t="str">
        <f>IF($W625=BH$4,MAX(BH$1:BH624)+1,"")</f>
        <v/>
      </c>
      <c r="BI625" s="6" t="str">
        <f>IF($W625=BI$4,MAX(BI$1:BI624)+1,"")</f>
        <v/>
      </c>
      <c r="BJ625" s="6" t="str">
        <f>IF($W625=BJ$4,MAX(BJ$1:BJ624)+1,"")</f>
        <v/>
      </c>
      <c r="BK625" s="6" t="str">
        <f>IF($W625=BK$4,MAX(BK$1:BK624)+1,"")</f>
        <v/>
      </c>
      <c r="BL625" s="6" t="str">
        <f>IF($W625=BL$4,MAX(BL$1:BL624)+1,"")</f>
        <v/>
      </c>
      <c r="BM625" s="6" t="str">
        <f>IF($W625=BM$4,MAX(BM$1:BM624)+1,"")</f>
        <v/>
      </c>
      <c r="BN625" s="6" t="str">
        <f>IF($W625=BN$4,MAX(BN$1:BN624)+1,"")</f>
        <v/>
      </c>
      <c r="BO625" s="6" t="str">
        <f>IF($W625=BO$4,MAX(BO$1:BO624)+1,"")</f>
        <v/>
      </c>
      <c r="BP625" s="6" t="str">
        <f>IF($W625=BP$4,MAX(BP$1:BP624)+1,"")</f>
        <v/>
      </c>
      <c r="BQ625" s="6" t="str">
        <f>IF($W625=BQ$4,MAX(BQ$1:BQ624)+1,"")</f>
        <v/>
      </c>
      <c r="BR625" s="6" t="str">
        <f>IF($W625=BR$4,MAX(BR$1:BR624)+1,"")</f>
        <v/>
      </c>
      <c r="BS625" s="6" t="str">
        <f>IF($W625=BS$4,MAX(BS$1:BS624)+1,"")</f>
        <v/>
      </c>
      <c r="BT625" s="6" t="str">
        <f>IF($W625=BT$4,MAX(BT$1:BT624)+1,"")</f>
        <v/>
      </c>
      <c r="BU625" s="6" t="str">
        <f>IF($W625=BU$4,MAX(BU$1:BU624)+1,"")</f>
        <v/>
      </c>
      <c r="BV625" s="6" t="str">
        <f>IF($W625=BV$4,MAX(BV$1:BV624)+1,"")</f>
        <v/>
      </c>
      <c r="BW625" s="6" t="str">
        <f>IF($W625=BW$4,MAX(BW$1:BW624)+1,"")</f>
        <v/>
      </c>
      <c r="BX625" s="6" t="str">
        <f>IF($W625=BX$4,MAX(BX$1:BX624)+1,"")</f>
        <v/>
      </c>
      <c r="BY625" s="6" t="str">
        <f>IF($W625=BY$4,MAX(BY$1:BY624)+1,"")</f>
        <v/>
      </c>
      <c r="BZ625" s="6">
        <f>IF($W625=BZ$4,MAX(BZ$1:BZ624)+1,"")</f>
        <v>7</v>
      </c>
      <c r="CA625" s="6" t="str">
        <f>IF($W625=CA$4,MAX(CA$1:CA624)+1,"")</f>
        <v/>
      </c>
      <c r="CB625" s="6" t="str">
        <f>IF($W625=CB$4,MAX(CB$1:CB624)+1,"")</f>
        <v/>
      </c>
      <c r="CC625" s="6" t="str">
        <f>IF($W625=CC$4,MAX(CC$1:CC624)+1,"")</f>
        <v/>
      </c>
      <c r="CD625" s="6" t="str">
        <f>IF($W625=CD$4,MAX(CD$1:CD624)+1,"")</f>
        <v/>
      </c>
      <c r="CE625" s="6" t="str">
        <f>IF($W625=CE$4,MAX(CE$1:CE624)+1,"")</f>
        <v/>
      </c>
      <c r="CF625" s="6" t="str">
        <f>IF($W625=CF$4,MAX(CF$1:CF624)+1,"")</f>
        <v/>
      </c>
      <c r="CG625" s="6" t="str">
        <f>IF($W625=CG$4,MAX(CG$1:CG624)+1,"")</f>
        <v/>
      </c>
      <c r="CH625" s="6" t="str">
        <f>IF($W625=CH$4,MAX(CH$1:CH624)+1,"")</f>
        <v/>
      </c>
      <c r="CI625" s="6" t="str">
        <f>IF($W625=CI$4,MAX(CI$1:CI624)+1,"")</f>
        <v/>
      </c>
      <c r="CJ625" s="6" t="str">
        <f>IF($W625=CJ$4,MAX(CJ$1:CJ624)+1,"")</f>
        <v/>
      </c>
      <c r="CK625" s="6" t="str">
        <f>IF($W625=CK$4,MAX(CK$1:CK624)+1,"")</f>
        <v/>
      </c>
      <c r="CL625" s="6" t="str">
        <f>IF($W625=CL$4,MAX(CL$1:CL624)+1,"")</f>
        <v/>
      </c>
      <c r="CM625" s="6" t="str">
        <f>IF($W625=CM$4,MAX(CM$1:CM624)+1,"")</f>
        <v/>
      </c>
      <c r="CN625" s="6" t="str">
        <f>IF($W625=CN$4,MAX(CN$1:CN624)+1,"")</f>
        <v/>
      </c>
      <c r="CO625" s="6" t="str">
        <f>IF($W625=CO$4,MAX(CO$1:CO624)+1,"")</f>
        <v/>
      </c>
      <c r="CP625" s="6" t="str">
        <f>IF($W625=CP$4,MAX(CP$1:CP624)+1,"")</f>
        <v/>
      </c>
      <c r="CQ625" s="6" t="str">
        <f>IF($W625=CQ$4,MAX(CQ$1:CQ624)+1,"")</f>
        <v/>
      </c>
      <c r="CR625" s="6" t="str">
        <f>IF($W625=CR$4,MAX(CR$1:CR624)+1,"")</f>
        <v/>
      </c>
      <c r="CS625" s="6" t="str">
        <f>IF($W625=CS$4,MAX(CS$1:CS624)+1,"")</f>
        <v/>
      </c>
      <c r="CT625" s="5">
        <f t="shared" si="140"/>
        <v>7</v>
      </c>
      <c r="CU625" s="6" t="str">
        <f t="shared" si="141"/>
        <v>1709901746746</v>
      </c>
      <c r="CV625" s="5" t="str">
        <f t="shared" si="142"/>
        <v>นาย</v>
      </c>
      <c r="CW625" s="5" t="str" cm="1">
        <f t="array" ref="CW625">RIGHT(F625,MIN(LEN(SUBSTITUTE(F625,รายชื่อนักเรียนแยกห้อง!$AD$5:$AD$8,""))))</f>
        <v>ศุภสิน</v>
      </c>
      <c r="CX625" s="6">
        <f t="shared" si="143"/>
        <v>0</v>
      </c>
      <c r="CY625" s="6" t="str">
        <f t="shared" si="144"/>
        <v/>
      </c>
      <c r="CZ625" s="5" t="str">
        <f t="shared" si="145"/>
        <v>มัธยมศึกษาปีที่ 5/2-0</v>
      </c>
      <c r="DA625" s="5" t="str">
        <f t="shared" si="146"/>
        <v>มัธยมศึกษาปีที่ 5/2-</v>
      </c>
      <c r="DB625" s="6" t="s">
        <v>2938</v>
      </c>
      <c r="DC625" s="6" t="str">
        <f>IF(DB625="วิทย์-คณิต (เตรียมวิศวะ)",MAX($DC$1:DC624)+1,"")</f>
        <v/>
      </c>
      <c r="DD625" s="6" t="str">
        <f>IF(DB625="วิทย์-คณิต (วิทยาศาสตร์สุขภาพ)",MAX($DD$1:DD624)+1,"")</f>
        <v/>
      </c>
      <c r="DE625" s="6" t="str">
        <f>IF(DB625="ศิลป์การจัดการธุรกิจการค้าสมัยใหม่",MAX($DE$1:DE624)+1,"")</f>
        <v/>
      </c>
      <c r="DF625" s="6">
        <f>IF(DB625="ศิลป์ภาษาจีนเพื่อธุรกิจ 4.0",MAX($DF$1:DF624)+1,"")</f>
        <v>15</v>
      </c>
      <c r="DG625" s="6" t="str">
        <f>IF(DB625="ศิลป์ภาษาอังกฤษเพื่อการสื่อสารธุรกิจ",MAX($DG$1:DG624)+1,"")</f>
        <v/>
      </c>
      <c r="DH625" s="6" t="str">
        <f>IF(DB625="นวัตกรรมการจัดการเกษตร",MAX($DH$1:DH624)+1,"")</f>
        <v/>
      </c>
      <c r="DI625" s="5">
        <f t="shared" si="147"/>
        <v>15</v>
      </c>
      <c r="DJ625" s="5" t="str">
        <f t="shared" si="148"/>
        <v>มัธยมศึกษาปีที่ 5/2-1</v>
      </c>
      <c r="DK625" s="5" t="str">
        <f t="shared" si="149"/>
        <v>ศิลป์ภาษาจีนเพื่อธุรกิจ 4.0-15</v>
      </c>
      <c r="DL625" s="5" t="str">
        <f t="shared" si="150"/>
        <v>มัธยมศึกษาปีที่ 5</v>
      </c>
    </row>
    <row r="626" spans="1:116">
      <c r="A626" s="5" t="str">
        <f t="shared" si="151"/>
        <v>มัธยมศึกษาปีที่ 5/2-2</v>
      </c>
      <c r="B626" s="5" t="str">
        <f t="shared" si="137"/>
        <v>ช68502-1</v>
      </c>
      <c r="C626" s="5" t="str">
        <f t="shared" si="138"/>
        <v>ศิลป์การจัดการธุรกิจการค้าสมัยใหม่-56</v>
      </c>
      <c r="D626" s="8">
        <v>2</v>
      </c>
      <c r="E626" s="9" t="s">
        <v>318</v>
      </c>
      <c r="F626" s="3" t="s">
        <v>319</v>
      </c>
      <c r="G626" s="3" t="s">
        <v>320</v>
      </c>
      <c r="H626" s="11">
        <v>1</v>
      </c>
      <c r="I626" s="11">
        <v>1</v>
      </c>
      <c r="J626" s="11">
        <v>0</v>
      </c>
      <c r="K626" s="11">
        <v>3</v>
      </c>
      <c r="L626" s="11">
        <v>7</v>
      </c>
      <c r="M626" s="11">
        <v>0</v>
      </c>
      <c r="N626" s="11">
        <v>4</v>
      </c>
      <c r="O626" s="11">
        <v>3</v>
      </c>
      <c r="P626" s="11">
        <v>7</v>
      </c>
      <c r="Q626" s="11">
        <v>9</v>
      </c>
      <c r="R626" s="11">
        <v>6</v>
      </c>
      <c r="S626" s="11">
        <v>6</v>
      </c>
      <c r="T626" s="11">
        <v>0</v>
      </c>
      <c r="U626" s="11" t="s">
        <v>423</v>
      </c>
      <c r="W626" s="6" t="str">
        <f>IF(X626="","",IF(X626=รายชื่อชมรม!$B$43,รายชื่อชมรม!$A$43,IF(X626=รายชื่อชมรม!$B$44,รายชื่อชมรม!$A$44,IF(X626=รายชื่อชมรม!$B$45,รายชื่อชมรม!$A$45,IF(X626=รายชื่อชมรม!$B$46,รายชื่อชมรม!$A$46,IF(X626=รายชื่อชมรม!$B$47,รายชื่อชมรม!$A$47,IF(X626=รายชื่อชมรม!$B$48,รายชื่อชมรม!$A$48,IF(X626=รายชื่อชมรม!$B$49,รายชื่อชมรม!$A$49,IF(X626=รายชื่อชมรม!$B$50,รายชื่อชมรม!$A$50,IF(X626=รายชื่อชมรม!$B$51,รายชื่อชมรม!$A$51,IF(X626=รายชื่อชมรม!$B$52,รายชื่อชมรม!$A$52,"-")))))))))))</f>
        <v>ช68502</v>
      </c>
      <c r="X626" s="6" t="s">
        <v>1398</v>
      </c>
      <c r="Y626" s="6" t="str">
        <f>IF(W626=0,"",IF(W626="-","",IF(W626="","",VLOOKUP(W626,รายชื่อชมรม!$A$3:$F$83,3,FALSE))))</f>
        <v>นายณฤริท  วิชรัจจ์</v>
      </c>
      <c r="Z626" s="6" t="str">
        <f>IF(Y626=$Z$4,MAX(Z$1:$Z625)+1,"")</f>
        <v/>
      </c>
      <c r="AA626" s="6" t="str">
        <f>IF($Y626=AA$4,MAX(AA$1:AA625)+1,"")</f>
        <v/>
      </c>
      <c r="AB626" s="6" t="str">
        <f>IF($Y626=AB$4,MAX(AB$1:AB625)+1,"")</f>
        <v/>
      </c>
      <c r="AC626" s="6" t="str">
        <f>IF($Y626=AC$4,MAX(AC$1:AC625)+1,"")</f>
        <v/>
      </c>
      <c r="AD626" s="6" t="str">
        <f>IF($Y626=AD$4,MAX(AD$1:AD625)+1,"")</f>
        <v/>
      </c>
      <c r="AE626" s="6" t="str">
        <f>IF($Y626=AE$4,MAX(AE$1:AE625)+1,"")</f>
        <v/>
      </c>
      <c r="AF626" s="6" t="str">
        <f>IF($Y626=AF$4,MAX(AF$1:AF625)+1,"")</f>
        <v/>
      </c>
      <c r="AG626" s="6" t="str">
        <f>IF($Y626=AG$4,MAX(AG$1:AG625)+1,"")</f>
        <v/>
      </c>
      <c r="AH626" s="6" t="str">
        <f>IF($Y626=AH$4,MAX(AH$1:AH625)+1,"")</f>
        <v/>
      </c>
      <c r="AI626" s="5">
        <f t="shared" si="139"/>
        <v>0</v>
      </c>
      <c r="AK626" s="6" t="str">
        <f>IF($W626=AK$4,MAX(AK$1:AK625)+1,"")</f>
        <v/>
      </c>
      <c r="AL626" s="6" t="str">
        <f>IF($W626=AL$4,MAX(AL$1:AL625)+1,"")</f>
        <v/>
      </c>
      <c r="AM626" s="6" t="str">
        <f>IF($W626=AM$4,MAX(AM$1:AM625)+1,"")</f>
        <v/>
      </c>
      <c r="AN626" s="6" t="str">
        <f>IF($W626=AN$4,MAX(AN$1:AN625)+1,"")</f>
        <v/>
      </c>
      <c r="AO626" s="6" t="str">
        <f>IF($W626=AO$4,MAX(AO$1:AO625)+1,"")</f>
        <v/>
      </c>
      <c r="AP626" s="6" t="str">
        <f>IF($W626=AP$4,MAX(AP$1:AP625)+1,"")</f>
        <v/>
      </c>
      <c r="AQ626" s="6" t="str">
        <f>IF($W626=AQ$4,MAX(AQ$1:AQ625)+1,"")</f>
        <v/>
      </c>
      <c r="AR626" s="6" t="str">
        <f>IF($W626=AR$4,MAX(AR$1:AR625)+1,"")</f>
        <v/>
      </c>
      <c r="AS626" s="6" t="str">
        <f>IF($W626=AS$4,MAX(AS$1:AS625)+1,"")</f>
        <v/>
      </c>
      <c r="AT626" s="6" t="str">
        <f>IF($W626=AT$4,MAX(AT$1:AT625)+1,"")</f>
        <v/>
      </c>
      <c r="AU626" s="6" t="str">
        <f>IF($W626=AU$4,MAX(AU$1:AU625)+1,"")</f>
        <v/>
      </c>
      <c r="AV626" s="6" t="str">
        <f>IF($W626=AV$4,MAX(AV$1:AV625)+1,"")</f>
        <v/>
      </c>
      <c r="AW626" s="6" t="str">
        <f>IF($W626=AW$4,MAX(AW$1:AW625)+1,"")</f>
        <v/>
      </c>
      <c r="AX626" s="6" t="str">
        <f>IF($W626=AX$4,MAX(AX$1:AX625)+1,"")</f>
        <v/>
      </c>
      <c r="AY626" s="6" t="str">
        <f>IF($W626=AY$4,MAX(AY$1:AY625)+1,"")</f>
        <v/>
      </c>
      <c r="AZ626" s="6" t="str">
        <f>IF($W626=AZ$4,MAX(AZ$1:AZ625)+1,"")</f>
        <v/>
      </c>
      <c r="BA626" s="6" t="str">
        <f>IF($W626=BA$4,MAX(BA$1:BA625)+1,"")</f>
        <v/>
      </c>
      <c r="BB626" s="6" t="str">
        <f>IF($W626=BB$4,MAX(BB$1:BB625)+1,"")</f>
        <v/>
      </c>
      <c r="BC626" s="6" t="str">
        <f>IF($W626=BC$4,MAX(BC$1:BC625)+1,"")</f>
        <v/>
      </c>
      <c r="BD626" s="6" t="str">
        <f>IF($W626=BD$4,MAX(BD$1:BD625)+1,"")</f>
        <v/>
      </c>
      <c r="BE626" s="6" t="str">
        <f>IF($W626=BE$4,MAX(BE$1:BE625)+1,"")</f>
        <v/>
      </c>
      <c r="BF626" s="6" t="str">
        <f>IF($W626=BF$4,MAX(BF$1:BF625)+1,"")</f>
        <v/>
      </c>
      <c r="BG626" s="6" t="str">
        <f>IF($W626=BG$4,MAX(BG$1:BG625)+1,"")</f>
        <v/>
      </c>
      <c r="BH626" s="6" t="str">
        <f>IF($W626=BH$4,MAX(BH$1:BH625)+1,"")</f>
        <v/>
      </c>
      <c r="BI626" s="6" t="str">
        <f>IF($W626=BI$4,MAX(BI$1:BI625)+1,"")</f>
        <v/>
      </c>
      <c r="BJ626" s="6" t="str">
        <f>IF($W626=BJ$4,MAX(BJ$1:BJ625)+1,"")</f>
        <v/>
      </c>
      <c r="BK626" s="6" t="str">
        <f>IF($W626=BK$4,MAX(BK$1:BK625)+1,"")</f>
        <v/>
      </c>
      <c r="BL626" s="6" t="str">
        <f>IF($W626=BL$4,MAX(BL$1:BL625)+1,"")</f>
        <v/>
      </c>
      <c r="BM626" s="6" t="str">
        <f>IF($W626=BM$4,MAX(BM$1:BM625)+1,"")</f>
        <v/>
      </c>
      <c r="BN626" s="6" t="str">
        <f>IF($W626=BN$4,MAX(BN$1:BN625)+1,"")</f>
        <v/>
      </c>
      <c r="BO626" s="6" t="str">
        <f>IF($W626=BO$4,MAX(BO$1:BO625)+1,"")</f>
        <v/>
      </c>
      <c r="BP626" s="6" t="str">
        <f>IF($W626=BP$4,MAX(BP$1:BP625)+1,"")</f>
        <v/>
      </c>
      <c r="BQ626" s="6" t="str">
        <f>IF($W626=BQ$4,MAX(BQ$1:BQ625)+1,"")</f>
        <v/>
      </c>
      <c r="BR626" s="6" t="str">
        <f>IF($W626=BR$4,MAX(BR$1:BR625)+1,"")</f>
        <v/>
      </c>
      <c r="BS626" s="6" t="str">
        <f>IF($W626=BS$4,MAX(BS$1:BS625)+1,"")</f>
        <v/>
      </c>
      <c r="BT626" s="6" t="str">
        <f>IF($W626=BT$4,MAX(BT$1:BT625)+1,"")</f>
        <v/>
      </c>
      <c r="BU626" s="6" t="str">
        <f>IF($W626=BU$4,MAX(BU$1:BU625)+1,"")</f>
        <v/>
      </c>
      <c r="BV626" s="6" t="str">
        <f>IF($W626=BV$4,MAX(BV$1:BV625)+1,"")</f>
        <v/>
      </c>
      <c r="BW626" s="6" t="str">
        <f>IF($W626=BW$4,MAX(BW$1:BW625)+1,"")</f>
        <v/>
      </c>
      <c r="BX626" s="6" t="str">
        <f>IF($W626=BX$4,MAX(BX$1:BX625)+1,"")</f>
        <v/>
      </c>
      <c r="BY626" s="6" t="str">
        <f>IF($W626=BY$4,MAX(BY$1:BY625)+1,"")</f>
        <v/>
      </c>
      <c r="BZ626" s="6" t="str">
        <f>IF($W626=BZ$4,MAX(BZ$1:BZ625)+1,"")</f>
        <v/>
      </c>
      <c r="CA626" s="6">
        <f>IF($W626=CA$4,MAX(CA$1:CA625)+1,"")</f>
        <v>1</v>
      </c>
      <c r="CB626" s="6" t="str">
        <f>IF($W626=CB$4,MAX(CB$1:CB625)+1,"")</f>
        <v/>
      </c>
      <c r="CC626" s="6" t="str">
        <f>IF($W626=CC$4,MAX(CC$1:CC625)+1,"")</f>
        <v/>
      </c>
      <c r="CD626" s="6" t="str">
        <f>IF($W626=CD$4,MAX(CD$1:CD625)+1,"")</f>
        <v/>
      </c>
      <c r="CE626" s="6" t="str">
        <f>IF($W626=CE$4,MAX(CE$1:CE625)+1,"")</f>
        <v/>
      </c>
      <c r="CF626" s="6" t="str">
        <f>IF($W626=CF$4,MAX(CF$1:CF625)+1,"")</f>
        <v/>
      </c>
      <c r="CG626" s="6" t="str">
        <f>IF($W626=CG$4,MAX(CG$1:CG625)+1,"")</f>
        <v/>
      </c>
      <c r="CH626" s="6" t="str">
        <f>IF($W626=CH$4,MAX(CH$1:CH625)+1,"")</f>
        <v/>
      </c>
      <c r="CI626" s="6" t="str">
        <f>IF($W626=CI$4,MAX(CI$1:CI625)+1,"")</f>
        <v/>
      </c>
      <c r="CJ626" s="6" t="str">
        <f>IF($W626=CJ$4,MAX(CJ$1:CJ625)+1,"")</f>
        <v/>
      </c>
      <c r="CK626" s="6" t="str">
        <f>IF($W626=CK$4,MAX(CK$1:CK625)+1,"")</f>
        <v/>
      </c>
      <c r="CL626" s="6" t="str">
        <f>IF($W626=CL$4,MAX(CL$1:CL625)+1,"")</f>
        <v/>
      </c>
      <c r="CM626" s="6" t="str">
        <f>IF($W626=CM$4,MAX(CM$1:CM625)+1,"")</f>
        <v/>
      </c>
      <c r="CN626" s="6" t="str">
        <f>IF($W626=CN$4,MAX(CN$1:CN625)+1,"")</f>
        <v/>
      </c>
      <c r="CO626" s="6" t="str">
        <f>IF($W626=CO$4,MAX(CO$1:CO625)+1,"")</f>
        <v/>
      </c>
      <c r="CP626" s="6" t="str">
        <f>IF($W626=CP$4,MAX(CP$1:CP625)+1,"")</f>
        <v/>
      </c>
      <c r="CQ626" s="6" t="str">
        <f>IF($W626=CQ$4,MAX(CQ$1:CQ625)+1,"")</f>
        <v/>
      </c>
      <c r="CR626" s="6" t="str">
        <f>IF($W626=CR$4,MAX(CR$1:CR625)+1,"")</f>
        <v/>
      </c>
      <c r="CS626" s="6" t="str">
        <f>IF($W626=CS$4,MAX(CS$1:CS625)+1,"")</f>
        <v/>
      </c>
      <c r="CT626" s="5">
        <f t="shared" si="140"/>
        <v>1</v>
      </c>
      <c r="CU626" s="6" t="str">
        <f t="shared" si="141"/>
        <v>1103704379660</v>
      </c>
      <c r="CV626" s="5" t="str">
        <f t="shared" si="142"/>
        <v>นาย</v>
      </c>
      <c r="CW626" s="5" t="str" cm="1">
        <f t="array" ref="CW626">RIGHT(F626,MIN(LEN(SUBSTITUTE(F626,รายชื่อนักเรียนแยกห้อง!$AD$5:$AD$8,""))))</f>
        <v>โชติพงค์</v>
      </c>
      <c r="CX626" s="6">
        <f t="shared" si="143"/>
        <v>0</v>
      </c>
      <c r="CY626" s="6" t="str">
        <f t="shared" si="144"/>
        <v/>
      </c>
      <c r="CZ626" s="5" t="str">
        <f t="shared" si="145"/>
        <v>มัธยมศึกษาปีที่ 5/2-0</v>
      </c>
      <c r="DA626" s="5" t="str">
        <f t="shared" si="146"/>
        <v>มัธยมศึกษาปีที่ 5/2-</v>
      </c>
      <c r="DB626" s="6" t="s">
        <v>2939</v>
      </c>
      <c r="DC626" s="6" t="str">
        <f>IF(DB626="วิทย์-คณิต (เตรียมวิศวะ)",MAX($DC$1:DC625)+1,"")</f>
        <v/>
      </c>
      <c r="DD626" s="6" t="str">
        <f>IF(DB626="วิทย์-คณิต (วิทยาศาสตร์สุขภาพ)",MAX($DD$1:DD625)+1,"")</f>
        <v/>
      </c>
      <c r="DE626" s="6">
        <f>IF(DB626="ศิลป์การจัดการธุรกิจการค้าสมัยใหม่",MAX($DE$1:DE625)+1,"")</f>
        <v>56</v>
      </c>
      <c r="DF626" s="6" t="str">
        <f>IF(DB626="ศิลป์ภาษาจีนเพื่อธุรกิจ 4.0",MAX($DF$1:DF625)+1,"")</f>
        <v/>
      </c>
      <c r="DG626" s="6" t="str">
        <f>IF(DB626="ศิลป์ภาษาอังกฤษเพื่อการสื่อสารธุรกิจ",MAX($DG$1:DG625)+1,"")</f>
        <v/>
      </c>
      <c r="DH626" s="6" t="str">
        <f>IF(DB626="นวัตกรรมการจัดการเกษตร",MAX($DH$1:DH625)+1,"")</f>
        <v/>
      </c>
      <c r="DI626" s="5">
        <f t="shared" si="147"/>
        <v>56</v>
      </c>
      <c r="DJ626" s="5" t="str">
        <f t="shared" si="148"/>
        <v>มัธยมศึกษาปีที่ 5/2-2</v>
      </c>
      <c r="DK626" s="5" t="str">
        <f t="shared" si="149"/>
        <v>ศิลป์การจัดการธุรกิจการค้าสมัยใหม่-56</v>
      </c>
      <c r="DL626" s="5" t="str">
        <f t="shared" si="150"/>
        <v>มัธยมศึกษาปีที่ 5</v>
      </c>
    </row>
    <row r="627" spans="1:116">
      <c r="A627" s="5" t="str">
        <f t="shared" si="151"/>
        <v>มัธยมศึกษาปีที่ 5/2-3</v>
      </c>
      <c r="B627" s="5" t="str">
        <f t="shared" si="137"/>
        <v>ช68504-4</v>
      </c>
      <c r="C627" s="5" t="str">
        <f t="shared" si="138"/>
        <v>ศิลป์ภาษาอังกฤษเพื่อการสื่อสารธุรกิจ-1</v>
      </c>
      <c r="D627" s="8">
        <v>3</v>
      </c>
      <c r="E627" s="9" t="s">
        <v>321</v>
      </c>
      <c r="F627" s="3" t="s">
        <v>322</v>
      </c>
      <c r="G627" s="3" t="s">
        <v>323</v>
      </c>
      <c r="H627" s="11">
        <v>1</v>
      </c>
      <c r="I627" s="11">
        <v>7</v>
      </c>
      <c r="J627" s="11">
        <v>0</v>
      </c>
      <c r="K627" s="11">
        <v>9</v>
      </c>
      <c r="L627" s="11">
        <v>9</v>
      </c>
      <c r="M627" s="11">
        <v>0</v>
      </c>
      <c r="N627" s="11">
        <v>1</v>
      </c>
      <c r="O627" s="11">
        <v>7</v>
      </c>
      <c r="P627" s="11">
        <v>7</v>
      </c>
      <c r="Q627" s="11">
        <v>8</v>
      </c>
      <c r="R627" s="11">
        <v>2</v>
      </c>
      <c r="S627" s="11">
        <v>6</v>
      </c>
      <c r="T627" s="11">
        <v>5</v>
      </c>
      <c r="U627" s="11" t="s">
        <v>423</v>
      </c>
      <c r="W627" s="6" t="str">
        <f>IF(X627="","",IF(X627=รายชื่อชมรม!$B$43,รายชื่อชมรม!$A$43,IF(X627=รายชื่อชมรม!$B$44,รายชื่อชมรม!$A$44,IF(X627=รายชื่อชมรม!$B$45,รายชื่อชมรม!$A$45,IF(X627=รายชื่อชมรม!$B$46,รายชื่อชมรม!$A$46,IF(X627=รายชื่อชมรม!$B$47,รายชื่อชมรม!$A$47,IF(X627=รายชื่อชมรม!$B$48,รายชื่อชมรม!$A$48,IF(X627=รายชื่อชมรม!$B$49,รายชื่อชมรม!$A$49,IF(X627=รายชื่อชมรม!$B$50,รายชื่อชมรม!$A$50,IF(X627=รายชื่อชมรม!$B$51,รายชื่อชมรม!$A$51,IF(X627=รายชื่อชมรม!$B$52,รายชื่อชมรม!$A$52,"-")))))))))))</f>
        <v>ช68504</v>
      </c>
      <c r="X627" s="6" t="s">
        <v>2314</v>
      </c>
      <c r="Y627" s="6" t="str">
        <f>IF(W627=0,"",IF(W627="-","",IF(W627="","",VLOOKUP(W627,รายชื่อชมรม!$A$3:$F$83,3,FALSE))))</f>
        <v>นายชัยวัฒน์  กตัญญตาพงษ์</v>
      </c>
      <c r="Z627" s="6" t="str">
        <f>IF(Y627=$Z$4,MAX(Z$1:$Z626)+1,"")</f>
        <v/>
      </c>
      <c r="AA627" s="6" t="str">
        <f>IF($Y627=AA$4,MAX(AA$1:AA626)+1,"")</f>
        <v/>
      </c>
      <c r="AB627" s="6" t="str">
        <f>IF($Y627=AB$4,MAX(AB$1:AB626)+1,"")</f>
        <v/>
      </c>
      <c r="AC627" s="6" t="str">
        <f>IF($Y627=AC$4,MAX(AC$1:AC626)+1,"")</f>
        <v/>
      </c>
      <c r="AD627" s="6" t="str">
        <f>IF($Y627=AD$4,MAX(AD$1:AD626)+1,"")</f>
        <v/>
      </c>
      <c r="AE627" s="6" t="str">
        <f>IF($Y627=AE$4,MAX(AE$1:AE626)+1,"")</f>
        <v/>
      </c>
      <c r="AF627" s="6" t="str">
        <f>IF($Y627=AF$4,MAX(AF$1:AF626)+1,"")</f>
        <v/>
      </c>
      <c r="AG627" s="6" t="str">
        <f>IF($Y627=AG$4,MAX(AG$1:AG626)+1,"")</f>
        <v/>
      </c>
      <c r="AH627" s="6" t="str">
        <f>IF($Y627=AH$4,MAX(AH$1:AH626)+1,"")</f>
        <v/>
      </c>
      <c r="AI627" s="5">
        <f t="shared" si="139"/>
        <v>0</v>
      </c>
      <c r="AK627" s="6" t="str">
        <f>IF($W627=AK$4,MAX(AK$1:AK626)+1,"")</f>
        <v/>
      </c>
      <c r="AL627" s="6" t="str">
        <f>IF($W627=AL$4,MAX(AL$1:AL626)+1,"")</f>
        <v/>
      </c>
      <c r="AM627" s="6" t="str">
        <f>IF($W627=AM$4,MAX(AM$1:AM626)+1,"")</f>
        <v/>
      </c>
      <c r="AN627" s="6" t="str">
        <f>IF($W627=AN$4,MAX(AN$1:AN626)+1,"")</f>
        <v/>
      </c>
      <c r="AO627" s="6" t="str">
        <f>IF($W627=AO$4,MAX(AO$1:AO626)+1,"")</f>
        <v/>
      </c>
      <c r="AP627" s="6" t="str">
        <f>IF($W627=AP$4,MAX(AP$1:AP626)+1,"")</f>
        <v/>
      </c>
      <c r="AQ627" s="6" t="str">
        <f>IF($W627=AQ$4,MAX(AQ$1:AQ626)+1,"")</f>
        <v/>
      </c>
      <c r="AR627" s="6" t="str">
        <f>IF($W627=AR$4,MAX(AR$1:AR626)+1,"")</f>
        <v/>
      </c>
      <c r="AS627" s="6" t="str">
        <f>IF($W627=AS$4,MAX(AS$1:AS626)+1,"")</f>
        <v/>
      </c>
      <c r="AT627" s="6" t="str">
        <f>IF($W627=AT$4,MAX(AT$1:AT626)+1,"")</f>
        <v/>
      </c>
      <c r="AU627" s="6" t="str">
        <f>IF($W627=AU$4,MAX(AU$1:AU626)+1,"")</f>
        <v/>
      </c>
      <c r="AV627" s="6" t="str">
        <f>IF($W627=AV$4,MAX(AV$1:AV626)+1,"")</f>
        <v/>
      </c>
      <c r="AW627" s="6" t="str">
        <f>IF($W627=AW$4,MAX(AW$1:AW626)+1,"")</f>
        <v/>
      </c>
      <c r="AX627" s="6" t="str">
        <f>IF($W627=AX$4,MAX(AX$1:AX626)+1,"")</f>
        <v/>
      </c>
      <c r="AY627" s="6" t="str">
        <f>IF($W627=AY$4,MAX(AY$1:AY626)+1,"")</f>
        <v/>
      </c>
      <c r="AZ627" s="6" t="str">
        <f>IF($W627=AZ$4,MAX(AZ$1:AZ626)+1,"")</f>
        <v/>
      </c>
      <c r="BA627" s="6" t="str">
        <f>IF($W627=BA$4,MAX(BA$1:BA626)+1,"")</f>
        <v/>
      </c>
      <c r="BB627" s="6" t="str">
        <f>IF($W627=BB$4,MAX(BB$1:BB626)+1,"")</f>
        <v/>
      </c>
      <c r="BC627" s="6" t="str">
        <f>IF($W627=BC$4,MAX(BC$1:BC626)+1,"")</f>
        <v/>
      </c>
      <c r="BD627" s="6" t="str">
        <f>IF($W627=BD$4,MAX(BD$1:BD626)+1,"")</f>
        <v/>
      </c>
      <c r="BE627" s="6" t="str">
        <f>IF($W627=BE$4,MAX(BE$1:BE626)+1,"")</f>
        <v/>
      </c>
      <c r="BF627" s="6" t="str">
        <f>IF($W627=BF$4,MAX(BF$1:BF626)+1,"")</f>
        <v/>
      </c>
      <c r="BG627" s="6" t="str">
        <f>IF($W627=BG$4,MAX(BG$1:BG626)+1,"")</f>
        <v/>
      </c>
      <c r="BH627" s="6" t="str">
        <f>IF($W627=BH$4,MAX(BH$1:BH626)+1,"")</f>
        <v/>
      </c>
      <c r="BI627" s="6" t="str">
        <f>IF($W627=BI$4,MAX(BI$1:BI626)+1,"")</f>
        <v/>
      </c>
      <c r="BJ627" s="6" t="str">
        <f>IF($W627=BJ$4,MAX(BJ$1:BJ626)+1,"")</f>
        <v/>
      </c>
      <c r="BK627" s="6" t="str">
        <f>IF($W627=BK$4,MAX(BK$1:BK626)+1,"")</f>
        <v/>
      </c>
      <c r="BL627" s="6" t="str">
        <f>IF($W627=BL$4,MAX(BL$1:BL626)+1,"")</f>
        <v/>
      </c>
      <c r="BM627" s="6" t="str">
        <f>IF($W627=BM$4,MAX(BM$1:BM626)+1,"")</f>
        <v/>
      </c>
      <c r="BN627" s="6" t="str">
        <f>IF($W627=BN$4,MAX(BN$1:BN626)+1,"")</f>
        <v/>
      </c>
      <c r="BO627" s="6" t="str">
        <f>IF($W627=BO$4,MAX(BO$1:BO626)+1,"")</f>
        <v/>
      </c>
      <c r="BP627" s="6" t="str">
        <f>IF($W627=BP$4,MAX(BP$1:BP626)+1,"")</f>
        <v/>
      </c>
      <c r="BQ627" s="6" t="str">
        <f>IF($W627=BQ$4,MAX(BQ$1:BQ626)+1,"")</f>
        <v/>
      </c>
      <c r="BR627" s="6" t="str">
        <f>IF($W627=BR$4,MAX(BR$1:BR626)+1,"")</f>
        <v/>
      </c>
      <c r="BS627" s="6" t="str">
        <f>IF($W627=BS$4,MAX(BS$1:BS626)+1,"")</f>
        <v/>
      </c>
      <c r="BT627" s="6" t="str">
        <f>IF($W627=BT$4,MAX(BT$1:BT626)+1,"")</f>
        <v/>
      </c>
      <c r="BU627" s="6" t="str">
        <f>IF($W627=BU$4,MAX(BU$1:BU626)+1,"")</f>
        <v/>
      </c>
      <c r="BV627" s="6" t="str">
        <f>IF($W627=BV$4,MAX(BV$1:BV626)+1,"")</f>
        <v/>
      </c>
      <c r="BW627" s="6" t="str">
        <f>IF($W627=BW$4,MAX(BW$1:BW626)+1,"")</f>
        <v/>
      </c>
      <c r="BX627" s="6" t="str">
        <f>IF($W627=BX$4,MAX(BX$1:BX626)+1,"")</f>
        <v/>
      </c>
      <c r="BY627" s="6" t="str">
        <f>IF($W627=BY$4,MAX(BY$1:BY626)+1,"")</f>
        <v/>
      </c>
      <c r="BZ627" s="6" t="str">
        <f>IF($W627=BZ$4,MAX(BZ$1:BZ626)+1,"")</f>
        <v/>
      </c>
      <c r="CA627" s="6" t="str">
        <f>IF($W627=CA$4,MAX(CA$1:CA626)+1,"")</f>
        <v/>
      </c>
      <c r="CB627" s="6" t="str">
        <f>IF($W627=CB$4,MAX(CB$1:CB626)+1,"")</f>
        <v/>
      </c>
      <c r="CC627" s="6">
        <f>IF($W627=CC$4,MAX(CC$1:CC626)+1,"")</f>
        <v>4</v>
      </c>
      <c r="CD627" s="6" t="str">
        <f>IF($W627=CD$4,MAX(CD$1:CD626)+1,"")</f>
        <v/>
      </c>
      <c r="CE627" s="6" t="str">
        <f>IF($W627=CE$4,MAX(CE$1:CE626)+1,"")</f>
        <v/>
      </c>
      <c r="CF627" s="6" t="str">
        <f>IF($W627=CF$4,MAX(CF$1:CF626)+1,"")</f>
        <v/>
      </c>
      <c r="CG627" s="6" t="str">
        <f>IF($W627=CG$4,MAX(CG$1:CG626)+1,"")</f>
        <v/>
      </c>
      <c r="CH627" s="6" t="str">
        <f>IF($W627=CH$4,MAX(CH$1:CH626)+1,"")</f>
        <v/>
      </c>
      <c r="CI627" s="6" t="str">
        <f>IF($W627=CI$4,MAX(CI$1:CI626)+1,"")</f>
        <v/>
      </c>
      <c r="CJ627" s="6" t="str">
        <f>IF($W627=CJ$4,MAX(CJ$1:CJ626)+1,"")</f>
        <v/>
      </c>
      <c r="CK627" s="6" t="str">
        <f>IF($W627=CK$4,MAX(CK$1:CK626)+1,"")</f>
        <v/>
      </c>
      <c r="CL627" s="6" t="str">
        <f>IF($W627=CL$4,MAX(CL$1:CL626)+1,"")</f>
        <v/>
      </c>
      <c r="CM627" s="6" t="str">
        <f>IF($W627=CM$4,MAX(CM$1:CM626)+1,"")</f>
        <v/>
      </c>
      <c r="CN627" s="6" t="str">
        <f>IF($W627=CN$4,MAX(CN$1:CN626)+1,"")</f>
        <v/>
      </c>
      <c r="CO627" s="6" t="str">
        <f>IF($W627=CO$4,MAX(CO$1:CO626)+1,"")</f>
        <v/>
      </c>
      <c r="CP627" s="6" t="str">
        <f>IF($W627=CP$4,MAX(CP$1:CP626)+1,"")</f>
        <v/>
      </c>
      <c r="CQ627" s="6" t="str">
        <f>IF($W627=CQ$4,MAX(CQ$1:CQ626)+1,"")</f>
        <v/>
      </c>
      <c r="CR627" s="6" t="str">
        <f>IF($W627=CR$4,MAX(CR$1:CR626)+1,"")</f>
        <v/>
      </c>
      <c r="CS627" s="6" t="str">
        <f>IF($W627=CS$4,MAX(CS$1:CS626)+1,"")</f>
        <v/>
      </c>
      <c r="CT627" s="5">
        <f t="shared" si="140"/>
        <v>4</v>
      </c>
      <c r="CU627" s="6" t="str">
        <f t="shared" si="141"/>
        <v>1709901778265</v>
      </c>
      <c r="CV627" s="5" t="str">
        <f t="shared" si="142"/>
        <v>นาย</v>
      </c>
      <c r="CW627" s="5" t="str" cm="1">
        <f t="array" ref="CW627">RIGHT(F627,MIN(LEN(SUBSTITUTE(F627,รายชื่อนักเรียนแยกห้อง!$AD$5:$AD$8,""))))</f>
        <v>ไชยวัฒน์</v>
      </c>
      <c r="CX627" s="6">
        <f t="shared" si="143"/>
        <v>0</v>
      </c>
      <c r="CY627" s="6" t="str">
        <f t="shared" si="144"/>
        <v/>
      </c>
      <c r="CZ627" s="5" t="str">
        <f t="shared" si="145"/>
        <v>มัธยมศึกษาปีที่ 5/2-0</v>
      </c>
      <c r="DA627" s="5" t="str">
        <f t="shared" si="146"/>
        <v>มัธยมศึกษาปีที่ 5/2-</v>
      </c>
      <c r="DB627" s="6" t="s">
        <v>2940</v>
      </c>
      <c r="DC627" s="6" t="str">
        <f>IF(DB627="วิทย์-คณิต (เตรียมวิศวะ)",MAX($DC$1:DC626)+1,"")</f>
        <v/>
      </c>
      <c r="DD627" s="6" t="str">
        <f>IF(DB627="วิทย์-คณิต (วิทยาศาสตร์สุขภาพ)",MAX($DD$1:DD626)+1,"")</f>
        <v/>
      </c>
      <c r="DE627" s="6" t="str">
        <f>IF(DB627="ศิลป์การจัดการธุรกิจการค้าสมัยใหม่",MAX($DE$1:DE626)+1,"")</f>
        <v/>
      </c>
      <c r="DF627" s="6" t="str">
        <f>IF(DB627="ศิลป์ภาษาจีนเพื่อธุรกิจ 4.0",MAX($DF$1:DF626)+1,"")</f>
        <v/>
      </c>
      <c r="DG627" s="6">
        <f>IF(DB627="ศิลป์ภาษาอังกฤษเพื่อการสื่อสารธุรกิจ",MAX($DG$1:DG626)+1,"")</f>
        <v>1</v>
      </c>
      <c r="DH627" s="6" t="str">
        <f>IF(DB627="นวัตกรรมการจัดการเกษตร",MAX($DH$1:DH626)+1,"")</f>
        <v/>
      </c>
      <c r="DI627" s="5">
        <f t="shared" si="147"/>
        <v>1</v>
      </c>
      <c r="DJ627" s="5" t="str">
        <f t="shared" si="148"/>
        <v>มัธยมศึกษาปีที่ 5/2-3</v>
      </c>
      <c r="DK627" s="5" t="str">
        <f t="shared" si="149"/>
        <v>ศิลป์ภาษาอังกฤษเพื่อการสื่อสารธุรกิจ-1</v>
      </c>
      <c r="DL627" s="5" t="str">
        <f t="shared" si="150"/>
        <v>มัธยมศึกษาปีที่ 5</v>
      </c>
    </row>
    <row r="628" spans="1:116">
      <c r="A628" s="5" t="str">
        <f t="shared" si="151"/>
        <v>มัธยมศึกษาปีที่ 5/2-4</v>
      </c>
      <c r="B628" s="5" t="str">
        <f t="shared" si="137"/>
        <v>ช68502-2</v>
      </c>
      <c r="C628" s="5" t="str">
        <f t="shared" si="138"/>
        <v>ศิลป์การจัดการธุรกิจการค้าสมัยใหม่-57</v>
      </c>
      <c r="D628" s="8">
        <v>4</v>
      </c>
      <c r="E628" s="9" t="s">
        <v>324</v>
      </c>
      <c r="F628" s="3" t="s">
        <v>325</v>
      </c>
      <c r="G628" s="3" t="s">
        <v>326</v>
      </c>
      <c r="H628" s="11">
        <v>1</v>
      </c>
      <c r="I628" s="11">
        <v>7</v>
      </c>
      <c r="J628" s="11">
        <v>0</v>
      </c>
      <c r="K628" s="11">
        <v>9</v>
      </c>
      <c r="L628" s="11">
        <v>9</v>
      </c>
      <c r="M628" s="11">
        <v>0</v>
      </c>
      <c r="N628" s="11">
        <v>1</v>
      </c>
      <c r="O628" s="11">
        <v>7</v>
      </c>
      <c r="P628" s="11">
        <v>7</v>
      </c>
      <c r="Q628" s="11">
        <v>1</v>
      </c>
      <c r="R628" s="11">
        <v>5</v>
      </c>
      <c r="S628" s="11">
        <v>3</v>
      </c>
      <c r="T628" s="11">
        <v>8</v>
      </c>
      <c r="U628" s="11" t="s">
        <v>423</v>
      </c>
      <c r="W628" s="6" t="str">
        <f>IF(X628="","",IF(X628=รายชื่อชมรม!$B$43,รายชื่อชมรม!$A$43,IF(X628=รายชื่อชมรม!$B$44,รายชื่อชมรม!$A$44,IF(X628=รายชื่อชมรม!$B$45,รายชื่อชมรม!$A$45,IF(X628=รายชื่อชมรม!$B$46,รายชื่อชมรม!$A$46,IF(X628=รายชื่อชมรม!$B$47,รายชื่อชมรม!$A$47,IF(X628=รายชื่อชมรม!$B$48,รายชื่อชมรม!$A$48,IF(X628=รายชื่อชมรม!$B$49,รายชื่อชมรม!$A$49,IF(X628=รายชื่อชมรม!$B$50,รายชื่อชมรม!$A$50,IF(X628=รายชื่อชมรม!$B$51,รายชื่อชมรม!$A$51,IF(X628=รายชื่อชมรม!$B$52,รายชื่อชมรม!$A$52,"-")))))))))))</f>
        <v>ช68502</v>
      </c>
      <c r="X628" s="6" t="s">
        <v>1398</v>
      </c>
      <c r="Y628" s="6" t="str">
        <f>IF(W628=0,"",IF(W628="-","",IF(W628="","",VLOOKUP(W628,รายชื่อชมรม!$A$3:$F$83,3,FALSE))))</f>
        <v>นายณฤริท  วิชรัจจ์</v>
      </c>
      <c r="Z628" s="6" t="str">
        <f>IF(Y628=$Z$4,MAX(Z$1:$Z627)+1,"")</f>
        <v/>
      </c>
      <c r="AA628" s="6" t="str">
        <f>IF($Y628=AA$4,MAX(AA$1:AA627)+1,"")</f>
        <v/>
      </c>
      <c r="AB628" s="6" t="str">
        <f>IF($Y628=AB$4,MAX(AB$1:AB627)+1,"")</f>
        <v/>
      </c>
      <c r="AC628" s="6" t="str">
        <f>IF($Y628=AC$4,MAX(AC$1:AC627)+1,"")</f>
        <v/>
      </c>
      <c r="AD628" s="6" t="str">
        <f>IF($Y628=AD$4,MAX(AD$1:AD627)+1,"")</f>
        <v/>
      </c>
      <c r="AE628" s="6" t="str">
        <f>IF($Y628=AE$4,MAX(AE$1:AE627)+1,"")</f>
        <v/>
      </c>
      <c r="AF628" s="6" t="str">
        <f>IF($Y628=AF$4,MAX(AF$1:AF627)+1,"")</f>
        <v/>
      </c>
      <c r="AG628" s="6" t="str">
        <f>IF($Y628=AG$4,MAX(AG$1:AG627)+1,"")</f>
        <v/>
      </c>
      <c r="AH628" s="6" t="str">
        <f>IF($Y628=AH$4,MAX(AH$1:AH627)+1,"")</f>
        <v/>
      </c>
      <c r="AI628" s="5">
        <f t="shared" si="139"/>
        <v>0</v>
      </c>
      <c r="AK628" s="6" t="str">
        <f>IF($W628=AK$4,MAX(AK$1:AK627)+1,"")</f>
        <v/>
      </c>
      <c r="AL628" s="6" t="str">
        <f>IF($W628=AL$4,MAX(AL$1:AL627)+1,"")</f>
        <v/>
      </c>
      <c r="AM628" s="6" t="str">
        <f>IF($W628=AM$4,MAX(AM$1:AM627)+1,"")</f>
        <v/>
      </c>
      <c r="AN628" s="6" t="str">
        <f>IF($W628=AN$4,MAX(AN$1:AN627)+1,"")</f>
        <v/>
      </c>
      <c r="AO628" s="6" t="str">
        <f>IF($W628=AO$4,MAX(AO$1:AO627)+1,"")</f>
        <v/>
      </c>
      <c r="AP628" s="6" t="str">
        <f>IF($W628=AP$4,MAX(AP$1:AP627)+1,"")</f>
        <v/>
      </c>
      <c r="AQ628" s="6" t="str">
        <f>IF($W628=AQ$4,MAX(AQ$1:AQ627)+1,"")</f>
        <v/>
      </c>
      <c r="AR628" s="6" t="str">
        <f>IF($W628=AR$4,MAX(AR$1:AR627)+1,"")</f>
        <v/>
      </c>
      <c r="AS628" s="6" t="str">
        <f>IF($W628=AS$4,MAX(AS$1:AS627)+1,"")</f>
        <v/>
      </c>
      <c r="AT628" s="6" t="str">
        <f>IF($W628=AT$4,MAX(AT$1:AT627)+1,"")</f>
        <v/>
      </c>
      <c r="AU628" s="6" t="str">
        <f>IF($W628=AU$4,MAX(AU$1:AU627)+1,"")</f>
        <v/>
      </c>
      <c r="AV628" s="6" t="str">
        <f>IF($W628=AV$4,MAX(AV$1:AV627)+1,"")</f>
        <v/>
      </c>
      <c r="AW628" s="6" t="str">
        <f>IF($W628=AW$4,MAX(AW$1:AW627)+1,"")</f>
        <v/>
      </c>
      <c r="AX628" s="6" t="str">
        <f>IF($W628=AX$4,MAX(AX$1:AX627)+1,"")</f>
        <v/>
      </c>
      <c r="AY628" s="6" t="str">
        <f>IF($W628=AY$4,MAX(AY$1:AY627)+1,"")</f>
        <v/>
      </c>
      <c r="AZ628" s="6" t="str">
        <f>IF($W628=AZ$4,MAX(AZ$1:AZ627)+1,"")</f>
        <v/>
      </c>
      <c r="BA628" s="6" t="str">
        <f>IF($W628=BA$4,MAX(BA$1:BA627)+1,"")</f>
        <v/>
      </c>
      <c r="BB628" s="6" t="str">
        <f>IF($W628=BB$4,MAX(BB$1:BB627)+1,"")</f>
        <v/>
      </c>
      <c r="BC628" s="6" t="str">
        <f>IF($W628=BC$4,MAX(BC$1:BC627)+1,"")</f>
        <v/>
      </c>
      <c r="BD628" s="6" t="str">
        <f>IF($W628=BD$4,MAX(BD$1:BD627)+1,"")</f>
        <v/>
      </c>
      <c r="BE628" s="6" t="str">
        <f>IF($W628=BE$4,MAX(BE$1:BE627)+1,"")</f>
        <v/>
      </c>
      <c r="BF628" s="6" t="str">
        <f>IF($W628=BF$4,MAX(BF$1:BF627)+1,"")</f>
        <v/>
      </c>
      <c r="BG628" s="6" t="str">
        <f>IF($W628=BG$4,MAX(BG$1:BG627)+1,"")</f>
        <v/>
      </c>
      <c r="BH628" s="6" t="str">
        <f>IF($W628=BH$4,MAX(BH$1:BH627)+1,"")</f>
        <v/>
      </c>
      <c r="BI628" s="6" t="str">
        <f>IF($W628=BI$4,MAX(BI$1:BI627)+1,"")</f>
        <v/>
      </c>
      <c r="BJ628" s="6" t="str">
        <f>IF($W628=BJ$4,MAX(BJ$1:BJ627)+1,"")</f>
        <v/>
      </c>
      <c r="BK628" s="6" t="str">
        <f>IF($W628=BK$4,MAX(BK$1:BK627)+1,"")</f>
        <v/>
      </c>
      <c r="BL628" s="6" t="str">
        <f>IF($W628=BL$4,MAX(BL$1:BL627)+1,"")</f>
        <v/>
      </c>
      <c r="BM628" s="6" t="str">
        <f>IF($W628=BM$4,MAX(BM$1:BM627)+1,"")</f>
        <v/>
      </c>
      <c r="BN628" s="6" t="str">
        <f>IF($W628=BN$4,MAX(BN$1:BN627)+1,"")</f>
        <v/>
      </c>
      <c r="BO628" s="6" t="str">
        <f>IF($W628=BO$4,MAX(BO$1:BO627)+1,"")</f>
        <v/>
      </c>
      <c r="BP628" s="6" t="str">
        <f>IF($W628=BP$4,MAX(BP$1:BP627)+1,"")</f>
        <v/>
      </c>
      <c r="BQ628" s="6" t="str">
        <f>IF($W628=BQ$4,MAX(BQ$1:BQ627)+1,"")</f>
        <v/>
      </c>
      <c r="BR628" s="6" t="str">
        <f>IF($W628=BR$4,MAX(BR$1:BR627)+1,"")</f>
        <v/>
      </c>
      <c r="BS628" s="6" t="str">
        <f>IF($W628=BS$4,MAX(BS$1:BS627)+1,"")</f>
        <v/>
      </c>
      <c r="BT628" s="6" t="str">
        <f>IF($W628=BT$4,MAX(BT$1:BT627)+1,"")</f>
        <v/>
      </c>
      <c r="BU628" s="6" t="str">
        <f>IF($W628=BU$4,MAX(BU$1:BU627)+1,"")</f>
        <v/>
      </c>
      <c r="BV628" s="6" t="str">
        <f>IF($W628=BV$4,MAX(BV$1:BV627)+1,"")</f>
        <v/>
      </c>
      <c r="BW628" s="6" t="str">
        <f>IF($W628=BW$4,MAX(BW$1:BW627)+1,"")</f>
        <v/>
      </c>
      <c r="BX628" s="6" t="str">
        <f>IF($W628=BX$4,MAX(BX$1:BX627)+1,"")</f>
        <v/>
      </c>
      <c r="BY628" s="6" t="str">
        <f>IF($W628=BY$4,MAX(BY$1:BY627)+1,"")</f>
        <v/>
      </c>
      <c r="BZ628" s="6" t="str">
        <f>IF($W628=BZ$4,MAX(BZ$1:BZ627)+1,"")</f>
        <v/>
      </c>
      <c r="CA628" s="6">
        <f>IF($W628=CA$4,MAX(CA$1:CA627)+1,"")</f>
        <v>2</v>
      </c>
      <c r="CB628" s="6" t="str">
        <f>IF($W628=CB$4,MAX(CB$1:CB627)+1,"")</f>
        <v/>
      </c>
      <c r="CC628" s="6" t="str">
        <f>IF($W628=CC$4,MAX(CC$1:CC627)+1,"")</f>
        <v/>
      </c>
      <c r="CD628" s="6" t="str">
        <f>IF($W628=CD$4,MAX(CD$1:CD627)+1,"")</f>
        <v/>
      </c>
      <c r="CE628" s="6" t="str">
        <f>IF($W628=CE$4,MAX(CE$1:CE627)+1,"")</f>
        <v/>
      </c>
      <c r="CF628" s="6" t="str">
        <f>IF($W628=CF$4,MAX(CF$1:CF627)+1,"")</f>
        <v/>
      </c>
      <c r="CG628" s="6" t="str">
        <f>IF($W628=CG$4,MAX(CG$1:CG627)+1,"")</f>
        <v/>
      </c>
      <c r="CH628" s="6" t="str">
        <f>IF($W628=CH$4,MAX(CH$1:CH627)+1,"")</f>
        <v/>
      </c>
      <c r="CI628" s="6" t="str">
        <f>IF($W628=CI$4,MAX(CI$1:CI627)+1,"")</f>
        <v/>
      </c>
      <c r="CJ628" s="6" t="str">
        <f>IF($W628=CJ$4,MAX(CJ$1:CJ627)+1,"")</f>
        <v/>
      </c>
      <c r="CK628" s="6" t="str">
        <f>IF($W628=CK$4,MAX(CK$1:CK627)+1,"")</f>
        <v/>
      </c>
      <c r="CL628" s="6" t="str">
        <f>IF($W628=CL$4,MAX(CL$1:CL627)+1,"")</f>
        <v/>
      </c>
      <c r="CM628" s="6" t="str">
        <f>IF($W628=CM$4,MAX(CM$1:CM627)+1,"")</f>
        <v/>
      </c>
      <c r="CN628" s="6" t="str">
        <f>IF($W628=CN$4,MAX(CN$1:CN627)+1,"")</f>
        <v/>
      </c>
      <c r="CO628" s="6" t="str">
        <f>IF($W628=CO$4,MAX(CO$1:CO627)+1,"")</f>
        <v/>
      </c>
      <c r="CP628" s="6" t="str">
        <f>IF($W628=CP$4,MAX(CP$1:CP627)+1,"")</f>
        <v/>
      </c>
      <c r="CQ628" s="6" t="str">
        <f>IF($W628=CQ$4,MAX(CQ$1:CQ627)+1,"")</f>
        <v/>
      </c>
      <c r="CR628" s="6" t="str">
        <f>IF($W628=CR$4,MAX(CR$1:CR627)+1,"")</f>
        <v/>
      </c>
      <c r="CS628" s="6" t="str">
        <f>IF($W628=CS$4,MAX(CS$1:CS627)+1,"")</f>
        <v/>
      </c>
      <c r="CT628" s="5">
        <f t="shared" si="140"/>
        <v>2</v>
      </c>
      <c r="CU628" s="6" t="str">
        <f t="shared" si="141"/>
        <v>1709901771538</v>
      </c>
      <c r="CV628" s="5" t="str">
        <f t="shared" si="142"/>
        <v>นางสาว</v>
      </c>
      <c r="CW628" s="5" t="str" cm="1">
        <f t="array" ref="CW628">RIGHT(F628,MIN(LEN(SUBSTITUTE(F628,รายชื่อนักเรียนแยกห้อง!$AD$5:$AD$8,""))))</f>
        <v>คุณภัทร</v>
      </c>
      <c r="CX628" s="6" t="str">
        <f t="shared" si="143"/>
        <v/>
      </c>
      <c r="CY628" s="6">
        <f t="shared" si="144"/>
        <v>0</v>
      </c>
      <c r="CZ628" s="5" t="str">
        <f t="shared" si="145"/>
        <v>มัธยมศึกษาปีที่ 5/2-</v>
      </c>
      <c r="DA628" s="5" t="str">
        <f t="shared" si="146"/>
        <v>มัธยมศึกษาปีที่ 5/2-0</v>
      </c>
      <c r="DB628" s="6" t="s">
        <v>2939</v>
      </c>
      <c r="DC628" s="6" t="str">
        <f>IF(DB628="วิทย์-คณิต (เตรียมวิศวะ)",MAX($DC$1:DC627)+1,"")</f>
        <v/>
      </c>
      <c r="DD628" s="6" t="str">
        <f>IF(DB628="วิทย์-คณิต (วิทยาศาสตร์สุขภาพ)",MAX($DD$1:DD627)+1,"")</f>
        <v/>
      </c>
      <c r="DE628" s="6">
        <f>IF(DB628="ศิลป์การจัดการธุรกิจการค้าสมัยใหม่",MAX($DE$1:DE627)+1,"")</f>
        <v>57</v>
      </c>
      <c r="DF628" s="6" t="str">
        <f>IF(DB628="ศิลป์ภาษาจีนเพื่อธุรกิจ 4.0",MAX($DF$1:DF627)+1,"")</f>
        <v/>
      </c>
      <c r="DG628" s="6" t="str">
        <f>IF(DB628="ศิลป์ภาษาอังกฤษเพื่อการสื่อสารธุรกิจ",MAX($DG$1:DG627)+1,"")</f>
        <v/>
      </c>
      <c r="DH628" s="6" t="str">
        <f>IF(DB628="นวัตกรรมการจัดการเกษตร",MAX($DH$1:DH627)+1,"")</f>
        <v/>
      </c>
      <c r="DI628" s="5">
        <f t="shared" si="147"/>
        <v>57</v>
      </c>
      <c r="DJ628" s="5" t="str">
        <f t="shared" si="148"/>
        <v>มัธยมศึกษาปีที่ 5/2-4</v>
      </c>
      <c r="DK628" s="5" t="str">
        <f t="shared" si="149"/>
        <v>ศิลป์การจัดการธุรกิจการค้าสมัยใหม่-57</v>
      </c>
      <c r="DL628" s="5" t="str">
        <f t="shared" si="150"/>
        <v>มัธยมศึกษาปีที่ 5</v>
      </c>
    </row>
    <row r="629" spans="1:116">
      <c r="A629" s="5" t="str">
        <f t="shared" si="151"/>
        <v>มัธยมศึกษาปีที่ 5/2-5</v>
      </c>
      <c r="B629" s="5" t="str">
        <f t="shared" si="137"/>
        <v>ช68501-8</v>
      </c>
      <c r="C629" s="5" t="str">
        <f t="shared" si="138"/>
        <v>ศิลป์ภาษาอังกฤษเพื่อการสื่อสารธุรกิจ-2</v>
      </c>
      <c r="D629" s="8">
        <v>5</v>
      </c>
      <c r="E629" s="9" t="s">
        <v>327</v>
      </c>
      <c r="F629" s="3" t="s">
        <v>328</v>
      </c>
      <c r="G629" s="3" t="s">
        <v>2266</v>
      </c>
      <c r="H629" s="11">
        <v>1</v>
      </c>
      <c r="I629" s="11">
        <v>7</v>
      </c>
      <c r="J629" s="11">
        <v>0</v>
      </c>
      <c r="K629" s="11">
        <v>9</v>
      </c>
      <c r="L629" s="11">
        <v>9</v>
      </c>
      <c r="M629" s="11">
        <v>0</v>
      </c>
      <c r="N629" s="11">
        <v>1</v>
      </c>
      <c r="O629" s="11">
        <v>7</v>
      </c>
      <c r="P629" s="11">
        <v>4</v>
      </c>
      <c r="Q629" s="11">
        <v>3</v>
      </c>
      <c r="R629" s="11">
        <v>4</v>
      </c>
      <c r="S629" s="11">
        <v>4</v>
      </c>
      <c r="T629" s="11">
        <v>5</v>
      </c>
      <c r="U629" s="11" t="s">
        <v>423</v>
      </c>
      <c r="W629" s="6" t="str">
        <f>IF(X629="","",IF(X629=รายชื่อชมรม!$B$43,รายชื่อชมรม!$A$43,IF(X629=รายชื่อชมรม!$B$44,รายชื่อชมรม!$A$44,IF(X629=รายชื่อชมรม!$B$45,รายชื่อชมรม!$A$45,IF(X629=รายชื่อชมรม!$B$46,รายชื่อชมรม!$A$46,IF(X629=รายชื่อชมรม!$B$47,รายชื่อชมรม!$A$47,IF(X629=รายชื่อชมรม!$B$48,รายชื่อชมรม!$A$48,IF(X629=รายชื่อชมรม!$B$49,รายชื่อชมรม!$A$49,IF(X629=รายชื่อชมรม!$B$50,รายชื่อชมรม!$A$50,IF(X629=รายชื่อชมรม!$B$51,รายชื่อชมรม!$A$51,IF(X629=รายชื่อชมรม!$B$52,รายชื่อชมรม!$A$52,"-")))))))))))</f>
        <v>ช68501</v>
      </c>
      <c r="X629" s="6" t="s">
        <v>2328</v>
      </c>
      <c r="Y629" s="6" t="str">
        <f>IF(W629=0,"",IF(W629="-","",IF(W629="","",VLOOKUP(W629,รายชื่อชมรม!$A$3:$F$83,3,FALSE))))</f>
        <v>นางสาวศิลป์ศุภา  คุสินธุ์</v>
      </c>
      <c r="Z629" s="6" t="str">
        <f>IF(Y629=$Z$4,MAX(Z$1:$Z628)+1,"")</f>
        <v/>
      </c>
      <c r="AA629" s="6" t="str">
        <f>IF($Y629=AA$4,MAX(AA$1:AA628)+1,"")</f>
        <v/>
      </c>
      <c r="AB629" s="6" t="str">
        <f>IF($Y629=AB$4,MAX(AB$1:AB628)+1,"")</f>
        <v/>
      </c>
      <c r="AC629" s="6" t="str">
        <f>IF($Y629=AC$4,MAX(AC$1:AC628)+1,"")</f>
        <v/>
      </c>
      <c r="AD629" s="6" t="str">
        <f>IF($Y629=AD$4,MAX(AD$1:AD628)+1,"")</f>
        <v/>
      </c>
      <c r="AE629" s="6" t="str">
        <f>IF($Y629=AE$4,MAX(AE$1:AE628)+1,"")</f>
        <v/>
      </c>
      <c r="AF629" s="6" t="str">
        <f>IF($Y629=AF$4,MAX(AF$1:AF628)+1,"")</f>
        <v/>
      </c>
      <c r="AG629" s="6" t="str">
        <f>IF($Y629=AG$4,MAX(AG$1:AG628)+1,"")</f>
        <v/>
      </c>
      <c r="AH629" s="6" t="str">
        <f>IF($Y629=AH$4,MAX(AH$1:AH628)+1,"")</f>
        <v/>
      </c>
      <c r="AI629" s="5">
        <f t="shared" si="139"/>
        <v>0</v>
      </c>
      <c r="AK629" s="6" t="str">
        <f>IF($W629=AK$4,MAX(AK$1:AK628)+1,"")</f>
        <v/>
      </c>
      <c r="AL629" s="6" t="str">
        <f>IF($W629=AL$4,MAX(AL$1:AL628)+1,"")</f>
        <v/>
      </c>
      <c r="AM629" s="6" t="str">
        <f>IF($W629=AM$4,MAX(AM$1:AM628)+1,"")</f>
        <v/>
      </c>
      <c r="AN629" s="6" t="str">
        <f>IF($W629=AN$4,MAX(AN$1:AN628)+1,"")</f>
        <v/>
      </c>
      <c r="AO629" s="6" t="str">
        <f>IF($W629=AO$4,MAX(AO$1:AO628)+1,"")</f>
        <v/>
      </c>
      <c r="AP629" s="6" t="str">
        <f>IF($W629=AP$4,MAX(AP$1:AP628)+1,"")</f>
        <v/>
      </c>
      <c r="AQ629" s="6" t="str">
        <f>IF($W629=AQ$4,MAX(AQ$1:AQ628)+1,"")</f>
        <v/>
      </c>
      <c r="AR629" s="6" t="str">
        <f>IF($W629=AR$4,MAX(AR$1:AR628)+1,"")</f>
        <v/>
      </c>
      <c r="AS629" s="6" t="str">
        <f>IF($W629=AS$4,MAX(AS$1:AS628)+1,"")</f>
        <v/>
      </c>
      <c r="AT629" s="6" t="str">
        <f>IF($W629=AT$4,MAX(AT$1:AT628)+1,"")</f>
        <v/>
      </c>
      <c r="AU629" s="6" t="str">
        <f>IF($W629=AU$4,MAX(AU$1:AU628)+1,"")</f>
        <v/>
      </c>
      <c r="AV629" s="6" t="str">
        <f>IF($W629=AV$4,MAX(AV$1:AV628)+1,"")</f>
        <v/>
      </c>
      <c r="AW629" s="6" t="str">
        <f>IF($W629=AW$4,MAX(AW$1:AW628)+1,"")</f>
        <v/>
      </c>
      <c r="AX629" s="6" t="str">
        <f>IF($W629=AX$4,MAX(AX$1:AX628)+1,"")</f>
        <v/>
      </c>
      <c r="AY629" s="6" t="str">
        <f>IF($W629=AY$4,MAX(AY$1:AY628)+1,"")</f>
        <v/>
      </c>
      <c r="AZ629" s="6" t="str">
        <f>IF($W629=AZ$4,MAX(AZ$1:AZ628)+1,"")</f>
        <v/>
      </c>
      <c r="BA629" s="6" t="str">
        <f>IF($W629=BA$4,MAX(BA$1:BA628)+1,"")</f>
        <v/>
      </c>
      <c r="BB629" s="6" t="str">
        <f>IF($W629=BB$4,MAX(BB$1:BB628)+1,"")</f>
        <v/>
      </c>
      <c r="BC629" s="6" t="str">
        <f>IF($W629=BC$4,MAX(BC$1:BC628)+1,"")</f>
        <v/>
      </c>
      <c r="BD629" s="6" t="str">
        <f>IF($W629=BD$4,MAX(BD$1:BD628)+1,"")</f>
        <v/>
      </c>
      <c r="BE629" s="6" t="str">
        <f>IF($W629=BE$4,MAX(BE$1:BE628)+1,"")</f>
        <v/>
      </c>
      <c r="BF629" s="6" t="str">
        <f>IF($W629=BF$4,MAX(BF$1:BF628)+1,"")</f>
        <v/>
      </c>
      <c r="BG629" s="6" t="str">
        <f>IF($W629=BG$4,MAX(BG$1:BG628)+1,"")</f>
        <v/>
      </c>
      <c r="BH629" s="6" t="str">
        <f>IF($W629=BH$4,MAX(BH$1:BH628)+1,"")</f>
        <v/>
      </c>
      <c r="BI629" s="6" t="str">
        <f>IF($W629=BI$4,MAX(BI$1:BI628)+1,"")</f>
        <v/>
      </c>
      <c r="BJ629" s="6" t="str">
        <f>IF($W629=BJ$4,MAX(BJ$1:BJ628)+1,"")</f>
        <v/>
      </c>
      <c r="BK629" s="6" t="str">
        <f>IF($W629=BK$4,MAX(BK$1:BK628)+1,"")</f>
        <v/>
      </c>
      <c r="BL629" s="6" t="str">
        <f>IF($W629=BL$4,MAX(BL$1:BL628)+1,"")</f>
        <v/>
      </c>
      <c r="BM629" s="6" t="str">
        <f>IF($W629=BM$4,MAX(BM$1:BM628)+1,"")</f>
        <v/>
      </c>
      <c r="BN629" s="6" t="str">
        <f>IF($W629=BN$4,MAX(BN$1:BN628)+1,"")</f>
        <v/>
      </c>
      <c r="BO629" s="6" t="str">
        <f>IF($W629=BO$4,MAX(BO$1:BO628)+1,"")</f>
        <v/>
      </c>
      <c r="BP629" s="6" t="str">
        <f>IF($W629=BP$4,MAX(BP$1:BP628)+1,"")</f>
        <v/>
      </c>
      <c r="BQ629" s="6" t="str">
        <f>IF($W629=BQ$4,MAX(BQ$1:BQ628)+1,"")</f>
        <v/>
      </c>
      <c r="BR629" s="6" t="str">
        <f>IF($W629=BR$4,MAX(BR$1:BR628)+1,"")</f>
        <v/>
      </c>
      <c r="BS629" s="6" t="str">
        <f>IF($W629=BS$4,MAX(BS$1:BS628)+1,"")</f>
        <v/>
      </c>
      <c r="BT629" s="6" t="str">
        <f>IF($W629=BT$4,MAX(BT$1:BT628)+1,"")</f>
        <v/>
      </c>
      <c r="BU629" s="6" t="str">
        <f>IF($W629=BU$4,MAX(BU$1:BU628)+1,"")</f>
        <v/>
      </c>
      <c r="BV629" s="6" t="str">
        <f>IF($W629=BV$4,MAX(BV$1:BV628)+1,"")</f>
        <v/>
      </c>
      <c r="BW629" s="6" t="str">
        <f>IF($W629=BW$4,MAX(BW$1:BW628)+1,"")</f>
        <v/>
      </c>
      <c r="BX629" s="6" t="str">
        <f>IF($W629=BX$4,MAX(BX$1:BX628)+1,"")</f>
        <v/>
      </c>
      <c r="BY629" s="6" t="str">
        <f>IF($W629=BY$4,MAX(BY$1:BY628)+1,"")</f>
        <v/>
      </c>
      <c r="BZ629" s="6">
        <f>IF($W629=BZ$4,MAX(BZ$1:BZ628)+1,"")</f>
        <v>8</v>
      </c>
      <c r="CA629" s="6" t="str">
        <f>IF($W629=CA$4,MAX(CA$1:CA628)+1,"")</f>
        <v/>
      </c>
      <c r="CB629" s="6" t="str">
        <f>IF($W629=CB$4,MAX(CB$1:CB628)+1,"")</f>
        <v/>
      </c>
      <c r="CC629" s="6" t="str">
        <f>IF($W629=CC$4,MAX(CC$1:CC628)+1,"")</f>
        <v/>
      </c>
      <c r="CD629" s="6" t="str">
        <f>IF($W629=CD$4,MAX(CD$1:CD628)+1,"")</f>
        <v/>
      </c>
      <c r="CE629" s="6" t="str">
        <f>IF($W629=CE$4,MAX(CE$1:CE628)+1,"")</f>
        <v/>
      </c>
      <c r="CF629" s="6" t="str">
        <f>IF($W629=CF$4,MAX(CF$1:CF628)+1,"")</f>
        <v/>
      </c>
      <c r="CG629" s="6" t="str">
        <f>IF($W629=CG$4,MAX(CG$1:CG628)+1,"")</f>
        <v/>
      </c>
      <c r="CH629" s="6" t="str">
        <f>IF($W629=CH$4,MAX(CH$1:CH628)+1,"")</f>
        <v/>
      </c>
      <c r="CI629" s="6" t="str">
        <f>IF($W629=CI$4,MAX(CI$1:CI628)+1,"")</f>
        <v/>
      </c>
      <c r="CJ629" s="6" t="str">
        <f>IF($W629=CJ$4,MAX(CJ$1:CJ628)+1,"")</f>
        <v/>
      </c>
      <c r="CK629" s="6" t="str">
        <f>IF($W629=CK$4,MAX(CK$1:CK628)+1,"")</f>
        <v/>
      </c>
      <c r="CL629" s="6" t="str">
        <f>IF($W629=CL$4,MAX(CL$1:CL628)+1,"")</f>
        <v/>
      </c>
      <c r="CM629" s="6" t="str">
        <f>IF($W629=CM$4,MAX(CM$1:CM628)+1,"")</f>
        <v/>
      </c>
      <c r="CN629" s="6" t="str">
        <f>IF($W629=CN$4,MAX(CN$1:CN628)+1,"")</f>
        <v/>
      </c>
      <c r="CO629" s="6" t="str">
        <f>IF($W629=CO$4,MAX(CO$1:CO628)+1,"")</f>
        <v/>
      </c>
      <c r="CP629" s="6" t="str">
        <f>IF($W629=CP$4,MAX(CP$1:CP628)+1,"")</f>
        <v/>
      </c>
      <c r="CQ629" s="6" t="str">
        <f>IF($W629=CQ$4,MAX(CQ$1:CQ628)+1,"")</f>
        <v/>
      </c>
      <c r="CR629" s="6" t="str">
        <f>IF($W629=CR$4,MAX(CR$1:CR628)+1,"")</f>
        <v/>
      </c>
      <c r="CS629" s="6" t="str">
        <f>IF($W629=CS$4,MAX(CS$1:CS628)+1,"")</f>
        <v/>
      </c>
      <c r="CT629" s="5">
        <f t="shared" si="140"/>
        <v>8</v>
      </c>
      <c r="CU629" s="6" t="str">
        <f t="shared" si="141"/>
        <v>1709901743445</v>
      </c>
      <c r="CV629" s="5" t="str">
        <f t="shared" si="142"/>
        <v>นางสาว</v>
      </c>
      <c r="CW629" s="5" t="str" cm="1">
        <f t="array" ref="CW629">RIGHT(F629,MIN(LEN(SUBSTITUTE(F629,รายชื่อนักเรียนแยกห้อง!$AD$5:$AD$8,""))))</f>
        <v>นภัสสร</v>
      </c>
      <c r="CX629" s="6" t="str">
        <f t="shared" si="143"/>
        <v/>
      </c>
      <c r="CY629" s="6">
        <f t="shared" si="144"/>
        <v>0</v>
      </c>
      <c r="CZ629" s="5" t="str">
        <f t="shared" si="145"/>
        <v>มัธยมศึกษาปีที่ 5/2-</v>
      </c>
      <c r="DA629" s="5" t="str">
        <f t="shared" si="146"/>
        <v>มัธยมศึกษาปีที่ 5/2-0</v>
      </c>
      <c r="DB629" s="6" t="s">
        <v>2940</v>
      </c>
      <c r="DC629" s="6" t="str">
        <f>IF(DB629="วิทย์-คณิต (เตรียมวิศวะ)",MAX($DC$1:DC628)+1,"")</f>
        <v/>
      </c>
      <c r="DD629" s="6" t="str">
        <f>IF(DB629="วิทย์-คณิต (วิทยาศาสตร์สุขภาพ)",MAX($DD$1:DD628)+1,"")</f>
        <v/>
      </c>
      <c r="DE629" s="6" t="str">
        <f>IF(DB629="ศิลป์การจัดการธุรกิจการค้าสมัยใหม่",MAX($DE$1:DE628)+1,"")</f>
        <v/>
      </c>
      <c r="DF629" s="6" t="str">
        <f>IF(DB629="ศิลป์ภาษาจีนเพื่อธุรกิจ 4.0",MAX($DF$1:DF628)+1,"")</f>
        <v/>
      </c>
      <c r="DG629" s="6">
        <f>IF(DB629="ศิลป์ภาษาอังกฤษเพื่อการสื่อสารธุรกิจ",MAX($DG$1:DG628)+1,"")</f>
        <v>2</v>
      </c>
      <c r="DH629" s="6" t="str">
        <f>IF(DB629="นวัตกรรมการจัดการเกษตร",MAX($DH$1:DH628)+1,"")</f>
        <v/>
      </c>
      <c r="DI629" s="5">
        <f t="shared" si="147"/>
        <v>2</v>
      </c>
      <c r="DJ629" s="5" t="str">
        <f t="shared" si="148"/>
        <v>มัธยมศึกษาปีที่ 5/2-5</v>
      </c>
      <c r="DK629" s="5" t="str">
        <f t="shared" si="149"/>
        <v>ศิลป์ภาษาอังกฤษเพื่อการสื่อสารธุรกิจ-2</v>
      </c>
      <c r="DL629" s="5" t="str">
        <f t="shared" si="150"/>
        <v>มัธยมศึกษาปีที่ 5</v>
      </c>
    </row>
    <row r="630" spans="1:116">
      <c r="A630" s="5" t="str">
        <f t="shared" si="151"/>
        <v>มัธยมศึกษาปีที่ 5/2-6</v>
      </c>
      <c r="B630" s="5" t="str">
        <f t="shared" si="137"/>
        <v>ช68503-2</v>
      </c>
      <c r="C630" s="5" t="str">
        <f t="shared" si="138"/>
        <v>ศิลป์การจัดการธุรกิจการค้าสมัยใหม่-58</v>
      </c>
      <c r="D630" s="8">
        <v>6</v>
      </c>
      <c r="E630" s="9" t="s">
        <v>329</v>
      </c>
      <c r="F630" s="3" t="s">
        <v>330</v>
      </c>
      <c r="G630" s="3" t="s">
        <v>331</v>
      </c>
      <c r="H630" s="11">
        <v>1</v>
      </c>
      <c r="I630" s="11">
        <v>1</v>
      </c>
      <c r="J630" s="11">
        <v>0</v>
      </c>
      <c r="K630" s="11">
        <v>4</v>
      </c>
      <c r="L630" s="11">
        <v>3</v>
      </c>
      <c r="M630" s="11">
        <v>0</v>
      </c>
      <c r="N630" s="11">
        <v>1</v>
      </c>
      <c r="O630" s="11">
        <v>1</v>
      </c>
      <c r="P630" s="11">
        <v>4</v>
      </c>
      <c r="Q630" s="11">
        <v>1</v>
      </c>
      <c r="R630" s="11">
        <v>1</v>
      </c>
      <c r="S630" s="11">
        <v>0</v>
      </c>
      <c r="T630" s="11">
        <v>1</v>
      </c>
      <c r="U630" s="11" t="s">
        <v>423</v>
      </c>
      <c r="W630" s="6" t="str">
        <f>IF(X630="","",IF(X630=รายชื่อชมรม!$B$43,รายชื่อชมรม!$A$43,IF(X630=รายชื่อชมรม!$B$44,รายชื่อชมรม!$A$44,IF(X630=รายชื่อชมรม!$B$45,รายชื่อชมรม!$A$45,IF(X630=รายชื่อชมรม!$B$46,รายชื่อชมรม!$A$46,IF(X630=รายชื่อชมรม!$B$47,รายชื่อชมรม!$A$47,IF(X630=รายชื่อชมรม!$B$48,รายชื่อชมรม!$A$48,IF(X630=รายชื่อชมรม!$B$49,รายชื่อชมรม!$A$49,IF(X630=รายชื่อชมรม!$B$50,รายชื่อชมรม!$A$50,IF(X630=รายชื่อชมรม!$B$51,รายชื่อชมรม!$A$51,IF(X630=รายชื่อชมรม!$B$52,รายชื่อชมรม!$A$52,"-")))))))))))</f>
        <v>ช68503</v>
      </c>
      <c r="X630" s="6" t="s">
        <v>2315</v>
      </c>
      <c r="Y630" s="6" t="str">
        <f>IF(W630=0,"",IF(W630="-","",IF(W630="","",VLOOKUP(W630,รายชื่อชมรม!$A$3:$F$83,3,FALSE))))</f>
        <v>นายวสันต์  แสงรัตนกูล</v>
      </c>
      <c r="Z630" s="6" t="str">
        <f>IF(Y630=$Z$4,MAX(Z$1:$Z629)+1,"")</f>
        <v/>
      </c>
      <c r="AA630" s="6" t="str">
        <f>IF($Y630=AA$4,MAX(AA$1:AA629)+1,"")</f>
        <v/>
      </c>
      <c r="AB630" s="6" t="str">
        <f>IF($Y630=AB$4,MAX(AB$1:AB629)+1,"")</f>
        <v/>
      </c>
      <c r="AC630" s="6" t="str">
        <f>IF($Y630=AC$4,MAX(AC$1:AC629)+1,"")</f>
        <v/>
      </c>
      <c r="AD630" s="6" t="str">
        <f>IF($Y630=AD$4,MAX(AD$1:AD629)+1,"")</f>
        <v/>
      </c>
      <c r="AE630" s="6" t="str">
        <f>IF($Y630=AE$4,MAX(AE$1:AE629)+1,"")</f>
        <v/>
      </c>
      <c r="AF630" s="6" t="str">
        <f>IF($Y630=AF$4,MAX(AF$1:AF629)+1,"")</f>
        <v/>
      </c>
      <c r="AG630" s="6" t="str">
        <f>IF($Y630=AG$4,MAX(AG$1:AG629)+1,"")</f>
        <v/>
      </c>
      <c r="AH630" s="6" t="str">
        <f>IF($Y630=AH$4,MAX(AH$1:AH629)+1,"")</f>
        <v/>
      </c>
      <c r="AI630" s="5">
        <f t="shared" si="139"/>
        <v>0</v>
      </c>
      <c r="AK630" s="6" t="str">
        <f>IF($W630=AK$4,MAX(AK$1:AK629)+1,"")</f>
        <v/>
      </c>
      <c r="AL630" s="6" t="str">
        <f>IF($W630=AL$4,MAX(AL$1:AL629)+1,"")</f>
        <v/>
      </c>
      <c r="AM630" s="6" t="str">
        <f>IF($W630=AM$4,MAX(AM$1:AM629)+1,"")</f>
        <v/>
      </c>
      <c r="AN630" s="6" t="str">
        <f>IF($W630=AN$4,MAX(AN$1:AN629)+1,"")</f>
        <v/>
      </c>
      <c r="AO630" s="6" t="str">
        <f>IF($W630=AO$4,MAX(AO$1:AO629)+1,"")</f>
        <v/>
      </c>
      <c r="AP630" s="6" t="str">
        <f>IF($W630=AP$4,MAX(AP$1:AP629)+1,"")</f>
        <v/>
      </c>
      <c r="AQ630" s="6" t="str">
        <f>IF($W630=AQ$4,MAX(AQ$1:AQ629)+1,"")</f>
        <v/>
      </c>
      <c r="AR630" s="6" t="str">
        <f>IF($W630=AR$4,MAX(AR$1:AR629)+1,"")</f>
        <v/>
      </c>
      <c r="AS630" s="6" t="str">
        <f>IF($W630=AS$4,MAX(AS$1:AS629)+1,"")</f>
        <v/>
      </c>
      <c r="AT630" s="6" t="str">
        <f>IF($W630=AT$4,MAX(AT$1:AT629)+1,"")</f>
        <v/>
      </c>
      <c r="AU630" s="6" t="str">
        <f>IF($W630=AU$4,MAX(AU$1:AU629)+1,"")</f>
        <v/>
      </c>
      <c r="AV630" s="6" t="str">
        <f>IF($W630=AV$4,MAX(AV$1:AV629)+1,"")</f>
        <v/>
      </c>
      <c r="AW630" s="6" t="str">
        <f>IF($W630=AW$4,MAX(AW$1:AW629)+1,"")</f>
        <v/>
      </c>
      <c r="AX630" s="6" t="str">
        <f>IF($W630=AX$4,MAX(AX$1:AX629)+1,"")</f>
        <v/>
      </c>
      <c r="AY630" s="6" t="str">
        <f>IF($W630=AY$4,MAX(AY$1:AY629)+1,"")</f>
        <v/>
      </c>
      <c r="AZ630" s="6" t="str">
        <f>IF($W630=AZ$4,MAX(AZ$1:AZ629)+1,"")</f>
        <v/>
      </c>
      <c r="BA630" s="6" t="str">
        <f>IF($W630=BA$4,MAX(BA$1:BA629)+1,"")</f>
        <v/>
      </c>
      <c r="BB630" s="6" t="str">
        <f>IF($W630=BB$4,MAX(BB$1:BB629)+1,"")</f>
        <v/>
      </c>
      <c r="BC630" s="6" t="str">
        <f>IF($W630=BC$4,MAX(BC$1:BC629)+1,"")</f>
        <v/>
      </c>
      <c r="BD630" s="6" t="str">
        <f>IF($W630=BD$4,MAX(BD$1:BD629)+1,"")</f>
        <v/>
      </c>
      <c r="BE630" s="6" t="str">
        <f>IF($W630=BE$4,MAX(BE$1:BE629)+1,"")</f>
        <v/>
      </c>
      <c r="BF630" s="6" t="str">
        <f>IF($W630=BF$4,MAX(BF$1:BF629)+1,"")</f>
        <v/>
      </c>
      <c r="BG630" s="6" t="str">
        <f>IF($W630=BG$4,MAX(BG$1:BG629)+1,"")</f>
        <v/>
      </c>
      <c r="BH630" s="6" t="str">
        <f>IF($W630=BH$4,MAX(BH$1:BH629)+1,"")</f>
        <v/>
      </c>
      <c r="BI630" s="6" t="str">
        <f>IF($W630=BI$4,MAX(BI$1:BI629)+1,"")</f>
        <v/>
      </c>
      <c r="BJ630" s="6" t="str">
        <f>IF($W630=BJ$4,MAX(BJ$1:BJ629)+1,"")</f>
        <v/>
      </c>
      <c r="BK630" s="6" t="str">
        <f>IF($W630=BK$4,MAX(BK$1:BK629)+1,"")</f>
        <v/>
      </c>
      <c r="BL630" s="6" t="str">
        <f>IF($W630=BL$4,MAX(BL$1:BL629)+1,"")</f>
        <v/>
      </c>
      <c r="BM630" s="6" t="str">
        <f>IF($W630=BM$4,MAX(BM$1:BM629)+1,"")</f>
        <v/>
      </c>
      <c r="BN630" s="6" t="str">
        <f>IF($W630=BN$4,MAX(BN$1:BN629)+1,"")</f>
        <v/>
      </c>
      <c r="BO630" s="6" t="str">
        <f>IF($W630=BO$4,MAX(BO$1:BO629)+1,"")</f>
        <v/>
      </c>
      <c r="BP630" s="6" t="str">
        <f>IF($W630=BP$4,MAX(BP$1:BP629)+1,"")</f>
        <v/>
      </c>
      <c r="BQ630" s="6" t="str">
        <f>IF($W630=BQ$4,MAX(BQ$1:BQ629)+1,"")</f>
        <v/>
      </c>
      <c r="BR630" s="6" t="str">
        <f>IF($W630=BR$4,MAX(BR$1:BR629)+1,"")</f>
        <v/>
      </c>
      <c r="BS630" s="6" t="str">
        <f>IF($W630=BS$4,MAX(BS$1:BS629)+1,"")</f>
        <v/>
      </c>
      <c r="BT630" s="6" t="str">
        <f>IF($W630=BT$4,MAX(BT$1:BT629)+1,"")</f>
        <v/>
      </c>
      <c r="BU630" s="6" t="str">
        <f>IF($W630=BU$4,MAX(BU$1:BU629)+1,"")</f>
        <v/>
      </c>
      <c r="BV630" s="6" t="str">
        <f>IF($W630=BV$4,MAX(BV$1:BV629)+1,"")</f>
        <v/>
      </c>
      <c r="BW630" s="6" t="str">
        <f>IF($W630=BW$4,MAX(BW$1:BW629)+1,"")</f>
        <v/>
      </c>
      <c r="BX630" s="6" t="str">
        <f>IF($W630=BX$4,MAX(BX$1:BX629)+1,"")</f>
        <v/>
      </c>
      <c r="BY630" s="6" t="str">
        <f>IF($W630=BY$4,MAX(BY$1:BY629)+1,"")</f>
        <v/>
      </c>
      <c r="BZ630" s="6" t="str">
        <f>IF($W630=BZ$4,MAX(BZ$1:BZ629)+1,"")</f>
        <v/>
      </c>
      <c r="CA630" s="6" t="str">
        <f>IF($W630=CA$4,MAX(CA$1:CA629)+1,"")</f>
        <v/>
      </c>
      <c r="CB630" s="6">
        <f>IF($W630=CB$4,MAX(CB$1:CB629)+1,"")</f>
        <v>2</v>
      </c>
      <c r="CC630" s="6" t="str">
        <f>IF($W630=CC$4,MAX(CC$1:CC629)+1,"")</f>
        <v/>
      </c>
      <c r="CD630" s="6" t="str">
        <f>IF($W630=CD$4,MAX(CD$1:CD629)+1,"")</f>
        <v/>
      </c>
      <c r="CE630" s="6" t="str">
        <f>IF($W630=CE$4,MAX(CE$1:CE629)+1,"")</f>
        <v/>
      </c>
      <c r="CF630" s="6" t="str">
        <f>IF($W630=CF$4,MAX(CF$1:CF629)+1,"")</f>
        <v/>
      </c>
      <c r="CG630" s="6" t="str">
        <f>IF($W630=CG$4,MAX(CG$1:CG629)+1,"")</f>
        <v/>
      </c>
      <c r="CH630" s="6" t="str">
        <f>IF($W630=CH$4,MAX(CH$1:CH629)+1,"")</f>
        <v/>
      </c>
      <c r="CI630" s="6" t="str">
        <f>IF($W630=CI$4,MAX(CI$1:CI629)+1,"")</f>
        <v/>
      </c>
      <c r="CJ630" s="6" t="str">
        <f>IF($W630=CJ$4,MAX(CJ$1:CJ629)+1,"")</f>
        <v/>
      </c>
      <c r="CK630" s="6" t="str">
        <f>IF($W630=CK$4,MAX(CK$1:CK629)+1,"")</f>
        <v/>
      </c>
      <c r="CL630" s="6" t="str">
        <f>IF($W630=CL$4,MAX(CL$1:CL629)+1,"")</f>
        <v/>
      </c>
      <c r="CM630" s="6" t="str">
        <f>IF($W630=CM$4,MAX(CM$1:CM629)+1,"")</f>
        <v/>
      </c>
      <c r="CN630" s="6" t="str">
        <f>IF($W630=CN$4,MAX(CN$1:CN629)+1,"")</f>
        <v/>
      </c>
      <c r="CO630" s="6" t="str">
        <f>IF($W630=CO$4,MAX(CO$1:CO629)+1,"")</f>
        <v/>
      </c>
      <c r="CP630" s="6" t="str">
        <f>IF($W630=CP$4,MAX(CP$1:CP629)+1,"")</f>
        <v/>
      </c>
      <c r="CQ630" s="6" t="str">
        <f>IF($W630=CQ$4,MAX(CQ$1:CQ629)+1,"")</f>
        <v/>
      </c>
      <c r="CR630" s="6" t="str">
        <f>IF($W630=CR$4,MAX(CR$1:CR629)+1,"")</f>
        <v/>
      </c>
      <c r="CS630" s="6" t="str">
        <f>IF($W630=CS$4,MAX(CS$1:CS629)+1,"")</f>
        <v/>
      </c>
      <c r="CT630" s="5">
        <f t="shared" si="140"/>
        <v>2</v>
      </c>
      <c r="CU630" s="6" t="str">
        <f t="shared" si="141"/>
        <v>1104301141101</v>
      </c>
      <c r="CV630" s="5" t="str">
        <f t="shared" si="142"/>
        <v>นางสาว</v>
      </c>
      <c r="CW630" s="5" t="str" cm="1">
        <f t="array" ref="CW630">RIGHT(F630,MIN(LEN(SUBSTITUTE(F630,รายชื่อนักเรียนแยกห้อง!$AD$5:$AD$8,""))))</f>
        <v>เนตรนภา</v>
      </c>
      <c r="CX630" s="6" t="str">
        <f t="shared" si="143"/>
        <v/>
      </c>
      <c r="CY630" s="6">
        <f t="shared" si="144"/>
        <v>0</v>
      </c>
      <c r="CZ630" s="5" t="str">
        <f t="shared" si="145"/>
        <v>มัธยมศึกษาปีที่ 5/2-</v>
      </c>
      <c r="DA630" s="5" t="str">
        <f t="shared" si="146"/>
        <v>มัธยมศึกษาปีที่ 5/2-0</v>
      </c>
      <c r="DB630" s="6" t="s">
        <v>2939</v>
      </c>
      <c r="DC630" s="6" t="str">
        <f>IF(DB630="วิทย์-คณิต (เตรียมวิศวะ)",MAX($DC$1:DC629)+1,"")</f>
        <v/>
      </c>
      <c r="DD630" s="6" t="str">
        <f>IF(DB630="วิทย์-คณิต (วิทยาศาสตร์สุขภาพ)",MAX($DD$1:DD629)+1,"")</f>
        <v/>
      </c>
      <c r="DE630" s="6">
        <f>IF(DB630="ศิลป์การจัดการธุรกิจการค้าสมัยใหม่",MAX($DE$1:DE629)+1,"")</f>
        <v>58</v>
      </c>
      <c r="DF630" s="6" t="str">
        <f>IF(DB630="ศิลป์ภาษาจีนเพื่อธุรกิจ 4.0",MAX($DF$1:DF629)+1,"")</f>
        <v/>
      </c>
      <c r="DG630" s="6" t="str">
        <f>IF(DB630="ศิลป์ภาษาอังกฤษเพื่อการสื่อสารธุรกิจ",MAX($DG$1:DG629)+1,"")</f>
        <v/>
      </c>
      <c r="DH630" s="6" t="str">
        <f>IF(DB630="นวัตกรรมการจัดการเกษตร",MAX($DH$1:DH629)+1,"")</f>
        <v/>
      </c>
      <c r="DI630" s="5">
        <f t="shared" si="147"/>
        <v>58</v>
      </c>
      <c r="DJ630" s="5" t="str">
        <f t="shared" si="148"/>
        <v>มัธยมศึกษาปีที่ 5/2-6</v>
      </c>
      <c r="DK630" s="5" t="str">
        <f t="shared" si="149"/>
        <v>ศิลป์การจัดการธุรกิจการค้าสมัยใหม่-58</v>
      </c>
      <c r="DL630" s="5" t="str">
        <f t="shared" si="150"/>
        <v>มัธยมศึกษาปีที่ 5</v>
      </c>
    </row>
    <row r="631" spans="1:116">
      <c r="A631" s="5" t="str">
        <f t="shared" si="151"/>
        <v>มัธยมศึกษาปีที่ 5/2-7</v>
      </c>
      <c r="B631" s="5" t="str">
        <f t="shared" si="137"/>
        <v>ช68502-3</v>
      </c>
      <c r="C631" s="5" t="str">
        <f t="shared" si="138"/>
        <v>ศิลป์การจัดการธุรกิจการค้าสมัยใหม่-59</v>
      </c>
      <c r="D631" s="8">
        <v>7</v>
      </c>
      <c r="E631" s="9" t="s">
        <v>288</v>
      </c>
      <c r="F631" s="3" t="s">
        <v>289</v>
      </c>
      <c r="G631" s="3" t="s">
        <v>290</v>
      </c>
      <c r="H631" s="11">
        <v>1</v>
      </c>
      <c r="I631" s="11">
        <v>7</v>
      </c>
      <c r="J631" s="11">
        <v>0</v>
      </c>
      <c r="K631" s="11">
        <v>9</v>
      </c>
      <c r="L631" s="11">
        <v>9</v>
      </c>
      <c r="M631" s="11">
        <v>0</v>
      </c>
      <c r="N631" s="11">
        <v>1</v>
      </c>
      <c r="O631" s="11">
        <v>7</v>
      </c>
      <c r="P631" s="11">
        <v>7</v>
      </c>
      <c r="Q631" s="11">
        <v>5</v>
      </c>
      <c r="R631" s="11">
        <v>4</v>
      </c>
      <c r="S631" s="11">
        <v>0</v>
      </c>
      <c r="T631" s="11">
        <v>1</v>
      </c>
      <c r="U631" s="11" t="s">
        <v>423</v>
      </c>
      <c r="W631" s="6" t="str">
        <f>IF(X631="","",IF(X631=รายชื่อชมรม!$B$43,รายชื่อชมรม!$A$43,IF(X631=รายชื่อชมรม!$B$44,รายชื่อชมรม!$A$44,IF(X631=รายชื่อชมรม!$B$45,รายชื่อชมรม!$A$45,IF(X631=รายชื่อชมรม!$B$46,รายชื่อชมรม!$A$46,IF(X631=รายชื่อชมรม!$B$47,รายชื่อชมรม!$A$47,IF(X631=รายชื่อชมรม!$B$48,รายชื่อชมรม!$A$48,IF(X631=รายชื่อชมรม!$B$49,รายชื่อชมรม!$A$49,IF(X631=รายชื่อชมรม!$B$50,รายชื่อชมรม!$A$50,IF(X631=รายชื่อชมรม!$B$51,รายชื่อชมรม!$A$51,IF(X631=รายชื่อชมรม!$B$52,รายชื่อชมรม!$A$52,"-")))))))))))</f>
        <v>ช68502</v>
      </c>
      <c r="X631" s="6" t="s">
        <v>1398</v>
      </c>
      <c r="Y631" s="6" t="str">
        <f>IF(W631=0,"",IF(W631="-","",IF(W631="","",VLOOKUP(W631,รายชื่อชมรม!$A$3:$F$83,3,FALSE))))</f>
        <v>นายณฤริท  วิชรัจจ์</v>
      </c>
      <c r="Z631" s="6" t="str">
        <f>IF(Y631=$Z$4,MAX(Z$1:$Z630)+1,"")</f>
        <v/>
      </c>
      <c r="AA631" s="6" t="str">
        <f>IF($Y631=AA$4,MAX(AA$1:AA630)+1,"")</f>
        <v/>
      </c>
      <c r="AB631" s="6" t="str">
        <f>IF($Y631=AB$4,MAX(AB$1:AB630)+1,"")</f>
        <v/>
      </c>
      <c r="AC631" s="6" t="str">
        <f>IF($Y631=AC$4,MAX(AC$1:AC630)+1,"")</f>
        <v/>
      </c>
      <c r="AD631" s="6" t="str">
        <f>IF($Y631=AD$4,MAX(AD$1:AD630)+1,"")</f>
        <v/>
      </c>
      <c r="AE631" s="6" t="str">
        <f>IF($Y631=AE$4,MAX(AE$1:AE630)+1,"")</f>
        <v/>
      </c>
      <c r="AF631" s="6" t="str">
        <f>IF($Y631=AF$4,MAX(AF$1:AF630)+1,"")</f>
        <v/>
      </c>
      <c r="AG631" s="6" t="str">
        <f>IF($Y631=AG$4,MAX(AG$1:AG630)+1,"")</f>
        <v/>
      </c>
      <c r="AH631" s="6" t="str">
        <f>IF($Y631=AH$4,MAX(AH$1:AH630)+1,"")</f>
        <v/>
      </c>
      <c r="AI631" s="5">
        <f t="shared" si="139"/>
        <v>0</v>
      </c>
      <c r="AK631" s="6" t="str">
        <f>IF($W631=AK$4,MAX(AK$1:AK630)+1,"")</f>
        <v/>
      </c>
      <c r="AL631" s="6" t="str">
        <f>IF($W631=AL$4,MAX(AL$1:AL630)+1,"")</f>
        <v/>
      </c>
      <c r="AM631" s="6" t="str">
        <f>IF($W631=AM$4,MAX(AM$1:AM630)+1,"")</f>
        <v/>
      </c>
      <c r="AN631" s="6" t="str">
        <f>IF($W631=AN$4,MAX(AN$1:AN630)+1,"")</f>
        <v/>
      </c>
      <c r="AO631" s="6" t="str">
        <f>IF($W631=AO$4,MAX(AO$1:AO630)+1,"")</f>
        <v/>
      </c>
      <c r="AP631" s="6" t="str">
        <f>IF($W631=AP$4,MAX(AP$1:AP630)+1,"")</f>
        <v/>
      </c>
      <c r="AQ631" s="6" t="str">
        <f>IF($W631=AQ$4,MAX(AQ$1:AQ630)+1,"")</f>
        <v/>
      </c>
      <c r="AR631" s="6" t="str">
        <f>IF($W631=AR$4,MAX(AR$1:AR630)+1,"")</f>
        <v/>
      </c>
      <c r="AS631" s="6" t="str">
        <f>IF($W631=AS$4,MAX(AS$1:AS630)+1,"")</f>
        <v/>
      </c>
      <c r="AT631" s="6" t="str">
        <f>IF($W631=AT$4,MAX(AT$1:AT630)+1,"")</f>
        <v/>
      </c>
      <c r="AU631" s="6" t="str">
        <f>IF($W631=AU$4,MAX(AU$1:AU630)+1,"")</f>
        <v/>
      </c>
      <c r="AV631" s="6" t="str">
        <f>IF($W631=AV$4,MAX(AV$1:AV630)+1,"")</f>
        <v/>
      </c>
      <c r="AW631" s="6" t="str">
        <f>IF($W631=AW$4,MAX(AW$1:AW630)+1,"")</f>
        <v/>
      </c>
      <c r="AX631" s="6" t="str">
        <f>IF($W631=AX$4,MAX(AX$1:AX630)+1,"")</f>
        <v/>
      </c>
      <c r="AY631" s="6" t="str">
        <f>IF($W631=AY$4,MAX(AY$1:AY630)+1,"")</f>
        <v/>
      </c>
      <c r="AZ631" s="6" t="str">
        <f>IF($W631=AZ$4,MAX(AZ$1:AZ630)+1,"")</f>
        <v/>
      </c>
      <c r="BA631" s="6" t="str">
        <f>IF($W631=BA$4,MAX(BA$1:BA630)+1,"")</f>
        <v/>
      </c>
      <c r="BB631" s="6" t="str">
        <f>IF($W631=BB$4,MAX(BB$1:BB630)+1,"")</f>
        <v/>
      </c>
      <c r="BC631" s="6" t="str">
        <f>IF($W631=BC$4,MAX(BC$1:BC630)+1,"")</f>
        <v/>
      </c>
      <c r="BD631" s="6" t="str">
        <f>IF($W631=BD$4,MAX(BD$1:BD630)+1,"")</f>
        <v/>
      </c>
      <c r="BE631" s="6" t="str">
        <f>IF($W631=BE$4,MAX(BE$1:BE630)+1,"")</f>
        <v/>
      </c>
      <c r="BF631" s="6" t="str">
        <f>IF($W631=BF$4,MAX(BF$1:BF630)+1,"")</f>
        <v/>
      </c>
      <c r="BG631" s="6" t="str">
        <f>IF($W631=BG$4,MAX(BG$1:BG630)+1,"")</f>
        <v/>
      </c>
      <c r="BH631" s="6" t="str">
        <f>IF($W631=BH$4,MAX(BH$1:BH630)+1,"")</f>
        <v/>
      </c>
      <c r="BI631" s="6" t="str">
        <f>IF($W631=BI$4,MAX(BI$1:BI630)+1,"")</f>
        <v/>
      </c>
      <c r="BJ631" s="6" t="str">
        <f>IF($W631=BJ$4,MAX(BJ$1:BJ630)+1,"")</f>
        <v/>
      </c>
      <c r="BK631" s="6" t="str">
        <f>IF($W631=BK$4,MAX(BK$1:BK630)+1,"")</f>
        <v/>
      </c>
      <c r="BL631" s="6" t="str">
        <f>IF($W631=BL$4,MAX(BL$1:BL630)+1,"")</f>
        <v/>
      </c>
      <c r="BM631" s="6" t="str">
        <f>IF($W631=BM$4,MAX(BM$1:BM630)+1,"")</f>
        <v/>
      </c>
      <c r="BN631" s="6" t="str">
        <f>IF($W631=BN$4,MAX(BN$1:BN630)+1,"")</f>
        <v/>
      </c>
      <c r="BO631" s="6" t="str">
        <f>IF($W631=BO$4,MAX(BO$1:BO630)+1,"")</f>
        <v/>
      </c>
      <c r="BP631" s="6" t="str">
        <f>IF($W631=BP$4,MAX(BP$1:BP630)+1,"")</f>
        <v/>
      </c>
      <c r="BQ631" s="6" t="str">
        <f>IF($W631=BQ$4,MAX(BQ$1:BQ630)+1,"")</f>
        <v/>
      </c>
      <c r="BR631" s="6" t="str">
        <f>IF($W631=BR$4,MAX(BR$1:BR630)+1,"")</f>
        <v/>
      </c>
      <c r="BS631" s="6" t="str">
        <f>IF($W631=BS$4,MAX(BS$1:BS630)+1,"")</f>
        <v/>
      </c>
      <c r="BT631" s="6" t="str">
        <f>IF($W631=BT$4,MAX(BT$1:BT630)+1,"")</f>
        <v/>
      </c>
      <c r="BU631" s="6" t="str">
        <f>IF($W631=BU$4,MAX(BU$1:BU630)+1,"")</f>
        <v/>
      </c>
      <c r="BV631" s="6" t="str">
        <f>IF($W631=BV$4,MAX(BV$1:BV630)+1,"")</f>
        <v/>
      </c>
      <c r="BW631" s="6" t="str">
        <f>IF($W631=BW$4,MAX(BW$1:BW630)+1,"")</f>
        <v/>
      </c>
      <c r="BX631" s="6" t="str">
        <f>IF($W631=BX$4,MAX(BX$1:BX630)+1,"")</f>
        <v/>
      </c>
      <c r="BY631" s="6" t="str">
        <f>IF($W631=BY$4,MAX(BY$1:BY630)+1,"")</f>
        <v/>
      </c>
      <c r="BZ631" s="6" t="str">
        <f>IF($W631=BZ$4,MAX(BZ$1:BZ630)+1,"")</f>
        <v/>
      </c>
      <c r="CA631" s="6">
        <f>IF($W631=CA$4,MAX(CA$1:CA630)+1,"")</f>
        <v>3</v>
      </c>
      <c r="CB631" s="6" t="str">
        <f>IF($W631=CB$4,MAX(CB$1:CB630)+1,"")</f>
        <v/>
      </c>
      <c r="CC631" s="6" t="str">
        <f>IF($W631=CC$4,MAX(CC$1:CC630)+1,"")</f>
        <v/>
      </c>
      <c r="CD631" s="6" t="str">
        <f>IF($W631=CD$4,MAX(CD$1:CD630)+1,"")</f>
        <v/>
      </c>
      <c r="CE631" s="6" t="str">
        <f>IF($W631=CE$4,MAX(CE$1:CE630)+1,"")</f>
        <v/>
      </c>
      <c r="CF631" s="6" t="str">
        <f>IF($W631=CF$4,MAX(CF$1:CF630)+1,"")</f>
        <v/>
      </c>
      <c r="CG631" s="6" t="str">
        <f>IF($W631=CG$4,MAX(CG$1:CG630)+1,"")</f>
        <v/>
      </c>
      <c r="CH631" s="6" t="str">
        <f>IF($W631=CH$4,MAX(CH$1:CH630)+1,"")</f>
        <v/>
      </c>
      <c r="CI631" s="6" t="str">
        <f>IF($W631=CI$4,MAX(CI$1:CI630)+1,"")</f>
        <v/>
      </c>
      <c r="CJ631" s="6" t="str">
        <f>IF($W631=CJ$4,MAX(CJ$1:CJ630)+1,"")</f>
        <v/>
      </c>
      <c r="CK631" s="6" t="str">
        <f>IF($W631=CK$4,MAX(CK$1:CK630)+1,"")</f>
        <v/>
      </c>
      <c r="CL631" s="6" t="str">
        <f>IF($W631=CL$4,MAX(CL$1:CL630)+1,"")</f>
        <v/>
      </c>
      <c r="CM631" s="6" t="str">
        <f>IF($W631=CM$4,MAX(CM$1:CM630)+1,"")</f>
        <v/>
      </c>
      <c r="CN631" s="6" t="str">
        <f>IF($W631=CN$4,MAX(CN$1:CN630)+1,"")</f>
        <v/>
      </c>
      <c r="CO631" s="6" t="str">
        <f>IF($W631=CO$4,MAX(CO$1:CO630)+1,"")</f>
        <v/>
      </c>
      <c r="CP631" s="6" t="str">
        <f>IF($W631=CP$4,MAX(CP$1:CP630)+1,"")</f>
        <v/>
      </c>
      <c r="CQ631" s="6" t="str">
        <f>IF($W631=CQ$4,MAX(CQ$1:CQ630)+1,"")</f>
        <v/>
      </c>
      <c r="CR631" s="6" t="str">
        <f>IF($W631=CR$4,MAX(CR$1:CR630)+1,"")</f>
        <v/>
      </c>
      <c r="CS631" s="6" t="str">
        <f>IF($W631=CS$4,MAX(CS$1:CS630)+1,"")</f>
        <v/>
      </c>
      <c r="CT631" s="5">
        <f t="shared" si="140"/>
        <v>3</v>
      </c>
      <c r="CU631" s="6" t="str">
        <f t="shared" si="141"/>
        <v>1709901775401</v>
      </c>
      <c r="CV631" s="5" t="str">
        <f t="shared" si="142"/>
        <v>นางสาว</v>
      </c>
      <c r="CW631" s="5" t="str" cm="1">
        <f t="array" ref="CW631">RIGHT(F631,MIN(LEN(SUBSTITUTE(F631,รายชื่อนักเรียนแยกห้อง!$AD$5:$AD$8,""))))</f>
        <v>ณัฐนรัตน์</v>
      </c>
      <c r="CX631" s="6" t="str">
        <f t="shared" si="143"/>
        <v/>
      </c>
      <c r="CY631" s="6">
        <f t="shared" si="144"/>
        <v>0</v>
      </c>
      <c r="CZ631" s="5" t="str">
        <f t="shared" si="145"/>
        <v>มัธยมศึกษาปีที่ 5/2-</v>
      </c>
      <c r="DA631" s="5" t="str">
        <f t="shared" si="146"/>
        <v>มัธยมศึกษาปีที่ 5/2-0</v>
      </c>
      <c r="DB631" s="6" t="s">
        <v>2939</v>
      </c>
      <c r="DC631" s="6" t="str">
        <f>IF(DB631="วิทย์-คณิต (เตรียมวิศวะ)",MAX($DC$1:DC630)+1,"")</f>
        <v/>
      </c>
      <c r="DD631" s="6" t="str">
        <f>IF(DB631="วิทย์-คณิต (วิทยาศาสตร์สุขภาพ)",MAX($DD$1:DD630)+1,"")</f>
        <v/>
      </c>
      <c r="DE631" s="6">
        <f>IF(DB631="ศิลป์การจัดการธุรกิจการค้าสมัยใหม่",MAX($DE$1:DE630)+1,"")</f>
        <v>59</v>
      </c>
      <c r="DF631" s="6" t="str">
        <f>IF(DB631="ศิลป์ภาษาจีนเพื่อธุรกิจ 4.0",MAX($DF$1:DF630)+1,"")</f>
        <v/>
      </c>
      <c r="DG631" s="6" t="str">
        <f>IF(DB631="ศิลป์ภาษาอังกฤษเพื่อการสื่อสารธุรกิจ",MAX($DG$1:DG630)+1,"")</f>
        <v/>
      </c>
      <c r="DH631" s="6" t="str">
        <f>IF(DB631="นวัตกรรมการจัดการเกษตร",MAX($DH$1:DH630)+1,"")</f>
        <v/>
      </c>
      <c r="DI631" s="5">
        <f t="shared" si="147"/>
        <v>59</v>
      </c>
      <c r="DJ631" s="5" t="str">
        <f t="shared" si="148"/>
        <v>มัธยมศึกษาปีที่ 5/2-7</v>
      </c>
      <c r="DK631" s="5" t="str">
        <f t="shared" si="149"/>
        <v>ศิลป์การจัดการธุรกิจการค้าสมัยใหม่-59</v>
      </c>
      <c r="DL631" s="5" t="str">
        <f t="shared" si="150"/>
        <v>มัธยมศึกษาปีที่ 5</v>
      </c>
    </row>
    <row r="632" spans="1:116">
      <c r="A632" s="5" t="str">
        <f t="shared" si="151"/>
        <v>มัธยมศึกษาปีที่ 5/2-8</v>
      </c>
      <c r="B632" s="5" t="str">
        <f t="shared" si="137"/>
        <v>ช68502-4</v>
      </c>
      <c r="C632" s="5" t="str">
        <f t="shared" si="138"/>
        <v>ศิลป์ภาษาอังกฤษเพื่อการสื่อสารธุรกิจ-3</v>
      </c>
      <c r="D632" s="8">
        <v>8</v>
      </c>
      <c r="E632" s="9" t="s">
        <v>332</v>
      </c>
      <c r="F632" s="3" t="s">
        <v>333</v>
      </c>
      <c r="G632" s="3" t="s">
        <v>334</v>
      </c>
      <c r="H632" s="11">
        <v>1</v>
      </c>
      <c r="I632" s="11">
        <v>7</v>
      </c>
      <c r="J632" s="11">
        <v>0</v>
      </c>
      <c r="K632" s="11">
        <v>9</v>
      </c>
      <c r="L632" s="11">
        <v>9</v>
      </c>
      <c r="M632" s="11">
        <v>0</v>
      </c>
      <c r="N632" s="11">
        <v>1</v>
      </c>
      <c r="O632" s="11">
        <v>7</v>
      </c>
      <c r="P632" s="11">
        <v>4</v>
      </c>
      <c r="Q632" s="11">
        <v>2</v>
      </c>
      <c r="R632" s="11">
        <v>8</v>
      </c>
      <c r="S632" s="11">
        <v>8</v>
      </c>
      <c r="T632" s="11">
        <v>1</v>
      </c>
      <c r="U632" s="11" t="s">
        <v>423</v>
      </c>
      <c r="W632" s="6" t="str">
        <f>IF(X632="","",IF(X632=รายชื่อชมรม!$B$43,รายชื่อชมรม!$A$43,IF(X632=รายชื่อชมรม!$B$44,รายชื่อชมรม!$A$44,IF(X632=รายชื่อชมรม!$B$45,รายชื่อชมรม!$A$45,IF(X632=รายชื่อชมรม!$B$46,รายชื่อชมรม!$A$46,IF(X632=รายชื่อชมรม!$B$47,รายชื่อชมรม!$A$47,IF(X632=รายชื่อชมรม!$B$48,รายชื่อชมรม!$A$48,IF(X632=รายชื่อชมรม!$B$49,รายชื่อชมรม!$A$49,IF(X632=รายชื่อชมรม!$B$50,รายชื่อชมรม!$A$50,IF(X632=รายชื่อชมรม!$B$51,รายชื่อชมรม!$A$51,IF(X632=รายชื่อชมรม!$B$52,รายชื่อชมรม!$A$52,"-")))))))))))</f>
        <v>ช68502</v>
      </c>
      <c r="X632" s="6" t="s">
        <v>1398</v>
      </c>
      <c r="Y632" s="6" t="str">
        <f>IF(W632=0,"",IF(W632="-","",IF(W632="","",VLOOKUP(W632,รายชื่อชมรม!$A$3:$F$83,3,FALSE))))</f>
        <v>นายณฤริท  วิชรัจจ์</v>
      </c>
      <c r="Z632" s="6" t="str">
        <f>IF(Y632=$Z$4,MAX(Z$1:$Z631)+1,"")</f>
        <v/>
      </c>
      <c r="AA632" s="6" t="str">
        <f>IF($Y632=AA$4,MAX(AA$1:AA631)+1,"")</f>
        <v/>
      </c>
      <c r="AB632" s="6" t="str">
        <f>IF($Y632=AB$4,MAX(AB$1:AB631)+1,"")</f>
        <v/>
      </c>
      <c r="AC632" s="6" t="str">
        <f>IF($Y632=AC$4,MAX(AC$1:AC631)+1,"")</f>
        <v/>
      </c>
      <c r="AD632" s="6" t="str">
        <f>IF($Y632=AD$4,MAX(AD$1:AD631)+1,"")</f>
        <v/>
      </c>
      <c r="AE632" s="6" t="str">
        <f>IF($Y632=AE$4,MAX(AE$1:AE631)+1,"")</f>
        <v/>
      </c>
      <c r="AF632" s="6" t="str">
        <f>IF($Y632=AF$4,MAX(AF$1:AF631)+1,"")</f>
        <v/>
      </c>
      <c r="AG632" s="6" t="str">
        <f>IF($Y632=AG$4,MAX(AG$1:AG631)+1,"")</f>
        <v/>
      </c>
      <c r="AH632" s="6" t="str">
        <f>IF($Y632=AH$4,MAX(AH$1:AH631)+1,"")</f>
        <v/>
      </c>
      <c r="AI632" s="5">
        <f t="shared" si="139"/>
        <v>0</v>
      </c>
      <c r="AK632" s="6" t="str">
        <f>IF($W632=AK$4,MAX(AK$1:AK631)+1,"")</f>
        <v/>
      </c>
      <c r="AL632" s="6" t="str">
        <f>IF($W632=AL$4,MAX(AL$1:AL631)+1,"")</f>
        <v/>
      </c>
      <c r="AM632" s="6" t="str">
        <f>IF($W632=AM$4,MAX(AM$1:AM631)+1,"")</f>
        <v/>
      </c>
      <c r="AN632" s="6" t="str">
        <f>IF($W632=AN$4,MAX(AN$1:AN631)+1,"")</f>
        <v/>
      </c>
      <c r="AO632" s="6" t="str">
        <f>IF($W632=AO$4,MAX(AO$1:AO631)+1,"")</f>
        <v/>
      </c>
      <c r="AP632" s="6" t="str">
        <f>IF($W632=AP$4,MAX(AP$1:AP631)+1,"")</f>
        <v/>
      </c>
      <c r="AQ632" s="6" t="str">
        <f>IF($W632=AQ$4,MAX(AQ$1:AQ631)+1,"")</f>
        <v/>
      </c>
      <c r="AR632" s="6" t="str">
        <f>IF($W632=AR$4,MAX(AR$1:AR631)+1,"")</f>
        <v/>
      </c>
      <c r="AS632" s="6" t="str">
        <f>IF($W632=AS$4,MAX(AS$1:AS631)+1,"")</f>
        <v/>
      </c>
      <c r="AT632" s="6" t="str">
        <f>IF($W632=AT$4,MAX(AT$1:AT631)+1,"")</f>
        <v/>
      </c>
      <c r="AU632" s="6" t="str">
        <f>IF($W632=AU$4,MAX(AU$1:AU631)+1,"")</f>
        <v/>
      </c>
      <c r="AV632" s="6" t="str">
        <f>IF($W632=AV$4,MAX(AV$1:AV631)+1,"")</f>
        <v/>
      </c>
      <c r="AW632" s="6" t="str">
        <f>IF($W632=AW$4,MAX(AW$1:AW631)+1,"")</f>
        <v/>
      </c>
      <c r="AX632" s="6" t="str">
        <f>IF($W632=AX$4,MAX(AX$1:AX631)+1,"")</f>
        <v/>
      </c>
      <c r="AY632" s="6" t="str">
        <f>IF($W632=AY$4,MAX(AY$1:AY631)+1,"")</f>
        <v/>
      </c>
      <c r="AZ632" s="6" t="str">
        <f>IF($W632=AZ$4,MAX(AZ$1:AZ631)+1,"")</f>
        <v/>
      </c>
      <c r="BA632" s="6" t="str">
        <f>IF($W632=BA$4,MAX(BA$1:BA631)+1,"")</f>
        <v/>
      </c>
      <c r="BB632" s="6" t="str">
        <f>IF($W632=BB$4,MAX(BB$1:BB631)+1,"")</f>
        <v/>
      </c>
      <c r="BC632" s="6" t="str">
        <f>IF($W632=BC$4,MAX(BC$1:BC631)+1,"")</f>
        <v/>
      </c>
      <c r="BD632" s="6" t="str">
        <f>IF($W632=BD$4,MAX(BD$1:BD631)+1,"")</f>
        <v/>
      </c>
      <c r="BE632" s="6" t="str">
        <f>IF($W632=BE$4,MAX(BE$1:BE631)+1,"")</f>
        <v/>
      </c>
      <c r="BF632" s="6" t="str">
        <f>IF($W632=BF$4,MAX(BF$1:BF631)+1,"")</f>
        <v/>
      </c>
      <c r="BG632" s="6" t="str">
        <f>IF($W632=BG$4,MAX(BG$1:BG631)+1,"")</f>
        <v/>
      </c>
      <c r="BH632" s="6" t="str">
        <f>IF($W632=BH$4,MAX(BH$1:BH631)+1,"")</f>
        <v/>
      </c>
      <c r="BI632" s="6" t="str">
        <f>IF($W632=BI$4,MAX(BI$1:BI631)+1,"")</f>
        <v/>
      </c>
      <c r="BJ632" s="6" t="str">
        <f>IF($W632=BJ$4,MAX(BJ$1:BJ631)+1,"")</f>
        <v/>
      </c>
      <c r="BK632" s="6" t="str">
        <f>IF($W632=BK$4,MAX(BK$1:BK631)+1,"")</f>
        <v/>
      </c>
      <c r="BL632" s="6" t="str">
        <f>IF($W632=BL$4,MAX(BL$1:BL631)+1,"")</f>
        <v/>
      </c>
      <c r="BM632" s="6" t="str">
        <f>IF($W632=BM$4,MAX(BM$1:BM631)+1,"")</f>
        <v/>
      </c>
      <c r="BN632" s="6" t="str">
        <f>IF($W632=BN$4,MAX(BN$1:BN631)+1,"")</f>
        <v/>
      </c>
      <c r="BO632" s="6" t="str">
        <f>IF($W632=BO$4,MAX(BO$1:BO631)+1,"")</f>
        <v/>
      </c>
      <c r="BP632" s="6" t="str">
        <f>IF($W632=BP$4,MAX(BP$1:BP631)+1,"")</f>
        <v/>
      </c>
      <c r="BQ632" s="6" t="str">
        <f>IF($W632=BQ$4,MAX(BQ$1:BQ631)+1,"")</f>
        <v/>
      </c>
      <c r="BR632" s="6" t="str">
        <f>IF($W632=BR$4,MAX(BR$1:BR631)+1,"")</f>
        <v/>
      </c>
      <c r="BS632" s="6" t="str">
        <f>IF($W632=BS$4,MAX(BS$1:BS631)+1,"")</f>
        <v/>
      </c>
      <c r="BT632" s="6" t="str">
        <f>IF($W632=BT$4,MAX(BT$1:BT631)+1,"")</f>
        <v/>
      </c>
      <c r="BU632" s="6" t="str">
        <f>IF($W632=BU$4,MAX(BU$1:BU631)+1,"")</f>
        <v/>
      </c>
      <c r="BV632" s="6" t="str">
        <f>IF($W632=BV$4,MAX(BV$1:BV631)+1,"")</f>
        <v/>
      </c>
      <c r="BW632" s="6" t="str">
        <f>IF($W632=BW$4,MAX(BW$1:BW631)+1,"")</f>
        <v/>
      </c>
      <c r="BX632" s="6" t="str">
        <f>IF($W632=BX$4,MAX(BX$1:BX631)+1,"")</f>
        <v/>
      </c>
      <c r="BY632" s="6" t="str">
        <f>IF($W632=BY$4,MAX(BY$1:BY631)+1,"")</f>
        <v/>
      </c>
      <c r="BZ632" s="6" t="str">
        <f>IF($W632=BZ$4,MAX(BZ$1:BZ631)+1,"")</f>
        <v/>
      </c>
      <c r="CA632" s="6">
        <f>IF($W632=CA$4,MAX(CA$1:CA631)+1,"")</f>
        <v>4</v>
      </c>
      <c r="CB632" s="6" t="str">
        <f>IF($W632=CB$4,MAX(CB$1:CB631)+1,"")</f>
        <v/>
      </c>
      <c r="CC632" s="6" t="str">
        <f>IF($W632=CC$4,MAX(CC$1:CC631)+1,"")</f>
        <v/>
      </c>
      <c r="CD632" s="6" t="str">
        <f>IF($W632=CD$4,MAX(CD$1:CD631)+1,"")</f>
        <v/>
      </c>
      <c r="CE632" s="6" t="str">
        <f>IF($W632=CE$4,MAX(CE$1:CE631)+1,"")</f>
        <v/>
      </c>
      <c r="CF632" s="6" t="str">
        <f>IF($W632=CF$4,MAX(CF$1:CF631)+1,"")</f>
        <v/>
      </c>
      <c r="CG632" s="6" t="str">
        <f>IF($W632=CG$4,MAX(CG$1:CG631)+1,"")</f>
        <v/>
      </c>
      <c r="CH632" s="6" t="str">
        <f>IF($W632=CH$4,MAX(CH$1:CH631)+1,"")</f>
        <v/>
      </c>
      <c r="CI632" s="6" t="str">
        <f>IF($W632=CI$4,MAX(CI$1:CI631)+1,"")</f>
        <v/>
      </c>
      <c r="CJ632" s="6" t="str">
        <f>IF($W632=CJ$4,MAX(CJ$1:CJ631)+1,"")</f>
        <v/>
      </c>
      <c r="CK632" s="6" t="str">
        <f>IF($W632=CK$4,MAX(CK$1:CK631)+1,"")</f>
        <v/>
      </c>
      <c r="CL632" s="6" t="str">
        <f>IF($W632=CL$4,MAX(CL$1:CL631)+1,"")</f>
        <v/>
      </c>
      <c r="CM632" s="6" t="str">
        <f>IF($W632=CM$4,MAX(CM$1:CM631)+1,"")</f>
        <v/>
      </c>
      <c r="CN632" s="6" t="str">
        <f>IF($W632=CN$4,MAX(CN$1:CN631)+1,"")</f>
        <v/>
      </c>
      <c r="CO632" s="6" t="str">
        <f>IF($W632=CO$4,MAX(CO$1:CO631)+1,"")</f>
        <v/>
      </c>
      <c r="CP632" s="6" t="str">
        <f>IF($W632=CP$4,MAX(CP$1:CP631)+1,"")</f>
        <v/>
      </c>
      <c r="CQ632" s="6" t="str">
        <f>IF($W632=CQ$4,MAX(CQ$1:CQ631)+1,"")</f>
        <v/>
      </c>
      <c r="CR632" s="6" t="str">
        <f>IF($W632=CR$4,MAX(CR$1:CR631)+1,"")</f>
        <v/>
      </c>
      <c r="CS632" s="6" t="str">
        <f>IF($W632=CS$4,MAX(CS$1:CS631)+1,"")</f>
        <v/>
      </c>
      <c r="CT632" s="5">
        <f t="shared" si="140"/>
        <v>4</v>
      </c>
      <c r="CU632" s="6" t="str">
        <f t="shared" si="141"/>
        <v>1709901742881</v>
      </c>
      <c r="CV632" s="5" t="str">
        <f t="shared" si="142"/>
        <v>นางสาว</v>
      </c>
      <c r="CW632" s="5" t="str" cm="1">
        <f t="array" ref="CW632">RIGHT(F632,MIN(LEN(SUBSTITUTE(F632,รายชื่อนักเรียนแยกห้อง!$AD$5:$AD$8,""))))</f>
        <v>บัณฑิตา</v>
      </c>
      <c r="CX632" s="6" t="str">
        <f t="shared" si="143"/>
        <v/>
      </c>
      <c r="CY632" s="6">
        <f t="shared" si="144"/>
        <v>0</v>
      </c>
      <c r="CZ632" s="5" t="str">
        <f t="shared" si="145"/>
        <v>มัธยมศึกษาปีที่ 5/2-</v>
      </c>
      <c r="DA632" s="5" t="str">
        <f t="shared" si="146"/>
        <v>มัธยมศึกษาปีที่ 5/2-0</v>
      </c>
      <c r="DB632" s="5" t="s">
        <v>2940</v>
      </c>
      <c r="DC632" s="6" t="str">
        <f>IF(DB632="วิทย์-คณิต (เตรียมวิศวะ)",MAX($DC$1:DC631)+1,"")</f>
        <v/>
      </c>
      <c r="DD632" s="6" t="str">
        <f>IF(DB632="วิทย์-คณิต (วิทยาศาสตร์สุขภาพ)",MAX($DD$1:DD631)+1,"")</f>
        <v/>
      </c>
      <c r="DE632" s="6" t="str">
        <f>IF(DB632="ศิลป์การจัดการธุรกิจการค้าสมัยใหม่",MAX($DE$1:DE631)+1,"")</f>
        <v/>
      </c>
      <c r="DF632" s="6" t="str">
        <f>IF(DB632="ศิลป์ภาษาจีนเพื่อธุรกิจ 4.0",MAX($DF$1:DF631)+1,"")</f>
        <v/>
      </c>
      <c r="DG632" s="6">
        <f>IF(DB632="ศิลป์ภาษาอังกฤษเพื่อการสื่อสารธุรกิจ",MAX($DG$1:DG631)+1,"")</f>
        <v>3</v>
      </c>
      <c r="DH632" s="6" t="str">
        <f>IF(DB632="นวัตกรรมการจัดการเกษตร",MAX($DH$1:DH631)+1,"")</f>
        <v/>
      </c>
      <c r="DI632" s="5">
        <f t="shared" si="147"/>
        <v>3</v>
      </c>
      <c r="DJ632" s="5" t="str">
        <f t="shared" si="148"/>
        <v>มัธยมศึกษาปีที่ 5/2-8</v>
      </c>
      <c r="DK632" s="5" t="str">
        <f t="shared" si="149"/>
        <v>ศิลป์ภาษาอังกฤษเพื่อการสื่อสารธุรกิจ-3</v>
      </c>
      <c r="DL632" s="5" t="str">
        <f t="shared" si="150"/>
        <v>มัธยมศึกษาปีที่ 5</v>
      </c>
    </row>
    <row r="633" spans="1:116">
      <c r="A633" s="5" t="str">
        <f t="shared" si="151"/>
        <v>มัธยมศึกษาปีที่ 5/2-9</v>
      </c>
      <c r="B633" s="5" t="str">
        <f t="shared" si="137"/>
        <v>ช68502-5</v>
      </c>
      <c r="C633" s="5" t="str">
        <f t="shared" si="138"/>
        <v>ศิลป์การจัดการธุรกิจการค้าสมัยใหม่-60</v>
      </c>
      <c r="D633" s="8">
        <v>9</v>
      </c>
      <c r="E633" s="9" t="s">
        <v>335</v>
      </c>
      <c r="F633" s="3" t="s">
        <v>336</v>
      </c>
      <c r="G633" s="3" t="s">
        <v>337</v>
      </c>
      <c r="H633" s="11">
        <v>1</v>
      </c>
      <c r="I633" s="11">
        <v>7</v>
      </c>
      <c r="J633" s="11">
        <v>0</v>
      </c>
      <c r="K633" s="11">
        <v>9</v>
      </c>
      <c r="L633" s="11">
        <v>9</v>
      </c>
      <c r="M633" s="11">
        <v>0</v>
      </c>
      <c r="N633" s="11">
        <v>1</v>
      </c>
      <c r="O633" s="11">
        <v>7</v>
      </c>
      <c r="P633" s="11">
        <v>7</v>
      </c>
      <c r="Q633" s="11">
        <v>3</v>
      </c>
      <c r="R633" s="11">
        <v>2</v>
      </c>
      <c r="S633" s="11">
        <v>0</v>
      </c>
      <c r="T633" s="11">
        <v>4</v>
      </c>
      <c r="U633" s="11" t="s">
        <v>423</v>
      </c>
      <c r="W633" s="6" t="str">
        <f>IF(X633="","",IF(X633=รายชื่อชมรม!$B$43,รายชื่อชมรม!$A$43,IF(X633=รายชื่อชมรม!$B$44,รายชื่อชมรม!$A$44,IF(X633=รายชื่อชมรม!$B$45,รายชื่อชมรม!$A$45,IF(X633=รายชื่อชมรม!$B$46,รายชื่อชมรม!$A$46,IF(X633=รายชื่อชมรม!$B$47,รายชื่อชมรม!$A$47,IF(X633=รายชื่อชมรม!$B$48,รายชื่อชมรม!$A$48,IF(X633=รายชื่อชมรม!$B$49,รายชื่อชมรม!$A$49,IF(X633=รายชื่อชมรม!$B$50,รายชื่อชมรม!$A$50,IF(X633=รายชื่อชมรม!$B$51,รายชื่อชมรม!$A$51,IF(X633=รายชื่อชมรม!$B$52,รายชื่อชมรม!$A$52,"-")))))))))))</f>
        <v>ช68502</v>
      </c>
      <c r="X633" s="6" t="s">
        <v>1398</v>
      </c>
      <c r="Y633" s="6" t="str">
        <f>IF(W633=0,"",IF(W633="-","",IF(W633="","",VLOOKUP(W633,รายชื่อชมรม!$A$3:$F$83,3,FALSE))))</f>
        <v>นายณฤริท  วิชรัจจ์</v>
      </c>
      <c r="Z633" s="6" t="str">
        <f>IF(Y633=$Z$4,MAX(Z$1:$Z632)+1,"")</f>
        <v/>
      </c>
      <c r="AA633" s="6" t="str">
        <f>IF($Y633=AA$4,MAX(AA$1:AA632)+1,"")</f>
        <v/>
      </c>
      <c r="AB633" s="6" t="str">
        <f>IF($Y633=AB$4,MAX(AB$1:AB632)+1,"")</f>
        <v/>
      </c>
      <c r="AC633" s="6" t="str">
        <f>IF($Y633=AC$4,MAX(AC$1:AC632)+1,"")</f>
        <v/>
      </c>
      <c r="AD633" s="6" t="str">
        <f>IF($Y633=AD$4,MAX(AD$1:AD632)+1,"")</f>
        <v/>
      </c>
      <c r="AE633" s="6" t="str">
        <f>IF($Y633=AE$4,MAX(AE$1:AE632)+1,"")</f>
        <v/>
      </c>
      <c r="AF633" s="6" t="str">
        <f>IF($Y633=AF$4,MAX(AF$1:AF632)+1,"")</f>
        <v/>
      </c>
      <c r="AG633" s="6" t="str">
        <f>IF($Y633=AG$4,MAX(AG$1:AG632)+1,"")</f>
        <v/>
      </c>
      <c r="AH633" s="6" t="str">
        <f>IF($Y633=AH$4,MAX(AH$1:AH632)+1,"")</f>
        <v/>
      </c>
      <c r="AI633" s="5">
        <f t="shared" si="139"/>
        <v>0</v>
      </c>
      <c r="AK633" s="6" t="str">
        <f>IF($W633=AK$4,MAX(AK$1:AK632)+1,"")</f>
        <v/>
      </c>
      <c r="AL633" s="6" t="str">
        <f>IF($W633=AL$4,MAX(AL$1:AL632)+1,"")</f>
        <v/>
      </c>
      <c r="AM633" s="6" t="str">
        <f>IF($W633=AM$4,MAX(AM$1:AM632)+1,"")</f>
        <v/>
      </c>
      <c r="AN633" s="6" t="str">
        <f>IF($W633=AN$4,MAX(AN$1:AN632)+1,"")</f>
        <v/>
      </c>
      <c r="AO633" s="6" t="str">
        <f>IF($W633=AO$4,MAX(AO$1:AO632)+1,"")</f>
        <v/>
      </c>
      <c r="AP633" s="6" t="str">
        <f>IF($W633=AP$4,MAX(AP$1:AP632)+1,"")</f>
        <v/>
      </c>
      <c r="AQ633" s="6" t="str">
        <f>IF($W633=AQ$4,MAX(AQ$1:AQ632)+1,"")</f>
        <v/>
      </c>
      <c r="AR633" s="6" t="str">
        <f>IF($W633=AR$4,MAX(AR$1:AR632)+1,"")</f>
        <v/>
      </c>
      <c r="AS633" s="6" t="str">
        <f>IF($W633=AS$4,MAX(AS$1:AS632)+1,"")</f>
        <v/>
      </c>
      <c r="AT633" s="6" t="str">
        <f>IF($W633=AT$4,MAX(AT$1:AT632)+1,"")</f>
        <v/>
      </c>
      <c r="AU633" s="6" t="str">
        <f>IF($W633=AU$4,MAX(AU$1:AU632)+1,"")</f>
        <v/>
      </c>
      <c r="AV633" s="6" t="str">
        <f>IF($W633=AV$4,MAX(AV$1:AV632)+1,"")</f>
        <v/>
      </c>
      <c r="AW633" s="6" t="str">
        <f>IF($W633=AW$4,MAX(AW$1:AW632)+1,"")</f>
        <v/>
      </c>
      <c r="AX633" s="6" t="str">
        <f>IF($W633=AX$4,MAX(AX$1:AX632)+1,"")</f>
        <v/>
      </c>
      <c r="AY633" s="6" t="str">
        <f>IF($W633=AY$4,MAX(AY$1:AY632)+1,"")</f>
        <v/>
      </c>
      <c r="AZ633" s="6" t="str">
        <f>IF($W633=AZ$4,MAX(AZ$1:AZ632)+1,"")</f>
        <v/>
      </c>
      <c r="BA633" s="6" t="str">
        <f>IF($W633=BA$4,MAX(BA$1:BA632)+1,"")</f>
        <v/>
      </c>
      <c r="BB633" s="6" t="str">
        <f>IF($W633=BB$4,MAX(BB$1:BB632)+1,"")</f>
        <v/>
      </c>
      <c r="BC633" s="6" t="str">
        <f>IF($W633=BC$4,MAX(BC$1:BC632)+1,"")</f>
        <v/>
      </c>
      <c r="BD633" s="6" t="str">
        <f>IF($W633=BD$4,MAX(BD$1:BD632)+1,"")</f>
        <v/>
      </c>
      <c r="BE633" s="6" t="str">
        <f>IF($W633=BE$4,MAX(BE$1:BE632)+1,"")</f>
        <v/>
      </c>
      <c r="BF633" s="6" t="str">
        <f>IF($W633=BF$4,MAX(BF$1:BF632)+1,"")</f>
        <v/>
      </c>
      <c r="BG633" s="6" t="str">
        <f>IF($W633=BG$4,MAX(BG$1:BG632)+1,"")</f>
        <v/>
      </c>
      <c r="BH633" s="6" t="str">
        <f>IF($W633=BH$4,MAX(BH$1:BH632)+1,"")</f>
        <v/>
      </c>
      <c r="BI633" s="6" t="str">
        <f>IF($W633=BI$4,MAX(BI$1:BI632)+1,"")</f>
        <v/>
      </c>
      <c r="BJ633" s="6" t="str">
        <f>IF($W633=BJ$4,MAX(BJ$1:BJ632)+1,"")</f>
        <v/>
      </c>
      <c r="BK633" s="6" t="str">
        <f>IF($W633=BK$4,MAX(BK$1:BK632)+1,"")</f>
        <v/>
      </c>
      <c r="BL633" s="6" t="str">
        <f>IF($W633=BL$4,MAX(BL$1:BL632)+1,"")</f>
        <v/>
      </c>
      <c r="BM633" s="6" t="str">
        <f>IF($W633=BM$4,MAX(BM$1:BM632)+1,"")</f>
        <v/>
      </c>
      <c r="BN633" s="6" t="str">
        <f>IF($W633=BN$4,MAX(BN$1:BN632)+1,"")</f>
        <v/>
      </c>
      <c r="BO633" s="6" t="str">
        <f>IF($W633=BO$4,MAX(BO$1:BO632)+1,"")</f>
        <v/>
      </c>
      <c r="BP633" s="6" t="str">
        <f>IF($W633=BP$4,MAX(BP$1:BP632)+1,"")</f>
        <v/>
      </c>
      <c r="BQ633" s="6" t="str">
        <f>IF($W633=BQ$4,MAX(BQ$1:BQ632)+1,"")</f>
        <v/>
      </c>
      <c r="BR633" s="6" t="str">
        <f>IF($W633=BR$4,MAX(BR$1:BR632)+1,"")</f>
        <v/>
      </c>
      <c r="BS633" s="6" t="str">
        <f>IF($W633=BS$4,MAX(BS$1:BS632)+1,"")</f>
        <v/>
      </c>
      <c r="BT633" s="6" t="str">
        <f>IF($W633=BT$4,MAX(BT$1:BT632)+1,"")</f>
        <v/>
      </c>
      <c r="BU633" s="6" t="str">
        <f>IF($W633=BU$4,MAX(BU$1:BU632)+1,"")</f>
        <v/>
      </c>
      <c r="BV633" s="6" t="str">
        <f>IF($W633=BV$4,MAX(BV$1:BV632)+1,"")</f>
        <v/>
      </c>
      <c r="BW633" s="6" t="str">
        <f>IF($W633=BW$4,MAX(BW$1:BW632)+1,"")</f>
        <v/>
      </c>
      <c r="BX633" s="6" t="str">
        <f>IF($W633=BX$4,MAX(BX$1:BX632)+1,"")</f>
        <v/>
      </c>
      <c r="BY633" s="6" t="str">
        <f>IF($W633=BY$4,MAX(BY$1:BY632)+1,"")</f>
        <v/>
      </c>
      <c r="BZ633" s="6" t="str">
        <f>IF($W633=BZ$4,MAX(BZ$1:BZ632)+1,"")</f>
        <v/>
      </c>
      <c r="CA633" s="6">
        <f>IF($W633=CA$4,MAX(CA$1:CA632)+1,"")</f>
        <v>5</v>
      </c>
      <c r="CB633" s="6" t="str">
        <f>IF($W633=CB$4,MAX(CB$1:CB632)+1,"")</f>
        <v/>
      </c>
      <c r="CC633" s="6" t="str">
        <f>IF($W633=CC$4,MAX(CC$1:CC632)+1,"")</f>
        <v/>
      </c>
      <c r="CD633" s="6" t="str">
        <f>IF($W633=CD$4,MAX(CD$1:CD632)+1,"")</f>
        <v/>
      </c>
      <c r="CE633" s="6" t="str">
        <f>IF($W633=CE$4,MAX(CE$1:CE632)+1,"")</f>
        <v/>
      </c>
      <c r="CF633" s="6" t="str">
        <f>IF($W633=CF$4,MAX(CF$1:CF632)+1,"")</f>
        <v/>
      </c>
      <c r="CG633" s="6" t="str">
        <f>IF($W633=CG$4,MAX(CG$1:CG632)+1,"")</f>
        <v/>
      </c>
      <c r="CH633" s="6" t="str">
        <f>IF($W633=CH$4,MAX(CH$1:CH632)+1,"")</f>
        <v/>
      </c>
      <c r="CI633" s="6" t="str">
        <f>IF($W633=CI$4,MAX(CI$1:CI632)+1,"")</f>
        <v/>
      </c>
      <c r="CJ633" s="6" t="str">
        <f>IF($W633=CJ$4,MAX(CJ$1:CJ632)+1,"")</f>
        <v/>
      </c>
      <c r="CK633" s="6" t="str">
        <f>IF($W633=CK$4,MAX(CK$1:CK632)+1,"")</f>
        <v/>
      </c>
      <c r="CL633" s="6" t="str">
        <f>IF($W633=CL$4,MAX(CL$1:CL632)+1,"")</f>
        <v/>
      </c>
      <c r="CM633" s="6" t="str">
        <f>IF($W633=CM$4,MAX(CM$1:CM632)+1,"")</f>
        <v/>
      </c>
      <c r="CN633" s="6" t="str">
        <f>IF($W633=CN$4,MAX(CN$1:CN632)+1,"")</f>
        <v/>
      </c>
      <c r="CO633" s="6" t="str">
        <f>IF($W633=CO$4,MAX(CO$1:CO632)+1,"")</f>
        <v/>
      </c>
      <c r="CP633" s="6" t="str">
        <f>IF($W633=CP$4,MAX(CP$1:CP632)+1,"")</f>
        <v/>
      </c>
      <c r="CQ633" s="6" t="str">
        <f>IF($W633=CQ$4,MAX(CQ$1:CQ632)+1,"")</f>
        <v/>
      </c>
      <c r="CR633" s="6" t="str">
        <f>IF($W633=CR$4,MAX(CR$1:CR632)+1,"")</f>
        <v/>
      </c>
      <c r="CS633" s="6" t="str">
        <f>IF($W633=CS$4,MAX(CS$1:CS632)+1,"")</f>
        <v/>
      </c>
      <c r="CT633" s="5">
        <f t="shared" si="140"/>
        <v>5</v>
      </c>
      <c r="CU633" s="6" t="str">
        <f t="shared" si="141"/>
        <v>1709901773204</v>
      </c>
      <c r="CV633" s="5" t="str">
        <f t="shared" si="142"/>
        <v>นางสาว</v>
      </c>
      <c r="CW633" s="5" t="str" cm="1">
        <f t="array" ref="CW633">RIGHT(F633,MIN(LEN(SUBSTITUTE(F633,รายชื่อนักเรียนแยกห้อง!$AD$5:$AD$8,""))))</f>
        <v>ธนัญญา</v>
      </c>
      <c r="CX633" s="6" t="str">
        <f t="shared" si="143"/>
        <v/>
      </c>
      <c r="CY633" s="6">
        <f t="shared" si="144"/>
        <v>0</v>
      </c>
      <c r="CZ633" s="5" t="str">
        <f t="shared" si="145"/>
        <v>มัธยมศึกษาปีที่ 5/2-</v>
      </c>
      <c r="DA633" s="5" t="str">
        <f t="shared" si="146"/>
        <v>มัธยมศึกษาปีที่ 5/2-0</v>
      </c>
      <c r="DB633" s="5" t="s">
        <v>2939</v>
      </c>
      <c r="DC633" s="6" t="str">
        <f>IF(DB633="วิทย์-คณิต (เตรียมวิศวะ)",MAX($DC$1:DC632)+1,"")</f>
        <v/>
      </c>
      <c r="DD633" s="6" t="str">
        <f>IF(DB633="วิทย์-คณิต (วิทยาศาสตร์สุขภาพ)",MAX($DD$1:DD632)+1,"")</f>
        <v/>
      </c>
      <c r="DE633" s="6">
        <f>IF(DB633="ศิลป์การจัดการธุรกิจการค้าสมัยใหม่",MAX($DE$1:DE632)+1,"")</f>
        <v>60</v>
      </c>
      <c r="DF633" s="6" t="str">
        <f>IF(DB633="ศิลป์ภาษาจีนเพื่อธุรกิจ 4.0",MAX($DF$1:DF632)+1,"")</f>
        <v/>
      </c>
      <c r="DG633" s="6" t="str">
        <f>IF(DB633="ศิลป์ภาษาอังกฤษเพื่อการสื่อสารธุรกิจ",MAX($DG$1:DG632)+1,"")</f>
        <v/>
      </c>
      <c r="DH633" s="6" t="str">
        <f>IF(DB633="นวัตกรรมการจัดการเกษตร",MAX($DH$1:DH632)+1,"")</f>
        <v/>
      </c>
      <c r="DI633" s="5">
        <f t="shared" si="147"/>
        <v>60</v>
      </c>
      <c r="DJ633" s="5" t="str">
        <f t="shared" si="148"/>
        <v>มัธยมศึกษาปีที่ 5/2-9</v>
      </c>
      <c r="DK633" s="5" t="str">
        <f t="shared" si="149"/>
        <v>ศิลป์การจัดการธุรกิจการค้าสมัยใหม่-60</v>
      </c>
      <c r="DL633" s="5" t="str">
        <f t="shared" si="150"/>
        <v>มัธยมศึกษาปีที่ 5</v>
      </c>
    </row>
    <row r="634" spans="1:116">
      <c r="A634" s="5" t="str">
        <f t="shared" si="151"/>
        <v>มัธยมศึกษาปีที่ 5/2-10</v>
      </c>
      <c r="B634" s="5" t="str">
        <f t="shared" si="137"/>
        <v>ช68502-6</v>
      </c>
      <c r="C634" s="5" t="str">
        <f t="shared" si="138"/>
        <v>ศิลป์ภาษาจีนเพื่อธุรกิจ 4.0-16</v>
      </c>
      <c r="D634" s="8">
        <v>10</v>
      </c>
      <c r="E634" s="9" t="s">
        <v>338</v>
      </c>
      <c r="F634" s="3" t="s">
        <v>339</v>
      </c>
      <c r="G634" s="3" t="s">
        <v>340</v>
      </c>
      <c r="H634" s="11">
        <v>1</v>
      </c>
      <c r="I634" s="11">
        <v>7</v>
      </c>
      <c r="J634" s="11">
        <v>0</v>
      </c>
      <c r="K634" s="11">
        <v>9</v>
      </c>
      <c r="L634" s="11">
        <v>9</v>
      </c>
      <c r="M634" s="11">
        <v>0</v>
      </c>
      <c r="N634" s="11">
        <v>1</v>
      </c>
      <c r="O634" s="11">
        <v>7</v>
      </c>
      <c r="P634" s="11">
        <v>6</v>
      </c>
      <c r="Q634" s="11">
        <v>5</v>
      </c>
      <c r="R634" s="11">
        <v>4</v>
      </c>
      <c r="S634" s="11">
        <v>5</v>
      </c>
      <c r="T634" s="11">
        <v>7</v>
      </c>
      <c r="U634" s="11" t="s">
        <v>423</v>
      </c>
      <c r="W634" s="6" t="str">
        <f>IF(X634="","",IF(X634=รายชื่อชมรม!$B$43,รายชื่อชมรม!$A$43,IF(X634=รายชื่อชมรม!$B$44,รายชื่อชมรม!$A$44,IF(X634=รายชื่อชมรม!$B$45,รายชื่อชมรม!$A$45,IF(X634=รายชื่อชมรม!$B$46,รายชื่อชมรม!$A$46,IF(X634=รายชื่อชมรม!$B$47,รายชื่อชมรม!$A$47,IF(X634=รายชื่อชมรม!$B$48,รายชื่อชมรม!$A$48,IF(X634=รายชื่อชมรม!$B$49,รายชื่อชมรม!$A$49,IF(X634=รายชื่อชมรม!$B$50,รายชื่อชมรม!$A$50,IF(X634=รายชื่อชมรม!$B$51,รายชื่อชมรม!$A$51,IF(X634=รายชื่อชมรม!$B$52,รายชื่อชมรม!$A$52,"-")))))))))))</f>
        <v>ช68502</v>
      </c>
      <c r="X634" s="6" t="s">
        <v>1398</v>
      </c>
      <c r="Y634" s="6" t="str">
        <f>IF(W634=0,"",IF(W634="-","",IF(W634="","",VLOOKUP(W634,รายชื่อชมรม!$A$3:$F$83,3,FALSE))))</f>
        <v>นายณฤริท  วิชรัจจ์</v>
      </c>
      <c r="Z634" s="6" t="str">
        <f>IF(Y634=$Z$4,MAX(Z$1:$Z633)+1,"")</f>
        <v/>
      </c>
      <c r="AA634" s="6" t="str">
        <f>IF($Y634=AA$4,MAX(AA$1:AA633)+1,"")</f>
        <v/>
      </c>
      <c r="AB634" s="6" t="str">
        <f>IF($Y634=AB$4,MAX(AB$1:AB633)+1,"")</f>
        <v/>
      </c>
      <c r="AC634" s="6" t="str">
        <f>IF($Y634=AC$4,MAX(AC$1:AC633)+1,"")</f>
        <v/>
      </c>
      <c r="AD634" s="6" t="str">
        <f>IF($Y634=AD$4,MAX(AD$1:AD633)+1,"")</f>
        <v/>
      </c>
      <c r="AE634" s="6" t="str">
        <f>IF($Y634=AE$4,MAX(AE$1:AE633)+1,"")</f>
        <v/>
      </c>
      <c r="AF634" s="6" t="str">
        <f>IF($Y634=AF$4,MAX(AF$1:AF633)+1,"")</f>
        <v/>
      </c>
      <c r="AG634" s="6" t="str">
        <f>IF($Y634=AG$4,MAX(AG$1:AG633)+1,"")</f>
        <v/>
      </c>
      <c r="AH634" s="6" t="str">
        <f>IF($Y634=AH$4,MAX(AH$1:AH633)+1,"")</f>
        <v/>
      </c>
      <c r="AI634" s="5">
        <f t="shared" si="139"/>
        <v>0</v>
      </c>
      <c r="AK634" s="6" t="str">
        <f>IF($W634=AK$4,MAX(AK$1:AK633)+1,"")</f>
        <v/>
      </c>
      <c r="AL634" s="6" t="str">
        <f>IF($W634=AL$4,MAX(AL$1:AL633)+1,"")</f>
        <v/>
      </c>
      <c r="AM634" s="6" t="str">
        <f>IF($W634=AM$4,MAX(AM$1:AM633)+1,"")</f>
        <v/>
      </c>
      <c r="AN634" s="6" t="str">
        <f>IF($W634=AN$4,MAX(AN$1:AN633)+1,"")</f>
        <v/>
      </c>
      <c r="AO634" s="6" t="str">
        <f>IF($W634=AO$4,MAX(AO$1:AO633)+1,"")</f>
        <v/>
      </c>
      <c r="AP634" s="6" t="str">
        <f>IF($W634=AP$4,MAX(AP$1:AP633)+1,"")</f>
        <v/>
      </c>
      <c r="AQ634" s="6" t="str">
        <f>IF($W634=AQ$4,MAX(AQ$1:AQ633)+1,"")</f>
        <v/>
      </c>
      <c r="AR634" s="6" t="str">
        <f>IF($W634=AR$4,MAX(AR$1:AR633)+1,"")</f>
        <v/>
      </c>
      <c r="AS634" s="6" t="str">
        <f>IF($W634=AS$4,MAX(AS$1:AS633)+1,"")</f>
        <v/>
      </c>
      <c r="AT634" s="6" t="str">
        <f>IF($W634=AT$4,MAX(AT$1:AT633)+1,"")</f>
        <v/>
      </c>
      <c r="AU634" s="6" t="str">
        <f>IF($W634=AU$4,MAX(AU$1:AU633)+1,"")</f>
        <v/>
      </c>
      <c r="AV634" s="6" t="str">
        <f>IF($W634=AV$4,MAX(AV$1:AV633)+1,"")</f>
        <v/>
      </c>
      <c r="AW634" s="6" t="str">
        <f>IF($W634=AW$4,MAX(AW$1:AW633)+1,"")</f>
        <v/>
      </c>
      <c r="AX634" s="6" t="str">
        <f>IF($W634=AX$4,MAX(AX$1:AX633)+1,"")</f>
        <v/>
      </c>
      <c r="AY634" s="6" t="str">
        <f>IF($W634=AY$4,MAX(AY$1:AY633)+1,"")</f>
        <v/>
      </c>
      <c r="AZ634" s="6" t="str">
        <f>IF($W634=AZ$4,MAX(AZ$1:AZ633)+1,"")</f>
        <v/>
      </c>
      <c r="BA634" s="6" t="str">
        <f>IF($W634=BA$4,MAX(BA$1:BA633)+1,"")</f>
        <v/>
      </c>
      <c r="BB634" s="6" t="str">
        <f>IF($W634=BB$4,MAX(BB$1:BB633)+1,"")</f>
        <v/>
      </c>
      <c r="BC634" s="6" t="str">
        <f>IF($W634=BC$4,MAX(BC$1:BC633)+1,"")</f>
        <v/>
      </c>
      <c r="BD634" s="6" t="str">
        <f>IF($W634=BD$4,MAX(BD$1:BD633)+1,"")</f>
        <v/>
      </c>
      <c r="BE634" s="6" t="str">
        <f>IF($W634=BE$4,MAX(BE$1:BE633)+1,"")</f>
        <v/>
      </c>
      <c r="BF634" s="6" t="str">
        <f>IF($W634=BF$4,MAX(BF$1:BF633)+1,"")</f>
        <v/>
      </c>
      <c r="BG634" s="6" t="str">
        <f>IF($W634=BG$4,MAX(BG$1:BG633)+1,"")</f>
        <v/>
      </c>
      <c r="BH634" s="6" t="str">
        <f>IF($W634=BH$4,MAX(BH$1:BH633)+1,"")</f>
        <v/>
      </c>
      <c r="BI634" s="6" t="str">
        <f>IF($W634=BI$4,MAX(BI$1:BI633)+1,"")</f>
        <v/>
      </c>
      <c r="BJ634" s="6" t="str">
        <f>IF($W634=BJ$4,MAX(BJ$1:BJ633)+1,"")</f>
        <v/>
      </c>
      <c r="BK634" s="6" t="str">
        <f>IF($W634=BK$4,MAX(BK$1:BK633)+1,"")</f>
        <v/>
      </c>
      <c r="BL634" s="6" t="str">
        <f>IF($W634=BL$4,MAX(BL$1:BL633)+1,"")</f>
        <v/>
      </c>
      <c r="BM634" s="6" t="str">
        <f>IF($W634=BM$4,MAX(BM$1:BM633)+1,"")</f>
        <v/>
      </c>
      <c r="BN634" s="6" t="str">
        <f>IF($W634=BN$4,MAX(BN$1:BN633)+1,"")</f>
        <v/>
      </c>
      <c r="BO634" s="6" t="str">
        <f>IF($W634=BO$4,MAX(BO$1:BO633)+1,"")</f>
        <v/>
      </c>
      <c r="BP634" s="6" t="str">
        <f>IF($W634=BP$4,MAX(BP$1:BP633)+1,"")</f>
        <v/>
      </c>
      <c r="BQ634" s="6" t="str">
        <f>IF($W634=BQ$4,MAX(BQ$1:BQ633)+1,"")</f>
        <v/>
      </c>
      <c r="BR634" s="6" t="str">
        <f>IF($W634=BR$4,MAX(BR$1:BR633)+1,"")</f>
        <v/>
      </c>
      <c r="BS634" s="6" t="str">
        <f>IF($W634=BS$4,MAX(BS$1:BS633)+1,"")</f>
        <v/>
      </c>
      <c r="BT634" s="6" t="str">
        <f>IF($W634=BT$4,MAX(BT$1:BT633)+1,"")</f>
        <v/>
      </c>
      <c r="BU634" s="6" t="str">
        <f>IF($W634=BU$4,MAX(BU$1:BU633)+1,"")</f>
        <v/>
      </c>
      <c r="BV634" s="6" t="str">
        <f>IF($W634=BV$4,MAX(BV$1:BV633)+1,"")</f>
        <v/>
      </c>
      <c r="BW634" s="6" t="str">
        <f>IF($W634=BW$4,MAX(BW$1:BW633)+1,"")</f>
        <v/>
      </c>
      <c r="BX634" s="6" t="str">
        <f>IF($W634=BX$4,MAX(BX$1:BX633)+1,"")</f>
        <v/>
      </c>
      <c r="BY634" s="6" t="str">
        <f>IF($W634=BY$4,MAX(BY$1:BY633)+1,"")</f>
        <v/>
      </c>
      <c r="BZ634" s="6" t="str">
        <f>IF($W634=BZ$4,MAX(BZ$1:BZ633)+1,"")</f>
        <v/>
      </c>
      <c r="CA634" s="6">
        <f>IF($W634=CA$4,MAX(CA$1:CA633)+1,"")</f>
        <v>6</v>
      </c>
      <c r="CB634" s="6" t="str">
        <f>IF($W634=CB$4,MAX(CB$1:CB633)+1,"")</f>
        <v/>
      </c>
      <c r="CC634" s="6" t="str">
        <f>IF($W634=CC$4,MAX(CC$1:CC633)+1,"")</f>
        <v/>
      </c>
      <c r="CD634" s="6" t="str">
        <f>IF($W634=CD$4,MAX(CD$1:CD633)+1,"")</f>
        <v/>
      </c>
      <c r="CE634" s="6" t="str">
        <f>IF($W634=CE$4,MAX(CE$1:CE633)+1,"")</f>
        <v/>
      </c>
      <c r="CF634" s="6" t="str">
        <f>IF($W634=CF$4,MAX(CF$1:CF633)+1,"")</f>
        <v/>
      </c>
      <c r="CG634" s="6" t="str">
        <f>IF($W634=CG$4,MAX(CG$1:CG633)+1,"")</f>
        <v/>
      </c>
      <c r="CH634" s="6" t="str">
        <f>IF($W634=CH$4,MAX(CH$1:CH633)+1,"")</f>
        <v/>
      </c>
      <c r="CI634" s="6" t="str">
        <f>IF($W634=CI$4,MAX(CI$1:CI633)+1,"")</f>
        <v/>
      </c>
      <c r="CJ634" s="6" t="str">
        <f>IF($W634=CJ$4,MAX(CJ$1:CJ633)+1,"")</f>
        <v/>
      </c>
      <c r="CK634" s="6" t="str">
        <f>IF($W634=CK$4,MAX(CK$1:CK633)+1,"")</f>
        <v/>
      </c>
      <c r="CL634" s="6" t="str">
        <f>IF($W634=CL$4,MAX(CL$1:CL633)+1,"")</f>
        <v/>
      </c>
      <c r="CM634" s="6" t="str">
        <f>IF($W634=CM$4,MAX(CM$1:CM633)+1,"")</f>
        <v/>
      </c>
      <c r="CN634" s="6" t="str">
        <f>IF($W634=CN$4,MAX(CN$1:CN633)+1,"")</f>
        <v/>
      </c>
      <c r="CO634" s="6" t="str">
        <f>IF($W634=CO$4,MAX(CO$1:CO633)+1,"")</f>
        <v/>
      </c>
      <c r="CP634" s="6" t="str">
        <f>IF($W634=CP$4,MAX(CP$1:CP633)+1,"")</f>
        <v/>
      </c>
      <c r="CQ634" s="6" t="str">
        <f>IF($W634=CQ$4,MAX(CQ$1:CQ633)+1,"")</f>
        <v/>
      </c>
      <c r="CR634" s="6" t="str">
        <f>IF($W634=CR$4,MAX(CR$1:CR633)+1,"")</f>
        <v/>
      </c>
      <c r="CS634" s="6" t="str">
        <f>IF($W634=CS$4,MAX(CS$1:CS633)+1,"")</f>
        <v/>
      </c>
      <c r="CT634" s="5">
        <f t="shared" si="140"/>
        <v>6</v>
      </c>
      <c r="CU634" s="6" t="str">
        <f t="shared" si="141"/>
        <v>1709901765457</v>
      </c>
      <c r="CV634" s="5" t="str">
        <f t="shared" si="142"/>
        <v>นางสาว</v>
      </c>
      <c r="CW634" s="5" t="str" cm="1">
        <f t="array" ref="CW634">RIGHT(F634,MIN(LEN(SUBSTITUTE(F634,รายชื่อนักเรียนแยกห้อง!$AD$5:$AD$8,""))))</f>
        <v>ปุณยนุช</v>
      </c>
      <c r="CX634" s="6" t="str">
        <f t="shared" si="143"/>
        <v/>
      </c>
      <c r="CY634" s="6">
        <f t="shared" si="144"/>
        <v>0</v>
      </c>
      <c r="CZ634" s="5" t="str">
        <f t="shared" si="145"/>
        <v>มัธยมศึกษาปีที่ 5/2-</v>
      </c>
      <c r="DA634" s="5" t="str">
        <f t="shared" si="146"/>
        <v>มัธยมศึกษาปีที่ 5/2-0</v>
      </c>
      <c r="DB634" s="5" t="s">
        <v>2938</v>
      </c>
      <c r="DC634" s="6" t="str">
        <f>IF(DB634="วิทย์-คณิต (เตรียมวิศวะ)",MAX($DC$1:DC633)+1,"")</f>
        <v/>
      </c>
      <c r="DD634" s="6" t="str">
        <f>IF(DB634="วิทย์-คณิต (วิทยาศาสตร์สุขภาพ)",MAX($DD$1:DD633)+1,"")</f>
        <v/>
      </c>
      <c r="DE634" s="6" t="str">
        <f>IF(DB634="ศิลป์การจัดการธุรกิจการค้าสมัยใหม่",MAX($DE$1:DE633)+1,"")</f>
        <v/>
      </c>
      <c r="DF634" s="6">
        <f>IF(DB634="ศิลป์ภาษาจีนเพื่อธุรกิจ 4.0",MAX($DF$1:DF633)+1,"")</f>
        <v>16</v>
      </c>
      <c r="DG634" s="6" t="str">
        <f>IF(DB634="ศิลป์ภาษาอังกฤษเพื่อการสื่อสารธุรกิจ",MAX($DG$1:DG633)+1,"")</f>
        <v/>
      </c>
      <c r="DH634" s="6" t="str">
        <f>IF(DB634="นวัตกรรมการจัดการเกษตร",MAX($DH$1:DH633)+1,"")</f>
        <v/>
      </c>
      <c r="DI634" s="5">
        <f t="shared" si="147"/>
        <v>16</v>
      </c>
      <c r="DJ634" s="5" t="str">
        <f t="shared" si="148"/>
        <v>มัธยมศึกษาปีที่ 5/2-10</v>
      </c>
      <c r="DK634" s="5" t="str">
        <f t="shared" si="149"/>
        <v>ศิลป์ภาษาจีนเพื่อธุรกิจ 4.0-16</v>
      </c>
      <c r="DL634" s="5" t="str">
        <f t="shared" si="150"/>
        <v>มัธยมศึกษาปีที่ 5</v>
      </c>
    </row>
    <row r="635" spans="1:116">
      <c r="A635" s="5" t="str">
        <f t="shared" si="151"/>
        <v>มัธยมศึกษาปีที่ 5/2-11</v>
      </c>
      <c r="B635" s="5" t="str">
        <f t="shared" si="137"/>
        <v>ช68502-7</v>
      </c>
      <c r="C635" s="5" t="str">
        <f t="shared" si="138"/>
        <v>ศิลป์การจัดการธุรกิจการค้าสมัยใหม่-61</v>
      </c>
      <c r="D635" s="8">
        <v>11</v>
      </c>
      <c r="E635" s="9" t="s">
        <v>1444</v>
      </c>
      <c r="F635" s="3" t="s">
        <v>2267</v>
      </c>
      <c r="G635" s="3" t="s">
        <v>341</v>
      </c>
      <c r="H635" s="11">
        <v>1</v>
      </c>
      <c r="I635" s="11">
        <v>7</v>
      </c>
      <c r="J635" s="11">
        <v>0</v>
      </c>
      <c r="K635" s="11">
        <v>9</v>
      </c>
      <c r="L635" s="11">
        <v>9</v>
      </c>
      <c r="M635" s="11">
        <v>0</v>
      </c>
      <c r="N635" s="11">
        <v>1</v>
      </c>
      <c r="O635" s="11">
        <v>7</v>
      </c>
      <c r="P635" s="11">
        <v>5</v>
      </c>
      <c r="Q635" s="11">
        <v>1</v>
      </c>
      <c r="R635" s="11">
        <v>7</v>
      </c>
      <c r="S635" s="11">
        <v>5</v>
      </c>
      <c r="T635" s="11">
        <v>8</v>
      </c>
      <c r="U635" s="11" t="s">
        <v>423</v>
      </c>
      <c r="W635" s="6" t="str">
        <f>IF(X635="","",IF(X635=รายชื่อชมรม!$B$43,รายชื่อชมรม!$A$43,IF(X635=รายชื่อชมรม!$B$44,รายชื่อชมรม!$A$44,IF(X635=รายชื่อชมรม!$B$45,รายชื่อชมรม!$A$45,IF(X635=รายชื่อชมรม!$B$46,รายชื่อชมรม!$A$46,IF(X635=รายชื่อชมรม!$B$47,รายชื่อชมรม!$A$47,IF(X635=รายชื่อชมรม!$B$48,รายชื่อชมรม!$A$48,IF(X635=รายชื่อชมรม!$B$49,รายชื่อชมรม!$A$49,IF(X635=รายชื่อชมรม!$B$50,รายชื่อชมรม!$A$50,IF(X635=รายชื่อชมรม!$B$51,รายชื่อชมรม!$A$51,IF(X635=รายชื่อชมรม!$B$52,รายชื่อชมรม!$A$52,"-")))))))))))</f>
        <v>ช68502</v>
      </c>
      <c r="X635" s="6" t="s">
        <v>1398</v>
      </c>
      <c r="Y635" s="6" t="str">
        <f>IF(W635=0,"",IF(W635="-","",IF(W635="","",VLOOKUP(W635,รายชื่อชมรม!$A$3:$F$83,3,FALSE))))</f>
        <v>นายณฤริท  วิชรัจจ์</v>
      </c>
      <c r="Z635" s="6" t="str">
        <f>IF(Y635=$Z$4,MAX(Z$1:$Z634)+1,"")</f>
        <v/>
      </c>
      <c r="AA635" s="6" t="str">
        <f>IF($Y635=AA$4,MAX(AA$1:AA634)+1,"")</f>
        <v/>
      </c>
      <c r="AB635" s="6" t="str">
        <f>IF($Y635=AB$4,MAX(AB$1:AB634)+1,"")</f>
        <v/>
      </c>
      <c r="AC635" s="6" t="str">
        <f>IF($Y635=AC$4,MAX(AC$1:AC634)+1,"")</f>
        <v/>
      </c>
      <c r="AD635" s="6" t="str">
        <f>IF($Y635=AD$4,MAX(AD$1:AD634)+1,"")</f>
        <v/>
      </c>
      <c r="AE635" s="6" t="str">
        <f>IF($Y635=AE$4,MAX(AE$1:AE634)+1,"")</f>
        <v/>
      </c>
      <c r="AF635" s="6" t="str">
        <f>IF($Y635=AF$4,MAX(AF$1:AF634)+1,"")</f>
        <v/>
      </c>
      <c r="AG635" s="6" t="str">
        <f>IF($Y635=AG$4,MAX(AG$1:AG634)+1,"")</f>
        <v/>
      </c>
      <c r="AH635" s="6" t="str">
        <f>IF($Y635=AH$4,MAX(AH$1:AH634)+1,"")</f>
        <v/>
      </c>
      <c r="AI635" s="5">
        <f t="shared" si="139"/>
        <v>0</v>
      </c>
      <c r="AK635" s="6" t="str">
        <f>IF($W635=AK$4,MAX(AK$1:AK634)+1,"")</f>
        <v/>
      </c>
      <c r="AL635" s="6" t="str">
        <f>IF($W635=AL$4,MAX(AL$1:AL634)+1,"")</f>
        <v/>
      </c>
      <c r="AM635" s="6" t="str">
        <f>IF($W635=AM$4,MAX(AM$1:AM634)+1,"")</f>
        <v/>
      </c>
      <c r="AN635" s="6" t="str">
        <f>IF($W635=AN$4,MAX(AN$1:AN634)+1,"")</f>
        <v/>
      </c>
      <c r="AO635" s="6" t="str">
        <f>IF($W635=AO$4,MAX(AO$1:AO634)+1,"")</f>
        <v/>
      </c>
      <c r="AP635" s="6" t="str">
        <f>IF($W635=AP$4,MAX(AP$1:AP634)+1,"")</f>
        <v/>
      </c>
      <c r="AQ635" s="6" t="str">
        <f>IF($W635=AQ$4,MAX(AQ$1:AQ634)+1,"")</f>
        <v/>
      </c>
      <c r="AR635" s="6" t="str">
        <f>IF($W635=AR$4,MAX(AR$1:AR634)+1,"")</f>
        <v/>
      </c>
      <c r="AS635" s="6" t="str">
        <f>IF($W635=AS$4,MAX(AS$1:AS634)+1,"")</f>
        <v/>
      </c>
      <c r="AT635" s="6" t="str">
        <f>IF($W635=AT$4,MAX(AT$1:AT634)+1,"")</f>
        <v/>
      </c>
      <c r="AU635" s="6" t="str">
        <f>IF($W635=AU$4,MAX(AU$1:AU634)+1,"")</f>
        <v/>
      </c>
      <c r="AV635" s="6" t="str">
        <f>IF($W635=AV$4,MAX(AV$1:AV634)+1,"")</f>
        <v/>
      </c>
      <c r="AW635" s="6" t="str">
        <f>IF($W635=AW$4,MAX(AW$1:AW634)+1,"")</f>
        <v/>
      </c>
      <c r="AX635" s="6" t="str">
        <f>IF($W635=AX$4,MAX(AX$1:AX634)+1,"")</f>
        <v/>
      </c>
      <c r="AY635" s="6" t="str">
        <f>IF($W635=AY$4,MAX(AY$1:AY634)+1,"")</f>
        <v/>
      </c>
      <c r="AZ635" s="6" t="str">
        <f>IF($W635=AZ$4,MAX(AZ$1:AZ634)+1,"")</f>
        <v/>
      </c>
      <c r="BA635" s="6" t="str">
        <f>IF($W635=BA$4,MAX(BA$1:BA634)+1,"")</f>
        <v/>
      </c>
      <c r="BB635" s="6" t="str">
        <f>IF($W635=BB$4,MAX(BB$1:BB634)+1,"")</f>
        <v/>
      </c>
      <c r="BC635" s="6" t="str">
        <f>IF($W635=BC$4,MAX(BC$1:BC634)+1,"")</f>
        <v/>
      </c>
      <c r="BD635" s="6" t="str">
        <f>IF($W635=BD$4,MAX(BD$1:BD634)+1,"")</f>
        <v/>
      </c>
      <c r="BE635" s="6" t="str">
        <f>IF($W635=BE$4,MAX(BE$1:BE634)+1,"")</f>
        <v/>
      </c>
      <c r="BF635" s="6" t="str">
        <f>IF($W635=BF$4,MAX(BF$1:BF634)+1,"")</f>
        <v/>
      </c>
      <c r="BG635" s="6" t="str">
        <f>IF($W635=BG$4,MAX(BG$1:BG634)+1,"")</f>
        <v/>
      </c>
      <c r="BH635" s="6" t="str">
        <f>IF($W635=BH$4,MAX(BH$1:BH634)+1,"")</f>
        <v/>
      </c>
      <c r="BI635" s="6" t="str">
        <f>IF($W635=BI$4,MAX(BI$1:BI634)+1,"")</f>
        <v/>
      </c>
      <c r="BJ635" s="6" t="str">
        <f>IF($W635=BJ$4,MAX(BJ$1:BJ634)+1,"")</f>
        <v/>
      </c>
      <c r="BK635" s="6" t="str">
        <f>IF($W635=BK$4,MAX(BK$1:BK634)+1,"")</f>
        <v/>
      </c>
      <c r="BL635" s="6" t="str">
        <f>IF($W635=BL$4,MAX(BL$1:BL634)+1,"")</f>
        <v/>
      </c>
      <c r="BM635" s="6" t="str">
        <f>IF($W635=BM$4,MAX(BM$1:BM634)+1,"")</f>
        <v/>
      </c>
      <c r="BN635" s="6" t="str">
        <f>IF($W635=BN$4,MAX(BN$1:BN634)+1,"")</f>
        <v/>
      </c>
      <c r="BO635" s="6" t="str">
        <f>IF($W635=BO$4,MAX(BO$1:BO634)+1,"")</f>
        <v/>
      </c>
      <c r="BP635" s="6" t="str">
        <f>IF($W635=BP$4,MAX(BP$1:BP634)+1,"")</f>
        <v/>
      </c>
      <c r="BQ635" s="6" t="str">
        <f>IF($W635=BQ$4,MAX(BQ$1:BQ634)+1,"")</f>
        <v/>
      </c>
      <c r="BR635" s="6" t="str">
        <f>IF($W635=BR$4,MAX(BR$1:BR634)+1,"")</f>
        <v/>
      </c>
      <c r="BS635" s="6" t="str">
        <f>IF($W635=BS$4,MAX(BS$1:BS634)+1,"")</f>
        <v/>
      </c>
      <c r="BT635" s="6" t="str">
        <f>IF($W635=BT$4,MAX(BT$1:BT634)+1,"")</f>
        <v/>
      </c>
      <c r="BU635" s="6" t="str">
        <f>IF($W635=BU$4,MAX(BU$1:BU634)+1,"")</f>
        <v/>
      </c>
      <c r="BV635" s="6" t="str">
        <f>IF($W635=BV$4,MAX(BV$1:BV634)+1,"")</f>
        <v/>
      </c>
      <c r="BW635" s="6" t="str">
        <f>IF($W635=BW$4,MAX(BW$1:BW634)+1,"")</f>
        <v/>
      </c>
      <c r="BX635" s="6" t="str">
        <f>IF($W635=BX$4,MAX(BX$1:BX634)+1,"")</f>
        <v/>
      </c>
      <c r="BY635" s="6" t="str">
        <f>IF($W635=BY$4,MAX(BY$1:BY634)+1,"")</f>
        <v/>
      </c>
      <c r="BZ635" s="6" t="str">
        <f>IF($W635=BZ$4,MAX(BZ$1:BZ634)+1,"")</f>
        <v/>
      </c>
      <c r="CA635" s="6">
        <f>IF($W635=CA$4,MAX(CA$1:CA634)+1,"")</f>
        <v>7</v>
      </c>
      <c r="CB635" s="6" t="str">
        <f>IF($W635=CB$4,MAX(CB$1:CB634)+1,"")</f>
        <v/>
      </c>
      <c r="CC635" s="6" t="str">
        <f>IF($W635=CC$4,MAX(CC$1:CC634)+1,"")</f>
        <v/>
      </c>
      <c r="CD635" s="6" t="str">
        <f>IF($W635=CD$4,MAX(CD$1:CD634)+1,"")</f>
        <v/>
      </c>
      <c r="CE635" s="6" t="str">
        <f>IF($W635=CE$4,MAX(CE$1:CE634)+1,"")</f>
        <v/>
      </c>
      <c r="CF635" s="6" t="str">
        <f>IF($W635=CF$4,MAX(CF$1:CF634)+1,"")</f>
        <v/>
      </c>
      <c r="CG635" s="6" t="str">
        <f>IF($W635=CG$4,MAX(CG$1:CG634)+1,"")</f>
        <v/>
      </c>
      <c r="CH635" s="6" t="str">
        <f>IF($W635=CH$4,MAX(CH$1:CH634)+1,"")</f>
        <v/>
      </c>
      <c r="CI635" s="6" t="str">
        <f>IF($W635=CI$4,MAX(CI$1:CI634)+1,"")</f>
        <v/>
      </c>
      <c r="CJ635" s="6" t="str">
        <f>IF($W635=CJ$4,MAX(CJ$1:CJ634)+1,"")</f>
        <v/>
      </c>
      <c r="CK635" s="6" t="str">
        <f>IF($W635=CK$4,MAX(CK$1:CK634)+1,"")</f>
        <v/>
      </c>
      <c r="CL635" s="6" t="str">
        <f>IF($W635=CL$4,MAX(CL$1:CL634)+1,"")</f>
        <v/>
      </c>
      <c r="CM635" s="6" t="str">
        <f>IF($W635=CM$4,MAX(CM$1:CM634)+1,"")</f>
        <v/>
      </c>
      <c r="CN635" s="6" t="str">
        <f>IF($W635=CN$4,MAX(CN$1:CN634)+1,"")</f>
        <v/>
      </c>
      <c r="CO635" s="6" t="str">
        <f>IF($W635=CO$4,MAX(CO$1:CO634)+1,"")</f>
        <v/>
      </c>
      <c r="CP635" s="6" t="str">
        <f>IF($W635=CP$4,MAX(CP$1:CP634)+1,"")</f>
        <v/>
      </c>
      <c r="CQ635" s="6" t="str">
        <f>IF($W635=CQ$4,MAX(CQ$1:CQ634)+1,"")</f>
        <v/>
      </c>
      <c r="CR635" s="6" t="str">
        <f>IF($W635=CR$4,MAX(CR$1:CR634)+1,"")</f>
        <v/>
      </c>
      <c r="CS635" s="6" t="str">
        <f>IF($W635=CS$4,MAX(CS$1:CS634)+1,"")</f>
        <v/>
      </c>
      <c r="CT635" s="5">
        <f t="shared" si="140"/>
        <v>7</v>
      </c>
      <c r="CU635" s="6" t="str">
        <f t="shared" si="141"/>
        <v>1709901751758</v>
      </c>
      <c r="CV635" s="5" t="str">
        <f t="shared" si="142"/>
        <v>นางสาว</v>
      </c>
      <c r="CW635" s="5" t="str" cm="1">
        <f t="array" ref="CW635">RIGHT(F635,MIN(LEN(SUBSTITUTE(F635,รายชื่อนักเรียนแยกห้อง!$AD$5:$AD$8,""))))</f>
        <v xml:space="preserve">ธนาพร </v>
      </c>
      <c r="CX635" s="6" t="str">
        <f t="shared" si="143"/>
        <v/>
      </c>
      <c r="CY635" s="6">
        <f t="shared" si="144"/>
        <v>0</v>
      </c>
      <c r="CZ635" s="5" t="str">
        <f t="shared" si="145"/>
        <v>มัธยมศึกษาปีที่ 5/2-</v>
      </c>
      <c r="DA635" s="5" t="str">
        <f t="shared" si="146"/>
        <v>มัธยมศึกษาปีที่ 5/2-0</v>
      </c>
      <c r="DB635" s="5" t="s">
        <v>2939</v>
      </c>
      <c r="DC635" s="6" t="str">
        <f>IF(DB635="วิทย์-คณิต (เตรียมวิศวะ)",MAX($DC$1:DC634)+1,"")</f>
        <v/>
      </c>
      <c r="DD635" s="6" t="str">
        <f>IF(DB635="วิทย์-คณิต (วิทยาศาสตร์สุขภาพ)",MAX($DD$1:DD634)+1,"")</f>
        <v/>
      </c>
      <c r="DE635" s="6">
        <f>IF(DB635="ศิลป์การจัดการธุรกิจการค้าสมัยใหม่",MAX($DE$1:DE634)+1,"")</f>
        <v>61</v>
      </c>
      <c r="DF635" s="6" t="str">
        <f>IF(DB635="ศิลป์ภาษาจีนเพื่อธุรกิจ 4.0",MAX($DF$1:DF634)+1,"")</f>
        <v/>
      </c>
      <c r="DG635" s="6" t="str">
        <f>IF(DB635="ศิลป์ภาษาอังกฤษเพื่อการสื่อสารธุรกิจ",MAX($DG$1:DG634)+1,"")</f>
        <v/>
      </c>
      <c r="DH635" s="6" t="str">
        <f>IF(DB635="นวัตกรรมการจัดการเกษตร",MAX($DH$1:DH634)+1,"")</f>
        <v/>
      </c>
      <c r="DI635" s="5">
        <f t="shared" si="147"/>
        <v>61</v>
      </c>
      <c r="DJ635" s="5" t="str">
        <f t="shared" si="148"/>
        <v>มัธยมศึกษาปีที่ 5/2-11</v>
      </c>
      <c r="DK635" s="5" t="str">
        <f t="shared" si="149"/>
        <v>ศิลป์การจัดการธุรกิจการค้าสมัยใหม่-61</v>
      </c>
      <c r="DL635" s="5" t="str">
        <f t="shared" si="150"/>
        <v>มัธยมศึกษาปีที่ 5</v>
      </c>
    </row>
    <row r="636" spans="1:116">
      <c r="A636" s="5" t="str">
        <f t="shared" si="151"/>
        <v>มัธยมศึกษาปีที่ 5/2-12</v>
      </c>
      <c r="B636" s="5" t="str">
        <f t="shared" si="137"/>
        <v>ช68502-8</v>
      </c>
      <c r="C636" s="5" t="str">
        <f t="shared" si="138"/>
        <v>ศิลป์ภาษาจีนเพื่อธุรกิจ 4.0-17</v>
      </c>
      <c r="D636" s="8">
        <v>12</v>
      </c>
      <c r="E636" s="9" t="s">
        <v>342</v>
      </c>
      <c r="F636" s="3" t="s">
        <v>343</v>
      </c>
      <c r="G636" s="3" t="s">
        <v>344</v>
      </c>
      <c r="H636" s="11">
        <v>1</v>
      </c>
      <c r="I636" s="11">
        <v>7</v>
      </c>
      <c r="J636" s="11">
        <v>0</v>
      </c>
      <c r="K636" s="11">
        <v>9</v>
      </c>
      <c r="L636" s="11">
        <v>9</v>
      </c>
      <c r="M636" s="11">
        <v>0</v>
      </c>
      <c r="N636" s="11">
        <v>1</v>
      </c>
      <c r="O636" s="11">
        <v>7</v>
      </c>
      <c r="P636" s="11">
        <v>5</v>
      </c>
      <c r="Q636" s="11">
        <v>2</v>
      </c>
      <c r="R636" s="11">
        <v>6</v>
      </c>
      <c r="S636" s="11">
        <v>9</v>
      </c>
      <c r="T636" s="11">
        <v>0</v>
      </c>
      <c r="U636" s="11" t="s">
        <v>423</v>
      </c>
      <c r="W636" s="6" t="str">
        <f>IF(X636="","",IF(X636=รายชื่อชมรม!$B$43,รายชื่อชมรม!$A$43,IF(X636=รายชื่อชมรม!$B$44,รายชื่อชมรม!$A$44,IF(X636=รายชื่อชมรม!$B$45,รายชื่อชมรม!$A$45,IF(X636=รายชื่อชมรม!$B$46,รายชื่อชมรม!$A$46,IF(X636=รายชื่อชมรม!$B$47,รายชื่อชมรม!$A$47,IF(X636=รายชื่อชมรม!$B$48,รายชื่อชมรม!$A$48,IF(X636=รายชื่อชมรม!$B$49,รายชื่อชมรม!$A$49,IF(X636=รายชื่อชมรม!$B$50,รายชื่อชมรม!$A$50,IF(X636=รายชื่อชมรม!$B$51,รายชื่อชมรม!$A$51,IF(X636=รายชื่อชมรม!$B$52,รายชื่อชมรม!$A$52,"-")))))))))))</f>
        <v>ช68502</v>
      </c>
      <c r="X636" s="6" t="s">
        <v>1398</v>
      </c>
      <c r="Y636" s="6" t="str">
        <f>IF(W636=0,"",IF(W636="-","",IF(W636="","",VLOOKUP(W636,รายชื่อชมรม!$A$3:$F$83,3,FALSE))))</f>
        <v>นายณฤริท  วิชรัจจ์</v>
      </c>
      <c r="Z636" s="6" t="str">
        <f>IF(Y636=$Z$4,MAX(Z$1:$Z635)+1,"")</f>
        <v/>
      </c>
      <c r="AA636" s="6" t="str">
        <f>IF($Y636=AA$4,MAX(AA$1:AA635)+1,"")</f>
        <v/>
      </c>
      <c r="AB636" s="6" t="str">
        <f>IF($Y636=AB$4,MAX(AB$1:AB635)+1,"")</f>
        <v/>
      </c>
      <c r="AC636" s="6" t="str">
        <f>IF($Y636=AC$4,MAX(AC$1:AC635)+1,"")</f>
        <v/>
      </c>
      <c r="AD636" s="6" t="str">
        <f>IF($Y636=AD$4,MAX(AD$1:AD635)+1,"")</f>
        <v/>
      </c>
      <c r="AE636" s="6" t="str">
        <f>IF($Y636=AE$4,MAX(AE$1:AE635)+1,"")</f>
        <v/>
      </c>
      <c r="AF636" s="6" t="str">
        <f>IF($Y636=AF$4,MAX(AF$1:AF635)+1,"")</f>
        <v/>
      </c>
      <c r="AG636" s="6" t="str">
        <f>IF($Y636=AG$4,MAX(AG$1:AG635)+1,"")</f>
        <v/>
      </c>
      <c r="AH636" s="6" t="str">
        <f>IF($Y636=AH$4,MAX(AH$1:AH635)+1,"")</f>
        <v/>
      </c>
      <c r="AI636" s="5">
        <f t="shared" si="139"/>
        <v>0</v>
      </c>
      <c r="AK636" s="6" t="str">
        <f>IF($W636=AK$4,MAX(AK$1:AK635)+1,"")</f>
        <v/>
      </c>
      <c r="AL636" s="6" t="str">
        <f>IF($W636=AL$4,MAX(AL$1:AL635)+1,"")</f>
        <v/>
      </c>
      <c r="AM636" s="6" t="str">
        <f>IF($W636=AM$4,MAX(AM$1:AM635)+1,"")</f>
        <v/>
      </c>
      <c r="AN636" s="6" t="str">
        <f>IF($W636=AN$4,MAX(AN$1:AN635)+1,"")</f>
        <v/>
      </c>
      <c r="AO636" s="6" t="str">
        <f>IF($W636=AO$4,MAX(AO$1:AO635)+1,"")</f>
        <v/>
      </c>
      <c r="AP636" s="6" t="str">
        <f>IF($W636=AP$4,MAX(AP$1:AP635)+1,"")</f>
        <v/>
      </c>
      <c r="AQ636" s="6" t="str">
        <f>IF($W636=AQ$4,MAX(AQ$1:AQ635)+1,"")</f>
        <v/>
      </c>
      <c r="AR636" s="6" t="str">
        <f>IF($W636=AR$4,MAX(AR$1:AR635)+1,"")</f>
        <v/>
      </c>
      <c r="AS636" s="6" t="str">
        <f>IF($W636=AS$4,MAX(AS$1:AS635)+1,"")</f>
        <v/>
      </c>
      <c r="AT636" s="6" t="str">
        <f>IF($W636=AT$4,MAX(AT$1:AT635)+1,"")</f>
        <v/>
      </c>
      <c r="AU636" s="6" t="str">
        <f>IF($W636=AU$4,MAX(AU$1:AU635)+1,"")</f>
        <v/>
      </c>
      <c r="AV636" s="6" t="str">
        <f>IF($W636=AV$4,MAX(AV$1:AV635)+1,"")</f>
        <v/>
      </c>
      <c r="AW636" s="6" t="str">
        <f>IF($W636=AW$4,MAX(AW$1:AW635)+1,"")</f>
        <v/>
      </c>
      <c r="AX636" s="6" t="str">
        <f>IF($W636=AX$4,MAX(AX$1:AX635)+1,"")</f>
        <v/>
      </c>
      <c r="AY636" s="6" t="str">
        <f>IF($W636=AY$4,MAX(AY$1:AY635)+1,"")</f>
        <v/>
      </c>
      <c r="AZ636" s="6" t="str">
        <f>IF($W636=AZ$4,MAX(AZ$1:AZ635)+1,"")</f>
        <v/>
      </c>
      <c r="BA636" s="6" t="str">
        <f>IF($W636=BA$4,MAX(BA$1:BA635)+1,"")</f>
        <v/>
      </c>
      <c r="BB636" s="6" t="str">
        <f>IF($W636=BB$4,MAX(BB$1:BB635)+1,"")</f>
        <v/>
      </c>
      <c r="BC636" s="6" t="str">
        <f>IF($W636=BC$4,MAX(BC$1:BC635)+1,"")</f>
        <v/>
      </c>
      <c r="BD636" s="6" t="str">
        <f>IF($W636=BD$4,MAX(BD$1:BD635)+1,"")</f>
        <v/>
      </c>
      <c r="BE636" s="6" t="str">
        <f>IF($W636=BE$4,MAX(BE$1:BE635)+1,"")</f>
        <v/>
      </c>
      <c r="BF636" s="6" t="str">
        <f>IF($W636=BF$4,MAX(BF$1:BF635)+1,"")</f>
        <v/>
      </c>
      <c r="BG636" s="6" t="str">
        <f>IF($W636=BG$4,MAX(BG$1:BG635)+1,"")</f>
        <v/>
      </c>
      <c r="BH636" s="6" t="str">
        <f>IF($W636=BH$4,MAX(BH$1:BH635)+1,"")</f>
        <v/>
      </c>
      <c r="BI636" s="6" t="str">
        <f>IF($W636=BI$4,MAX(BI$1:BI635)+1,"")</f>
        <v/>
      </c>
      <c r="BJ636" s="6" t="str">
        <f>IF($W636=BJ$4,MAX(BJ$1:BJ635)+1,"")</f>
        <v/>
      </c>
      <c r="BK636" s="6" t="str">
        <f>IF($W636=BK$4,MAX(BK$1:BK635)+1,"")</f>
        <v/>
      </c>
      <c r="BL636" s="6" t="str">
        <f>IF($W636=BL$4,MAX(BL$1:BL635)+1,"")</f>
        <v/>
      </c>
      <c r="BM636" s="6" t="str">
        <f>IF($W636=BM$4,MAX(BM$1:BM635)+1,"")</f>
        <v/>
      </c>
      <c r="BN636" s="6" t="str">
        <f>IF($W636=BN$4,MAX(BN$1:BN635)+1,"")</f>
        <v/>
      </c>
      <c r="BO636" s="6" t="str">
        <f>IF($W636=BO$4,MAX(BO$1:BO635)+1,"")</f>
        <v/>
      </c>
      <c r="BP636" s="6" t="str">
        <f>IF($W636=BP$4,MAX(BP$1:BP635)+1,"")</f>
        <v/>
      </c>
      <c r="BQ636" s="6" t="str">
        <f>IF($W636=BQ$4,MAX(BQ$1:BQ635)+1,"")</f>
        <v/>
      </c>
      <c r="BR636" s="6" t="str">
        <f>IF($W636=BR$4,MAX(BR$1:BR635)+1,"")</f>
        <v/>
      </c>
      <c r="BS636" s="6" t="str">
        <f>IF($W636=BS$4,MAX(BS$1:BS635)+1,"")</f>
        <v/>
      </c>
      <c r="BT636" s="6" t="str">
        <f>IF($W636=BT$4,MAX(BT$1:BT635)+1,"")</f>
        <v/>
      </c>
      <c r="BU636" s="6" t="str">
        <f>IF($W636=BU$4,MAX(BU$1:BU635)+1,"")</f>
        <v/>
      </c>
      <c r="BV636" s="6" t="str">
        <f>IF($W636=BV$4,MAX(BV$1:BV635)+1,"")</f>
        <v/>
      </c>
      <c r="BW636" s="6" t="str">
        <f>IF($W636=BW$4,MAX(BW$1:BW635)+1,"")</f>
        <v/>
      </c>
      <c r="BX636" s="6" t="str">
        <f>IF($W636=BX$4,MAX(BX$1:BX635)+1,"")</f>
        <v/>
      </c>
      <c r="BY636" s="6" t="str">
        <f>IF($W636=BY$4,MAX(BY$1:BY635)+1,"")</f>
        <v/>
      </c>
      <c r="BZ636" s="6" t="str">
        <f>IF($W636=BZ$4,MAX(BZ$1:BZ635)+1,"")</f>
        <v/>
      </c>
      <c r="CA636" s="6">
        <f>IF($W636=CA$4,MAX(CA$1:CA635)+1,"")</f>
        <v>8</v>
      </c>
      <c r="CB636" s="6" t="str">
        <f>IF($W636=CB$4,MAX(CB$1:CB635)+1,"")</f>
        <v/>
      </c>
      <c r="CC636" s="6" t="str">
        <f>IF($W636=CC$4,MAX(CC$1:CC635)+1,"")</f>
        <v/>
      </c>
      <c r="CD636" s="6" t="str">
        <f>IF($W636=CD$4,MAX(CD$1:CD635)+1,"")</f>
        <v/>
      </c>
      <c r="CE636" s="6" t="str">
        <f>IF($W636=CE$4,MAX(CE$1:CE635)+1,"")</f>
        <v/>
      </c>
      <c r="CF636" s="6" t="str">
        <f>IF($W636=CF$4,MAX(CF$1:CF635)+1,"")</f>
        <v/>
      </c>
      <c r="CG636" s="6" t="str">
        <f>IF($W636=CG$4,MAX(CG$1:CG635)+1,"")</f>
        <v/>
      </c>
      <c r="CH636" s="6" t="str">
        <f>IF($W636=CH$4,MAX(CH$1:CH635)+1,"")</f>
        <v/>
      </c>
      <c r="CI636" s="6" t="str">
        <f>IF($W636=CI$4,MAX(CI$1:CI635)+1,"")</f>
        <v/>
      </c>
      <c r="CJ636" s="6" t="str">
        <f>IF($W636=CJ$4,MAX(CJ$1:CJ635)+1,"")</f>
        <v/>
      </c>
      <c r="CK636" s="6" t="str">
        <f>IF($W636=CK$4,MAX(CK$1:CK635)+1,"")</f>
        <v/>
      </c>
      <c r="CL636" s="6" t="str">
        <f>IF($W636=CL$4,MAX(CL$1:CL635)+1,"")</f>
        <v/>
      </c>
      <c r="CM636" s="6" t="str">
        <f>IF($W636=CM$4,MAX(CM$1:CM635)+1,"")</f>
        <v/>
      </c>
      <c r="CN636" s="6" t="str">
        <f>IF($W636=CN$4,MAX(CN$1:CN635)+1,"")</f>
        <v/>
      </c>
      <c r="CO636" s="6" t="str">
        <f>IF($W636=CO$4,MAX(CO$1:CO635)+1,"")</f>
        <v/>
      </c>
      <c r="CP636" s="6" t="str">
        <f>IF($W636=CP$4,MAX(CP$1:CP635)+1,"")</f>
        <v/>
      </c>
      <c r="CQ636" s="6" t="str">
        <f>IF($W636=CQ$4,MAX(CQ$1:CQ635)+1,"")</f>
        <v/>
      </c>
      <c r="CR636" s="6" t="str">
        <f>IF($W636=CR$4,MAX(CR$1:CR635)+1,"")</f>
        <v/>
      </c>
      <c r="CS636" s="6" t="str">
        <f>IF($W636=CS$4,MAX(CS$1:CS635)+1,"")</f>
        <v/>
      </c>
      <c r="CT636" s="5">
        <f t="shared" si="140"/>
        <v>8</v>
      </c>
      <c r="CU636" s="6" t="str">
        <f t="shared" si="141"/>
        <v>1709901752690</v>
      </c>
      <c r="CV636" s="5" t="str">
        <f t="shared" si="142"/>
        <v>นางสาว</v>
      </c>
      <c r="CW636" s="5" t="str" cm="1">
        <f t="array" ref="CW636">RIGHT(F636,MIN(LEN(SUBSTITUTE(F636,รายชื่อนักเรียนแยกห้อง!$AD$5:$AD$8,""))))</f>
        <v>กรรณิการ์</v>
      </c>
      <c r="CX636" s="6" t="str">
        <f t="shared" si="143"/>
        <v/>
      </c>
      <c r="CY636" s="6">
        <f t="shared" si="144"/>
        <v>0</v>
      </c>
      <c r="CZ636" s="5" t="str">
        <f t="shared" si="145"/>
        <v>มัธยมศึกษาปีที่ 5/2-</v>
      </c>
      <c r="DA636" s="5" t="str">
        <f t="shared" si="146"/>
        <v>มัธยมศึกษาปีที่ 5/2-0</v>
      </c>
      <c r="DB636" s="5" t="s">
        <v>2938</v>
      </c>
      <c r="DC636" s="6" t="str">
        <f>IF(DB636="วิทย์-คณิต (เตรียมวิศวะ)",MAX($DC$1:DC635)+1,"")</f>
        <v/>
      </c>
      <c r="DD636" s="6" t="str">
        <f>IF(DB636="วิทย์-คณิต (วิทยาศาสตร์สุขภาพ)",MAX($DD$1:DD635)+1,"")</f>
        <v/>
      </c>
      <c r="DE636" s="6" t="str">
        <f>IF(DB636="ศิลป์การจัดการธุรกิจการค้าสมัยใหม่",MAX($DE$1:DE635)+1,"")</f>
        <v/>
      </c>
      <c r="DF636" s="6">
        <f>IF(DB636="ศิลป์ภาษาจีนเพื่อธุรกิจ 4.0",MAX($DF$1:DF635)+1,"")</f>
        <v>17</v>
      </c>
      <c r="DG636" s="6" t="str">
        <f>IF(DB636="ศิลป์ภาษาอังกฤษเพื่อการสื่อสารธุรกิจ",MAX($DG$1:DG635)+1,"")</f>
        <v/>
      </c>
      <c r="DH636" s="6" t="str">
        <f>IF(DB636="นวัตกรรมการจัดการเกษตร",MAX($DH$1:DH635)+1,"")</f>
        <v/>
      </c>
      <c r="DI636" s="5">
        <f t="shared" si="147"/>
        <v>17</v>
      </c>
      <c r="DJ636" s="5" t="str">
        <f t="shared" si="148"/>
        <v>มัธยมศึกษาปีที่ 5/2-12</v>
      </c>
      <c r="DK636" s="5" t="str">
        <f t="shared" si="149"/>
        <v>ศิลป์ภาษาจีนเพื่อธุรกิจ 4.0-17</v>
      </c>
      <c r="DL636" s="5" t="str">
        <f t="shared" si="150"/>
        <v>มัธยมศึกษาปีที่ 5</v>
      </c>
    </row>
    <row r="637" spans="1:116">
      <c r="A637" s="5" t="str">
        <f t="shared" si="151"/>
        <v>มัธยมศึกษาปีที่ 5/2-13</v>
      </c>
      <c r="B637" s="5" t="str">
        <f t="shared" si="137"/>
        <v>ช68504-5</v>
      </c>
      <c r="C637" s="5" t="str">
        <f t="shared" si="138"/>
        <v>ศิลป์ภาษาอังกฤษเพื่อการสื่อสารธุรกิจ-4</v>
      </c>
      <c r="D637" s="8">
        <v>13</v>
      </c>
      <c r="E637" s="9" t="s">
        <v>345</v>
      </c>
      <c r="F637" s="3" t="s">
        <v>346</v>
      </c>
      <c r="G637" s="3" t="s">
        <v>347</v>
      </c>
      <c r="H637" s="11">
        <v>1</v>
      </c>
      <c r="I637" s="11">
        <v>7</v>
      </c>
      <c r="J637" s="11">
        <v>0</v>
      </c>
      <c r="K637" s="11">
        <v>9</v>
      </c>
      <c r="L637" s="11">
        <v>9</v>
      </c>
      <c r="M637" s="11">
        <v>0</v>
      </c>
      <c r="N637" s="11">
        <v>1</v>
      </c>
      <c r="O637" s="11">
        <v>7</v>
      </c>
      <c r="P637" s="11">
        <v>6</v>
      </c>
      <c r="Q637" s="11">
        <v>3</v>
      </c>
      <c r="R637" s="11">
        <v>9</v>
      </c>
      <c r="S637" s="11">
        <v>2</v>
      </c>
      <c r="T637" s="11">
        <v>6</v>
      </c>
      <c r="U637" s="11" t="s">
        <v>423</v>
      </c>
      <c r="W637" s="6" t="str">
        <f>IF(X637="","",IF(X637=รายชื่อชมรม!$B$43,รายชื่อชมรม!$A$43,IF(X637=รายชื่อชมรม!$B$44,รายชื่อชมรม!$A$44,IF(X637=รายชื่อชมรม!$B$45,รายชื่อชมรม!$A$45,IF(X637=รายชื่อชมรม!$B$46,รายชื่อชมรม!$A$46,IF(X637=รายชื่อชมรม!$B$47,รายชื่อชมรม!$A$47,IF(X637=รายชื่อชมรม!$B$48,รายชื่อชมรม!$A$48,IF(X637=รายชื่อชมรม!$B$49,รายชื่อชมรม!$A$49,IF(X637=รายชื่อชมรม!$B$50,รายชื่อชมรม!$A$50,IF(X637=รายชื่อชมรม!$B$51,รายชื่อชมรม!$A$51,IF(X637=รายชื่อชมรม!$B$52,รายชื่อชมรม!$A$52,"-")))))))))))</f>
        <v>ช68504</v>
      </c>
      <c r="X637" s="6" t="s">
        <v>2314</v>
      </c>
      <c r="Y637" s="6" t="str">
        <f>IF(W637=0,"",IF(W637="-","",IF(W637="","",VLOOKUP(W637,รายชื่อชมรม!$A$3:$F$83,3,FALSE))))</f>
        <v>นายชัยวัฒน์  กตัญญตาพงษ์</v>
      </c>
      <c r="Z637" s="6" t="str">
        <f>IF(Y637=$Z$4,MAX(Z$1:$Z636)+1,"")</f>
        <v/>
      </c>
      <c r="AA637" s="6" t="str">
        <f>IF($Y637=AA$4,MAX(AA$1:AA636)+1,"")</f>
        <v/>
      </c>
      <c r="AB637" s="6" t="str">
        <f>IF($Y637=AB$4,MAX(AB$1:AB636)+1,"")</f>
        <v/>
      </c>
      <c r="AC637" s="6" t="str">
        <f>IF($Y637=AC$4,MAX(AC$1:AC636)+1,"")</f>
        <v/>
      </c>
      <c r="AD637" s="6" t="str">
        <f>IF($Y637=AD$4,MAX(AD$1:AD636)+1,"")</f>
        <v/>
      </c>
      <c r="AE637" s="6" t="str">
        <f>IF($Y637=AE$4,MAX(AE$1:AE636)+1,"")</f>
        <v/>
      </c>
      <c r="AF637" s="6" t="str">
        <f>IF($Y637=AF$4,MAX(AF$1:AF636)+1,"")</f>
        <v/>
      </c>
      <c r="AG637" s="6" t="str">
        <f>IF($Y637=AG$4,MAX(AG$1:AG636)+1,"")</f>
        <v/>
      </c>
      <c r="AH637" s="6" t="str">
        <f>IF($Y637=AH$4,MAX(AH$1:AH636)+1,"")</f>
        <v/>
      </c>
      <c r="AI637" s="5">
        <f t="shared" si="139"/>
        <v>0</v>
      </c>
      <c r="AK637" s="6" t="str">
        <f>IF($W637=AK$4,MAX(AK$1:AK636)+1,"")</f>
        <v/>
      </c>
      <c r="AL637" s="6" t="str">
        <f>IF($W637=AL$4,MAX(AL$1:AL636)+1,"")</f>
        <v/>
      </c>
      <c r="AM637" s="6" t="str">
        <f>IF($W637=AM$4,MAX(AM$1:AM636)+1,"")</f>
        <v/>
      </c>
      <c r="AN637" s="6" t="str">
        <f>IF($W637=AN$4,MAX(AN$1:AN636)+1,"")</f>
        <v/>
      </c>
      <c r="AO637" s="6" t="str">
        <f>IF($W637=AO$4,MAX(AO$1:AO636)+1,"")</f>
        <v/>
      </c>
      <c r="AP637" s="6" t="str">
        <f>IF($W637=AP$4,MAX(AP$1:AP636)+1,"")</f>
        <v/>
      </c>
      <c r="AQ637" s="6" t="str">
        <f>IF($W637=AQ$4,MAX(AQ$1:AQ636)+1,"")</f>
        <v/>
      </c>
      <c r="AR637" s="6" t="str">
        <f>IF($W637=AR$4,MAX(AR$1:AR636)+1,"")</f>
        <v/>
      </c>
      <c r="AS637" s="6" t="str">
        <f>IF($W637=AS$4,MAX(AS$1:AS636)+1,"")</f>
        <v/>
      </c>
      <c r="AT637" s="6" t="str">
        <f>IF($W637=AT$4,MAX(AT$1:AT636)+1,"")</f>
        <v/>
      </c>
      <c r="AU637" s="6" t="str">
        <f>IF($W637=AU$4,MAX(AU$1:AU636)+1,"")</f>
        <v/>
      </c>
      <c r="AV637" s="6" t="str">
        <f>IF($W637=AV$4,MAX(AV$1:AV636)+1,"")</f>
        <v/>
      </c>
      <c r="AW637" s="6" t="str">
        <f>IF($W637=AW$4,MAX(AW$1:AW636)+1,"")</f>
        <v/>
      </c>
      <c r="AX637" s="6" t="str">
        <f>IF($W637=AX$4,MAX(AX$1:AX636)+1,"")</f>
        <v/>
      </c>
      <c r="AY637" s="6" t="str">
        <f>IF($W637=AY$4,MAX(AY$1:AY636)+1,"")</f>
        <v/>
      </c>
      <c r="AZ637" s="6" t="str">
        <f>IF($W637=AZ$4,MAX(AZ$1:AZ636)+1,"")</f>
        <v/>
      </c>
      <c r="BA637" s="6" t="str">
        <f>IF($W637=BA$4,MAX(BA$1:BA636)+1,"")</f>
        <v/>
      </c>
      <c r="BB637" s="6" t="str">
        <f>IF($W637=BB$4,MAX(BB$1:BB636)+1,"")</f>
        <v/>
      </c>
      <c r="BC637" s="6" t="str">
        <f>IF($W637=BC$4,MAX(BC$1:BC636)+1,"")</f>
        <v/>
      </c>
      <c r="BD637" s="6" t="str">
        <f>IF($W637=BD$4,MAX(BD$1:BD636)+1,"")</f>
        <v/>
      </c>
      <c r="BE637" s="6" t="str">
        <f>IF($W637=BE$4,MAX(BE$1:BE636)+1,"")</f>
        <v/>
      </c>
      <c r="BF637" s="6" t="str">
        <f>IF($W637=BF$4,MAX(BF$1:BF636)+1,"")</f>
        <v/>
      </c>
      <c r="BG637" s="6" t="str">
        <f>IF($W637=BG$4,MAX(BG$1:BG636)+1,"")</f>
        <v/>
      </c>
      <c r="BH637" s="6" t="str">
        <f>IF($W637=BH$4,MAX(BH$1:BH636)+1,"")</f>
        <v/>
      </c>
      <c r="BI637" s="6" t="str">
        <f>IF($W637=BI$4,MAX(BI$1:BI636)+1,"")</f>
        <v/>
      </c>
      <c r="BJ637" s="6" t="str">
        <f>IF($W637=BJ$4,MAX(BJ$1:BJ636)+1,"")</f>
        <v/>
      </c>
      <c r="BK637" s="6" t="str">
        <f>IF($W637=BK$4,MAX(BK$1:BK636)+1,"")</f>
        <v/>
      </c>
      <c r="BL637" s="6" t="str">
        <f>IF($W637=BL$4,MAX(BL$1:BL636)+1,"")</f>
        <v/>
      </c>
      <c r="BM637" s="6" t="str">
        <f>IF($W637=BM$4,MAX(BM$1:BM636)+1,"")</f>
        <v/>
      </c>
      <c r="BN637" s="6" t="str">
        <f>IF($W637=BN$4,MAX(BN$1:BN636)+1,"")</f>
        <v/>
      </c>
      <c r="BO637" s="6" t="str">
        <f>IF($W637=BO$4,MAX(BO$1:BO636)+1,"")</f>
        <v/>
      </c>
      <c r="BP637" s="6" t="str">
        <f>IF($W637=BP$4,MAX(BP$1:BP636)+1,"")</f>
        <v/>
      </c>
      <c r="BQ637" s="6" t="str">
        <f>IF($W637=BQ$4,MAX(BQ$1:BQ636)+1,"")</f>
        <v/>
      </c>
      <c r="BR637" s="6" t="str">
        <f>IF($W637=BR$4,MAX(BR$1:BR636)+1,"")</f>
        <v/>
      </c>
      <c r="BS637" s="6" t="str">
        <f>IF($W637=BS$4,MAX(BS$1:BS636)+1,"")</f>
        <v/>
      </c>
      <c r="BT637" s="6" t="str">
        <f>IF($W637=BT$4,MAX(BT$1:BT636)+1,"")</f>
        <v/>
      </c>
      <c r="BU637" s="6" t="str">
        <f>IF($W637=BU$4,MAX(BU$1:BU636)+1,"")</f>
        <v/>
      </c>
      <c r="BV637" s="6" t="str">
        <f>IF($W637=BV$4,MAX(BV$1:BV636)+1,"")</f>
        <v/>
      </c>
      <c r="BW637" s="6" t="str">
        <f>IF($W637=BW$4,MAX(BW$1:BW636)+1,"")</f>
        <v/>
      </c>
      <c r="BX637" s="6" t="str">
        <f>IF($W637=BX$4,MAX(BX$1:BX636)+1,"")</f>
        <v/>
      </c>
      <c r="BY637" s="6" t="str">
        <f>IF($W637=BY$4,MAX(BY$1:BY636)+1,"")</f>
        <v/>
      </c>
      <c r="BZ637" s="6" t="str">
        <f>IF($W637=BZ$4,MAX(BZ$1:BZ636)+1,"")</f>
        <v/>
      </c>
      <c r="CA637" s="6" t="str">
        <f>IF($W637=CA$4,MAX(CA$1:CA636)+1,"")</f>
        <v/>
      </c>
      <c r="CB637" s="6" t="str">
        <f>IF($W637=CB$4,MAX(CB$1:CB636)+1,"")</f>
        <v/>
      </c>
      <c r="CC637" s="6">
        <f>IF($W637=CC$4,MAX(CC$1:CC636)+1,"")</f>
        <v>5</v>
      </c>
      <c r="CD637" s="6" t="str">
        <f>IF($W637=CD$4,MAX(CD$1:CD636)+1,"")</f>
        <v/>
      </c>
      <c r="CE637" s="6" t="str">
        <f>IF($W637=CE$4,MAX(CE$1:CE636)+1,"")</f>
        <v/>
      </c>
      <c r="CF637" s="6" t="str">
        <f>IF($W637=CF$4,MAX(CF$1:CF636)+1,"")</f>
        <v/>
      </c>
      <c r="CG637" s="6" t="str">
        <f>IF($W637=CG$4,MAX(CG$1:CG636)+1,"")</f>
        <v/>
      </c>
      <c r="CH637" s="6" t="str">
        <f>IF($W637=CH$4,MAX(CH$1:CH636)+1,"")</f>
        <v/>
      </c>
      <c r="CI637" s="6" t="str">
        <f>IF($W637=CI$4,MAX(CI$1:CI636)+1,"")</f>
        <v/>
      </c>
      <c r="CJ637" s="6" t="str">
        <f>IF($W637=CJ$4,MAX(CJ$1:CJ636)+1,"")</f>
        <v/>
      </c>
      <c r="CK637" s="6" t="str">
        <f>IF($W637=CK$4,MAX(CK$1:CK636)+1,"")</f>
        <v/>
      </c>
      <c r="CL637" s="6" t="str">
        <f>IF($W637=CL$4,MAX(CL$1:CL636)+1,"")</f>
        <v/>
      </c>
      <c r="CM637" s="6" t="str">
        <f>IF($W637=CM$4,MAX(CM$1:CM636)+1,"")</f>
        <v/>
      </c>
      <c r="CN637" s="6" t="str">
        <f>IF($W637=CN$4,MAX(CN$1:CN636)+1,"")</f>
        <v/>
      </c>
      <c r="CO637" s="6" t="str">
        <f>IF($W637=CO$4,MAX(CO$1:CO636)+1,"")</f>
        <v/>
      </c>
      <c r="CP637" s="6" t="str">
        <f>IF($W637=CP$4,MAX(CP$1:CP636)+1,"")</f>
        <v/>
      </c>
      <c r="CQ637" s="6" t="str">
        <f>IF($W637=CQ$4,MAX(CQ$1:CQ636)+1,"")</f>
        <v/>
      </c>
      <c r="CR637" s="6" t="str">
        <f>IF($W637=CR$4,MAX(CR$1:CR636)+1,"")</f>
        <v/>
      </c>
      <c r="CS637" s="6" t="str">
        <f>IF($W637=CS$4,MAX(CS$1:CS636)+1,"")</f>
        <v/>
      </c>
      <c r="CT637" s="5">
        <f t="shared" si="140"/>
        <v>5</v>
      </c>
      <c r="CU637" s="6" t="str">
        <f t="shared" si="141"/>
        <v>1709901763926</v>
      </c>
      <c r="CV637" s="5" t="str">
        <f t="shared" si="142"/>
        <v>นางสาว</v>
      </c>
      <c r="CW637" s="5" t="str" cm="1">
        <f t="array" ref="CW637">RIGHT(F637,MIN(LEN(SUBSTITUTE(F637,รายชื่อนักเรียนแยกห้อง!$AD$5:$AD$8,""))))</f>
        <v>พรรณประภา</v>
      </c>
      <c r="CX637" s="6" t="str">
        <f t="shared" si="143"/>
        <v/>
      </c>
      <c r="CY637" s="6">
        <f t="shared" si="144"/>
        <v>0</v>
      </c>
      <c r="CZ637" s="5" t="str">
        <f t="shared" si="145"/>
        <v>มัธยมศึกษาปีที่ 5/2-</v>
      </c>
      <c r="DA637" s="5" t="str">
        <f t="shared" si="146"/>
        <v>มัธยมศึกษาปีที่ 5/2-0</v>
      </c>
      <c r="DB637" s="5" t="s">
        <v>2940</v>
      </c>
      <c r="DC637" s="6" t="str">
        <f>IF(DB637="วิทย์-คณิต (เตรียมวิศวะ)",MAX($DC$1:DC636)+1,"")</f>
        <v/>
      </c>
      <c r="DD637" s="6" t="str">
        <f>IF(DB637="วิทย์-คณิต (วิทยาศาสตร์สุขภาพ)",MAX($DD$1:DD636)+1,"")</f>
        <v/>
      </c>
      <c r="DE637" s="6" t="str">
        <f>IF(DB637="ศิลป์การจัดการธุรกิจการค้าสมัยใหม่",MAX($DE$1:DE636)+1,"")</f>
        <v/>
      </c>
      <c r="DF637" s="6" t="str">
        <f>IF(DB637="ศิลป์ภาษาจีนเพื่อธุรกิจ 4.0",MAX($DF$1:DF636)+1,"")</f>
        <v/>
      </c>
      <c r="DG637" s="6">
        <f>IF(DB637="ศิลป์ภาษาอังกฤษเพื่อการสื่อสารธุรกิจ",MAX($DG$1:DG636)+1,"")</f>
        <v>4</v>
      </c>
      <c r="DH637" s="6" t="str">
        <f>IF(DB637="นวัตกรรมการจัดการเกษตร",MAX($DH$1:DH636)+1,"")</f>
        <v/>
      </c>
      <c r="DI637" s="5">
        <f t="shared" si="147"/>
        <v>4</v>
      </c>
      <c r="DJ637" s="5" t="str">
        <f t="shared" si="148"/>
        <v>มัธยมศึกษาปีที่ 5/2-13</v>
      </c>
      <c r="DK637" s="5" t="str">
        <f t="shared" si="149"/>
        <v>ศิลป์ภาษาอังกฤษเพื่อการสื่อสารธุรกิจ-4</v>
      </c>
      <c r="DL637" s="5" t="str">
        <f t="shared" si="150"/>
        <v>มัธยมศึกษาปีที่ 5</v>
      </c>
    </row>
    <row r="638" spans="1:116">
      <c r="A638" s="5" t="str">
        <f t="shared" si="151"/>
        <v>มัธยมศึกษาปีที่ 5/2-14</v>
      </c>
      <c r="B638" s="5" t="str">
        <f t="shared" si="137"/>
        <v>ช68503-3</v>
      </c>
      <c r="C638" s="5" t="str">
        <f t="shared" si="138"/>
        <v>ศิลป์การจัดการธุรกิจการค้าสมัยใหม่-62</v>
      </c>
      <c r="D638" s="8">
        <v>14</v>
      </c>
      <c r="E638" s="9" t="s">
        <v>348</v>
      </c>
      <c r="F638" s="3" t="s">
        <v>2268</v>
      </c>
      <c r="G638" s="3" t="s">
        <v>349</v>
      </c>
      <c r="H638" s="11">
        <v>1</v>
      </c>
      <c r="I638" s="11">
        <v>7</v>
      </c>
      <c r="J638" s="11">
        <v>0</v>
      </c>
      <c r="K638" s="11">
        <v>0</v>
      </c>
      <c r="L638" s="11">
        <v>2</v>
      </c>
      <c r="M638" s="11">
        <v>0</v>
      </c>
      <c r="N638" s="11">
        <v>0</v>
      </c>
      <c r="O638" s="11">
        <v>1</v>
      </c>
      <c r="P638" s="11">
        <v>6</v>
      </c>
      <c r="Q638" s="11">
        <v>2</v>
      </c>
      <c r="R638" s="11">
        <v>2</v>
      </c>
      <c r="S638" s="11">
        <v>2</v>
      </c>
      <c r="T638" s="11">
        <v>7</v>
      </c>
      <c r="U638" s="11" t="s">
        <v>423</v>
      </c>
      <c r="W638" s="6" t="str">
        <f>IF(X638="","",IF(X638=รายชื่อชมรม!$B$43,รายชื่อชมรม!$A$43,IF(X638=รายชื่อชมรม!$B$44,รายชื่อชมรม!$A$44,IF(X638=รายชื่อชมรม!$B$45,รายชื่อชมรม!$A$45,IF(X638=รายชื่อชมรม!$B$46,รายชื่อชมรม!$A$46,IF(X638=รายชื่อชมรม!$B$47,รายชื่อชมรม!$A$47,IF(X638=รายชื่อชมรม!$B$48,รายชื่อชมรม!$A$48,IF(X638=รายชื่อชมรม!$B$49,รายชื่อชมรม!$A$49,IF(X638=รายชื่อชมรม!$B$50,รายชื่อชมรม!$A$50,IF(X638=รายชื่อชมรม!$B$51,รายชื่อชมรม!$A$51,IF(X638=รายชื่อชมรม!$B$52,รายชื่อชมรม!$A$52,"-")))))))))))</f>
        <v>ช68503</v>
      </c>
      <c r="X638" s="6" t="s">
        <v>2315</v>
      </c>
      <c r="Y638" s="6" t="str">
        <f>IF(W638=0,"",IF(W638="-","",IF(W638="","",VLOOKUP(W638,รายชื่อชมรม!$A$3:$F$83,3,FALSE))))</f>
        <v>นายวสันต์  แสงรัตนกูล</v>
      </c>
      <c r="Z638" s="6" t="str">
        <f>IF(Y638=$Z$4,MAX(Z$1:$Z637)+1,"")</f>
        <v/>
      </c>
      <c r="AA638" s="6" t="str">
        <f>IF($Y638=AA$4,MAX(AA$1:AA637)+1,"")</f>
        <v/>
      </c>
      <c r="AB638" s="6" t="str">
        <f>IF($Y638=AB$4,MAX(AB$1:AB637)+1,"")</f>
        <v/>
      </c>
      <c r="AC638" s="6" t="str">
        <f>IF($Y638=AC$4,MAX(AC$1:AC637)+1,"")</f>
        <v/>
      </c>
      <c r="AD638" s="6" t="str">
        <f>IF($Y638=AD$4,MAX(AD$1:AD637)+1,"")</f>
        <v/>
      </c>
      <c r="AE638" s="6" t="str">
        <f>IF($Y638=AE$4,MAX(AE$1:AE637)+1,"")</f>
        <v/>
      </c>
      <c r="AF638" s="6" t="str">
        <f>IF($Y638=AF$4,MAX(AF$1:AF637)+1,"")</f>
        <v/>
      </c>
      <c r="AG638" s="6" t="str">
        <f>IF($Y638=AG$4,MAX(AG$1:AG637)+1,"")</f>
        <v/>
      </c>
      <c r="AH638" s="6" t="str">
        <f>IF($Y638=AH$4,MAX(AH$1:AH637)+1,"")</f>
        <v/>
      </c>
      <c r="AI638" s="5">
        <f t="shared" si="139"/>
        <v>0</v>
      </c>
      <c r="AK638" s="6" t="str">
        <f>IF($W638=AK$4,MAX(AK$1:AK637)+1,"")</f>
        <v/>
      </c>
      <c r="AL638" s="6" t="str">
        <f>IF($W638=AL$4,MAX(AL$1:AL637)+1,"")</f>
        <v/>
      </c>
      <c r="AM638" s="6" t="str">
        <f>IF($W638=AM$4,MAX(AM$1:AM637)+1,"")</f>
        <v/>
      </c>
      <c r="AN638" s="6" t="str">
        <f>IF($W638=AN$4,MAX(AN$1:AN637)+1,"")</f>
        <v/>
      </c>
      <c r="AO638" s="6" t="str">
        <f>IF($W638=AO$4,MAX(AO$1:AO637)+1,"")</f>
        <v/>
      </c>
      <c r="AP638" s="6" t="str">
        <f>IF($W638=AP$4,MAX(AP$1:AP637)+1,"")</f>
        <v/>
      </c>
      <c r="AQ638" s="6" t="str">
        <f>IF($W638=AQ$4,MAX(AQ$1:AQ637)+1,"")</f>
        <v/>
      </c>
      <c r="AR638" s="6" t="str">
        <f>IF($W638=AR$4,MAX(AR$1:AR637)+1,"")</f>
        <v/>
      </c>
      <c r="AS638" s="6" t="str">
        <f>IF($W638=AS$4,MAX(AS$1:AS637)+1,"")</f>
        <v/>
      </c>
      <c r="AT638" s="6" t="str">
        <f>IF($W638=AT$4,MAX(AT$1:AT637)+1,"")</f>
        <v/>
      </c>
      <c r="AU638" s="6" t="str">
        <f>IF($W638=AU$4,MAX(AU$1:AU637)+1,"")</f>
        <v/>
      </c>
      <c r="AV638" s="6" t="str">
        <f>IF($W638=AV$4,MAX(AV$1:AV637)+1,"")</f>
        <v/>
      </c>
      <c r="AW638" s="6" t="str">
        <f>IF($W638=AW$4,MAX(AW$1:AW637)+1,"")</f>
        <v/>
      </c>
      <c r="AX638" s="6" t="str">
        <f>IF($W638=AX$4,MAX(AX$1:AX637)+1,"")</f>
        <v/>
      </c>
      <c r="AY638" s="6" t="str">
        <f>IF($W638=AY$4,MAX(AY$1:AY637)+1,"")</f>
        <v/>
      </c>
      <c r="AZ638" s="6" t="str">
        <f>IF($W638=AZ$4,MAX(AZ$1:AZ637)+1,"")</f>
        <v/>
      </c>
      <c r="BA638" s="6" t="str">
        <f>IF($W638=BA$4,MAX(BA$1:BA637)+1,"")</f>
        <v/>
      </c>
      <c r="BB638" s="6" t="str">
        <f>IF($W638=BB$4,MAX(BB$1:BB637)+1,"")</f>
        <v/>
      </c>
      <c r="BC638" s="6" t="str">
        <f>IF($W638=BC$4,MAX(BC$1:BC637)+1,"")</f>
        <v/>
      </c>
      <c r="BD638" s="6" t="str">
        <f>IF($W638=BD$4,MAX(BD$1:BD637)+1,"")</f>
        <v/>
      </c>
      <c r="BE638" s="6" t="str">
        <f>IF($W638=BE$4,MAX(BE$1:BE637)+1,"")</f>
        <v/>
      </c>
      <c r="BF638" s="6" t="str">
        <f>IF($W638=BF$4,MAX(BF$1:BF637)+1,"")</f>
        <v/>
      </c>
      <c r="BG638" s="6" t="str">
        <f>IF($W638=BG$4,MAX(BG$1:BG637)+1,"")</f>
        <v/>
      </c>
      <c r="BH638" s="6" t="str">
        <f>IF($W638=BH$4,MAX(BH$1:BH637)+1,"")</f>
        <v/>
      </c>
      <c r="BI638" s="6" t="str">
        <f>IF($W638=BI$4,MAX(BI$1:BI637)+1,"")</f>
        <v/>
      </c>
      <c r="BJ638" s="6" t="str">
        <f>IF($W638=BJ$4,MAX(BJ$1:BJ637)+1,"")</f>
        <v/>
      </c>
      <c r="BK638" s="6" t="str">
        <f>IF($W638=BK$4,MAX(BK$1:BK637)+1,"")</f>
        <v/>
      </c>
      <c r="BL638" s="6" t="str">
        <f>IF($W638=BL$4,MAX(BL$1:BL637)+1,"")</f>
        <v/>
      </c>
      <c r="BM638" s="6" t="str">
        <f>IF($W638=BM$4,MAX(BM$1:BM637)+1,"")</f>
        <v/>
      </c>
      <c r="BN638" s="6" t="str">
        <f>IF($W638=BN$4,MAX(BN$1:BN637)+1,"")</f>
        <v/>
      </c>
      <c r="BO638" s="6" t="str">
        <f>IF($W638=BO$4,MAX(BO$1:BO637)+1,"")</f>
        <v/>
      </c>
      <c r="BP638" s="6" t="str">
        <f>IF($W638=BP$4,MAX(BP$1:BP637)+1,"")</f>
        <v/>
      </c>
      <c r="BQ638" s="6" t="str">
        <f>IF($W638=BQ$4,MAX(BQ$1:BQ637)+1,"")</f>
        <v/>
      </c>
      <c r="BR638" s="6" t="str">
        <f>IF($W638=BR$4,MAX(BR$1:BR637)+1,"")</f>
        <v/>
      </c>
      <c r="BS638" s="6" t="str">
        <f>IF($W638=BS$4,MAX(BS$1:BS637)+1,"")</f>
        <v/>
      </c>
      <c r="BT638" s="6" t="str">
        <f>IF($W638=BT$4,MAX(BT$1:BT637)+1,"")</f>
        <v/>
      </c>
      <c r="BU638" s="6" t="str">
        <f>IF($W638=BU$4,MAX(BU$1:BU637)+1,"")</f>
        <v/>
      </c>
      <c r="BV638" s="6" t="str">
        <f>IF($W638=BV$4,MAX(BV$1:BV637)+1,"")</f>
        <v/>
      </c>
      <c r="BW638" s="6" t="str">
        <f>IF($W638=BW$4,MAX(BW$1:BW637)+1,"")</f>
        <v/>
      </c>
      <c r="BX638" s="6" t="str">
        <f>IF($W638=BX$4,MAX(BX$1:BX637)+1,"")</f>
        <v/>
      </c>
      <c r="BY638" s="6" t="str">
        <f>IF($W638=BY$4,MAX(BY$1:BY637)+1,"")</f>
        <v/>
      </c>
      <c r="BZ638" s="6" t="str">
        <f>IF($W638=BZ$4,MAX(BZ$1:BZ637)+1,"")</f>
        <v/>
      </c>
      <c r="CA638" s="6" t="str">
        <f>IF($W638=CA$4,MAX(CA$1:CA637)+1,"")</f>
        <v/>
      </c>
      <c r="CB638" s="6">
        <f>IF($W638=CB$4,MAX(CB$1:CB637)+1,"")</f>
        <v>3</v>
      </c>
      <c r="CC638" s="6" t="str">
        <f>IF($W638=CC$4,MAX(CC$1:CC637)+1,"")</f>
        <v/>
      </c>
      <c r="CD638" s="6" t="str">
        <f>IF($W638=CD$4,MAX(CD$1:CD637)+1,"")</f>
        <v/>
      </c>
      <c r="CE638" s="6" t="str">
        <f>IF($W638=CE$4,MAX(CE$1:CE637)+1,"")</f>
        <v/>
      </c>
      <c r="CF638" s="6" t="str">
        <f>IF($W638=CF$4,MAX(CF$1:CF637)+1,"")</f>
        <v/>
      </c>
      <c r="CG638" s="6" t="str">
        <f>IF($W638=CG$4,MAX(CG$1:CG637)+1,"")</f>
        <v/>
      </c>
      <c r="CH638" s="6" t="str">
        <f>IF($W638=CH$4,MAX(CH$1:CH637)+1,"")</f>
        <v/>
      </c>
      <c r="CI638" s="6" t="str">
        <f>IF($W638=CI$4,MAX(CI$1:CI637)+1,"")</f>
        <v/>
      </c>
      <c r="CJ638" s="6" t="str">
        <f>IF($W638=CJ$4,MAX(CJ$1:CJ637)+1,"")</f>
        <v/>
      </c>
      <c r="CK638" s="6" t="str">
        <f>IF($W638=CK$4,MAX(CK$1:CK637)+1,"")</f>
        <v/>
      </c>
      <c r="CL638" s="6" t="str">
        <f>IF($W638=CL$4,MAX(CL$1:CL637)+1,"")</f>
        <v/>
      </c>
      <c r="CM638" s="6" t="str">
        <f>IF($W638=CM$4,MAX(CM$1:CM637)+1,"")</f>
        <v/>
      </c>
      <c r="CN638" s="6" t="str">
        <f>IF($W638=CN$4,MAX(CN$1:CN637)+1,"")</f>
        <v/>
      </c>
      <c r="CO638" s="6" t="str">
        <f>IF($W638=CO$4,MAX(CO$1:CO637)+1,"")</f>
        <v/>
      </c>
      <c r="CP638" s="6" t="str">
        <f>IF($W638=CP$4,MAX(CP$1:CP637)+1,"")</f>
        <v/>
      </c>
      <c r="CQ638" s="6" t="str">
        <f>IF($W638=CQ$4,MAX(CQ$1:CQ637)+1,"")</f>
        <v/>
      </c>
      <c r="CR638" s="6" t="str">
        <f>IF($W638=CR$4,MAX(CR$1:CR637)+1,"")</f>
        <v/>
      </c>
      <c r="CS638" s="6" t="str">
        <f>IF($W638=CS$4,MAX(CS$1:CS637)+1,"")</f>
        <v/>
      </c>
      <c r="CT638" s="5">
        <f t="shared" si="140"/>
        <v>3</v>
      </c>
      <c r="CU638" s="6" t="str">
        <f t="shared" si="141"/>
        <v>1700200162227</v>
      </c>
      <c r="CV638" s="5" t="str">
        <f t="shared" si="142"/>
        <v>นางสาว</v>
      </c>
      <c r="CW638" s="5" t="str" cm="1">
        <f t="array" ref="CW638">RIGHT(F638,MIN(LEN(SUBSTITUTE(F638,รายชื่อนักเรียนแยกห้อง!$AD$5:$AD$8,""))))</f>
        <v xml:space="preserve">มติกานต์ </v>
      </c>
      <c r="CX638" s="6" t="str">
        <f t="shared" si="143"/>
        <v/>
      </c>
      <c r="CY638" s="6">
        <f t="shared" si="144"/>
        <v>0</v>
      </c>
      <c r="CZ638" s="5" t="str">
        <f t="shared" si="145"/>
        <v>มัธยมศึกษาปีที่ 5/2-</v>
      </c>
      <c r="DA638" s="5" t="str">
        <f t="shared" si="146"/>
        <v>มัธยมศึกษาปีที่ 5/2-0</v>
      </c>
      <c r="DB638" s="5" t="s">
        <v>2939</v>
      </c>
      <c r="DC638" s="6" t="str">
        <f>IF(DB638="วิทย์-คณิต (เตรียมวิศวะ)",MAX($DC$1:DC637)+1,"")</f>
        <v/>
      </c>
      <c r="DD638" s="6" t="str">
        <f>IF(DB638="วิทย์-คณิต (วิทยาศาสตร์สุขภาพ)",MAX($DD$1:DD637)+1,"")</f>
        <v/>
      </c>
      <c r="DE638" s="6">
        <f>IF(DB638="ศิลป์การจัดการธุรกิจการค้าสมัยใหม่",MAX($DE$1:DE637)+1,"")</f>
        <v>62</v>
      </c>
      <c r="DF638" s="6" t="str">
        <f>IF(DB638="ศิลป์ภาษาจีนเพื่อธุรกิจ 4.0",MAX($DF$1:DF637)+1,"")</f>
        <v/>
      </c>
      <c r="DG638" s="6" t="str">
        <f>IF(DB638="ศิลป์ภาษาอังกฤษเพื่อการสื่อสารธุรกิจ",MAX($DG$1:DG637)+1,"")</f>
        <v/>
      </c>
      <c r="DH638" s="6" t="str">
        <f>IF(DB638="นวัตกรรมการจัดการเกษตร",MAX($DH$1:DH637)+1,"")</f>
        <v/>
      </c>
      <c r="DI638" s="5">
        <f t="shared" si="147"/>
        <v>62</v>
      </c>
      <c r="DJ638" s="5" t="str">
        <f t="shared" si="148"/>
        <v>มัธยมศึกษาปีที่ 5/2-14</v>
      </c>
      <c r="DK638" s="5" t="str">
        <f t="shared" si="149"/>
        <v>ศิลป์การจัดการธุรกิจการค้าสมัยใหม่-62</v>
      </c>
      <c r="DL638" s="5" t="str">
        <f t="shared" si="150"/>
        <v>มัธยมศึกษาปีที่ 5</v>
      </c>
    </row>
    <row r="639" spans="1:116">
      <c r="A639" s="5" t="str">
        <f t="shared" si="151"/>
        <v>มัธยมศึกษาปีที่ 5/2-15</v>
      </c>
      <c r="B639" s="5" t="str">
        <f t="shared" si="137"/>
        <v>ช68504-6</v>
      </c>
      <c r="C639" s="5" t="str">
        <f t="shared" si="138"/>
        <v>ศิลป์ภาษาอังกฤษเพื่อการสื่อสารธุรกิจ-5</v>
      </c>
      <c r="D639" s="8">
        <v>15</v>
      </c>
      <c r="E639" s="9" t="s">
        <v>350</v>
      </c>
      <c r="F639" s="3" t="s">
        <v>351</v>
      </c>
      <c r="G639" s="3" t="s">
        <v>352</v>
      </c>
      <c r="H639" s="11">
        <v>1</v>
      </c>
      <c r="I639" s="11">
        <v>7</v>
      </c>
      <c r="J639" s="11">
        <v>0</v>
      </c>
      <c r="K639" s="11">
        <v>9</v>
      </c>
      <c r="L639" s="11">
        <v>9</v>
      </c>
      <c r="M639" s="11">
        <v>0</v>
      </c>
      <c r="N639" s="11">
        <v>1</v>
      </c>
      <c r="O639" s="11">
        <v>7</v>
      </c>
      <c r="P639" s="11">
        <v>6</v>
      </c>
      <c r="Q639" s="11">
        <v>5</v>
      </c>
      <c r="R639" s="11">
        <v>4</v>
      </c>
      <c r="S639" s="11">
        <v>7</v>
      </c>
      <c r="T639" s="11">
        <v>3</v>
      </c>
      <c r="U639" s="11" t="s">
        <v>423</v>
      </c>
      <c r="W639" s="6" t="str">
        <f>IF(X639="","",IF(X639=รายชื่อชมรม!$B$43,รายชื่อชมรม!$A$43,IF(X639=รายชื่อชมรม!$B$44,รายชื่อชมรม!$A$44,IF(X639=รายชื่อชมรม!$B$45,รายชื่อชมรม!$A$45,IF(X639=รายชื่อชมรม!$B$46,รายชื่อชมรม!$A$46,IF(X639=รายชื่อชมรม!$B$47,รายชื่อชมรม!$A$47,IF(X639=รายชื่อชมรม!$B$48,รายชื่อชมรม!$A$48,IF(X639=รายชื่อชมรม!$B$49,รายชื่อชมรม!$A$49,IF(X639=รายชื่อชมรม!$B$50,รายชื่อชมรม!$A$50,IF(X639=รายชื่อชมรม!$B$51,รายชื่อชมรม!$A$51,IF(X639=รายชื่อชมรม!$B$52,รายชื่อชมรม!$A$52,"-")))))))))))</f>
        <v>ช68504</v>
      </c>
      <c r="X639" s="6" t="s">
        <v>2314</v>
      </c>
      <c r="Y639" s="6" t="str">
        <f>IF(W639=0,"",IF(W639="-","",IF(W639="","",VLOOKUP(W639,รายชื่อชมรม!$A$3:$F$83,3,FALSE))))</f>
        <v>นายชัยวัฒน์  กตัญญตาพงษ์</v>
      </c>
      <c r="Z639" s="6" t="str">
        <f>IF(Y639=$Z$4,MAX(Z$1:$Z638)+1,"")</f>
        <v/>
      </c>
      <c r="AA639" s="6" t="str">
        <f>IF($Y639=AA$4,MAX(AA$1:AA638)+1,"")</f>
        <v/>
      </c>
      <c r="AB639" s="6" t="str">
        <f>IF($Y639=AB$4,MAX(AB$1:AB638)+1,"")</f>
        <v/>
      </c>
      <c r="AC639" s="6" t="str">
        <f>IF($Y639=AC$4,MAX(AC$1:AC638)+1,"")</f>
        <v/>
      </c>
      <c r="AD639" s="6" t="str">
        <f>IF($Y639=AD$4,MAX(AD$1:AD638)+1,"")</f>
        <v/>
      </c>
      <c r="AE639" s="6" t="str">
        <f>IF($Y639=AE$4,MAX(AE$1:AE638)+1,"")</f>
        <v/>
      </c>
      <c r="AF639" s="6" t="str">
        <f>IF($Y639=AF$4,MAX(AF$1:AF638)+1,"")</f>
        <v/>
      </c>
      <c r="AG639" s="6" t="str">
        <f>IF($Y639=AG$4,MAX(AG$1:AG638)+1,"")</f>
        <v/>
      </c>
      <c r="AH639" s="6" t="str">
        <f>IF($Y639=AH$4,MAX(AH$1:AH638)+1,"")</f>
        <v/>
      </c>
      <c r="AI639" s="5">
        <f t="shared" si="139"/>
        <v>0</v>
      </c>
      <c r="AK639" s="6" t="str">
        <f>IF($W639=AK$4,MAX(AK$1:AK638)+1,"")</f>
        <v/>
      </c>
      <c r="AL639" s="6" t="str">
        <f>IF($W639=AL$4,MAX(AL$1:AL638)+1,"")</f>
        <v/>
      </c>
      <c r="AM639" s="6" t="str">
        <f>IF($W639=AM$4,MAX(AM$1:AM638)+1,"")</f>
        <v/>
      </c>
      <c r="AN639" s="6" t="str">
        <f>IF($W639=AN$4,MAX(AN$1:AN638)+1,"")</f>
        <v/>
      </c>
      <c r="AO639" s="6" t="str">
        <f>IF($W639=AO$4,MAX(AO$1:AO638)+1,"")</f>
        <v/>
      </c>
      <c r="AP639" s="6" t="str">
        <f>IF($W639=AP$4,MAX(AP$1:AP638)+1,"")</f>
        <v/>
      </c>
      <c r="AQ639" s="6" t="str">
        <f>IF($W639=AQ$4,MAX(AQ$1:AQ638)+1,"")</f>
        <v/>
      </c>
      <c r="AR639" s="6" t="str">
        <f>IF($W639=AR$4,MAX(AR$1:AR638)+1,"")</f>
        <v/>
      </c>
      <c r="AS639" s="6" t="str">
        <f>IF($W639=AS$4,MAX(AS$1:AS638)+1,"")</f>
        <v/>
      </c>
      <c r="AT639" s="6" t="str">
        <f>IF($W639=AT$4,MAX(AT$1:AT638)+1,"")</f>
        <v/>
      </c>
      <c r="AU639" s="6" t="str">
        <f>IF($W639=AU$4,MAX(AU$1:AU638)+1,"")</f>
        <v/>
      </c>
      <c r="AV639" s="6" t="str">
        <f>IF($W639=AV$4,MAX(AV$1:AV638)+1,"")</f>
        <v/>
      </c>
      <c r="AW639" s="6" t="str">
        <f>IF($W639=AW$4,MAX(AW$1:AW638)+1,"")</f>
        <v/>
      </c>
      <c r="AX639" s="6" t="str">
        <f>IF($W639=AX$4,MAX(AX$1:AX638)+1,"")</f>
        <v/>
      </c>
      <c r="AY639" s="6" t="str">
        <f>IF($W639=AY$4,MAX(AY$1:AY638)+1,"")</f>
        <v/>
      </c>
      <c r="AZ639" s="6" t="str">
        <f>IF($W639=AZ$4,MAX(AZ$1:AZ638)+1,"")</f>
        <v/>
      </c>
      <c r="BA639" s="6" t="str">
        <f>IF($W639=BA$4,MAX(BA$1:BA638)+1,"")</f>
        <v/>
      </c>
      <c r="BB639" s="6" t="str">
        <f>IF($W639=BB$4,MAX(BB$1:BB638)+1,"")</f>
        <v/>
      </c>
      <c r="BC639" s="6" t="str">
        <f>IF($W639=BC$4,MAX(BC$1:BC638)+1,"")</f>
        <v/>
      </c>
      <c r="BD639" s="6" t="str">
        <f>IF($W639=BD$4,MAX(BD$1:BD638)+1,"")</f>
        <v/>
      </c>
      <c r="BE639" s="6" t="str">
        <f>IF($W639=BE$4,MAX(BE$1:BE638)+1,"")</f>
        <v/>
      </c>
      <c r="BF639" s="6" t="str">
        <f>IF($W639=BF$4,MAX(BF$1:BF638)+1,"")</f>
        <v/>
      </c>
      <c r="BG639" s="6" t="str">
        <f>IF($W639=BG$4,MAX(BG$1:BG638)+1,"")</f>
        <v/>
      </c>
      <c r="BH639" s="6" t="str">
        <f>IF($W639=BH$4,MAX(BH$1:BH638)+1,"")</f>
        <v/>
      </c>
      <c r="BI639" s="6" t="str">
        <f>IF($W639=BI$4,MAX(BI$1:BI638)+1,"")</f>
        <v/>
      </c>
      <c r="BJ639" s="6" t="str">
        <f>IF($W639=BJ$4,MAX(BJ$1:BJ638)+1,"")</f>
        <v/>
      </c>
      <c r="BK639" s="6" t="str">
        <f>IF($W639=BK$4,MAX(BK$1:BK638)+1,"")</f>
        <v/>
      </c>
      <c r="BL639" s="6" t="str">
        <f>IF($W639=BL$4,MAX(BL$1:BL638)+1,"")</f>
        <v/>
      </c>
      <c r="BM639" s="6" t="str">
        <f>IF($W639=BM$4,MAX(BM$1:BM638)+1,"")</f>
        <v/>
      </c>
      <c r="BN639" s="6" t="str">
        <f>IF($W639=BN$4,MAX(BN$1:BN638)+1,"")</f>
        <v/>
      </c>
      <c r="BO639" s="6" t="str">
        <f>IF($W639=BO$4,MAX(BO$1:BO638)+1,"")</f>
        <v/>
      </c>
      <c r="BP639" s="6" t="str">
        <f>IF($W639=BP$4,MAX(BP$1:BP638)+1,"")</f>
        <v/>
      </c>
      <c r="BQ639" s="6" t="str">
        <f>IF($W639=BQ$4,MAX(BQ$1:BQ638)+1,"")</f>
        <v/>
      </c>
      <c r="BR639" s="6" t="str">
        <f>IF($W639=BR$4,MAX(BR$1:BR638)+1,"")</f>
        <v/>
      </c>
      <c r="BS639" s="6" t="str">
        <f>IF($W639=BS$4,MAX(BS$1:BS638)+1,"")</f>
        <v/>
      </c>
      <c r="BT639" s="6" t="str">
        <f>IF($W639=BT$4,MAX(BT$1:BT638)+1,"")</f>
        <v/>
      </c>
      <c r="BU639" s="6" t="str">
        <f>IF($W639=BU$4,MAX(BU$1:BU638)+1,"")</f>
        <v/>
      </c>
      <c r="BV639" s="6" t="str">
        <f>IF($W639=BV$4,MAX(BV$1:BV638)+1,"")</f>
        <v/>
      </c>
      <c r="BW639" s="6" t="str">
        <f>IF($W639=BW$4,MAX(BW$1:BW638)+1,"")</f>
        <v/>
      </c>
      <c r="BX639" s="6" t="str">
        <f>IF($W639=BX$4,MAX(BX$1:BX638)+1,"")</f>
        <v/>
      </c>
      <c r="BY639" s="6" t="str">
        <f>IF($W639=BY$4,MAX(BY$1:BY638)+1,"")</f>
        <v/>
      </c>
      <c r="BZ639" s="6" t="str">
        <f>IF($W639=BZ$4,MAX(BZ$1:BZ638)+1,"")</f>
        <v/>
      </c>
      <c r="CA639" s="6" t="str">
        <f>IF($W639=CA$4,MAX(CA$1:CA638)+1,"")</f>
        <v/>
      </c>
      <c r="CB639" s="6" t="str">
        <f>IF($W639=CB$4,MAX(CB$1:CB638)+1,"")</f>
        <v/>
      </c>
      <c r="CC639" s="6">
        <f>IF($W639=CC$4,MAX(CC$1:CC638)+1,"")</f>
        <v>6</v>
      </c>
      <c r="CD639" s="6" t="str">
        <f>IF($W639=CD$4,MAX(CD$1:CD638)+1,"")</f>
        <v/>
      </c>
      <c r="CE639" s="6" t="str">
        <f>IF($W639=CE$4,MAX(CE$1:CE638)+1,"")</f>
        <v/>
      </c>
      <c r="CF639" s="6" t="str">
        <f>IF($W639=CF$4,MAX(CF$1:CF638)+1,"")</f>
        <v/>
      </c>
      <c r="CG639" s="6" t="str">
        <f>IF($W639=CG$4,MAX(CG$1:CG638)+1,"")</f>
        <v/>
      </c>
      <c r="CH639" s="6" t="str">
        <f>IF($W639=CH$4,MAX(CH$1:CH638)+1,"")</f>
        <v/>
      </c>
      <c r="CI639" s="6" t="str">
        <f>IF($W639=CI$4,MAX(CI$1:CI638)+1,"")</f>
        <v/>
      </c>
      <c r="CJ639" s="6" t="str">
        <f>IF($W639=CJ$4,MAX(CJ$1:CJ638)+1,"")</f>
        <v/>
      </c>
      <c r="CK639" s="6" t="str">
        <f>IF($W639=CK$4,MAX(CK$1:CK638)+1,"")</f>
        <v/>
      </c>
      <c r="CL639" s="6" t="str">
        <f>IF($W639=CL$4,MAX(CL$1:CL638)+1,"")</f>
        <v/>
      </c>
      <c r="CM639" s="6" t="str">
        <f>IF($W639=CM$4,MAX(CM$1:CM638)+1,"")</f>
        <v/>
      </c>
      <c r="CN639" s="6" t="str">
        <f>IF($W639=CN$4,MAX(CN$1:CN638)+1,"")</f>
        <v/>
      </c>
      <c r="CO639" s="6" t="str">
        <f>IF($W639=CO$4,MAX(CO$1:CO638)+1,"")</f>
        <v/>
      </c>
      <c r="CP639" s="6" t="str">
        <f>IF($W639=CP$4,MAX(CP$1:CP638)+1,"")</f>
        <v/>
      </c>
      <c r="CQ639" s="6" t="str">
        <f>IF($W639=CQ$4,MAX(CQ$1:CQ638)+1,"")</f>
        <v/>
      </c>
      <c r="CR639" s="6" t="str">
        <f>IF($W639=CR$4,MAX(CR$1:CR638)+1,"")</f>
        <v/>
      </c>
      <c r="CS639" s="6" t="str">
        <f>IF($W639=CS$4,MAX(CS$1:CS638)+1,"")</f>
        <v/>
      </c>
      <c r="CT639" s="5">
        <f t="shared" si="140"/>
        <v>6</v>
      </c>
      <c r="CU639" s="6" t="str">
        <f t="shared" si="141"/>
        <v>1709901765473</v>
      </c>
      <c r="CV639" s="5" t="str">
        <f t="shared" si="142"/>
        <v>นางสาว</v>
      </c>
      <c r="CW639" s="5" t="str" cm="1">
        <f t="array" ref="CW639">RIGHT(F639,MIN(LEN(SUBSTITUTE(F639,รายชื่อนักเรียนแยกห้อง!$AD$5:$AD$8,""))))</f>
        <v>สุปรียา</v>
      </c>
      <c r="CX639" s="6" t="str">
        <f t="shared" si="143"/>
        <v/>
      </c>
      <c r="CY639" s="6">
        <f t="shared" si="144"/>
        <v>0</v>
      </c>
      <c r="CZ639" s="5" t="str">
        <f t="shared" si="145"/>
        <v>มัธยมศึกษาปีที่ 5/2-</v>
      </c>
      <c r="DA639" s="5" t="str">
        <f t="shared" si="146"/>
        <v>มัธยมศึกษาปีที่ 5/2-0</v>
      </c>
      <c r="DB639" s="5" t="s">
        <v>2940</v>
      </c>
      <c r="DC639" s="6" t="str">
        <f>IF(DB639="วิทย์-คณิต (เตรียมวิศวะ)",MAX($DC$1:DC638)+1,"")</f>
        <v/>
      </c>
      <c r="DD639" s="6" t="str">
        <f>IF(DB639="วิทย์-คณิต (วิทยาศาสตร์สุขภาพ)",MAX($DD$1:DD638)+1,"")</f>
        <v/>
      </c>
      <c r="DE639" s="6" t="str">
        <f>IF(DB639="ศิลป์การจัดการธุรกิจการค้าสมัยใหม่",MAX($DE$1:DE638)+1,"")</f>
        <v/>
      </c>
      <c r="DF639" s="6" t="str">
        <f>IF(DB639="ศิลป์ภาษาจีนเพื่อธุรกิจ 4.0",MAX($DF$1:DF638)+1,"")</f>
        <v/>
      </c>
      <c r="DG639" s="6">
        <f>IF(DB639="ศิลป์ภาษาอังกฤษเพื่อการสื่อสารธุรกิจ",MAX($DG$1:DG638)+1,"")</f>
        <v>5</v>
      </c>
      <c r="DH639" s="6" t="str">
        <f>IF(DB639="นวัตกรรมการจัดการเกษตร",MAX($DH$1:DH638)+1,"")</f>
        <v/>
      </c>
      <c r="DI639" s="5">
        <f t="shared" si="147"/>
        <v>5</v>
      </c>
      <c r="DJ639" s="5" t="str">
        <f t="shared" si="148"/>
        <v>มัธยมศึกษาปีที่ 5/2-15</v>
      </c>
      <c r="DK639" s="5" t="str">
        <f t="shared" si="149"/>
        <v>ศิลป์ภาษาอังกฤษเพื่อการสื่อสารธุรกิจ-5</v>
      </c>
      <c r="DL639" s="5" t="str">
        <f t="shared" si="150"/>
        <v>มัธยมศึกษาปีที่ 5</v>
      </c>
    </row>
    <row r="640" spans="1:116">
      <c r="A640" s="5" t="str">
        <f t="shared" si="151"/>
        <v>มัธยมศึกษาปีที่ 5/2-16</v>
      </c>
      <c r="B640" s="5" t="str">
        <f t="shared" si="137"/>
        <v>ช68507-5</v>
      </c>
      <c r="C640" s="5" t="str">
        <f t="shared" si="138"/>
        <v>ศิลป์การจัดการธุรกิจการค้าสมัยใหม่-63</v>
      </c>
      <c r="D640" s="8">
        <v>16</v>
      </c>
      <c r="E640" s="9" t="s">
        <v>353</v>
      </c>
      <c r="F640" s="3" t="s">
        <v>354</v>
      </c>
      <c r="G640" s="3" t="s">
        <v>355</v>
      </c>
      <c r="H640" s="11">
        <v>1</v>
      </c>
      <c r="I640" s="11">
        <v>7</v>
      </c>
      <c r="J640" s="11">
        <v>0</v>
      </c>
      <c r="K640" s="11">
        <v>9</v>
      </c>
      <c r="L640" s="11">
        <v>9</v>
      </c>
      <c r="M640" s="11">
        <v>0</v>
      </c>
      <c r="N640" s="11">
        <v>1</v>
      </c>
      <c r="O640" s="11">
        <v>7</v>
      </c>
      <c r="P640" s="11">
        <v>4</v>
      </c>
      <c r="Q640" s="11">
        <v>8</v>
      </c>
      <c r="R640" s="11">
        <v>2</v>
      </c>
      <c r="S640" s="11">
        <v>0</v>
      </c>
      <c r="T640" s="11">
        <v>0</v>
      </c>
      <c r="U640" s="11" t="s">
        <v>423</v>
      </c>
      <c r="W640" s="6" t="str">
        <f>IF(X640="","",IF(X640=รายชื่อชมรม!$B$43,รายชื่อชมรม!$A$43,IF(X640=รายชื่อชมรม!$B$44,รายชื่อชมรม!$A$44,IF(X640=รายชื่อชมรม!$B$45,รายชื่อชมรม!$A$45,IF(X640=รายชื่อชมรม!$B$46,รายชื่อชมรม!$A$46,IF(X640=รายชื่อชมรม!$B$47,รายชื่อชมรม!$A$47,IF(X640=รายชื่อชมรม!$B$48,รายชื่อชมรม!$A$48,IF(X640=รายชื่อชมรม!$B$49,รายชื่อชมรม!$A$49,IF(X640=รายชื่อชมรม!$B$50,รายชื่อชมรม!$A$50,IF(X640=รายชื่อชมรม!$B$51,รายชื่อชมรม!$A$51,IF(X640=รายชื่อชมรม!$B$52,รายชื่อชมรม!$A$52,"-")))))))))))</f>
        <v>ช68507</v>
      </c>
      <c r="X640" s="6" t="s">
        <v>1542</v>
      </c>
      <c r="Y640" s="6" t="str">
        <f>IF(W640=0,"",IF(W640="-","",IF(W640="","",VLOOKUP(W640,รายชื่อชมรม!$A$3:$F$83,3,FALSE))))</f>
        <v>สิบเอกชัยวัฒน์  เรืองไกรศิลป์</v>
      </c>
      <c r="Z640" s="6" t="str">
        <f>IF(Y640=$Z$4,MAX(Z$1:$Z639)+1,"")</f>
        <v/>
      </c>
      <c r="AA640" s="6" t="str">
        <f>IF($Y640=AA$4,MAX(AA$1:AA639)+1,"")</f>
        <v/>
      </c>
      <c r="AB640" s="6" t="str">
        <f>IF($Y640=AB$4,MAX(AB$1:AB639)+1,"")</f>
        <v/>
      </c>
      <c r="AC640" s="6" t="str">
        <f>IF($Y640=AC$4,MAX(AC$1:AC639)+1,"")</f>
        <v/>
      </c>
      <c r="AD640" s="6" t="str">
        <f>IF($Y640=AD$4,MAX(AD$1:AD639)+1,"")</f>
        <v/>
      </c>
      <c r="AE640" s="6" t="str">
        <f>IF($Y640=AE$4,MAX(AE$1:AE639)+1,"")</f>
        <v/>
      </c>
      <c r="AF640" s="6" t="str">
        <f>IF($Y640=AF$4,MAX(AF$1:AF639)+1,"")</f>
        <v/>
      </c>
      <c r="AG640" s="6" t="str">
        <f>IF($Y640=AG$4,MAX(AG$1:AG639)+1,"")</f>
        <v/>
      </c>
      <c r="AH640" s="6" t="str">
        <f>IF($Y640=AH$4,MAX(AH$1:AH639)+1,"")</f>
        <v/>
      </c>
      <c r="AI640" s="5">
        <f t="shared" si="139"/>
        <v>0</v>
      </c>
      <c r="AK640" s="6" t="str">
        <f>IF($W640=AK$4,MAX(AK$1:AK639)+1,"")</f>
        <v/>
      </c>
      <c r="AL640" s="6" t="str">
        <f>IF($W640=AL$4,MAX(AL$1:AL639)+1,"")</f>
        <v/>
      </c>
      <c r="AM640" s="6" t="str">
        <f>IF($W640=AM$4,MAX(AM$1:AM639)+1,"")</f>
        <v/>
      </c>
      <c r="AN640" s="6" t="str">
        <f>IF($W640=AN$4,MAX(AN$1:AN639)+1,"")</f>
        <v/>
      </c>
      <c r="AO640" s="6" t="str">
        <f>IF($W640=AO$4,MAX(AO$1:AO639)+1,"")</f>
        <v/>
      </c>
      <c r="AP640" s="6" t="str">
        <f>IF($W640=AP$4,MAX(AP$1:AP639)+1,"")</f>
        <v/>
      </c>
      <c r="AQ640" s="6" t="str">
        <f>IF($W640=AQ$4,MAX(AQ$1:AQ639)+1,"")</f>
        <v/>
      </c>
      <c r="AR640" s="6" t="str">
        <f>IF($W640=AR$4,MAX(AR$1:AR639)+1,"")</f>
        <v/>
      </c>
      <c r="AS640" s="6" t="str">
        <f>IF($W640=AS$4,MAX(AS$1:AS639)+1,"")</f>
        <v/>
      </c>
      <c r="AT640" s="6" t="str">
        <f>IF($W640=AT$4,MAX(AT$1:AT639)+1,"")</f>
        <v/>
      </c>
      <c r="AU640" s="6" t="str">
        <f>IF($W640=AU$4,MAX(AU$1:AU639)+1,"")</f>
        <v/>
      </c>
      <c r="AV640" s="6" t="str">
        <f>IF($W640=AV$4,MAX(AV$1:AV639)+1,"")</f>
        <v/>
      </c>
      <c r="AW640" s="6" t="str">
        <f>IF($W640=AW$4,MAX(AW$1:AW639)+1,"")</f>
        <v/>
      </c>
      <c r="AX640" s="6" t="str">
        <f>IF($W640=AX$4,MAX(AX$1:AX639)+1,"")</f>
        <v/>
      </c>
      <c r="AY640" s="6" t="str">
        <f>IF($W640=AY$4,MAX(AY$1:AY639)+1,"")</f>
        <v/>
      </c>
      <c r="AZ640" s="6" t="str">
        <f>IF($W640=AZ$4,MAX(AZ$1:AZ639)+1,"")</f>
        <v/>
      </c>
      <c r="BA640" s="6" t="str">
        <f>IF($W640=BA$4,MAX(BA$1:BA639)+1,"")</f>
        <v/>
      </c>
      <c r="BB640" s="6" t="str">
        <f>IF($W640=BB$4,MAX(BB$1:BB639)+1,"")</f>
        <v/>
      </c>
      <c r="BC640" s="6" t="str">
        <f>IF($W640=BC$4,MAX(BC$1:BC639)+1,"")</f>
        <v/>
      </c>
      <c r="BD640" s="6" t="str">
        <f>IF($W640=BD$4,MAX(BD$1:BD639)+1,"")</f>
        <v/>
      </c>
      <c r="BE640" s="6" t="str">
        <f>IF($W640=BE$4,MAX(BE$1:BE639)+1,"")</f>
        <v/>
      </c>
      <c r="BF640" s="6" t="str">
        <f>IF($W640=BF$4,MAX(BF$1:BF639)+1,"")</f>
        <v/>
      </c>
      <c r="BG640" s="6" t="str">
        <f>IF($W640=BG$4,MAX(BG$1:BG639)+1,"")</f>
        <v/>
      </c>
      <c r="BH640" s="6" t="str">
        <f>IF($W640=BH$4,MAX(BH$1:BH639)+1,"")</f>
        <v/>
      </c>
      <c r="BI640" s="6" t="str">
        <f>IF($W640=BI$4,MAX(BI$1:BI639)+1,"")</f>
        <v/>
      </c>
      <c r="BJ640" s="6" t="str">
        <f>IF($W640=BJ$4,MAX(BJ$1:BJ639)+1,"")</f>
        <v/>
      </c>
      <c r="BK640" s="6" t="str">
        <f>IF($W640=BK$4,MAX(BK$1:BK639)+1,"")</f>
        <v/>
      </c>
      <c r="BL640" s="6" t="str">
        <f>IF($W640=BL$4,MAX(BL$1:BL639)+1,"")</f>
        <v/>
      </c>
      <c r="BM640" s="6" t="str">
        <f>IF($W640=BM$4,MAX(BM$1:BM639)+1,"")</f>
        <v/>
      </c>
      <c r="BN640" s="6" t="str">
        <f>IF($W640=BN$4,MAX(BN$1:BN639)+1,"")</f>
        <v/>
      </c>
      <c r="BO640" s="6" t="str">
        <f>IF($W640=BO$4,MAX(BO$1:BO639)+1,"")</f>
        <v/>
      </c>
      <c r="BP640" s="6" t="str">
        <f>IF($W640=BP$4,MAX(BP$1:BP639)+1,"")</f>
        <v/>
      </c>
      <c r="BQ640" s="6" t="str">
        <f>IF($W640=BQ$4,MAX(BQ$1:BQ639)+1,"")</f>
        <v/>
      </c>
      <c r="BR640" s="6" t="str">
        <f>IF($W640=BR$4,MAX(BR$1:BR639)+1,"")</f>
        <v/>
      </c>
      <c r="BS640" s="6" t="str">
        <f>IF($W640=BS$4,MAX(BS$1:BS639)+1,"")</f>
        <v/>
      </c>
      <c r="BT640" s="6" t="str">
        <f>IF($W640=BT$4,MAX(BT$1:BT639)+1,"")</f>
        <v/>
      </c>
      <c r="BU640" s="6" t="str">
        <f>IF($W640=BU$4,MAX(BU$1:BU639)+1,"")</f>
        <v/>
      </c>
      <c r="BV640" s="6" t="str">
        <f>IF($W640=BV$4,MAX(BV$1:BV639)+1,"")</f>
        <v/>
      </c>
      <c r="BW640" s="6" t="str">
        <f>IF($W640=BW$4,MAX(BW$1:BW639)+1,"")</f>
        <v/>
      </c>
      <c r="BX640" s="6" t="str">
        <f>IF($W640=BX$4,MAX(BX$1:BX639)+1,"")</f>
        <v/>
      </c>
      <c r="BY640" s="6" t="str">
        <f>IF($W640=BY$4,MAX(BY$1:BY639)+1,"")</f>
        <v/>
      </c>
      <c r="BZ640" s="6" t="str">
        <f>IF($W640=BZ$4,MAX(BZ$1:BZ639)+1,"")</f>
        <v/>
      </c>
      <c r="CA640" s="6" t="str">
        <f>IF($W640=CA$4,MAX(CA$1:CA639)+1,"")</f>
        <v/>
      </c>
      <c r="CB640" s="6" t="str">
        <f>IF($W640=CB$4,MAX(CB$1:CB639)+1,"")</f>
        <v/>
      </c>
      <c r="CC640" s="6" t="str">
        <f>IF($W640=CC$4,MAX(CC$1:CC639)+1,"")</f>
        <v/>
      </c>
      <c r="CD640" s="6" t="str">
        <f>IF($W640=CD$4,MAX(CD$1:CD639)+1,"")</f>
        <v/>
      </c>
      <c r="CE640" s="6" t="str">
        <f>IF($W640=CE$4,MAX(CE$1:CE639)+1,"")</f>
        <v/>
      </c>
      <c r="CF640" s="6">
        <f>IF($W640=CF$4,MAX(CF$1:CF639)+1,"")</f>
        <v>5</v>
      </c>
      <c r="CG640" s="6" t="str">
        <f>IF($W640=CG$4,MAX(CG$1:CG639)+1,"")</f>
        <v/>
      </c>
      <c r="CH640" s="6" t="str">
        <f>IF($W640=CH$4,MAX(CH$1:CH639)+1,"")</f>
        <v/>
      </c>
      <c r="CI640" s="6" t="str">
        <f>IF($W640=CI$4,MAX(CI$1:CI639)+1,"")</f>
        <v/>
      </c>
      <c r="CJ640" s="6" t="str">
        <f>IF($W640=CJ$4,MAX(CJ$1:CJ639)+1,"")</f>
        <v/>
      </c>
      <c r="CK640" s="6" t="str">
        <f>IF($W640=CK$4,MAX(CK$1:CK639)+1,"")</f>
        <v/>
      </c>
      <c r="CL640" s="6" t="str">
        <f>IF($W640=CL$4,MAX(CL$1:CL639)+1,"")</f>
        <v/>
      </c>
      <c r="CM640" s="6" t="str">
        <f>IF($W640=CM$4,MAX(CM$1:CM639)+1,"")</f>
        <v/>
      </c>
      <c r="CN640" s="6" t="str">
        <f>IF($W640=CN$4,MAX(CN$1:CN639)+1,"")</f>
        <v/>
      </c>
      <c r="CO640" s="6" t="str">
        <f>IF($W640=CO$4,MAX(CO$1:CO639)+1,"")</f>
        <v/>
      </c>
      <c r="CP640" s="6" t="str">
        <f>IF($W640=CP$4,MAX(CP$1:CP639)+1,"")</f>
        <v/>
      </c>
      <c r="CQ640" s="6" t="str">
        <f>IF($W640=CQ$4,MAX(CQ$1:CQ639)+1,"")</f>
        <v/>
      </c>
      <c r="CR640" s="6" t="str">
        <f>IF($W640=CR$4,MAX(CR$1:CR639)+1,"")</f>
        <v/>
      </c>
      <c r="CS640" s="6" t="str">
        <f>IF($W640=CS$4,MAX(CS$1:CS639)+1,"")</f>
        <v/>
      </c>
      <c r="CT640" s="5">
        <f t="shared" si="140"/>
        <v>5</v>
      </c>
      <c r="CU640" s="6" t="str">
        <f t="shared" si="141"/>
        <v>1709901748200</v>
      </c>
      <c r="CV640" s="5" t="str">
        <f t="shared" si="142"/>
        <v>นางสาว</v>
      </c>
      <c r="CW640" s="5" t="str" cm="1">
        <f t="array" ref="CW640">RIGHT(F640,MIN(LEN(SUBSTITUTE(F640,รายชื่อนักเรียนแยกห้อง!$AD$5:$AD$8,""))))</f>
        <v>ทัสดา</v>
      </c>
      <c r="CX640" s="6" t="str">
        <f t="shared" si="143"/>
        <v/>
      </c>
      <c r="CY640" s="6">
        <f t="shared" si="144"/>
        <v>0</v>
      </c>
      <c r="CZ640" s="5" t="str">
        <f t="shared" si="145"/>
        <v>มัธยมศึกษาปีที่ 5/2-</v>
      </c>
      <c r="DA640" s="5" t="str">
        <f t="shared" si="146"/>
        <v>มัธยมศึกษาปีที่ 5/2-0</v>
      </c>
      <c r="DB640" s="5" t="s">
        <v>2939</v>
      </c>
      <c r="DC640" s="6" t="str">
        <f>IF(DB640="วิทย์-คณิต (เตรียมวิศวะ)",MAX($DC$1:DC639)+1,"")</f>
        <v/>
      </c>
      <c r="DD640" s="6" t="str">
        <f>IF(DB640="วิทย์-คณิต (วิทยาศาสตร์สุขภาพ)",MAX($DD$1:DD639)+1,"")</f>
        <v/>
      </c>
      <c r="DE640" s="6">
        <f>IF(DB640="ศิลป์การจัดการธุรกิจการค้าสมัยใหม่",MAX($DE$1:DE639)+1,"")</f>
        <v>63</v>
      </c>
      <c r="DF640" s="6" t="str">
        <f>IF(DB640="ศิลป์ภาษาจีนเพื่อธุรกิจ 4.0",MAX($DF$1:DF639)+1,"")</f>
        <v/>
      </c>
      <c r="DG640" s="6" t="str">
        <f>IF(DB640="ศิลป์ภาษาอังกฤษเพื่อการสื่อสารธุรกิจ",MAX($DG$1:DG639)+1,"")</f>
        <v/>
      </c>
      <c r="DH640" s="6" t="str">
        <f>IF(DB640="นวัตกรรมการจัดการเกษตร",MAX($DH$1:DH639)+1,"")</f>
        <v/>
      </c>
      <c r="DI640" s="5">
        <f t="shared" si="147"/>
        <v>63</v>
      </c>
      <c r="DJ640" s="5" t="str">
        <f t="shared" si="148"/>
        <v>มัธยมศึกษาปีที่ 5/2-16</v>
      </c>
      <c r="DK640" s="5" t="str">
        <f t="shared" si="149"/>
        <v>ศิลป์การจัดการธุรกิจการค้าสมัยใหม่-63</v>
      </c>
      <c r="DL640" s="5" t="str">
        <f t="shared" si="150"/>
        <v>มัธยมศึกษาปีที่ 5</v>
      </c>
    </row>
    <row r="641" spans="1:116">
      <c r="A641" s="5" t="str">
        <f t="shared" si="151"/>
        <v>มัธยมศึกษาปีที่ 5/2-17</v>
      </c>
      <c r="B641" s="5" t="str">
        <f t="shared" si="137"/>
        <v>ช68502-9</v>
      </c>
      <c r="C641" s="5" t="str">
        <f t="shared" si="138"/>
        <v>ศิลป์การจัดการธุรกิจการค้าสมัยใหม่-64</v>
      </c>
      <c r="D641" s="8">
        <v>17</v>
      </c>
      <c r="E641" s="9" t="s">
        <v>1452</v>
      </c>
      <c r="F641" s="3" t="s">
        <v>1453</v>
      </c>
      <c r="G641" s="3" t="s">
        <v>1454</v>
      </c>
      <c r="H641" s="11">
        <v>1</v>
      </c>
      <c r="I641" s="11">
        <v>7</v>
      </c>
      <c r="J641" s="11">
        <v>0</v>
      </c>
      <c r="K641" s="11">
        <v>9</v>
      </c>
      <c r="L641" s="11">
        <v>9</v>
      </c>
      <c r="M641" s="11">
        <v>0</v>
      </c>
      <c r="N641" s="11">
        <v>1</v>
      </c>
      <c r="O641" s="11">
        <v>7</v>
      </c>
      <c r="P641" s="11">
        <v>5</v>
      </c>
      <c r="Q641" s="11">
        <v>0</v>
      </c>
      <c r="R641" s="11">
        <v>6</v>
      </c>
      <c r="S641" s="11">
        <v>5</v>
      </c>
      <c r="T641" s="11">
        <v>4</v>
      </c>
      <c r="U641" s="11" t="s">
        <v>423</v>
      </c>
      <c r="W641" s="6" t="str">
        <f>IF(X641="","",IF(X641=รายชื่อชมรม!$B$43,รายชื่อชมรม!$A$43,IF(X641=รายชื่อชมรม!$B$44,รายชื่อชมรม!$A$44,IF(X641=รายชื่อชมรม!$B$45,รายชื่อชมรม!$A$45,IF(X641=รายชื่อชมรม!$B$46,รายชื่อชมรม!$A$46,IF(X641=รายชื่อชมรม!$B$47,รายชื่อชมรม!$A$47,IF(X641=รายชื่อชมรม!$B$48,รายชื่อชมรม!$A$48,IF(X641=รายชื่อชมรม!$B$49,รายชื่อชมรม!$A$49,IF(X641=รายชื่อชมรม!$B$50,รายชื่อชมรม!$A$50,IF(X641=รายชื่อชมรม!$B$51,รายชื่อชมรม!$A$51,IF(X641=รายชื่อชมรม!$B$52,รายชื่อชมรม!$A$52,"-")))))))))))</f>
        <v>ช68502</v>
      </c>
      <c r="X641" s="6" t="s">
        <v>1398</v>
      </c>
      <c r="Y641" s="6" t="str">
        <f>IF(W641=0,"",IF(W641="-","",IF(W641="","",VLOOKUP(W641,รายชื่อชมรม!$A$3:$F$83,3,FALSE))))</f>
        <v>นายณฤริท  วิชรัจจ์</v>
      </c>
      <c r="Z641" s="6" t="str">
        <f>IF(Y641=$Z$4,MAX(Z$1:$Z640)+1,"")</f>
        <v/>
      </c>
      <c r="AA641" s="6" t="str">
        <f>IF($Y641=AA$4,MAX(AA$1:AA640)+1,"")</f>
        <v/>
      </c>
      <c r="AB641" s="6" t="str">
        <f>IF($Y641=AB$4,MAX(AB$1:AB640)+1,"")</f>
        <v/>
      </c>
      <c r="AC641" s="6" t="str">
        <f>IF($Y641=AC$4,MAX(AC$1:AC640)+1,"")</f>
        <v/>
      </c>
      <c r="AD641" s="6" t="str">
        <f>IF($Y641=AD$4,MAX(AD$1:AD640)+1,"")</f>
        <v/>
      </c>
      <c r="AE641" s="6" t="str">
        <f>IF($Y641=AE$4,MAX(AE$1:AE640)+1,"")</f>
        <v/>
      </c>
      <c r="AF641" s="6" t="str">
        <f>IF($Y641=AF$4,MAX(AF$1:AF640)+1,"")</f>
        <v/>
      </c>
      <c r="AG641" s="6" t="str">
        <f>IF($Y641=AG$4,MAX(AG$1:AG640)+1,"")</f>
        <v/>
      </c>
      <c r="AH641" s="6" t="str">
        <f>IF($Y641=AH$4,MAX(AH$1:AH640)+1,"")</f>
        <v/>
      </c>
      <c r="AI641" s="5">
        <f t="shared" si="139"/>
        <v>0</v>
      </c>
      <c r="AK641" s="6" t="str">
        <f>IF($W641=AK$4,MAX(AK$1:AK640)+1,"")</f>
        <v/>
      </c>
      <c r="AL641" s="6" t="str">
        <f>IF($W641=AL$4,MAX(AL$1:AL640)+1,"")</f>
        <v/>
      </c>
      <c r="AM641" s="6" t="str">
        <f>IF($W641=AM$4,MAX(AM$1:AM640)+1,"")</f>
        <v/>
      </c>
      <c r="AN641" s="6" t="str">
        <f>IF($W641=AN$4,MAX(AN$1:AN640)+1,"")</f>
        <v/>
      </c>
      <c r="AO641" s="6" t="str">
        <f>IF($W641=AO$4,MAX(AO$1:AO640)+1,"")</f>
        <v/>
      </c>
      <c r="AP641" s="6" t="str">
        <f>IF($W641=AP$4,MAX(AP$1:AP640)+1,"")</f>
        <v/>
      </c>
      <c r="AQ641" s="6" t="str">
        <f>IF($W641=AQ$4,MAX(AQ$1:AQ640)+1,"")</f>
        <v/>
      </c>
      <c r="AR641" s="6" t="str">
        <f>IF($W641=AR$4,MAX(AR$1:AR640)+1,"")</f>
        <v/>
      </c>
      <c r="AS641" s="6" t="str">
        <f>IF($W641=AS$4,MAX(AS$1:AS640)+1,"")</f>
        <v/>
      </c>
      <c r="AT641" s="6" t="str">
        <f>IF($W641=AT$4,MAX(AT$1:AT640)+1,"")</f>
        <v/>
      </c>
      <c r="AU641" s="6" t="str">
        <f>IF($W641=AU$4,MAX(AU$1:AU640)+1,"")</f>
        <v/>
      </c>
      <c r="AV641" s="6" t="str">
        <f>IF($W641=AV$4,MAX(AV$1:AV640)+1,"")</f>
        <v/>
      </c>
      <c r="AW641" s="6" t="str">
        <f>IF($W641=AW$4,MAX(AW$1:AW640)+1,"")</f>
        <v/>
      </c>
      <c r="AX641" s="6" t="str">
        <f>IF($W641=AX$4,MAX(AX$1:AX640)+1,"")</f>
        <v/>
      </c>
      <c r="AY641" s="6" t="str">
        <f>IF($W641=AY$4,MAX(AY$1:AY640)+1,"")</f>
        <v/>
      </c>
      <c r="AZ641" s="6" t="str">
        <f>IF($W641=AZ$4,MAX(AZ$1:AZ640)+1,"")</f>
        <v/>
      </c>
      <c r="BA641" s="6" t="str">
        <f>IF($W641=BA$4,MAX(BA$1:BA640)+1,"")</f>
        <v/>
      </c>
      <c r="BB641" s="6" t="str">
        <f>IF($W641=BB$4,MAX(BB$1:BB640)+1,"")</f>
        <v/>
      </c>
      <c r="BC641" s="6" t="str">
        <f>IF($W641=BC$4,MAX(BC$1:BC640)+1,"")</f>
        <v/>
      </c>
      <c r="BD641" s="6" t="str">
        <f>IF($W641=BD$4,MAX(BD$1:BD640)+1,"")</f>
        <v/>
      </c>
      <c r="BE641" s="6" t="str">
        <f>IF($W641=BE$4,MAX(BE$1:BE640)+1,"")</f>
        <v/>
      </c>
      <c r="BF641" s="6" t="str">
        <f>IF($W641=BF$4,MAX(BF$1:BF640)+1,"")</f>
        <v/>
      </c>
      <c r="BG641" s="6" t="str">
        <f>IF($W641=BG$4,MAX(BG$1:BG640)+1,"")</f>
        <v/>
      </c>
      <c r="BH641" s="6" t="str">
        <f>IF($W641=BH$4,MAX(BH$1:BH640)+1,"")</f>
        <v/>
      </c>
      <c r="BI641" s="6" t="str">
        <f>IF($W641=BI$4,MAX(BI$1:BI640)+1,"")</f>
        <v/>
      </c>
      <c r="BJ641" s="6" t="str">
        <f>IF($W641=BJ$4,MAX(BJ$1:BJ640)+1,"")</f>
        <v/>
      </c>
      <c r="BK641" s="6" t="str">
        <f>IF($W641=BK$4,MAX(BK$1:BK640)+1,"")</f>
        <v/>
      </c>
      <c r="BL641" s="6" t="str">
        <f>IF($W641=BL$4,MAX(BL$1:BL640)+1,"")</f>
        <v/>
      </c>
      <c r="BM641" s="6" t="str">
        <f>IF($W641=BM$4,MAX(BM$1:BM640)+1,"")</f>
        <v/>
      </c>
      <c r="BN641" s="6" t="str">
        <f>IF($W641=BN$4,MAX(BN$1:BN640)+1,"")</f>
        <v/>
      </c>
      <c r="BO641" s="6" t="str">
        <f>IF($W641=BO$4,MAX(BO$1:BO640)+1,"")</f>
        <v/>
      </c>
      <c r="BP641" s="6" t="str">
        <f>IF($W641=BP$4,MAX(BP$1:BP640)+1,"")</f>
        <v/>
      </c>
      <c r="BQ641" s="6" t="str">
        <f>IF($W641=BQ$4,MAX(BQ$1:BQ640)+1,"")</f>
        <v/>
      </c>
      <c r="BR641" s="6" t="str">
        <f>IF($W641=BR$4,MAX(BR$1:BR640)+1,"")</f>
        <v/>
      </c>
      <c r="BS641" s="6" t="str">
        <f>IF($W641=BS$4,MAX(BS$1:BS640)+1,"")</f>
        <v/>
      </c>
      <c r="BT641" s="6" t="str">
        <f>IF($W641=BT$4,MAX(BT$1:BT640)+1,"")</f>
        <v/>
      </c>
      <c r="BU641" s="6" t="str">
        <f>IF($W641=BU$4,MAX(BU$1:BU640)+1,"")</f>
        <v/>
      </c>
      <c r="BV641" s="6" t="str">
        <f>IF($W641=BV$4,MAX(BV$1:BV640)+1,"")</f>
        <v/>
      </c>
      <c r="BW641" s="6" t="str">
        <f>IF($W641=BW$4,MAX(BW$1:BW640)+1,"")</f>
        <v/>
      </c>
      <c r="BX641" s="6" t="str">
        <f>IF($W641=BX$4,MAX(BX$1:BX640)+1,"")</f>
        <v/>
      </c>
      <c r="BY641" s="6" t="str">
        <f>IF($W641=BY$4,MAX(BY$1:BY640)+1,"")</f>
        <v/>
      </c>
      <c r="BZ641" s="6" t="str">
        <f>IF($W641=BZ$4,MAX(BZ$1:BZ640)+1,"")</f>
        <v/>
      </c>
      <c r="CA641" s="6">
        <f>IF($W641=CA$4,MAX(CA$1:CA640)+1,"")</f>
        <v>9</v>
      </c>
      <c r="CB641" s="6" t="str">
        <f>IF($W641=CB$4,MAX(CB$1:CB640)+1,"")</f>
        <v/>
      </c>
      <c r="CC641" s="6" t="str">
        <f>IF($W641=CC$4,MAX(CC$1:CC640)+1,"")</f>
        <v/>
      </c>
      <c r="CD641" s="6" t="str">
        <f>IF($W641=CD$4,MAX(CD$1:CD640)+1,"")</f>
        <v/>
      </c>
      <c r="CE641" s="6" t="str">
        <f>IF($W641=CE$4,MAX(CE$1:CE640)+1,"")</f>
        <v/>
      </c>
      <c r="CF641" s="6" t="str">
        <f>IF($W641=CF$4,MAX(CF$1:CF640)+1,"")</f>
        <v/>
      </c>
      <c r="CG641" s="6" t="str">
        <f>IF($W641=CG$4,MAX(CG$1:CG640)+1,"")</f>
        <v/>
      </c>
      <c r="CH641" s="6" t="str">
        <f>IF($W641=CH$4,MAX(CH$1:CH640)+1,"")</f>
        <v/>
      </c>
      <c r="CI641" s="6" t="str">
        <f>IF($W641=CI$4,MAX(CI$1:CI640)+1,"")</f>
        <v/>
      </c>
      <c r="CJ641" s="6" t="str">
        <f>IF($W641=CJ$4,MAX(CJ$1:CJ640)+1,"")</f>
        <v/>
      </c>
      <c r="CK641" s="6" t="str">
        <f>IF($W641=CK$4,MAX(CK$1:CK640)+1,"")</f>
        <v/>
      </c>
      <c r="CL641" s="6" t="str">
        <f>IF($W641=CL$4,MAX(CL$1:CL640)+1,"")</f>
        <v/>
      </c>
      <c r="CM641" s="6" t="str">
        <f>IF($W641=CM$4,MAX(CM$1:CM640)+1,"")</f>
        <v/>
      </c>
      <c r="CN641" s="6" t="str">
        <f>IF($W641=CN$4,MAX(CN$1:CN640)+1,"")</f>
        <v/>
      </c>
      <c r="CO641" s="6" t="str">
        <f>IF($W641=CO$4,MAX(CO$1:CO640)+1,"")</f>
        <v/>
      </c>
      <c r="CP641" s="6" t="str">
        <f>IF($W641=CP$4,MAX(CP$1:CP640)+1,"")</f>
        <v/>
      </c>
      <c r="CQ641" s="6" t="str">
        <f>IF($W641=CQ$4,MAX(CQ$1:CQ640)+1,"")</f>
        <v/>
      </c>
      <c r="CR641" s="6" t="str">
        <f>IF($W641=CR$4,MAX(CR$1:CR640)+1,"")</f>
        <v/>
      </c>
      <c r="CS641" s="6" t="str">
        <f>IF($W641=CS$4,MAX(CS$1:CS640)+1,"")</f>
        <v/>
      </c>
      <c r="CT641" s="5">
        <f t="shared" si="140"/>
        <v>9</v>
      </c>
      <c r="CU641" s="6" t="str">
        <f t="shared" si="141"/>
        <v>1709901750654</v>
      </c>
      <c r="CV641" s="5" t="str">
        <f t="shared" si="142"/>
        <v>นางสาว</v>
      </c>
      <c r="CW641" s="5" t="str" cm="1">
        <f t="array" ref="CW641">RIGHT(F641,MIN(LEN(SUBSTITUTE(F641,รายชื่อนักเรียนแยกห้อง!$AD$5:$AD$8,""))))</f>
        <v>ภัสส์ณิชา</v>
      </c>
      <c r="CX641" s="6" t="str">
        <f t="shared" si="143"/>
        <v/>
      </c>
      <c r="CY641" s="6">
        <f t="shared" si="144"/>
        <v>0</v>
      </c>
      <c r="CZ641" s="5" t="str">
        <f t="shared" si="145"/>
        <v>มัธยมศึกษาปีที่ 5/2-</v>
      </c>
      <c r="DA641" s="5" t="str">
        <f t="shared" si="146"/>
        <v>มัธยมศึกษาปีที่ 5/2-0</v>
      </c>
      <c r="DB641" s="6" t="s">
        <v>2939</v>
      </c>
      <c r="DC641" s="6" t="str">
        <f>IF(DB641="วิทย์-คณิต (เตรียมวิศวะ)",MAX($DC$1:DC640)+1,"")</f>
        <v/>
      </c>
      <c r="DD641" s="6" t="str">
        <f>IF(DB641="วิทย์-คณิต (วิทยาศาสตร์สุขภาพ)",MAX($DD$1:DD640)+1,"")</f>
        <v/>
      </c>
      <c r="DE641" s="6">
        <f>IF(DB641="ศิลป์การจัดการธุรกิจการค้าสมัยใหม่",MAX($DE$1:DE640)+1,"")</f>
        <v>64</v>
      </c>
      <c r="DF641" s="6" t="str">
        <f>IF(DB641="ศิลป์ภาษาจีนเพื่อธุรกิจ 4.0",MAX($DF$1:DF640)+1,"")</f>
        <v/>
      </c>
      <c r="DG641" s="6" t="str">
        <f>IF(DB641="ศิลป์ภาษาอังกฤษเพื่อการสื่อสารธุรกิจ",MAX($DG$1:DG640)+1,"")</f>
        <v/>
      </c>
      <c r="DH641" s="6" t="str">
        <f>IF(DB641="นวัตกรรมการจัดการเกษตร",MAX($DH$1:DH640)+1,"")</f>
        <v/>
      </c>
      <c r="DI641" s="5">
        <f t="shared" si="147"/>
        <v>64</v>
      </c>
      <c r="DJ641" s="5" t="str">
        <f t="shared" si="148"/>
        <v>มัธยมศึกษาปีที่ 5/2-17</v>
      </c>
      <c r="DK641" s="5" t="str">
        <f t="shared" si="149"/>
        <v>ศิลป์การจัดการธุรกิจการค้าสมัยใหม่-64</v>
      </c>
      <c r="DL641" s="5" t="str">
        <f t="shared" si="150"/>
        <v>มัธยมศึกษาปีที่ 5</v>
      </c>
    </row>
    <row r="642" spans="1:116">
      <c r="A642" s="5" t="str">
        <f t="shared" si="151"/>
        <v>มัธยมศึกษาปีที่ 5/2-18</v>
      </c>
      <c r="B642" s="5" t="str">
        <f t="shared" si="137"/>
        <v>ช68506-9</v>
      </c>
      <c r="C642" s="5" t="str">
        <f t="shared" si="138"/>
        <v>ศิลป์การจัดการธุรกิจการค้าสมัยใหม่-65</v>
      </c>
      <c r="D642" s="8">
        <v>18</v>
      </c>
      <c r="E642" s="9" t="s">
        <v>2213</v>
      </c>
      <c r="F642" s="3" t="s">
        <v>2269</v>
      </c>
      <c r="G642" s="3" t="s">
        <v>2270</v>
      </c>
      <c r="H642" s="11">
        <v>1</v>
      </c>
      <c r="I642" s="11">
        <v>1</v>
      </c>
      <c r="J642" s="11">
        <v>0</v>
      </c>
      <c r="K642" s="11">
        <v>0</v>
      </c>
      <c r="L642" s="11">
        <v>2</v>
      </c>
      <c r="M642" s="11">
        <v>0</v>
      </c>
      <c r="N642" s="11">
        <v>1</v>
      </c>
      <c r="O642" s="11">
        <v>9</v>
      </c>
      <c r="P642" s="11">
        <v>3</v>
      </c>
      <c r="Q642" s="11">
        <v>8</v>
      </c>
      <c r="R642" s="11">
        <v>7</v>
      </c>
      <c r="S642" s="11">
        <v>3</v>
      </c>
      <c r="T642" s="11">
        <v>9</v>
      </c>
      <c r="U642" s="11" t="s">
        <v>423</v>
      </c>
      <c r="W642" s="6" t="str">
        <f>IF(X642="","",IF(X642=รายชื่อชมรม!$B$43,รายชื่อชมรม!$A$43,IF(X642=รายชื่อชมรม!$B$44,รายชื่อชมรม!$A$44,IF(X642=รายชื่อชมรม!$B$45,รายชื่อชมรม!$A$45,IF(X642=รายชื่อชมรม!$B$46,รายชื่อชมรม!$A$46,IF(X642=รายชื่อชมรม!$B$47,รายชื่อชมรม!$A$47,IF(X642=รายชื่อชมรม!$B$48,รายชื่อชมรม!$A$48,IF(X642=รายชื่อชมรม!$B$49,รายชื่อชมรม!$A$49,IF(X642=รายชื่อชมรม!$B$50,รายชื่อชมรม!$A$50,IF(X642=รายชื่อชมรม!$B$51,รายชื่อชมรม!$A$51,IF(X642=รายชื่อชมรม!$B$52,รายชื่อชมรม!$A$52,"-")))))))))))</f>
        <v>ช68506</v>
      </c>
      <c r="X642" s="6" t="s">
        <v>2331</v>
      </c>
      <c r="Y642" s="6" t="str">
        <f>IF(W642=0,"",IF(W642="-","",IF(W642="","",VLOOKUP(W642,รายชื่อชมรม!$A$3:$F$83,3,FALSE))))</f>
        <v>นายณัฐกฤตา  โต้เคีย</v>
      </c>
      <c r="Z642" s="6" t="str">
        <f>IF(Y642=$Z$4,MAX(Z$1:$Z641)+1,"")</f>
        <v/>
      </c>
      <c r="AA642" s="6" t="str">
        <f>IF($Y642=AA$4,MAX(AA$1:AA641)+1,"")</f>
        <v/>
      </c>
      <c r="AB642" s="6" t="str">
        <f>IF($Y642=AB$4,MAX(AB$1:AB641)+1,"")</f>
        <v/>
      </c>
      <c r="AC642" s="6" t="str">
        <f>IF($Y642=AC$4,MAX(AC$1:AC641)+1,"")</f>
        <v/>
      </c>
      <c r="AD642" s="6" t="str">
        <f>IF($Y642=AD$4,MAX(AD$1:AD641)+1,"")</f>
        <v/>
      </c>
      <c r="AE642" s="6" t="str">
        <f>IF($Y642=AE$4,MAX(AE$1:AE641)+1,"")</f>
        <v/>
      </c>
      <c r="AF642" s="6" t="str">
        <f>IF($Y642=AF$4,MAX(AF$1:AF641)+1,"")</f>
        <v/>
      </c>
      <c r="AG642" s="6" t="str">
        <f>IF($Y642=AG$4,MAX(AG$1:AG641)+1,"")</f>
        <v/>
      </c>
      <c r="AH642" s="6" t="str">
        <f>IF($Y642=AH$4,MAX(AH$1:AH641)+1,"")</f>
        <v/>
      </c>
      <c r="AI642" s="5">
        <f t="shared" si="139"/>
        <v>0</v>
      </c>
      <c r="AK642" s="6" t="str">
        <f>IF($W642=AK$4,MAX(AK$1:AK641)+1,"")</f>
        <v/>
      </c>
      <c r="AL642" s="6" t="str">
        <f>IF($W642=AL$4,MAX(AL$1:AL641)+1,"")</f>
        <v/>
      </c>
      <c r="AM642" s="6" t="str">
        <f>IF($W642=AM$4,MAX(AM$1:AM641)+1,"")</f>
        <v/>
      </c>
      <c r="AN642" s="6" t="str">
        <f>IF($W642=AN$4,MAX(AN$1:AN641)+1,"")</f>
        <v/>
      </c>
      <c r="AO642" s="6" t="str">
        <f>IF($W642=AO$4,MAX(AO$1:AO641)+1,"")</f>
        <v/>
      </c>
      <c r="AP642" s="6" t="str">
        <f>IF($W642=AP$4,MAX(AP$1:AP641)+1,"")</f>
        <v/>
      </c>
      <c r="AQ642" s="6" t="str">
        <f>IF($W642=AQ$4,MAX(AQ$1:AQ641)+1,"")</f>
        <v/>
      </c>
      <c r="AR642" s="6" t="str">
        <f>IF($W642=AR$4,MAX(AR$1:AR641)+1,"")</f>
        <v/>
      </c>
      <c r="AS642" s="6" t="str">
        <f>IF($W642=AS$4,MAX(AS$1:AS641)+1,"")</f>
        <v/>
      </c>
      <c r="AT642" s="6" t="str">
        <f>IF($W642=AT$4,MAX(AT$1:AT641)+1,"")</f>
        <v/>
      </c>
      <c r="AU642" s="6" t="str">
        <f>IF($W642=AU$4,MAX(AU$1:AU641)+1,"")</f>
        <v/>
      </c>
      <c r="AV642" s="6" t="str">
        <f>IF($W642=AV$4,MAX(AV$1:AV641)+1,"")</f>
        <v/>
      </c>
      <c r="AW642" s="6" t="str">
        <f>IF($W642=AW$4,MAX(AW$1:AW641)+1,"")</f>
        <v/>
      </c>
      <c r="AX642" s="6" t="str">
        <f>IF($W642=AX$4,MAX(AX$1:AX641)+1,"")</f>
        <v/>
      </c>
      <c r="AY642" s="6" t="str">
        <f>IF($W642=AY$4,MAX(AY$1:AY641)+1,"")</f>
        <v/>
      </c>
      <c r="AZ642" s="6" t="str">
        <f>IF($W642=AZ$4,MAX(AZ$1:AZ641)+1,"")</f>
        <v/>
      </c>
      <c r="BA642" s="6" t="str">
        <f>IF($W642=BA$4,MAX(BA$1:BA641)+1,"")</f>
        <v/>
      </c>
      <c r="BB642" s="6" t="str">
        <f>IF($W642=BB$4,MAX(BB$1:BB641)+1,"")</f>
        <v/>
      </c>
      <c r="BC642" s="6" t="str">
        <f>IF($W642=BC$4,MAX(BC$1:BC641)+1,"")</f>
        <v/>
      </c>
      <c r="BD642" s="6" t="str">
        <f>IF($W642=BD$4,MAX(BD$1:BD641)+1,"")</f>
        <v/>
      </c>
      <c r="BE642" s="6" t="str">
        <f>IF($W642=BE$4,MAX(BE$1:BE641)+1,"")</f>
        <v/>
      </c>
      <c r="BF642" s="6" t="str">
        <f>IF($W642=BF$4,MAX(BF$1:BF641)+1,"")</f>
        <v/>
      </c>
      <c r="BG642" s="6" t="str">
        <f>IF($W642=BG$4,MAX(BG$1:BG641)+1,"")</f>
        <v/>
      </c>
      <c r="BH642" s="6" t="str">
        <f>IF($W642=BH$4,MAX(BH$1:BH641)+1,"")</f>
        <v/>
      </c>
      <c r="BI642" s="6" t="str">
        <f>IF($W642=BI$4,MAX(BI$1:BI641)+1,"")</f>
        <v/>
      </c>
      <c r="BJ642" s="6" t="str">
        <f>IF($W642=BJ$4,MAX(BJ$1:BJ641)+1,"")</f>
        <v/>
      </c>
      <c r="BK642" s="6" t="str">
        <f>IF($W642=BK$4,MAX(BK$1:BK641)+1,"")</f>
        <v/>
      </c>
      <c r="BL642" s="6" t="str">
        <f>IF($W642=BL$4,MAX(BL$1:BL641)+1,"")</f>
        <v/>
      </c>
      <c r="BM642" s="6" t="str">
        <f>IF($W642=BM$4,MAX(BM$1:BM641)+1,"")</f>
        <v/>
      </c>
      <c r="BN642" s="6" t="str">
        <f>IF($W642=BN$4,MAX(BN$1:BN641)+1,"")</f>
        <v/>
      </c>
      <c r="BO642" s="6" t="str">
        <f>IF($W642=BO$4,MAX(BO$1:BO641)+1,"")</f>
        <v/>
      </c>
      <c r="BP642" s="6" t="str">
        <f>IF($W642=BP$4,MAX(BP$1:BP641)+1,"")</f>
        <v/>
      </c>
      <c r="BQ642" s="6" t="str">
        <f>IF($W642=BQ$4,MAX(BQ$1:BQ641)+1,"")</f>
        <v/>
      </c>
      <c r="BR642" s="6" t="str">
        <f>IF($W642=BR$4,MAX(BR$1:BR641)+1,"")</f>
        <v/>
      </c>
      <c r="BS642" s="6" t="str">
        <f>IF($W642=BS$4,MAX(BS$1:BS641)+1,"")</f>
        <v/>
      </c>
      <c r="BT642" s="6" t="str">
        <f>IF($W642=BT$4,MAX(BT$1:BT641)+1,"")</f>
        <v/>
      </c>
      <c r="BU642" s="6" t="str">
        <f>IF($W642=BU$4,MAX(BU$1:BU641)+1,"")</f>
        <v/>
      </c>
      <c r="BV642" s="6" t="str">
        <f>IF($W642=BV$4,MAX(BV$1:BV641)+1,"")</f>
        <v/>
      </c>
      <c r="BW642" s="6" t="str">
        <f>IF($W642=BW$4,MAX(BW$1:BW641)+1,"")</f>
        <v/>
      </c>
      <c r="BX642" s="6" t="str">
        <f>IF($W642=BX$4,MAX(BX$1:BX641)+1,"")</f>
        <v/>
      </c>
      <c r="BY642" s="6" t="str">
        <f>IF($W642=BY$4,MAX(BY$1:BY641)+1,"")</f>
        <v/>
      </c>
      <c r="BZ642" s="6" t="str">
        <f>IF($W642=BZ$4,MAX(BZ$1:BZ641)+1,"")</f>
        <v/>
      </c>
      <c r="CA642" s="6" t="str">
        <f>IF($W642=CA$4,MAX(CA$1:CA641)+1,"")</f>
        <v/>
      </c>
      <c r="CB642" s="6" t="str">
        <f>IF($W642=CB$4,MAX(CB$1:CB641)+1,"")</f>
        <v/>
      </c>
      <c r="CC642" s="6" t="str">
        <f>IF($W642=CC$4,MAX(CC$1:CC641)+1,"")</f>
        <v/>
      </c>
      <c r="CD642" s="6" t="str">
        <f>IF($W642=CD$4,MAX(CD$1:CD641)+1,"")</f>
        <v/>
      </c>
      <c r="CE642" s="6">
        <f>IF($W642=CE$4,MAX(CE$1:CE641)+1,"")</f>
        <v>9</v>
      </c>
      <c r="CF642" s="6" t="str">
        <f>IF($W642=CF$4,MAX(CF$1:CF641)+1,"")</f>
        <v/>
      </c>
      <c r="CG642" s="6" t="str">
        <f>IF($W642=CG$4,MAX(CG$1:CG641)+1,"")</f>
        <v/>
      </c>
      <c r="CH642" s="6" t="str">
        <f>IF($W642=CH$4,MAX(CH$1:CH641)+1,"")</f>
        <v/>
      </c>
      <c r="CI642" s="6" t="str">
        <f>IF($W642=CI$4,MAX(CI$1:CI641)+1,"")</f>
        <v/>
      </c>
      <c r="CJ642" s="6" t="str">
        <f>IF($W642=CJ$4,MAX(CJ$1:CJ641)+1,"")</f>
        <v/>
      </c>
      <c r="CK642" s="6" t="str">
        <f>IF($W642=CK$4,MAX(CK$1:CK641)+1,"")</f>
        <v/>
      </c>
      <c r="CL642" s="6" t="str">
        <f>IF($W642=CL$4,MAX(CL$1:CL641)+1,"")</f>
        <v/>
      </c>
      <c r="CM642" s="6" t="str">
        <f>IF($W642=CM$4,MAX(CM$1:CM641)+1,"")</f>
        <v/>
      </c>
      <c r="CN642" s="6" t="str">
        <f>IF($W642=CN$4,MAX(CN$1:CN641)+1,"")</f>
        <v/>
      </c>
      <c r="CO642" s="6" t="str">
        <f>IF($W642=CO$4,MAX(CO$1:CO641)+1,"")</f>
        <v/>
      </c>
      <c r="CP642" s="6" t="str">
        <f>IF($W642=CP$4,MAX(CP$1:CP641)+1,"")</f>
        <v/>
      </c>
      <c r="CQ642" s="6" t="str">
        <f>IF($W642=CQ$4,MAX(CQ$1:CQ641)+1,"")</f>
        <v/>
      </c>
      <c r="CR642" s="6" t="str">
        <f>IF($W642=CR$4,MAX(CR$1:CR641)+1,"")</f>
        <v/>
      </c>
      <c r="CS642" s="6" t="str">
        <f>IF($W642=CS$4,MAX(CS$1:CS641)+1,"")</f>
        <v/>
      </c>
      <c r="CT642" s="5">
        <f t="shared" si="140"/>
        <v>9</v>
      </c>
      <c r="CU642" s="6" t="str">
        <f t="shared" si="141"/>
        <v>1100201938739</v>
      </c>
      <c r="CV642" s="5" t="str">
        <f t="shared" si="142"/>
        <v>นางสาว</v>
      </c>
      <c r="CW642" s="5" t="str" cm="1">
        <f t="array" ref="CW642">RIGHT(F642,MIN(LEN(SUBSTITUTE(F642,รายชื่อนักเรียนแยกห้อง!$AD$5:$AD$8,""))))</f>
        <v>นิมมิตา</v>
      </c>
      <c r="CX642" s="6" t="str">
        <f t="shared" si="143"/>
        <v/>
      </c>
      <c r="CY642" s="6">
        <f t="shared" si="144"/>
        <v>0</v>
      </c>
      <c r="CZ642" s="5" t="str">
        <f t="shared" si="145"/>
        <v>มัธยมศึกษาปีที่ 5/2-</v>
      </c>
      <c r="DA642" s="5" t="str">
        <f t="shared" si="146"/>
        <v>มัธยมศึกษาปีที่ 5/2-0</v>
      </c>
      <c r="DB642" s="6" t="s">
        <v>2939</v>
      </c>
      <c r="DC642" s="6" t="str">
        <f>IF(DB642="วิทย์-คณิต (เตรียมวิศวะ)",MAX($DC$1:DC641)+1,"")</f>
        <v/>
      </c>
      <c r="DD642" s="6" t="str">
        <f>IF(DB642="วิทย์-คณิต (วิทยาศาสตร์สุขภาพ)",MAX($DD$1:DD641)+1,"")</f>
        <v/>
      </c>
      <c r="DE642" s="6">
        <f>IF(DB642="ศิลป์การจัดการธุรกิจการค้าสมัยใหม่",MAX($DE$1:DE641)+1,"")</f>
        <v>65</v>
      </c>
      <c r="DF642" s="6" t="str">
        <f>IF(DB642="ศิลป์ภาษาจีนเพื่อธุรกิจ 4.0",MAX($DF$1:DF641)+1,"")</f>
        <v/>
      </c>
      <c r="DG642" s="6" t="str">
        <f>IF(DB642="ศิลป์ภาษาอังกฤษเพื่อการสื่อสารธุรกิจ",MAX($DG$1:DG641)+1,"")</f>
        <v/>
      </c>
      <c r="DH642" s="6" t="str">
        <f>IF(DB642="นวัตกรรมการจัดการเกษตร",MAX($DH$1:DH641)+1,"")</f>
        <v/>
      </c>
      <c r="DI642" s="5">
        <f t="shared" si="147"/>
        <v>65</v>
      </c>
      <c r="DJ642" s="5" t="str">
        <f t="shared" si="148"/>
        <v>มัธยมศึกษาปีที่ 5/2-18</v>
      </c>
      <c r="DK642" s="5" t="str">
        <f t="shared" si="149"/>
        <v>ศิลป์การจัดการธุรกิจการค้าสมัยใหม่-65</v>
      </c>
      <c r="DL642" s="5" t="str">
        <f t="shared" si="150"/>
        <v>มัธยมศึกษาปีที่ 5</v>
      </c>
    </row>
    <row r="643" spans="1:116">
      <c r="A643" s="5" t="str">
        <f t="shared" si="151"/>
        <v>มัธยมศึกษาปีที่ 5/2-19</v>
      </c>
      <c r="B643" s="5" t="str">
        <f t="shared" si="137"/>
        <v>ช68503-4</v>
      </c>
      <c r="C643" s="5" t="str">
        <f t="shared" si="138"/>
        <v>ศิลป์การจัดการธุรกิจการค้าสมัยใหม่-66</v>
      </c>
      <c r="D643" s="8">
        <v>19</v>
      </c>
      <c r="E643" s="9" t="s">
        <v>2231</v>
      </c>
      <c r="F643" s="3" t="s">
        <v>2277</v>
      </c>
      <c r="G643" s="3" t="s">
        <v>2278</v>
      </c>
      <c r="H643" s="11">
        <v>1</v>
      </c>
      <c r="I643" s="11">
        <v>7</v>
      </c>
      <c r="J643" s="11">
        <v>0</v>
      </c>
      <c r="K643" s="11">
        <v>9</v>
      </c>
      <c r="L643" s="11">
        <v>9</v>
      </c>
      <c r="M643" s="11">
        <v>0</v>
      </c>
      <c r="N643" s="11">
        <v>1</v>
      </c>
      <c r="O643" s="11">
        <v>7</v>
      </c>
      <c r="P643" s="11">
        <v>5</v>
      </c>
      <c r="Q643" s="11">
        <v>3</v>
      </c>
      <c r="R643" s="11">
        <v>3</v>
      </c>
      <c r="S643" s="11">
        <v>9</v>
      </c>
      <c r="T643" s="11">
        <v>4</v>
      </c>
      <c r="U643" s="11" t="s">
        <v>423</v>
      </c>
      <c r="W643" s="6" t="str">
        <f>IF(X643="","",IF(X643=รายชื่อชมรม!$B$43,รายชื่อชมรม!$A$43,IF(X643=รายชื่อชมรม!$B$44,รายชื่อชมรม!$A$44,IF(X643=รายชื่อชมรม!$B$45,รายชื่อชมรม!$A$45,IF(X643=รายชื่อชมรม!$B$46,รายชื่อชมรม!$A$46,IF(X643=รายชื่อชมรม!$B$47,รายชื่อชมรม!$A$47,IF(X643=รายชื่อชมรม!$B$48,รายชื่อชมรม!$A$48,IF(X643=รายชื่อชมรม!$B$49,รายชื่อชมรม!$A$49,IF(X643=รายชื่อชมรม!$B$50,รายชื่อชมรม!$A$50,IF(X643=รายชื่อชมรม!$B$51,รายชื่อชมรม!$A$51,IF(X643=รายชื่อชมรม!$B$52,รายชื่อชมรม!$A$52,"-")))))))))))</f>
        <v>ช68503</v>
      </c>
      <c r="X643" s="6" t="s">
        <v>2315</v>
      </c>
      <c r="Y643" s="6" t="str">
        <f>IF(W643=0,"",IF(W643="-","",IF(W643="","",VLOOKUP(W643,รายชื่อชมรม!$A$3:$F$83,3,FALSE))))</f>
        <v>นายวสันต์  แสงรัตนกูล</v>
      </c>
      <c r="Z643" s="6" t="str">
        <f>IF(Y643=$Z$4,MAX(Z$1:$Z642)+1,"")</f>
        <v/>
      </c>
      <c r="AA643" s="6" t="str">
        <f>IF($Y643=AA$4,MAX(AA$1:AA642)+1,"")</f>
        <v/>
      </c>
      <c r="AB643" s="6" t="str">
        <f>IF($Y643=AB$4,MAX(AB$1:AB642)+1,"")</f>
        <v/>
      </c>
      <c r="AC643" s="6" t="str">
        <f>IF($Y643=AC$4,MAX(AC$1:AC642)+1,"")</f>
        <v/>
      </c>
      <c r="AD643" s="6" t="str">
        <f>IF($Y643=AD$4,MAX(AD$1:AD642)+1,"")</f>
        <v/>
      </c>
      <c r="AE643" s="6" t="str">
        <f>IF($Y643=AE$4,MAX(AE$1:AE642)+1,"")</f>
        <v/>
      </c>
      <c r="AF643" s="6" t="str">
        <f>IF($Y643=AF$4,MAX(AF$1:AF642)+1,"")</f>
        <v/>
      </c>
      <c r="AG643" s="6" t="str">
        <f>IF($Y643=AG$4,MAX(AG$1:AG642)+1,"")</f>
        <v/>
      </c>
      <c r="AH643" s="6" t="str">
        <f>IF($Y643=AH$4,MAX(AH$1:AH642)+1,"")</f>
        <v/>
      </c>
      <c r="AI643" s="5">
        <f t="shared" si="139"/>
        <v>0</v>
      </c>
      <c r="AK643" s="6" t="str">
        <f>IF($W643=AK$4,MAX(AK$1:AK642)+1,"")</f>
        <v/>
      </c>
      <c r="AL643" s="6" t="str">
        <f>IF($W643=AL$4,MAX(AL$1:AL642)+1,"")</f>
        <v/>
      </c>
      <c r="AM643" s="6" t="str">
        <f>IF($W643=AM$4,MAX(AM$1:AM642)+1,"")</f>
        <v/>
      </c>
      <c r="AN643" s="6" t="str">
        <f>IF($W643=AN$4,MAX(AN$1:AN642)+1,"")</f>
        <v/>
      </c>
      <c r="AO643" s="6" t="str">
        <f>IF($W643=AO$4,MAX(AO$1:AO642)+1,"")</f>
        <v/>
      </c>
      <c r="AP643" s="6" t="str">
        <f>IF($W643=AP$4,MAX(AP$1:AP642)+1,"")</f>
        <v/>
      </c>
      <c r="AQ643" s="6" t="str">
        <f>IF($W643=AQ$4,MAX(AQ$1:AQ642)+1,"")</f>
        <v/>
      </c>
      <c r="AR643" s="6" t="str">
        <f>IF($W643=AR$4,MAX(AR$1:AR642)+1,"")</f>
        <v/>
      </c>
      <c r="AS643" s="6" t="str">
        <f>IF($W643=AS$4,MAX(AS$1:AS642)+1,"")</f>
        <v/>
      </c>
      <c r="AT643" s="6" t="str">
        <f>IF($W643=AT$4,MAX(AT$1:AT642)+1,"")</f>
        <v/>
      </c>
      <c r="AU643" s="6" t="str">
        <f>IF($W643=AU$4,MAX(AU$1:AU642)+1,"")</f>
        <v/>
      </c>
      <c r="AV643" s="6" t="str">
        <f>IF($W643=AV$4,MAX(AV$1:AV642)+1,"")</f>
        <v/>
      </c>
      <c r="AW643" s="6" t="str">
        <f>IF($W643=AW$4,MAX(AW$1:AW642)+1,"")</f>
        <v/>
      </c>
      <c r="AX643" s="6" t="str">
        <f>IF($W643=AX$4,MAX(AX$1:AX642)+1,"")</f>
        <v/>
      </c>
      <c r="AY643" s="6" t="str">
        <f>IF($W643=AY$4,MAX(AY$1:AY642)+1,"")</f>
        <v/>
      </c>
      <c r="AZ643" s="6" t="str">
        <f>IF($W643=AZ$4,MAX(AZ$1:AZ642)+1,"")</f>
        <v/>
      </c>
      <c r="BA643" s="6" t="str">
        <f>IF($W643=BA$4,MAX(BA$1:BA642)+1,"")</f>
        <v/>
      </c>
      <c r="BB643" s="6" t="str">
        <f>IF($W643=BB$4,MAX(BB$1:BB642)+1,"")</f>
        <v/>
      </c>
      <c r="BC643" s="6" t="str">
        <f>IF($W643=BC$4,MAX(BC$1:BC642)+1,"")</f>
        <v/>
      </c>
      <c r="BD643" s="6" t="str">
        <f>IF($W643=BD$4,MAX(BD$1:BD642)+1,"")</f>
        <v/>
      </c>
      <c r="BE643" s="6" t="str">
        <f>IF($W643=BE$4,MAX(BE$1:BE642)+1,"")</f>
        <v/>
      </c>
      <c r="BF643" s="6" t="str">
        <f>IF($W643=BF$4,MAX(BF$1:BF642)+1,"")</f>
        <v/>
      </c>
      <c r="BG643" s="6" t="str">
        <f>IF($W643=BG$4,MAX(BG$1:BG642)+1,"")</f>
        <v/>
      </c>
      <c r="BH643" s="6" t="str">
        <f>IF($W643=BH$4,MAX(BH$1:BH642)+1,"")</f>
        <v/>
      </c>
      <c r="BI643" s="6" t="str">
        <f>IF($W643=BI$4,MAX(BI$1:BI642)+1,"")</f>
        <v/>
      </c>
      <c r="BJ643" s="6" t="str">
        <f>IF($W643=BJ$4,MAX(BJ$1:BJ642)+1,"")</f>
        <v/>
      </c>
      <c r="BK643" s="6" t="str">
        <f>IF($W643=BK$4,MAX(BK$1:BK642)+1,"")</f>
        <v/>
      </c>
      <c r="BL643" s="6" t="str">
        <f>IF($W643=BL$4,MAX(BL$1:BL642)+1,"")</f>
        <v/>
      </c>
      <c r="BM643" s="6" t="str">
        <f>IF($W643=BM$4,MAX(BM$1:BM642)+1,"")</f>
        <v/>
      </c>
      <c r="BN643" s="6" t="str">
        <f>IF($W643=BN$4,MAX(BN$1:BN642)+1,"")</f>
        <v/>
      </c>
      <c r="BO643" s="6" t="str">
        <f>IF($W643=BO$4,MAX(BO$1:BO642)+1,"")</f>
        <v/>
      </c>
      <c r="BP643" s="6" t="str">
        <f>IF($W643=BP$4,MAX(BP$1:BP642)+1,"")</f>
        <v/>
      </c>
      <c r="BQ643" s="6" t="str">
        <f>IF($W643=BQ$4,MAX(BQ$1:BQ642)+1,"")</f>
        <v/>
      </c>
      <c r="BR643" s="6" t="str">
        <f>IF($W643=BR$4,MAX(BR$1:BR642)+1,"")</f>
        <v/>
      </c>
      <c r="BS643" s="6" t="str">
        <f>IF($W643=BS$4,MAX(BS$1:BS642)+1,"")</f>
        <v/>
      </c>
      <c r="BT643" s="6" t="str">
        <f>IF($W643=BT$4,MAX(BT$1:BT642)+1,"")</f>
        <v/>
      </c>
      <c r="BU643" s="6" t="str">
        <f>IF($W643=BU$4,MAX(BU$1:BU642)+1,"")</f>
        <v/>
      </c>
      <c r="BV643" s="6" t="str">
        <f>IF($W643=BV$4,MAX(BV$1:BV642)+1,"")</f>
        <v/>
      </c>
      <c r="BW643" s="6" t="str">
        <f>IF($W643=BW$4,MAX(BW$1:BW642)+1,"")</f>
        <v/>
      </c>
      <c r="BX643" s="6" t="str">
        <f>IF($W643=BX$4,MAX(BX$1:BX642)+1,"")</f>
        <v/>
      </c>
      <c r="BY643" s="6" t="str">
        <f>IF($W643=BY$4,MAX(BY$1:BY642)+1,"")</f>
        <v/>
      </c>
      <c r="BZ643" s="6" t="str">
        <f>IF($W643=BZ$4,MAX(BZ$1:BZ642)+1,"")</f>
        <v/>
      </c>
      <c r="CA643" s="6" t="str">
        <f>IF($W643=CA$4,MAX(CA$1:CA642)+1,"")</f>
        <v/>
      </c>
      <c r="CB643" s="6">
        <f>IF($W643=CB$4,MAX(CB$1:CB642)+1,"")</f>
        <v>4</v>
      </c>
      <c r="CC643" s="6" t="str">
        <f>IF($W643=CC$4,MAX(CC$1:CC642)+1,"")</f>
        <v/>
      </c>
      <c r="CD643" s="6" t="str">
        <f>IF($W643=CD$4,MAX(CD$1:CD642)+1,"")</f>
        <v/>
      </c>
      <c r="CE643" s="6" t="str">
        <f>IF($W643=CE$4,MAX(CE$1:CE642)+1,"")</f>
        <v/>
      </c>
      <c r="CF643" s="6" t="str">
        <f>IF($W643=CF$4,MAX(CF$1:CF642)+1,"")</f>
        <v/>
      </c>
      <c r="CG643" s="6" t="str">
        <f>IF($W643=CG$4,MAX(CG$1:CG642)+1,"")</f>
        <v/>
      </c>
      <c r="CH643" s="6" t="str">
        <f>IF($W643=CH$4,MAX(CH$1:CH642)+1,"")</f>
        <v/>
      </c>
      <c r="CI643" s="6" t="str">
        <f>IF($W643=CI$4,MAX(CI$1:CI642)+1,"")</f>
        <v/>
      </c>
      <c r="CJ643" s="6" t="str">
        <f>IF($W643=CJ$4,MAX(CJ$1:CJ642)+1,"")</f>
        <v/>
      </c>
      <c r="CK643" s="6" t="str">
        <f>IF($W643=CK$4,MAX(CK$1:CK642)+1,"")</f>
        <v/>
      </c>
      <c r="CL643" s="6" t="str">
        <f>IF($W643=CL$4,MAX(CL$1:CL642)+1,"")</f>
        <v/>
      </c>
      <c r="CM643" s="6" t="str">
        <f>IF($W643=CM$4,MAX(CM$1:CM642)+1,"")</f>
        <v/>
      </c>
      <c r="CN643" s="6" t="str">
        <f>IF($W643=CN$4,MAX(CN$1:CN642)+1,"")</f>
        <v/>
      </c>
      <c r="CO643" s="6" t="str">
        <f>IF($W643=CO$4,MAX(CO$1:CO642)+1,"")</f>
        <v/>
      </c>
      <c r="CP643" s="6" t="str">
        <f>IF($W643=CP$4,MAX(CP$1:CP642)+1,"")</f>
        <v/>
      </c>
      <c r="CQ643" s="6" t="str">
        <f>IF($W643=CQ$4,MAX(CQ$1:CQ642)+1,"")</f>
        <v/>
      </c>
      <c r="CR643" s="6" t="str">
        <f>IF($W643=CR$4,MAX(CR$1:CR642)+1,"")</f>
        <v/>
      </c>
      <c r="CS643" s="6" t="str">
        <f>IF($W643=CS$4,MAX(CS$1:CS642)+1,"")</f>
        <v/>
      </c>
      <c r="CT643" s="5">
        <f t="shared" si="140"/>
        <v>4</v>
      </c>
      <c r="CU643" s="6" t="str">
        <f t="shared" si="141"/>
        <v>1709901753394</v>
      </c>
      <c r="CV643" s="5" t="str">
        <f t="shared" si="142"/>
        <v>นางสาว</v>
      </c>
      <c r="CW643" s="5" t="str" cm="1">
        <f t="array" ref="CW643">RIGHT(F643,MIN(LEN(SUBSTITUTE(F643,รายชื่อนักเรียนแยกห้อง!$AD$5:$AD$8,""))))</f>
        <v>ณัฐริกา</v>
      </c>
      <c r="CX643" s="6" t="str">
        <f t="shared" si="143"/>
        <v/>
      </c>
      <c r="CY643" s="6">
        <f t="shared" si="144"/>
        <v>0</v>
      </c>
      <c r="CZ643" s="5" t="str">
        <f t="shared" si="145"/>
        <v>มัธยมศึกษาปีที่ 5/2-</v>
      </c>
      <c r="DA643" s="5" t="str">
        <f t="shared" si="146"/>
        <v>มัธยมศึกษาปีที่ 5/2-0</v>
      </c>
      <c r="DB643" s="6" t="s">
        <v>2939</v>
      </c>
      <c r="DC643" s="6" t="str">
        <f>IF(DB643="วิทย์-คณิต (เตรียมวิศวะ)",MAX($DC$1:DC642)+1,"")</f>
        <v/>
      </c>
      <c r="DD643" s="6" t="str">
        <f>IF(DB643="วิทย์-คณิต (วิทยาศาสตร์สุขภาพ)",MAX($DD$1:DD642)+1,"")</f>
        <v/>
      </c>
      <c r="DE643" s="6">
        <f>IF(DB643="ศิลป์การจัดการธุรกิจการค้าสมัยใหม่",MAX($DE$1:DE642)+1,"")</f>
        <v>66</v>
      </c>
      <c r="DF643" s="6" t="str">
        <f>IF(DB643="ศิลป์ภาษาจีนเพื่อธุรกิจ 4.0",MAX($DF$1:DF642)+1,"")</f>
        <v/>
      </c>
      <c r="DG643" s="6" t="str">
        <f>IF(DB643="ศิลป์ภาษาอังกฤษเพื่อการสื่อสารธุรกิจ",MAX($DG$1:DG642)+1,"")</f>
        <v/>
      </c>
      <c r="DH643" s="6" t="str">
        <f>IF(DB643="นวัตกรรมการจัดการเกษตร",MAX($DH$1:DH642)+1,"")</f>
        <v/>
      </c>
      <c r="DI643" s="5">
        <f t="shared" si="147"/>
        <v>66</v>
      </c>
      <c r="DJ643" s="5" t="str">
        <f t="shared" si="148"/>
        <v>มัธยมศึกษาปีที่ 5/2-19</v>
      </c>
      <c r="DK643" s="5" t="str">
        <f t="shared" si="149"/>
        <v>ศิลป์การจัดการธุรกิจการค้าสมัยใหม่-66</v>
      </c>
      <c r="DL643" s="5" t="str">
        <f t="shared" si="150"/>
        <v>มัธยมศึกษาปีที่ 5</v>
      </c>
    </row>
    <row r="644" spans="1:116">
      <c r="A644" s="5" t="str">
        <f t="shared" si="151"/>
        <v>มัธยมศึกษาปีที่ 5/2-20</v>
      </c>
      <c r="B644" s="5" t="str">
        <f t="shared" si="137"/>
        <v>ช68503-5</v>
      </c>
      <c r="C644" s="5" t="str">
        <f t="shared" si="138"/>
        <v>ศิลป์การจัดการธุรกิจการค้าสมัยใหม่-67</v>
      </c>
      <c r="D644" s="8">
        <v>20</v>
      </c>
      <c r="E644" s="9" t="s">
        <v>2234</v>
      </c>
      <c r="F644" s="3" t="s">
        <v>2279</v>
      </c>
      <c r="G644" s="3" t="s">
        <v>2280</v>
      </c>
      <c r="H644" s="11">
        <v>1</v>
      </c>
      <c r="I644" s="11">
        <v>1</v>
      </c>
      <c r="J644" s="11">
        <v>0</v>
      </c>
      <c r="K644" s="11">
        <v>2</v>
      </c>
      <c r="L644" s="11">
        <v>0</v>
      </c>
      <c r="M644" s="11">
        <v>0</v>
      </c>
      <c r="N644" s="11">
        <v>4</v>
      </c>
      <c r="O644" s="11">
        <v>0</v>
      </c>
      <c r="P644" s="11">
        <v>3</v>
      </c>
      <c r="Q644" s="11">
        <v>0</v>
      </c>
      <c r="R644" s="11">
        <v>0</v>
      </c>
      <c r="S644" s="11">
        <v>6</v>
      </c>
      <c r="T644" s="11">
        <v>0</v>
      </c>
      <c r="U644" s="11" t="s">
        <v>423</v>
      </c>
      <c r="W644" s="6" t="str">
        <f>IF(X644="","",IF(X644=รายชื่อชมรม!$B$43,รายชื่อชมรม!$A$43,IF(X644=รายชื่อชมรม!$B$44,รายชื่อชมรม!$A$44,IF(X644=รายชื่อชมรม!$B$45,รายชื่อชมรม!$A$45,IF(X644=รายชื่อชมรม!$B$46,รายชื่อชมรม!$A$46,IF(X644=รายชื่อชมรม!$B$47,รายชื่อชมรม!$A$47,IF(X644=รายชื่อชมรม!$B$48,รายชื่อชมรม!$A$48,IF(X644=รายชื่อชมรม!$B$49,รายชื่อชมรม!$A$49,IF(X644=รายชื่อชมรม!$B$50,รายชื่อชมรม!$A$50,IF(X644=รายชื่อชมรม!$B$51,รายชื่อชมรม!$A$51,IF(X644=รายชื่อชมรม!$B$52,รายชื่อชมรม!$A$52,"-")))))))))))</f>
        <v>ช68503</v>
      </c>
      <c r="X644" s="6" t="s">
        <v>2315</v>
      </c>
      <c r="Y644" s="6" t="str">
        <f>IF(W644=0,"",IF(W644="-","",IF(W644="","",VLOOKUP(W644,รายชื่อชมรม!$A$3:$F$83,3,FALSE))))</f>
        <v>นายวสันต์  แสงรัตนกูล</v>
      </c>
      <c r="Z644" s="6" t="str">
        <f>IF(Y644=$Z$4,MAX(Z$1:$Z643)+1,"")</f>
        <v/>
      </c>
      <c r="AA644" s="6" t="str">
        <f>IF($Y644=AA$4,MAX(AA$1:AA643)+1,"")</f>
        <v/>
      </c>
      <c r="AB644" s="6" t="str">
        <f>IF($Y644=AB$4,MAX(AB$1:AB643)+1,"")</f>
        <v/>
      </c>
      <c r="AC644" s="6" t="str">
        <f>IF($Y644=AC$4,MAX(AC$1:AC643)+1,"")</f>
        <v/>
      </c>
      <c r="AD644" s="6" t="str">
        <f>IF($Y644=AD$4,MAX(AD$1:AD643)+1,"")</f>
        <v/>
      </c>
      <c r="AE644" s="6" t="str">
        <f>IF($Y644=AE$4,MAX(AE$1:AE643)+1,"")</f>
        <v/>
      </c>
      <c r="AF644" s="6" t="str">
        <f>IF($Y644=AF$4,MAX(AF$1:AF643)+1,"")</f>
        <v/>
      </c>
      <c r="AG644" s="6" t="str">
        <f>IF($Y644=AG$4,MAX(AG$1:AG643)+1,"")</f>
        <v/>
      </c>
      <c r="AH644" s="6" t="str">
        <f>IF($Y644=AH$4,MAX(AH$1:AH643)+1,"")</f>
        <v/>
      </c>
      <c r="AI644" s="5">
        <f t="shared" si="139"/>
        <v>0</v>
      </c>
      <c r="AK644" s="6" t="str">
        <f>IF($W644=AK$4,MAX(AK$1:AK643)+1,"")</f>
        <v/>
      </c>
      <c r="AL644" s="6" t="str">
        <f>IF($W644=AL$4,MAX(AL$1:AL643)+1,"")</f>
        <v/>
      </c>
      <c r="AM644" s="6" t="str">
        <f>IF($W644=AM$4,MAX(AM$1:AM643)+1,"")</f>
        <v/>
      </c>
      <c r="AN644" s="6" t="str">
        <f>IF($W644=AN$4,MAX(AN$1:AN643)+1,"")</f>
        <v/>
      </c>
      <c r="AO644" s="6" t="str">
        <f>IF($W644=AO$4,MAX(AO$1:AO643)+1,"")</f>
        <v/>
      </c>
      <c r="AP644" s="6" t="str">
        <f>IF($W644=AP$4,MAX(AP$1:AP643)+1,"")</f>
        <v/>
      </c>
      <c r="AQ644" s="6" t="str">
        <f>IF($W644=AQ$4,MAX(AQ$1:AQ643)+1,"")</f>
        <v/>
      </c>
      <c r="AR644" s="6" t="str">
        <f>IF($W644=AR$4,MAX(AR$1:AR643)+1,"")</f>
        <v/>
      </c>
      <c r="AS644" s="6" t="str">
        <f>IF($W644=AS$4,MAX(AS$1:AS643)+1,"")</f>
        <v/>
      </c>
      <c r="AT644" s="6" t="str">
        <f>IF($W644=AT$4,MAX(AT$1:AT643)+1,"")</f>
        <v/>
      </c>
      <c r="AU644" s="6" t="str">
        <f>IF($W644=AU$4,MAX(AU$1:AU643)+1,"")</f>
        <v/>
      </c>
      <c r="AV644" s="6" t="str">
        <f>IF($W644=AV$4,MAX(AV$1:AV643)+1,"")</f>
        <v/>
      </c>
      <c r="AW644" s="6" t="str">
        <f>IF($W644=AW$4,MAX(AW$1:AW643)+1,"")</f>
        <v/>
      </c>
      <c r="AX644" s="6" t="str">
        <f>IF($W644=AX$4,MAX(AX$1:AX643)+1,"")</f>
        <v/>
      </c>
      <c r="AY644" s="6" t="str">
        <f>IF($W644=AY$4,MAX(AY$1:AY643)+1,"")</f>
        <v/>
      </c>
      <c r="AZ644" s="6" t="str">
        <f>IF($W644=AZ$4,MAX(AZ$1:AZ643)+1,"")</f>
        <v/>
      </c>
      <c r="BA644" s="6" t="str">
        <f>IF($W644=BA$4,MAX(BA$1:BA643)+1,"")</f>
        <v/>
      </c>
      <c r="BB644" s="6" t="str">
        <f>IF($W644=BB$4,MAX(BB$1:BB643)+1,"")</f>
        <v/>
      </c>
      <c r="BC644" s="6" t="str">
        <f>IF($W644=BC$4,MAX(BC$1:BC643)+1,"")</f>
        <v/>
      </c>
      <c r="BD644" s="6" t="str">
        <f>IF($W644=BD$4,MAX(BD$1:BD643)+1,"")</f>
        <v/>
      </c>
      <c r="BE644" s="6" t="str">
        <f>IF($W644=BE$4,MAX(BE$1:BE643)+1,"")</f>
        <v/>
      </c>
      <c r="BF644" s="6" t="str">
        <f>IF($W644=BF$4,MAX(BF$1:BF643)+1,"")</f>
        <v/>
      </c>
      <c r="BG644" s="6" t="str">
        <f>IF($W644=BG$4,MAX(BG$1:BG643)+1,"")</f>
        <v/>
      </c>
      <c r="BH644" s="6" t="str">
        <f>IF($W644=BH$4,MAX(BH$1:BH643)+1,"")</f>
        <v/>
      </c>
      <c r="BI644" s="6" t="str">
        <f>IF($W644=BI$4,MAX(BI$1:BI643)+1,"")</f>
        <v/>
      </c>
      <c r="BJ644" s="6" t="str">
        <f>IF($W644=BJ$4,MAX(BJ$1:BJ643)+1,"")</f>
        <v/>
      </c>
      <c r="BK644" s="6" t="str">
        <f>IF($W644=BK$4,MAX(BK$1:BK643)+1,"")</f>
        <v/>
      </c>
      <c r="BL644" s="6" t="str">
        <f>IF($W644=BL$4,MAX(BL$1:BL643)+1,"")</f>
        <v/>
      </c>
      <c r="BM644" s="6" t="str">
        <f>IF($W644=BM$4,MAX(BM$1:BM643)+1,"")</f>
        <v/>
      </c>
      <c r="BN644" s="6" t="str">
        <f>IF($W644=BN$4,MAX(BN$1:BN643)+1,"")</f>
        <v/>
      </c>
      <c r="BO644" s="6" t="str">
        <f>IF($W644=BO$4,MAX(BO$1:BO643)+1,"")</f>
        <v/>
      </c>
      <c r="BP644" s="6" t="str">
        <f>IF($W644=BP$4,MAX(BP$1:BP643)+1,"")</f>
        <v/>
      </c>
      <c r="BQ644" s="6" t="str">
        <f>IF($W644=BQ$4,MAX(BQ$1:BQ643)+1,"")</f>
        <v/>
      </c>
      <c r="BR644" s="6" t="str">
        <f>IF($W644=BR$4,MAX(BR$1:BR643)+1,"")</f>
        <v/>
      </c>
      <c r="BS644" s="6" t="str">
        <f>IF($W644=BS$4,MAX(BS$1:BS643)+1,"")</f>
        <v/>
      </c>
      <c r="BT644" s="6" t="str">
        <f>IF($W644=BT$4,MAX(BT$1:BT643)+1,"")</f>
        <v/>
      </c>
      <c r="BU644" s="6" t="str">
        <f>IF($W644=BU$4,MAX(BU$1:BU643)+1,"")</f>
        <v/>
      </c>
      <c r="BV644" s="6" t="str">
        <f>IF($W644=BV$4,MAX(BV$1:BV643)+1,"")</f>
        <v/>
      </c>
      <c r="BW644" s="6" t="str">
        <f>IF($W644=BW$4,MAX(BW$1:BW643)+1,"")</f>
        <v/>
      </c>
      <c r="BX644" s="6" t="str">
        <f>IF($W644=BX$4,MAX(BX$1:BX643)+1,"")</f>
        <v/>
      </c>
      <c r="BY644" s="6" t="str">
        <f>IF($W644=BY$4,MAX(BY$1:BY643)+1,"")</f>
        <v/>
      </c>
      <c r="BZ644" s="6" t="str">
        <f>IF($W644=BZ$4,MAX(BZ$1:BZ643)+1,"")</f>
        <v/>
      </c>
      <c r="CA644" s="6" t="str">
        <f>IF($W644=CA$4,MAX(CA$1:CA643)+1,"")</f>
        <v/>
      </c>
      <c r="CB644" s="6">
        <f>IF($W644=CB$4,MAX(CB$1:CB643)+1,"")</f>
        <v>5</v>
      </c>
      <c r="CC644" s="6" t="str">
        <f>IF($W644=CC$4,MAX(CC$1:CC643)+1,"")</f>
        <v/>
      </c>
      <c r="CD644" s="6" t="str">
        <f>IF($W644=CD$4,MAX(CD$1:CD643)+1,"")</f>
        <v/>
      </c>
      <c r="CE644" s="6" t="str">
        <f>IF($W644=CE$4,MAX(CE$1:CE643)+1,"")</f>
        <v/>
      </c>
      <c r="CF644" s="6" t="str">
        <f>IF($W644=CF$4,MAX(CF$1:CF643)+1,"")</f>
        <v/>
      </c>
      <c r="CG644" s="6" t="str">
        <f>IF($W644=CG$4,MAX(CG$1:CG643)+1,"")</f>
        <v/>
      </c>
      <c r="CH644" s="6" t="str">
        <f>IF($W644=CH$4,MAX(CH$1:CH643)+1,"")</f>
        <v/>
      </c>
      <c r="CI644" s="6" t="str">
        <f>IF($W644=CI$4,MAX(CI$1:CI643)+1,"")</f>
        <v/>
      </c>
      <c r="CJ644" s="6" t="str">
        <f>IF($W644=CJ$4,MAX(CJ$1:CJ643)+1,"")</f>
        <v/>
      </c>
      <c r="CK644" s="6" t="str">
        <f>IF($W644=CK$4,MAX(CK$1:CK643)+1,"")</f>
        <v/>
      </c>
      <c r="CL644" s="6" t="str">
        <f>IF($W644=CL$4,MAX(CL$1:CL643)+1,"")</f>
        <v/>
      </c>
      <c r="CM644" s="6" t="str">
        <f>IF($W644=CM$4,MAX(CM$1:CM643)+1,"")</f>
        <v/>
      </c>
      <c r="CN644" s="6" t="str">
        <f>IF($W644=CN$4,MAX(CN$1:CN643)+1,"")</f>
        <v/>
      </c>
      <c r="CO644" s="6" t="str">
        <f>IF($W644=CO$4,MAX(CO$1:CO643)+1,"")</f>
        <v/>
      </c>
      <c r="CP644" s="6" t="str">
        <f>IF($W644=CP$4,MAX(CP$1:CP643)+1,"")</f>
        <v/>
      </c>
      <c r="CQ644" s="6" t="str">
        <f>IF($W644=CQ$4,MAX(CQ$1:CQ643)+1,"")</f>
        <v/>
      </c>
      <c r="CR644" s="6" t="str">
        <f>IF($W644=CR$4,MAX(CR$1:CR643)+1,"")</f>
        <v/>
      </c>
      <c r="CS644" s="6" t="str">
        <f>IF($W644=CS$4,MAX(CS$1:CS643)+1,"")</f>
        <v/>
      </c>
      <c r="CT644" s="5">
        <f t="shared" si="140"/>
        <v>5</v>
      </c>
      <c r="CU644" s="6" t="str">
        <f t="shared" si="141"/>
        <v>1102004030060</v>
      </c>
      <c r="CV644" s="5" t="str">
        <f t="shared" si="142"/>
        <v>นางสาว</v>
      </c>
      <c r="CW644" s="5" t="str" cm="1">
        <f t="array" ref="CW644">RIGHT(F644,MIN(LEN(SUBSTITUTE(F644,รายชื่อนักเรียนแยกห้อง!$AD$5:$AD$8,""))))</f>
        <v>พิมลทิพย์</v>
      </c>
      <c r="CX644" s="6" t="str">
        <f t="shared" si="143"/>
        <v/>
      </c>
      <c r="CY644" s="6">
        <f t="shared" si="144"/>
        <v>0</v>
      </c>
      <c r="CZ644" s="5" t="str">
        <f t="shared" si="145"/>
        <v>มัธยมศึกษาปีที่ 5/2-</v>
      </c>
      <c r="DA644" s="5" t="str">
        <f t="shared" si="146"/>
        <v>มัธยมศึกษาปีที่ 5/2-0</v>
      </c>
      <c r="DB644" s="6" t="s">
        <v>2939</v>
      </c>
      <c r="DC644" s="6" t="str">
        <f>IF(DB644="วิทย์-คณิต (เตรียมวิศวะ)",MAX($DC$1:DC643)+1,"")</f>
        <v/>
      </c>
      <c r="DD644" s="6" t="str">
        <f>IF(DB644="วิทย์-คณิต (วิทยาศาสตร์สุขภาพ)",MAX($DD$1:DD643)+1,"")</f>
        <v/>
      </c>
      <c r="DE644" s="6">
        <f>IF(DB644="ศิลป์การจัดการธุรกิจการค้าสมัยใหม่",MAX($DE$1:DE643)+1,"")</f>
        <v>67</v>
      </c>
      <c r="DF644" s="6" t="str">
        <f>IF(DB644="ศิลป์ภาษาจีนเพื่อธุรกิจ 4.0",MAX($DF$1:DF643)+1,"")</f>
        <v/>
      </c>
      <c r="DG644" s="6" t="str">
        <f>IF(DB644="ศิลป์ภาษาอังกฤษเพื่อการสื่อสารธุรกิจ",MAX($DG$1:DG643)+1,"")</f>
        <v/>
      </c>
      <c r="DH644" s="6" t="str">
        <f>IF(DB644="นวัตกรรมการจัดการเกษตร",MAX($DH$1:DH643)+1,"")</f>
        <v/>
      </c>
      <c r="DI644" s="5">
        <f t="shared" si="147"/>
        <v>67</v>
      </c>
      <c r="DJ644" s="5" t="str">
        <f t="shared" si="148"/>
        <v>มัธยมศึกษาปีที่ 5/2-20</v>
      </c>
      <c r="DK644" s="5" t="str">
        <f t="shared" si="149"/>
        <v>ศิลป์การจัดการธุรกิจการค้าสมัยใหม่-67</v>
      </c>
      <c r="DL644" s="5" t="str">
        <f t="shared" si="150"/>
        <v>มัธยมศึกษาปีที่ 5</v>
      </c>
    </row>
    <row r="645" spans="1:116">
      <c r="A645" s="5" t="str">
        <f t="shared" si="151"/>
        <v>มัธยมศึกษาปีที่ 5/2-21</v>
      </c>
      <c r="B645" s="5" t="str">
        <f t="shared" si="137"/>
        <v>ช68502-10</v>
      </c>
      <c r="C645" s="5" t="str">
        <f t="shared" si="138"/>
        <v>ศิลป์การจัดการธุรกิจการค้าสมัยใหม่-68</v>
      </c>
      <c r="D645" s="8">
        <v>21</v>
      </c>
      <c r="E645" s="9">
        <v>11114</v>
      </c>
      <c r="F645" s="3" t="s">
        <v>198</v>
      </c>
      <c r="G645" s="3" t="s">
        <v>2382</v>
      </c>
      <c r="H645" s="11">
        <v>1</v>
      </c>
      <c r="I645" s="11">
        <v>7</v>
      </c>
      <c r="J645" s="11">
        <v>3</v>
      </c>
      <c r="K645" s="11">
        <v>0</v>
      </c>
      <c r="L645" s="11">
        <v>2</v>
      </c>
      <c r="M645" s="11">
        <v>0</v>
      </c>
      <c r="N645" s="11">
        <v>1</v>
      </c>
      <c r="O645" s="11">
        <v>4</v>
      </c>
      <c r="P645" s="11">
        <v>7</v>
      </c>
      <c r="Q645" s="11">
        <v>8</v>
      </c>
      <c r="R645" s="11">
        <v>6</v>
      </c>
      <c r="S645" s="11">
        <v>8</v>
      </c>
      <c r="T645" s="11">
        <v>6</v>
      </c>
      <c r="U645" s="11" t="s">
        <v>423</v>
      </c>
      <c r="W645" s="6" t="str">
        <f>IF(X645="","",IF(X645=รายชื่อชมรม!$B$43,รายชื่อชมรม!$A$43,IF(X645=รายชื่อชมรม!$B$44,รายชื่อชมรม!$A$44,IF(X645=รายชื่อชมรม!$B$45,รายชื่อชมรม!$A$45,IF(X645=รายชื่อชมรม!$B$46,รายชื่อชมรม!$A$46,IF(X645=รายชื่อชมรม!$B$47,รายชื่อชมรม!$A$47,IF(X645=รายชื่อชมรม!$B$48,รายชื่อชมรม!$A$48,IF(X645=รายชื่อชมรม!$B$49,รายชื่อชมรม!$A$49,IF(X645=รายชื่อชมรม!$B$50,รายชื่อชมรม!$A$50,IF(X645=รายชื่อชมรม!$B$51,รายชื่อชมรม!$A$51,IF(X645=รายชื่อชมรม!$B$52,รายชื่อชมรม!$A$52,"-")))))))))))</f>
        <v>ช68502</v>
      </c>
      <c r="X645" s="6" t="s">
        <v>1398</v>
      </c>
      <c r="Y645" s="6" t="str">
        <f>IF(W645=0,"",IF(W645="-","",IF(W645="","",VLOOKUP(W645,รายชื่อชมรม!$A$3:$F$83,3,FALSE))))</f>
        <v>นายณฤริท  วิชรัจจ์</v>
      </c>
      <c r="Z645" s="6" t="str">
        <f>IF(Y645=$Z$4,MAX(Z$1:$Z644)+1,"")</f>
        <v/>
      </c>
      <c r="AA645" s="6" t="str">
        <f>IF($Y645=AA$4,MAX(AA$1:AA644)+1,"")</f>
        <v/>
      </c>
      <c r="AB645" s="6" t="str">
        <f>IF($Y645=AB$4,MAX(AB$1:AB644)+1,"")</f>
        <v/>
      </c>
      <c r="AC645" s="6" t="str">
        <f>IF($Y645=AC$4,MAX(AC$1:AC644)+1,"")</f>
        <v/>
      </c>
      <c r="AD645" s="6" t="str">
        <f>IF($Y645=AD$4,MAX(AD$1:AD644)+1,"")</f>
        <v/>
      </c>
      <c r="AE645" s="6" t="str">
        <f>IF($Y645=AE$4,MAX(AE$1:AE644)+1,"")</f>
        <v/>
      </c>
      <c r="AF645" s="6" t="str">
        <f>IF($Y645=AF$4,MAX(AF$1:AF644)+1,"")</f>
        <v/>
      </c>
      <c r="AG645" s="6" t="str">
        <f>IF($Y645=AG$4,MAX(AG$1:AG644)+1,"")</f>
        <v/>
      </c>
      <c r="AH645" s="6" t="str">
        <f>IF($Y645=AH$4,MAX(AH$1:AH644)+1,"")</f>
        <v/>
      </c>
      <c r="AI645" s="5">
        <f t="shared" si="139"/>
        <v>0</v>
      </c>
      <c r="AK645" s="6" t="str">
        <f>IF($W645=AK$4,MAX(AK$1:AK644)+1,"")</f>
        <v/>
      </c>
      <c r="AL645" s="6" t="str">
        <f>IF($W645=AL$4,MAX(AL$1:AL644)+1,"")</f>
        <v/>
      </c>
      <c r="AM645" s="6" t="str">
        <f>IF($W645=AM$4,MAX(AM$1:AM644)+1,"")</f>
        <v/>
      </c>
      <c r="AN645" s="6" t="str">
        <f>IF($W645=AN$4,MAX(AN$1:AN644)+1,"")</f>
        <v/>
      </c>
      <c r="AO645" s="6" t="str">
        <f>IF($W645=AO$4,MAX(AO$1:AO644)+1,"")</f>
        <v/>
      </c>
      <c r="AP645" s="6" t="str">
        <f>IF($W645=AP$4,MAX(AP$1:AP644)+1,"")</f>
        <v/>
      </c>
      <c r="AQ645" s="6" t="str">
        <f>IF($W645=AQ$4,MAX(AQ$1:AQ644)+1,"")</f>
        <v/>
      </c>
      <c r="AR645" s="6" t="str">
        <f>IF($W645=AR$4,MAX(AR$1:AR644)+1,"")</f>
        <v/>
      </c>
      <c r="AS645" s="6" t="str">
        <f>IF($W645=AS$4,MAX(AS$1:AS644)+1,"")</f>
        <v/>
      </c>
      <c r="AT645" s="6" t="str">
        <f>IF($W645=AT$4,MAX(AT$1:AT644)+1,"")</f>
        <v/>
      </c>
      <c r="AU645" s="6" t="str">
        <f>IF($W645=AU$4,MAX(AU$1:AU644)+1,"")</f>
        <v/>
      </c>
      <c r="AV645" s="6" t="str">
        <f>IF($W645=AV$4,MAX(AV$1:AV644)+1,"")</f>
        <v/>
      </c>
      <c r="AW645" s="6" t="str">
        <f>IF($W645=AW$4,MAX(AW$1:AW644)+1,"")</f>
        <v/>
      </c>
      <c r="AX645" s="6" t="str">
        <f>IF($W645=AX$4,MAX(AX$1:AX644)+1,"")</f>
        <v/>
      </c>
      <c r="AY645" s="6" t="str">
        <f>IF($W645=AY$4,MAX(AY$1:AY644)+1,"")</f>
        <v/>
      </c>
      <c r="AZ645" s="6" t="str">
        <f>IF($W645=AZ$4,MAX(AZ$1:AZ644)+1,"")</f>
        <v/>
      </c>
      <c r="BA645" s="6" t="str">
        <f>IF($W645=BA$4,MAX(BA$1:BA644)+1,"")</f>
        <v/>
      </c>
      <c r="BB645" s="6" t="str">
        <f>IF($W645=BB$4,MAX(BB$1:BB644)+1,"")</f>
        <v/>
      </c>
      <c r="BC645" s="6" t="str">
        <f>IF($W645=BC$4,MAX(BC$1:BC644)+1,"")</f>
        <v/>
      </c>
      <c r="BD645" s="6" t="str">
        <f>IF($W645=BD$4,MAX(BD$1:BD644)+1,"")</f>
        <v/>
      </c>
      <c r="BE645" s="6" t="str">
        <f>IF($W645=BE$4,MAX(BE$1:BE644)+1,"")</f>
        <v/>
      </c>
      <c r="BF645" s="6" t="str">
        <f>IF($W645=BF$4,MAX(BF$1:BF644)+1,"")</f>
        <v/>
      </c>
      <c r="BG645" s="6" t="str">
        <f>IF($W645=BG$4,MAX(BG$1:BG644)+1,"")</f>
        <v/>
      </c>
      <c r="BH645" s="6" t="str">
        <f>IF($W645=BH$4,MAX(BH$1:BH644)+1,"")</f>
        <v/>
      </c>
      <c r="BI645" s="6" t="str">
        <f>IF($W645=BI$4,MAX(BI$1:BI644)+1,"")</f>
        <v/>
      </c>
      <c r="BJ645" s="6" t="str">
        <f>IF($W645=BJ$4,MAX(BJ$1:BJ644)+1,"")</f>
        <v/>
      </c>
      <c r="BK645" s="6" t="str">
        <f>IF($W645=BK$4,MAX(BK$1:BK644)+1,"")</f>
        <v/>
      </c>
      <c r="BL645" s="6" t="str">
        <f>IF($W645=BL$4,MAX(BL$1:BL644)+1,"")</f>
        <v/>
      </c>
      <c r="BM645" s="6" t="str">
        <f>IF($W645=BM$4,MAX(BM$1:BM644)+1,"")</f>
        <v/>
      </c>
      <c r="BN645" s="6" t="str">
        <f>IF($W645=BN$4,MAX(BN$1:BN644)+1,"")</f>
        <v/>
      </c>
      <c r="BO645" s="6" t="str">
        <f>IF($W645=BO$4,MAX(BO$1:BO644)+1,"")</f>
        <v/>
      </c>
      <c r="BP645" s="6" t="str">
        <f>IF($W645=BP$4,MAX(BP$1:BP644)+1,"")</f>
        <v/>
      </c>
      <c r="BQ645" s="6" t="str">
        <f>IF($W645=BQ$4,MAX(BQ$1:BQ644)+1,"")</f>
        <v/>
      </c>
      <c r="BR645" s="6" t="str">
        <f>IF($W645=BR$4,MAX(BR$1:BR644)+1,"")</f>
        <v/>
      </c>
      <c r="BS645" s="6" t="str">
        <f>IF($W645=BS$4,MAX(BS$1:BS644)+1,"")</f>
        <v/>
      </c>
      <c r="BT645" s="6" t="str">
        <f>IF($W645=BT$4,MAX(BT$1:BT644)+1,"")</f>
        <v/>
      </c>
      <c r="BU645" s="6" t="str">
        <f>IF($W645=BU$4,MAX(BU$1:BU644)+1,"")</f>
        <v/>
      </c>
      <c r="BV645" s="6" t="str">
        <f>IF($W645=BV$4,MAX(BV$1:BV644)+1,"")</f>
        <v/>
      </c>
      <c r="BW645" s="6" t="str">
        <f>IF($W645=BW$4,MAX(BW$1:BW644)+1,"")</f>
        <v/>
      </c>
      <c r="BX645" s="6" t="str">
        <f>IF($W645=BX$4,MAX(BX$1:BX644)+1,"")</f>
        <v/>
      </c>
      <c r="BY645" s="6" t="str">
        <f>IF($W645=BY$4,MAX(BY$1:BY644)+1,"")</f>
        <v/>
      </c>
      <c r="BZ645" s="6" t="str">
        <f>IF($W645=BZ$4,MAX(BZ$1:BZ644)+1,"")</f>
        <v/>
      </c>
      <c r="CA645" s="6">
        <f>IF($W645=CA$4,MAX(CA$1:CA644)+1,"")</f>
        <v>10</v>
      </c>
      <c r="CB645" s="6" t="str">
        <f>IF($W645=CB$4,MAX(CB$1:CB644)+1,"")</f>
        <v/>
      </c>
      <c r="CC645" s="6" t="str">
        <f>IF($W645=CC$4,MAX(CC$1:CC644)+1,"")</f>
        <v/>
      </c>
      <c r="CD645" s="6" t="str">
        <f>IF($W645=CD$4,MAX(CD$1:CD644)+1,"")</f>
        <v/>
      </c>
      <c r="CE645" s="6" t="str">
        <f>IF($W645=CE$4,MAX(CE$1:CE644)+1,"")</f>
        <v/>
      </c>
      <c r="CF645" s="6" t="str">
        <f>IF($W645=CF$4,MAX(CF$1:CF644)+1,"")</f>
        <v/>
      </c>
      <c r="CG645" s="6" t="str">
        <f>IF($W645=CG$4,MAX(CG$1:CG644)+1,"")</f>
        <v/>
      </c>
      <c r="CH645" s="6" t="str">
        <f>IF($W645=CH$4,MAX(CH$1:CH644)+1,"")</f>
        <v/>
      </c>
      <c r="CI645" s="6" t="str">
        <f>IF($W645=CI$4,MAX(CI$1:CI644)+1,"")</f>
        <v/>
      </c>
      <c r="CJ645" s="6" t="str">
        <f>IF($W645=CJ$4,MAX(CJ$1:CJ644)+1,"")</f>
        <v/>
      </c>
      <c r="CK645" s="6" t="str">
        <f>IF($W645=CK$4,MAX(CK$1:CK644)+1,"")</f>
        <v/>
      </c>
      <c r="CL645" s="6" t="str">
        <f>IF($W645=CL$4,MAX(CL$1:CL644)+1,"")</f>
        <v/>
      </c>
      <c r="CM645" s="6" t="str">
        <f>IF($W645=CM$4,MAX(CM$1:CM644)+1,"")</f>
        <v/>
      </c>
      <c r="CN645" s="6" t="str">
        <f>IF($W645=CN$4,MAX(CN$1:CN644)+1,"")</f>
        <v/>
      </c>
      <c r="CO645" s="6" t="str">
        <f>IF($W645=CO$4,MAX(CO$1:CO644)+1,"")</f>
        <v/>
      </c>
      <c r="CP645" s="6" t="str">
        <f>IF($W645=CP$4,MAX(CP$1:CP644)+1,"")</f>
        <v/>
      </c>
      <c r="CQ645" s="6" t="str">
        <f>IF($W645=CQ$4,MAX(CQ$1:CQ644)+1,"")</f>
        <v/>
      </c>
      <c r="CR645" s="6" t="str">
        <f>IF($W645=CR$4,MAX(CR$1:CR644)+1,"")</f>
        <v/>
      </c>
      <c r="CS645" s="6" t="str">
        <f>IF($W645=CS$4,MAX(CS$1:CS644)+1,"")</f>
        <v/>
      </c>
      <c r="CT645" s="5">
        <f t="shared" si="140"/>
        <v>10</v>
      </c>
      <c r="CU645" s="6" t="str">
        <f t="shared" si="141"/>
        <v>1730201478686</v>
      </c>
      <c r="CV645" s="5" t="str">
        <f t="shared" si="142"/>
        <v>นางสาว</v>
      </c>
      <c r="CW645" s="5" t="str" cm="1">
        <f t="array" ref="CW645">RIGHT(F645,MIN(LEN(SUBSTITUTE(F645,รายชื่อนักเรียนแยกห้อง!$AD$5:$AD$8,""))))</f>
        <v>พรนัชชา</v>
      </c>
      <c r="CX645" s="6" t="str">
        <f t="shared" si="143"/>
        <v/>
      </c>
      <c r="CY645" s="6">
        <f t="shared" si="144"/>
        <v>0</v>
      </c>
      <c r="CZ645" s="5" t="str">
        <f t="shared" si="145"/>
        <v>มัธยมศึกษาปีที่ 5/2-</v>
      </c>
      <c r="DA645" s="5" t="str">
        <f t="shared" si="146"/>
        <v>มัธยมศึกษาปีที่ 5/2-0</v>
      </c>
      <c r="DB645" s="5" t="s">
        <v>2939</v>
      </c>
      <c r="DC645" s="6" t="str">
        <f>IF(DB645="วิทย์-คณิต (เตรียมวิศวะ)",MAX($DC$1:DC644)+1,"")</f>
        <v/>
      </c>
      <c r="DD645" s="6" t="str">
        <f>IF(DB645="วิทย์-คณิต (วิทยาศาสตร์สุขภาพ)",MAX($DD$1:DD644)+1,"")</f>
        <v/>
      </c>
      <c r="DE645" s="6">
        <f>IF(DB645="ศิลป์การจัดการธุรกิจการค้าสมัยใหม่",MAX($DE$1:DE644)+1,"")</f>
        <v>68</v>
      </c>
      <c r="DF645" s="6" t="str">
        <f>IF(DB645="ศิลป์ภาษาจีนเพื่อธุรกิจ 4.0",MAX($DF$1:DF644)+1,"")</f>
        <v/>
      </c>
      <c r="DG645" s="6" t="str">
        <f>IF(DB645="ศิลป์ภาษาอังกฤษเพื่อการสื่อสารธุรกิจ",MAX($DG$1:DG644)+1,"")</f>
        <v/>
      </c>
      <c r="DH645" s="6" t="str">
        <f>IF(DB645="นวัตกรรมการจัดการเกษตร",MAX($DH$1:DH644)+1,"")</f>
        <v/>
      </c>
      <c r="DI645" s="5">
        <f t="shared" si="147"/>
        <v>68</v>
      </c>
      <c r="DJ645" s="5" t="str">
        <f t="shared" si="148"/>
        <v>มัธยมศึกษาปีที่ 5/2-21</v>
      </c>
      <c r="DK645" s="5" t="str">
        <f t="shared" si="149"/>
        <v>ศิลป์การจัดการธุรกิจการค้าสมัยใหม่-68</v>
      </c>
      <c r="DL645" s="5" t="str">
        <f t="shared" si="150"/>
        <v>มัธยมศึกษาปีที่ 5</v>
      </c>
    </row>
    <row r="646" spans="1:116">
      <c r="A646" s="5" t="str">
        <f t="shared" si="151"/>
        <v>มัธยมศึกษาปีที่ 5/3-1</v>
      </c>
      <c r="B646" s="5" t="str">
        <f t="shared" ref="B646:B709" si="152">W646&amp;"-"&amp;CT646</f>
        <v>ช68505-1</v>
      </c>
      <c r="C646" s="5" t="str">
        <f t="shared" ref="C646:C709" si="153">DB646&amp;"-"&amp;DI646</f>
        <v>ศิลป์การจัดการธุรกิจการค้าสมัยใหม่-69</v>
      </c>
      <c r="D646" s="8">
        <v>1</v>
      </c>
      <c r="E646" s="9" t="s">
        <v>356</v>
      </c>
      <c r="F646" s="3" t="s">
        <v>357</v>
      </c>
      <c r="G646" s="3" t="s">
        <v>358</v>
      </c>
      <c r="H646" s="11">
        <v>1</v>
      </c>
      <c r="I646" s="11">
        <v>7</v>
      </c>
      <c r="J646" s="11">
        <v>0</v>
      </c>
      <c r="K646" s="11">
        <v>9</v>
      </c>
      <c r="L646" s="11">
        <v>9</v>
      </c>
      <c r="M646" s="11">
        <v>0</v>
      </c>
      <c r="N646" s="11">
        <v>1</v>
      </c>
      <c r="O646" s="11">
        <v>7</v>
      </c>
      <c r="P646" s="11">
        <v>6</v>
      </c>
      <c r="Q646" s="11">
        <v>8</v>
      </c>
      <c r="R646" s="11">
        <v>1</v>
      </c>
      <c r="S646" s="11">
        <v>4</v>
      </c>
      <c r="T646" s="11">
        <v>6</v>
      </c>
      <c r="U646" s="11" t="s">
        <v>424</v>
      </c>
      <c r="W646" s="6" t="str">
        <f>IF(X646="","",IF(X646=รายชื่อชมรม!$B$43,รายชื่อชมรม!$A$43,IF(X646=รายชื่อชมรม!$B$44,รายชื่อชมรม!$A$44,IF(X646=รายชื่อชมรม!$B$45,รายชื่อชมรม!$A$45,IF(X646=รายชื่อชมรม!$B$46,รายชื่อชมรม!$A$46,IF(X646=รายชื่อชมรม!$B$47,รายชื่อชมรม!$A$47,IF(X646=รายชื่อชมรม!$B$48,รายชื่อชมรม!$A$48,IF(X646=รายชื่อชมรม!$B$49,รายชื่อชมรม!$A$49,IF(X646=รายชื่อชมรม!$B$50,รายชื่อชมรม!$A$50,IF(X646=รายชื่อชมรม!$B$51,รายชื่อชมรม!$A$51,IF(X646=รายชื่อชมรม!$B$52,รายชื่อชมรม!$A$52,"-")))))))))))</f>
        <v>ช68505</v>
      </c>
      <c r="X646" s="6" t="s">
        <v>2305</v>
      </c>
      <c r="Y646" s="6" t="str">
        <f>IF(W646=0,"",IF(W646="-","",IF(W646="","",VLOOKUP(W646,รายชื่อชมรม!$A$3:$F$83,3,FALSE))))</f>
        <v>นางโสจาริน  อินทรเรือง</v>
      </c>
      <c r="Z646" s="6" t="str">
        <f>IF(Y646=$Z$4,MAX(Z$1:$Z645)+1,"")</f>
        <v/>
      </c>
      <c r="AA646" s="6" t="str">
        <f>IF($Y646=AA$4,MAX(AA$1:AA645)+1,"")</f>
        <v/>
      </c>
      <c r="AB646" s="6" t="str">
        <f>IF($Y646=AB$4,MAX(AB$1:AB645)+1,"")</f>
        <v/>
      </c>
      <c r="AC646" s="6" t="str">
        <f>IF($Y646=AC$4,MAX(AC$1:AC645)+1,"")</f>
        <v/>
      </c>
      <c r="AD646" s="6" t="str">
        <f>IF($Y646=AD$4,MAX(AD$1:AD645)+1,"")</f>
        <v/>
      </c>
      <c r="AE646" s="6" t="str">
        <f>IF($Y646=AE$4,MAX(AE$1:AE645)+1,"")</f>
        <v/>
      </c>
      <c r="AF646" s="6" t="str">
        <f>IF($Y646=AF$4,MAX(AF$1:AF645)+1,"")</f>
        <v/>
      </c>
      <c r="AG646" s="6" t="str">
        <f>IF($Y646=AG$4,MAX(AG$1:AG645)+1,"")</f>
        <v/>
      </c>
      <c r="AH646" s="6" t="str">
        <f>IF($Y646=AH$4,MAX(AH$1:AH645)+1,"")</f>
        <v/>
      </c>
      <c r="AI646" s="5">
        <f t="shared" ref="AI646:AI709" si="154">SUM(Z646:AH646)</f>
        <v>0</v>
      </c>
      <c r="AK646" s="6" t="str">
        <f>IF($W646=AK$4,MAX(AK$1:AK645)+1,"")</f>
        <v/>
      </c>
      <c r="AL646" s="6" t="str">
        <f>IF($W646=AL$4,MAX(AL$1:AL645)+1,"")</f>
        <v/>
      </c>
      <c r="AM646" s="6" t="str">
        <f>IF($W646=AM$4,MAX(AM$1:AM645)+1,"")</f>
        <v/>
      </c>
      <c r="AN646" s="6" t="str">
        <f>IF($W646=AN$4,MAX(AN$1:AN645)+1,"")</f>
        <v/>
      </c>
      <c r="AO646" s="6" t="str">
        <f>IF($W646=AO$4,MAX(AO$1:AO645)+1,"")</f>
        <v/>
      </c>
      <c r="AP646" s="6" t="str">
        <f>IF($W646=AP$4,MAX(AP$1:AP645)+1,"")</f>
        <v/>
      </c>
      <c r="AQ646" s="6" t="str">
        <f>IF($W646=AQ$4,MAX(AQ$1:AQ645)+1,"")</f>
        <v/>
      </c>
      <c r="AR646" s="6" t="str">
        <f>IF($W646=AR$4,MAX(AR$1:AR645)+1,"")</f>
        <v/>
      </c>
      <c r="AS646" s="6" t="str">
        <f>IF($W646=AS$4,MAX(AS$1:AS645)+1,"")</f>
        <v/>
      </c>
      <c r="AT646" s="6" t="str">
        <f>IF($W646=AT$4,MAX(AT$1:AT645)+1,"")</f>
        <v/>
      </c>
      <c r="AU646" s="6" t="str">
        <f>IF($W646=AU$4,MAX(AU$1:AU645)+1,"")</f>
        <v/>
      </c>
      <c r="AV646" s="6" t="str">
        <f>IF($W646=AV$4,MAX(AV$1:AV645)+1,"")</f>
        <v/>
      </c>
      <c r="AW646" s="6" t="str">
        <f>IF($W646=AW$4,MAX(AW$1:AW645)+1,"")</f>
        <v/>
      </c>
      <c r="AX646" s="6" t="str">
        <f>IF($W646=AX$4,MAX(AX$1:AX645)+1,"")</f>
        <v/>
      </c>
      <c r="AY646" s="6" t="str">
        <f>IF($W646=AY$4,MAX(AY$1:AY645)+1,"")</f>
        <v/>
      </c>
      <c r="AZ646" s="6" t="str">
        <f>IF($W646=AZ$4,MAX(AZ$1:AZ645)+1,"")</f>
        <v/>
      </c>
      <c r="BA646" s="6" t="str">
        <f>IF($W646=BA$4,MAX(BA$1:BA645)+1,"")</f>
        <v/>
      </c>
      <c r="BB646" s="6" t="str">
        <f>IF($W646=BB$4,MAX(BB$1:BB645)+1,"")</f>
        <v/>
      </c>
      <c r="BC646" s="6" t="str">
        <f>IF($W646=BC$4,MAX(BC$1:BC645)+1,"")</f>
        <v/>
      </c>
      <c r="BD646" s="6" t="str">
        <f>IF($W646=BD$4,MAX(BD$1:BD645)+1,"")</f>
        <v/>
      </c>
      <c r="BE646" s="6" t="str">
        <f>IF($W646=BE$4,MAX(BE$1:BE645)+1,"")</f>
        <v/>
      </c>
      <c r="BF646" s="6" t="str">
        <f>IF($W646=BF$4,MAX(BF$1:BF645)+1,"")</f>
        <v/>
      </c>
      <c r="BG646" s="6" t="str">
        <f>IF($W646=BG$4,MAX(BG$1:BG645)+1,"")</f>
        <v/>
      </c>
      <c r="BH646" s="6" t="str">
        <f>IF($W646=BH$4,MAX(BH$1:BH645)+1,"")</f>
        <v/>
      </c>
      <c r="BI646" s="6" t="str">
        <f>IF($W646=BI$4,MAX(BI$1:BI645)+1,"")</f>
        <v/>
      </c>
      <c r="BJ646" s="6" t="str">
        <f>IF($W646=BJ$4,MAX(BJ$1:BJ645)+1,"")</f>
        <v/>
      </c>
      <c r="BK646" s="6" t="str">
        <f>IF($W646=BK$4,MAX(BK$1:BK645)+1,"")</f>
        <v/>
      </c>
      <c r="BL646" s="6" t="str">
        <f>IF($W646=BL$4,MAX(BL$1:BL645)+1,"")</f>
        <v/>
      </c>
      <c r="BM646" s="6" t="str">
        <f>IF($W646=BM$4,MAX(BM$1:BM645)+1,"")</f>
        <v/>
      </c>
      <c r="BN646" s="6" t="str">
        <f>IF($W646=BN$4,MAX(BN$1:BN645)+1,"")</f>
        <v/>
      </c>
      <c r="BO646" s="6" t="str">
        <f>IF($W646=BO$4,MAX(BO$1:BO645)+1,"")</f>
        <v/>
      </c>
      <c r="BP646" s="6" t="str">
        <f>IF($W646=BP$4,MAX(BP$1:BP645)+1,"")</f>
        <v/>
      </c>
      <c r="BQ646" s="6" t="str">
        <f>IF($W646=BQ$4,MAX(BQ$1:BQ645)+1,"")</f>
        <v/>
      </c>
      <c r="BR646" s="6" t="str">
        <f>IF($W646=BR$4,MAX(BR$1:BR645)+1,"")</f>
        <v/>
      </c>
      <c r="BS646" s="6" t="str">
        <f>IF($W646=BS$4,MAX(BS$1:BS645)+1,"")</f>
        <v/>
      </c>
      <c r="BT646" s="6" t="str">
        <f>IF($W646=BT$4,MAX(BT$1:BT645)+1,"")</f>
        <v/>
      </c>
      <c r="BU646" s="6" t="str">
        <f>IF($W646=BU$4,MAX(BU$1:BU645)+1,"")</f>
        <v/>
      </c>
      <c r="BV646" s="6" t="str">
        <f>IF($W646=BV$4,MAX(BV$1:BV645)+1,"")</f>
        <v/>
      </c>
      <c r="BW646" s="6" t="str">
        <f>IF($W646=BW$4,MAX(BW$1:BW645)+1,"")</f>
        <v/>
      </c>
      <c r="BX646" s="6" t="str">
        <f>IF($W646=BX$4,MAX(BX$1:BX645)+1,"")</f>
        <v/>
      </c>
      <c r="BY646" s="6" t="str">
        <f>IF($W646=BY$4,MAX(BY$1:BY645)+1,"")</f>
        <v/>
      </c>
      <c r="BZ646" s="6" t="str">
        <f>IF($W646=BZ$4,MAX(BZ$1:BZ645)+1,"")</f>
        <v/>
      </c>
      <c r="CA646" s="6" t="str">
        <f>IF($W646=CA$4,MAX(CA$1:CA645)+1,"")</f>
        <v/>
      </c>
      <c r="CB646" s="6" t="str">
        <f>IF($W646=CB$4,MAX(CB$1:CB645)+1,"")</f>
        <v/>
      </c>
      <c r="CC646" s="6" t="str">
        <f>IF($W646=CC$4,MAX(CC$1:CC645)+1,"")</f>
        <v/>
      </c>
      <c r="CD646" s="6">
        <f>IF($W646=CD$4,MAX(CD$1:CD645)+1,"")</f>
        <v>1</v>
      </c>
      <c r="CE646" s="6" t="str">
        <f>IF($W646=CE$4,MAX(CE$1:CE645)+1,"")</f>
        <v/>
      </c>
      <c r="CF646" s="6" t="str">
        <f>IF($W646=CF$4,MAX(CF$1:CF645)+1,"")</f>
        <v/>
      </c>
      <c r="CG646" s="6" t="str">
        <f>IF($W646=CG$4,MAX(CG$1:CG645)+1,"")</f>
        <v/>
      </c>
      <c r="CH646" s="6" t="str">
        <f>IF($W646=CH$4,MAX(CH$1:CH645)+1,"")</f>
        <v/>
      </c>
      <c r="CI646" s="6" t="str">
        <f>IF($W646=CI$4,MAX(CI$1:CI645)+1,"")</f>
        <v/>
      </c>
      <c r="CJ646" s="6" t="str">
        <f>IF($W646=CJ$4,MAX(CJ$1:CJ645)+1,"")</f>
        <v/>
      </c>
      <c r="CK646" s="6" t="str">
        <f>IF($W646=CK$4,MAX(CK$1:CK645)+1,"")</f>
        <v/>
      </c>
      <c r="CL646" s="6" t="str">
        <f>IF($W646=CL$4,MAX(CL$1:CL645)+1,"")</f>
        <v/>
      </c>
      <c r="CM646" s="6" t="str">
        <f>IF($W646=CM$4,MAX(CM$1:CM645)+1,"")</f>
        <v/>
      </c>
      <c r="CN646" s="6" t="str">
        <f>IF($W646=CN$4,MAX(CN$1:CN645)+1,"")</f>
        <v/>
      </c>
      <c r="CO646" s="6" t="str">
        <f>IF($W646=CO$4,MAX(CO$1:CO645)+1,"")</f>
        <v/>
      </c>
      <c r="CP646" s="6" t="str">
        <f>IF($W646=CP$4,MAX(CP$1:CP645)+1,"")</f>
        <v/>
      </c>
      <c r="CQ646" s="6" t="str">
        <f>IF($W646=CQ$4,MAX(CQ$1:CQ645)+1,"")</f>
        <v/>
      </c>
      <c r="CR646" s="6" t="str">
        <f>IF($W646=CR$4,MAX(CR$1:CR645)+1,"")</f>
        <v/>
      </c>
      <c r="CS646" s="6" t="str">
        <f>IF($W646=CS$4,MAX(CS$1:CS645)+1,"")</f>
        <v/>
      </c>
      <c r="CT646" s="5">
        <f t="shared" ref="CT646:CT709" si="155">SUM(AK646:CS646)</f>
        <v>1</v>
      </c>
      <c r="CU646" s="6" t="str">
        <f t="shared" ref="CU646:CU709" si="156">H646&amp;I646&amp;J646&amp;K646&amp;L646&amp;M646&amp;N646&amp;O646&amp;P646&amp;Q646&amp;R646&amp;S646&amp;T646</f>
        <v>1709901768146</v>
      </c>
      <c r="CV646" s="5" t="str">
        <f t="shared" ref="CV646:CV709" si="157">LEFT(F646,MIN(LEN(SUBSTITUTE(F646,CW646,""))))</f>
        <v>นาย</v>
      </c>
      <c r="CW646" s="5" t="str" cm="1">
        <f t="array" ref="CW646">RIGHT(F646,MIN(LEN(SUBSTITUTE(F646,รายชื่อนักเรียนแยกห้อง!$AD$5:$AD$8,""))))</f>
        <v>ณัฐกมล</v>
      </c>
      <c r="CX646" s="6">
        <f t="shared" ref="CX646:CX709" si="158">IF(CV646="เด็กชาย",V646,IF(CV646="นาย",V646,""))</f>
        <v>0</v>
      </c>
      <c r="CY646" s="6" t="str">
        <f t="shared" ref="CY646:CY709" si="159">IF(CV646="เด็กหญิง",V646,IF(CV646="นางสาว",V646,""))</f>
        <v/>
      </c>
      <c r="CZ646" s="5" t="str">
        <f t="shared" ref="CZ646:CZ709" si="160">U646&amp;"-"&amp;CX646</f>
        <v>มัธยมศึกษาปีที่ 5/3-0</v>
      </c>
      <c r="DA646" s="5" t="str">
        <f t="shared" ref="DA646:DA709" si="161">U646&amp;"-"&amp;CY646</f>
        <v>มัธยมศึกษาปีที่ 5/3-</v>
      </c>
      <c r="DB646" s="5" t="s">
        <v>2939</v>
      </c>
      <c r="DC646" s="6" t="str">
        <f>IF(DB646="วิทย์-คณิต (เตรียมวิศวะ)",MAX($DC$1:DC645)+1,"")</f>
        <v/>
      </c>
      <c r="DD646" s="6" t="str">
        <f>IF(DB646="วิทย์-คณิต (วิทยาศาสตร์สุขภาพ)",MAX($DD$1:DD645)+1,"")</f>
        <v/>
      </c>
      <c r="DE646" s="6">
        <f>IF(DB646="ศิลป์การจัดการธุรกิจการค้าสมัยใหม่",MAX($DE$1:DE645)+1,"")</f>
        <v>69</v>
      </c>
      <c r="DF646" s="6" t="str">
        <f>IF(DB646="ศิลป์ภาษาจีนเพื่อธุรกิจ 4.0",MAX($DF$1:DF645)+1,"")</f>
        <v/>
      </c>
      <c r="DG646" s="6" t="str">
        <f>IF(DB646="ศิลป์ภาษาอังกฤษเพื่อการสื่อสารธุรกิจ",MAX($DG$1:DG645)+1,"")</f>
        <v/>
      </c>
      <c r="DH646" s="6" t="str">
        <f>IF(DB646="นวัตกรรมการจัดการเกษตร",MAX($DH$1:DH645)+1,"")</f>
        <v/>
      </c>
      <c r="DI646" s="5">
        <f t="shared" ref="DI646:DI709" si="162">SUM(DC646:DH646)</f>
        <v>69</v>
      </c>
      <c r="DJ646" s="5" t="str">
        <f t="shared" ref="DJ646:DJ709" si="163">U646&amp;"-"&amp;D646</f>
        <v>มัธยมศึกษาปีที่ 5/3-1</v>
      </c>
      <c r="DK646" s="5" t="str">
        <f t="shared" ref="DK646:DK709" si="164">DB646&amp;"-"&amp;DI646</f>
        <v>ศิลป์การจัดการธุรกิจการค้าสมัยใหม่-69</v>
      </c>
      <c r="DL646" s="5" t="str">
        <f t="shared" ref="DL646:DL709" si="165">LEFT(U646,17)</f>
        <v>มัธยมศึกษาปีที่ 5</v>
      </c>
    </row>
    <row r="647" spans="1:116">
      <c r="A647" s="5" t="str">
        <f t="shared" si="151"/>
        <v>มัธยมศึกษาปีที่ 5/3-2</v>
      </c>
      <c r="B647" s="5" t="str">
        <f t="shared" si="152"/>
        <v>ช68507-6</v>
      </c>
      <c r="C647" s="5" t="str">
        <f t="shared" si="153"/>
        <v>ศิลป์การจัดการธุรกิจการค้าสมัยใหม่-70</v>
      </c>
      <c r="D647" s="8">
        <v>2</v>
      </c>
      <c r="E647" s="9" t="s">
        <v>1445</v>
      </c>
      <c r="F647" s="3" t="s">
        <v>1446</v>
      </c>
      <c r="G647" s="3" t="s">
        <v>34</v>
      </c>
      <c r="H647" s="11">
        <v>1</v>
      </c>
      <c r="I647" s="11">
        <v>7</v>
      </c>
      <c r="J647" s="11">
        <v>0</v>
      </c>
      <c r="K647" s="11">
        <v>9</v>
      </c>
      <c r="L647" s="11">
        <v>9</v>
      </c>
      <c r="M647" s="11">
        <v>0</v>
      </c>
      <c r="N647" s="11">
        <v>1</v>
      </c>
      <c r="O647" s="11">
        <v>7</v>
      </c>
      <c r="P647" s="11">
        <v>7</v>
      </c>
      <c r="Q647" s="11">
        <v>8</v>
      </c>
      <c r="R647" s="11">
        <v>1</v>
      </c>
      <c r="S647" s="11">
        <v>9</v>
      </c>
      <c r="T647" s="11">
        <v>2</v>
      </c>
      <c r="U647" s="11" t="s">
        <v>424</v>
      </c>
      <c r="W647" s="6" t="str">
        <f>IF(X647="","",IF(X647=รายชื่อชมรม!$B$43,รายชื่อชมรม!$A$43,IF(X647=รายชื่อชมรม!$B$44,รายชื่อชมรม!$A$44,IF(X647=รายชื่อชมรม!$B$45,รายชื่อชมรม!$A$45,IF(X647=รายชื่อชมรม!$B$46,รายชื่อชมรม!$A$46,IF(X647=รายชื่อชมรม!$B$47,รายชื่อชมรม!$A$47,IF(X647=รายชื่อชมรม!$B$48,รายชื่อชมรม!$A$48,IF(X647=รายชื่อชมรม!$B$49,รายชื่อชมรม!$A$49,IF(X647=รายชื่อชมรม!$B$50,รายชื่อชมรม!$A$50,IF(X647=รายชื่อชมรม!$B$51,รายชื่อชมรม!$A$51,IF(X647=รายชื่อชมรม!$B$52,รายชื่อชมรม!$A$52,"-")))))))))))</f>
        <v>ช68507</v>
      </c>
      <c r="X647" s="6" t="s">
        <v>1542</v>
      </c>
      <c r="Y647" s="6" t="str">
        <f>IF(W647=0,"",IF(W647="-","",IF(W647="","",VLOOKUP(W647,รายชื่อชมรม!$A$3:$F$83,3,FALSE))))</f>
        <v>สิบเอกชัยวัฒน์  เรืองไกรศิลป์</v>
      </c>
      <c r="Z647" s="6" t="str">
        <f>IF(Y647=$Z$4,MAX(Z$1:$Z646)+1,"")</f>
        <v/>
      </c>
      <c r="AA647" s="6" t="str">
        <f>IF($Y647=AA$4,MAX(AA$1:AA646)+1,"")</f>
        <v/>
      </c>
      <c r="AB647" s="6" t="str">
        <f>IF($Y647=AB$4,MAX(AB$1:AB646)+1,"")</f>
        <v/>
      </c>
      <c r="AC647" s="6" t="str">
        <f>IF($Y647=AC$4,MAX(AC$1:AC646)+1,"")</f>
        <v/>
      </c>
      <c r="AD647" s="6" t="str">
        <f>IF($Y647=AD$4,MAX(AD$1:AD646)+1,"")</f>
        <v/>
      </c>
      <c r="AE647" s="6" t="str">
        <f>IF($Y647=AE$4,MAX(AE$1:AE646)+1,"")</f>
        <v/>
      </c>
      <c r="AF647" s="6" t="str">
        <f>IF($Y647=AF$4,MAX(AF$1:AF646)+1,"")</f>
        <v/>
      </c>
      <c r="AG647" s="6" t="str">
        <f>IF($Y647=AG$4,MAX(AG$1:AG646)+1,"")</f>
        <v/>
      </c>
      <c r="AH647" s="6" t="str">
        <f>IF($Y647=AH$4,MAX(AH$1:AH646)+1,"")</f>
        <v/>
      </c>
      <c r="AI647" s="5">
        <f t="shared" si="154"/>
        <v>0</v>
      </c>
      <c r="AK647" s="6" t="str">
        <f>IF($W647=AK$4,MAX(AK$1:AK646)+1,"")</f>
        <v/>
      </c>
      <c r="AL647" s="6" t="str">
        <f>IF($W647=AL$4,MAX(AL$1:AL646)+1,"")</f>
        <v/>
      </c>
      <c r="AM647" s="6" t="str">
        <f>IF($W647=AM$4,MAX(AM$1:AM646)+1,"")</f>
        <v/>
      </c>
      <c r="AN647" s="6" t="str">
        <f>IF($W647=AN$4,MAX(AN$1:AN646)+1,"")</f>
        <v/>
      </c>
      <c r="AO647" s="6" t="str">
        <f>IF($W647=AO$4,MAX(AO$1:AO646)+1,"")</f>
        <v/>
      </c>
      <c r="AP647" s="6" t="str">
        <f>IF($W647=AP$4,MAX(AP$1:AP646)+1,"")</f>
        <v/>
      </c>
      <c r="AQ647" s="6" t="str">
        <f>IF($W647=AQ$4,MAX(AQ$1:AQ646)+1,"")</f>
        <v/>
      </c>
      <c r="AR647" s="6" t="str">
        <f>IF($W647=AR$4,MAX(AR$1:AR646)+1,"")</f>
        <v/>
      </c>
      <c r="AS647" s="6" t="str">
        <f>IF($W647=AS$4,MAX(AS$1:AS646)+1,"")</f>
        <v/>
      </c>
      <c r="AT647" s="6" t="str">
        <f>IF($W647=AT$4,MAX(AT$1:AT646)+1,"")</f>
        <v/>
      </c>
      <c r="AU647" s="6" t="str">
        <f>IF($W647=AU$4,MAX(AU$1:AU646)+1,"")</f>
        <v/>
      </c>
      <c r="AV647" s="6" t="str">
        <f>IF($W647=AV$4,MAX(AV$1:AV646)+1,"")</f>
        <v/>
      </c>
      <c r="AW647" s="6" t="str">
        <f>IF($W647=AW$4,MAX(AW$1:AW646)+1,"")</f>
        <v/>
      </c>
      <c r="AX647" s="6" t="str">
        <f>IF($W647=AX$4,MAX(AX$1:AX646)+1,"")</f>
        <v/>
      </c>
      <c r="AY647" s="6" t="str">
        <f>IF($W647=AY$4,MAX(AY$1:AY646)+1,"")</f>
        <v/>
      </c>
      <c r="AZ647" s="6" t="str">
        <f>IF($W647=AZ$4,MAX(AZ$1:AZ646)+1,"")</f>
        <v/>
      </c>
      <c r="BA647" s="6" t="str">
        <f>IF($W647=BA$4,MAX(BA$1:BA646)+1,"")</f>
        <v/>
      </c>
      <c r="BB647" s="6" t="str">
        <f>IF($W647=BB$4,MAX(BB$1:BB646)+1,"")</f>
        <v/>
      </c>
      <c r="BC647" s="6" t="str">
        <f>IF($W647=BC$4,MAX(BC$1:BC646)+1,"")</f>
        <v/>
      </c>
      <c r="BD647" s="6" t="str">
        <f>IF($W647=BD$4,MAX(BD$1:BD646)+1,"")</f>
        <v/>
      </c>
      <c r="BE647" s="6" t="str">
        <f>IF($W647=BE$4,MAX(BE$1:BE646)+1,"")</f>
        <v/>
      </c>
      <c r="BF647" s="6" t="str">
        <f>IF($W647=BF$4,MAX(BF$1:BF646)+1,"")</f>
        <v/>
      </c>
      <c r="BG647" s="6" t="str">
        <f>IF($W647=BG$4,MAX(BG$1:BG646)+1,"")</f>
        <v/>
      </c>
      <c r="BH647" s="6" t="str">
        <f>IF($W647=BH$4,MAX(BH$1:BH646)+1,"")</f>
        <v/>
      </c>
      <c r="BI647" s="6" t="str">
        <f>IF($W647=BI$4,MAX(BI$1:BI646)+1,"")</f>
        <v/>
      </c>
      <c r="BJ647" s="6" t="str">
        <f>IF($W647=BJ$4,MAX(BJ$1:BJ646)+1,"")</f>
        <v/>
      </c>
      <c r="BK647" s="6" t="str">
        <f>IF($W647=BK$4,MAX(BK$1:BK646)+1,"")</f>
        <v/>
      </c>
      <c r="BL647" s="6" t="str">
        <f>IF($W647=BL$4,MAX(BL$1:BL646)+1,"")</f>
        <v/>
      </c>
      <c r="BM647" s="6" t="str">
        <f>IF($W647=BM$4,MAX(BM$1:BM646)+1,"")</f>
        <v/>
      </c>
      <c r="BN647" s="6" t="str">
        <f>IF($W647=BN$4,MAX(BN$1:BN646)+1,"")</f>
        <v/>
      </c>
      <c r="BO647" s="6" t="str">
        <f>IF($W647=BO$4,MAX(BO$1:BO646)+1,"")</f>
        <v/>
      </c>
      <c r="BP647" s="6" t="str">
        <f>IF($W647=BP$4,MAX(BP$1:BP646)+1,"")</f>
        <v/>
      </c>
      <c r="BQ647" s="6" t="str">
        <f>IF($W647=BQ$4,MAX(BQ$1:BQ646)+1,"")</f>
        <v/>
      </c>
      <c r="BR647" s="6" t="str">
        <f>IF($W647=BR$4,MAX(BR$1:BR646)+1,"")</f>
        <v/>
      </c>
      <c r="BS647" s="6" t="str">
        <f>IF($W647=BS$4,MAX(BS$1:BS646)+1,"")</f>
        <v/>
      </c>
      <c r="BT647" s="6" t="str">
        <f>IF($W647=BT$4,MAX(BT$1:BT646)+1,"")</f>
        <v/>
      </c>
      <c r="BU647" s="6" t="str">
        <f>IF($W647=BU$4,MAX(BU$1:BU646)+1,"")</f>
        <v/>
      </c>
      <c r="BV647" s="6" t="str">
        <f>IF($W647=BV$4,MAX(BV$1:BV646)+1,"")</f>
        <v/>
      </c>
      <c r="BW647" s="6" t="str">
        <f>IF($W647=BW$4,MAX(BW$1:BW646)+1,"")</f>
        <v/>
      </c>
      <c r="BX647" s="6" t="str">
        <f>IF($W647=BX$4,MAX(BX$1:BX646)+1,"")</f>
        <v/>
      </c>
      <c r="BY647" s="6" t="str">
        <f>IF($W647=BY$4,MAX(BY$1:BY646)+1,"")</f>
        <v/>
      </c>
      <c r="BZ647" s="6" t="str">
        <f>IF($W647=BZ$4,MAX(BZ$1:BZ646)+1,"")</f>
        <v/>
      </c>
      <c r="CA647" s="6" t="str">
        <f>IF($W647=CA$4,MAX(CA$1:CA646)+1,"")</f>
        <v/>
      </c>
      <c r="CB647" s="6" t="str">
        <f>IF($W647=CB$4,MAX(CB$1:CB646)+1,"")</f>
        <v/>
      </c>
      <c r="CC647" s="6" t="str">
        <f>IF($W647=CC$4,MAX(CC$1:CC646)+1,"")</f>
        <v/>
      </c>
      <c r="CD647" s="6" t="str">
        <f>IF($W647=CD$4,MAX(CD$1:CD646)+1,"")</f>
        <v/>
      </c>
      <c r="CE647" s="6" t="str">
        <f>IF($W647=CE$4,MAX(CE$1:CE646)+1,"")</f>
        <v/>
      </c>
      <c r="CF647" s="6">
        <f>IF($W647=CF$4,MAX(CF$1:CF646)+1,"")</f>
        <v>6</v>
      </c>
      <c r="CG647" s="6" t="str">
        <f>IF($W647=CG$4,MAX(CG$1:CG646)+1,"")</f>
        <v/>
      </c>
      <c r="CH647" s="6" t="str">
        <f>IF($W647=CH$4,MAX(CH$1:CH646)+1,"")</f>
        <v/>
      </c>
      <c r="CI647" s="6" t="str">
        <f>IF($W647=CI$4,MAX(CI$1:CI646)+1,"")</f>
        <v/>
      </c>
      <c r="CJ647" s="6" t="str">
        <f>IF($W647=CJ$4,MAX(CJ$1:CJ646)+1,"")</f>
        <v/>
      </c>
      <c r="CK647" s="6" t="str">
        <f>IF($W647=CK$4,MAX(CK$1:CK646)+1,"")</f>
        <v/>
      </c>
      <c r="CL647" s="6" t="str">
        <f>IF($W647=CL$4,MAX(CL$1:CL646)+1,"")</f>
        <v/>
      </c>
      <c r="CM647" s="6" t="str">
        <f>IF($W647=CM$4,MAX(CM$1:CM646)+1,"")</f>
        <v/>
      </c>
      <c r="CN647" s="6" t="str">
        <f>IF($W647=CN$4,MAX(CN$1:CN646)+1,"")</f>
        <v/>
      </c>
      <c r="CO647" s="6" t="str">
        <f>IF($W647=CO$4,MAX(CO$1:CO646)+1,"")</f>
        <v/>
      </c>
      <c r="CP647" s="6" t="str">
        <f>IF($W647=CP$4,MAX(CP$1:CP646)+1,"")</f>
        <v/>
      </c>
      <c r="CQ647" s="6" t="str">
        <f>IF($W647=CQ$4,MAX(CQ$1:CQ646)+1,"")</f>
        <v/>
      </c>
      <c r="CR647" s="6" t="str">
        <f>IF($W647=CR$4,MAX(CR$1:CR646)+1,"")</f>
        <v/>
      </c>
      <c r="CS647" s="6" t="str">
        <f>IF($W647=CS$4,MAX(CS$1:CS646)+1,"")</f>
        <v/>
      </c>
      <c r="CT647" s="5">
        <f t="shared" si="155"/>
        <v>6</v>
      </c>
      <c r="CU647" s="6" t="str">
        <f t="shared" si="156"/>
        <v>1709901778192</v>
      </c>
      <c r="CV647" s="5" t="str">
        <f t="shared" si="157"/>
        <v>นาย</v>
      </c>
      <c r="CW647" s="5" t="str" cm="1">
        <f t="array" ref="CW647">RIGHT(F647,MIN(LEN(SUBSTITUTE(F647,รายชื่อนักเรียนแยกห้อง!$AD$5:$AD$8,""))))</f>
        <v>พลาธิป</v>
      </c>
      <c r="CX647" s="6">
        <f t="shared" si="158"/>
        <v>0</v>
      </c>
      <c r="CY647" s="6" t="str">
        <f t="shared" si="159"/>
        <v/>
      </c>
      <c r="CZ647" s="5" t="str">
        <f t="shared" si="160"/>
        <v>มัธยมศึกษาปีที่ 5/3-0</v>
      </c>
      <c r="DA647" s="5" t="str">
        <f t="shared" si="161"/>
        <v>มัธยมศึกษาปีที่ 5/3-</v>
      </c>
      <c r="DB647" s="5" t="s">
        <v>2939</v>
      </c>
      <c r="DC647" s="6" t="str">
        <f>IF(DB647="วิทย์-คณิต (เตรียมวิศวะ)",MAX($DC$1:DC646)+1,"")</f>
        <v/>
      </c>
      <c r="DD647" s="6" t="str">
        <f>IF(DB647="วิทย์-คณิต (วิทยาศาสตร์สุขภาพ)",MAX($DD$1:DD646)+1,"")</f>
        <v/>
      </c>
      <c r="DE647" s="6">
        <f>IF(DB647="ศิลป์การจัดการธุรกิจการค้าสมัยใหม่",MAX($DE$1:DE646)+1,"")</f>
        <v>70</v>
      </c>
      <c r="DF647" s="6" t="str">
        <f>IF(DB647="ศิลป์ภาษาจีนเพื่อธุรกิจ 4.0",MAX($DF$1:DF646)+1,"")</f>
        <v/>
      </c>
      <c r="DG647" s="6" t="str">
        <f>IF(DB647="ศิลป์ภาษาอังกฤษเพื่อการสื่อสารธุรกิจ",MAX($DG$1:DG646)+1,"")</f>
        <v/>
      </c>
      <c r="DH647" s="6" t="str">
        <f>IF(DB647="นวัตกรรมการจัดการเกษตร",MAX($DH$1:DH646)+1,"")</f>
        <v/>
      </c>
      <c r="DI647" s="5">
        <f t="shared" si="162"/>
        <v>70</v>
      </c>
      <c r="DJ647" s="5" t="str">
        <f t="shared" si="163"/>
        <v>มัธยมศึกษาปีที่ 5/3-2</v>
      </c>
      <c r="DK647" s="5" t="str">
        <f t="shared" si="164"/>
        <v>ศิลป์การจัดการธุรกิจการค้าสมัยใหม่-70</v>
      </c>
      <c r="DL647" s="5" t="str">
        <f t="shared" si="165"/>
        <v>มัธยมศึกษาปีที่ 5</v>
      </c>
    </row>
    <row r="648" spans="1:116">
      <c r="A648" s="5" t="str">
        <f t="shared" si="151"/>
        <v>มัธยมศึกษาปีที่ 5/3-3</v>
      </c>
      <c r="B648" s="5" t="str">
        <f t="shared" si="152"/>
        <v>ช68501-9</v>
      </c>
      <c r="C648" s="5" t="str">
        <f t="shared" si="153"/>
        <v>ศิลป์การจัดการธุรกิจการค้าสมัยใหม่-71</v>
      </c>
      <c r="D648" s="8">
        <v>3</v>
      </c>
      <c r="E648" s="9" t="s">
        <v>360</v>
      </c>
      <c r="F648" s="3" t="s">
        <v>361</v>
      </c>
      <c r="G648" s="3" t="s">
        <v>5</v>
      </c>
      <c r="H648" s="11">
        <v>1</v>
      </c>
      <c r="I648" s="11">
        <v>7</v>
      </c>
      <c r="J648" s="11">
        <v>0</v>
      </c>
      <c r="K648" s="11">
        <v>9</v>
      </c>
      <c r="L648" s="11">
        <v>9</v>
      </c>
      <c r="M648" s="11">
        <v>0</v>
      </c>
      <c r="N648" s="11">
        <v>1</v>
      </c>
      <c r="O648" s="11">
        <v>7</v>
      </c>
      <c r="P648" s="11">
        <v>5</v>
      </c>
      <c r="Q648" s="11">
        <v>4</v>
      </c>
      <c r="R648" s="11">
        <v>1</v>
      </c>
      <c r="S648" s="11">
        <v>9</v>
      </c>
      <c r="T648" s="11">
        <v>6</v>
      </c>
      <c r="U648" s="11" t="s">
        <v>424</v>
      </c>
      <c r="W648" s="6" t="str">
        <f>IF(X648="","",IF(X648=รายชื่อชมรม!$B$43,รายชื่อชมรม!$A$43,IF(X648=รายชื่อชมรม!$B$44,รายชื่อชมรม!$A$44,IF(X648=รายชื่อชมรม!$B$45,รายชื่อชมรม!$A$45,IF(X648=รายชื่อชมรม!$B$46,รายชื่อชมรม!$A$46,IF(X648=รายชื่อชมรม!$B$47,รายชื่อชมรม!$A$47,IF(X648=รายชื่อชมรม!$B$48,รายชื่อชมรม!$A$48,IF(X648=รายชื่อชมรม!$B$49,รายชื่อชมรม!$A$49,IF(X648=รายชื่อชมรม!$B$50,รายชื่อชมรม!$A$50,IF(X648=รายชื่อชมรม!$B$51,รายชื่อชมรม!$A$51,IF(X648=รายชื่อชมรม!$B$52,รายชื่อชมรม!$A$52,"-")))))))))))</f>
        <v>ช68501</v>
      </c>
      <c r="X648" s="6" t="s">
        <v>2328</v>
      </c>
      <c r="Y648" s="6" t="str">
        <f>IF(W648=0,"",IF(W648="-","",IF(W648="","",VLOOKUP(W648,รายชื่อชมรม!$A$3:$F$83,3,FALSE))))</f>
        <v>นางสาวศิลป์ศุภา  คุสินธุ์</v>
      </c>
      <c r="Z648" s="6" t="str">
        <f>IF(Y648=$Z$4,MAX(Z$1:$Z647)+1,"")</f>
        <v/>
      </c>
      <c r="AA648" s="6" t="str">
        <f>IF($Y648=AA$4,MAX(AA$1:AA647)+1,"")</f>
        <v/>
      </c>
      <c r="AB648" s="6" t="str">
        <f>IF($Y648=AB$4,MAX(AB$1:AB647)+1,"")</f>
        <v/>
      </c>
      <c r="AC648" s="6" t="str">
        <f>IF($Y648=AC$4,MAX(AC$1:AC647)+1,"")</f>
        <v/>
      </c>
      <c r="AD648" s="6" t="str">
        <f>IF($Y648=AD$4,MAX(AD$1:AD647)+1,"")</f>
        <v/>
      </c>
      <c r="AE648" s="6" t="str">
        <f>IF($Y648=AE$4,MAX(AE$1:AE647)+1,"")</f>
        <v/>
      </c>
      <c r="AF648" s="6" t="str">
        <f>IF($Y648=AF$4,MAX(AF$1:AF647)+1,"")</f>
        <v/>
      </c>
      <c r="AG648" s="6" t="str">
        <f>IF($Y648=AG$4,MAX(AG$1:AG647)+1,"")</f>
        <v/>
      </c>
      <c r="AH648" s="6" t="str">
        <f>IF($Y648=AH$4,MAX(AH$1:AH647)+1,"")</f>
        <v/>
      </c>
      <c r="AI648" s="5">
        <f t="shared" si="154"/>
        <v>0</v>
      </c>
      <c r="AK648" s="6" t="str">
        <f>IF($W648=AK$4,MAX(AK$1:AK647)+1,"")</f>
        <v/>
      </c>
      <c r="AL648" s="6" t="str">
        <f>IF($W648=AL$4,MAX(AL$1:AL647)+1,"")</f>
        <v/>
      </c>
      <c r="AM648" s="6" t="str">
        <f>IF($W648=AM$4,MAX(AM$1:AM647)+1,"")</f>
        <v/>
      </c>
      <c r="AN648" s="6" t="str">
        <f>IF($W648=AN$4,MAX(AN$1:AN647)+1,"")</f>
        <v/>
      </c>
      <c r="AO648" s="6" t="str">
        <f>IF($W648=AO$4,MAX(AO$1:AO647)+1,"")</f>
        <v/>
      </c>
      <c r="AP648" s="6" t="str">
        <f>IF($W648=AP$4,MAX(AP$1:AP647)+1,"")</f>
        <v/>
      </c>
      <c r="AQ648" s="6" t="str">
        <f>IF($W648=AQ$4,MAX(AQ$1:AQ647)+1,"")</f>
        <v/>
      </c>
      <c r="AR648" s="6" t="str">
        <f>IF($W648=AR$4,MAX(AR$1:AR647)+1,"")</f>
        <v/>
      </c>
      <c r="AS648" s="6" t="str">
        <f>IF($W648=AS$4,MAX(AS$1:AS647)+1,"")</f>
        <v/>
      </c>
      <c r="AT648" s="6" t="str">
        <f>IF($W648=AT$4,MAX(AT$1:AT647)+1,"")</f>
        <v/>
      </c>
      <c r="AU648" s="6" t="str">
        <f>IF($W648=AU$4,MAX(AU$1:AU647)+1,"")</f>
        <v/>
      </c>
      <c r="AV648" s="6" t="str">
        <f>IF($W648=AV$4,MAX(AV$1:AV647)+1,"")</f>
        <v/>
      </c>
      <c r="AW648" s="6" t="str">
        <f>IF($W648=AW$4,MAX(AW$1:AW647)+1,"")</f>
        <v/>
      </c>
      <c r="AX648" s="6" t="str">
        <f>IF($W648=AX$4,MAX(AX$1:AX647)+1,"")</f>
        <v/>
      </c>
      <c r="AY648" s="6" t="str">
        <f>IF($W648=AY$4,MAX(AY$1:AY647)+1,"")</f>
        <v/>
      </c>
      <c r="AZ648" s="6" t="str">
        <f>IF($W648=AZ$4,MAX(AZ$1:AZ647)+1,"")</f>
        <v/>
      </c>
      <c r="BA648" s="6" t="str">
        <f>IF($W648=BA$4,MAX(BA$1:BA647)+1,"")</f>
        <v/>
      </c>
      <c r="BB648" s="6" t="str">
        <f>IF($W648=BB$4,MAX(BB$1:BB647)+1,"")</f>
        <v/>
      </c>
      <c r="BC648" s="6" t="str">
        <f>IF($W648=BC$4,MAX(BC$1:BC647)+1,"")</f>
        <v/>
      </c>
      <c r="BD648" s="6" t="str">
        <f>IF($W648=BD$4,MAX(BD$1:BD647)+1,"")</f>
        <v/>
      </c>
      <c r="BE648" s="6" t="str">
        <f>IF($W648=BE$4,MAX(BE$1:BE647)+1,"")</f>
        <v/>
      </c>
      <c r="BF648" s="6" t="str">
        <f>IF($W648=BF$4,MAX(BF$1:BF647)+1,"")</f>
        <v/>
      </c>
      <c r="BG648" s="6" t="str">
        <f>IF($W648=BG$4,MAX(BG$1:BG647)+1,"")</f>
        <v/>
      </c>
      <c r="BH648" s="6" t="str">
        <f>IF($W648=BH$4,MAX(BH$1:BH647)+1,"")</f>
        <v/>
      </c>
      <c r="BI648" s="6" t="str">
        <f>IF($W648=BI$4,MAX(BI$1:BI647)+1,"")</f>
        <v/>
      </c>
      <c r="BJ648" s="6" t="str">
        <f>IF($W648=BJ$4,MAX(BJ$1:BJ647)+1,"")</f>
        <v/>
      </c>
      <c r="BK648" s="6" t="str">
        <f>IF($W648=BK$4,MAX(BK$1:BK647)+1,"")</f>
        <v/>
      </c>
      <c r="BL648" s="6" t="str">
        <f>IF($W648=BL$4,MAX(BL$1:BL647)+1,"")</f>
        <v/>
      </c>
      <c r="BM648" s="6" t="str">
        <f>IF($W648=BM$4,MAX(BM$1:BM647)+1,"")</f>
        <v/>
      </c>
      <c r="BN648" s="6" t="str">
        <f>IF($W648=BN$4,MAX(BN$1:BN647)+1,"")</f>
        <v/>
      </c>
      <c r="BO648" s="6" t="str">
        <f>IF($W648=BO$4,MAX(BO$1:BO647)+1,"")</f>
        <v/>
      </c>
      <c r="BP648" s="6" t="str">
        <f>IF($W648=BP$4,MAX(BP$1:BP647)+1,"")</f>
        <v/>
      </c>
      <c r="BQ648" s="6" t="str">
        <f>IF($W648=BQ$4,MAX(BQ$1:BQ647)+1,"")</f>
        <v/>
      </c>
      <c r="BR648" s="6" t="str">
        <f>IF($W648=BR$4,MAX(BR$1:BR647)+1,"")</f>
        <v/>
      </c>
      <c r="BS648" s="6" t="str">
        <f>IF($W648=BS$4,MAX(BS$1:BS647)+1,"")</f>
        <v/>
      </c>
      <c r="BT648" s="6" t="str">
        <f>IF($W648=BT$4,MAX(BT$1:BT647)+1,"")</f>
        <v/>
      </c>
      <c r="BU648" s="6" t="str">
        <f>IF($W648=BU$4,MAX(BU$1:BU647)+1,"")</f>
        <v/>
      </c>
      <c r="BV648" s="6" t="str">
        <f>IF($W648=BV$4,MAX(BV$1:BV647)+1,"")</f>
        <v/>
      </c>
      <c r="BW648" s="6" t="str">
        <f>IF($W648=BW$4,MAX(BW$1:BW647)+1,"")</f>
        <v/>
      </c>
      <c r="BX648" s="6" t="str">
        <f>IF($W648=BX$4,MAX(BX$1:BX647)+1,"")</f>
        <v/>
      </c>
      <c r="BY648" s="6" t="str">
        <f>IF($W648=BY$4,MAX(BY$1:BY647)+1,"")</f>
        <v/>
      </c>
      <c r="BZ648" s="6">
        <f>IF($W648=BZ$4,MAX(BZ$1:BZ647)+1,"")</f>
        <v>9</v>
      </c>
      <c r="CA648" s="6" t="str">
        <f>IF($W648=CA$4,MAX(CA$1:CA647)+1,"")</f>
        <v/>
      </c>
      <c r="CB648" s="6" t="str">
        <f>IF($W648=CB$4,MAX(CB$1:CB647)+1,"")</f>
        <v/>
      </c>
      <c r="CC648" s="6" t="str">
        <f>IF($W648=CC$4,MAX(CC$1:CC647)+1,"")</f>
        <v/>
      </c>
      <c r="CD648" s="6" t="str">
        <f>IF($W648=CD$4,MAX(CD$1:CD647)+1,"")</f>
        <v/>
      </c>
      <c r="CE648" s="6" t="str">
        <f>IF($W648=CE$4,MAX(CE$1:CE647)+1,"")</f>
        <v/>
      </c>
      <c r="CF648" s="6" t="str">
        <f>IF($W648=CF$4,MAX(CF$1:CF647)+1,"")</f>
        <v/>
      </c>
      <c r="CG648" s="6" t="str">
        <f>IF($W648=CG$4,MAX(CG$1:CG647)+1,"")</f>
        <v/>
      </c>
      <c r="CH648" s="6" t="str">
        <f>IF($W648=CH$4,MAX(CH$1:CH647)+1,"")</f>
        <v/>
      </c>
      <c r="CI648" s="6" t="str">
        <f>IF($W648=CI$4,MAX(CI$1:CI647)+1,"")</f>
        <v/>
      </c>
      <c r="CJ648" s="6" t="str">
        <f>IF($W648=CJ$4,MAX(CJ$1:CJ647)+1,"")</f>
        <v/>
      </c>
      <c r="CK648" s="6" t="str">
        <f>IF($W648=CK$4,MAX(CK$1:CK647)+1,"")</f>
        <v/>
      </c>
      <c r="CL648" s="6" t="str">
        <f>IF($W648=CL$4,MAX(CL$1:CL647)+1,"")</f>
        <v/>
      </c>
      <c r="CM648" s="6" t="str">
        <f>IF($W648=CM$4,MAX(CM$1:CM647)+1,"")</f>
        <v/>
      </c>
      <c r="CN648" s="6" t="str">
        <f>IF($W648=CN$4,MAX(CN$1:CN647)+1,"")</f>
        <v/>
      </c>
      <c r="CO648" s="6" t="str">
        <f>IF($W648=CO$4,MAX(CO$1:CO647)+1,"")</f>
        <v/>
      </c>
      <c r="CP648" s="6" t="str">
        <f>IF($W648=CP$4,MAX(CP$1:CP647)+1,"")</f>
        <v/>
      </c>
      <c r="CQ648" s="6" t="str">
        <f>IF($W648=CQ$4,MAX(CQ$1:CQ647)+1,"")</f>
        <v/>
      </c>
      <c r="CR648" s="6" t="str">
        <f>IF($W648=CR$4,MAX(CR$1:CR647)+1,"")</f>
        <v/>
      </c>
      <c r="CS648" s="6" t="str">
        <f>IF($W648=CS$4,MAX(CS$1:CS647)+1,"")</f>
        <v/>
      </c>
      <c r="CT648" s="5">
        <f t="shared" si="155"/>
        <v>9</v>
      </c>
      <c r="CU648" s="6" t="str">
        <f t="shared" si="156"/>
        <v>1709901754196</v>
      </c>
      <c r="CV648" s="5" t="str">
        <f t="shared" si="157"/>
        <v>นาย</v>
      </c>
      <c r="CW648" s="5" t="str" cm="1">
        <f t="array" ref="CW648">RIGHT(F648,MIN(LEN(SUBSTITUTE(F648,รายชื่อนักเรียนแยกห้อง!$AD$5:$AD$8,""))))</f>
        <v>ภูเบศ</v>
      </c>
      <c r="CX648" s="6">
        <f t="shared" si="158"/>
        <v>0</v>
      </c>
      <c r="CY648" s="6" t="str">
        <f t="shared" si="159"/>
        <v/>
      </c>
      <c r="CZ648" s="5" t="str">
        <f t="shared" si="160"/>
        <v>มัธยมศึกษาปีที่ 5/3-0</v>
      </c>
      <c r="DA648" s="5" t="str">
        <f t="shared" si="161"/>
        <v>มัธยมศึกษาปีที่ 5/3-</v>
      </c>
      <c r="DB648" s="6" t="s">
        <v>2939</v>
      </c>
      <c r="DC648" s="6" t="str">
        <f>IF(DB648="วิทย์-คณิต (เตรียมวิศวะ)",MAX($DC$1:DC647)+1,"")</f>
        <v/>
      </c>
      <c r="DD648" s="6" t="str">
        <f>IF(DB648="วิทย์-คณิต (วิทยาศาสตร์สุขภาพ)",MAX($DD$1:DD647)+1,"")</f>
        <v/>
      </c>
      <c r="DE648" s="6">
        <f>IF(DB648="ศิลป์การจัดการธุรกิจการค้าสมัยใหม่",MAX($DE$1:DE647)+1,"")</f>
        <v>71</v>
      </c>
      <c r="DF648" s="6" t="str">
        <f>IF(DB648="ศิลป์ภาษาจีนเพื่อธุรกิจ 4.0",MAX($DF$1:DF647)+1,"")</f>
        <v/>
      </c>
      <c r="DG648" s="6" t="str">
        <f>IF(DB648="ศิลป์ภาษาอังกฤษเพื่อการสื่อสารธุรกิจ",MAX($DG$1:DG647)+1,"")</f>
        <v/>
      </c>
      <c r="DH648" s="6" t="str">
        <f>IF(DB648="นวัตกรรมการจัดการเกษตร",MAX($DH$1:DH647)+1,"")</f>
        <v/>
      </c>
      <c r="DI648" s="5">
        <f t="shared" si="162"/>
        <v>71</v>
      </c>
      <c r="DJ648" s="5" t="str">
        <f t="shared" si="163"/>
        <v>มัธยมศึกษาปีที่ 5/3-3</v>
      </c>
      <c r="DK648" s="5" t="str">
        <f t="shared" si="164"/>
        <v>ศิลป์การจัดการธุรกิจการค้าสมัยใหม่-71</v>
      </c>
      <c r="DL648" s="5" t="str">
        <f t="shared" si="165"/>
        <v>มัธยมศึกษาปีที่ 5</v>
      </c>
    </row>
    <row r="649" spans="1:116">
      <c r="A649" s="5" t="str">
        <f t="shared" si="151"/>
        <v>มัธยมศึกษาปีที่ 5/3-4</v>
      </c>
      <c r="B649" s="5" t="str">
        <f t="shared" si="152"/>
        <v>ช68507-7</v>
      </c>
      <c r="C649" s="5" t="str">
        <f t="shared" si="153"/>
        <v>ศิลป์การจัดการธุรกิจการค้าสมัยใหม่-72</v>
      </c>
      <c r="D649" s="8">
        <v>4</v>
      </c>
      <c r="E649" s="9" t="s">
        <v>362</v>
      </c>
      <c r="F649" s="3" t="s">
        <v>363</v>
      </c>
      <c r="G649" s="3" t="s">
        <v>364</v>
      </c>
      <c r="H649" s="11">
        <v>1</v>
      </c>
      <c r="I649" s="11">
        <v>7</v>
      </c>
      <c r="J649" s="11">
        <v>0</v>
      </c>
      <c r="K649" s="11">
        <v>9</v>
      </c>
      <c r="L649" s="11">
        <v>9</v>
      </c>
      <c r="M649" s="11">
        <v>0</v>
      </c>
      <c r="N649" s="11">
        <v>1</v>
      </c>
      <c r="O649" s="11">
        <v>7</v>
      </c>
      <c r="P649" s="11">
        <v>4</v>
      </c>
      <c r="Q649" s="11">
        <v>0</v>
      </c>
      <c r="R649" s="11">
        <v>8</v>
      </c>
      <c r="S649" s="11">
        <v>6</v>
      </c>
      <c r="T649" s="11">
        <v>1</v>
      </c>
      <c r="U649" s="11" t="s">
        <v>424</v>
      </c>
      <c r="W649" s="6" t="str">
        <f>IF(X649="","",IF(X649=รายชื่อชมรม!$B$43,รายชื่อชมรม!$A$43,IF(X649=รายชื่อชมรม!$B$44,รายชื่อชมรม!$A$44,IF(X649=รายชื่อชมรม!$B$45,รายชื่อชมรม!$A$45,IF(X649=รายชื่อชมรม!$B$46,รายชื่อชมรม!$A$46,IF(X649=รายชื่อชมรม!$B$47,รายชื่อชมรม!$A$47,IF(X649=รายชื่อชมรม!$B$48,รายชื่อชมรม!$A$48,IF(X649=รายชื่อชมรม!$B$49,รายชื่อชมรม!$A$49,IF(X649=รายชื่อชมรม!$B$50,รายชื่อชมรม!$A$50,IF(X649=รายชื่อชมรม!$B$51,รายชื่อชมรม!$A$51,IF(X649=รายชื่อชมรม!$B$52,รายชื่อชมรม!$A$52,"-")))))))))))</f>
        <v>ช68507</v>
      </c>
      <c r="X649" s="6" t="s">
        <v>1542</v>
      </c>
      <c r="Y649" s="6" t="str">
        <f>IF(W649=0,"",IF(W649="-","",IF(W649="","",VLOOKUP(W649,รายชื่อชมรม!$A$3:$F$83,3,FALSE))))</f>
        <v>สิบเอกชัยวัฒน์  เรืองไกรศิลป์</v>
      </c>
      <c r="Z649" s="6" t="str">
        <f>IF(Y649=$Z$4,MAX(Z$1:$Z648)+1,"")</f>
        <v/>
      </c>
      <c r="AA649" s="6" t="str">
        <f>IF($Y649=AA$4,MAX(AA$1:AA648)+1,"")</f>
        <v/>
      </c>
      <c r="AB649" s="6" t="str">
        <f>IF($Y649=AB$4,MAX(AB$1:AB648)+1,"")</f>
        <v/>
      </c>
      <c r="AC649" s="6" t="str">
        <f>IF($Y649=AC$4,MAX(AC$1:AC648)+1,"")</f>
        <v/>
      </c>
      <c r="AD649" s="6" t="str">
        <f>IF($Y649=AD$4,MAX(AD$1:AD648)+1,"")</f>
        <v/>
      </c>
      <c r="AE649" s="6" t="str">
        <f>IF($Y649=AE$4,MAX(AE$1:AE648)+1,"")</f>
        <v/>
      </c>
      <c r="AF649" s="6" t="str">
        <f>IF($Y649=AF$4,MAX(AF$1:AF648)+1,"")</f>
        <v/>
      </c>
      <c r="AG649" s="6" t="str">
        <f>IF($Y649=AG$4,MAX(AG$1:AG648)+1,"")</f>
        <v/>
      </c>
      <c r="AH649" s="6" t="str">
        <f>IF($Y649=AH$4,MAX(AH$1:AH648)+1,"")</f>
        <v/>
      </c>
      <c r="AI649" s="5">
        <f t="shared" si="154"/>
        <v>0</v>
      </c>
      <c r="AK649" s="6" t="str">
        <f>IF($W649=AK$4,MAX(AK$1:AK648)+1,"")</f>
        <v/>
      </c>
      <c r="AL649" s="6" t="str">
        <f>IF($W649=AL$4,MAX(AL$1:AL648)+1,"")</f>
        <v/>
      </c>
      <c r="AM649" s="6" t="str">
        <f>IF($W649=AM$4,MAX(AM$1:AM648)+1,"")</f>
        <v/>
      </c>
      <c r="AN649" s="6" t="str">
        <f>IF($W649=AN$4,MAX(AN$1:AN648)+1,"")</f>
        <v/>
      </c>
      <c r="AO649" s="6" t="str">
        <f>IF($W649=AO$4,MAX(AO$1:AO648)+1,"")</f>
        <v/>
      </c>
      <c r="AP649" s="6" t="str">
        <f>IF($W649=AP$4,MAX(AP$1:AP648)+1,"")</f>
        <v/>
      </c>
      <c r="AQ649" s="6" t="str">
        <f>IF($W649=AQ$4,MAX(AQ$1:AQ648)+1,"")</f>
        <v/>
      </c>
      <c r="AR649" s="6" t="str">
        <f>IF($W649=AR$4,MAX(AR$1:AR648)+1,"")</f>
        <v/>
      </c>
      <c r="AS649" s="6" t="str">
        <f>IF($W649=AS$4,MAX(AS$1:AS648)+1,"")</f>
        <v/>
      </c>
      <c r="AT649" s="6" t="str">
        <f>IF($W649=AT$4,MAX(AT$1:AT648)+1,"")</f>
        <v/>
      </c>
      <c r="AU649" s="6" t="str">
        <f>IF($W649=AU$4,MAX(AU$1:AU648)+1,"")</f>
        <v/>
      </c>
      <c r="AV649" s="6" t="str">
        <f>IF($W649=AV$4,MAX(AV$1:AV648)+1,"")</f>
        <v/>
      </c>
      <c r="AW649" s="6" t="str">
        <f>IF($W649=AW$4,MAX(AW$1:AW648)+1,"")</f>
        <v/>
      </c>
      <c r="AX649" s="6" t="str">
        <f>IF($W649=AX$4,MAX(AX$1:AX648)+1,"")</f>
        <v/>
      </c>
      <c r="AY649" s="6" t="str">
        <f>IF($W649=AY$4,MAX(AY$1:AY648)+1,"")</f>
        <v/>
      </c>
      <c r="AZ649" s="6" t="str">
        <f>IF($W649=AZ$4,MAX(AZ$1:AZ648)+1,"")</f>
        <v/>
      </c>
      <c r="BA649" s="6" t="str">
        <f>IF($W649=BA$4,MAX(BA$1:BA648)+1,"")</f>
        <v/>
      </c>
      <c r="BB649" s="6" t="str">
        <f>IF($W649=BB$4,MAX(BB$1:BB648)+1,"")</f>
        <v/>
      </c>
      <c r="BC649" s="6" t="str">
        <f>IF($W649=BC$4,MAX(BC$1:BC648)+1,"")</f>
        <v/>
      </c>
      <c r="BD649" s="6" t="str">
        <f>IF($W649=BD$4,MAX(BD$1:BD648)+1,"")</f>
        <v/>
      </c>
      <c r="BE649" s="6" t="str">
        <f>IF($W649=BE$4,MAX(BE$1:BE648)+1,"")</f>
        <v/>
      </c>
      <c r="BF649" s="6" t="str">
        <f>IF($W649=BF$4,MAX(BF$1:BF648)+1,"")</f>
        <v/>
      </c>
      <c r="BG649" s="6" t="str">
        <f>IF($W649=BG$4,MAX(BG$1:BG648)+1,"")</f>
        <v/>
      </c>
      <c r="BH649" s="6" t="str">
        <f>IF($W649=BH$4,MAX(BH$1:BH648)+1,"")</f>
        <v/>
      </c>
      <c r="BI649" s="6" t="str">
        <f>IF($W649=BI$4,MAX(BI$1:BI648)+1,"")</f>
        <v/>
      </c>
      <c r="BJ649" s="6" t="str">
        <f>IF($W649=BJ$4,MAX(BJ$1:BJ648)+1,"")</f>
        <v/>
      </c>
      <c r="BK649" s="6" t="str">
        <f>IF($W649=BK$4,MAX(BK$1:BK648)+1,"")</f>
        <v/>
      </c>
      <c r="BL649" s="6" t="str">
        <f>IF($W649=BL$4,MAX(BL$1:BL648)+1,"")</f>
        <v/>
      </c>
      <c r="BM649" s="6" t="str">
        <f>IF($W649=BM$4,MAX(BM$1:BM648)+1,"")</f>
        <v/>
      </c>
      <c r="BN649" s="6" t="str">
        <f>IF($W649=BN$4,MAX(BN$1:BN648)+1,"")</f>
        <v/>
      </c>
      <c r="BO649" s="6" t="str">
        <f>IF($W649=BO$4,MAX(BO$1:BO648)+1,"")</f>
        <v/>
      </c>
      <c r="BP649" s="6" t="str">
        <f>IF($W649=BP$4,MAX(BP$1:BP648)+1,"")</f>
        <v/>
      </c>
      <c r="BQ649" s="6" t="str">
        <f>IF($W649=BQ$4,MAX(BQ$1:BQ648)+1,"")</f>
        <v/>
      </c>
      <c r="BR649" s="6" t="str">
        <f>IF($W649=BR$4,MAX(BR$1:BR648)+1,"")</f>
        <v/>
      </c>
      <c r="BS649" s="6" t="str">
        <f>IF($W649=BS$4,MAX(BS$1:BS648)+1,"")</f>
        <v/>
      </c>
      <c r="BT649" s="6" t="str">
        <f>IF($W649=BT$4,MAX(BT$1:BT648)+1,"")</f>
        <v/>
      </c>
      <c r="BU649" s="6" t="str">
        <f>IF($W649=BU$4,MAX(BU$1:BU648)+1,"")</f>
        <v/>
      </c>
      <c r="BV649" s="6" t="str">
        <f>IF($W649=BV$4,MAX(BV$1:BV648)+1,"")</f>
        <v/>
      </c>
      <c r="BW649" s="6" t="str">
        <f>IF($W649=BW$4,MAX(BW$1:BW648)+1,"")</f>
        <v/>
      </c>
      <c r="BX649" s="6" t="str">
        <f>IF($W649=BX$4,MAX(BX$1:BX648)+1,"")</f>
        <v/>
      </c>
      <c r="BY649" s="6" t="str">
        <f>IF($W649=BY$4,MAX(BY$1:BY648)+1,"")</f>
        <v/>
      </c>
      <c r="BZ649" s="6" t="str">
        <f>IF($W649=BZ$4,MAX(BZ$1:BZ648)+1,"")</f>
        <v/>
      </c>
      <c r="CA649" s="6" t="str">
        <f>IF($W649=CA$4,MAX(CA$1:CA648)+1,"")</f>
        <v/>
      </c>
      <c r="CB649" s="6" t="str">
        <f>IF($W649=CB$4,MAX(CB$1:CB648)+1,"")</f>
        <v/>
      </c>
      <c r="CC649" s="6" t="str">
        <f>IF($W649=CC$4,MAX(CC$1:CC648)+1,"")</f>
        <v/>
      </c>
      <c r="CD649" s="6" t="str">
        <f>IF($W649=CD$4,MAX(CD$1:CD648)+1,"")</f>
        <v/>
      </c>
      <c r="CE649" s="6" t="str">
        <f>IF($W649=CE$4,MAX(CE$1:CE648)+1,"")</f>
        <v/>
      </c>
      <c r="CF649" s="6">
        <f>IF($W649=CF$4,MAX(CF$1:CF648)+1,"")</f>
        <v>7</v>
      </c>
      <c r="CG649" s="6" t="str">
        <f>IF($W649=CG$4,MAX(CG$1:CG648)+1,"")</f>
        <v/>
      </c>
      <c r="CH649" s="6" t="str">
        <f>IF($W649=CH$4,MAX(CH$1:CH648)+1,"")</f>
        <v/>
      </c>
      <c r="CI649" s="6" t="str">
        <f>IF($W649=CI$4,MAX(CI$1:CI648)+1,"")</f>
        <v/>
      </c>
      <c r="CJ649" s="6" t="str">
        <f>IF($W649=CJ$4,MAX(CJ$1:CJ648)+1,"")</f>
        <v/>
      </c>
      <c r="CK649" s="6" t="str">
        <f>IF($W649=CK$4,MAX(CK$1:CK648)+1,"")</f>
        <v/>
      </c>
      <c r="CL649" s="6" t="str">
        <f>IF($W649=CL$4,MAX(CL$1:CL648)+1,"")</f>
        <v/>
      </c>
      <c r="CM649" s="6" t="str">
        <f>IF($W649=CM$4,MAX(CM$1:CM648)+1,"")</f>
        <v/>
      </c>
      <c r="CN649" s="6" t="str">
        <f>IF($W649=CN$4,MAX(CN$1:CN648)+1,"")</f>
        <v/>
      </c>
      <c r="CO649" s="6" t="str">
        <f>IF($W649=CO$4,MAX(CO$1:CO648)+1,"")</f>
        <v/>
      </c>
      <c r="CP649" s="6" t="str">
        <f>IF($W649=CP$4,MAX(CP$1:CP648)+1,"")</f>
        <v/>
      </c>
      <c r="CQ649" s="6" t="str">
        <f>IF($W649=CQ$4,MAX(CQ$1:CQ648)+1,"")</f>
        <v/>
      </c>
      <c r="CR649" s="6" t="str">
        <f>IF($W649=CR$4,MAX(CR$1:CR648)+1,"")</f>
        <v/>
      </c>
      <c r="CS649" s="6" t="str">
        <f>IF($W649=CS$4,MAX(CS$1:CS648)+1,"")</f>
        <v/>
      </c>
      <c r="CT649" s="5">
        <f t="shared" si="155"/>
        <v>7</v>
      </c>
      <c r="CU649" s="6" t="str">
        <f t="shared" si="156"/>
        <v>1709901740861</v>
      </c>
      <c r="CV649" s="5" t="str">
        <f t="shared" si="157"/>
        <v>นาย</v>
      </c>
      <c r="CW649" s="5" t="str" cm="1">
        <f t="array" ref="CW649">RIGHT(F649,MIN(LEN(SUBSTITUTE(F649,รายชื่อนักเรียนแยกห้อง!$AD$5:$AD$8,""))))</f>
        <v>ธานินทร์</v>
      </c>
      <c r="CX649" s="6">
        <f t="shared" si="158"/>
        <v>0</v>
      </c>
      <c r="CY649" s="6" t="str">
        <f t="shared" si="159"/>
        <v/>
      </c>
      <c r="CZ649" s="5" t="str">
        <f t="shared" si="160"/>
        <v>มัธยมศึกษาปีที่ 5/3-0</v>
      </c>
      <c r="DA649" s="5" t="str">
        <f t="shared" si="161"/>
        <v>มัธยมศึกษาปีที่ 5/3-</v>
      </c>
      <c r="DB649" s="6" t="s">
        <v>2939</v>
      </c>
      <c r="DC649" s="6" t="str">
        <f>IF(DB649="วิทย์-คณิต (เตรียมวิศวะ)",MAX($DC$1:DC648)+1,"")</f>
        <v/>
      </c>
      <c r="DD649" s="6" t="str">
        <f>IF(DB649="วิทย์-คณิต (วิทยาศาสตร์สุขภาพ)",MAX($DD$1:DD648)+1,"")</f>
        <v/>
      </c>
      <c r="DE649" s="6">
        <f>IF(DB649="ศิลป์การจัดการธุรกิจการค้าสมัยใหม่",MAX($DE$1:DE648)+1,"")</f>
        <v>72</v>
      </c>
      <c r="DF649" s="6" t="str">
        <f>IF(DB649="ศิลป์ภาษาจีนเพื่อธุรกิจ 4.0",MAX($DF$1:DF648)+1,"")</f>
        <v/>
      </c>
      <c r="DG649" s="6" t="str">
        <f>IF(DB649="ศิลป์ภาษาอังกฤษเพื่อการสื่อสารธุรกิจ",MAX($DG$1:DG648)+1,"")</f>
        <v/>
      </c>
      <c r="DH649" s="6" t="str">
        <f>IF(DB649="นวัตกรรมการจัดการเกษตร",MAX($DH$1:DH648)+1,"")</f>
        <v/>
      </c>
      <c r="DI649" s="5">
        <f t="shared" si="162"/>
        <v>72</v>
      </c>
      <c r="DJ649" s="5" t="str">
        <f t="shared" si="163"/>
        <v>มัธยมศึกษาปีที่ 5/3-4</v>
      </c>
      <c r="DK649" s="5" t="str">
        <f t="shared" si="164"/>
        <v>ศิลป์การจัดการธุรกิจการค้าสมัยใหม่-72</v>
      </c>
      <c r="DL649" s="5" t="str">
        <f t="shared" si="165"/>
        <v>มัธยมศึกษาปีที่ 5</v>
      </c>
    </row>
    <row r="650" spans="1:116">
      <c r="A650" s="5" t="str">
        <f t="shared" si="151"/>
        <v>มัธยมศึกษาปีที่ 5/3-5</v>
      </c>
      <c r="B650" s="5" t="str">
        <f t="shared" si="152"/>
        <v>ช68502-11</v>
      </c>
      <c r="C650" s="5" t="str">
        <f t="shared" si="153"/>
        <v>ศิลป์การจัดการธุรกิจการค้าสมัยใหม่-73</v>
      </c>
      <c r="D650" s="8">
        <v>5</v>
      </c>
      <c r="E650" s="9" t="s">
        <v>365</v>
      </c>
      <c r="F650" s="3" t="s">
        <v>44</v>
      </c>
      <c r="G650" s="3" t="s">
        <v>366</v>
      </c>
      <c r="H650" s="11">
        <v>1</v>
      </c>
      <c r="I650" s="11">
        <v>7</v>
      </c>
      <c r="J650" s="11">
        <v>0</v>
      </c>
      <c r="K650" s="11">
        <v>9</v>
      </c>
      <c r="L650" s="11">
        <v>8</v>
      </c>
      <c r="M650" s="11">
        <v>0</v>
      </c>
      <c r="N650" s="11">
        <v>0</v>
      </c>
      <c r="O650" s="11">
        <v>5</v>
      </c>
      <c r="P650" s="11">
        <v>6</v>
      </c>
      <c r="Q650" s="11">
        <v>2</v>
      </c>
      <c r="R650" s="11">
        <v>7</v>
      </c>
      <c r="S650" s="11">
        <v>1</v>
      </c>
      <c r="T650" s="11">
        <v>2</v>
      </c>
      <c r="U650" s="11" t="s">
        <v>424</v>
      </c>
      <c r="W650" s="6" t="str">
        <f>IF(X650="","",IF(X650=รายชื่อชมรม!$B$43,รายชื่อชมรม!$A$43,IF(X650=รายชื่อชมรม!$B$44,รายชื่อชมรม!$A$44,IF(X650=รายชื่อชมรม!$B$45,รายชื่อชมรม!$A$45,IF(X650=รายชื่อชมรม!$B$46,รายชื่อชมรม!$A$46,IF(X650=รายชื่อชมรม!$B$47,รายชื่อชมรม!$A$47,IF(X650=รายชื่อชมรม!$B$48,รายชื่อชมรม!$A$48,IF(X650=รายชื่อชมรม!$B$49,รายชื่อชมรม!$A$49,IF(X650=รายชื่อชมรม!$B$50,รายชื่อชมรม!$A$50,IF(X650=รายชื่อชมรม!$B$51,รายชื่อชมรม!$A$51,IF(X650=รายชื่อชมรม!$B$52,รายชื่อชมรม!$A$52,"-")))))))))))</f>
        <v>ช68502</v>
      </c>
      <c r="X650" s="6" t="s">
        <v>1398</v>
      </c>
      <c r="Y650" s="6" t="str">
        <f>IF(W650=0,"",IF(W650="-","",IF(W650="","",VLOOKUP(W650,รายชื่อชมรม!$A$3:$F$83,3,FALSE))))</f>
        <v>นายณฤริท  วิชรัจจ์</v>
      </c>
      <c r="Z650" s="6" t="str">
        <f>IF(Y650=$Z$4,MAX(Z$1:$Z649)+1,"")</f>
        <v/>
      </c>
      <c r="AA650" s="6" t="str">
        <f>IF($Y650=AA$4,MAX(AA$1:AA649)+1,"")</f>
        <v/>
      </c>
      <c r="AB650" s="6" t="str">
        <f>IF($Y650=AB$4,MAX(AB$1:AB649)+1,"")</f>
        <v/>
      </c>
      <c r="AC650" s="6" t="str">
        <f>IF($Y650=AC$4,MAX(AC$1:AC649)+1,"")</f>
        <v/>
      </c>
      <c r="AD650" s="6" t="str">
        <f>IF($Y650=AD$4,MAX(AD$1:AD649)+1,"")</f>
        <v/>
      </c>
      <c r="AE650" s="6" t="str">
        <f>IF($Y650=AE$4,MAX(AE$1:AE649)+1,"")</f>
        <v/>
      </c>
      <c r="AF650" s="6" t="str">
        <f>IF($Y650=AF$4,MAX(AF$1:AF649)+1,"")</f>
        <v/>
      </c>
      <c r="AG650" s="6" t="str">
        <f>IF($Y650=AG$4,MAX(AG$1:AG649)+1,"")</f>
        <v/>
      </c>
      <c r="AH650" s="6" t="str">
        <f>IF($Y650=AH$4,MAX(AH$1:AH649)+1,"")</f>
        <v/>
      </c>
      <c r="AI650" s="5">
        <f t="shared" si="154"/>
        <v>0</v>
      </c>
      <c r="AK650" s="6" t="str">
        <f>IF($W650=AK$4,MAX(AK$1:AK649)+1,"")</f>
        <v/>
      </c>
      <c r="AL650" s="6" t="str">
        <f>IF($W650=AL$4,MAX(AL$1:AL649)+1,"")</f>
        <v/>
      </c>
      <c r="AM650" s="6" t="str">
        <f>IF($W650=AM$4,MAX(AM$1:AM649)+1,"")</f>
        <v/>
      </c>
      <c r="AN650" s="6" t="str">
        <f>IF($W650=AN$4,MAX(AN$1:AN649)+1,"")</f>
        <v/>
      </c>
      <c r="AO650" s="6" t="str">
        <f>IF($W650=AO$4,MAX(AO$1:AO649)+1,"")</f>
        <v/>
      </c>
      <c r="AP650" s="6" t="str">
        <f>IF($W650=AP$4,MAX(AP$1:AP649)+1,"")</f>
        <v/>
      </c>
      <c r="AQ650" s="6" t="str">
        <f>IF($W650=AQ$4,MAX(AQ$1:AQ649)+1,"")</f>
        <v/>
      </c>
      <c r="AR650" s="6" t="str">
        <f>IF($W650=AR$4,MAX(AR$1:AR649)+1,"")</f>
        <v/>
      </c>
      <c r="AS650" s="6" t="str">
        <f>IF($W650=AS$4,MAX(AS$1:AS649)+1,"")</f>
        <v/>
      </c>
      <c r="AT650" s="6" t="str">
        <f>IF($W650=AT$4,MAX(AT$1:AT649)+1,"")</f>
        <v/>
      </c>
      <c r="AU650" s="6" t="str">
        <f>IF($W650=AU$4,MAX(AU$1:AU649)+1,"")</f>
        <v/>
      </c>
      <c r="AV650" s="6" t="str">
        <f>IF($W650=AV$4,MAX(AV$1:AV649)+1,"")</f>
        <v/>
      </c>
      <c r="AW650" s="6" t="str">
        <f>IF($W650=AW$4,MAX(AW$1:AW649)+1,"")</f>
        <v/>
      </c>
      <c r="AX650" s="6" t="str">
        <f>IF($W650=AX$4,MAX(AX$1:AX649)+1,"")</f>
        <v/>
      </c>
      <c r="AY650" s="6" t="str">
        <f>IF($W650=AY$4,MAX(AY$1:AY649)+1,"")</f>
        <v/>
      </c>
      <c r="AZ650" s="6" t="str">
        <f>IF($W650=AZ$4,MAX(AZ$1:AZ649)+1,"")</f>
        <v/>
      </c>
      <c r="BA650" s="6" t="str">
        <f>IF($W650=BA$4,MAX(BA$1:BA649)+1,"")</f>
        <v/>
      </c>
      <c r="BB650" s="6" t="str">
        <f>IF($W650=BB$4,MAX(BB$1:BB649)+1,"")</f>
        <v/>
      </c>
      <c r="BC650" s="6" t="str">
        <f>IF($W650=BC$4,MAX(BC$1:BC649)+1,"")</f>
        <v/>
      </c>
      <c r="BD650" s="6" t="str">
        <f>IF($W650=BD$4,MAX(BD$1:BD649)+1,"")</f>
        <v/>
      </c>
      <c r="BE650" s="6" t="str">
        <f>IF($W650=BE$4,MAX(BE$1:BE649)+1,"")</f>
        <v/>
      </c>
      <c r="BF650" s="6" t="str">
        <f>IF($W650=BF$4,MAX(BF$1:BF649)+1,"")</f>
        <v/>
      </c>
      <c r="BG650" s="6" t="str">
        <f>IF($W650=BG$4,MAX(BG$1:BG649)+1,"")</f>
        <v/>
      </c>
      <c r="BH650" s="6" t="str">
        <f>IF($W650=BH$4,MAX(BH$1:BH649)+1,"")</f>
        <v/>
      </c>
      <c r="BI650" s="6" t="str">
        <f>IF($W650=BI$4,MAX(BI$1:BI649)+1,"")</f>
        <v/>
      </c>
      <c r="BJ650" s="6" t="str">
        <f>IF($W650=BJ$4,MAX(BJ$1:BJ649)+1,"")</f>
        <v/>
      </c>
      <c r="BK650" s="6" t="str">
        <f>IF($W650=BK$4,MAX(BK$1:BK649)+1,"")</f>
        <v/>
      </c>
      <c r="BL650" s="6" t="str">
        <f>IF($W650=BL$4,MAX(BL$1:BL649)+1,"")</f>
        <v/>
      </c>
      <c r="BM650" s="6" t="str">
        <f>IF($W650=BM$4,MAX(BM$1:BM649)+1,"")</f>
        <v/>
      </c>
      <c r="BN650" s="6" t="str">
        <f>IF($W650=BN$4,MAX(BN$1:BN649)+1,"")</f>
        <v/>
      </c>
      <c r="BO650" s="6" t="str">
        <f>IF($W650=BO$4,MAX(BO$1:BO649)+1,"")</f>
        <v/>
      </c>
      <c r="BP650" s="6" t="str">
        <f>IF($W650=BP$4,MAX(BP$1:BP649)+1,"")</f>
        <v/>
      </c>
      <c r="BQ650" s="6" t="str">
        <f>IF($W650=BQ$4,MAX(BQ$1:BQ649)+1,"")</f>
        <v/>
      </c>
      <c r="BR650" s="6" t="str">
        <f>IF($W650=BR$4,MAX(BR$1:BR649)+1,"")</f>
        <v/>
      </c>
      <c r="BS650" s="6" t="str">
        <f>IF($W650=BS$4,MAX(BS$1:BS649)+1,"")</f>
        <v/>
      </c>
      <c r="BT650" s="6" t="str">
        <f>IF($W650=BT$4,MAX(BT$1:BT649)+1,"")</f>
        <v/>
      </c>
      <c r="BU650" s="6" t="str">
        <f>IF($W650=BU$4,MAX(BU$1:BU649)+1,"")</f>
        <v/>
      </c>
      <c r="BV650" s="6" t="str">
        <f>IF($W650=BV$4,MAX(BV$1:BV649)+1,"")</f>
        <v/>
      </c>
      <c r="BW650" s="6" t="str">
        <f>IF($W650=BW$4,MAX(BW$1:BW649)+1,"")</f>
        <v/>
      </c>
      <c r="BX650" s="6" t="str">
        <f>IF($W650=BX$4,MAX(BX$1:BX649)+1,"")</f>
        <v/>
      </c>
      <c r="BY650" s="6" t="str">
        <f>IF($W650=BY$4,MAX(BY$1:BY649)+1,"")</f>
        <v/>
      </c>
      <c r="BZ650" s="6" t="str">
        <f>IF($W650=BZ$4,MAX(BZ$1:BZ649)+1,"")</f>
        <v/>
      </c>
      <c r="CA650" s="6">
        <f>IF($W650=CA$4,MAX(CA$1:CA649)+1,"")</f>
        <v>11</v>
      </c>
      <c r="CB650" s="6" t="str">
        <f>IF($W650=CB$4,MAX(CB$1:CB649)+1,"")</f>
        <v/>
      </c>
      <c r="CC650" s="6" t="str">
        <f>IF($W650=CC$4,MAX(CC$1:CC649)+1,"")</f>
        <v/>
      </c>
      <c r="CD650" s="6" t="str">
        <f>IF($W650=CD$4,MAX(CD$1:CD649)+1,"")</f>
        <v/>
      </c>
      <c r="CE650" s="6" t="str">
        <f>IF($W650=CE$4,MAX(CE$1:CE649)+1,"")</f>
        <v/>
      </c>
      <c r="CF650" s="6" t="str">
        <f>IF($W650=CF$4,MAX(CF$1:CF649)+1,"")</f>
        <v/>
      </c>
      <c r="CG650" s="6" t="str">
        <f>IF($W650=CG$4,MAX(CG$1:CG649)+1,"")</f>
        <v/>
      </c>
      <c r="CH650" s="6" t="str">
        <f>IF($W650=CH$4,MAX(CH$1:CH649)+1,"")</f>
        <v/>
      </c>
      <c r="CI650" s="6" t="str">
        <f>IF($W650=CI$4,MAX(CI$1:CI649)+1,"")</f>
        <v/>
      </c>
      <c r="CJ650" s="6" t="str">
        <f>IF($W650=CJ$4,MAX(CJ$1:CJ649)+1,"")</f>
        <v/>
      </c>
      <c r="CK650" s="6" t="str">
        <f>IF($W650=CK$4,MAX(CK$1:CK649)+1,"")</f>
        <v/>
      </c>
      <c r="CL650" s="6" t="str">
        <f>IF($W650=CL$4,MAX(CL$1:CL649)+1,"")</f>
        <v/>
      </c>
      <c r="CM650" s="6" t="str">
        <f>IF($W650=CM$4,MAX(CM$1:CM649)+1,"")</f>
        <v/>
      </c>
      <c r="CN650" s="6" t="str">
        <f>IF($W650=CN$4,MAX(CN$1:CN649)+1,"")</f>
        <v/>
      </c>
      <c r="CO650" s="6" t="str">
        <f>IF($W650=CO$4,MAX(CO$1:CO649)+1,"")</f>
        <v/>
      </c>
      <c r="CP650" s="6" t="str">
        <f>IF($W650=CP$4,MAX(CP$1:CP649)+1,"")</f>
        <v/>
      </c>
      <c r="CQ650" s="6" t="str">
        <f>IF($W650=CQ$4,MAX(CQ$1:CQ649)+1,"")</f>
        <v/>
      </c>
      <c r="CR650" s="6" t="str">
        <f>IF($W650=CR$4,MAX(CR$1:CR649)+1,"")</f>
        <v/>
      </c>
      <c r="CS650" s="6" t="str">
        <f>IF($W650=CS$4,MAX(CS$1:CS649)+1,"")</f>
        <v/>
      </c>
      <c r="CT650" s="5">
        <f t="shared" si="155"/>
        <v>11</v>
      </c>
      <c r="CU650" s="6" t="str">
        <f t="shared" si="156"/>
        <v>1709800562712</v>
      </c>
      <c r="CV650" s="5" t="str">
        <f t="shared" si="157"/>
        <v>นาย</v>
      </c>
      <c r="CW650" s="5" t="str" cm="1">
        <f t="array" ref="CW650">RIGHT(F650,MIN(LEN(SUBSTITUTE(F650,รายชื่อนักเรียนแยกห้อง!$AD$5:$AD$8,""))))</f>
        <v>บุญฤทธิ์</v>
      </c>
      <c r="CX650" s="6">
        <f t="shared" si="158"/>
        <v>0</v>
      </c>
      <c r="CY650" s="6" t="str">
        <f t="shared" si="159"/>
        <v/>
      </c>
      <c r="CZ650" s="5" t="str">
        <f t="shared" si="160"/>
        <v>มัธยมศึกษาปีที่ 5/3-0</v>
      </c>
      <c r="DA650" s="5" t="str">
        <f t="shared" si="161"/>
        <v>มัธยมศึกษาปีที่ 5/3-</v>
      </c>
      <c r="DB650" s="6" t="s">
        <v>2939</v>
      </c>
      <c r="DC650" s="6" t="str">
        <f>IF(DB650="วิทย์-คณิต (เตรียมวิศวะ)",MAX($DC$1:DC649)+1,"")</f>
        <v/>
      </c>
      <c r="DD650" s="6" t="str">
        <f>IF(DB650="วิทย์-คณิต (วิทยาศาสตร์สุขภาพ)",MAX($DD$1:DD649)+1,"")</f>
        <v/>
      </c>
      <c r="DE650" s="6">
        <f>IF(DB650="ศิลป์การจัดการธุรกิจการค้าสมัยใหม่",MAX($DE$1:DE649)+1,"")</f>
        <v>73</v>
      </c>
      <c r="DF650" s="6" t="str">
        <f>IF(DB650="ศิลป์ภาษาจีนเพื่อธุรกิจ 4.0",MAX($DF$1:DF649)+1,"")</f>
        <v/>
      </c>
      <c r="DG650" s="6" t="str">
        <f>IF(DB650="ศิลป์ภาษาอังกฤษเพื่อการสื่อสารธุรกิจ",MAX($DG$1:DG649)+1,"")</f>
        <v/>
      </c>
      <c r="DH650" s="6" t="str">
        <f>IF(DB650="นวัตกรรมการจัดการเกษตร",MAX($DH$1:DH649)+1,"")</f>
        <v/>
      </c>
      <c r="DI650" s="5">
        <f t="shared" si="162"/>
        <v>73</v>
      </c>
      <c r="DJ650" s="5" t="str">
        <f t="shared" si="163"/>
        <v>มัธยมศึกษาปีที่ 5/3-5</v>
      </c>
      <c r="DK650" s="5" t="str">
        <f t="shared" si="164"/>
        <v>ศิลป์การจัดการธุรกิจการค้าสมัยใหม่-73</v>
      </c>
      <c r="DL650" s="5" t="str">
        <f t="shared" si="165"/>
        <v>มัธยมศึกษาปีที่ 5</v>
      </c>
    </row>
    <row r="651" spans="1:116">
      <c r="A651" s="5" t="str">
        <f t="shared" si="151"/>
        <v>มัธยมศึกษาปีที่ 5/3-6</v>
      </c>
      <c r="B651" s="5" t="str">
        <f t="shared" si="152"/>
        <v>ช68507-8</v>
      </c>
      <c r="C651" s="5" t="str">
        <f t="shared" si="153"/>
        <v>ศิลป์การจัดการธุรกิจการค้าสมัยใหม่-74</v>
      </c>
      <c r="D651" s="8">
        <v>6</v>
      </c>
      <c r="E651" s="9" t="s">
        <v>367</v>
      </c>
      <c r="F651" s="3" t="s">
        <v>368</v>
      </c>
      <c r="G651" s="3" t="s">
        <v>369</v>
      </c>
      <c r="H651" s="11">
        <v>1</v>
      </c>
      <c r="I651" s="11">
        <v>7</v>
      </c>
      <c r="J651" s="11">
        <v>0</v>
      </c>
      <c r="K651" s="11">
        <v>9</v>
      </c>
      <c r="L651" s="11">
        <v>9</v>
      </c>
      <c r="M651" s="11">
        <v>0</v>
      </c>
      <c r="N651" s="11">
        <v>1</v>
      </c>
      <c r="O651" s="11">
        <v>7</v>
      </c>
      <c r="P651" s="11">
        <v>6</v>
      </c>
      <c r="Q651" s="11">
        <v>5</v>
      </c>
      <c r="R651" s="11">
        <v>3</v>
      </c>
      <c r="S651" s="11">
        <v>5</v>
      </c>
      <c r="T651" s="11">
        <v>0</v>
      </c>
      <c r="U651" s="11" t="s">
        <v>424</v>
      </c>
      <c r="W651" s="6" t="str">
        <f>IF(X651="","",IF(X651=รายชื่อชมรม!$B$43,รายชื่อชมรม!$A$43,IF(X651=รายชื่อชมรม!$B$44,รายชื่อชมรม!$A$44,IF(X651=รายชื่อชมรม!$B$45,รายชื่อชมรม!$A$45,IF(X651=รายชื่อชมรม!$B$46,รายชื่อชมรม!$A$46,IF(X651=รายชื่อชมรม!$B$47,รายชื่อชมรม!$A$47,IF(X651=รายชื่อชมรม!$B$48,รายชื่อชมรม!$A$48,IF(X651=รายชื่อชมรม!$B$49,รายชื่อชมรม!$A$49,IF(X651=รายชื่อชมรม!$B$50,รายชื่อชมรม!$A$50,IF(X651=รายชื่อชมรม!$B$51,รายชื่อชมรม!$A$51,IF(X651=รายชื่อชมรม!$B$52,รายชื่อชมรม!$A$52,"-")))))))))))</f>
        <v>ช68507</v>
      </c>
      <c r="X651" s="6" t="s">
        <v>1542</v>
      </c>
      <c r="Y651" s="6" t="str">
        <f>IF(W651=0,"",IF(W651="-","",IF(W651="","",VLOOKUP(W651,รายชื่อชมรม!$A$3:$F$83,3,FALSE))))</f>
        <v>สิบเอกชัยวัฒน์  เรืองไกรศิลป์</v>
      </c>
      <c r="Z651" s="6" t="str">
        <f>IF(Y651=$Z$4,MAX(Z$1:$Z650)+1,"")</f>
        <v/>
      </c>
      <c r="AA651" s="6" t="str">
        <f>IF($Y651=AA$4,MAX(AA$1:AA650)+1,"")</f>
        <v/>
      </c>
      <c r="AB651" s="6" t="str">
        <f>IF($Y651=AB$4,MAX(AB$1:AB650)+1,"")</f>
        <v/>
      </c>
      <c r="AC651" s="6" t="str">
        <f>IF($Y651=AC$4,MAX(AC$1:AC650)+1,"")</f>
        <v/>
      </c>
      <c r="AD651" s="6" t="str">
        <f>IF($Y651=AD$4,MAX(AD$1:AD650)+1,"")</f>
        <v/>
      </c>
      <c r="AE651" s="6" t="str">
        <f>IF($Y651=AE$4,MAX(AE$1:AE650)+1,"")</f>
        <v/>
      </c>
      <c r="AF651" s="6" t="str">
        <f>IF($Y651=AF$4,MAX(AF$1:AF650)+1,"")</f>
        <v/>
      </c>
      <c r="AG651" s="6" t="str">
        <f>IF($Y651=AG$4,MAX(AG$1:AG650)+1,"")</f>
        <v/>
      </c>
      <c r="AH651" s="6" t="str">
        <f>IF($Y651=AH$4,MAX(AH$1:AH650)+1,"")</f>
        <v/>
      </c>
      <c r="AI651" s="5">
        <f t="shared" si="154"/>
        <v>0</v>
      </c>
      <c r="AK651" s="6" t="str">
        <f>IF($W651=AK$4,MAX(AK$1:AK650)+1,"")</f>
        <v/>
      </c>
      <c r="AL651" s="6" t="str">
        <f>IF($W651=AL$4,MAX(AL$1:AL650)+1,"")</f>
        <v/>
      </c>
      <c r="AM651" s="6" t="str">
        <f>IF($W651=AM$4,MAX(AM$1:AM650)+1,"")</f>
        <v/>
      </c>
      <c r="AN651" s="6" t="str">
        <f>IF($W651=AN$4,MAX(AN$1:AN650)+1,"")</f>
        <v/>
      </c>
      <c r="AO651" s="6" t="str">
        <f>IF($W651=AO$4,MAX(AO$1:AO650)+1,"")</f>
        <v/>
      </c>
      <c r="AP651" s="6" t="str">
        <f>IF($W651=AP$4,MAX(AP$1:AP650)+1,"")</f>
        <v/>
      </c>
      <c r="AQ651" s="6" t="str">
        <f>IF($W651=AQ$4,MAX(AQ$1:AQ650)+1,"")</f>
        <v/>
      </c>
      <c r="AR651" s="6" t="str">
        <f>IF($W651=AR$4,MAX(AR$1:AR650)+1,"")</f>
        <v/>
      </c>
      <c r="AS651" s="6" t="str">
        <f>IF($W651=AS$4,MAX(AS$1:AS650)+1,"")</f>
        <v/>
      </c>
      <c r="AT651" s="6" t="str">
        <f>IF($W651=AT$4,MAX(AT$1:AT650)+1,"")</f>
        <v/>
      </c>
      <c r="AU651" s="6" t="str">
        <f>IF($W651=AU$4,MAX(AU$1:AU650)+1,"")</f>
        <v/>
      </c>
      <c r="AV651" s="6" t="str">
        <f>IF($W651=AV$4,MAX(AV$1:AV650)+1,"")</f>
        <v/>
      </c>
      <c r="AW651" s="6" t="str">
        <f>IF($W651=AW$4,MAX(AW$1:AW650)+1,"")</f>
        <v/>
      </c>
      <c r="AX651" s="6" t="str">
        <f>IF($W651=AX$4,MAX(AX$1:AX650)+1,"")</f>
        <v/>
      </c>
      <c r="AY651" s="6" t="str">
        <f>IF($W651=AY$4,MAX(AY$1:AY650)+1,"")</f>
        <v/>
      </c>
      <c r="AZ651" s="6" t="str">
        <f>IF($W651=AZ$4,MAX(AZ$1:AZ650)+1,"")</f>
        <v/>
      </c>
      <c r="BA651" s="6" t="str">
        <f>IF($W651=BA$4,MAX(BA$1:BA650)+1,"")</f>
        <v/>
      </c>
      <c r="BB651" s="6" t="str">
        <f>IF($W651=BB$4,MAX(BB$1:BB650)+1,"")</f>
        <v/>
      </c>
      <c r="BC651" s="6" t="str">
        <f>IF($W651=BC$4,MAX(BC$1:BC650)+1,"")</f>
        <v/>
      </c>
      <c r="BD651" s="6" t="str">
        <f>IF($W651=BD$4,MAX(BD$1:BD650)+1,"")</f>
        <v/>
      </c>
      <c r="BE651" s="6" t="str">
        <f>IF($W651=BE$4,MAX(BE$1:BE650)+1,"")</f>
        <v/>
      </c>
      <c r="BF651" s="6" t="str">
        <f>IF($W651=BF$4,MAX(BF$1:BF650)+1,"")</f>
        <v/>
      </c>
      <c r="BG651" s="6" t="str">
        <f>IF($W651=BG$4,MAX(BG$1:BG650)+1,"")</f>
        <v/>
      </c>
      <c r="BH651" s="6" t="str">
        <f>IF($W651=BH$4,MAX(BH$1:BH650)+1,"")</f>
        <v/>
      </c>
      <c r="BI651" s="6" t="str">
        <f>IF($W651=BI$4,MAX(BI$1:BI650)+1,"")</f>
        <v/>
      </c>
      <c r="BJ651" s="6" t="str">
        <f>IF($W651=BJ$4,MAX(BJ$1:BJ650)+1,"")</f>
        <v/>
      </c>
      <c r="BK651" s="6" t="str">
        <f>IF($W651=BK$4,MAX(BK$1:BK650)+1,"")</f>
        <v/>
      </c>
      <c r="BL651" s="6" t="str">
        <f>IF($W651=BL$4,MAX(BL$1:BL650)+1,"")</f>
        <v/>
      </c>
      <c r="BM651" s="6" t="str">
        <f>IF($W651=BM$4,MAX(BM$1:BM650)+1,"")</f>
        <v/>
      </c>
      <c r="BN651" s="6" t="str">
        <f>IF($W651=BN$4,MAX(BN$1:BN650)+1,"")</f>
        <v/>
      </c>
      <c r="BO651" s="6" t="str">
        <f>IF($W651=BO$4,MAX(BO$1:BO650)+1,"")</f>
        <v/>
      </c>
      <c r="BP651" s="6" t="str">
        <f>IF($W651=BP$4,MAX(BP$1:BP650)+1,"")</f>
        <v/>
      </c>
      <c r="BQ651" s="6" t="str">
        <f>IF($W651=BQ$4,MAX(BQ$1:BQ650)+1,"")</f>
        <v/>
      </c>
      <c r="BR651" s="6" t="str">
        <f>IF($W651=BR$4,MAX(BR$1:BR650)+1,"")</f>
        <v/>
      </c>
      <c r="BS651" s="6" t="str">
        <f>IF($W651=BS$4,MAX(BS$1:BS650)+1,"")</f>
        <v/>
      </c>
      <c r="BT651" s="6" t="str">
        <f>IF($W651=BT$4,MAX(BT$1:BT650)+1,"")</f>
        <v/>
      </c>
      <c r="BU651" s="6" t="str">
        <f>IF($W651=BU$4,MAX(BU$1:BU650)+1,"")</f>
        <v/>
      </c>
      <c r="BV651" s="6" t="str">
        <f>IF($W651=BV$4,MAX(BV$1:BV650)+1,"")</f>
        <v/>
      </c>
      <c r="BW651" s="6" t="str">
        <f>IF($W651=BW$4,MAX(BW$1:BW650)+1,"")</f>
        <v/>
      </c>
      <c r="BX651" s="6" t="str">
        <f>IF($W651=BX$4,MAX(BX$1:BX650)+1,"")</f>
        <v/>
      </c>
      <c r="BY651" s="6" t="str">
        <f>IF($W651=BY$4,MAX(BY$1:BY650)+1,"")</f>
        <v/>
      </c>
      <c r="BZ651" s="6" t="str">
        <f>IF($W651=BZ$4,MAX(BZ$1:BZ650)+1,"")</f>
        <v/>
      </c>
      <c r="CA651" s="6" t="str">
        <f>IF($W651=CA$4,MAX(CA$1:CA650)+1,"")</f>
        <v/>
      </c>
      <c r="CB651" s="6" t="str">
        <f>IF($W651=CB$4,MAX(CB$1:CB650)+1,"")</f>
        <v/>
      </c>
      <c r="CC651" s="6" t="str">
        <f>IF($W651=CC$4,MAX(CC$1:CC650)+1,"")</f>
        <v/>
      </c>
      <c r="CD651" s="6" t="str">
        <f>IF($W651=CD$4,MAX(CD$1:CD650)+1,"")</f>
        <v/>
      </c>
      <c r="CE651" s="6" t="str">
        <f>IF($W651=CE$4,MAX(CE$1:CE650)+1,"")</f>
        <v/>
      </c>
      <c r="CF651" s="6">
        <f>IF($W651=CF$4,MAX(CF$1:CF650)+1,"")</f>
        <v>8</v>
      </c>
      <c r="CG651" s="6" t="str">
        <f>IF($W651=CG$4,MAX(CG$1:CG650)+1,"")</f>
        <v/>
      </c>
      <c r="CH651" s="6" t="str">
        <f>IF($W651=CH$4,MAX(CH$1:CH650)+1,"")</f>
        <v/>
      </c>
      <c r="CI651" s="6" t="str">
        <f>IF($W651=CI$4,MAX(CI$1:CI650)+1,"")</f>
        <v/>
      </c>
      <c r="CJ651" s="6" t="str">
        <f>IF($W651=CJ$4,MAX(CJ$1:CJ650)+1,"")</f>
        <v/>
      </c>
      <c r="CK651" s="6" t="str">
        <f>IF($W651=CK$4,MAX(CK$1:CK650)+1,"")</f>
        <v/>
      </c>
      <c r="CL651" s="6" t="str">
        <f>IF($W651=CL$4,MAX(CL$1:CL650)+1,"")</f>
        <v/>
      </c>
      <c r="CM651" s="6" t="str">
        <f>IF($W651=CM$4,MAX(CM$1:CM650)+1,"")</f>
        <v/>
      </c>
      <c r="CN651" s="6" t="str">
        <f>IF($W651=CN$4,MAX(CN$1:CN650)+1,"")</f>
        <v/>
      </c>
      <c r="CO651" s="6" t="str">
        <f>IF($W651=CO$4,MAX(CO$1:CO650)+1,"")</f>
        <v/>
      </c>
      <c r="CP651" s="6" t="str">
        <f>IF($W651=CP$4,MAX(CP$1:CP650)+1,"")</f>
        <v/>
      </c>
      <c r="CQ651" s="6" t="str">
        <f>IF($W651=CQ$4,MAX(CQ$1:CQ650)+1,"")</f>
        <v/>
      </c>
      <c r="CR651" s="6" t="str">
        <f>IF($W651=CR$4,MAX(CR$1:CR650)+1,"")</f>
        <v/>
      </c>
      <c r="CS651" s="6" t="str">
        <f>IF($W651=CS$4,MAX(CS$1:CS650)+1,"")</f>
        <v/>
      </c>
      <c r="CT651" s="5">
        <f t="shared" si="155"/>
        <v>8</v>
      </c>
      <c r="CU651" s="6" t="str">
        <f t="shared" si="156"/>
        <v>1709901765350</v>
      </c>
      <c r="CV651" s="5" t="str">
        <f t="shared" si="157"/>
        <v>นาย</v>
      </c>
      <c r="CW651" s="5" t="str" cm="1">
        <f t="array" ref="CW651">RIGHT(F651,MIN(LEN(SUBSTITUTE(F651,รายชื่อนักเรียนแยกห้อง!$AD$5:$AD$8,""))))</f>
        <v>อรรถพล</v>
      </c>
      <c r="CX651" s="6">
        <f t="shared" si="158"/>
        <v>0</v>
      </c>
      <c r="CY651" s="6" t="str">
        <f t="shared" si="159"/>
        <v/>
      </c>
      <c r="CZ651" s="5" t="str">
        <f t="shared" si="160"/>
        <v>มัธยมศึกษาปีที่ 5/3-0</v>
      </c>
      <c r="DA651" s="5" t="str">
        <f t="shared" si="161"/>
        <v>มัธยมศึกษาปีที่ 5/3-</v>
      </c>
      <c r="DB651" s="6" t="s">
        <v>2939</v>
      </c>
      <c r="DC651" s="6" t="str">
        <f>IF(DB651="วิทย์-คณิต (เตรียมวิศวะ)",MAX($DC$1:DC650)+1,"")</f>
        <v/>
      </c>
      <c r="DD651" s="6" t="str">
        <f>IF(DB651="วิทย์-คณิต (วิทยาศาสตร์สุขภาพ)",MAX($DD$1:DD650)+1,"")</f>
        <v/>
      </c>
      <c r="DE651" s="6">
        <f>IF(DB651="ศิลป์การจัดการธุรกิจการค้าสมัยใหม่",MAX($DE$1:DE650)+1,"")</f>
        <v>74</v>
      </c>
      <c r="DF651" s="6" t="str">
        <f>IF(DB651="ศิลป์ภาษาจีนเพื่อธุรกิจ 4.0",MAX($DF$1:DF650)+1,"")</f>
        <v/>
      </c>
      <c r="DG651" s="6" t="str">
        <f>IF(DB651="ศิลป์ภาษาอังกฤษเพื่อการสื่อสารธุรกิจ",MAX($DG$1:DG650)+1,"")</f>
        <v/>
      </c>
      <c r="DH651" s="6" t="str">
        <f>IF(DB651="นวัตกรรมการจัดการเกษตร",MAX($DH$1:DH650)+1,"")</f>
        <v/>
      </c>
      <c r="DI651" s="5">
        <f t="shared" si="162"/>
        <v>74</v>
      </c>
      <c r="DJ651" s="5" t="str">
        <f t="shared" si="163"/>
        <v>มัธยมศึกษาปีที่ 5/3-6</v>
      </c>
      <c r="DK651" s="5" t="str">
        <f t="shared" si="164"/>
        <v>ศิลป์การจัดการธุรกิจการค้าสมัยใหม่-74</v>
      </c>
      <c r="DL651" s="5" t="str">
        <f t="shared" si="165"/>
        <v>มัธยมศึกษาปีที่ 5</v>
      </c>
    </row>
    <row r="652" spans="1:116">
      <c r="A652" s="5" t="str">
        <f t="shared" si="151"/>
        <v>มัธยมศึกษาปีที่ 5/3-7</v>
      </c>
      <c r="B652" s="5" t="str">
        <f t="shared" si="152"/>
        <v>ช68501-10</v>
      </c>
      <c r="C652" s="5" t="str">
        <f t="shared" si="153"/>
        <v>ศิลป์การจัดการธุรกิจการค้าสมัยใหม่-75</v>
      </c>
      <c r="D652" s="8">
        <v>7</v>
      </c>
      <c r="E652" s="9" t="s">
        <v>312</v>
      </c>
      <c r="F652" s="3" t="s">
        <v>313</v>
      </c>
      <c r="G652" s="3" t="s">
        <v>314</v>
      </c>
      <c r="H652" s="11">
        <v>1</v>
      </c>
      <c r="I652" s="11">
        <v>7</v>
      </c>
      <c r="J652" s="11">
        <v>0</v>
      </c>
      <c r="K652" s="11">
        <v>9</v>
      </c>
      <c r="L652" s="11">
        <v>9</v>
      </c>
      <c r="M652" s="11">
        <v>0</v>
      </c>
      <c r="N652" s="11">
        <v>1</v>
      </c>
      <c r="O652" s="11">
        <v>7</v>
      </c>
      <c r="P652" s="11">
        <v>4</v>
      </c>
      <c r="Q652" s="11">
        <v>9</v>
      </c>
      <c r="R652" s="11">
        <v>4</v>
      </c>
      <c r="S652" s="11">
        <v>0</v>
      </c>
      <c r="T652" s="11">
        <v>1</v>
      </c>
      <c r="U652" s="11" t="s">
        <v>424</v>
      </c>
      <c r="W652" s="6" t="str">
        <f>IF(X652="","",IF(X652=รายชื่อชมรม!$B$43,รายชื่อชมรม!$A$43,IF(X652=รายชื่อชมรม!$B$44,รายชื่อชมรม!$A$44,IF(X652=รายชื่อชมรม!$B$45,รายชื่อชมรม!$A$45,IF(X652=รายชื่อชมรม!$B$46,รายชื่อชมรม!$A$46,IF(X652=รายชื่อชมรม!$B$47,รายชื่อชมรม!$A$47,IF(X652=รายชื่อชมรม!$B$48,รายชื่อชมรม!$A$48,IF(X652=รายชื่อชมรม!$B$49,รายชื่อชมรม!$A$49,IF(X652=รายชื่อชมรม!$B$50,รายชื่อชมรม!$A$50,IF(X652=รายชื่อชมรม!$B$51,รายชื่อชมรม!$A$51,IF(X652=รายชื่อชมรม!$B$52,รายชื่อชมรม!$A$52,"-")))))))))))</f>
        <v>ช68501</v>
      </c>
      <c r="X652" s="6" t="s">
        <v>2328</v>
      </c>
      <c r="Y652" s="6" t="str">
        <f>IF(W652=0,"",IF(W652="-","",IF(W652="","",VLOOKUP(W652,รายชื่อชมรม!$A$3:$F$83,3,FALSE))))</f>
        <v>นางสาวศิลป์ศุภา  คุสินธุ์</v>
      </c>
      <c r="Z652" s="6" t="str">
        <f>IF(Y652=$Z$4,MAX(Z$1:$Z651)+1,"")</f>
        <v/>
      </c>
      <c r="AA652" s="6" t="str">
        <f>IF($Y652=AA$4,MAX(AA$1:AA651)+1,"")</f>
        <v/>
      </c>
      <c r="AB652" s="6" t="str">
        <f>IF($Y652=AB$4,MAX(AB$1:AB651)+1,"")</f>
        <v/>
      </c>
      <c r="AC652" s="6" t="str">
        <f>IF($Y652=AC$4,MAX(AC$1:AC651)+1,"")</f>
        <v/>
      </c>
      <c r="AD652" s="6" t="str">
        <f>IF($Y652=AD$4,MAX(AD$1:AD651)+1,"")</f>
        <v/>
      </c>
      <c r="AE652" s="6" t="str">
        <f>IF($Y652=AE$4,MAX(AE$1:AE651)+1,"")</f>
        <v/>
      </c>
      <c r="AF652" s="6" t="str">
        <f>IF($Y652=AF$4,MAX(AF$1:AF651)+1,"")</f>
        <v/>
      </c>
      <c r="AG652" s="6" t="str">
        <f>IF($Y652=AG$4,MAX(AG$1:AG651)+1,"")</f>
        <v/>
      </c>
      <c r="AH652" s="6" t="str">
        <f>IF($Y652=AH$4,MAX(AH$1:AH651)+1,"")</f>
        <v/>
      </c>
      <c r="AI652" s="5">
        <f t="shared" si="154"/>
        <v>0</v>
      </c>
      <c r="AK652" s="6" t="str">
        <f>IF($W652=AK$4,MAX(AK$1:AK651)+1,"")</f>
        <v/>
      </c>
      <c r="AL652" s="6" t="str">
        <f>IF($W652=AL$4,MAX(AL$1:AL651)+1,"")</f>
        <v/>
      </c>
      <c r="AM652" s="6" t="str">
        <f>IF($W652=AM$4,MAX(AM$1:AM651)+1,"")</f>
        <v/>
      </c>
      <c r="AN652" s="6" t="str">
        <f>IF($W652=AN$4,MAX(AN$1:AN651)+1,"")</f>
        <v/>
      </c>
      <c r="AO652" s="6" t="str">
        <f>IF($W652=AO$4,MAX(AO$1:AO651)+1,"")</f>
        <v/>
      </c>
      <c r="AP652" s="6" t="str">
        <f>IF($W652=AP$4,MAX(AP$1:AP651)+1,"")</f>
        <v/>
      </c>
      <c r="AQ652" s="6" t="str">
        <f>IF($W652=AQ$4,MAX(AQ$1:AQ651)+1,"")</f>
        <v/>
      </c>
      <c r="AR652" s="6" t="str">
        <f>IF($W652=AR$4,MAX(AR$1:AR651)+1,"")</f>
        <v/>
      </c>
      <c r="AS652" s="6" t="str">
        <f>IF($W652=AS$4,MAX(AS$1:AS651)+1,"")</f>
        <v/>
      </c>
      <c r="AT652" s="6" t="str">
        <f>IF($W652=AT$4,MAX(AT$1:AT651)+1,"")</f>
        <v/>
      </c>
      <c r="AU652" s="6" t="str">
        <f>IF($W652=AU$4,MAX(AU$1:AU651)+1,"")</f>
        <v/>
      </c>
      <c r="AV652" s="6" t="str">
        <f>IF($W652=AV$4,MAX(AV$1:AV651)+1,"")</f>
        <v/>
      </c>
      <c r="AW652" s="6" t="str">
        <f>IF($W652=AW$4,MAX(AW$1:AW651)+1,"")</f>
        <v/>
      </c>
      <c r="AX652" s="6" t="str">
        <f>IF($W652=AX$4,MAX(AX$1:AX651)+1,"")</f>
        <v/>
      </c>
      <c r="AY652" s="6" t="str">
        <f>IF($W652=AY$4,MAX(AY$1:AY651)+1,"")</f>
        <v/>
      </c>
      <c r="AZ652" s="6" t="str">
        <f>IF($W652=AZ$4,MAX(AZ$1:AZ651)+1,"")</f>
        <v/>
      </c>
      <c r="BA652" s="6" t="str">
        <f>IF($W652=BA$4,MAX(BA$1:BA651)+1,"")</f>
        <v/>
      </c>
      <c r="BB652" s="6" t="str">
        <f>IF($W652=BB$4,MAX(BB$1:BB651)+1,"")</f>
        <v/>
      </c>
      <c r="BC652" s="6" t="str">
        <f>IF($W652=BC$4,MAX(BC$1:BC651)+1,"")</f>
        <v/>
      </c>
      <c r="BD652" s="6" t="str">
        <f>IF($W652=BD$4,MAX(BD$1:BD651)+1,"")</f>
        <v/>
      </c>
      <c r="BE652" s="6" t="str">
        <f>IF($W652=BE$4,MAX(BE$1:BE651)+1,"")</f>
        <v/>
      </c>
      <c r="BF652" s="6" t="str">
        <f>IF($W652=BF$4,MAX(BF$1:BF651)+1,"")</f>
        <v/>
      </c>
      <c r="BG652" s="6" t="str">
        <f>IF($W652=BG$4,MAX(BG$1:BG651)+1,"")</f>
        <v/>
      </c>
      <c r="BH652" s="6" t="str">
        <f>IF($W652=BH$4,MAX(BH$1:BH651)+1,"")</f>
        <v/>
      </c>
      <c r="BI652" s="6" t="str">
        <f>IF($W652=BI$4,MAX(BI$1:BI651)+1,"")</f>
        <v/>
      </c>
      <c r="BJ652" s="6" t="str">
        <f>IF($W652=BJ$4,MAX(BJ$1:BJ651)+1,"")</f>
        <v/>
      </c>
      <c r="BK652" s="6" t="str">
        <f>IF($W652=BK$4,MAX(BK$1:BK651)+1,"")</f>
        <v/>
      </c>
      <c r="BL652" s="6" t="str">
        <f>IF($W652=BL$4,MAX(BL$1:BL651)+1,"")</f>
        <v/>
      </c>
      <c r="BM652" s="6" t="str">
        <f>IF($W652=BM$4,MAX(BM$1:BM651)+1,"")</f>
        <v/>
      </c>
      <c r="BN652" s="6" t="str">
        <f>IF($W652=BN$4,MAX(BN$1:BN651)+1,"")</f>
        <v/>
      </c>
      <c r="BO652" s="6" t="str">
        <f>IF($W652=BO$4,MAX(BO$1:BO651)+1,"")</f>
        <v/>
      </c>
      <c r="BP652" s="6" t="str">
        <f>IF($W652=BP$4,MAX(BP$1:BP651)+1,"")</f>
        <v/>
      </c>
      <c r="BQ652" s="6" t="str">
        <f>IF($W652=BQ$4,MAX(BQ$1:BQ651)+1,"")</f>
        <v/>
      </c>
      <c r="BR652" s="6" t="str">
        <f>IF($W652=BR$4,MAX(BR$1:BR651)+1,"")</f>
        <v/>
      </c>
      <c r="BS652" s="6" t="str">
        <f>IF($W652=BS$4,MAX(BS$1:BS651)+1,"")</f>
        <v/>
      </c>
      <c r="BT652" s="6" t="str">
        <f>IF($W652=BT$4,MAX(BT$1:BT651)+1,"")</f>
        <v/>
      </c>
      <c r="BU652" s="6" t="str">
        <f>IF($W652=BU$4,MAX(BU$1:BU651)+1,"")</f>
        <v/>
      </c>
      <c r="BV652" s="6" t="str">
        <f>IF($W652=BV$4,MAX(BV$1:BV651)+1,"")</f>
        <v/>
      </c>
      <c r="BW652" s="6" t="str">
        <f>IF($W652=BW$4,MAX(BW$1:BW651)+1,"")</f>
        <v/>
      </c>
      <c r="BX652" s="6" t="str">
        <f>IF($W652=BX$4,MAX(BX$1:BX651)+1,"")</f>
        <v/>
      </c>
      <c r="BY652" s="6" t="str">
        <f>IF($W652=BY$4,MAX(BY$1:BY651)+1,"")</f>
        <v/>
      </c>
      <c r="BZ652" s="6">
        <f>IF($W652=BZ$4,MAX(BZ$1:BZ651)+1,"")</f>
        <v>10</v>
      </c>
      <c r="CA652" s="6" t="str">
        <f>IF($W652=CA$4,MAX(CA$1:CA651)+1,"")</f>
        <v/>
      </c>
      <c r="CB652" s="6" t="str">
        <f>IF($W652=CB$4,MAX(CB$1:CB651)+1,"")</f>
        <v/>
      </c>
      <c r="CC652" s="6" t="str">
        <f>IF($W652=CC$4,MAX(CC$1:CC651)+1,"")</f>
        <v/>
      </c>
      <c r="CD652" s="6" t="str">
        <f>IF($W652=CD$4,MAX(CD$1:CD651)+1,"")</f>
        <v/>
      </c>
      <c r="CE652" s="6" t="str">
        <f>IF($W652=CE$4,MAX(CE$1:CE651)+1,"")</f>
        <v/>
      </c>
      <c r="CF652" s="6" t="str">
        <f>IF($W652=CF$4,MAX(CF$1:CF651)+1,"")</f>
        <v/>
      </c>
      <c r="CG652" s="6" t="str">
        <f>IF($W652=CG$4,MAX(CG$1:CG651)+1,"")</f>
        <v/>
      </c>
      <c r="CH652" s="6" t="str">
        <f>IF($W652=CH$4,MAX(CH$1:CH651)+1,"")</f>
        <v/>
      </c>
      <c r="CI652" s="6" t="str">
        <f>IF($W652=CI$4,MAX(CI$1:CI651)+1,"")</f>
        <v/>
      </c>
      <c r="CJ652" s="6" t="str">
        <f>IF($W652=CJ$4,MAX(CJ$1:CJ651)+1,"")</f>
        <v/>
      </c>
      <c r="CK652" s="6" t="str">
        <f>IF($W652=CK$4,MAX(CK$1:CK651)+1,"")</f>
        <v/>
      </c>
      <c r="CL652" s="6" t="str">
        <f>IF($W652=CL$4,MAX(CL$1:CL651)+1,"")</f>
        <v/>
      </c>
      <c r="CM652" s="6" t="str">
        <f>IF($W652=CM$4,MAX(CM$1:CM651)+1,"")</f>
        <v/>
      </c>
      <c r="CN652" s="6" t="str">
        <f>IF($W652=CN$4,MAX(CN$1:CN651)+1,"")</f>
        <v/>
      </c>
      <c r="CO652" s="6" t="str">
        <f>IF($W652=CO$4,MAX(CO$1:CO651)+1,"")</f>
        <v/>
      </c>
      <c r="CP652" s="6" t="str">
        <f>IF($W652=CP$4,MAX(CP$1:CP651)+1,"")</f>
        <v/>
      </c>
      <c r="CQ652" s="6" t="str">
        <f>IF($W652=CQ$4,MAX(CQ$1:CQ651)+1,"")</f>
        <v/>
      </c>
      <c r="CR652" s="6" t="str">
        <f>IF($W652=CR$4,MAX(CR$1:CR651)+1,"")</f>
        <v/>
      </c>
      <c r="CS652" s="6" t="str">
        <f>IF($W652=CS$4,MAX(CS$1:CS651)+1,"")</f>
        <v/>
      </c>
      <c r="CT652" s="5">
        <f t="shared" si="155"/>
        <v>10</v>
      </c>
      <c r="CU652" s="6" t="str">
        <f t="shared" si="156"/>
        <v>1709901749401</v>
      </c>
      <c r="CV652" s="5" t="str">
        <f t="shared" si="157"/>
        <v>นาย</v>
      </c>
      <c r="CW652" s="5" t="str" cm="1">
        <f t="array" ref="CW652">RIGHT(F652,MIN(LEN(SUBSTITUTE(F652,รายชื่อนักเรียนแยกห้อง!$AD$5:$AD$8,""))))</f>
        <v>ธรรมธร</v>
      </c>
      <c r="CX652" s="6">
        <f t="shared" si="158"/>
        <v>0</v>
      </c>
      <c r="CY652" s="6" t="str">
        <f t="shared" si="159"/>
        <v/>
      </c>
      <c r="CZ652" s="5" t="str">
        <f t="shared" si="160"/>
        <v>มัธยมศึกษาปีที่ 5/3-0</v>
      </c>
      <c r="DA652" s="5" t="str">
        <f t="shared" si="161"/>
        <v>มัธยมศึกษาปีที่ 5/3-</v>
      </c>
      <c r="DB652" s="6" t="s">
        <v>2939</v>
      </c>
      <c r="DC652" s="6" t="str">
        <f>IF(DB652="วิทย์-คณิต (เตรียมวิศวะ)",MAX($DC$1:DC651)+1,"")</f>
        <v/>
      </c>
      <c r="DD652" s="6" t="str">
        <f>IF(DB652="วิทย์-คณิต (วิทยาศาสตร์สุขภาพ)",MAX($DD$1:DD651)+1,"")</f>
        <v/>
      </c>
      <c r="DE652" s="6">
        <f>IF(DB652="ศิลป์การจัดการธุรกิจการค้าสมัยใหม่",MAX($DE$1:DE651)+1,"")</f>
        <v>75</v>
      </c>
      <c r="DF652" s="6" t="str">
        <f>IF(DB652="ศิลป์ภาษาจีนเพื่อธุรกิจ 4.0",MAX($DF$1:DF651)+1,"")</f>
        <v/>
      </c>
      <c r="DG652" s="6" t="str">
        <f>IF(DB652="ศิลป์ภาษาอังกฤษเพื่อการสื่อสารธุรกิจ",MAX($DG$1:DG651)+1,"")</f>
        <v/>
      </c>
      <c r="DH652" s="6" t="str">
        <f>IF(DB652="นวัตกรรมการจัดการเกษตร",MAX($DH$1:DH651)+1,"")</f>
        <v/>
      </c>
      <c r="DI652" s="5">
        <f t="shared" si="162"/>
        <v>75</v>
      </c>
      <c r="DJ652" s="5" t="str">
        <f t="shared" si="163"/>
        <v>มัธยมศึกษาปีที่ 5/3-7</v>
      </c>
      <c r="DK652" s="5" t="str">
        <f t="shared" si="164"/>
        <v>ศิลป์การจัดการธุรกิจการค้าสมัยใหม่-75</v>
      </c>
      <c r="DL652" s="5" t="str">
        <f t="shared" si="165"/>
        <v>มัธยมศึกษาปีที่ 5</v>
      </c>
    </row>
    <row r="653" spans="1:116">
      <c r="A653" s="5" t="str">
        <f t="shared" si="151"/>
        <v>มัธยมศึกษาปีที่ 5/3-8</v>
      </c>
      <c r="B653" s="5" t="str">
        <f t="shared" si="152"/>
        <v>ช68507-9</v>
      </c>
      <c r="C653" s="5" t="str">
        <f t="shared" si="153"/>
        <v>ศิลป์การจัดการธุรกิจการค้าสมัยใหม่-76</v>
      </c>
      <c r="D653" s="8">
        <v>8</v>
      </c>
      <c r="E653" s="9" t="s">
        <v>370</v>
      </c>
      <c r="F653" s="3" t="s">
        <v>2271</v>
      </c>
      <c r="G653" s="3" t="s">
        <v>371</v>
      </c>
      <c r="H653" s="11">
        <v>1</v>
      </c>
      <c r="I653" s="11">
        <v>1</v>
      </c>
      <c r="J653" s="11">
        <v>0</v>
      </c>
      <c r="K653" s="11">
        <v>4</v>
      </c>
      <c r="L653" s="11">
        <v>2</v>
      </c>
      <c r="M653" s="11">
        <v>0</v>
      </c>
      <c r="N653" s="11">
        <v>0</v>
      </c>
      <c r="O653" s="11">
        <v>5</v>
      </c>
      <c r="P653" s="11">
        <v>6</v>
      </c>
      <c r="Q653" s="11">
        <v>3</v>
      </c>
      <c r="R653" s="11">
        <v>0</v>
      </c>
      <c r="S653" s="11">
        <v>7</v>
      </c>
      <c r="T653" s="11">
        <v>7</v>
      </c>
      <c r="U653" s="11" t="s">
        <v>424</v>
      </c>
      <c r="W653" s="6" t="str">
        <f>IF(X653="","",IF(X653=รายชื่อชมรม!$B$43,รายชื่อชมรม!$A$43,IF(X653=รายชื่อชมรม!$B$44,รายชื่อชมรม!$A$44,IF(X653=รายชื่อชมรม!$B$45,รายชื่อชมรม!$A$45,IF(X653=รายชื่อชมรม!$B$46,รายชื่อชมรม!$A$46,IF(X653=รายชื่อชมรม!$B$47,รายชื่อชมรม!$A$47,IF(X653=รายชื่อชมรม!$B$48,รายชื่อชมรม!$A$48,IF(X653=รายชื่อชมรม!$B$49,รายชื่อชมรม!$A$49,IF(X653=รายชื่อชมรม!$B$50,รายชื่อชมรม!$A$50,IF(X653=รายชื่อชมรม!$B$51,รายชื่อชมรม!$A$51,IF(X653=รายชื่อชมรม!$B$52,รายชื่อชมรม!$A$52,"-")))))))))))</f>
        <v>ช68507</v>
      </c>
      <c r="X653" s="6" t="s">
        <v>1542</v>
      </c>
      <c r="Y653" s="6" t="str">
        <f>IF(W653=0,"",IF(W653="-","",IF(W653="","",VLOOKUP(W653,รายชื่อชมรม!$A$3:$F$83,3,FALSE))))</f>
        <v>สิบเอกชัยวัฒน์  เรืองไกรศิลป์</v>
      </c>
      <c r="Z653" s="6" t="str">
        <f>IF(Y653=$Z$4,MAX(Z$1:$Z652)+1,"")</f>
        <v/>
      </c>
      <c r="AA653" s="6" t="str">
        <f>IF($Y653=AA$4,MAX(AA$1:AA652)+1,"")</f>
        <v/>
      </c>
      <c r="AB653" s="6" t="str">
        <f>IF($Y653=AB$4,MAX(AB$1:AB652)+1,"")</f>
        <v/>
      </c>
      <c r="AC653" s="6" t="str">
        <f>IF($Y653=AC$4,MAX(AC$1:AC652)+1,"")</f>
        <v/>
      </c>
      <c r="AD653" s="6" t="str">
        <f>IF($Y653=AD$4,MAX(AD$1:AD652)+1,"")</f>
        <v/>
      </c>
      <c r="AE653" s="6" t="str">
        <f>IF($Y653=AE$4,MAX(AE$1:AE652)+1,"")</f>
        <v/>
      </c>
      <c r="AF653" s="6" t="str">
        <f>IF($Y653=AF$4,MAX(AF$1:AF652)+1,"")</f>
        <v/>
      </c>
      <c r="AG653" s="6" t="str">
        <f>IF($Y653=AG$4,MAX(AG$1:AG652)+1,"")</f>
        <v/>
      </c>
      <c r="AH653" s="6" t="str">
        <f>IF($Y653=AH$4,MAX(AH$1:AH652)+1,"")</f>
        <v/>
      </c>
      <c r="AI653" s="5">
        <f t="shared" si="154"/>
        <v>0</v>
      </c>
      <c r="AK653" s="6" t="str">
        <f>IF($W653=AK$4,MAX(AK$1:AK652)+1,"")</f>
        <v/>
      </c>
      <c r="AL653" s="6" t="str">
        <f>IF($W653=AL$4,MAX(AL$1:AL652)+1,"")</f>
        <v/>
      </c>
      <c r="AM653" s="6" t="str">
        <f>IF($W653=AM$4,MAX(AM$1:AM652)+1,"")</f>
        <v/>
      </c>
      <c r="AN653" s="6" t="str">
        <f>IF($W653=AN$4,MAX(AN$1:AN652)+1,"")</f>
        <v/>
      </c>
      <c r="AO653" s="6" t="str">
        <f>IF($W653=AO$4,MAX(AO$1:AO652)+1,"")</f>
        <v/>
      </c>
      <c r="AP653" s="6" t="str">
        <f>IF($W653=AP$4,MAX(AP$1:AP652)+1,"")</f>
        <v/>
      </c>
      <c r="AQ653" s="6" t="str">
        <f>IF($W653=AQ$4,MAX(AQ$1:AQ652)+1,"")</f>
        <v/>
      </c>
      <c r="AR653" s="6" t="str">
        <f>IF($W653=AR$4,MAX(AR$1:AR652)+1,"")</f>
        <v/>
      </c>
      <c r="AS653" s="6" t="str">
        <f>IF($W653=AS$4,MAX(AS$1:AS652)+1,"")</f>
        <v/>
      </c>
      <c r="AT653" s="6" t="str">
        <f>IF($W653=AT$4,MAX(AT$1:AT652)+1,"")</f>
        <v/>
      </c>
      <c r="AU653" s="6" t="str">
        <f>IF($W653=AU$4,MAX(AU$1:AU652)+1,"")</f>
        <v/>
      </c>
      <c r="AV653" s="6" t="str">
        <f>IF($W653=AV$4,MAX(AV$1:AV652)+1,"")</f>
        <v/>
      </c>
      <c r="AW653" s="6" t="str">
        <f>IF($W653=AW$4,MAX(AW$1:AW652)+1,"")</f>
        <v/>
      </c>
      <c r="AX653" s="6" t="str">
        <f>IF($W653=AX$4,MAX(AX$1:AX652)+1,"")</f>
        <v/>
      </c>
      <c r="AY653" s="6" t="str">
        <f>IF($W653=AY$4,MAX(AY$1:AY652)+1,"")</f>
        <v/>
      </c>
      <c r="AZ653" s="6" t="str">
        <f>IF($W653=AZ$4,MAX(AZ$1:AZ652)+1,"")</f>
        <v/>
      </c>
      <c r="BA653" s="6" t="str">
        <f>IF($W653=BA$4,MAX(BA$1:BA652)+1,"")</f>
        <v/>
      </c>
      <c r="BB653" s="6" t="str">
        <f>IF($W653=BB$4,MAX(BB$1:BB652)+1,"")</f>
        <v/>
      </c>
      <c r="BC653" s="6" t="str">
        <f>IF($W653=BC$4,MAX(BC$1:BC652)+1,"")</f>
        <v/>
      </c>
      <c r="BD653" s="6" t="str">
        <f>IF($W653=BD$4,MAX(BD$1:BD652)+1,"")</f>
        <v/>
      </c>
      <c r="BE653" s="6" t="str">
        <f>IF($W653=BE$4,MAX(BE$1:BE652)+1,"")</f>
        <v/>
      </c>
      <c r="BF653" s="6" t="str">
        <f>IF($W653=BF$4,MAX(BF$1:BF652)+1,"")</f>
        <v/>
      </c>
      <c r="BG653" s="6" t="str">
        <f>IF($W653=BG$4,MAX(BG$1:BG652)+1,"")</f>
        <v/>
      </c>
      <c r="BH653" s="6" t="str">
        <f>IF($W653=BH$4,MAX(BH$1:BH652)+1,"")</f>
        <v/>
      </c>
      <c r="BI653" s="6" t="str">
        <f>IF($W653=BI$4,MAX(BI$1:BI652)+1,"")</f>
        <v/>
      </c>
      <c r="BJ653" s="6" t="str">
        <f>IF($W653=BJ$4,MAX(BJ$1:BJ652)+1,"")</f>
        <v/>
      </c>
      <c r="BK653" s="6" t="str">
        <f>IF($W653=BK$4,MAX(BK$1:BK652)+1,"")</f>
        <v/>
      </c>
      <c r="BL653" s="6" t="str">
        <f>IF($W653=BL$4,MAX(BL$1:BL652)+1,"")</f>
        <v/>
      </c>
      <c r="BM653" s="6" t="str">
        <f>IF($W653=BM$4,MAX(BM$1:BM652)+1,"")</f>
        <v/>
      </c>
      <c r="BN653" s="6" t="str">
        <f>IF($W653=BN$4,MAX(BN$1:BN652)+1,"")</f>
        <v/>
      </c>
      <c r="BO653" s="6" t="str">
        <f>IF($W653=BO$4,MAX(BO$1:BO652)+1,"")</f>
        <v/>
      </c>
      <c r="BP653" s="6" t="str">
        <f>IF($W653=BP$4,MAX(BP$1:BP652)+1,"")</f>
        <v/>
      </c>
      <c r="BQ653" s="6" t="str">
        <f>IF($W653=BQ$4,MAX(BQ$1:BQ652)+1,"")</f>
        <v/>
      </c>
      <c r="BR653" s="6" t="str">
        <f>IF($W653=BR$4,MAX(BR$1:BR652)+1,"")</f>
        <v/>
      </c>
      <c r="BS653" s="6" t="str">
        <f>IF($W653=BS$4,MAX(BS$1:BS652)+1,"")</f>
        <v/>
      </c>
      <c r="BT653" s="6" t="str">
        <f>IF($W653=BT$4,MAX(BT$1:BT652)+1,"")</f>
        <v/>
      </c>
      <c r="BU653" s="6" t="str">
        <f>IF($W653=BU$4,MAX(BU$1:BU652)+1,"")</f>
        <v/>
      </c>
      <c r="BV653" s="6" t="str">
        <f>IF($W653=BV$4,MAX(BV$1:BV652)+1,"")</f>
        <v/>
      </c>
      <c r="BW653" s="6" t="str">
        <f>IF($W653=BW$4,MAX(BW$1:BW652)+1,"")</f>
        <v/>
      </c>
      <c r="BX653" s="6" t="str">
        <f>IF($W653=BX$4,MAX(BX$1:BX652)+1,"")</f>
        <v/>
      </c>
      <c r="BY653" s="6" t="str">
        <f>IF($W653=BY$4,MAX(BY$1:BY652)+1,"")</f>
        <v/>
      </c>
      <c r="BZ653" s="6" t="str">
        <f>IF($W653=BZ$4,MAX(BZ$1:BZ652)+1,"")</f>
        <v/>
      </c>
      <c r="CA653" s="6" t="str">
        <f>IF($W653=CA$4,MAX(CA$1:CA652)+1,"")</f>
        <v/>
      </c>
      <c r="CB653" s="6" t="str">
        <f>IF($W653=CB$4,MAX(CB$1:CB652)+1,"")</f>
        <v/>
      </c>
      <c r="CC653" s="6" t="str">
        <f>IF($W653=CC$4,MAX(CC$1:CC652)+1,"")</f>
        <v/>
      </c>
      <c r="CD653" s="6" t="str">
        <f>IF($W653=CD$4,MAX(CD$1:CD652)+1,"")</f>
        <v/>
      </c>
      <c r="CE653" s="6" t="str">
        <f>IF($W653=CE$4,MAX(CE$1:CE652)+1,"")</f>
        <v/>
      </c>
      <c r="CF653" s="6">
        <f>IF($W653=CF$4,MAX(CF$1:CF652)+1,"")</f>
        <v>9</v>
      </c>
      <c r="CG653" s="6" t="str">
        <f>IF($W653=CG$4,MAX(CG$1:CG652)+1,"")</f>
        <v/>
      </c>
      <c r="CH653" s="6" t="str">
        <f>IF($W653=CH$4,MAX(CH$1:CH652)+1,"")</f>
        <v/>
      </c>
      <c r="CI653" s="6" t="str">
        <f>IF($W653=CI$4,MAX(CI$1:CI652)+1,"")</f>
        <v/>
      </c>
      <c r="CJ653" s="6" t="str">
        <f>IF($W653=CJ$4,MAX(CJ$1:CJ652)+1,"")</f>
        <v/>
      </c>
      <c r="CK653" s="6" t="str">
        <f>IF($W653=CK$4,MAX(CK$1:CK652)+1,"")</f>
        <v/>
      </c>
      <c r="CL653" s="6" t="str">
        <f>IF($W653=CL$4,MAX(CL$1:CL652)+1,"")</f>
        <v/>
      </c>
      <c r="CM653" s="6" t="str">
        <f>IF($W653=CM$4,MAX(CM$1:CM652)+1,"")</f>
        <v/>
      </c>
      <c r="CN653" s="6" t="str">
        <f>IF($W653=CN$4,MAX(CN$1:CN652)+1,"")</f>
        <v/>
      </c>
      <c r="CO653" s="6" t="str">
        <f>IF($W653=CO$4,MAX(CO$1:CO652)+1,"")</f>
        <v/>
      </c>
      <c r="CP653" s="6" t="str">
        <f>IF($W653=CP$4,MAX(CP$1:CP652)+1,"")</f>
        <v/>
      </c>
      <c r="CQ653" s="6" t="str">
        <f>IF($W653=CQ$4,MAX(CQ$1:CQ652)+1,"")</f>
        <v/>
      </c>
      <c r="CR653" s="6" t="str">
        <f>IF($W653=CR$4,MAX(CR$1:CR652)+1,"")</f>
        <v/>
      </c>
      <c r="CS653" s="6" t="str">
        <f>IF($W653=CS$4,MAX(CS$1:CS652)+1,"")</f>
        <v/>
      </c>
      <c r="CT653" s="5">
        <f t="shared" si="155"/>
        <v>9</v>
      </c>
      <c r="CU653" s="6" t="str">
        <f t="shared" si="156"/>
        <v>1104200563077</v>
      </c>
      <c r="CV653" s="5" t="str">
        <f t="shared" si="157"/>
        <v>นาย</v>
      </c>
      <c r="CW653" s="5" t="str" cm="1">
        <f t="array" ref="CW653">RIGHT(F653,MIN(LEN(SUBSTITUTE(F653,รายชื่อนักเรียนแยกห้อง!$AD$5:$AD$8,""))))</f>
        <v xml:space="preserve">นัฐพล   </v>
      </c>
      <c r="CX653" s="6">
        <f t="shared" si="158"/>
        <v>0</v>
      </c>
      <c r="CY653" s="6" t="str">
        <f t="shared" si="159"/>
        <v/>
      </c>
      <c r="CZ653" s="5" t="str">
        <f t="shared" si="160"/>
        <v>มัธยมศึกษาปีที่ 5/3-0</v>
      </c>
      <c r="DA653" s="5" t="str">
        <f t="shared" si="161"/>
        <v>มัธยมศึกษาปีที่ 5/3-</v>
      </c>
      <c r="DB653" s="6" t="s">
        <v>2939</v>
      </c>
      <c r="DC653" s="6" t="str">
        <f>IF(DB653="วิทย์-คณิต (เตรียมวิศวะ)",MAX($DC$1:DC652)+1,"")</f>
        <v/>
      </c>
      <c r="DD653" s="6" t="str">
        <f>IF(DB653="วิทย์-คณิต (วิทยาศาสตร์สุขภาพ)",MAX($DD$1:DD652)+1,"")</f>
        <v/>
      </c>
      <c r="DE653" s="6">
        <f>IF(DB653="ศิลป์การจัดการธุรกิจการค้าสมัยใหม่",MAX($DE$1:DE652)+1,"")</f>
        <v>76</v>
      </c>
      <c r="DF653" s="6" t="str">
        <f>IF(DB653="ศิลป์ภาษาจีนเพื่อธุรกิจ 4.0",MAX($DF$1:DF652)+1,"")</f>
        <v/>
      </c>
      <c r="DG653" s="6" t="str">
        <f>IF(DB653="ศิลป์ภาษาอังกฤษเพื่อการสื่อสารธุรกิจ",MAX($DG$1:DG652)+1,"")</f>
        <v/>
      </c>
      <c r="DH653" s="6" t="str">
        <f>IF(DB653="นวัตกรรมการจัดการเกษตร",MAX($DH$1:DH652)+1,"")</f>
        <v/>
      </c>
      <c r="DI653" s="5">
        <f t="shared" si="162"/>
        <v>76</v>
      </c>
      <c r="DJ653" s="5" t="str">
        <f t="shared" si="163"/>
        <v>มัธยมศึกษาปีที่ 5/3-8</v>
      </c>
      <c r="DK653" s="5" t="str">
        <f t="shared" si="164"/>
        <v>ศิลป์การจัดการธุรกิจการค้าสมัยใหม่-76</v>
      </c>
      <c r="DL653" s="5" t="str">
        <f t="shared" si="165"/>
        <v>มัธยมศึกษาปีที่ 5</v>
      </c>
    </row>
    <row r="654" spans="1:116">
      <c r="A654" s="5" t="str">
        <f t="shared" si="151"/>
        <v>มัธยมศึกษาปีที่ 5/3-9</v>
      </c>
      <c r="B654" s="5" t="str">
        <f t="shared" si="152"/>
        <v>ช68505-2</v>
      </c>
      <c r="C654" s="5" t="str">
        <f t="shared" si="153"/>
        <v>ศิลป์การจัดการธุรกิจการค้าสมัยใหม่-77</v>
      </c>
      <c r="D654" s="8">
        <v>9</v>
      </c>
      <c r="E654" s="9" t="s">
        <v>372</v>
      </c>
      <c r="F654" s="3" t="s">
        <v>373</v>
      </c>
      <c r="G654" s="3" t="s">
        <v>3</v>
      </c>
      <c r="H654" s="11">
        <v>1</v>
      </c>
      <c r="I654" s="11">
        <v>1</v>
      </c>
      <c r="J654" s="11">
        <v>0</v>
      </c>
      <c r="K654" s="11">
        <v>1</v>
      </c>
      <c r="L654" s="11">
        <v>0</v>
      </c>
      <c r="M654" s="11">
        <v>0</v>
      </c>
      <c r="N654" s="11">
        <v>0</v>
      </c>
      <c r="O654" s="11">
        <v>2</v>
      </c>
      <c r="P654" s="11">
        <v>3</v>
      </c>
      <c r="Q654" s="11">
        <v>2</v>
      </c>
      <c r="R654" s="11">
        <v>4</v>
      </c>
      <c r="S654" s="11">
        <v>3</v>
      </c>
      <c r="T654" s="11">
        <v>1</v>
      </c>
      <c r="U654" s="11" t="s">
        <v>424</v>
      </c>
      <c r="W654" s="6" t="str">
        <f>IF(X654="","",IF(X654=รายชื่อชมรม!$B$43,รายชื่อชมรม!$A$43,IF(X654=รายชื่อชมรม!$B$44,รายชื่อชมรม!$A$44,IF(X654=รายชื่อชมรม!$B$45,รายชื่อชมรม!$A$45,IF(X654=รายชื่อชมรม!$B$46,รายชื่อชมรม!$A$46,IF(X654=รายชื่อชมรม!$B$47,รายชื่อชมรม!$A$47,IF(X654=รายชื่อชมรม!$B$48,รายชื่อชมรม!$A$48,IF(X654=รายชื่อชมรม!$B$49,รายชื่อชมรม!$A$49,IF(X654=รายชื่อชมรม!$B$50,รายชื่อชมรม!$A$50,IF(X654=รายชื่อชมรม!$B$51,รายชื่อชมรม!$A$51,IF(X654=รายชื่อชมรม!$B$52,รายชื่อชมรม!$A$52,"-")))))))))))</f>
        <v>ช68505</v>
      </c>
      <c r="X654" s="6" t="s">
        <v>2305</v>
      </c>
      <c r="Y654" s="6" t="str">
        <f>IF(W654=0,"",IF(W654="-","",IF(W654="","",VLOOKUP(W654,รายชื่อชมรม!$A$3:$F$83,3,FALSE))))</f>
        <v>นางโสจาริน  อินทรเรือง</v>
      </c>
      <c r="Z654" s="6" t="str">
        <f>IF(Y654=$Z$4,MAX(Z$1:$Z653)+1,"")</f>
        <v/>
      </c>
      <c r="AA654" s="6" t="str">
        <f>IF($Y654=AA$4,MAX(AA$1:AA653)+1,"")</f>
        <v/>
      </c>
      <c r="AB654" s="6" t="str">
        <f>IF($Y654=AB$4,MAX(AB$1:AB653)+1,"")</f>
        <v/>
      </c>
      <c r="AC654" s="6" t="str">
        <f>IF($Y654=AC$4,MAX(AC$1:AC653)+1,"")</f>
        <v/>
      </c>
      <c r="AD654" s="6" t="str">
        <f>IF($Y654=AD$4,MAX(AD$1:AD653)+1,"")</f>
        <v/>
      </c>
      <c r="AE654" s="6" t="str">
        <f>IF($Y654=AE$4,MAX(AE$1:AE653)+1,"")</f>
        <v/>
      </c>
      <c r="AF654" s="6" t="str">
        <f>IF($Y654=AF$4,MAX(AF$1:AF653)+1,"")</f>
        <v/>
      </c>
      <c r="AG654" s="6" t="str">
        <f>IF($Y654=AG$4,MAX(AG$1:AG653)+1,"")</f>
        <v/>
      </c>
      <c r="AH654" s="6" t="str">
        <f>IF($Y654=AH$4,MAX(AH$1:AH653)+1,"")</f>
        <v/>
      </c>
      <c r="AI654" s="5">
        <f t="shared" si="154"/>
        <v>0</v>
      </c>
      <c r="AK654" s="6" t="str">
        <f>IF($W654=AK$4,MAX(AK$1:AK653)+1,"")</f>
        <v/>
      </c>
      <c r="AL654" s="6" t="str">
        <f>IF($W654=AL$4,MAX(AL$1:AL653)+1,"")</f>
        <v/>
      </c>
      <c r="AM654" s="6" t="str">
        <f>IF($W654=AM$4,MAX(AM$1:AM653)+1,"")</f>
        <v/>
      </c>
      <c r="AN654" s="6" t="str">
        <f>IF($W654=AN$4,MAX(AN$1:AN653)+1,"")</f>
        <v/>
      </c>
      <c r="AO654" s="6" t="str">
        <f>IF($W654=AO$4,MAX(AO$1:AO653)+1,"")</f>
        <v/>
      </c>
      <c r="AP654" s="6" t="str">
        <f>IF($W654=AP$4,MAX(AP$1:AP653)+1,"")</f>
        <v/>
      </c>
      <c r="AQ654" s="6" t="str">
        <f>IF($W654=AQ$4,MAX(AQ$1:AQ653)+1,"")</f>
        <v/>
      </c>
      <c r="AR654" s="6" t="str">
        <f>IF($W654=AR$4,MAX(AR$1:AR653)+1,"")</f>
        <v/>
      </c>
      <c r="AS654" s="6" t="str">
        <f>IF($W654=AS$4,MAX(AS$1:AS653)+1,"")</f>
        <v/>
      </c>
      <c r="AT654" s="6" t="str">
        <f>IF($W654=AT$4,MAX(AT$1:AT653)+1,"")</f>
        <v/>
      </c>
      <c r="AU654" s="6" t="str">
        <f>IF($W654=AU$4,MAX(AU$1:AU653)+1,"")</f>
        <v/>
      </c>
      <c r="AV654" s="6" t="str">
        <f>IF($W654=AV$4,MAX(AV$1:AV653)+1,"")</f>
        <v/>
      </c>
      <c r="AW654" s="6" t="str">
        <f>IF($W654=AW$4,MAX(AW$1:AW653)+1,"")</f>
        <v/>
      </c>
      <c r="AX654" s="6" t="str">
        <f>IF($W654=AX$4,MAX(AX$1:AX653)+1,"")</f>
        <v/>
      </c>
      <c r="AY654" s="6" t="str">
        <f>IF($W654=AY$4,MAX(AY$1:AY653)+1,"")</f>
        <v/>
      </c>
      <c r="AZ654" s="6" t="str">
        <f>IF($W654=AZ$4,MAX(AZ$1:AZ653)+1,"")</f>
        <v/>
      </c>
      <c r="BA654" s="6" t="str">
        <f>IF($W654=BA$4,MAX(BA$1:BA653)+1,"")</f>
        <v/>
      </c>
      <c r="BB654" s="6" t="str">
        <f>IF($W654=BB$4,MAX(BB$1:BB653)+1,"")</f>
        <v/>
      </c>
      <c r="BC654" s="6" t="str">
        <f>IF($W654=BC$4,MAX(BC$1:BC653)+1,"")</f>
        <v/>
      </c>
      <c r="BD654" s="6" t="str">
        <f>IF($W654=BD$4,MAX(BD$1:BD653)+1,"")</f>
        <v/>
      </c>
      <c r="BE654" s="6" t="str">
        <f>IF($W654=BE$4,MAX(BE$1:BE653)+1,"")</f>
        <v/>
      </c>
      <c r="BF654" s="6" t="str">
        <f>IF($W654=BF$4,MAX(BF$1:BF653)+1,"")</f>
        <v/>
      </c>
      <c r="BG654" s="6" t="str">
        <f>IF($W654=BG$4,MAX(BG$1:BG653)+1,"")</f>
        <v/>
      </c>
      <c r="BH654" s="6" t="str">
        <f>IF($W654=BH$4,MAX(BH$1:BH653)+1,"")</f>
        <v/>
      </c>
      <c r="BI654" s="6" t="str">
        <f>IF($W654=BI$4,MAX(BI$1:BI653)+1,"")</f>
        <v/>
      </c>
      <c r="BJ654" s="6" t="str">
        <f>IF($W654=BJ$4,MAX(BJ$1:BJ653)+1,"")</f>
        <v/>
      </c>
      <c r="BK654" s="6" t="str">
        <f>IF($W654=BK$4,MAX(BK$1:BK653)+1,"")</f>
        <v/>
      </c>
      <c r="BL654" s="6" t="str">
        <f>IF($W654=BL$4,MAX(BL$1:BL653)+1,"")</f>
        <v/>
      </c>
      <c r="BM654" s="6" t="str">
        <f>IF($W654=BM$4,MAX(BM$1:BM653)+1,"")</f>
        <v/>
      </c>
      <c r="BN654" s="6" t="str">
        <f>IF($W654=BN$4,MAX(BN$1:BN653)+1,"")</f>
        <v/>
      </c>
      <c r="BO654" s="6" t="str">
        <f>IF($W654=BO$4,MAX(BO$1:BO653)+1,"")</f>
        <v/>
      </c>
      <c r="BP654" s="6" t="str">
        <f>IF($W654=BP$4,MAX(BP$1:BP653)+1,"")</f>
        <v/>
      </c>
      <c r="BQ654" s="6" t="str">
        <f>IF($W654=BQ$4,MAX(BQ$1:BQ653)+1,"")</f>
        <v/>
      </c>
      <c r="BR654" s="6" t="str">
        <f>IF($W654=BR$4,MAX(BR$1:BR653)+1,"")</f>
        <v/>
      </c>
      <c r="BS654" s="6" t="str">
        <f>IF($W654=BS$4,MAX(BS$1:BS653)+1,"")</f>
        <v/>
      </c>
      <c r="BT654" s="6" t="str">
        <f>IF($W654=BT$4,MAX(BT$1:BT653)+1,"")</f>
        <v/>
      </c>
      <c r="BU654" s="6" t="str">
        <f>IF($W654=BU$4,MAX(BU$1:BU653)+1,"")</f>
        <v/>
      </c>
      <c r="BV654" s="6" t="str">
        <f>IF($W654=BV$4,MAX(BV$1:BV653)+1,"")</f>
        <v/>
      </c>
      <c r="BW654" s="6" t="str">
        <f>IF($W654=BW$4,MAX(BW$1:BW653)+1,"")</f>
        <v/>
      </c>
      <c r="BX654" s="6" t="str">
        <f>IF($W654=BX$4,MAX(BX$1:BX653)+1,"")</f>
        <v/>
      </c>
      <c r="BY654" s="6" t="str">
        <f>IF($W654=BY$4,MAX(BY$1:BY653)+1,"")</f>
        <v/>
      </c>
      <c r="BZ654" s="6" t="str">
        <f>IF($W654=BZ$4,MAX(BZ$1:BZ653)+1,"")</f>
        <v/>
      </c>
      <c r="CA654" s="6" t="str">
        <f>IF($W654=CA$4,MAX(CA$1:CA653)+1,"")</f>
        <v/>
      </c>
      <c r="CB654" s="6" t="str">
        <f>IF($W654=CB$4,MAX(CB$1:CB653)+1,"")</f>
        <v/>
      </c>
      <c r="CC654" s="6" t="str">
        <f>IF($W654=CC$4,MAX(CC$1:CC653)+1,"")</f>
        <v/>
      </c>
      <c r="CD654" s="6">
        <f>IF($W654=CD$4,MAX(CD$1:CD653)+1,"")</f>
        <v>2</v>
      </c>
      <c r="CE654" s="6" t="str">
        <f>IF($W654=CE$4,MAX(CE$1:CE653)+1,"")</f>
        <v/>
      </c>
      <c r="CF654" s="6" t="str">
        <f>IF($W654=CF$4,MAX(CF$1:CF653)+1,"")</f>
        <v/>
      </c>
      <c r="CG654" s="6" t="str">
        <f>IF($W654=CG$4,MAX(CG$1:CG653)+1,"")</f>
        <v/>
      </c>
      <c r="CH654" s="6" t="str">
        <f>IF($W654=CH$4,MAX(CH$1:CH653)+1,"")</f>
        <v/>
      </c>
      <c r="CI654" s="6" t="str">
        <f>IF($W654=CI$4,MAX(CI$1:CI653)+1,"")</f>
        <v/>
      </c>
      <c r="CJ654" s="6" t="str">
        <f>IF($W654=CJ$4,MAX(CJ$1:CJ653)+1,"")</f>
        <v/>
      </c>
      <c r="CK654" s="6" t="str">
        <f>IF($W654=CK$4,MAX(CK$1:CK653)+1,"")</f>
        <v/>
      </c>
      <c r="CL654" s="6" t="str">
        <f>IF($W654=CL$4,MAX(CL$1:CL653)+1,"")</f>
        <v/>
      </c>
      <c r="CM654" s="6" t="str">
        <f>IF($W654=CM$4,MAX(CM$1:CM653)+1,"")</f>
        <v/>
      </c>
      <c r="CN654" s="6" t="str">
        <f>IF($W654=CN$4,MAX(CN$1:CN653)+1,"")</f>
        <v/>
      </c>
      <c r="CO654" s="6" t="str">
        <f>IF($W654=CO$4,MAX(CO$1:CO653)+1,"")</f>
        <v/>
      </c>
      <c r="CP654" s="6" t="str">
        <f>IF($W654=CP$4,MAX(CP$1:CP653)+1,"")</f>
        <v/>
      </c>
      <c r="CQ654" s="6" t="str">
        <f>IF($W654=CQ$4,MAX(CQ$1:CQ653)+1,"")</f>
        <v/>
      </c>
      <c r="CR654" s="6" t="str">
        <f>IF($W654=CR$4,MAX(CR$1:CR653)+1,"")</f>
        <v/>
      </c>
      <c r="CS654" s="6" t="str">
        <f>IF($W654=CS$4,MAX(CS$1:CS653)+1,"")</f>
        <v/>
      </c>
      <c r="CT654" s="5">
        <f t="shared" si="155"/>
        <v>2</v>
      </c>
      <c r="CU654" s="6" t="str">
        <f t="shared" si="156"/>
        <v>1101000232431</v>
      </c>
      <c r="CV654" s="5" t="str">
        <f t="shared" si="157"/>
        <v>นาย</v>
      </c>
      <c r="CW654" s="5" t="str" cm="1">
        <f t="array" ref="CW654">RIGHT(F654,MIN(LEN(SUBSTITUTE(F654,รายชื่อนักเรียนแยกห้อง!$AD$5:$AD$8,""))))</f>
        <v>ศุภณัฐ</v>
      </c>
      <c r="CX654" s="6">
        <f t="shared" si="158"/>
        <v>0</v>
      </c>
      <c r="CY654" s="6" t="str">
        <f t="shared" si="159"/>
        <v/>
      </c>
      <c r="CZ654" s="5" t="str">
        <f t="shared" si="160"/>
        <v>มัธยมศึกษาปีที่ 5/3-0</v>
      </c>
      <c r="DA654" s="5" t="str">
        <f t="shared" si="161"/>
        <v>มัธยมศึกษาปีที่ 5/3-</v>
      </c>
      <c r="DB654" s="6" t="s">
        <v>2939</v>
      </c>
      <c r="DC654" s="6" t="str">
        <f>IF(DB654="วิทย์-คณิต (เตรียมวิศวะ)",MAX($DC$1:DC653)+1,"")</f>
        <v/>
      </c>
      <c r="DD654" s="6" t="str">
        <f>IF(DB654="วิทย์-คณิต (วิทยาศาสตร์สุขภาพ)",MAX($DD$1:DD653)+1,"")</f>
        <v/>
      </c>
      <c r="DE654" s="6">
        <f>IF(DB654="ศิลป์การจัดการธุรกิจการค้าสมัยใหม่",MAX($DE$1:DE653)+1,"")</f>
        <v>77</v>
      </c>
      <c r="DF654" s="6" t="str">
        <f>IF(DB654="ศิลป์ภาษาจีนเพื่อธุรกิจ 4.0",MAX($DF$1:DF653)+1,"")</f>
        <v/>
      </c>
      <c r="DG654" s="6" t="str">
        <f>IF(DB654="ศิลป์ภาษาอังกฤษเพื่อการสื่อสารธุรกิจ",MAX($DG$1:DG653)+1,"")</f>
        <v/>
      </c>
      <c r="DH654" s="6" t="str">
        <f>IF(DB654="นวัตกรรมการจัดการเกษตร",MAX($DH$1:DH653)+1,"")</f>
        <v/>
      </c>
      <c r="DI654" s="5">
        <f t="shared" si="162"/>
        <v>77</v>
      </c>
      <c r="DJ654" s="5" t="str">
        <f t="shared" si="163"/>
        <v>มัธยมศึกษาปีที่ 5/3-9</v>
      </c>
      <c r="DK654" s="5" t="str">
        <f t="shared" si="164"/>
        <v>ศิลป์การจัดการธุรกิจการค้าสมัยใหม่-77</v>
      </c>
      <c r="DL654" s="5" t="str">
        <f t="shared" si="165"/>
        <v>มัธยมศึกษาปีที่ 5</v>
      </c>
    </row>
    <row r="655" spans="1:116">
      <c r="A655" s="5" t="str">
        <f t="shared" si="151"/>
        <v>มัธยมศึกษาปีที่ 5/3-10</v>
      </c>
      <c r="B655" s="5" t="str">
        <f t="shared" si="152"/>
        <v>ช68505-3</v>
      </c>
      <c r="C655" s="5" t="str">
        <f t="shared" si="153"/>
        <v>ศิลป์การจัดการธุรกิจการค้าสมัยใหม่-78</v>
      </c>
      <c r="D655" s="8">
        <v>10</v>
      </c>
      <c r="E655" s="9" t="s">
        <v>374</v>
      </c>
      <c r="F655" s="3" t="s">
        <v>375</v>
      </c>
      <c r="G655" s="3" t="s">
        <v>3</v>
      </c>
      <c r="H655" s="11">
        <v>1</v>
      </c>
      <c r="I655" s="11">
        <v>1</v>
      </c>
      <c r="J655" s="11">
        <v>0</v>
      </c>
      <c r="K655" s="11">
        <v>1</v>
      </c>
      <c r="L655" s="11">
        <v>0</v>
      </c>
      <c r="M655" s="11">
        <v>0</v>
      </c>
      <c r="N655" s="11">
        <v>0</v>
      </c>
      <c r="O655" s="11">
        <v>2</v>
      </c>
      <c r="P655" s="11">
        <v>3</v>
      </c>
      <c r="Q655" s="11">
        <v>2</v>
      </c>
      <c r="R655" s="11">
        <v>4</v>
      </c>
      <c r="S655" s="11">
        <v>2</v>
      </c>
      <c r="T655" s="11">
        <v>2</v>
      </c>
      <c r="U655" s="11" t="s">
        <v>424</v>
      </c>
      <c r="W655" s="6" t="str">
        <f>IF(X655="","",IF(X655=รายชื่อชมรม!$B$43,รายชื่อชมรม!$A$43,IF(X655=รายชื่อชมรม!$B$44,รายชื่อชมรม!$A$44,IF(X655=รายชื่อชมรม!$B$45,รายชื่อชมรม!$A$45,IF(X655=รายชื่อชมรม!$B$46,รายชื่อชมรม!$A$46,IF(X655=รายชื่อชมรม!$B$47,รายชื่อชมรม!$A$47,IF(X655=รายชื่อชมรม!$B$48,รายชื่อชมรม!$A$48,IF(X655=รายชื่อชมรม!$B$49,รายชื่อชมรม!$A$49,IF(X655=รายชื่อชมรม!$B$50,รายชื่อชมรม!$A$50,IF(X655=รายชื่อชมรม!$B$51,รายชื่อชมรม!$A$51,IF(X655=รายชื่อชมรม!$B$52,รายชื่อชมรม!$A$52,"-")))))))))))</f>
        <v>ช68505</v>
      </c>
      <c r="X655" s="6" t="s">
        <v>2305</v>
      </c>
      <c r="Y655" s="6" t="str">
        <f>IF(W655=0,"",IF(W655="-","",IF(W655="","",VLOOKUP(W655,รายชื่อชมรม!$A$3:$F$83,3,FALSE))))</f>
        <v>นางโสจาริน  อินทรเรือง</v>
      </c>
      <c r="Z655" s="6" t="str">
        <f>IF(Y655=$Z$4,MAX(Z$1:$Z654)+1,"")</f>
        <v/>
      </c>
      <c r="AA655" s="6" t="str">
        <f>IF($Y655=AA$4,MAX(AA$1:AA654)+1,"")</f>
        <v/>
      </c>
      <c r="AB655" s="6" t="str">
        <f>IF($Y655=AB$4,MAX(AB$1:AB654)+1,"")</f>
        <v/>
      </c>
      <c r="AC655" s="6" t="str">
        <f>IF($Y655=AC$4,MAX(AC$1:AC654)+1,"")</f>
        <v/>
      </c>
      <c r="AD655" s="6" t="str">
        <f>IF($Y655=AD$4,MAX(AD$1:AD654)+1,"")</f>
        <v/>
      </c>
      <c r="AE655" s="6" t="str">
        <f>IF($Y655=AE$4,MAX(AE$1:AE654)+1,"")</f>
        <v/>
      </c>
      <c r="AF655" s="6" t="str">
        <f>IF($Y655=AF$4,MAX(AF$1:AF654)+1,"")</f>
        <v/>
      </c>
      <c r="AG655" s="6" t="str">
        <f>IF($Y655=AG$4,MAX(AG$1:AG654)+1,"")</f>
        <v/>
      </c>
      <c r="AH655" s="6" t="str">
        <f>IF($Y655=AH$4,MAX(AH$1:AH654)+1,"")</f>
        <v/>
      </c>
      <c r="AI655" s="5">
        <f t="shared" si="154"/>
        <v>0</v>
      </c>
      <c r="AK655" s="6" t="str">
        <f>IF($W655=AK$4,MAX(AK$1:AK654)+1,"")</f>
        <v/>
      </c>
      <c r="AL655" s="6" t="str">
        <f>IF($W655=AL$4,MAX(AL$1:AL654)+1,"")</f>
        <v/>
      </c>
      <c r="AM655" s="6" t="str">
        <f>IF($W655=AM$4,MAX(AM$1:AM654)+1,"")</f>
        <v/>
      </c>
      <c r="AN655" s="6" t="str">
        <f>IF($W655=AN$4,MAX(AN$1:AN654)+1,"")</f>
        <v/>
      </c>
      <c r="AO655" s="6" t="str">
        <f>IF($W655=AO$4,MAX(AO$1:AO654)+1,"")</f>
        <v/>
      </c>
      <c r="AP655" s="6" t="str">
        <f>IF($W655=AP$4,MAX(AP$1:AP654)+1,"")</f>
        <v/>
      </c>
      <c r="AQ655" s="6" t="str">
        <f>IF($W655=AQ$4,MAX(AQ$1:AQ654)+1,"")</f>
        <v/>
      </c>
      <c r="AR655" s="6" t="str">
        <f>IF($W655=AR$4,MAX(AR$1:AR654)+1,"")</f>
        <v/>
      </c>
      <c r="AS655" s="6" t="str">
        <f>IF($W655=AS$4,MAX(AS$1:AS654)+1,"")</f>
        <v/>
      </c>
      <c r="AT655" s="6" t="str">
        <f>IF($W655=AT$4,MAX(AT$1:AT654)+1,"")</f>
        <v/>
      </c>
      <c r="AU655" s="6" t="str">
        <f>IF($W655=AU$4,MAX(AU$1:AU654)+1,"")</f>
        <v/>
      </c>
      <c r="AV655" s="6" t="str">
        <f>IF($W655=AV$4,MAX(AV$1:AV654)+1,"")</f>
        <v/>
      </c>
      <c r="AW655" s="6" t="str">
        <f>IF($W655=AW$4,MAX(AW$1:AW654)+1,"")</f>
        <v/>
      </c>
      <c r="AX655" s="6" t="str">
        <f>IF($W655=AX$4,MAX(AX$1:AX654)+1,"")</f>
        <v/>
      </c>
      <c r="AY655" s="6" t="str">
        <f>IF($W655=AY$4,MAX(AY$1:AY654)+1,"")</f>
        <v/>
      </c>
      <c r="AZ655" s="6" t="str">
        <f>IF($W655=AZ$4,MAX(AZ$1:AZ654)+1,"")</f>
        <v/>
      </c>
      <c r="BA655" s="6" t="str">
        <f>IF($W655=BA$4,MAX(BA$1:BA654)+1,"")</f>
        <v/>
      </c>
      <c r="BB655" s="6" t="str">
        <f>IF($W655=BB$4,MAX(BB$1:BB654)+1,"")</f>
        <v/>
      </c>
      <c r="BC655" s="6" t="str">
        <f>IF($W655=BC$4,MAX(BC$1:BC654)+1,"")</f>
        <v/>
      </c>
      <c r="BD655" s="6" t="str">
        <f>IF($W655=BD$4,MAX(BD$1:BD654)+1,"")</f>
        <v/>
      </c>
      <c r="BE655" s="6" t="str">
        <f>IF($W655=BE$4,MAX(BE$1:BE654)+1,"")</f>
        <v/>
      </c>
      <c r="BF655" s="6" t="str">
        <f>IF($W655=BF$4,MAX(BF$1:BF654)+1,"")</f>
        <v/>
      </c>
      <c r="BG655" s="6" t="str">
        <f>IF($W655=BG$4,MAX(BG$1:BG654)+1,"")</f>
        <v/>
      </c>
      <c r="BH655" s="6" t="str">
        <f>IF($W655=BH$4,MAX(BH$1:BH654)+1,"")</f>
        <v/>
      </c>
      <c r="BI655" s="6" t="str">
        <f>IF($W655=BI$4,MAX(BI$1:BI654)+1,"")</f>
        <v/>
      </c>
      <c r="BJ655" s="6" t="str">
        <f>IF($W655=BJ$4,MAX(BJ$1:BJ654)+1,"")</f>
        <v/>
      </c>
      <c r="BK655" s="6" t="str">
        <f>IF($W655=BK$4,MAX(BK$1:BK654)+1,"")</f>
        <v/>
      </c>
      <c r="BL655" s="6" t="str">
        <f>IF($W655=BL$4,MAX(BL$1:BL654)+1,"")</f>
        <v/>
      </c>
      <c r="BM655" s="6" t="str">
        <f>IF($W655=BM$4,MAX(BM$1:BM654)+1,"")</f>
        <v/>
      </c>
      <c r="BN655" s="6" t="str">
        <f>IF($W655=BN$4,MAX(BN$1:BN654)+1,"")</f>
        <v/>
      </c>
      <c r="BO655" s="6" t="str">
        <f>IF($W655=BO$4,MAX(BO$1:BO654)+1,"")</f>
        <v/>
      </c>
      <c r="BP655" s="6" t="str">
        <f>IF($W655=BP$4,MAX(BP$1:BP654)+1,"")</f>
        <v/>
      </c>
      <c r="BQ655" s="6" t="str">
        <f>IF($W655=BQ$4,MAX(BQ$1:BQ654)+1,"")</f>
        <v/>
      </c>
      <c r="BR655" s="6" t="str">
        <f>IF($W655=BR$4,MAX(BR$1:BR654)+1,"")</f>
        <v/>
      </c>
      <c r="BS655" s="6" t="str">
        <f>IF($W655=BS$4,MAX(BS$1:BS654)+1,"")</f>
        <v/>
      </c>
      <c r="BT655" s="6" t="str">
        <f>IF($W655=BT$4,MAX(BT$1:BT654)+1,"")</f>
        <v/>
      </c>
      <c r="BU655" s="6" t="str">
        <f>IF($W655=BU$4,MAX(BU$1:BU654)+1,"")</f>
        <v/>
      </c>
      <c r="BV655" s="6" t="str">
        <f>IF($W655=BV$4,MAX(BV$1:BV654)+1,"")</f>
        <v/>
      </c>
      <c r="BW655" s="6" t="str">
        <f>IF($W655=BW$4,MAX(BW$1:BW654)+1,"")</f>
        <v/>
      </c>
      <c r="BX655" s="6" t="str">
        <f>IF($W655=BX$4,MAX(BX$1:BX654)+1,"")</f>
        <v/>
      </c>
      <c r="BY655" s="6" t="str">
        <f>IF($W655=BY$4,MAX(BY$1:BY654)+1,"")</f>
        <v/>
      </c>
      <c r="BZ655" s="6" t="str">
        <f>IF($W655=BZ$4,MAX(BZ$1:BZ654)+1,"")</f>
        <v/>
      </c>
      <c r="CA655" s="6" t="str">
        <f>IF($W655=CA$4,MAX(CA$1:CA654)+1,"")</f>
        <v/>
      </c>
      <c r="CB655" s="6" t="str">
        <f>IF($W655=CB$4,MAX(CB$1:CB654)+1,"")</f>
        <v/>
      </c>
      <c r="CC655" s="6" t="str">
        <f>IF($W655=CC$4,MAX(CC$1:CC654)+1,"")</f>
        <v/>
      </c>
      <c r="CD655" s="6">
        <f>IF($W655=CD$4,MAX(CD$1:CD654)+1,"")</f>
        <v>3</v>
      </c>
      <c r="CE655" s="6" t="str">
        <f>IF($W655=CE$4,MAX(CE$1:CE654)+1,"")</f>
        <v/>
      </c>
      <c r="CF655" s="6" t="str">
        <f>IF($W655=CF$4,MAX(CF$1:CF654)+1,"")</f>
        <v/>
      </c>
      <c r="CG655" s="6" t="str">
        <f>IF($W655=CG$4,MAX(CG$1:CG654)+1,"")</f>
        <v/>
      </c>
      <c r="CH655" s="6" t="str">
        <f>IF($W655=CH$4,MAX(CH$1:CH654)+1,"")</f>
        <v/>
      </c>
      <c r="CI655" s="6" t="str">
        <f>IF($W655=CI$4,MAX(CI$1:CI654)+1,"")</f>
        <v/>
      </c>
      <c r="CJ655" s="6" t="str">
        <f>IF($W655=CJ$4,MAX(CJ$1:CJ654)+1,"")</f>
        <v/>
      </c>
      <c r="CK655" s="6" t="str">
        <f>IF($W655=CK$4,MAX(CK$1:CK654)+1,"")</f>
        <v/>
      </c>
      <c r="CL655" s="6" t="str">
        <f>IF($W655=CL$4,MAX(CL$1:CL654)+1,"")</f>
        <v/>
      </c>
      <c r="CM655" s="6" t="str">
        <f>IF($W655=CM$4,MAX(CM$1:CM654)+1,"")</f>
        <v/>
      </c>
      <c r="CN655" s="6" t="str">
        <f>IF($W655=CN$4,MAX(CN$1:CN654)+1,"")</f>
        <v/>
      </c>
      <c r="CO655" s="6" t="str">
        <f>IF($W655=CO$4,MAX(CO$1:CO654)+1,"")</f>
        <v/>
      </c>
      <c r="CP655" s="6" t="str">
        <f>IF($W655=CP$4,MAX(CP$1:CP654)+1,"")</f>
        <v/>
      </c>
      <c r="CQ655" s="6" t="str">
        <f>IF($W655=CQ$4,MAX(CQ$1:CQ654)+1,"")</f>
        <v/>
      </c>
      <c r="CR655" s="6" t="str">
        <f>IF($W655=CR$4,MAX(CR$1:CR654)+1,"")</f>
        <v/>
      </c>
      <c r="CS655" s="6" t="str">
        <f>IF($W655=CS$4,MAX(CS$1:CS654)+1,"")</f>
        <v/>
      </c>
      <c r="CT655" s="5">
        <f t="shared" si="155"/>
        <v>3</v>
      </c>
      <c r="CU655" s="6" t="str">
        <f t="shared" si="156"/>
        <v>1101000232422</v>
      </c>
      <c r="CV655" s="5" t="str">
        <f t="shared" si="157"/>
        <v>นาย</v>
      </c>
      <c r="CW655" s="5" t="str" cm="1">
        <f t="array" ref="CW655">RIGHT(F655,MIN(LEN(SUBSTITUTE(F655,รายชื่อนักเรียนแยกห้อง!$AD$5:$AD$8,""))))</f>
        <v>ศุภโชติ</v>
      </c>
      <c r="CX655" s="6">
        <f t="shared" si="158"/>
        <v>0</v>
      </c>
      <c r="CY655" s="6" t="str">
        <f t="shared" si="159"/>
        <v/>
      </c>
      <c r="CZ655" s="5" t="str">
        <f t="shared" si="160"/>
        <v>มัธยมศึกษาปีที่ 5/3-0</v>
      </c>
      <c r="DA655" s="5" t="str">
        <f t="shared" si="161"/>
        <v>มัธยมศึกษาปีที่ 5/3-</v>
      </c>
      <c r="DB655" s="6" t="s">
        <v>2939</v>
      </c>
      <c r="DC655" s="6" t="str">
        <f>IF(DB655="วิทย์-คณิต (เตรียมวิศวะ)",MAX($DC$1:DC654)+1,"")</f>
        <v/>
      </c>
      <c r="DD655" s="6" t="str">
        <f>IF(DB655="วิทย์-คณิต (วิทยาศาสตร์สุขภาพ)",MAX($DD$1:DD654)+1,"")</f>
        <v/>
      </c>
      <c r="DE655" s="6">
        <f>IF(DB655="ศิลป์การจัดการธุรกิจการค้าสมัยใหม่",MAX($DE$1:DE654)+1,"")</f>
        <v>78</v>
      </c>
      <c r="DF655" s="6" t="str">
        <f>IF(DB655="ศิลป์ภาษาจีนเพื่อธุรกิจ 4.0",MAX($DF$1:DF654)+1,"")</f>
        <v/>
      </c>
      <c r="DG655" s="6" t="str">
        <f>IF(DB655="ศิลป์ภาษาอังกฤษเพื่อการสื่อสารธุรกิจ",MAX($DG$1:DG654)+1,"")</f>
        <v/>
      </c>
      <c r="DH655" s="6" t="str">
        <f>IF(DB655="นวัตกรรมการจัดการเกษตร",MAX($DH$1:DH654)+1,"")</f>
        <v/>
      </c>
      <c r="DI655" s="5">
        <f t="shared" si="162"/>
        <v>78</v>
      </c>
      <c r="DJ655" s="5" t="str">
        <f t="shared" si="163"/>
        <v>มัธยมศึกษาปีที่ 5/3-10</v>
      </c>
      <c r="DK655" s="5" t="str">
        <f t="shared" si="164"/>
        <v>ศิลป์การจัดการธุรกิจการค้าสมัยใหม่-78</v>
      </c>
      <c r="DL655" s="5" t="str">
        <f t="shared" si="165"/>
        <v>มัธยมศึกษาปีที่ 5</v>
      </c>
    </row>
    <row r="656" spans="1:116">
      <c r="A656" s="5" t="str">
        <f t="shared" si="151"/>
        <v>มัธยมศึกษาปีที่ 5/3-11</v>
      </c>
      <c r="B656" s="5" t="str">
        <f t="shared" si="152"/>
        <v>ช68507-10</v>
      </c>
      <c r="C656" s="5" t="str">
        <f t="shared" si="153"/>
        <v>นวัตกรรมการจัดการเกษตร-15</v>
      </c>
      <c r="D656" s="8">
        <v>11</v>
      </c>
      <c r="E656" s="9" t="s">
        <v>376</v>
      </c>
      <c r="F656" s="3" t="s">
        <v>42</v>
      </c>
      <c r="G656" s="3" t="s">
        <v>377</v>
      </c>
      <c r="H656" s="11">
        <v>1</v>
      </c>
      <c r="I656" s="11">
        <v>7</v>
      </c>
      <c r="J656" s="11">
        <v>0</v>
      </c>
      <c r="K656" s="11">
        <v>9</v>
      </c>
      <c r="L656" s="11">
        <v>9</v>
      </c>
      <c r="M656" s="11">
        <v>0</v>
      </c>
      <c r="N656" s="11">
        <v>1</v>
      </c>
      <c r="O656" s="11">
        <v>7</v>
      </c>
      <c r="P656" s="11">
        <v>6</v>
      </c>
      <c r="Q656" s="11">
        <v>2</v>
      </c>
      <c r="R656" s="11">
        <v>6</v>
      </c>
      <c r="S656" s="11">
        <v>8</v>
      </c>
      <c r="T656" s="11">
        <v>7</v>
      </c>
      <c r="U656" s="11" t="s">
        <v>424</v>
      </c>
      <c r="W656" s="6" t="str">
        <f>IF(X656="","",IF(X656=รายชื่อชมรม!$B$43,รายชื่อชมรม!$A$43,IF(X656=รายชื่อชมรม!$B$44,รายชื่อชมรม!$A$44,IF(X656=รายชื่อชมรม!$B$45,รายชื่อชมรม!$A$45,IF(X656=รายชื่อชมรม!$B$46,รายชื่อชมรม!$A$46,IF(X656=รายชื่อชมรม!$B$47,รายชื่อชมรม!$A$47,IF(X656=รายชื่อชมรม!$B$48,รายชื่อชมรม!$A$48,IF(X656=รายชื่อชมรม!$B$49,รายชื่อชมรม!$A$49,IF(X656=รายชื่อชมรม!$B$50,รายชื่อชมรม!$A$50,IF(X656=รายชื่อชมรม!$B$51,รายชื่อชมรม!$A$51,IF(X656=รายชื่อชมรม!$B$52,รายชื่อชมรม!$A$52,"-")))))))))))</f>
        <v>ช68507</v>
      </c>
      <c r="X656" s="6" t="s">
        <v>1542</v>
      </c>
      <c r="Y656" s="6" t="str">
        <f>IF(W656=0,"",IF(W656="-","",IF(W656="","",VLOOKUP(W656,รายชื่อชมรม!$A$3:$F$83,3,FALSE))))</f>
        <v>สิบเอกชัยวัฒน์  เรืองไกรศิลป์</v>
      </c>
      <c r="Z656" s="6" t="str">
        <f>IF(Y656=$Z$4,MAX(Z$1:$Z655)+1,"")</f>
        <v/>
      </c>
      <c r="AA656" s="6" t="str">
        <f>IF($Y656=AA$4,MAX(AA$1:AA655)+1,"")</f>
        <v/>
      </c>
      <c r="AB656" s="6" t="str">
        <f>IF($Y656=AB$4,MAX(AB$1:AB655)+1,"")</f>
        <v/>
      </c>
      <c r="AC656" s="6" t="str">
        <f>IF($Y656=AC$4,MAX(AC$1:AC655)+1,"")</f>
        <v/>
      </c>
      <c r="AD656" s="6" t="str">
        <f>IF($Y656=AD$4,MAX(AD$1:AD655)+1,"")</f>
        <v/>
      </c>
      <c r="AE656" s="6" t="str">
        <f>IF($Y656=AE$4,MAX(AE$1:AE655)+1,"")</f>
        <v/>
      </c>
      <c r="AF656" s="6" t="str">
        <f>IF($Y656=AF$4,MAX(AF$1:AF655)+1,"")</f>
        <v/>
      </c>
      <c r="AG656" s="6" t="str">
        <f>IF($Y656=AG$4,MAX(AG$1:AG655)+1,"")</f>
        <v/>
      </c>
      <c r="AH656" s="6" t="str">
        <f>IF($Y656=AH$4,MAX(AH$1:AH655)+1,"")</f>
        <v/>
      </c>
      <c r="AI656" s="5">
        <f t="shared" si="154"/>
        <v>0</v>
      </c>
      <c r="AK656" s="6" t="str">
        <f>IF($W656=AK$4,MAX(AK$1:AK655)+1,"")</f>
        <v/>
      </c>
      <c r="AL656" s="6" t="str">
        <f>IF($W656=AL$4,MAX(AL$1:AL655)+1,"")</f>
        <v/>
      </c>
      <c r="AM656" s="6" t="str">
        <f>IF($W656=AM$4,MAX(AM$1:AM655)+1,"")</f>
        <v/>
      </c>
      <c r="AN656" s="6" t="str">
        <f>IF($W656=AN$4,MAX(AN$1:AN655)+1,"")</f>
        <v/>
      </c>
      <c r="AO656" s="6" t="str">
        <f>IF($W656=AO$4,MAX(AO$1:AO655)+1,"")</f>
        <v/>
      </c>
      <c r="AP656" s="6" t="str">
        <f>IF($W656=AP$4,MAX(AP$1:AP655)+1,"")</f>
        <v/>
      </c>
      <c r="AQ656" s="6" t="str">
        <f>IF($W656=AQ$4,MAX(AQ$1:AQ655)+1,"")</f>
        <v/>
      </c>
      <c r="AR656" s="6" t="str">
        <f>IF($W656=AR$4,MAX(AR$1:AR655)+1,"")</f>
        <v/>
      </c>
      <c r="AS656" s="6" t="str">
        <f>IF($W656=AS$4,MAX(AS$1:AS655)+1,"")</f>
        <v/>
      </c>
      <c r="AT656" s="6" t="str">
        <f>IF($W656=AT$4,MAX(AT$1:AT655)+1,"")</f>
        <v/>
      </c>
      <c r="AU656" s="6" t="str">
        <f>IF($W656=AU$4,MAX(AU$1:AU655)+1,"")</f>
        <v/>
      </c>
      <c r="AV656" s="6" t="str">
        <f>IF($W656=AV$4,MAX(AV$1:AV655)+1,"")</f>
        <v/>
      </c>
      <c r="AW656" s="6" t="str">
        <f>IF($W656=AW$4,MAX(AW$1:AW655)+1,"")</f>
        <v/>
      </c>
      <c r="AX656" s="6" t="str">
        <f>IF($W656=AX$4,MAX(AX$1:AX655)+1,"")</f>
        <v/>
      </c>
      <c r="AY656" s="6" t="str">
        <f>IF($W656=AY$4,MAX(AY$1:AY655)+1,"")</f>
        <v/>
      </c>
      <c r="AZ656" s="6" t="str">
        <f>IF($W656=AZ$4,MAX(AZ$1:AZ655)+1,"")</f>
        <v/>
      </c>
      <c r="BA656" s="6" t="str">
        <f>IF($W656=BA$4,MAX(BA$1:BA655)+1,"")</f>
        <v/>
      </c>
      <c r="BB656" s="6" t="str">
        <f>IF($W656=BB$4,MAX(BB$1:BB655)+1,"")</f>
        <v/>
      </c>
      <c r="BC656" s="6" t="str">
        <f>IF($W656=BC$4,MAX(BC$1:BC655)+1,"")</f>
        <v/>
      </c>
      <c r="BD656" s="6" t="str">
        <f>IF($W656=BD$4,MAX(BD$1:BD655)+1,"")</f>
        <v/>
      </c>
      <c r="BE656" s="6" t="str">
        <f>IF($W656=BE$4,MAX(BE$1:BE655)+1,"")</f>
        <v/>
      </c>
      <c r="BF656" s="6" t="str">
        <f>IF($W656=BF$4,MAX(BF$1:BF655)+1,"")</f>
        <v/>
      </c>
      <c r="BG656" s="6" t="str">
        <f>IF($W656=BG$4,MAX(BG$1:BG655)+1,"")</f>
        <v/>
      </c>
      <c r="BH656" s="6" t="str">
        <f>IF($W656=BH$4,MAX(BH$1:BH655)+1,"")</f>
        <v/>
      </c>
      <c r="BI656" s="6" t="str">
        <f>IF($W656=BI$4,MAX(BI$1:BI655)+1,"")</f>
        <v/>
      </c>
      <c r="BJ656" s="6" t="str">
        <f>IF($W656=BJ$4,MAX(BJ$1:BJ655)+1,"")</f>
        <v/>
      </c>
      <c r="BK656" s="6" t="str">
        <f>IF($W656=BK$4,MAX(BK$1:BK655)+1,"")</f>
        <v/>
      </c>
      <c r="BL656" s="6" t="str">
        <f>IF($W656=BL$4,MAX(BL$1:BL655)+1,"")</f>
        <v/>
      </c>
      <c r="BM656" s="6" t="str">
        <f>IF($W656=BM$4,MAX(BM$1:BM655)+1,"")</f>
        <v/>
      </c>
      <c r="BN656" s="6" t="str">
        <f>IF($W656=BN$4,MAX(BN$1:BN655)+1,"")</f>
        <v/>
      </c>
      <c r="BO656" s="6" t="str">
        <f>IF($W656=BO$4,MAX(BO$1:BO655)+1,"")</f>
        <v/>
      </c>
      <c r="BP656" s="6" t="str">
        <f>IF($W656=BP$4,MAX(BP$1:BP655)+1,"")</f>
        <v/>
      </c>
      <c r="BQ656" s="6" t="str">
        <f>IF($W656=BQ$4,MAX(BQ$1:BQ655)+1,"")</f>
        <v/>
      </c>
      <c r="BR656" s="6" t="str">
        <f>IF($W656=BR$4,MAX(BR$1:BR655)+1,"")</f>
        <v/>
      </c>
      <c r="BS656" s="6" t="str">
        <f>IF($W656=BS$4,MAX(BS$1:BS655)+1,"")</f>
        <v/>
      </c>
      <c r="BT656" s="6" t="str">
        <f>IF($W656=BT$4,MAX(BT$1:BT655)+1,"")</f>
        <v/>
      </c>
      <c r="BU656" s="6" t="str">
        <f>IF($W656=BU$4,MAX(BU$1:BU655)+1,"")</f>
        <v/>
      </c>
      <c r="BV656" s="6" t="str">
        <f>IF($W656=BV$4,MAX(BV$1:BV655)+1,"")</f>
        <v/>
      </c>
      <c r="BW656" s="6" t="str">
        <f>IF($W656=BW$4,MAX(BW$1:BW655)+1,"")</f>
        <v/>
      </c>
      <c r="BX656" s="6" t="str">
        <f>IF($W656=BX$4,MAX(BX$1:BX655)+1,"")</f>
        <v/>
      </c>
      <c r="BY656" s="6" t="str">
        <f>IF($W656=BY$4,MAX(BY$1:BY655)+1,"")</f>
        <v/>
      </c>
      <c r="BZ656" s="6" t="str">
        <f>IF($W656=BZ$4,MAX(BZ$1:BZ655)+1,"")</f>
        <v/>
      </c>
      <c r="CA656" s="6" t="str">
        <f>IF($W656=CA$4,MAX(CA$1:CA655)+1,"")</f>
        <v/>
      </c>
      <c r="CB656" s="6" t="str">
        <f>IF($W656=CB$4,MAX(CB$1:CB655)+1,"")</f>
        <v/>
      </c>
      <c r="CC656" s="6" t="str">
        <f>IF($W656=CC$4,MAX(CC$1:CC655)+1,"")</f>
        <v/>
      </c>
      <c r="CD656" s="6" t="str">
        <f>IF($W656=CD$4,MAX(CD$1:CD655)+1,"")</f>
        <v/>
      </c>
      <c r="CE656" s="6" t="str">
        <f>IF($W656=CE$4,MAX(CE$1:CE655)+1,"")</f>
        <v/>
      </c>
      <c r="CF656" s="6">
        <f>IF($W656=CF$4,MAX(CF$1:CF655)+1,"")</f>
        <v>10</v>
      </c>
      <c r="CG656" s="6" t="str">
        <f>IF($W656=CG$4,MAX(CG$1:CG655)+1,"")</f>
        <v/>
      </c>
      <c r="CH656" s="6" t="str">
        <f>IF($W656=CH$4,MAX(CH$1:CH655)+1,"")</f>
        <v/>
      </c>
      <c r="CI656" s="6" t="str">
        <f>IF($W656=CI$4,MAX(CI$1:CI655)+1,"")</f>
        <v/>
      </c>
      <c r="CJ656" s="6" t="str">
        <f>IF($W656=CJ$4,MAX(CJ$1:CJ655)+1,"")</f>
        <v/>
      </c>
      <c r="CK656" s="6" t="str">
        <f>IF($W656=CK$4,MAX(CK$1:CK655)+1,"")</f>
        <v/>
      </c>
      <c r="CL656" s="6" t="str">
        <f>IF($W656=CL$4,MAX(CL$1:CL655)+1,"")</f>
        <v/>
      </c>
      <c r="CM656" s="6" t="str">
        <f>IF($W656=CM$4,MAX(CM$1:CM655)+1,"")</f>
        <v/>
      </c>
      <c r="CN656" s="6" t="str">
        <f>IF($W656=CN$4,MAX(CN$1:CN655)+1,"")</f>
        <v/>
      </c>
      <c r="CO656" s="6" t="str">
        <f>IF($W656=CO$4,MAX(CO$1:CO655)+1,"")</f>
        <v/>
      </c>
      <c r="CP656" s="6" t="str">
        <f>IF($W656=CP$4,MAX(CP$1:CP655)+1,"")</f>
        <v/>
      </c>
      <c r="CQ656" s="6" t="str">
        <f>IF($W656=CQ$4,MAX(CQ$1:CQ655)+1,"")</f>
        <v/>
      </c>
      <c r="CR656" s="6" t="str">
        <f>IF($W656=CR$4,MAX(CR$1:CR655)+1,"")</f>
        <v/>
      </c>
      <c r="CS656" s="6" t="str">
        <f>IF($W656=CS$4,MAX(CS$1:CS655)+1,"")</f>
        <v/>
      </c>
      <c r="CT656" s="5">
        <f t="shared" si="155"/>
        <v>10</v>
      </c>
      <c r="CU656" s="6" t="str">
        <f t="shared" si="156"/>
        <v>1709901762687</v>
      </c>
      <c r="CV656" s="5" t="str">
        <f t="shared" si="157"/>
        <v>นาย</v>
      </c>
      <c r="CW656" s="5" t="str" cm="1">
        <f t="array" ref="CW656">RIGHT(F656,MIN(LEN(SUBSTITUTE(F656,รายชื่อนักเรียนแยกห้อง!$AD$5:$AD$8,""))))</f>
        <v>ธันวา</v>
      </c>
      <c r="CX656" s="6">
        <f t="shared" si="158"/>
        <v>0</v>
      </c>
      <c r="CY656" s="6" t="str">
        <f t="shared" si="159"/>
        <v/>
      </c>
      <c r="CZ656" s="5" t="str">
        <f t="shared" si="160"/>
        <v>มัธยมศึกษาปีที่ 5/3-0</v>
      </c>
      <c r="DA656" s="5" t="str">
        <f t="shared" si="161"/>
        <v>มัธยมศึกษาปีที่ 5/3-</v>
      </c>
      <c r="DB656" s="6" t="s">
        <v>2937</v>
      </c>
      <c r="DC656" s="6" t="str">
        <f>IF(DB656="วิทย์-คณิต (เตรียมวิศวะ)",MAX($DC$1:DC655)+1,"")</f>
        <v/>
      </c>
      <c r="DD656" s="6" t="str">
        <f>IF(DB656="วิทย์-คณิต (วิทยาศาสตร์สุขภาพ)",MAX($DD$1:DD655)+1,"")</f>
        <v/>
      </c>
      <c r="DE656" s="6" t="str">
        <f>IF(DB656="ศิลป์การจัดการธุรกิจการค้าสมัยใหม่",MAX($DE$1:DE655)+1,"")</f>
        <v/>
      </c>
      <c r="DF656" s="6" t="str">
        <f>IF(DB656="ศิลป์ภาษาจีนเพื่อธุรกิจ 4.0",MAX($DF$1:DF655)+1,"")</f>
        <v/>
      </c>
      <c r="DG656" s="6" t="str">
        <f>IF(DB656="ศิลป์ภาษาอังกฤษเพื่อการสื่อสารธุรกิจ",MAX($DG$1:DG655)+1,"")</f>
        <v/>
      </c>
      <c r="DH656" s="6">
        <f>IF(DB656="นวัตกรรมการจัดการเกษตร",MAX($DH$1:DH655)+1,"")</f>
        <v>15</v>
      </c>
      <c r="DI656" s="5">
        <f t="shared" si="162"/>
        <v>15</v>
      </c>
      <c r="DJ656" s="5" t="str">
        <f t="shared" si="163"/>
        <v>มัธยมศึกษาปีที่ 5/3-11</v>
      </c>
      <c r="DK656" s="5" t="str">
        <f t="shared" si="164"/>
        <v>นวัตกรรมการจัดการเกษตร-15</v>
      </c>
      <c r="DL656" s="5" t="str">
        <f t="shared" si="165"/>
        <v>มัธยมศึกษาปีที่ 5</v>
      </c>
    </row>
    <row r="657" spans="1:116">
      <c r="A657" s="5" t="str">
        <f t="shared" si="151"/>
        <v>มัธยมศึกษาปีที่ 5/3-12</v>
      </c>
      <c r="B657" s="5" t="str">
        <f t="shared" si="152"/>
        <v>ช68503-6</v>
      </c>
      <c r="C657" s="5" t="str">
        <f t="shared" si="153"/>
        <v>ศิลป์การจัดการธุรกิจการค้าสมัยใหม่-79</v>
      </c>
      <c r="D657" s="8">
        <v>12</v>
      </c>
      <c r="E657" s="9" t="s">
        <v>378</v>
      </c>
      <c r="F657" s="3" t="s">
        <v>379</v>
      </c>
      <c r="G657" s="3" t="s">
        <v>380</v>
      </c>
      <c r="H657" s="11">
        <v>1</v>
      </c>
      <c r="I657" s="11">
        <v>7</v>
      </c>
      <c r="J657" s="11">
        <v>0</v>
      </c>
      <c r="K657" s="11">
        <v>9</v>
      </c>
      <c r="L657" s="11">
        <v>9</v>
      </c>
      <c r="M657" s="11">
        <v>0</v>
      </c>
      <c r="N657" s="11">
        <v>1</v>
      </c>
      <c r="O657" s="11">
        <v>7</v>
      </c>
      <c r="P657" s="11">
        <v>5</v>
      </c>
      <c r="Q657" s="11">
        <v>5</v>
      </c>
      <c r="R657" s="11">
        <v>9</v>
      </c>
      <c r="S657" s="11">
        <v>9</v>
      </c>
      <c r="T657" s="11">
        <v>1</v>
      </c>
      <c r="U657" s="11" t="s">
        <v>424</v>
      </c>
      <c r="W657" s="6" t="str">
        <f>IF(X657="","",IF(X657=รายชื่อชมรม!$B$43,รายชื่อชมรม!$A$43,IF(X657=รายชื่อชมรม!$B$44,รายชื่อชมรม!$A$44,IF(X657=รายชื่อชมรม!$B$45,รายชื่อชมรม!$A$45,IF(X657=รายชื่อชมรม!$B$46,รายชื่อชมรม!$A$46,IF(X657=รายชื่อชมรม!$B$47,รายชื่อชมรม!$A$47,IF(X657=รายชื่อชมรม!$B$48,รายชื่อชมรม!$A$48,IF(X657=รายชื่อชมรม!$B$49,รายชื่อชมรม!$A$49,IF(X657=รายชื่อชมรม!$B$50,รายชื่อชมรม!$A$50,IF(X657=รายชื่อชมรม!$B$51,รายชื่อชมรม!$A$51,IF(X657=รายชื่อชมรม!$B$52,รายชื่อชมรม!$A$52,"-")))))))))))</f>
        <v>ช68503</v>
      </c>
      <c r="X657" s="6" t="s">
        <v>2315</v>
      </c>
      <c r="Y657" s="6" t="str">
        <f>IF(W657=0,"",IF(W657="-","",IF(W657="","",VLOOKUP(W657,รายชื่อชมรม!$A$3:$F$83,3,FALSE))))</f>
        <v>นายวสันต์  แสงรัตนกูล</v>
      </c>
      <c r="Z657" s="6" t="str">
        <f>IF(Y657=$Z$4,MAX(Z$1:$Z656)+1,"")</f>
        <v/>
      </c>
      <c r="AA657" s="6" t="str">
        <f>IF($Y657=AA$4,MAX(AA$1:AA656)+1,"")</f>
        <v/>
      </c>
      <c r="AB657" s="6" t="str">
        <f>IF($Y657=AB$4,MAX(AB$1:AB656)+1,"")</f>
        <v/>
      </c>
      <c r="AC657" s="6" t="str">
        <f>IF($Y657=AC$4,MAX(AC$1:AC656)+1,"")</f>
        <v/>
      </c>
      <c r="AD657" s="6" t="str">
        <f>IF($Y657=AD$4,MAX(AD$1:AD656)+1,"")</f>
        <v/>
      </c>
      <c r="AE657" s="6" t="str">
        <f>IF($Y657=AE$4,MAX(AE$1:AE656)+1,"")</f>
        <v/>
      </c>
      <c r="AF657" s="6" t="str">
        <f>IF($Y657=AF$4,MAX(AF$1:AF656)+1,"")</f>
        <v/>
      </c>
      <c r="AG657" s="6" t="str">
        <f>IF($Y657=AG$4,MAX(AG$1:AG656)+1,"")</f>
        <v/>
      </c>
      <c r="AH657" s="6" t="str">
        <f>IF($Y657=AH$4,MAX(AH$1:AH656)+1,"")</f>
        <v/>
      </c>
      <c r="AI657" s="5">
        <f t="shared" si="154"/>
        <v>0</v>
      </c>
      <c r="AK657" s="6" t="str">
        <f>IF($W657=AK$4,MAX(AK$1:AK656)+1,"")</f>
        <v/>
      </c>
      <c r="AL657" s="6" t="str">
        <f>IF($W657=AL$4,MAX(AL$1:AL656)+1,"")</f>
        <v/>
      </c>
      <c r="AM657" s="6" t="str">
        <f>IF($W657=AM$4,MAX(AM$1:AM656)+1,"")</f>
        <v/>
      </c>
      <c r="AN657" s="6" t="str">
        <f>IF($W657=AN$4,MAX(AN$1:AN656)+1,"")</f>
        <v/>
      </c>
      <c r="AO657" s="6" t="str">
        <f>IF($W657=AO$4,MAX(AO$1:AO656)+1,"")</f>
        <v/>
      </c>
      <c r="AP657" s="6" t="str">
        <f>IF($W657=AP$4,MAX(AP$1:AP656)+1,"")</f>
        <v/>
      </c>
      <c r="AQ657" s="6" t="str">
        <f>IF($W657=AQ$4,MAX(AQ$1:AQ656)+1,"")</f>
        <v/>
      </c>
      <c r="AR657" s="6" t="str">
        <f>IF($W657=AR$4,MAX(AR$1:AR656)+1,"")</f>
        <v/>
      </c>
      <c r="AS657" s="6" t="str">
        <f>IF($W657=AS$4,MAX(AS$1:AS656)+1,"")</f>
        <v/>
      </c>
      <c r="AT657" s="6" t="str">
        <f>IF($W657=AT$4,MAX(AT$1:AT656)+1,"")</f>
        <v/>
      </c>
      <c r="AU657" s="6" t="str">
        <f>IF($W657=AU$4,MAX(AU$1:AU656)+1,"")</f>
        <v/>
      </c>
      <c r="AV657" s="6" t="str">
        <f>IF($W657=AV$4,MAX(AV$1:AV656)+1,"")</f>
        <v/>
      </c>
      <c r="AW657" s="6" t="str">
        <f>IF($W657=AW$4,MAX(AW$1:AW656)+1,"")</f>
        <v/>
      </c>
      <c r="AX657" s="6" t="str">
        <f>IF($W657=AX$4,MAX(AX$1:AX656)+1,"")</f>
        <v/>
      </c>
      <c r="AY657" s="6" t="str">
        <f>IF($W657=AY$4,MAX(AY$1:AY656)+1,"")</f>
        <v/>
      </c>
      <c r="AZ657" s="6" t="str">
        <f>IF($W657=AZ$4,MAX(AZ$1:AZ656)+1,"")</f>
        <v/>
      </c>
      <c r="BA657" s="6" t="str">
        <f>IF($W657=BA$4,MAX(BA$1:BA656)+1,"")</f>
        <v/>
      </c>
      <c r="BB657" s="6" t="str">
        <f>IF($W657=BB$4,MAX(BB$1:BB656)+1,"")</f>
        <v/>
      </c>
      <c r="BC657" s="6" t="str">
        <f>IF($W657=BC$4,MAX(BC$1:BC656)+1,"")</f>
        <v/>
      </c>
      <c r="BD657" s="6" t="str">
        <f>IF($W657=BD$4,MAX(BD$1:BD656)+1,"")</f>
        <v/>
      </c>
      <c r="BE657" s="6" t="str">
        <f>IF($W657=BE$4,MAX(BE$1:BE656)+1,"")</f>
        <v/>
      </c>
      <c r="BF657" s="6" t="str">
        <f>IF($W657=BF$4,MAX(BF$1:BF656)+1,"")</f>
        <v/>
      </c>
      <c r="BG657" s="6" t="str">
        <f>IF($W657=BG$4,MAX(BG$1:BG656)+1,"")</f>
        <v/>
      </c>
      <c r="BH657" s="6" t="str">
        <f>IF($W657=BH$4,MAX(BH$1:BH656)+1,"")</f>
        <v/>
      </c>
      <c r="BI657" s="6" t="str">
        <f>IF($W657=BI$4,MAX(BI$1:BI656)+1,"")</f>
        <v/>
      </c>
      <c r="BJ657" s="6" t="str">
        <f>IF($W657=BJ$4,MAX(BJ$1:BJ656)+1,"")</f>
        <v/>
      </c>
      <c r="BK657" s="6" t="str">
        <f>IF($W657=BK$4,MAX(BK$1:BK656)+1,"")</f>
        <v/>
      </c>
      <c r="BL657" s="6" t="str">
        <f>IF($W657=BL$4,MAX(BL$1:BL656)+1,"")</f>
        <v/>
      </c>
      <c r="BM657" s="6" t="str">
        <f>IF($W657=BM$4,MAX(BM$1:BM656)+1,"")</f>
        <v/>
      </c>
      <c r="BN657" s="6" t="str">
        <f>IF($W657=BN$4,MAX(BN$1:BN656)+1,"")</f>
        <v/>
      </c>
      <c r="BO657" s="6" t="str">
        <f>IF($W657=BO$4,MAX(BO$1:BO656)+1,"")</f>
        <v/>
      </c>
      <c r="BP657" s="6" t="str">
        <f>IF($W657=BP$4,MAX(BP$1:BP656)+1,"")</f>
        <v/>
      </c>
      <c r="BQ657" s="6" t="str">
        <f>IF($W657=BQ$4,MAX(BQ$1:BQ656)+1,"")</f>
        <v/>
      </c>
      <c r="BR657" s="6" t="str">
        <f>IF($W657=BR$4,MAX(BR$1:BR656)+1,"")</f>
        <v/>
      </c>
      <c r="BS657" s="6" t="str">
        <f>IF($W657=BS$4,MAX(BS$1:BS656)+1,"")</f>
        <v/>
      </c>
      <c r="BT657" s="6" t="str">
        <f>IF($W657=BT$4,MAX(BT$1:BT656)+1,"")</f>
        <v/>
      </c>
      <c r="BU657" s="6" t="str">
        <f>IF($W657=BU$4,MAX(BU$1:BU656)+1,"")</f>
        <v/>
      </c>
      <c r="BV657" s="6" t="str">
        <f>IF($W657=BV$4,MAX(BV$1:BV656)+1,"")</f>
        <v/>
      </c>
      <c r="BW657" s="6" t="str">
        <f>IF($W657=BW$4,MAX(BW$1:BW656)+1,"")</f>
        <v/>
      </c>
      <c r="BX657" s="6" t="str">
        <f>IF($W657=BX$4,MAX(BX$1:BX656)+1,"")</f>
        <v/>
      </c>
      <c r="BY657" s="6" t="str">
        <f>IF($W657=BY$4,MAX(BY$1:BY656)+1,"")</f>
        <v/>
      </c>
      <c r="BZ657" s="6" t="str">
        <f>IF($W657=BZ$4,MAX(BZ$1:BZ656)+1,"")</f>
        <v/>
      </c>
      <c r="CA657" s="6" t="str">
        <f>IF($W657=CA$4,MAX(CA$1:CA656)+1,"")</f>
        <v/>
      </c>
      <c r="CB657" s="6">
        <f>IF($W657=CB$4,MAX(CB$1:CB656)+1,"")</f>
        <v>6</v>
      </c>
      <c r="CC657" s="6" t="str">
        <f>IF($W657=CC$4,MAX(CC$1:CC656)+1,"")</f>
        <v/>
      </c>
      <c r="CD657" s="6" t="str">
        <f>IF($W657=CD$4,MAX(CD$1:CD656)+1,"")</f>
        <v/>
      </c>
      <c r="CE657" s="6" t="str">
        <f>IF($W657=CE$4,MAX(CE$1:CE656)+1,"")</f>
        <v/>
      </c>
      <c r="CF657" s="6" t="str">
        <f>IF($W657=CF$4,MAX(CF$1:CF656)+1,"")</f>
        <v/>
      </c>
      <c r="CG657" s="6" t="str">
        <f>IF($W657=CG$4,MAX(CG$1:CG656)+1,"")</f>
        <v/>
      </c>
      <c r="CH657" s="6" t="str">
        <f>IF($W657=CH$4,MAX(CH$1:CH656)+1,"")</f>
        <v/>
      </c>
      <c r="CI657" s="6" t="str">
        <f>IF($W657=CI$4,MAX(CI$1:CI656)+1,"")</f>
        <v/>
      </c>
      <c r="CJ657" s="6" t="str">
        <f>IF($W657=CJ$4,MAX(CJ$1:CJ656)+1,"")</f>
        <v/>
      </c>
      <c r="CK657" s="6" t="str">
        <f>IF($W657=CK$4,MAX(CK$1:CK656)+1,"")</f>
        <v/>
      </c>
      <c r="CL657" s="6" t="str">
        <f>IF($W657=CL$4,MAX(CL$1:CL656)+1,"")</f>
        <v/>
      </c>
      <c r="CM657" s="6" t="str">
        <f>IF($W657=CM$4,MAX(CM$1:CM656)+1,"")</f>
        <v/>
      </c>
      <c r="CN657" s="6" t="str">
        <f>IF($W657=CN$4,MAX(CN$1:CN656)+1,"")</f>
        <v/>
      </c>
      <c r="CO657" s="6" t="str">
        <f>IF($W657=CO$4,MAX(CO$1:CO656)+1,"")</f>
        <v/>
      </c>
      <c r="CP657" s="6" t="str">
        <f>IF($W657=CP$4,MAX(CP$1:CP656)+1,"")</f>
        <v/>
      </c>
      <c r="CQ657" s="6" t="str">
        <f>IF($W657=CQ$4,MAX(CQ$1:CQ656)+1,"")</f>
        <v/>
      </c>
      <c r="CR657" s="6" t="str">
        <f>IF($W657=CR$4,MAX(CR$1:CR656)+1,"")</f>
        <v/>
      </c>
      <c r="CS657" s="6" t="str">
        <f>IF($W657=CS$4,MAX(CS$1:CS656)+1,"")</f>
        <v/>
      </c>
      <c r="CT657" s="5">
        <f t="shared" si="155"/>
        <v>6</v>
      </c>
      <c r="CU657" s="6" t="str">
        <f t="shared" si="156"/>
        <v>1709901755991</v>
      </c>
      <c r="CV657" s="5" t="str">
        <f t="shared" si="157"/>
        <v>นาย</v>
      </c>
      <c r="CW657" s="5" t="str" cm="1">
        <f t="array" ref="CW657">RIGHT(F657,MIN(LEN(SUBSTITUTE(F657,รายชื่อนักเรียนแยกห้อง!$AD$5:$AD$8,""))))</f>
        <v>ธนพนธ์</v>
      </c>
      <c r="CX657" s="6">
        <f t="shared" si="158"/>
        <v>0</v>
      </c>
      <c r="CY657" s="6" t="str">
        <f t="shared" si="159"/>
        <v/>
      </c>
      <c r="CZ657" s="5" t="str">
        <f t="shared" si="160"/>
        <v>มัธยมศึกษาปีที่ 5/3-0</v>
      </c>
      <c r="DA657" s="5" t="str">
        <f t="shared" si="161"/>
        <v>มัธยมศึกษาปีที่ 5/3-</v>
      </c>
      <c r="DB657" s="6" t="s">
        <v>2939</v>
      </c>
      <c r="DC657" s="6" t="str">
        <f>IF(DB657="วิทย์-คณิต (เตรียมวิศวะ)",MAX($DC$1:DC656)+1,"")</f>
        <v/>
      </c>
      <c r="DD657" s="6" t="str">
        <f>IF(DB657="วิทย์-คณิต (วิทยาศาสตร์สุขภาพ)",MAX($DD$1:DD656)+1,"")</f>
        <v/>
      </c>
      <c r="DE657" s="6">
        <f>IF(DB657="ศิลป์การจัดการธุรกิจการค้าสมัยใหม่",MAX($DE$1:DE656)+1,"")</f>
        <v>79</v>
      </c>
      <c r="DF657" s="6" t="str">
        <f>IF(DB657="ศิลป์ภาษาจีนเพื่อธุรกิจ 4.0",MAX($DF$1:DF656)+1,"")</f>
        <v/>
      </c>
      <c r="DG657" s="6" t="str">
        <f>IF(DB657="ศิลป์ภาษาอังกฤษเพื่อการสื่อสารธุรกิจ",MAX($DG$1:DG656)+1,"")</f>
        <v/>
      </c>
      <c r="DH657" s="6" t="str">
        <f>IF(DB657="นวัตกรรมการจัดการเกษตร",MAX($DH$1:DH656)+1,"")</f>
        <v/>
      </c>
      <c r="DI657" s="5">
        <f t="shared" si="162"/>
        <v>79</v>
      </c>
      <c r="DJ657" s="5" t="str">
        <f t="shared" si="163"/>
        <v>มัธยมศึกษาปีที่ 5/3-12</v>
      </c>
      <c r="DK657" s="5" t="str">
        <f t="shared" si="164"/>
        <v>ศิลป์การจัดการธุรกิจการค้าสมัยใหม่-79</v>
      </c>
      <c r="DL657" s="5" t="str">
        <f t="shared" si="165"/>
        <v>มัธยมศึกษาปีที่ 5</v>
      </c>
    </row>
    <row r="658" spans="1:116">
      <c r="A658" s="5" t="str">
        <f t="shared" si="151"/>
        <v>มัธยมศึกษาปีที่ 5/3-13</v>
      </c>
      <c r="B658" s="5" t="str">
        <f t="shared" si="152"/>
        <v>ช68507-11</v>
      </c>
      <c r="C658" s="5" t="str">
        <f t="shared" si="153"/>
        <v>นวัตกรรมการจัดการเกษตร-16</v>
      </c>
      <c r="D658" s="8">
        <v>13</v>
      </c>
      <c r="E658" s="9" t="s">
        <v>381</v>
      </c>
      <c r="F658" s="3" t="s">
        <v>382</v>
      </c>
      <c r="G658" s="3" t="s">
        <v>383</v>
      </c>
      <c r="H658" s="11">
        <v>1</v>
      </c>
      <c r="I658" s="11">
        <v>7</v>
      </c>
      <c r="J658" s="11">
        <v>0</v>
      </c>
      <c r="K658" s="11">
        <v>9</v>
      </c>
      <c r="L658" s="11">
        <v>9</v>
      </c>
      <c r="M658" s="11">
        <v>0</v>
      </c>
      <c r="N658" s="11">
        <v>1</v>
      </c>
      <c r="O658" s="11">
        <v>7</v>
      </c>
      <c r="P658" s="11">
        <v>7</v>
      </c>
      <c r="Q658" s="11">
        <v>3</v>
      </c>
      <c r="R658" s="11">
        <v>2</v>
      </c>
      <c r="S658" s="11">
        <v>2</v>
      </c>
      <c r="T658" s="11">
        <v>1</v>
      </c>
      <c r="U658" s="11" t="s">
        <v>424</v>
      </c>
      <c r="W658" s="6" t="str">
        <f>IF(X658="","",IF(X658=รายชื่อชมรม!$B$43,รายชื่อชมรม!$A$43,IF(X658=รายชื่อชมรม!$B$44,รายชื่อชมรม!$A$44,IF(X658=รายชื่อชมรม!$B$45,รายชื่อชมรม!$A$45,IF(X658=รายชื่อชมรม!$B$46,รายชื่อชมรม!$A$46,IF(X658=รายชื่อชมรม!$B$47,รายชื่อชมรม!$A$47,IF(X658=รายชื่อชมรม!$B$48,รายชื่อชมรม!$A$48,IF(X658=รายชื่อชมรม!$B$49,รายชื่อชมรม!$A$49,IF(X658=รายชื่อชมรม!$B$50,รายชื่อชมรม!$A$50,IF(X658=รายชื่อชมรม!$B$51,รายชื่อชมรม!$A$51,IF(X658=รายชื่อชมรม!$B$52,รายชื่อชมรม!$A$52,"-")))))))))))</f>
        <v>ช68507</v>
      </c>
      <c r="X658" s="6" t="s">
        <v>1542</v>
      </c>
      <c r="Y658" s="6" t="str">
        <f>IF(W658=0,"",IF(W658="-","",IF(W658="","",VLOOKUP(W658,รายชื่อชมรม!$A$3:$F$83,3,FALSE))))</f>
        <v>สิบเอกชัยวัฒน์  เรืองไกรศิลป์</v>
      </c>
      <c r="Z658" s="6" t="str">
        <f>IF(Y658=$Z$4,MAX(Z$1:$Z657)+1,"")</f>
        <v/>
      </c>
      <c r="AA658" s="6" t="str">
        <f>IF($Y658=AA$4,MAX(AA$1:AA657)+1,"")</f>
        <v/>
      </c>
      <c r="AB658" s="6" t="str">
        <f>IF($Y658=AB$4,MAX(AB$1:AB657)+1,"")</f>
        <v/>
      </c>
      <c r="AC658" s="6" t="str">
        <f>IF($Y658=AC$4,MAX(AC$1:AC657)+1,"")</f>
        <v/>
      </c>
      <c r="AD658" s="6" t="str">
        <f>IF($Y658=AD$4,MAX(AD$1:AD657)+1,"")</f>
        <v/>
      </c>
      <c r="AE658" s="6" t="str">
        <f>IF($Y658=AE$4,MAX(AE$1:AE657)+1,"")</f>
        <v/>
      </c>
      <c r="AF658" s="6" t="str">
        <f>IF($Y658=AF$4,MAX(AF$1:AF657)+1,"")</f>
        <v/>
      </c>
      <c r="AG658" s="6" t="str">
        <f>IF($Y658=AG$4,MAX(AG$1:AG657)+1,"")</f>
        <v/>
      </c>
      <c r="AH658" s="6" t="str">
        <f>IF($Y658=AH$4,MAX(AH$1:AH657)+1,"")</f>
        <v/>
      </c>
      <c r="AI658" s="5">
        <f t="shared" si="154"/>
        <v>0</v>
      </c>
      <c r="AK658" s="6" t="str">
        <f>IF($W658=AK$4,MAX(AK$1:AK657)+1,"")</f>
        <v/>
      </c>
      <c r="AL658" s="6" t="str">
        <f>IF($W658=AL$4,MAX(AL$1:AL657)+1,"")</f>
        <v/>
      </c>
      <c r="AM658" s="6" t="str">
        <f>IF($W658=AM$4,MAX(AM$1:AM657)+1,"")</f>
        <v/>
      </c>
      <c r="AN658" s="6" t="str">
        <f>IF($W658=AN$4,MAX(AN$1:AN657)+1,"")</f>
        <v/>
      </c>
      <c r="AO658" s="6" t="str">
        <f>IF($W658=AO$4,MAX(AO$1:AO657)+1,"")</f>
        <v/>
      </c>
      <c r="AP658" s="6" t="str">
        <f>IF($W658=AP$4,MAX(AP$1:AP657)+1,"")</f>
        <v/>
      </c>
      <c r="AQ658" s="6" t="str">
        <f>IF($W658=AQ$4,MAX(AQ$1:AQ657)+1,"")</f>
        <v/>
      </c>
      <c r="AR658" s="6" t="str">
        <f>IF($W658=AR$4,MAX(AR$1:AR657)+1,"")</f>
        <v/>
      </c>
      <c r="AS658" s="6" t="str">
        <f>IF($W658=AS$4,MAX(AS$1:AS657)+1,"")</f>
        <v/>
      </c>
      <c r="AT658" s="6" t="str">
        <f>IF($W658=AT$4,MAX(AT$1:AT657)+1,"")</f>
        <v/>
      </c>
      <c r="AU658" s="6" t="str">
        <f>IF($W658=AU$4,MAX(AU$1:AU657)+1,"")</f>
        <v/>
      </c>
      <c r="AV658" s="6" t="str">
        <f>IF($W658=AV$4,MAX(AV$1:AV657)+1,"")</f>
        <v/>
      </c>
      <c r="AW658" s="6" t="str">
        <f>IF($W658=AW$4,MAX(AW$1:AW657)+1,"")</f>
        <v/>
      </c>
      <c r="AX658" s="6" t="str">
        <f>IF($W658=AX$4,MAX(AX$1:AX657)+1,"")</f>
        <v/>
      </c>
      <c r="AY658" s="6" t="str">
        <f>IF($W658=AY$4,MAX(AY$1:AY657)+1,"")</f>
        <v/>
      </c>
      <c r="AZ658" s="6" t="str">
        <f>IF($W658=AZ$4,MAX(AZ$1:AZ657)+1,"")</f>
        <v/>
      </c>
      <c r="BA658" s="6" t="str">
        <f>IF($W658=BA$4,MAX(BA$1:BA657)+1,"")</f>
        <v/>
      </c>
      <c r="BB658" s="6" t="str">
        <f>IF($W658=BB$4,MAX(BB$1:BB657)+1,"")</f>
        <v/>
      </c>
      <c r="BC658" s="6" t="str">
        <f>IF($W658=BC$4,MAX(BC$1:BC657)+1,"")</f>
        <v/>
      </c>
      <c r="BD658" s="6" t="str">
        <f>IF($W658=BD$4,MAX(BD$1:BD657)+1,"")</f>
        <v/>
      </c>
      <c r="BE658" s="6" t="str">
        <f>IF($W658=BE$4,MAX(BE$1:BE657)+1,"")</f>
        <v/>
      </c>
      <c r="BF658" s="6" t="str">
        <f>IF($W658=BF$4,MAX(BF$1:BF657)+1,"")</f>
        <v/>
      </c>
      <c r="BG658" s="6" t="str">
        <f>IF($W658=BG$4,MAX(BG$1:BG657)+1,"")</f>
        <v/>
      </c>
      <c r="BH658" s="6" t="str">
        <f>IF($W658=BH$4,MAX(BH$1:BH657)+1,"")</f>
        <v/>
      </c>
      <c r="BI658" s="6" t="str">
        <f>IF($W658=BI$4,MAX(BI$1:BI657)+1,"")</f>
        <v/>
      </c>
      <c r="BJ658" s="6" t="str">
        <f>IF($W658=BJ$4,MAX(BJ$1:BJ657)+1,"")</f>
        <v/>
      </c>
      <c r="BK658" s="6" t="str">
        <f>IF($W658=BK$4,MAX(BK$1:BK657)+1,"")</f>
        <v/>
      </c>
      <c r="BL658" s="6" t="str">
        <f>IF($W658=BL$4,MAX(BL$1:BL657)+1,"")</f>
        <v/>
      </c>
      <c r="BM658" s="6" t="str">
        <f>IF($W658=BM$4,MAX(BM$1:BM657)+1,"")</f>
        <v/>
      </c>
      <c r="BN658" s="6" t="str">
        <f>IF($W658=BN$4,MAX(BN$1:BN657)+1,"")</f>
        <v/>
      </c>
      <c r="BO658" s="6" t="str">
        <f>IF($W658=BO$4,MAX(BO$1:BO657)+1,"")</f>
        <v/>
      </c>
      <c r="BP658" s="6" t="str">
        <f>IF($W658=BP$4,MAX(BP$1:BP657)+1,"")</f>
        <v/>
      </c>
      <c r="BQ658" s="6" t="str">
        <f>IF($W658=BQ$4,MAX(BQ$1:BQ657)+1,"")</f>
        <v/>
      </c>
      <c r="BR658" s="6" t="str">
        <f>IF($W658=BR$4,MAX(BR$1:BR657)+1,"")</f>
        <v/>
      </c>
      <c r="BS658" s="6" t="str">
        <f>IF($W658=BS$4,MAX(BS$1:BS657)+1,"")</f>
        <v/>
      </c>
      <c r="BT658" s="6" t="str">
        <f>IF($W658=BT$4,MAX(BT$1:BT657)+1,"")</f>
        <v/>
      </c>
      <c r="BU658" s="6" t="str">
        <f>IF($W658=BU$4,MAX(BU$1:BU657)+1,"")</f>
        <v/>
      </c>
      <c r="BV658" s="6" t="str">
        <f>IF($W658=BV$4,MAX(BV$1:BV657)+1,"")</f>
        <v/>
      </c>
      <c r="BW658" s="6" t="str">
        <f>IF($W658=BW$4,MAX(BW$1:BW657)+1,"")</f>
        <v/>
      </c>
      <c r="BX658" s="6" t="str">
        <f>IF($W658=BX$4,MAX(BX$1:BX657)+1,"")</f>
        <v/>
      </c>
      <c r="BY658" s="6" t="str">
        <f>IF($W658=BY$4,MAX(BY$1:BY657)+1,"")</f>
        <v/>
      </c>
      <c r="BZ658" s="6" t="str">
        <f>IF($W658=BZ$4,MAX(BZ$1:BZ657)+1,"")</f>
        <v/>
      </c>
      <c r="CA658" s="6" t="str">
        <f>IF($W658=CA$4,MAX(CA$1:CA657)+1,"")</f>
        <v/>
      </c>
      <c r="CB658" s="6" t="str">
        <f>IF($W658=CB$4,MAX(CB$1:CB657)+1,"")</f>
        <v/>
      </c>
      <c r="CC658" s="6" t="str">
        <f>IF($W658=CC$4,MAX(CC$1:CC657)+1,"")</f>
        <v/>
      </c>
      <c r="CD658" s="6" t="str">
        <f>IF($W658=CD$4,MAX(CD$1:CD657)+1,"")</f>
        <v/>
      </c>
      <c r="CE658" s="6" t="str">
        <f>IF($W658=CE$4,MAX(CE$1:CE657)+1,"")</f>
        <v/>
      </c>
      <c r="CF658" s="6">
        <f>IF($W658=CF$4,MAX(CF$1:CF657)+1,"")</f>
        <v>11</v>
      </c>
      <c r="CG658" s="6" t="str">
        <f>IF($W658=CG$4,MAX(CG$1:CG657)+1,"")</f>
        <v/>
      </c>
      <c r="CH658" s="6" t="str">
        <f>IF($W658=CH$4,MAX(CH$1:CH657)+1,"")</f>
        <v/>
      </c>
      <c r="CI658" s="6" t="str">
        <f>IF($W658=CI$4,MAX(CI$1:CI657)+1,"")</f>
        <v/>
      </c>
      <c r="CJ658" s="6" t="str">
        <f>IF($W658=CJ$4,MAX(CJ$1:CJ657)+1,"")</f>
        <v/>
      </c>
      <c r="CK658" s="6" t="str">
        <f>IF($W658=CK$4,MAX(CK$1:CK657)+1,"")</f>
        <v/>
      </c>
      <c r="CL658" s="6" t="str">
        <f>IF($W658=CL$4,MAX(CL$1:CL657)+1,"")</f>
        <v/>
      </c>
      <c r="CM658" s="6" t="str">
        <f>IF($W658=CM$4,MAX(CM$1:CM657)+1,"")</f>
        <v/>
      </c>
      <c r="CN658" s="6" t="str">
        <f>IF($W658=CN$4,MAX(CN$1:CN657)+1,"")</f>
        <v/>
      </c>
      <c r="CO658" s="6" t="str">
        <f>IF($W658=CO$4,MAX(CO$1:CO657)+1,"")</f>
        <v/>
      </c>
      <c r="CP658" s="6" t="str">
        <f>IF($W658=CP$4,MAX(CP$1:CP657)+1,"")</f>
        <v/>
      </c>
      <c r="CQ658" s="6" t="str">
        <f>IF($W658=CQ$4,MAX(CQ$1:CQ657)+1,"")</f>
        <v/>
      </c>
      <c r="CR658" s="6" t="str">
        <f>IF($W658=CR$4,MAX(CR$1:CR657)+1,"")</f>
        <v/>
      </c>
      <c r="CS658" s="6" t="str">
        <f>IF($W658=CS$4,MAX(CS$1:CS657)+1,"")</f>
        <v/>
      </c>
      <c r="CT658" s="5">
        <f t="shared" si="155"/>
        <v>11</v>
      </c>
      <c r="CU658" s="6" t="str">
        <f t="shared" si="156"/>
        <v>1709901773221</v>
      </c>
      <c r="CV658" s="5" t="str">
        <f t="shared" si="157"/>
        <v>นาย</v>
      </c>
      <c r="CW658" s="5" t="str" cm="1">
        <f t="array" ref="CW658">RIGHT(F658,MIN(LEN(SUBSTITUTE(F658,รายชื่อนักเรียนแยกห้อง!$AD$5:$AD$8,""))))</f>
        <v>ศุภสรณ์</v>
      </c>
      <c r="CX658" s="6">
        <f t="shared" si="158"/>
        <v>0</v>
      </c>
      <c r="CY658" s="6" t="str">
        <f t="shared" si="159"/>
        <v/>
      </c>
      <c r="CZ658" s="5" t="str">
        <f t="shared" si="160"/>
        <v>มัธยมศึกษาปีที่ 5/3-0</v>
      </c>
      <c r="DA658" s="5" t="str">
        <f t="shared" si="161"/>
        <v>มัธยมศึกษาปีที่ 5/3-</v>
      </c>
      <c r="DB658" s="6" t="s">
        <v>2937</v>
      </c>
      <c r="DC658" s="6" t="str">
        <f>IF(DB658="วิทย์-คณิต (เตรียมวิศวะ)",MAX($DC$1:DC657)+1,"")</f>
        <v/>
      </c>
      <c r="DD658" s="6" t="str">
        <f>IF(DB658="วิทย์-คณิต (วิทยาศาสตร์สุขภาพ)",MAX($DD$1:DD657)+1,"")</f>
        <v/>
      </c>
      <c r="DE658" s="6" t="str">
        <f>IF(DB658="ศิลป์การจัดการธุรกิจการค้าสมัยใหม่",MAX($DE$1:DE657)+1,"")</f>
        <v/>
      </c>
      <c r="DF658" s="6" t="str">
        <f>IF(DB658="ศิลป์ภาษาจีนเพื่อธุรกิจ 4.0",MAX($DF$1:DF657)+1,"")</f>
        <v/>
      </c>
      <c r="DG658" s="6" t="str">
        <f>IF(DB658="ศิลป์ภาษาอังกฤษเพื่อการสื่อสารธุรกิจ",MAX($DG$1:DG657)+1,"")</f>
        <v/>
      </c>
      <c r="DH658" s="6">
        <f>IF(DB658="นวัตกรรมการจัดการเกษตร",MAX($DH$1:DH657)+1,"")</f>
        <v>16</v>
      </c>
      <c r="DI658" s="5">
        <f t="shared" si="162"/>
        <v>16</v>
      </c>
      <c r="DJ658" s="5" t="str">
        <f t="shared" si="163"/>
        <v>มัธยมศึกษาปีที่ 5/3-13</v>
      </c>
      <c r="DK658" s="5" t="str">
        <f t="shared" si="164"/>
        <v>นวัตกรรมการจัดการเกษตร-16</v>
      </c>
      <c r="DL658" s="5" t="str">
        <f t="shared" si="165"/>
        <v>มัธยมศึกษาปีที่ 5</v>
      </c>
    </row>
    <row r="659" spans="1:116">
      <c r="A659" s="5" t="str">
        <f t="shared" si="151"/>
        <v>มัธยมศึกษาปีที่ 5/3-14</v>
      </c>
      <c r="B659" s="5" t="str">
        <f t="shared" si="152"/>
        <v>ช68504-7</v>
      </c>
      <c r="C659" s="5" t="str">
        <f t="shared" si="153"/>
        <v>ศิลป์การจัดการธุรกิจการค้าสมัยใหม่-80</v>
      </c>
      <c r="D659" s="8">
        <v>14</v>
      </c>
      <c r="E659" s="9" t="s">
        <v>384</v>
      </c>
      <c r="F659" s="3" t="s">
        <v>385</v>
      </c>
      <c r="G659" s="3" t="s">
        <v>386</v>
      </c>
      <c r="H659" s="11">
        <v>1</v>
      </c>
      <c r="I659" s="11">
        <v>7</v>
      </c>
      <c r="J659" s="11">
        <v>0</v>
      </c>
      <c r="K659" s="11">
        <v>9</v>
      </c>
      <c r="L659" s="11">
        <v>9</v>
      </c>
      <c r="M659" s="11">
        <v>0</v>
      </c>
      <c r="N659" s="11">
        <v>1</v>
      </c>
      <c r="O659" s="11">
        <v>7</v>
      </c>
      <c r="P659" s="11">
        <v>6</v>
      </c>
      <c r="Q659" s="11">
        <v>0</v>
      </c>
      <c r="R659" s="11">
        <v>3</v>
      </c>
      <c r="S659" s="11">
        <v>9</v>
      </c>
      <c r="T659" s="11">
        <v>1</v>
      </c>
      <c r="U659" s="11" t="s">
        <v>424</v>
      </c>
      <c r="W659" s="6" t="str">
        <f>IF(X659="","",IF(X659=รายชื่อชมรม!$B$43,รายชื่อชมรม!$A$43,IF(X659=รายชื่อชมรม!$B$44,รายชื่อชมรม!$A$44,IF(X659=รายชื่อชมรม!$B$45,รายชื่อชมรม!$A$45,IF(X659=รายชื่อชมรม!$B$46,รายชื่อชมรม!$A$46,IF(X659=รายชื่อชมรม!$B$47,รายชื่อชมรม!$A$47,IF(X659=รายชื่อชมรม!$B$48,รายชื่อชมรม!$A$48,IF(X659=รายชื่อชมรม!$B$49,รายชื่อชมรม!$A$49,IF(X659=รายชื่อชมรม!$B$50,รายชื่อชมรม!$A$50,IF(X659=รายชื่อชมรม!$B$51,รายชื่อชมรม!$A$51,IF(X659=รายชื่อชมรม!$B$52,รายชื่อชมรม!$A$52,"-")))))))))))</f>
        <v>ช68504</v>
      </c>
      <c r="X659" s="6" t="s">
        <v>2314</v>
      </c>
      <c r="Y659" s="6" t="str">
        <f>IF(W659=0,"",IF(W659="-","",IF(W659="","",VLOOKUP(W659,รายชื่อชมรม!$A$3:$F$83,3,FALSE))))</f>
        <v>นายชัยวัฒน์  กตัญญตาพงษ์</v>
      </c>
      <c r="Z659" s="6" t="str">
        <f>IF(Y659=$Z$4,MAX(Z$1:$Z658)+1,"")</f>
        <v/>
      </c>
      <c r="AA659" s="6" t="str">
        <f>IF($Y659=AA$4,MAX(AA$1:AA658)+1,"")</f>
        <v/>
      </c>
      <c r="AB659" s="6" t="str">
        <f>IF($Y659=AB$4,MAX(AB$1:AB658)+1,"")</f>
        <v/>
      </c>
      <c r="AC659" s="6" t="str">
        <f>IF($Y659=AC$4,MAX(AC$1:AC658)+1,"")</f>
        <v/>
      </c>
      <c r="AD659" s="6" t="str">
        <f>IF($Y659=AD$4,MAX(AD$1:AD658)+1,"")</f>
        <v/>
      </c>
      <c r="AE659" s="6" t="str">
        <f>IF($Y659=AE$4,MAX(AE$1:AE658)+1,"")</f>
        <v/>
      </c>
      <c r="AF659" s="6" t="str">
        <f>IF($Y659=AF$4,MAX(AF$1:AF658)+1,"")</f>
        <v/>
      </c>
      <c r="AG659" s="6" t="str">
        <f>IF($Y659=AG$4,MAX(AG$1:AG658)+1,"")</f>
        <v/>
      </c>
      <c r="AH659" s="6" t="str">
        <f>IF($Y659=AH$4,MAX(AH$1:AH658)+1,"")</f>
        <v/>
      </c>
      <c r="AI659" s="5">
        <f t="shared" si="154"/>
        <v>0</v>
      </c>
      <c r="AK659" s="6" t="str">
        <f>IF($W659=AK$4,MAX(AK$1:AK658)+1,"")</f>
        <v/>
      </c>
      <c r="AL659" s="6" t="str">
        <f>IF($W659=AL$4,MAX(AL$1:AL658)+1,"")</f>
        <v/>
      </c>
      <c r="AM659" s="6" t="str">
        <f>IF($W659=AM$4,MAX(AM$1:AM658)+1,"")</f>
        <v/>
      </c>
      <c r="AN659" s="6" t="str">
        <f>IF($W659=AN$4,MAX(AN$1:AN658)+1,"")</f>
        <v/>
      </c>
      <c r="AO659" s="6" t="str">
        <f>IF($W659=AO$4,MAX(AO$1:AO658)+1,"")</f>
        <v/>
      </c>
      <c r="AP659" s="6" t="str">
        <f>IF($W659=AP$4,MAX(AP$1:AP658)+1,"")</f>
        <v/>
      </c>
      <c r="AQ659" s="6" t="str">
        <f>IF($W659=AQ$4,MAX(AQ$1:AQ658)+1,"")</f>
        <v/>
      </c>
      <c r="AR659" s="6" t="str">
        <f>IF($W659=AR$4,MAX(AR$1:AR658)+1,"")</f>
        <v/>
      </c>
      <c r="AS659" s="6" t="str">
        <f>IF($W659=AS$4,MAX(AS$1:AS658)+1,"")</f>
        <v/>
      </c>
      <c r="AT659" s="6" t="str">
        <f>IF($W659=AT$4,MAX(AT$1:AT658)+1,"")</f>
        <v/>
      </c>
      <c r="AU659" s="6" t="str">
        <f>IF($W659=AU$4,MAX(AU$1:AU658)+1,"")</f>
        <v/>
      </c>
      <c r="AV659" s="6" t="str">
        <f>IF($W659=AV$4,MAX(AV$1:AV658)+1,"")</f>
        <v/>
      </c>
      <c r="AW659" s="6" t="str">
        <f>IF($W659=AW$4,MAX(AW$1:AW658)+1,"")</f>
        <v/>
      </c>
      <c r="AX659" s="6" t="str">
        <f>IF($W659=AX$4,MAX(AX$1:AX658)+1,"")</f>
        <v/>
      </c>
      <c r="AY659" s="6" t="str">
        <f>IF($W659=AY$4,MAX(AY$1:AY658)+1,"")</f>
        <v/>
      </c>
      <c r="AZ659" s="6" t="str">
        <f>IF($W659=AZ$4,MAX(AZ$1:AZ658)+1,"")</f>
        <v/>
      </c>
      <c r="BA659" s="6" t="str">
        <f>IF($W659=BA$4,MAX(BA$1:BA658)+1,"")</f>
        <v/>
      </c>
      <c r="BB659" s="6" t="str">
        <f>IF($W659=BB$4,MAX(BB$1:BB658)+1,"")</f>
        <v/>
      </c>
      <c r="BC659" s="6" t="str">
        <f>IF($W659=BC$4,MAX(BC$1:BC658)+1,"")</f>
        <v/>
      </c>
      <c r="BD659" s="6" t="str">
        <f>IF($W659=BD$4,MAX(BD$1:BD658)+1,"")</f>
        <v/>
      </c>
      <c r="BE659" s="6" t="str">
        <f>IF($W659=BE$4,MAX(BE$1:BE658)+1,"")</f>
        <v/>
      </c>
      <c r="BF659" s="6" t="str">
        <f>IF($W659=BF$4,MAX(BF$1:BF658)+1,"")</f>
        <v/>
      </c>
      <c r="BG659" s="6" t="str">
        <f>IF($W659=BG$4,MAX(BG$1:BG658)+1,"")</f>
        <v/>
      </c>
      <c r="BH659" s="6" t="str">
        <f>IF($W659=BH$4,MAX(BH$1:BH658)+1,"")</f>
        <v/>
      </c>
      <c r="BI659" s="6" t="str">
        <f>IF($W659=BI$4,MAX(BI$1:BI658)+1,"")</f>
        <v/>
      </c>
      <c r="BJ659" s="6" t="str">
        <f>IF($W659=BJ$4,MAX(BJ$1:BJ658)+1,"")</f>
        <v/>
      </c>
      <c r="BK659" s="6" t="str">
        <f>IF($W659=BK$4,MAX(BK$1:BK658)+1,"")</f>
        <v/>
      </c>
      <c r="BL659" s="6" t="str">
        <f>IF($W659=BL$4,MAX(BL$1:BL658)+1,"")</f>
        <v/>
      </c>
      <c r="BM659" s="6" t="str">
        <f>IF($W659=BM$4,MAX(BM$1:BM658)+1,"")</f>
        <v/>
      </c>
      <c r="BN659" s="6" t="str">
        <f>IF($W659=BN$4,MAX(BN$1:BN658)+1,"")</f>
        <v/>
      </c>
      <c r="BO659" s="6" t="str">
        <f>IF($W659=BO$4,MAX(BO$1:BO658)+1,"")</f>
        <v/>
      </c>
      <c r="BP659" s="6" t="str">
        <f>IF($W659=BP$4,MAX(BP$1:BP658)+1,"")</f>
        <v/>
      </c>
      <c r="BQ659" s="6" t="str">
        <f>IF($W659=BQ$4,MAX(BQ$1:BQ658)+1,"")</f>
        <v/>
      </c>
      <c r="BR659" s="6" t="str">
        <f>IF($W659=BR$4,MAX(BR$1:BR658)+1,"")</f>
        <v/>
      </c>
      <c r="BS659" s="6" t="str">
        <f>IF($W659=BS$4,MAX(BS$1:BS658)+1,"")</f>
        <v/>
      </c>
      <c r="BT659" s="6" t="str">
        <f>IF($W659=BT$4,MAX(BT$1:BT658)+1,"")</f>
        <v/>
      </c>
      <c r="BU659" s="6" t="str">
        <f>IF($W659=BU$4,MAX(BU$1:BU658)+1,"")</f>
        <v/>
      </c>
      <c r="BV659" s="6" t="str">
        <f>IF($W659=BV$4,MAX(BV$1:BV658)+1,"")</f>
        <v/>
      </c>
      <c r="BW659" s="6" t="str">
        <f>IF($W659=BW$4,MAX(BW$1:BW658)+1,"")</f>
        <v/>
      </c>
      <c r="BX659" s="6" t="str">
        <f>IF($W659=BX$4,MAX(BX$1:BX658)+1,"")</f>
        <v/>
      </c>
      <c r="BY659" s="6" t="str">
        <f>IF($W659=BY$4,MAX(BY$1:BY658)+1,"")</f>
        <v/>
      </c>
      <c r="BZ659" s="6" t="str">
        <f>IF($W659=BZ$4,MAX(BZ$1:BZ658)+1,"")</f>
        <v/>
      </c>
      <c r="CA659" s="6" t="str">
        <f>IF($W659=CA$4,MAX(CA$1:CA658)+1,"")</f>
        <v/>
      </c>
      <c r="CB659" s="6" t="str">
        <f>IF($W659=CB$4,MAX(CB$1:CB658)+1,"")</f>
        <v/>
      </c>
      <c r="CC659" s="6">
        <f>IF($W659=CC$4,MAX(CC$1:CC658)+1,"")</f>
        <v>7</v>
      </c>
      <c r="CD659" s="6" t="str">
        <f>IF($W659=CD$4,MAX(CD$1:CD658)+1,"")</f>
        <v/>
      </c>
      <c r="CE659" s="6" t="str">
        <f>IF($W659=CE$4,MAX(CE$1:CE658)+1,"")</f>
        <v/>
      </c>
      <c r="CF659" s="6" t="str">
        <f>IF($W659=CF$4,MAX(CF$1:CF658)+1,"")</f>
        <v/>
      </c>
      <c r="CG659" s="6" t="str">
        <f>IF($W659=CG$4,MAX(CG$1:CG658)+1,"")</f>
        <v/>
      </c>
      <c r="CH659" s="6" t="str">
        <f>IF($W659=CH$4,MAX(CH$1:CH658)+1,"")</f>
        <v/>
      </c>
      <c r="CI659" s="6" t="str">
        <f>IF($W659=CI$4,MAX(CI$1:CI658)+1,"")</f>
        <v/>
      </c>
      <c r="CJ659" s="6" t="str">
        <f>IF($W659=CJ$4,MAX(CJ$1:CJ658)+1,"")</f>
        <v/>
      </c>
      <c r="CK659" s="6" t="str">
        <f>IF($W659=CK$4,MAX(CK$1:CK658)+1,"")</f>
        <v/>
      </c>
      <c r="CL659" s="6" t="str">
        <f>IF($W659=CL$4,MAX(CL$1:CL658)+1,"")</f>
        <v/>
      </c>
      <c r="CM659" s="6" t="str">
        <f>IF($W659=CM$4,MAX(CM$1:CM658)+1,"")</f>
        <v/>
      </c>
      <c r="CN659" s="6" t="str">
        <f>IF($W659=CN$4,MAX(CN$1:CN658)+1,"")</f>
        <v/>
      </c>
      <c r="CO659" s="6" t="str">
        <f>IF($W659=CO$4,MAX(CO$1:CO658)+1,"")</f>
        <v/>
      </c>
      <c r="CP659" s="6" t="str">
        <f>IF($W659=CP$4,MAX(CP$1:CP658)+1,"")</f>
        <v/>
      </c>
      <c r="CQ659" s="6" t="str">
        <f>IF($W659=CQ$4,MAX(CQ$1:CQ658)+1,"")</f>
        <v/>
      </c>
      <c r="CR659" s="6" t="str">
        <f>IF($W659=CR$4,MAX(CR$1:CR658)+1,"")</f>
        <v/>
      </c>
      <c r="CS659" s="6" t="str">
        <f>IF($W659=CS$4,MAX(CS$1:CS658)+1,"")</f>
        <v/>
      </c>
      <c r="CT659" s="5">
        <f t="shared" si="155"/>
        <v>7</v>
      </c>
      <c r="CU659" s="6" t="str">
        <f t="shared" si="156"/>
        <v>1709901760391</v>
      </c>
      <c r="CV659" s="5" t="str">
        <f t="shared" si="157"/>
        <v>นาย</v>
      </c>
      <c r="CW659" s="5" t="str" cm="1">
        <f t="array" ref="CW659">RIGHT(F659,MIN(LEN(SUBSTITUTE(F659,รายชื่อนักเรียนแยกห้อง!$AD$5:$AD$8,""))))</f>
        <v>ณฐพงศ์</v>
      </c>
      <c r="CX659" s="6">
        <f t="shared" si="158"/>
        <v>0</v>
      </c>
      <c r="CY659" s="6" t="str">
        <f t="shared" si="159"/>
        <v/>
      </c>
      <c r="CZ659" s="5" t="str">
        <f t="shared" si="160"/>
        <v>มัธยมศึกษาปีที่ 5/3-0</v>
      </c>
      <c r="DA659" s="5" t="str">
        <f t="shared" si="161"/>
        <v>มัธยมศึกษาปีที่ 5/3-</v>
      </c>
      <c r="DB659" s="6" t="s">
        <v>2939</v>
      </c>
      <c r="DC659" s="6" t="str">
        <f>IF(DB659="วิทย์-คณิต (เตรียมวิศวะ)",MAX($DC$1:DC658)+1,"")</f>
        <v/>
      </c>
      <c r="DD659" s="6" t="str">
        <f>IF(DB659="วิทย์-คณิต (วิทยาศาสตร์สุขภาพ)",MAX($DD$1:DD658)+1,"")</f>
        <v/>
      </c>
      <c r="DE659" s="6">
        <f>IF(DB659="ศิลป์การจัดการธุรกิจการค้าสมัยใหม่",MAX($DE$1:DE658)+1,"")</f>
        <v>80</v>
      </c>
      <c r="DF659" s="6" t="str">
        <f>IF(DB659="ศิลป์ภาษาจีนเพื่อธุรกิจ 4.0",MAX($DF$1:DF658)+1,"")</f>
        <v/>
      </c>
      <c r="DG659" s="6" t="str">
        <f>IF(DB659="ศิลป์ภาษาอังกฤษเพื่อการสื่อสารธุรกิจ",MAX($DG$1:DG658)+1,"")</f>
        <v/>
      </c>
      <c r="DH659" s="6" t="str">
        <f>IF(DB659="นวัตกรรมการจัดการเกษตร",MAX($DH$1:DH658)+1,"")</f>
        <v/>
      </c>
      <c r="DI659" s="5">
        <f t="shared" si="162"/>
        <v>80</v>
      </c>
      <c r="DJ659" s="5" t="str">
        <f t="shared" si="163"/>
        <v>มัธยมศึกษาปีที่ 5/3-14</v>
      </c>
      <c r="DK659" s="5" t="str">
        <f t="shared" si="164"/>
        <v>ศิลป์การจัดการธุรกิจการค้าสมัยใหม่-80</v>
      </c>
      <c r="DL659" s="5" t="str">
        <f t="shared" si="165"/>
        <v>มัธยมศึกษาปีที่ 5</v>
      </c>
    </row>
    <row r="660" spans="1:116">
      <c r="A660" s="5" t="str">
        <f t="shared" si="151"/>
        <v>มัธยมศึกษาปีที่ 5/3-15</v>
      </c>
      <c r="B660" s="5" t="str">
        <f t="shared" si="152"/>
        <v>ช68502-12</v>
      </c>
      <c r="C660" s="5" t="str">
        <f t="shared" si="153"/>
        <v>ศิลป์การจัดการธุรกิจการค้าสมัยใหม่-81</v>
      </c>
      <c r="D660" s="8">
        <v>15</v>
      </c>
      <c r="E660" s="9" t="s">
        <v>387</v>
      </c>
      <c r="F660" s="3" t="s">
        <v>45</v>
      </c>
      <c r="G660" s="3" t="s">
        <v>388</v>
      </c>
      <c r="H660" s="11">
        <v>1</v>
      </c>
      <c r="I660" s="11">
        <v>7</v>
      </c>
      <c r="J660" s="11">
        <v>0</v>
      </c>
      <c r="K660" s="11">
        <v>9</v>
      </c>
      <c r="L660" s="11">
        <v>9</v>
      </c>
      <c r="M660" s="11">
        <v>0</v>
      </c>
      <c r="N660" s="11">
        <v>1</v>
      </c>
      <c r="O660" s="11">
        <v>7</v>
      </c>
      <c r="P660" s="11">
        <v>5</v>
      </c>
      <c r="Q660" s="11">
        <v>6</v>
      </c>
      <c r="R660" s="11">
        <v>0</v>
      </c>
      <c r="S660" s="11">
        <v>8</v>
      </c>
      <c r="T660" s="11">
        <v>3</v>
      </c>
      <c r="U660" s="11" t="s">
        <v>424</v>
      </c>
      <c r="W660" s="6" t="str">
        <f>IF(X660="","",IF(X660=รายชื่อชมรม!$B$43,รายชื่อชมรม!$A$43,IF(X660=รายชื่อชมรม!$B$44,รายชื่อชมรม!$A$44,IF(X660=รายชื่อชมรม!$B$45,รายชื่อชมรม!$A$45,IF(X660=รายชื่อชมรม!$B$46,รายชื่อชมรม!$A$46,IF(X660=รายชื่อชมรม!$B$47,รายชื่อชมรม!$A$47,IF(X660=รายชื่อชมรม!$B$48,รายชื่อชมรม!$A$48,IF(X660=รายชื่อชมรม!$B$49,รายชื่อชมรม!$A$49,IF(X660=รายชื่อชมรม!$B$50,รายชื่อชมรม!$A$50,IF(X660=รายชื่อชมรม!$B$51,รายชื่อชมรม!$A$51,IF(X660=รายชื่อชมรม!$B$52,รายชื่อชมรม!$A$52,"-")))))))))))</f>
        <v>ช68502</v>
      </c>
      <c r="X660" s="6" t="s">
        <v>1398</v>
      </c>
      <c r="Y660" s="6" t="str">
        <f>IF(W660=0,"",IF(W660="-","",IF(W660="","",VLOOKUP(W660,รายชื่อชมรม!$A$3:$F$83,3,FALSE))))</f>
        <v>นายณฤริท  วิชรัจจ์</v>
      </c>
      <c r="Z660" s="6" t="str">
        <f>IF(Y660=$Z$4,MAX(Z$1:$Z659)+1,"")</f>
        <v/>
      </c>
      <c r="AA660" s="6" t="str">
        <f>IF($Y660=AA$4,MAX(AA$1:AA659)+1,"")</f>
        <v/>
      </c>
      <c r="AB660" s="6" t="str">
        <f>IF($Y660=AB$4,MAX(AB$1:AB659)+1,"")</f>
        <v/>
      </c>
      <c r="AC660" s="6" t="str">
        <f>IF($Y660=AC$4,MAX(AC$1:AC659)+1,"")</f>
        <v/>
      </c>
      <c r="AD660" s="6" t="str">
        <f>IF($Y660=AD$4,MAX(AD$1:AD659)+1,"")</f>
        <v/>
      </c>
      <c r="AE660" s="6" t="str">
        <f>IF($Y660=AE$4,MAX(AE$1:AE659)+1,"")</f>
        <v/>
      </c>
      <c r="AF660" s="6" t="str">
        <f>IF($Y660=AF$4,MAX(AF$1:AF659)+1,"")</f>
        <v/>
      </c>
      <c r="AG660" s="6" t="str">
        <f>IF($Y660=AG$4,MAX(AG$1:AG659)+1,"")</f>
        <v/>
      </c>
      <c r="AH660" s="6" t="str">
        <f>IF($Y660=AH$4,MAX(AH$1:AH659)+1,"")</f>
        <v/>
      </c>
      <c r="AI660" s="5">
        <f t="shared" si="154"/>
        <v>0</v>
      </c>
      <c r="AK660" s="6" t="str">
        <f>IF($W660=AK$4,MAX(AK$1:AK659)+1,"")</f>
        <v/>
      </c>
      <c r="AL660" s="6" t="str">
        <f>IF($W660=AL$4,MAX(AL$1:AL659)+1,"")</f>
        <v/>
      </c>
      <c r="AM660" s="6" t="str">
        <f>IF($W660=AM$4,MAX(AM$1:AM659)+1,"")</f>
        <v/>
      </c>
      <c r="AN660" s="6" t="str">
        <f>IF($W660=AN$4,MAX(AN$1:AN659)+1,"")</f>
        <v/>
      </c>
      <c r="AO660" s="6" t="str">
        <f>IF($W660=AO$4,MAX(AO$1:AO659)+1,"")</f>
        <v/>
      </c>
      <c r="AP660" s="6" t="str">
        <f>IF($W660=AP$4,MAX(AP$1:AP659)+1,"")</f>
        <v/>
      </c>
      <c r="AQ660" s="6" t="str">
        <f>IF($W660=AQ$4,MAX(AQ$1:AQ659)+1,"")</f>
        <v/>
      </c>
      <c r="AR660" s="6" t="str">
        <f>IF($W660=AR$4,MAX(AR$1:AR659)+1,"")</f>
        <v/>
      </c>
      <c r="AS660" s="6" t="str">
        <f>IF($W660=AS$4,MAX(AS$1:AS659)+1,"")</f>
        <v/>
      </c>
      <c r="AT660" s="6" t="str">
        <f>IF($W660=AT$4,MAX(AT$1:AT659)+1,"")</f>
        <v/>
      </c>
      <c r="AU660" s="6" t="str">
        <f>IF($W660=AU$4,MAX(AU$1:AU659)+1,"")</f>
        <v/>
      </c>
      <c r="AV660" s="6" t="str">
        <f>IF($W660=AV$4,MAX(AV$1:AV659)+1,"")</f>
        <v/>
      </c>
      <c r="AW660" s="6" t="str">
        <f>IF($W660=AW$4,MAX(AW$1:AW659)+1,"")</f>
        <v/>
      </c>
      <c r="AX660" s="6" t="str">
        <f>IF($W660=AX$4,MAX(AX$1:AX659)+1,"")</f>
        <v/>
      </c>
      <c r="AY660" s="6" t="str">
        <f>IF($W660=AY$4,MAX(AY$1:AY659)+1,"")</f>
        <v/>
      </c>
      <c r="AZ660" s="6" t="str">
        <f>IF($W660=AZ$4,MAX(AZ$1:AZ659)+1,"")</f>
        <v/>
      </c>
      <c r="BA660" s="6" t="str">
        <f>IF($W660=BA$4,MAX(BA$1:BA659)+1,"")</f>
        <v/>
      </c>
      <c r="BB660" s="6" t="str">
        <f>IF($W660=BB$4,MAX(BB$1:BB659)+1,"")</f>
        <v/>
      </c>
      <c r="BC660" s="6" t="str">
        <f>IF($W660=BC$4,MAX(BC$1:BC659)+1,"")</f>
        <v/>
      </c>
      <c r="BD660" s="6" t="str">
        <f>IF($W660=BD$4,MAX(BD$1:BD659)+1,"")</f>
        <v/>
      </c>
      <c r="BE660" s="6" t="str">
        <f>IF($W660=BE$4,MAX(BE$1:BE659)+1,"")</f>
        <v/>
      </c>
      <c r="BF660" s="6" t="str">
        <f>IF($W660=BF$4,MAX(BF$1:BF659)+1,"")</f>
        <v/>
      </c>
      <c r="BG660" s="6" t="str">
        <f>IF($W660=BG$4,MAX(BG$1:BG659)+1,"")</f>
        <v/>
      </c>
      <c r="BH660" s="6" t="str">
        <f>IF($W660=BH$4,MAX(BH$1:BH659)+1,"")</f>
        <v/>
      </c>
      <c r="BI660" s="6" t="str">
        <f>IF($W660=BI$4,MAX(BI$1:BI659)+1,"")</f>
        <v/>
      </c>
      <c r="BJ660" s="6" t="str">
        <f>IF($W660=BJ$4,MAX(BJ$1:BJ659)+1,"")</f>
        <v/>
      </c>
      <c r="BK660" s="6" t="str">
        <f>IF($W660=BK$4,MAX(BK$1:BK659)+1,"")</f>
        <v/>
      </c>
      <c r="BL660" s="6" t="str">
        <f>IF($W660=BL$4,MAX(BL$1:BL659)+1,"")</f>
        <v/>
      </c>
      <c r="BM660" s="6" t="str">
        <f>IF($W660=BM$4,MAX(BM$1:BM659)+1,"")</f>
        <v/>
      </c>
      <c r="BN660" s="6" t="str">
        <f>IF($W660=BN$4,MAX(BN$1:BN659)+1,"")</f>
        <v/>
      </c>
      <c r="BO660" s="6" t="str">
        <f>IF($W660=BO$4,MAX(BO$1:BO659)+1,"")</f>
        <v/>
      </c>
      <c r="BP660" s="6" t="str">
        <f>IF($W660=BP$4,MAX(BP$1:BP659)+1,"")</f>
        <v/>
      </c>
      <c r="BQ660" s="6" t="str">
        <f>IF($W660=BQ$4,MAX(BQ$1:BQ659)+1,"")</f>
        <v/>
      </c>
      <c r="BR660" s="6" t="str">
        <f>IF($W660=BR$4,MAX(BR$1:BR659)+1,"")</f>
        <v/>
      </c>
      <c r="BS660" s="6" t="str">
        <f>IF($W660=BS$4,MAX(BS$1:BS659)+1,"")</f>
        <v/>
      </c>
      <c r="BT660" s="6" t="str">
        <f>IF($W660=BT$4,MAX(BT$1:BT659)+1,"")</f>
        <v/>
      </c>
      <c r="BU660" s="6" t="str">
        <f>IF($W660=BU$4,MAX(BU$1:BU659)+1,"")</f>
        <v/>
      </c>
      <c r="BV660" s="6" t="str">
        <f>IF($W660=BV$4,MAX(BV$1:BV659)+1,"")</f>
        <v/>
      </c>
      <c r="BW660" s="6" t="str">
        <f>IF($W660=BW$4,MAX(BW$1:BW659)+1,"")</f>
        <v/>
      </c>
      <c r="BX660" s="6" t="str">
        <f>IF($W660=BX$4,MAX(BX$1:BX659)+1,"")</f>
        <v/>
      </c>
      <c r="BY660" s="6" t="str">
        <f>IF($W660=BY$4,MAX(BY$1:BY659)+1,"")</f>
        <v/>
      </c>
      <c r="BZ660" s="6" t="str">
        <f>IF($W660=BZ$4,MAX(BZ$1:BZ659)+1,"")</f>
        <v/>
      </c>
      <c r="CA660" s="6">
        <f>IF($W660=CA$4,MAX(CA$1:CA659)+1,"")</f>
        <v>12</v>
      </c>
      <c r="CB660" s="6" t="str">
        <f>IF($W660=CB$4,MAX(CB$1:CB659)+1,"")</f>
        <v/>
      </c>
      <c r="CC660" s="6" t="str">
        <f>IF($W660=CC$4,MAX(CC$1:CC659)+1,"")</f>
        <v/>
      </c>
      <c r="CD660" s="6" t="str">
        <f>IF($W660=CD$4,MAX(CD$1:CD659)+1,"")</f>
        <v/>
      </c>
      <c r="CE660" s="6" t="str">
        <f>IF($W660=CE$4,MAX(CE$1:CE659)+1,"")</f>
        <v/>
      </c>
      <c r="CF660" s="6" t="str">
        <f>IF($W660=CF$4,MAX(CF$1:CF659)+1,"")</f>
        <v/>
      </c>
      <c r="CG660" s="6" t="str">
        <f>IF($W660=CG$4,MAX(CG$1:CG659)+1,"")</f>
        <v/>
      </c>
      <c r="CH660" s="6" t="str">
        <f>IF($W660=CH$4,MAX(CH$1:CH659)+1,"")</f>
        <v/>
      </c>
      <c r="CI660" s="6" t="str">
        <f>IF($W660=CI$4,MAX(CI$1:CI659)+1,"")</f>
        <v/>
      </c>
      <c r="CJ660" s="6" t="str">
        <f>IF($W660=CJ$4,MAX(CJ$1:CJ659)+1,"")</f>
        <v/>
      </c>
      <c r="CK660" s="6" t="str">
        <f>IF($W660=CK$4,MAX(CK$1:CK659)+1,"")</f>
        <v/>
      </c>
      <c r="CL660" s="6" t="str">
        <f>IF($W660=CL$4,MAX(CL$1:CL659)+1,"")</f>
        <v/>
      </c>
      <c r="CM660" s="6" t="str">
        <f>IF($W660=CM$4,MAX(CM$1:CM659)+1,"")</f>
        <v/>
      </c>
      <c r="CN660" s="6" t="str">
        <f>IF($W660=CN$4,MAX(CN$1:CN659)+1,"")</f>
        <v/>
      </c>
      <c r="CO660" s="6" t="str">
        <f>IF($W660=CO$4,MAX(CO$1:CO659)+1,"")</f>
        <v/>
      </c>
      <c r="CP660" s="6" t="str">
        <f>IF($W660=CP$4,MAX(CP$1:CP659)+1,"")</f>
        <v/>
      </c>
      <c r="CQ660" s="6" t="str">
        <f>IF($W660=CQ$4,MAX(CQ$1:CQ659)+1,"")</f>
        <v/>
      </c>
      <c r="CR660" s="6" t="str">
        <f>IF($W660=CR$4,MAX(CR$1:CR659)+1,"")</f>
        <v/>
      </c>
      <c r="CS660" s="6" t="str">
        <f>IF($W660=CS$4,MAX(CS$1:CS659)+1,"")</f>
        <v/>
      </c>
      <c r="CT660" s="5">
        <f t="shared" si="155"/>
        <v>12</v>
      </c>
      <c r="CU660" s="6" t="str">
        <f t="shared" si="156"/>
        <v>1709901756083</v>
      </c>
      <c r="CV660" s="5" t="str">
        <f t="shared" si="157"/>
        <v>นาย</v>
      </c>
      <c r="CW660" s="5" t="str" cm="1">
        <f t="array" ref="CW660">RIGHT(F660,MIN(LEN(SUBSTITUTE(F660,รายชื่อนักเรียนแยกห้อง!$AD$5:$AD$8,""))))</f>
        <v>กฤษฎา</v>
      </c>
      <c r="CX660" s="6">
        <f t="shared" si="158"/>
        <v>0</v>
      </c>
      <c r="CY660" s="6" t="str">
        <f t="shared" si="159"/>
        <v/>
      </c>
      <c r="CZ660" s="5" t="str">
        <f t="shared" si="160"/>
        <v>มัธยมศึกษาปีที่ 5/3-0</v>
      </c>
      <c r="DA660" s="5" t="str">
        <f t="shared" si="161"/>
        <v>มัธยมศึกษาปีที่ 5/3-</v>
      </c>
      <c r="DB660" s="6" t="s">
        <v>2939</v>
      </c>
      <c r="DC660" s="6" t="str">
        <f>IF(DB660="วิทย์-คณิต (เตรียมวิศวะ)",MAX($DC$1:DC659)+1,"")</f>
        <v/>
      </c>
      <c r="DD660" s="6" t="str">
        <f>IF(DB660="วิทย์-คณิต (วิทยาศาสตร์สุขภาพ)",MAX($DD$1:DD659)+1,"")</f>
        <v/>
      </c>
      <c r="DE660" s="6">
        <f>IF(DB660="ศิลป์การจัดการธุรกิจการค้าสมัยใหม่",MAX($DE$1:DE659)+1,"")</f>
        <v>81</v>
      </c>
      <c r="DF660" s="6" t="str">
        <f>IF(DB660="ศิลป์ภาษาจีนเพื่อธุรกิจ 4.0",MAX($DF$1:DF659)+1,"")</f>
        <v/>
      </c>
      <c r="DG660" s="6" t="str">
        <f>IF(DB660="ศิลป์ภาษาอังกฤษเพื่อการสื่อสารธุรกิจ",MAX($DG$1:DG659)+1,"")</f>
        <v/>
      </c>
      <c r="DH660" s="6" t="str">
        <f>IF(DB660="นวัตกรรมการจัดการเกษตร",MAX($DH$1:DH659)+1,"")</f>
        <v/>
      </c>
      <c r="DI660" s="5">
        <f t="shared" si="162"/>
        <v>81</v>
      </c>
      <c r="DJ660" s="5" t="str">
        <f t="shared" si="163"/>
        <v>มัธยมศึกษาปีที่ 5/3-15</v>
      </c>
      <c r="DK660" s="5" t="str">
        <f t="shared" si="164"/>
        <v>ศิลป์การจัดการธุรกิจการค้าสมัยใหม่-81</v>
      </c>
      <c r="DL660" s="5" t="str">
        <f t="shared" si="165"/>
        <v>มัธยมศึกษาปีที่ 5</v>
      </c>
    </row>
    <row r="661" spans="1:116">
      <c r="A661" s="5" t="str">
        <f t="shared" si="151"/>
        <v>มัธยมศึกษาปีที่ 5/3-16</v>
      </c>
      <c r="B661" s="5" t="str">
        <f t="shared" si="152"/>
        <v>ช68507-12</v>
      </c>
      <c r="C661" s="5" t="str">
        <f t="shared" si="153"/>
        <v>นวัตกรรมการจัดการเกษตร-17</v>
      </c>
      <c r="D661" s="8">
        <v>16</v>
      </c>
      <c r="E661" s="9" t="s">
        <v>389</v>
      </c>
      <c r="F661" s="3" t="s">
        <v>390</v>
      </c>
      <c r="G661" s="3" t="s">
        <v>391</v>
      </c>
      <c r="H661" s="11">
        <v>1</v>
      </c>
      <c r="I661" s="11">
        <v>7</v>
      </c>
      <c r="J661" s="11">
        <v>0</v>
      </c>
      <c r="K661" s="11">
        <v>9</v>
      </c>
      <c r="L661" s="11">
        <v>7</v>
      </c>
      <c r="M661" s="11">
        <v>0</v>
      </c>
      <c r="N661" s="11">
        <v>0</v>
      </c>
      <c r="O661" s="11">
        <v>3</v>
      </c>
      <c r="P661" s="11">
        <v>8</v>
      </c>
      <c r="Q661" s="11">
        <v>6</v>
      </c>
      <c r="R661" s="11">
        <v>9</v>
      </c>
      <c r="S661" s="11">
        <v>2</v>
      </c>
      <c r="T661" s="11">
        <v>3</v>
      </c>
      <c r="U661" s="11" t="s">
        <v>424</v>
      </c>
      <c r="W661" s="6" t="str">
        <f>IF(X661="","",IF(X661=รายชื่อชมรม!$B$43,รายชื่อชมรม!$A$43,IF(X661=รายชื่อชมรม!$B$44,รายชื่อชมรม!$A$44,IF(X661=รายชื่อชมรม!$B$45,รายชื่อชมรม!$A$45,IF(X661=รายชื่อชมรม!$B$46,รายชื่อชมรม!$A$46,IF(X661=รายชื่อชมรม!$B$47,รายชื่อชมรม!$A$47,IF(X661=รายชื่อชมรม!$B$48,รายชื่อชมรม!$A$48,IF(X661=รายชื่อชมรม!$B$49,รายชื่อชมรม!$A$49,IF(X661=รายชื่อชมรม!$B$50,รายชื่อชมรม!$A$50,IF(X661=รายชื่อชมรม!$B$51,รายชื่อชมรม!$A$51,IF(X661=รายชื่อชมรม!$B$52,รายชื่อชมรม!$A$52,"-")))))))))))</f>
        <v>ช68507</v>
      </c>
      <c r="X661" s="6" t="s">
        <v>1542</v>
      </c>
      <c r="Y661" s="6" t="str">
        <f>IF(W661=0,"",IF(W661="-","",IF(W661="","",VLOOKUP(W661,รายชื่อชมรม!$A$3:$F$83,3,FALSE))))</f>
        <v>สิบเอกชัยวัฒน์  เรืองไกรศิลป์</v>
      </c>
      <c r="Z661" s="6" t="str">
        <f>IF(Y661=$Z$4,MAX(Z$1:$Z660)+1,"")</f>
        <v/>
      </c>
      <c r="AA661" s="6" t="str">
        <f>IF($Y661=AA$4,MAX(AA$1:AA660)+1,"")</f>
        <v/>
      </c>
      <c r="AB661" s="6" t="str">
        <f>IF($Y661=AB$4,MAX(AB$1:AB660)+1,"")</f>
        <v/>
      </c>
      <c r="AC661" s="6" t="str">
        <f>IF($Y661=AC$4,MAX(AC$1:AC660)+1,"")</f>
        <v/>
      </c>
      <c r="AD661" s="6" t="str">
        <f>IF($Y661=AD$4,MAX(AD$1:AD660)+1,"")</f>
        <v/>
      </c>
      <c r="AE661" s="6" t="str">
        <f>IF($Y661=AE$4,MAX(AE$1:AE660)+1,"")</f>
        <v/>
      </c>
      <c r="AF661" s="6" t="str">
        <f>IF($Y661=AF$4,MAX(AF$1:AF660)+1,"")</f>
        <v/>
      </c>
      <c r="AG661" s="6" t="str">
        <f>IF($Y661=AG$4,MAX(AG$1:AG660)+1,"")</f>
        <v/>
      </c>
      <c r="AH661" s="6" t="str">
        <f>IF($Y661=AH$4,MAX(AH$1:AH660)+1,"")</f>
        <v/>
      </c>
      <c r="AI661" s="5">
        <f t="shared" si="154"/>
        <v>0</v>
      </c>
      <c r="AK661" s="6" t="str">
        <f>IF($W661=AK$4,MAX(AK$1:AK660)+1,"")</f>
        <v/>
      </c>
      <c r="AL661" s="6" t="str">
        <f>IF($W661=AL$4,MAX(AL$1:AL660)+1,"")</f>
        <v/>
      </c>
      <c r="AM661" s="6" t="str">
        <f>IF($W661=AM$4,MAX(AM$1:AM660)+1,"")</f>
        <v/>
      </c>
      <c r="AN661" s="6" t="str">
        <f>IF($W661=AN$4,MAX(AN$1:AN660)+1,"")</f>
        <v/>
      </c>
      <c r="AO661" s="6" t="str">
        <f>IF($W661=AO$4,MAX(AO$1:AO660)+1,"")</f>
        <v/>
      </c>
      <c r="AP661" s="6" t="str">
        <f>IF($W661=AP$4,MAX(AP$1:AP660)+1,"")</f>
        <v/>
      </c>
      <c r="AQ661" s="6" t="str">
        <f>IF($W661=AQ$4,MAX(AQ$1:AQ660)+1,"")</f>
        <v/>
      </c>
      <c r="AR661" s="6" t="str">
        <f>IF($W661=AR$4,MAX(AR$1:AR660)+1,"")</f>
        <v/>
      </c>
      <c r="AS661" s="6" t="str">
        <f>IF($W661=AS$4,MAX(AS$1:AS660)+1,"")</f>
        <v/>
      </c>
      <c r="AT661" s="6" t="str">
        <f>IF($W661=AT$4,MAX(AT$1:AT660)+1,"")</f>
        <v/>
      </c>
      <c r="AU661" s="6" t="str">
        <f>IF($W661=AU$4,MAX(AU$1:AU660)+1,"")</f>
        <v/>
      </c>
      <c r="AV661" s="6" t="str">
        <f>IF($W661=AV$4,MAX(AV$1:AV660)+1,"")</f>
        <v/>
      </c>
      <c r="AW661" s="6" t="str">
        <f>IF($W661=AW$4,MAX(AW$1:AW660)+1,"")</f>
        <v/>
      </c>
      <c r="AX661" s="6" t="str">
        <f>IF($W661=AX$4,MAX(AX$1:AX660)+1,"")</f>
        <v/>
      </c>
      <c r="AY661" s="6" t="str">
        <f>IF($W661=AY$4,MAX(AY$1:AY660)+1,"")</f>
        <v/>
      </c>
      <c r="AZ661" s="6" t="str">
        <f>IF($W661=AZ$4,MAX(AZ$1:AZ660)+1,"")</f>
        <v/>
      </c>
      <c r="BA661" s="6" t="str">
        <f>IF($W661=BA$4,MAX(BA$1:BA660)+1,"")</f>
        <v/>
      </c>
      <c r="BB661" s="6" t="str">
        <f>IF($W661=BB$4,MAX(BB$1:BB660)+1,"")</f>
        <v/>
      </c>
      <c r="BC661" s="6" t="str">
        <f>IF($W661=BC$4,MAX(BC$1:BC660)+1,"")</f>
        <v/>
      </c>
      <c r="BD661" s="6" t="str">
        <f>IF($W661=BD$4,MAX(BD$1:BD660)+1,"")</f>
        <v/>
      </c>
      <c r="BE661" s="6" t="str">
        <f>IF($W661=BE$4,MAX(BE$1:BE660)+1,"")</f>
        <v/>
      </c>
      <c r="BF661" s="6" t="str">
        <f>IF($W661=BF$4,MAX(BF$1:BF660)+1,"")</f>
        <v/>
      </c>
      <c r="BG661" s="6" t="str">
        <f>IF($W661=BG$4,MAX(BG$1:BG660)+1,"")</f>
        <v/>
      </c>
      <c r="BH661" s="6" t="str">
        <f>IF($W661=BH$4,MAX(BH$1:BH660)+1,"")</f>
        <v/>
      </c>
      <c r="BI661" s="6" t="str">
        <f>IF($W661=BI$4,MAX(BI$1:BI660)+1,"")</f>
        <v/>
      </c>
      <c r="BJ661" s="6" t="str">
        <f>IF($W661=BJ$4,MAX(BJ$1:BJ660)+1,"")</f>
        <v/>
      </c>
      <c r="BK661" s="6" t="str">
        <f>IF($W661=BK$4,MAX(BK$1:BK660)+1,"")</f>
        <v/>
      </c>
      <c r="BL661" s="6" t="str">
        <f>IF($W661=BL$4,MAX(BL$1:BL660)+1,"")</f>
        <v/>
      </c>
      <c r="BM661" s="6" t="str">
        <f>IF($W661=BM$4,MAX(BM$1:BM660)+1,"")</f>
        <v/>
      </c>
      <c r="BN661" s="6" t="str">
        <f>IF($W661=BN$4,MAX(BN$1:BN660)+1,"")</f>
        <v/>
      </c>
      <c r="BO661" s="6" t="str">
        <f>IF($W661=BO$4,MAX(BO$1:BO660)+1,"")</f>
        <v/>
      </c>
      <c r="BP661" s="6" t="str">
        <f>IF($W661=BP$4,MAX(BP$1:BP660)+1,"")</f>
        <v/>
      </c>
      <c r="BQ661" s="6" t="str">
        <f>IF($W661=BQ$4,MAX(BQ$1:BQ660)+1,"")</f>
        <v/>
      </c>
      <c r="BR661" s="6" t="str">
        <f>IF($W661=BR$4,MAX(BR$1:BR660)+1,"")</f>
        <v/>
      </c>
      <c r="BS661" s="6" t="str">
        <f>IF($W661=BS$4,MAX(BS$1:BS660)+1,"")</f>
        <v/>
      </c>
      <c r="BT661" s="6" t="str">
        <f>IF($W661=BT$4,MAX(BT$1:BT660)+1,"")</f>
        <v/>
      </c>
      <c r="BU661" s="6" t="str">
        <f>IF($W661=BU$4,MAX(BU$1:BU660)+1,"")</f>
        <v/>
      </c>
      <c r="BV661" s="6" t="str">
        <f>IF($W661=BV$4,MAX(BV$1:BV660)+1,"")</f>
        <v/>
      </c>
      <c r="BW661" s="6" t="str">
        <f>IF($W661=BW$4,MAX(BW$1:BW660)+1,"")</f>
        <v/>
      </c>
      <c r="BX661" s="6" t="str">
        <f>IF($W661=BX$4,MAX(BX$1:BX660)+1,"")</f>
        <v/>
      </c>
      <c r="BY661" s="6" t="str">
        <f>IF($W661=BY$4,MAX(BY$1:BY660)+1,"")</f>
        <v/>
      </c>
      <c r="BZ661" s="6" t="str">
        <f>IF($W661=BZ$4,MAX(BZ$1:BZ660)+1,"")</f>
        <v/>
      </c>
      <c r="CA661" s="6" t="str">
        <f>IF($W661=CA$4,MAX(CA$1:CA660)+1,"")</f>
        <v/>
      </c>
      <c r="CB661" s="6" t="str">
        <f>IF($W661=CB$4,MAX(CB$1:CB660)+1,"")</f>
        <v/>
      </c>
      <c r="CC661" s="6" t="str">
        <f>IF($W661=CC$4,MAX(CC$1:CC660)+1,"")</f>
        <v/>
      </c>
      <c r="CD661" s="6" t="str">
        <f>IF($W661=CD$4,MAX(CD$1:CD660)+1,"")</f>
        <v/>
      </c>
      <c r="CE661" s="6" t="str">
        <f>IF($W661=CE$4,MAX(CE$1:CE660)+1,"")</f>
        <v/>
      </c>
      <c r="CF661" s="6">
        <f>IF($W661=CF$4,MAX(CF$1:CF660)+1,"")</f>
        <v>12</v>
      </c>
      <c r="CG661" s="6" t="str">
        <f>IF($W661=CG$4,MAX(CG$1:CG660)+1,"")</f>
        <v/>
      </c>
      <c r="CH661" s="6" t="str">
        <f>IF($W661=CH$4,MAX(CH$1:CH660)+1,"")</f>
        <v/>
      </c>
      <c r="CI661" s="6" t="str">
        <f>IF($W661=CI$4,MAX(CI$1:CI660)+1,"")</f>
        <v/>
      </c>
      <c r="CJ661" s="6" t="str">
        <f>IF($W661=CJ$4,MAX(CJ$1:CJ660)+1,"")</f>
        <v/>
      </c>
      <c r="CK661" s="6" t="str">
        <f>IF($W661=CK$4,MAX(CK$1:CK660)+1,"")</f>
        <v/>
      </c>
      <c r="CL661" s="6" t="str">
        <f>IF($W661=CL$4,MAX(CL$1:CL660)+1,"")</f>
        <v/>
      </c>
      <c r="CM661" s="6" t="str">
        <f>IF($W661=CM$4,MAX(CM$1:CM660)+1,"")</f>
        <v/>
      </c>
      <c r="CN661" s="6" t="str">
        <f>IF($W661=CN$4,MAX(CN$1:CN660)+1,"")</f>
        <v/>
      </c>
      <c r="CO661" s="6" t="str">
        <f>IF($W661=CO$4,MAX(CO$1:CO660)+1,"")</f>
        <v/>
      </c>
      <c r="CP661" s="6" t="str">
        <f>IF($W661=CP$4,MAX(CP$1:CP660)+1,"")</f>
        <v/>
      </c>
      <c r="CQ661" s="6" t="str">
        <f>IF($W661=CQ$4,MAX(CQ$1:CQ660)+1,"")</f>
        <v/>
      </c>
      <c r="CR661" s="6" t="str">
        <f>IF($W661=CR$4,MAX(CR$1:CR660)+1,"")</f>
        <v/>
      </c>
      <c r="CS661" s="6" t="str">
        <f>IF($W661=CS$4,MAX(CS$1:CS660)+1,"")</f>
        <v/>
      </c>
      <c r="CT661" s="5">
        <f t="shared" si="155"/>
        <v>12</v>
      </c>
      <c r="CU661" s="6" t="str">
        <f t="shared" si="156"/>
        <v>1709700386923</v>
      </c>
      <c r="CV661" s="5" t="str">
        <f t="shared" si="157"/>
        <v>นาย</v>
      </c>
      <c r="CW661" s="5" t="str" cm="1">
        <f t="array" ref="CW661">RIGHT(F661,MIN(LEN(SUBSTITUTE(F661,รายชื่อนักเรียนแยกห้อง!$AD$5:$AD$8,""))))</f>
        <v>รวิสรา</v>
      </c>
      <c r="CX661" s="6">
        <f t="shared" si="158"/>
        <v>0</v>
      </c>
      <c r="CY661" s="6" t="str">
        <f t="shared" si="159"/>
        <v/>
      </c>
      <c r="CZ661" s="5" t="str">
        <f t="shared" si="160"/>
        <v>มัธยมศึกษาปีที่ 5/3-0</v>
      </c>
      <c r="DA661" s="5" t="str">
        <f t="shared" si="161"/>
        <v>มัธยมศึกษาปีที่ 5/3-</v>
      </c>
      <c r="DB661" s="6" t="s">
        <v>2937</v>
      </c>
      <c r="DC661" s="6" t="str">
        <f>IF(DB661="วิทย์-คณิต (เตรียมวิศวะ)",MAX($DC$1:DC660)+1,"")</f>
        <v/>
      </c>
      <c r="DD661" s="6" t="str">
        <f>IF(DB661="วิทย์-คณิต (วิทยาศาสตร์สุขภาพ)",MAX($DD$1:DD660)+1,"")</f>
        <v/>
      </c>
      <c r="DE661" s="6" t="str">
        <f>IF(DB661="ศิลป์การจัดการธุรกิจการค้าสมัยใหม่",MAX($DE$1:DE660)+1,"")</f>
        <v/>
      </c>
      <c r="DF661" s="6" t="str">
        <f>IF(DB661="ศิลป์ภาษาจีนเพื่อธุรกิจ 4.0",MAX($DF$1:DF660)+1,"")</f>
        <v/>
      </c>
      <c r="DG661" s="6" t="str">
        <f>IF(DB661="ศิลป์ภาษาอังกฤษเพื่อการสื่อสารธุรกิจ",MAX($DG$1:DG660)+1,"")</f>
        <v/>
      </c>
      <c r="DH661" s="6">
        <f>IF(DB661="นวัตกรรมการจัดการเกษตร",MAX($DH$1:DH660)+1,"")</f>
        <v>17</v>
      </c>
      <c r="DI661" s="5">
        <f t="shared" si="162"/>
        <v>17</v>
      </c>
      <c r="DJ661" s="5" t="str">
        <f t="shared" si="163"/>
        <v>มัธยมศึกษาปีที่ 5/3-16</v>
      </c>
      <c r="DK661" s="5" t="str">
        <f t="shared" si="164"/>
        <v>นวัตกรรมการจัดการเกษตร-17</v>
      </c>
      <c r="DL661" s="5" t="str">
        <f t="shared" si="165"/>
        <v>มัธยมศึกษาปีที่ 5</v>
      </c>
    </row>
    <row r="662" spans="1:116">
      <c r="A662" s="5" t="str">
        <f t="shared" si="151"/>
        <v>มัธยมศึกษาปีที่ 5/3-17</v>
      </c>
      <c r="B662" s="5" t="str">
        <f t="shared" si="152"/>
        <v>ช68502-13</v>
      </c>
      <c r="C662" s="5" t="str">
        <f t="shared" si="153"/>
        <v>ศิลป์การจัดการธุรกิจการค้าสมัยใหม่-82</v>
      </c>
      <c r="D662" s="8">
        <v>17</v>
      </c>
      <c r="E662" s="9" t="s">
        <v>392</v>
      </c>
      <c r="F662" s="3" t="s">
        <v>393</v>
      </c>
      <c r="G662" s="3" t="s">
        <v>394</v>
      </c>
      <c r="H662" s="11">
        <v>1</v>
      </c>
      <c r="I662" s="11">
        <v>7</v>
      </c>
      <c r="J662" s="11">
        <v>0</v>
      </c>
      <c r="K662" s="11">
        <v>9</v>
      </c>
      <c r="L662" s="11">
        <v>9</v>
      </c>
      <c r="M662" s="11">
        <v>0</v>
      </c>
      <c r="N662" s="11">
        <v>1</v>
      </c>
      <c r="O662" s="11">
        <v>7</v>
      </c>
      <c r="P662" s="11">
        <v>4</v>
      </c>
      <c r="Q662" s="11">
        <v>6</v>
      </c>
      <c r="R662" s="11">
        <v>3</v>
      </c>
      <c r="S662" s="11">
        <v>6</v>
      </c>
      <c r="T662" s="11">
        <v>3</v>
      </c>
      <c r="U662" s="11" t="s">
        <v>424</v>
      </c>
      <c r="W662" s="6" t="str">
        <f>IF(X662="","",IF(X662=รายชื่อชมรม!$B$43,รายชื่อชมรม!$A$43,IF(X662=รายชื่อชมรม!$B$44,รายชื่อชมรม!$A$44,IF(X662=รายชื่อชมรม!$B$45,รายชื่อชมรม!$A$45,IF(X662=รายชื่อชมรม!$B$46,รายชื่อชมรม!$A$46,IF(X662=รายชื่อชมรม!$B$47,รายชื่อชมรม!$A$47,IF(X662=รายชื่อชมรม!$B$48,รายชื่อชมรม!$A$48,IF(X662=รายชื่อชมรม!$B$49,รายชื่อชมรม!$A$49,IF(X662=รายชื่อชมรม!$B$50,รายชื่อชมรม!$A$50,IF(X662=รายชื่อชมรม!$B$51,รายชื่อชมรม!$A$51,IF(X662=รายชื่อชมรม!$B$52,รายชื่อชมรม!$A$52,"-")))))))))))</f>
        <v>ช68502</v>
      </c>
      <c r="X662" s="6" t="s">
        <v>1398</v>
      </c>
      <c r="Y662" s="6" t="str">
        <f>IF(W662=0,"",IF(W662="-","",IF(W662="","",VLOOKUP(W662,รายชื่อชมรม!$A$3:$F$83,3,FALSE))))</f>
        <v>นายณฤริท  วิชรัจจ์</v>
      </c>
      <c r="Z662" s="6" t="str">
        <f>IF(Y662=$Z$4,MAX(Z$1:$Z661)+1,"")</f>
        <v/>
      </c>
      <c r="AA662" s="6" t="str">
        <f>IF($Y662=AA$4,MAX(AA$1:AA661)+1,"")</f>
        <v/>
      </c>
      <c r="AB662" s="6" t="str">
        <f>IF($Y662=AB$4,MAX(AB$1:AB661)+1,"")</f>
        <v/>
      </c>
      <c r="AC662" s="6" t="str">
        <f>IF($Y662=AC$4,MAX(AC$1:AC661)+1,"")</f>
        <v/>
      </c>
      <c r="AD662" s="6" t="str">
        <f>IF($Y662=AD$4,MAX(AD$1:AD661)+1,"")</f>
        <v/>
      </c>
      <c r="AE662" s="6" t="str">
        <f>IF($Y662=AE$4,MAX(AE$1:AE661)+1,"")</f>
        <v/>
      </c>
      <c r="AF662" s="6" t="str">
        <f>IF($Y662=AF$4,MAX(AF$1:AF661)+1,"")</f>
        <v/>
      </c>
      <c r="AG662" s="6" t="str">
        <f>IF($Y662=AG$4,MAX(AG$1:AG661)+1,"")</f>
        <v/>
      </c>
      <c r="AH662" s="6" t="str">
        <f>IF($Y662=AH$4,MAX(AH$1:AH661)+1,"")</f>
        <v/>
      </c>
      <c r="AI662" s="5">
        <f t="shared" si="154"/>
        <v>0</v>
      </c>
      <c r="AK662" s="6" t="str">
        <f>IF($W662=AK$4,MAX(AK$1:AK661)+1,"")</f>
        <v/>
      </c>
      <c r="AL662" s="6" t="str">
        <f>IF($W662=AL$4,MAX(AL$1:AL661)+1,"")</f>
        <v/>
      </c>
      <c r="AM662" s="6" t="str">
        <f>IF($W662=AM$4,MAX(AM$1:AM661)+1,"")</f>
        <v/>
      </c>
      <c r="AN662" s="6" t="str">
        <f>IF($W662=AN$4,MAX(AN$1:AN661)+1,"")</f>
        <v/>
      </c>
      <c r="AO662" s="6" t="str">
        <f>IF($W662=AO$4,MAX(AO$1:AO661)+1,"")</f>
        <v/>
      </c>
      <c r="AP662" s="6" t="str">
        <f>IF($W662=AP$4,MAX(AP$1:AP661)+1,"")</f>
        <v/>
      </c>
      <c r="AQ662" s="6" t="str">
        <f>IF($W662=AQ$4,MAX(AQ$1:AQ661)+1,"")</f>
        <v/>
      </c>
      <c r="AR662" s="6" t="str">
        <f>IF($W662=AR$4,MAX(AR$1:AR661)+1,"")</f>
        <v/>
      </c>
      <c r="AS662" s="6" t="str">
        <f>IF($W662=AS$4,MAX(AS$1:AS661)+1,"")</f>
        <v/>
      </c>
      <c r="AT662" s="6" t="str">
        <f>IF($W662=AT$4,MAX(AT$1:AT661)+1,"")</f>
        <v/>
      </c>
      <c r="AU662" s="6" t="str">
        <f>IF($W662=AU$4,MAX(AU$1:AU661)+1,"")</f>
        <v/>
      </c>
      <c r="AV662" s="6" t="str">
        <f>IF($W662=AV$4,MAX(AV$1:AV661)+1,"")</f>
        <v/>
      </c>
      <c r="AW662" s="6" t="str">
        <f>IF($W662=AW$4,MAX(AW$1:AW661)+1,"")</f>
        <v/>
      </c>
      <c r="AX662" s="6" t="str">
        <f>IF($W662=AX$4,MAX(AX$1:AX661)+1,"")</f>
        <v/>
      </c>
      <c r="AY662" s="6" t="str">
        <f>IF($W662=AY$4,MAX(AY$1:AY661)+1,"")</f>
        <v/>
      </c>
      <c r="AZ662" s="6" t="str">
        <f>IF($W662=AZ$4,MAX(AZ$1:AZ661)+1,"")</f>
        <v/>
      </c>
      <c r="BA662" s="6" t="str">
        <f>IF($W662=BA$4,MAX(BA$1:BA661)+1,"")</f>
        <v/>
      </c>
      <c r="BB662" s="6" t="str">
        <f>IF($W662=BB$4,MAX(BB$1:BB661)+1,"")</f>
        <v/>
      </c>
      <c r="BC662" s="6" t="str">
        <f>IF($W662=BC$4,MAX(BC$1:BC661)+1,"")</f>
        <v/>
      </c>
      <c r="BD662" s="6" t="str">
        <f>IF($W662=BD$4,MAX(BD$1:BD661)+1,"")</f>
        <v/>
      </c>
      <c r="BE662" s="6" t="str">
        <f>IF($W662=BE$4,MAX(BE$1:BE661)+1,"")</f>
        <v/>
      </c>
      <c r="BF662" s="6" t="str">
        <f>IF($W662=BF$4,MAX(BF$1:BF661)+1,"")</f>
        <v/>
      </c>
      <c r="BG662" s="6" t="str">
        <f>IF($W662=BG$4,MAX(BG$1:BG661)+1,"")</f>
        <v/>
      </c>
      <c r="BH662" s="6" t="str">
        <f>IF($W662=BH$4,MAX(BH$1:BH661)+1,"")</f>
        <v/>
      </c>
      <c r="BI662" s="6" t="str">
        <f>IF($W662=BI$4,MAX(BI$1:BI661)+1,"")</f>
        <v/>
      </c>
      <c r="BJ662" s="6" t="str">
        <f>IF($W662=BJ$4,MAX(BJ$1:BJ661)+1,"")</f>
        <v/>
      </c>
      <c r="BK662" s="6" t="str">
        <f>IF($W662=BK$4,MAX(BK$1:BK661)+1,"")</f>
        <v/>
      </c>
      <c r="BL662" s="6" t="str">
        <f>IF($W662=BL$4,MAX(BL$1:BL661)+1,"")</f>
        <v/>
      </c>
      <c r="BM662" s="6" t="str">
        <f>IF($W662=BM$4,MAX(BM$1:BM661)+1,"")</f>
        <v/>
      </c>
      <c r="BN662" s="6" t="str">
        <f>IF($W662=BN$4,MAX(BN$1:BN661)+1,"")</f>
        <v/>
      </c>
      <c r="BO662" s="6" t="str">
        <f>IF($W662=BO$4,MAX(BO$1:BO661)+1,"")</f>
        <v/>
      </c>
      <c r="BP662" s="6" t="str">
        <f>IF($W662=BP$4,MAX(BP$1:BP661)+1,"")</f>
        <v/>
      </c>
      <c r="BQ662" s="6" t="str">
        <f>IF($W662=BQ$4,MAX(BQ$1:BQ661)+1,"")</f>
        <v/>
      </c>
      <c r="BR662" s="6" t="str">
        <f>IF($W662=BR$4,MAX(BR$1:BR661)+1,"")</f>
        <v/>
      </c>
      <c r="BS662" s="6" t="str">
        <f>IF($W662=BS$4,MAX(BS$1:BS661)+1,"")</f>
        <v/>
      </c>
      <c r="BT662" s="6" t="str">
        <f>IF($W662=BT$4,MAX(BT$1:BT661)+1,"")</f>
        <v/>
      </c>
      <c r="BU662" s="6" t="str">
        <f>IF($W662=BU$4,MAX(BU$1:BU661)+1,"")</f>
        <v/>
      </c>
      <c r="BV662" s="6" t="str">
        <f>IF($W662=BV$4,MAX(BV$1:BV661)+1,"")</f>
        <v/>
      </c>
      <c r="BW662" s="6" t="str">
        <f>IF($W662=BW$4,MAX(BW$1:BW661)+1,"")</f>
        <v/>
      </c>
      <c r="BX662" s="6" t="str">
        <f>IF($W662=BX$4,MAX(BX$1:BX661)+1,"")</f>
        <v/>
      </c>
      <c r="BY662" s="6" t="str">
        <f>IF($W662=BY$4,MAX(BY$1:BY661)+1,"")</f>
        <v/>
      </c>
      <c r="BZ662" s="6" t="str">
        <f>IF($W662=BZ$4,MAX(BZ$1:BZ661)+1,"")</f>
        <v/>
      </c>
      <c r="CA662" s="6">
        <f>IF($W662=CA$4,MAX(CA$1:CA661)+1,"")</f>
        <v>13</v>
      </c>
      <c r="CB662" s="6" t="str">
        <f>IF($W662=CB$4,MAX(CB$1:CB661)+1,"")</f>
        <v/>
      </c>
      <c r="CC662" s="6" t="str">
        <f>IF($W662=CC$4,MAX(CC$1:CC661)+1,"")</f>
        <v/>
      </c>
      <c r="CD662" s="6" t="str">
        <f>IF($W662=CD$4,MAX(CD$1:CD661)+1,"")</f>
        <v/>
      </c>
      <c r="CE662" s="6" t="str">
        <f>IF($W662=CE$4,MAX(CE$1:CE661)+1,"")</f>
        <v/>
      </c>
      <c r="CF662" s="6" t="str">
        <f>IF($W662=CF$4,MAX(CF$1:CF661)+1,"")</f>
        <v/>
      </c>
      <c r="CG662" s="6" t="str">
        <f>IF($W662=CG$4,MAX(CG$1:CG661)+1,"")</f>
        <v/>
      </c>
      <c r="CH662" s="6" t="str">
        <f>IF($W662=CH$4,MAX(CH$1:CH661)+1,"")</f>
        <v/>
      </c>
      <c r="CI662" s="6" t="str">
        <f>IF($W662=CI$4,MAX(CI$1:CI661)+1,"")</f>
        <v/>
      </c>
      <c r="CJ662" s="6" t="str">
        <f>IF($W662=CJ$4,MAX(CJ$1:CJ661)+1,"")</f>
        <v/>
      </c>
      <c r="CK662" s="6" t="str">
        <f>IF($W662=CK$4,MAX(CK$1:CK661)+1,"")</f>
        <v/>
      </c>
      <c r="CL662" s="6" t="str">
        <f>IF($W662=CL$4,MAX(CL$1:CL661)+1,"")</f>
        <v/>
      </c>
      <c r="CM662" s="6" t="str">
        <f>IF($W662=CM$4,MAX(CM$1:CM661)+1,"")</f>
        <v/>
      </c>
      <c r="CN662" s="6" t="str">
        <f>IF($W662=CN$4,MAX(CN$1:CN661)+1,"")</f>
        <v/>
      </c>
      <c r="CO662" s="6" t="str">
        <f>IF($W662=CO$4,MAX(CO$1:CO661)+1,"")</f>
        <v/>
      </c>
      <c r="CP662" s="6" t="str">
        <f>IF($W662=CP$4,MAX(CP$1:CP661)+1,"")</f>
        <v/>
      </c>
      <c r="CQ662" s="6" t="str">
        <f>IF($W662=CQ$4,MAX(CQ$1:CQ661)+1,"")</f>
        <v/>
      </c>
      <c r="CR662" s="6" t="str">
        <f>IF($W662=CR$4,MAX(CR$1:CR661)+1,"")</f>
        <v/>
      </c>
      <c r="CS662" s="6" t="str">
        <f>IF($W662=CS$4,MAX(CS$1:CS661)+1,"")</f>
        <v/>
      </c>
      <c r="CT662" s="5">
        <f t="shared" si="155"/>
        <v>13</v>
      </c>
      <c r="CU662" s="6" t="str">
        <f t="shared" si="156"/>
        <v>1709901746363</v>
      </c>
      <c r="CV662" s="5" t="str">
        <f t="shared" si="157"/>
        <v>นาย</v>
      </c>
      <c r="CW662" s="5" t="str" cm="1">
        <f t="array" ref="CW662">RIGHT(F662,MIN(LEN(SUBSTITUTE(F662,รายชื่อนักเรียนแยกห้อง!$AD$5:$AD$8,""))))</f>
        <v>ศรัณย์ภัทร</v>
      </c>
      <c r="CX662" s="6">
        <f t="shared" si="158"/>
        <v>0</v>
      </c>
      <c r="CY662" s="6" t="str">
        <f t="shared" si="159"/>
        <v/>
      </c>
      <c r="CZ662" s="5" t="str">
        <f t="shared" si="160"/>
        <v>มัธยมศึกษาปีที่ 5/3-0</v>
      </c>
      <c r="DA662" s="5" t="str">
        <f t="shared" si="161"/>
        <v>มัธยมศึกษาปีที่ 5/3-</v>
      </c>
      <c r="DB662" s="6" t="s">
        <v>2939</v>
      </c>
      <c r="DC662" s="6" t="str">
        <f>IF(DB662="วิทย์-คณิต (เตรียมวิศวะ)",MAX($DC$1:DC661)+1,"")</f>
        <v/>
      </c>
      <c r="DD662" s="6" t="str">
        <f>IF(DB662="วิทย์-คณิต (วิทยาศาสตร์สุขภาพ)",MAX($DD$1:DD661)+1,"")</f>
        <v/>
      </c>
      <c r="DE662" s="6">
        <f>IF(DB662="ศิลป์การจัดการธุรกิจการค้าสมัยใหม่",MAX($DE$1:DE661)+1,"")</f>
        <v>82</v>
      </c>
      <c r="DF662" s="6" t="str">
        <f>IF(DB662="ศิลป์ภาษาจีนเพื่อธุรกิจ 4.0",MAX($DF$1:DF661)+1,"")</f>
        <v/>
      </c>
      <c r="DG662" s="6" t="str">
        <f>IF(DB662="ศิลป์ภาษาอังกฤษเพื่อการสื่อสารธุรกิจ",MAX($DG$1:DG661)+1,"")</f>
        <v/>
      </c>
      <c r="DH662" s="6" t="str">
        <f>IF(DB662="นวัตกรรมการจัดการเกษตร",MAX($DH$1:DH661)+1,"")</f>
        <v/>
      </c>
      <c r="DI662" s="5">
        <f t="shared" si="162"/>
        <v>82</v>
      </c>
      <c r="DJ662" s="5" t="str">
        <f t="shared" si="163"/>
        <v>มัธยมศึกษาปีที่ 5/3-17</v>
      </c>
      <c r="DK662" s="5" t="str">
        <f t="shared" si="164"/>
        <v>ศิลป์การจัดการธุรกิจการค้าสมัยใหม่-82</v>
      </c>
      <c r="DL662" s="5" t="str">
        <f t="shared" si="165"/>
        <v>มัธยมศึกษาปีที่ 5</v>
      </c>
    </row>
    <row r="663" spans="1:116">
      <c r="A663" s="5" t="str">
        <f t="shared" si="151"/>
        <v>มัธยมศึกษาปีที่ 5/3-18</v>
      </c>
      <c r="B663" s="5" t="str">
        <f t="shared" si="152"/>
        <v>ช68507-13</v>
      </c>
      <c r="C663" s="5" t="str">
        <f t="shared" si="153"/>
        <v>ศิลป์การจัดการธุรกิจการค้าสมัยใหม่-83</v>
      </c>
      <c r="D663" s="8">
        <v>18</v>
      </c>
      <c r="E663" s="9" t="s">
        <v>395</v>
      </c>
      <c r="F663" s="3" t="s">
        <v>396</v>
      </c>
      <c r="G663" s="3" t="s">
        <v>397</v>
      </c>
      <c r="H663" s="11">
        <v>1</v>
      </c>
      <c r="I663" s="11">
        <v>7</v>
      </c>
      <c r="J663" s="11">
        <v>0</v>
      </c>
      <c r="K663" s="11">
        <v>9</v>
      </c>
      <c r="L663" s="11">
        <v>9</v>
      </c>
      <c r="M663" s="11">
        <v>0</v>
      </c>
      <c r="N663" s="11">
        <v>1</v>
      </c>
      <c r="O663" s="11">
        <v>7</v>
      </c>
      <c r="P663" s="11">
        <v>5</v>
      </c>
      <c r="Q663" s="11">
        <v>3</v>
      </c>
      <c r="R663" s="11">
        <v>0</v>
      </c>
      <c r="S663" s="11">
        <v>9</v>
      </c>
      <c r="T663" s="11">
        <v>2</v>
      </c>
      <c r="U663" s="11" t="s">
        <v>424</v>
      </c>
      <c r="W663" s="6" t="str">
        <f>IF(X663="","",IF(X663=รายชื่อชมรม!$B$43,รายชื่อชมรม!$A$43,IF(X663=รายชื่อชมรม!$B$44,รายชื่อชมรม!$A$44,IF(X663=รายชื่อชมรม!$B$45,รายชื่อชมรม!$A$45,IF(X663=รายชื่อชมรม!$B$46,รายชื่อชมรม!$A$46,IF(X663=รายชื่อชมรม!$B$47,รายชื่อชมรม!$A$47,IF(X663=รายชื่อชมรม!$B$48,รายชื่อชมรม!$A$48,IF(X663=รายชื่อชมรม!$B$49,รายชื่อชมรม!$A$49,IF(X663=รายชื่อชมรม!$B$50,รายชื่อชมรม!$A$50,IF(X663=รายชื่อชมรม!$B$51,รายชื่อชมรม!$A$51,IF(X663=รายชื่อชมรม!$B$52,รายชื่อชมรม!$A$52,"-")))))))))))</f>
        <v>ช68507</v>
      </c>
      <c r="X663" s="6" t="s">
        <v>1542</v>
      </c>
      <c r="Y663" s="6" t="str">
        <f>IF(W663=0,"",IF(W663="-","",IF(W663="","",VLOOKUP(W663,รายชื่อชมรม!$A$3:$F$83,3,FALSE))))</f>
        <v>สิบเอกชัยวัฒน์  เรืองไกรศิลป์</v>
      </c>
      <c r="Z663" s="6" t="str">
        <f>IF(Y663=$Z$4,MAX(Z$1:$Z662)+1,"")</f>
        <v/>
      </c>
      <c r="AA663" s="6" t="str">
        <f>IF($Y663=AA$4,MAX(AA$1:AA662)+1,"")</f>
        <v/>
      </c>
      <c r="AB663" s="6" t="str">
        <f>IF($Y663=AB$4,MAX(AB$1:AB662)+1,"")</f>
        <v/>
      </c>
      <c r="AC663" s="6" t="str">
        <f>IF($Y663=AC$4,MAX(AC$1:AC662)+1,"")</f>
        <v/>
      </c>
      <c r="AD663" s="6" t="str">
        <f>IF($Y663=AD$4,MAX(AD$1:AD662)+1,"")</f>
        <v/>
      </c>
      <c r="AE663" s="6" t="str">
        <f>IF($Y663=AE$4,MAX(AE$1:AE662)+1,"")</f>
        <v/>
      </c>
      <c r="AF663" s="6" t="str">
        <f>IF($Y663=AF$4,MAX(AF$1:AF662)+1,"")</f>
        <v/>
      </c>
      <c r="AG663" s="6" t="str">
        <f>IF($Y663=AG$4,MAX(AG$1:AG662)+1,"")</f>
        <v/>
      </c>
      <c r="AH663" s="6" t="str">
        <f>IF($Y663=AH$4,MAX(AH$1:AH662)+1,"")</f>
        <v/>
      </c>
      <c r="AI663" s="5">
        <f t="shared" si="154"/>
        <v>0</v>
      </c>
      <c r="AK663" s="6" t="str">
        <f>IF($W663=AK$4,MAX(AK$1:AK662)+1,"")</f>
        <v/>
      </c>
      <c r="AL663" s="6" t="str">
        <f>IF($W663=AL$4,MAX(AL$1:AL662)+1,"")</f>
        <v/>
      </c>
      <c r="AM663" s="6" t="str">
        <f>IF($W663=AM$4,MAX(AM$1:AM662)+1,"")</f>
        <v/>
      </c>
      <c r="AN663" s="6" t="str">
        <f>IF($W663=AN$4,MAX(AN$1:AN662)+1,"")</f>
        <v/>
      </c>
      <c r="AO663" s="6" t="str">
        <f>IF($W663=AO$4,MAX(AO$1:AO662)+1,"")</f>
        <v/>
      </c>
      <c r="AP663" s="6" t="str">
        <f>IF($W663=AP$4,MAX(AP$1:AP662)+1,"")</f>
        <v/>
      </c>
      <c r="AQ663" s="6" t="str">
        <f>IF($W663=AQ$4,MAX(AQ$1:AQ662)+1,"")</f>
        <v/>
      </c>
      <c r="AR663" s="6" t="str">
        <f>IF($W663=AR$4,MAX(AR$1:AR662)+1,"")</f>
        <v/>
      </c>
      <c r="AS663" s="6" t="str">
        <f>IF($W663=AS$4,MAX(AS$1:AS662)+1,"")</f>
        <v/>
      </c>
      <c r="AT663" s="6" t="str">
        <f>IF($W663=AT$4,MAX(AT$1:AT662)+1,"")</f>
        <v/>
      </c>
      <c r="AU663" s="6" t="str">
        <f>IF($W663=AU$4,MAX(AU$1:AU662)+1,"")</f>
        <v/>
      </c>
      <c r="AV663" s="6" t="str">
        <f>IF($W663=AV$4,MAX(AV$1:AV662)+1,"")</f>
        <v/>
      </c>
      <c r="AW663" s="6" t="str">
        <f>IF($W663=AW$4,MAX(AW$1:AW662)+1,"")</f>
        <v/>
      </c>
      <c r="AX663" s="6" t="str">
        <f>IF($W663=AX$4,MAX(AX$1:AX662)+1,"")</f>
        <v/>
      </c>
      <c r="AY663" s="6" t="str">
        <f>IF($W663=AY$4,MAX(AY$1:AY662)+1,"")</f>
        <v/>
      </c>
      <c r="AZ663" s="6" t="str">
        <f>IF($W663=AZ$4,MAX(AZ$1:AZ662)+1,"")</f>
        <v/>
      </c>
      <c r="BA663" s="6" t="str">
        <f>IF($W663=BA$4,MAX(BA$1:BA662)+1,"")</f>
        <v/>
      </c>
      <c r="BB663" s="6" t="str">
        <f>IF($W663=BB$4,MAX(BB$1:BB662)+1,"")</f>
        <v/>
      </c>
      <c r="BC663" s="6" t="str">
        <f>IF($W663=BC$4,MAX(BC$1:BC662)+1,"")</f>
        <v/>
      </c>
      <c r="BD663" s="6" t="str">
        <f>IF($W663=BD$4,MAX(BD$1:BD662)+1,"")</f>
        <v/>
      </c>
      <c r="BE663" s="6" t="str">
        <f>IF($W663=BE$4,MAX(BE$1:BE662)+1,"")</f>
        <v/>
      </c>
      <c r="BF663" s="6" t="str">
        <f>IF($W663=BF$4,MAX(BF$1:BF662)+1,"")</f>
        <v/>
      </c>
      <c r="BG663" s="6" t="str">
        <f>IF($W663=BG$4,MAX(BG$1:BG662)+1,"")</f>
        <v/>
      </c>
      <c r="BH663" s="6" t="str">
        <f>IF($W663=BH$4,MAX(BH$1:BH662)+1,"")</f>
        <v/>
      </c>
      <c r="BI663" s="6" t="str">
        <f>IF($W663=BI$4,MAX(BI$1:BI662)+1,"")</f>
        <v/>
      </c>
      <c r="BJ663" s="6" t="str">
        <f>IF($W663=BJ$4,MAX(BJ$1:BJ662)+1,"")</f>
        <v/>
      </c>
      <c r="BK663" s="6" t="str">
        <f>IF($W663=BK$4,MAX(BK$1:BK662)+1,"")</f>
        <v/>
      </c>
      <c r="BL663" s="6" t="str">
        <f>IF($W663=BL$4,MAX(BL$1:BL662)+1,"")</f>
        <v/>
      </c>
      <c r="BM663" s="6" t="str">
        <f>IF($W663=BM$4,MAX(BM$1:BM662)+1,"")</f>
        <v/>
      </c>
      <c r="BN663" s="6" t="str">
        <f>IF($W663=BN$4,MAX(BN$1:BN662)+1,"")</f>
        <v/>
      </c>
      <c r="BO663" s="6" t="str">
        <f>IF($W663=BO$4,MAX(BO$1:BO662)+1,"")</f>
        <v/>
      </c>
      <c r="BP663" s="6" t="str">
        <f>IF($W663=BP$4,MAX(BP$1:BP662)+1,"")</f>
        <v/>
      </c>
      <c r="BQ663" s="6" t="str">
        <f>IF($W663=BQ$4,MAX(BQ$1:BQ662)+1,"")</f>
        <v/>
      </c>
      <c r="BR663" s="6" t="str">
        <f>IF($W663=BR$4,MAX(BR$1:BR662)+1,"")</f>
        <v/>
      </c>
      <c r="BS663" s="6" t="str">
        <f>IF($W663=BS$4,MAX(BS$1:BS662)+1,"")</f>
        <v/>
      </c>
      <c r="BT663" s="6" t="str">
        <f>IF($W663=BT$4,MAX(BT$1:BT662)+1,"")</f>
        <v/>
      </c>
      <c r="BU663" s="6" t="str">
        <f>IF($W663=BU$4,MAX(BU$1:BU662)+1,"")</f>
        <v/>
      </c>
      <c r="BV663" s="6" t="str">
        <f>IF($W663=BV$4,MAX(BV$1:BV662)+1,"")</f>
        <v/>
      </c>
      <c r="BW663" s="6" t="str">
        <f>IF($W663=BW$4,MAX(BW$1:BW662)+1,"")</f>
        <v/>
      </c>
      <c r="BX663" s="6" t="str">
        <f>IF($W663=BX$4,MAX(BX$1:BX662)+1,"")</f>
        <v/>
      </c>
      <c r="BY663" s="6" t="str">
        <f>IF($W663=BY$4,MAX(BY$1:BY662)+1,"")</f>
        <v/>
      </c>
      <c r="BZ663" s="6" t="str">
        <f>IF($W663=BZ$4,MAX(BZ$1:BZ662)+1,"")</f>
        <v/>
      </c>
      <c r="CA663" s="6" t="str">
        <f>IF($W663=CA$4,MAX(CA$1:CA662)+1,"")</f>
        <v/>
      </c>
      <c r="CB663" s="6" t="str">
        <f>IF($W663=CB$4,MAX(CB$1:CB662)+1,"")</f>
        <v/>
      </c>
      <c r="CC663" s="6" t="str">
        <f>IF($W663=CC$4,MAX(CC$1:CC662)+1,"")</f>
        <v/>
      </c>
      <c r="CD663" s="6" t="str">
        <f>IF($W663=CD$4,MAX(CD$1:CD662)+1,"")</f>
        <v/>
      </c>
      <c r="CE663" s="6" t="str">
        <f>IF($W663=CE$4,MAX(CE$1:CE662)+1,"")</f>
        <v/>
      </c>
      <c r="CF663" s="6">
        <f>IF($W663=CF$4,MAX(CF$1:CF662)+1,"")</f>
        <v>13</v>
      </c>
      <c r="CG663" s="6" t="str">
        <f>IF($W663=CG$4,MAX(CG$1:CG662)+1,"")</f>
        <v/>
      </c>
      <c r="CH663" s="6" t="str">
        <f>IF($W663=CH$4,MAX(CH$1:CH662)+1,"")</f>
        <v/>
      </c>
      <c r="CI663" s="6" t="str">
        <f>IF($W663=CI$4,MAX(CI$1:CI662)+1,"")</f>
        <v/>
      </c>
      <c r="CJ663" s="6" t="str">
        <f>IF($W663=CJ$4,MAX(CJ$1:CJ662)+1,"")</f>
        <v/>
      </c>
      <c r="CK663" s="6" t="str">
        <f>IF($W663=CK$4,MAX(CK$1:CK662)+1,"")</f>
        <v/>
      </c>
      <c r="CL663" s="6" t="str">
        <f>IF($W663=CL$4,MAX(CL$1:CL662)+1,"")</f>
        <v/>
      </c>
      <c r="CM663" s="6" t="str">
        <f>IF($W663=CM$4,MAX(CM$1:CM662)+1,"")</f>
        <v/>
      </c>
      <c r="CN663" s="6" t="str">
        <f>IF($W663=CN$4,MAX(CN$1:CN662)+1,"")</f>
        <v/>
      </c>
      <c r="CO663" s="6" t="str">
        <f>IF($W663=CO$4,MAX(CO$1:CO662)+1,"")</f>
        <v/>
      </c>
      <c r="CP663" s="6" t="str">
        <f>IF($W663=CP$4,MAX(CP$1:CP662)+1,"")</f>
        <v/>
      </c>
      <c r="CQ663" s="6" t="str">
        <f>IF($W663=CQ$4,MAX(CQ$1:CQ662)+1,"")</f>
        <v/>
      </c>
      <c r="CR663" s="6" t="str">
        <f>IF($W663=CR$4,MAX(CR$1:CR662)+1,"")</f>
        <v/>
      </c>
      <c r="CS663" s="6" t="str">
        <f>IF($W663=CS$4,MAX(CS$1:CS662)+1,"")</f>
        <v/>
      </c>
      <c r="CT663" s="5">
        <f t="shared" si="155"/>
        <v>13</v>
      </c>
      <c r="CU663" s="6" t="str">
        <f t="shared" si="156"/>
        <v>1709901753092</v>
      </c>
      <c r="CV663" s="5" t="str">
        <f t="shared" si="157"/>
        <v>นาย</v>
      </c>
      <c r="CW663" s="5" t="str" cm="1">
        <f t="array" ref="CW663">RIGHT(F663,MIN(LEN(SUBSTITUTE(F663,รายชื่อนักเรียนแยกห้อง!$AD$5:$AD$8,""))))</f>
        <v>เจษฎา</v>
      </c>
      <c r="CX663" s="6">
        <f t="shared" si="158"/>
        <v>0</v>
      </c>
      <c r="CY663" s="6" t="str">
        <f t="shared" si="159"/>
        <v/>
      </c>
      <c r="CZ663" s="5" t="str">
        <f t="shared" si="160"/>
        <v>มัธยมศึกษาปีที่ 5/3-0</v>
      </c>
      <c r="DA663" s="5" t="str">
        <f t="shared" si="161"/>
        <v>มัธยมศึกษาปีที่ 5/3-</v>
      </c>
      <c r="DB663" s="6" t="s">
        <v>2939</v>
      </c>
      <c r="DC663" s="6" t="str">
        <f>IF(DB663="วิทย์-คณิต (เตรียมวิศวะ)",MAX($DC$1:DC662)+1,"")</f>
        <v/>
      </c>
      <c r="DD663" s="6" t="str">
        <f>IF(DB663="วิทย์-คณิต (วิทยาศาสตร์สุขภาพ)",MAX($DD$1:DD662)+1,"")</f>
        <v/>
      </c>
      <c r="DE663" s="6">
        <f>IF(DB663="ศิลป์การจัดการธุรกิจการค้าสมัยใหม่",MAX($DE$1:DE662)+1,"")</f>
        <v>83</v>
      </c>
      <c r="DF663" s="6" t="str">
        <f>IF(DB663="ศิลป์ภาษาจีนเพื่อธุรกิจ 4.0",MAX($DF$1:DF662)+1,"")</f>
        <v/>
      </c>
      <c r="DG663" s="6" t="str">
        <f>IF(DB663="ศิลป์ภาษาอังกฤษเพื่อการสื่อสารธุรกิจ",MAX($DG$1:DG662)+1,"")</f>
        <v/>
      </c>
      <c r="DH663" s="6" t="str">
        <f>IF(DB663="นวัตกรรมการจัดการเกษตร",MAX($DH$1:DH662)+1,"")</f>
        <v/>
      </c>
      <c r="DI663" s="5">
        <f t="shared" si="162"/>
        <v>83</v>
      </c>
      <c r="DJ663" s="5" t="str">
        <f t="shared" si="163"/>
        <v>มัธยมศึกษาปีที่ 5/3-18</v>
      </c>
      <c r="DK663" s="5" t="str">
        <f t="shared" si="164"/>
        <v>ศิลป์การจัดการธุรกิจการค้าสมัยใหม่-83</v>
      </c>
      <c r="DL663" s="5" t="str">
        <f t="shared" si="165"/>
        <v>มัธยมศึกษาปีที่ 5</v>
      </c>
    </row>
    <row r="664" spans="1:116">
      <c r="A664" s="5" t="str">
        <f t="shared" si="151"/>
        <v>มัธยมศึกษาปีที่ 5/3-19</v>
      </c>
      <c r="B664" s="5" t="str">
        <f t="shared" si="152"/>
        <v>ช68504-8</v>
      </c>
      <c r="C664" s="5" t="str">
        <f t="shared" si="153"/>
        <v>ศิลป์การจัดการธุรกิจการค้าสมัยใหม่-84</v>
      </c>
      <c r="D664" s="8">
        <v>19</v>
      </c>
      <c r="E664" s="9" t="s">
        <v>568</v>
      </c>
      <c r="F664" s="3" t="s">
        <v>566</v>
      </c>
      <c r="G664" s="3" t="s">
        <v>567</v>
      </c>
      <c r="H664" s="11">
        <v>1</v>
      </c>
      <c r="I664" s="11">
        <v>1</v>
      </c>
      <c r="J664" s="11">
        <v>3</v>
      </c>
      <c r="K664" s="11">
        <v>0</v>
      </c>
      <c r="L664" s="11">
        <v>1</v>
      </c>
      <c r="M664" s="11">
        <v>0</v>
      </c>
      <c r="N664" s="11">
        <v>0</v>
      </c>
      <c r="O664" s="11">
        <v>0</v>
      </c>
      <c r="P664" s="11">
        <v>7</v>
      </c>
      <c r="Q664" s="11">
        <v>2</v>
      </c>
      <c r="R664" s="11">
        <v>1</v>
      </c>
      <c r="S664" s="11">
        <v>7</v>
      </c>
      <c r="T664" s="11">
        <v>5</v>
      </c>
      <c r="U664" s="11" t="s">
        <v>424</v>
      </c>
      <c r="W664" s="6" t="str">
        <f>IF(X664="","",IF(X664=รายชื่อชมรม!$B$43,รายชื่อชมรม!$A$43,IF(X664=รายชื่อชมรม!$B$44,รายชื่อชมรม!$A$44,IF(X664=รายชื่อชมรม!$B$45,รายชื่อชมรม!$A$45,IF(X664=รายชื่อชมรม!$B$46,รายชื่อชมรม!$A$46,IF(X664=รายชื่อชมรม!$B$47,รายชื่อชมรม!$A$47,IF(X664=รายชื่อชมรม!$B$48,รายชื่อชมรม!$A$48,IF(X664=รายชื่อชมรม!$B$49,รายชื่อชมรม!$A$49,IF(X664=รายชื่อชมรม!$B$50,รายชื่อชมรม!$A$50,IF(X664=รายชื่อชมรม!$B$51,รายชื่อชมรม!$A$51,IF(X664=รายชื่อชมรม!$B$52,รายชื่อชมรม!$A$52,"-")))))))))))</f>
        <v>ช68504</v>
      </c>
      <c r="X664" s="6" t="s">
        <v>2314</v>
      </c>
      <c r="Y664" s="6" t="str">
        <f>IF(W664=0,"",IF(W664="-","",IF(W664="","",VLOOKUP(W664,รายชื่อชมรม!$A$3:$F$83,3,FALSE))))</f>
        <v>นายชัยวัฒน์  กตัญญตาพงษ์</v>
      </c>
      <c r="Z664" s="6" t="str">
        <f>IF(Y664=$Z$4,MAX(Z$1:$Z663)+1,"")</f>
        <v/>
      </c>
      <c r="AA664" s="6" t="str">
        <f>IF($Y664=AA$4,MAX(AA$1:AA663)+1,"")</f>
        <v/>
      </c>
      <c r="AB664" s="6" t="str">
        <f>IF($Y664=AB$4,MAX(AB$1:AB663)+1,"")</f>
        <v/>
      </c>
      <c r="AC664" s="6" t="str">
        <f>IF($Y664=AC$4,MAX(AC$1:AC663)+1,"")</f>
        <v/>
      </c>
      <c r="AD664" s="6" t="str">
        <f>IF($Y664=AD$4,MAX(AD$1:AD663)+1,"")</f>
        <v/>
      </c>
      <c r="AE664" s="6" t="str">
        <f>IF($Y664=AE$4,MAX(AE$1:AE663)+1,"")</f>
        <v/>
      </c>
      <c r="AF664" s="6" t="str">
        <f>IF($Y664=AF$4,MAX(AF$1:AF663)+1,"")</f>
        <v/>
      </c>
      <c r="AG664" s="6" t="str">
        <f>IF($Y664=AG$4,MAX(AG$1:AG663)+1,"")</f>
        <v/>
      </c>
      <c r="AH664" s="6" t="str">
        <f>IF($Y664=AH$4,MAX(AH$1:AH663)+1,"")</f>
        <v/>
      </c>
      <c r="AI664" s="5">
        <f t="shared" si="154"/>
        <v>0</v>
      </c>
      <c r="AK664" s="6" t="str">
        <f>IF($W664=AK$4,MAX(AK$1:AK663)+1,"")</f>
        <v/>
      </c>
      <c r="AL664" s="6" t="str">
        <f>IF($W664=AL$4,MAX(AL$1:AL663)+1,"")</f>
        <v/>
      </c>
      <c r="AM664" s="6" t="str">
        <f>IF($W664=AM$4,MAX(AM$1:AM663)+1,"")</f>
        <v/>
      </c>
      <c r="AN664" s="6" t="str">
        <f>IF($W664=AN$4,MAX(AN$1:AN663)+1,"")</f>
        <v/>
      </c>
      <c r="AO664" s="6" t="str">
        <f>IF($W664=AO$4,MAX(AO$1:AO663)+1,"")</f>
        <v/>
      </c>
      <c r="AP664" s="6" t="str">
        <f>IF($W664=AP$4,MAX(AP$1:AP663)+1,"")</f>
        <v/>
      </c>
      <c r="AQ664" s="6" t="str">
        <f>IF($W664=AQ$4,MAX(AQ$1:AQ663)+1,"")</f>
        <v/>
      </c>
      <c r="AR664" s="6" t="str">
        <f>IF($W664=AR$4,MAX(AR$1:AR663)+1,"")</f>
        <v/>
      </c>
      <c r="AS664" s="6" t="str">
        <f>IF($W664=AS$4,MAX(AS$1:AS663)+1,"")</f>
        <v/>
      </c>
      <c r="AT664" s="6" t="str">
        <f>IF($W664=AT$4,MAX(AT$1:AT663)+1,"")</f>
        <v/>
      </c>
      <c r="AU664" s="6" t="str">
        <f>IF($W664=AU$4,MAX(AU$1:AU663)+1,"")</f>
        <v/>
      </c>
      <c r="AV664" s="6" t="str">
        <f>IF($W664=AV$4,MAX(AV$1:AV663)+1,"")</f>
        <v/>
      </c>
      <c r="AW664" s="6" t="str">
        <f>IF($W664=AW$4,MAX(AW$1:AW663)+1,"")</f>
        <v/>
      </c>
      <c r="AX664" s="6" t="str">
        <f>IF($W664=AX$4,MAX(AX$1:AX663)+1,"")</f>
        <v/>
      </c>
      <c r="AY664" s="6" t="str">
        <f>IF($W664=AY$4,MAX(AY$1:AY663)+1,"")</f>
        <v/>
      </c>
      <c r="AZ664" s="6" t="str">
        <f>IF($W664=AZ$4,MAX(AZ$1:AZ663)+1,"")</f>
        <v/>
      </c>
      <c r="BA664" s="6" t="str">
        <f>IF($W664=BA$4,MAX(BA$1:BA663)+1,"")</f>
        <v/>
      </c>
      <c r="BB664" s="6" t="str">
        <f>IF($W664=BB$4,MAX(BB$1:BB663)+1,"")</f>
        <v/>
      </c>
      <c r="BC664" s="6" t="str">
        <f>IF($W664=BC$4,MAX(BC$1:BC663)+1,"")</f>
        <v/>
      </c>
      <c r="BD664" s="6" t="str">
        <f>IF($W664=BD$4,MAX(BD$1:BD663)+1,"")</f>
        <v/>
      </c>
      <c r="BE664" s="6" t="str">
        <f>IF($W664=BE$4,MAX(BE$1:BE663)+1,"")</f>
        <v/>
      </c>
      <c r="BF664" s="6" t="str">
        <f>IF($W664=BF$4,MAX(BF$1:BF663)+1,"")</f>
        <v/>
      </c>
      <c r="BG664" s="6" t="str">
        <f>IF($W664=BG$4,MAX(BG$1:BG663)+1,"")</f>
        <v/>
      </c>
      <c r="BH664" s="6" t="str">
        <f>IF($W664=BH$4,MAX(BH$1:BH663)+1,"")</f>
        <v/>
      </c>
      <c r="BI664" s="6" t="str">
        <f>IF($W664=BI$4,MAX(BI$1:BI663)+1,"")</f>
        <v/>
      </c>
      <c r="BJ664" s="6" t="str">
        <f>IF($W664=BJ$4,MAX(BJ$1:BJ663)+1,"")</f>
        <v/>
      </c>
      <c r="BK664" s="6" t="str">
        <f>IF($W664=BK$4,MAX(BK$1:BK663)+1,"")</f>
        <v/>
      </c>
      <c r="BL664" s="6" t="str">
        <f>IF($W664=BL$4,MAX(BL$1:BL663)+1,"")</f>
        <v/>
      </c>
      <c r="BM664" s="6" t="str">
        <f>IF($W664=BM$4,MAX(BM$1:BM663)+1,"")</f>
        <v/>
      </c>
      <c r="BN664" s="6" t="str">
        <f>IF($W664=BN$4,MAX(BN$1:BN663)+1,"")</f>
        <v/>
      </c>
      <c r="BO664" s="6" t="str">
        <f>IF($W664=BO$4,MAX(BO$1:BO663)+1,"")</f>
        <v/>
      </c>
      <c r="BP664" s="6" t="str">
        <f>IF($W664=BP$4,MAX(BP$1:BP663)+1,"")</f>
        <v/>
      </c>
      <c r="BQ664" s="6" t="str">
        <f>IF($W664=BQ$4,MAX(BQ$1:BQ663)+1,"")</f>
        <v/>
      </c>
      <c r="BR664" s="6" t="str">
        <f>IF($W664=BR$4,MAX(BR$1:BR663)+1,"")</f>
        <v/>
      </c>
      <c r="BS664" s="6" t="str">
        <f>IF($W664=BS$4,MAX(BS$1:BS663)+1,"")</f>
        <v/>
      </c>
      <c r="BT664" s="6" t="str">
        <f>IF($W664=BT$4,MAX(BT$1:BT663)+1,"")</f>
        <v/>
      </c>
      <c r="BU664" s="6" t="str">
        <f>IF($W664=BU$4,MAX(BU$1:BU663)+1,"")</f>
        <v/>
      </c>
      <c r="BV664" s="6" t="str">
        <f>IF($W664=BV$4,MAX(BV$1:BV663)+1,"")</f>
        <v/>
      </c>
      <c r="BW664" s="6" t="str">
        <f>IF($W664=BW$4,MAX(BW$1:BW663)+1,"")</f>
        <v/>
      </c>
      <c r="BX664" s="6" t="str">
        <f>IF($W664=BX$4,MAX(BX$1:BX663)+1,"")</f>
        <v/>
      </c>
      <c r="BY664" s="6" t="str">
        <f>IF($W664=BY$4,MAX(BY$1:BY663)+1,"")</f>
        <v/>
      </c>
      <c r="BZ664" s="6" t="str">
        <f>IF($W664=BZ$4,MAX(BZ$1:BZ663)+1,"")</f>
        <v/>
      </c>
      <c r="CA664" s="6" t="str">
        <f>IF($W664=CA$4,MAX(CA$1:CA663)+1,"")</f>
        <v/>
      </c>
      <c r="CB664" s="6" t="str">
        <f>IF($W664=CB$4,MAX(CB$1:CB663)+1,"")</f>
        <v/>
      </c>
      <c r="CC664" s="6">
        <f>IF($W664=CC$4,MAX(CC$1:CC663)+1,"")</f>
        <v>8</v>
      </c>
      <c r="CD664" s="6" t="str">
        <f>IF($W664=CD$4,MAX(CD$1:CD663)+1,"")</f>
        <v/>
      </c>
      <c r="CE664" s="6" t="str">
        <f>IF($W664=CE$4,MAX(CE$1:CE663)+1,"")</f>
        <v/>
      </c>
      <c r="CF664" s="6" t="str">
        <f>IF($W664=CF$4,MAX(CF$1:CF663)+1,"")</f>
        <v/>
      </c>
      <c r="CG664" s="6" t="str">
        <f>IF($W664=CG$4,MAX(CG$1:CG663)+1,"")</f>
        <v/>
      </c>
      <c r="CH664" s="6" t="str">
        <f>IF($W664=CH$4,MAX(CH$1:CH663)+1,"")</f>
        <v/>
      </c>
      <c r="CI664" s="6" t="str">
        <f>IF($W664=CI$4,MAX(CI$1:CI663)+1,"")</f>
        <v/>
      </c>
      <c r="CJ664" s="6" t="str">
        <f>IF($W664=CJ$4,MAX(CJ$1:CJ663)+1,"")</f>
        <v/>
      </c>
      <c r="CK664" s="6" t="str">
        <f>IF($W664=CK$4,MAX(CK$1:CK663)+1,"")</f>
        <v/>
      </c>
      <c r="CL664" s="6" t="str">
        <f>IF($W664=CL$4,MAX(CL$1:CL663)+1,"")</f>
        <v/>
      </c>
      <c r="CM664" s="6" t="str">
        <f>IF($W664=CM$4,MAX(CM$1:CM663)+1,"")</f>
        <v/>
      </c>
      <c r="CN664" s="6" t="str">
        <f>IF($W664=CN$4,MAX(CN$1:CN663)+1,"")</f>
        <v/>
      </c>
      <c r="CO664" s="6" t="str">
        <f>IF($W664=CO$4,MAX(CO$1:CO663)+1,"")</f>
        <v/>
      </c>
      <c r="CP664" s="6" t="str">
        <f>IF($W664=CP$4,MAX(CP$1:CP663)+1,"")</f>
        <v/>
      </c>
      <c r="CQ664" s="6" t="str">
        <f>IF($W664=CQ$4,MAX(CQ$1:CQ663)+1,"")</f>
        <v/>
      </c>
      <c r="CR664" s="6" t="str">
        <f>IF($W664=CR$4,MAX(CR$1:CR663)+1,"")</f>
        <v/>
      </c>
      <c r="CS664" s="6" t="str">
        <f>IF($W664=CS$4,MAX(CS$1:CS663)+1,"")</f>
        <v/>
      </c>
      <c r="CT664" s="5">
        <f t="shared" si="155"/>
        <v>8</v>
      </c>
      <c r="CU664" s="6" t="str">
        <f t="shared" si="156"/>
        <v>1130100072175</v>
      </c>
      <c r="CV664" s="5" t="str">
        <f t="shared" si="157"/>
        <v>นาย</v>
      </c>
      <c r="CW664" s="5" t="str" cm="1">
        <f t="array" ref="CW664">RIGHT(F664,MIN(LEN(SUBSTITUTE(F664,รายชื่อนักเรียนแยกห้อง!$AD$5:$AD$8,""))))</f>
        <v>ราเมนทร์</v>
      </c>
      <c r="CX664" s="6">
        <f t="shared" si="158"/>
        <v>0</v>
      </c>
      <c r="CY664" s="6" t="str">
        <f t="shared" si="159"/>
        <v/>
      </c>
      <c r="CZ664" s="5" t="str">
        <f t="shared" si="160"/>
        <v>มัธยมศึกษาปีที่ 5/3-0</v>
      </c>
      <c r="DA664" s="5" t="str">
        <f t="shared" si="161"/>
        <v>มัธยมศึกษาปีที่ 5/3-</v>
      </c>
      <c r="DB664" s="6" t="s">
        <v>2939</v>
      </c>
      <c r="DC664" s="6" t="str">
        <f>IF(DB664="วิทย์-คณิต (เตรียมวิศวะ)",MAX($DC$1:DC663)+1,"")</f>
        <v/>
      </c>
      <c r="DD664" s="6" t="str">
        <f>IF(DB664="วิทย์-คณิต (วิทยาศาสตร์สุขภาพ)",MAX($DD$1:DD663)+1,"")</f>
        <v/>
      </c>
      <c r="DE664" s="6">
        <f>IF(DB664="ศิลป์การจัดการธุรกิจการค้าสมัยใหม่",MAX($DE$1:DE663)+1,"")</f>
        <v>84</v>
      </c>
      <c r="DF664" s="6" t="str">
        <f>IF(DB664="ศิลป์ภาษาจีนเพื่อธุรกิจ 4.0",MAX($DF$1:DF663)+1,"")</f>
        <v/>
      </c>
      <c r="DG664" s="6" t="str">
        <f>IF(DB664="ศิลป์ภาษาอังกฤษเพื่อการสื่อสารธุรกิจ",MAX($DG$1:DG663)+1,"")</f>
        <v/>
      </c>
      <c r="DH664" s="6" t="str">
        <f>IF(DB664="นวัตกรรมการจัดการเกษตร",MAX($DH$1:DH663)+1,"")</f>
        <v/>
      </c>
      <c r="DI664" s="5">
        <f t="shared" si="162"/>
        <v>84</v>
      </c>
      <c r="DJ664" s="5" t="str">
        <f t="shared" si="163"/>
        <v>มัธยมศึกษาปีที่ 5/3-19</v>
      </c>
      <c r="DK664" s="5" t="str">
        <f t="shared" si="164"/>
        <v>ศิลป์การจัดการธุรกิจการค้าสมัยใหม่-84</v>
      </c>
      <c r="DL664" s="5" t="str">
        <f t="shared" si="165"/>
        <v>มัธยมศึกษาปีที่ 5</v>
      </c>
    </row>
    <row r="665" spans="1:116">
      <c r="A665" s="5" t="str">
        <f t="shared" si="151"/>
        <v>มัธยมศึกษาปีที่ 5/3-20</v>
      </c>
      <c r="B665" s="5" t="str">
        <f t="shared" si="152"/>
        <v>ช68506-10</v>
      </c>
      <c r="C665" s="5" t="str">
        <f t="shared" si="153"/>
        <v>ศิลป์การจัดการธุรกิจการค้าสมัยใหม่-85</v>
      </c>
      <c r="D665" s="8">
        <v>20</v>
      </c>
      <c r="E665" s="9" t="s">
        <v>2226</v>
      </c>
      <c r="F665" s="3" t="s">
        <v>2272</v>
      </c>
      <c r="G665" s="3" t="s">
        <v>2273</v>
      </c>
      <c r="H665" s="11">
        <v>1</v>
      </c>
      <c r="I665" s="11">
        <v>7</v>
      </c>
      <c r="J665" s="11">
        <v>0</v>
      </c>
      <c r="K665" s="11">
        <v>9</v>
      </c>
      <c r="L665" s="11">
        <v>9</v>
      </c>
      <c r="M665" s="11">
        <v>0</v>
      </c>
      <c r="N665" s="11">
        <v>1</v>
      </c>
      <c r="O665" s="11">
        <v>6</v>
      </c>
      <c r="P665" s="11">
        <v>3</v>
      </c>
      <c r="Q665" s="11">
        <v>5</v>
      </c>
      <c r="R665" s="11">
        <v>4</v>
      </c>
      <c r="S665" s="11">
        <v>2</v>
      </c>
      <c r="T665" s="11">
        <v>1</v>
      </c>
      <c r="U665" s="11" t="s">
        <v>424</v>
      </c>
      <c r="W665" s="6" t="str">
        <f>IF(X665="","",IF(X665=รายชื่อชมรม!$B$43,รายชื่อชมรม!$A$43,IF(X665=รายชื่อชมรม!$B$44,รายชื่อชมรม!$A$44,IF(X665=รายชื่อชมรม!$B$45,รายชื่อชมรม!$A$45,IF(X665=รายชื่อชมรม!$B$46,รายชื่อชมรม!$A$46,IF(X665=รายชื่อชมรม!$B$47,รายชื่อชมรม!$A$47,IF(X665=รายชื่อชมรม!$B$48,รายชื่อชมรม!$A$48,IF(X665=รายชื่อชมรม!$B$49,รายชื่อชมรม!$A$49,IF(X665=รายชื่อชมรม!$B$50,รายชื่อชมรม!$A$50,IF(X665=รายชื่อชมรม!$B$51,รายชื่อชมรม!$A$51,IF(X665=รายชื่อชมรม!$B$52,รายชื่อชมรม!$A$52,"-")))))))))))</f>
        <v>ช68506</v>
      </c>
      <c r="X665" s="6" t="s">
        <v>2331</v>
      </c>
      <c r="Y665" s="6" t="str">
        <f>IF(W665=0,"",IF(W665="-","",IF(W665="","",VLOOKUP(W665,รายชื่อชมรม!$A$3:$F$83,3,FALSE))))</f>
        <v>นายณัฐกฤตา  โต้เคีย</v>
      </c>
      <c r="Z665" s="6" t="str">
        <f>IF(Y665=$Z$4,MAX(Z$1:$Z664)+1,"")</f>
        <v/>
      </c>
      <c r="AA665" s="6" t="str">
        <f>IF($Y665=AA$4,MAX(AA$1:AA664)+1,"")</f>
        <v/>
      </c>
      <c r="AB665" s="6" t="str">
        <f>IF($Y665=AB$4,MAX(AB$1:AB664)+1,"")</f>
        <v/>
      </c>
      <c r="AC665" s="6" t="str">
        <f>IF($Y665=AC$4,MAX(AC$1:AC664)+1,"")</f>
        <v/>
      </c>
      <c r="AD665" s="6" t="str">
        <f>IF($Y665=AD$4,MAX(AD$1:AD664)+1,"")</f>
        <v/>
      </c>
      <c r="AE665" s="6" t="str">
        <f>IF($Y665=AE$4,MAX(AE$1:AE664)+1,"")</f>
        <v/>
      </c>
      <c r="AF665" s="6" t="str">
        <f>IF($Y665=AF$4,MAX(AF$1:AF664)+1,"")</f>
        <v/>
      </c>
      <c r="AG665" s="6" t="str">
        <f>IF($Y665=AG$4,MAX(AG$1:AG664)+1,"")</f>
        <v/>
      </c>
      <c r="AH665" s="6" t="str">
        <f>IF($Y665=AH$4,MAX(AH$1:AH664)+1,"")</f>
        <v/>
      </c>
      <c r="AI665" s="5">
        <f t="shared" si="154"/>
        <v>0</v>
      </c>
      <c r="AK665" s="6" t="str">
        <f>IF($W665=AK$4,MAX(AK$1:AK664)+1,"")</f>
        <v/>
      </c>
      <c r="AL665" s="6" t="str">
        <f>IF($W665=AL$4,MAX(AL$1:AL664)+1,"")</f>
        <v/>
      </c>
      <c r="AM665" s="6" t="str">
        <f>IF($W665=AM$4,MAX(AM$1:AM664)+1,"")</f>
        <v/>
      </c>
      <c r="AN665" s="6" t="str">
        <f>IF($W665=AN$4,MAX(AN$1:AN664)+1,"")</f>
        <v/>
      </c>
      <c r="AO665" s="6" t="str">
        <f>IF($W665=AO$4,MAX(AO$1:AO664)+1,"")</f>
        <v/>
      </c>
      <c r="AP665" s="6" t="str">
        <f>IF($W665=AP$4,MAX(AP$1:AP664)+1,"")</f>
        <v/>
      </c>
      <c r="AQ665" s="6" t="str">
        <f>IF($W665=AQ$4,MAX(AQ$1:AQ664)+1,"")</f>
        <v/>
      </c>
      <c r="AR665" s="6" t="str">
        <f>IF($W665=AR$4,MAX(AR$1:AR664)+1,"")</f>
        <v/>
      </c>
      <c r="AS665" s="6" t="str">
        <f>IF($W665=AS$4,MAX(AS$1:AS664)+1,"")</f>
        <v/>
      </c>
      <c r="AT665" s="6" t="str">
        <f>IF($W665=AT$4,MAX(AT$1:AT664)+1,"")</f>
        <v/>
      </c>
      <c r="AU665" s="6" t="str">
        <f>IF($W665=AU$4,MAX(AU$1:AU664)+1,"")</f>
        <v/>
      </c>
      <c r="AV665" s="6" t="str">
        <f>IF($W665=AV$4,MAX(AV$1:AV664)+1,"")</f>
        <v/>
      </c>
      <c r="AW665" s="6" t="str">
        <f>IF($W665=AW$4,MAX(AW$1:AW664)+1,"")</f>
        <v/>
      </c>
      <c r="AX665" s="6" t="str">
        <f>IF($W665=AX$4,MAX(AX$1:AX664)+1,"")</f>
        <v/>
      </c>
      <c r="AY665" s="6" t="str">
        <f>IF($W665=AY$4,MAX(AY$1:AY664)+1,"")</f>
        <v/>
      </c>
      <c r="AZ665" s="6" t="str">
        <f>IF($W665=AZ$4,MAX(AZ$1:AZ664)+1,"")</f>
        <v/>
      </c>
      <c r="BA665" s="6" t="str">
        <f>IF($W665=BA$4,MAX(BA$1:BA664)+1,"")</f>
        <v/>
      </c>
      <c r="BB665" s="6" t="str">
        <f>IF($W665=BB$4,MAX(BB$1:BB664)+1,"")</f>
        <v/>
      </c>
      <c r="BC665" s="6" t="str">
        <f>IF($W665=BC$4,MAX(BC$1:BC664)+1,"")</f>
        <v/>
      </c>
      <c r="BD665" s="6" t="str">
        <f>IF($W665=BD$4,MAX(BD$1:BD664)+1,"")</f>
        <v/>
      </c>
      <c r="BE665" s="6" t="str">
        <f>IF($W665=BE$4,MAX(BE$1:BE664)+1,"")</f>
        <v/>
      </c>
      <c r="BF665" s="6" t="str">
        <f>IF($W665=BF$4,MAX(BF$1:BF664)+1,"")</f>
        <v/>
      </c>
      <c r="BG665" s="6" t="str">
        <f>IF($W665=BG$4,MAX(BG$1:BG664)+1,"")</f>
        <v/>
      </c>
      <c r="BH665" s="6" t="str">
        <f>IF($W665=BH$4,MAX(BH$1:BH664)+1,"")</f>
        <v/>
      </c>
      <c r="BI665" s="6" t="str">
        <f>IF($W665=BI$4,MAX(BI$1:BI664)+1,"")</f>
        <v/>
      </c>
      <c r="BJ665" s="6" t="str">
        <f>IF($W665=BJ$4,MAX(BJ$1:BJ664)+1,"")</f>
        <v/>
      </c>
      <c r="BK665" s="6" t="str">
        <f>IF($W665=BK$4,MAX(BK$1:BK664)+1,"")</f>
        <v/>
      </c>
      <c r="BL665" s="6" t="str">
        <f>IF($W665=BL$4,MAX(BL$1:BL664)+1,"")</f>
        <v/>
      </c>
      <c r="BM665" s="6" t="str">
        <f>IF($W665=BM$4,MAX(BM$1:BM664)+1,"")</f>
        <v/>
      </c>
      <c r="BN665" s="6" t="str">
        <f>IF($W665=BN$4,MAX(BN$1:BN664)+1,"")</f>
        <v/>
      </c>
      <c r="BO665" s="6" t="str">
        <f>IF($W665=BO$4,MAX(BO$1:BO664)+1,"")</f>
        <v/>
      </c>
      <c r="BP665" s="6" t="str">
        <f>IF($W665=BP$4,MAX(BP$1:BP664)+1,"")</f>
        <v/>
      </c>
      <c r="BQ665" s="6" t="str">
        <f>IF($W665=BQ$4,MAX(BQ$1:BQ664)+1,"")</f>
        <v/>
      </c>
      <c r="BR665" s="6" t="str">
        <f>IF($W665=BR$4,MAX(BR$1:BR664)+1,"")</f>
        <v/>
      </c>
      <c r="BS665" s="6" t="str">
        <f>IF($W665=BS$4,MAX(BS$1:BS664)+1,"")</f>
        <v/>
      </c>
      <c r="BT665" s="6" t="str">
        <f>IF($W665=BT$4,MAX(BT$1:BT664)+1,"")</f>
        <v/>
      </c>
      <c r="BU665" s="6" t="str">
        <f>IF($W665=BU$4,MAX(BU$1:BU664)+1,"")</f>
        <v/>
      </c>
      <c r="BV665" s="6" t="str">
        <f>IF($W665=BV$4,MAX(BV$1:BV664)+1,"")</f>
        <v/>
      </c>
      <c r="BW665" s="6" t="str">
        <f>IF($W665=BW$4,MAX(BW$1:BW664)+1,"")</f>
        <v/>
      </c>
      <c r="BX665" s="6" t="str">
        <f>IF($W665=BX$4,MAX(BX$1:BX664)+1,"")</f>
        <v/>
      </c>
      <c r="BY665" s="6" t="str">
        <f>IF($W665=BY$4,MAX(BY$1:BY664)+1,"")</f>
        <v/>
      </c>
      <c r="BZ665" s="6" t="str">
        <f>IF($W665=BZ$4,MAX(BZ$1:BZ664)+1,"")</f>
        <v/>
      </c>
      <c r="CA665" s="6" t="str">
        <f>IF($W665=CA$4,MAX(CA$1:CA664)+1,"")</f>
        <v/>
      </c>
      <c r="CB665" s="6" t="str">
        <f>IF($W665=CB$4,MAX(CB$1:CB664)+1,"")</f>
        <v/>
      </c>
      <c r="CC665" s="6" t="str">
        <f>IF($W665=CC$4,MAX(CC$1:CC664)+1,"")</f>
        <v/>
      </c>
      <c r="CD665" s="6" t="str">
        <f>IF($W665=CD$4,MAX(CD$1:CD664)+1,"")</f>
        <v/>
      </c>
      <c r="CE665" s="6">
        <f>IF($W665=CE$4,MAX(CE$1:CE664)+1,"")</f>
        <v>10</v>
      </c>
      <c r="CF665" s="6" t="str">
        <f>IF($W665=CF$4,MAX(CF$1:CF664)+1,"")</f>
        <v/>
      </c>
      <c r="CG665" s="6" t="str">
        <f>IF($W665=CG$4,MAX(CG$1:CG664)+1,"")</f>
        <v/>
      </c>
      <c r="CH665" s="6" t="str">
        <f>IF($W665=CH$4,MAX(CH$1:CH664)+1,"")</f>
        <v/>
      </c>
      <c r="CI665" s="6" t="str">
        <f>IF($W665=CI$4,MAX(CI$1:CI664)+1,"")</f>
        <v/>
      </c>
      <c r="CJ665" s="6" t="str">
        <f>IF($W665=CJ$4,MAX(CJ$1:CJ664)+1,"")</f>
        <v/>
      </c>
      <c r="CK665" s="6" t="str">
        <f>IF($W665=CK$4,MAX(CK$1:CK664)+1,"")</f>
        <v/>
      </c>
      <c r="CL665" s="6" t="str">
        <f>IF($W665=CL$4,MAX(CL$1:CL664)+1,"")</f>
        <v/>
      </c>
      <c r="CM665" s="6" t="str">
        <f>IF($W665=CM$4,MAX(CM$1:CM664)+1,"")</f>
        <v/>
      </c>
      <c r="CN665" s="6" t="str">
        <f>IF($W665=CN$4,MAX(CN$1:CN664)+1,"")</f>
        <v/>
      </c>
      <c r="CO665" s="6" t="str">
        <f>IF($W665=CO$4,MAX(CO$1:CO664)+1,"")</f>
        <v/>
      </c>
      <c r="CP665" s="6" t="str">
        <f>IF($W665=CP$4,MAX(CP$1:CP664)+1,"")</f>
        <v/>
      </c>
      <c r="CQ665" s="6" t="str">
        <f>IF($W665=CQ$4,MAX(CQ$1:CQ664)+1,"")</f>
        <v/>
      </c>
      <c r="CR665" s="6" t="str">
        <f>IF($W665=CR$4,MAX(CR$1:CR664)+1,"")</f>
        <v/>
      </c>
      <c r="CS665" s="6" t="str">
        <f>IF($W665=CS$4,MAX(CS$1:CS664)+1,"")</f>
        <v/>
      </c>
      <c r="CT665" s="5">
        <f t="shared" si="155"/>
        <v>10</v>
      </c>
      <c r="CU665" s="6" t="str">
        <f t="shared" si="156"/>
        <v>1709901635421</v>
      </c>
      <c r="CV665" s="5" t="str">
        <f t="shared" si="157"/>
        <v>นาย</v>
      </c>
      <c r="CW665" s="5" t="str" cm="1">
        <f t="array" ref="CW665">RIGHT(F665,MIN(LEN(SUBSTITUTE(F665,รายชื่อนักเรียนแยกห้อง!$AD$5:$AD$8,""))))</f>
        <v>ปีเฉลิม</v>
      </c>
      <c r="CX665" s="6">
        <f t="shared" si="158"/>
        <v>0</v>
      </c>
      <c r="CY665" s="6" t="str">
        <f t="shared" si="159"/>
        <v/>
      </c>
      <c r="CZ665" s="5" t="str">
        <f t="shared" si="160"/>
        <v>มัธยมศึกษาปีที่ 5/3-0</v>
      </c>
      <c r="DA665" s="5" t="str">
        <f t="shared" si="161"/>
        <v>มัธยมศึกษาปีที่ 5/3-</v>
      </c>
      <c r="DB665" s="6" t="s">
        <v>2939</v>
      </c>
      <c r="DC665" s="6" t="str">
        <f>IF(DB665="วิทย์-คณิต (เตรียมวิศวะ)",MAX($DC$1:DC664)+1,"")</f>
        <v/>
      </c>
      <c r="DD665" s="6" t="str">
        <f>IF(DB665="วิทย์-คณิต (วิทยาศาสตร์สุขภาพ)",MAX($DD$1:DD664)+1,"")</f>
        <v/>
      </c>
      <c r="DE665" s="6">
        <f>IF(DB665="ศิลป์การจัดการธุรกิจการค้าสมัยใหม่",MAX($DE$1:DE664)+1,"")</f>
        <v>85</v>
      </c>
      <c r="DF665" s="6" t="str">
        <f>IF(DB665="ศิลป์ภาษาจีนเพื่อธุรกิจ 4.0",MAX($DF$1:DF664)+1,"")</f>
        <v/>
      </c>
      <c r="DG665" s="6" t="str">
        <f>IF(DB665="ศิลป์ภาษาอังกฤษเพื่อการสื่อสารธุรกิจ",MAX($DG$1:DG664)+1,"")</f>
        <v/>
      </c>
      <c r="DH665" s="6" t="str">
        <f>IF(DB665="นวัตกรรมการจัดการเกษตร",MAX($DH$1:DH664)+1,"")</f>
        <v/>
      </c>
      <c r="DI665" s="5">
        <f t="shared" si="162"/>
        <v>85</v>
      </c>
      <c r="DJ665" s="5" t="str">
        <f t="shared" si="163"/>
        <v>มัธยมศึกษาปีที่ 5/3-20</v>
      </c>
      <c r="DK665" s="5" t="str">
        <f t="shared" si="164"/>
        <v>ศิลป์การจัดการธุรกิจการค้าสมัยใหม่-85</v>
      </c>
      <c r="DL665" s="5" t="str">
        <f t="shared" si="165"/>
        <v>มัธยมศึกษาปีที่ 5</v>
      </c>
    </row>
    <row r="666" spans="1:116">
      <c r="A666" s="5" t="str">
        <f t="shared" si="151"/>
        <v>มัธยมศึกษาปีที่ 5/3-21</v>
      </c>
      <c r="B666" s="5" t="str">
        <f t="shared" si="152"/>
        <v>ช68506-11</v>
      </c>
      <c r="C666" s="5" t="str">
        <f t="shared" si="153"/>
        <v>ศิลป์การจัดการธุรกิจการค้าสมัยใหม่-86</v>
      </c>
      <c r="D666" s="8">
        <v>21</v>
      </c>
      <c r="E666" s="9" t="s">
        <v>2228</v>
      </c>
      <c r="F666" s="3" t="s">
        <v>2274</v>
      </c>
      <c r="G666" s="3" t="s">
        <v>2275</v>
      </c>
      <c r="H666" s="11">
        <v>1</v>
      </c>
      <c r="I666" s="11">
        <v>7</v>
      </c>
      <c r="J666" s="11">
        <v>0</v>
      </c>
      <c r="K666" s="11">
        <v>0</v>
      </c>
      <c r="L666" s="11">
        <v>2</v>
      </c>
      <c r="M666" s="11">
        <v>0</v>
      </c>
      <c r="N666" s="11">
        <v>0</v>
      </c>
      <c r="O666" s="11">
        <v>1</v>
      </c>
      <c r="P666" s="11">
        <v>5</v>
      </c>
      <c r="Q666" s="11">
        <v>4</v>
      </c>
      <c r="R666" s="11">
        <v>9</v>
      </c>
      <c r="S666" s="11">
        <v>0</v>
      </c>
      <c r="T666" s="11">
        <v>9</v>
      </c>
      <c r="U666" s="11" t="s">
        <v>424</v>
      </c>
      <c r="W666" s="6" t="str">
        <f>IF(X666="","",IF(X666=รายชื่อชมรม!$B$43,รายชื่อชมรม!$A$43,IF(X666=รายชื่อชมรม!$B$44,รายชื่อชมรม!$A$44,IF(X666=รายชื่อชมรม!$B$45,รายชื่อชมรม!$A$45,IF(X666=รายชื่อชมรม!$B$46,รายชื่อชมรม!$A$46,IF(X666=รายชื่อชมรม!$B$47,รายชื่อชมรม!$A$47,IF(X666=รายชื่อชมรม!$B$48,รายชื่อชมรม!$A$48,IF(X666=รายชื่อชมรม!$B$49,รายชื่อชมรม!$A$49,IF(X666=รายชื่อชมรม!$B$50,รายชื่อชมรม!$A$50,IF(X666=รายชื่อชมรม!$B$51,รายชื่อชมรม!$A$51,IF(X666=รายชื่อชมรม!$B$52,รายชื่อชมรม!$A$52,"-")))))))))))</f>
        <v>ช68506</v>
      </c>
      <c r="X666" s="6" t="s">
        <v>2331</v>
      </c>
      <c r="Y666" s="6" t="str">
        <f>IF(W666=0,"",IF(W666="-","",IF(W666="","",VLOOKUP(W666,รายชื่อชมรม!$A$3:$F$83,3,FALSE))))</f>
        <v>นายณัฐกฤตา  โต้เคีย</v>
      </c>
      <c r="Z666" s="6" t="str">
        <f>IF(Y666=$Z$4,MAX(Z$1:$Z665)+1,"")</f>
        <v/>
      </c>
      <c r="AA666" s="6" t="str">
        <f>IF($Y666=AA$4,MAX(AA$1:AA665)+1,"")</f>
        <v/>
      </c>
      <c r="AB666" s="6" t="str">
        <f>IF($Y666=AB$4,MAX(AB$1:AB665)+1,"")</f>
        <v/>
      </c>
      <c r="AC666" s="6" t="str">
        <f>IF($Y666=AC$4,MAX(AC$1:AC665)+1,"")</f>
        <v/>
      </c>
      <c r="AD666" s="6" t="str">
        <f>IF($Y666=AD$4,MAX(AD$1:AD665)+1,"")</f>
        <v/>
      </c>
      <c r="AE666" s="6" t="str">
        <f>IF($Y666=AE$4,MAX(AE$1:AE665)+1,"")</f>
        <v/>
      </c>
      <c r="AF666" s="6" t="str">
        <f>IF($Y666=AF$4,MAX(AF$1:AF665)+1,"")</f>
        <v/>
      </c>
      <c r="AG666" s="6" t="str">
        <f>IF($Y666=AG$4,MAX(AG$1:AG665)+1,"")</f>
        <v/>
      </c>
      <c r="AH666" s="6" t="str">
        <f>IF($Y666=AH$4,MAX(AH$1:AH665)+1,"")</f>
        <v/>
      </c>
      <c r="AI666" s="5">
        <f t="shared" si="154"/>
        <v>0</v>
      </c>
      <c r="AK666" s="6" t="str">
        <f>IF($W666=AK$4,MAX(AK$1:AK665)+1,"")</f>
        <v/>
      </c>
      <c r="AL666" s="6" t="str">
        <f>IF($W666=AL$4,MAX(AL$1:AL665)+1,"")</f>
        <v/>
      </c>
      <c r="AM666" s="6" t="str">
        <f>IF($W666=AM$4,MAX(AM$1:AM665)+1,"")</f>
        <v/>
      </c>
      <c r="AN666" s="6" t="str">
        <f>IF($W666=AN$4,MAX(AN$1:AN665)+1,"")</f>
        <v/>
      </c>
      <c r="AO666" s="6" t="str">
        <f>IF($W666=AO$4,MAX(AO$1:AO665)+1,"")</f>
        <v/>
      </c>
      <c r="AP666" s="6" t="str">
        <f>IF($W666=AP$4,MAX(AP$1:AP665)+1,"")</f>
        <v/>
      </c>
      <c r="AQ666" s="6" t="str">
        <f>IF($W666=AQ$4,MAX(AQ$1:AQ665)+1,"")</f>
        <v/>
      </c>
      <c r="AR666" s="6" t="str">
        <f>IF($W666=AR$4,MAX(AR$1:AR665)+1,"")</f>
        <v/>
      </c>
      <c r="AS666" s="6" t="str">
        <f>IF($W666=AS$4,MAX(AS$1:AS665)+1,"")</f>
        <v/>
      </c>
      <c r="AT666" s="6" t="str">
        <f>IF($W666=AT$4,MAX(AT$1:AT665)+1,"")</f>
        <v/>
      </c>
      <c r="AU666" s="6" t="str">
        <f>IF($W666=AU$4,MAX(AU$1:AU665)+1,"")</f>
        <v/>
      </c>
      <c r="AV666" s="6" t="str">
        <f>IF($W666=AV$4,MAX(AV$1:AV665)+1,"")</f>
        <v/>
      </c>
      <c r="AW666" s="6" t="str">
        <f>IF($W666=AW$4,MAX(AW$1:AW665)+1,"")</f>
        <v/>
      </c>
      <c r="AX666" s="6" t="str">
        <f>IF($W666=AX$4,MAX(AX$1:AX665)+1,"")</f>
        <v/>
      </c>
      <c r="AY666" s="6" t="str">
        <f>IF($W666=AY$4,MAX(AY$1:AY665)+1,"")</f>
        <v/>
      </c>
      <c r="AZ666" s="6" t="str">
        <f>IF($W666=AZ$4,MAX(AZ$1:AZ665)+1,"")</f>
        <v/>
      </c>
      <c r="BA666" s="6" t="str">
        <f>IF($W666=BA$4,MAX(BA$1:BA665)+1,"")</f>
        <v/>
      </c>
      <c r="BB666" s="6" t="str">
        <f>IF($W666=BB$4,MAX(BB$1:BB665)+1,"")</f>
        <v/>
      </c>
      <c r="BC666" s="6" t="str">
        <f>IF($W666=BC$4,MAX(BC$1:BC665)+1,"")</f>
        <v/>
      </c>
      <c r="BD666" s="6" t="str">
        <f>IF($W666=BD$4,MAX(BD$1:BD665)+1,"")</f>
        <v/>
      </c>
      <c r="BE666" s="6" t="str">
        <f>IF($W666=BE$4,MAX(BE$1:BE665)+1,"")</f>
        <v/>
      </c>
      <c r="BF666" s="6" t="str">
        <f>IF($W666=BF$4,MAX(BF$1:BF665)+1,"")</f>
        <v/>
      </c>
      <c r="BG666" s="6" t="str">
        <f>IF($W666=BG$4,MAX(BG$1:BG665)+1,"")</f>
        <v/>
      </c>
      <c r="BH666" s="6" t="str">
        <f>IF($W666=BH$4,MAX(BH$1:BH665)+1,"")</f>
        <v/>
      </c>
      <c r="BI666" s="6" t="str">
        <f>IF($W666=BI$4,MAX(BI$1:BI665)+1,"")</f>
        <v/>
      </c>
      <c r="BJ666" s="6" t="str">
        <f>IF($W666=BJ$4,MAX(BJ$1:BJ665)+1,"")</f>
        <v/>
      </c>
      <c r="BK666" s="6" t="str">
        <f>IF($W666=BK$4,MAX(BK$1:BK665)+1,"")</f>
        <v/>
      </c>
      <c r="BL666" s="6" t="str">
        <f>IF($W666=BL$4,MAX(BL$1:BL665)+1,"")</f>
        <v/>
      </c>
      <c r="BM666" s="6" t="str">
        <f>IF($W666=BM$4,MAX(BM$1:BM665)+1,"")</f>
        <v/>
      </c>
      <c r="BN666" s="6" t="str">
        <f>IF($W666=BN$4,MAX(BN$1:BN665)+1,"")</f>
        <v/>
      </c>
      <c r="BO666" s="6" t="str">
        <f>IF($W666=BO$4,MAX(BO$1:BO665)+1,"")</f>
        <v/>
      </c>
      <c r="BP666" s="6" t="str">
        <f>IF($W666=BP$4,MAX(BP$1:BP665)+1,"")</f>
        <v/>
      </c>
      <c r="BQ666" s="6" t="str">
        <f>IF($W666=BQ$4,MAX(BQ$1:BQ665)+1,"")</f>
        <v/>
      </c>
      <c r="BR666" s="6" t="str">
        <f>IF($W666=BR$4,MAX(BR$1:BR665)+1,"")</f>
        <v/>
      </c>
      <c r="BS666" s="6" t="str">
        <f>IF($W666=BS$4,MAX(BS$1:BS665)+1,"")</f>
        <v/>
      </c>
      <c r="BT666" s="6" t="str">
        <f>IF($W666=BT$4,MAX(BT$1:BT665)+1,"")</f>
        <v/>
      </c>
      <c r="BU666" s="6" t="str">
        <f>IF($W666=BU$4,MAX(BU$1:BU665)+1,"")</f>
        <v/>
      </c>
      <c r="BV666" s="6" t="str">
        <f>IF($W666=BV$4,MAX(BV$1:BV665)+1,"")</f>
        <v/>
      </c>
      <c r="BW666" s="6" t="str">
        <f>IF($W666=BW$4,MAX(BW$1:BW665)+1,"")</f>
        <v/>
      </c>
      <c r="BX666" s="6" t="str">
        <f>IF($W666=BX$4,MAX(BX$1:BX665)+1,"")</f>
        <v/>
      </c>
      <c r="BY666" s="6" t="str">
        <f>IF($W666=BY$4,MAX(BY$1:BY665)+1,"")</f>
        <v/>
      </c>
      <c r="BZ666" s="6" t="str">
        <f>IF($W666=BZ$4,MAX(BZ$1:BZ665)+1,"")</f>
        <v/>
      </c>
      <c r="CA666" s="6" t="str">
        <f>IF($W666=CA$4,MAX(CA$1:CA665)+1,"")</f>
        <v/>
      </c>
      <c r="CB666" s="6" t="str">
        <f>IF($W666=CB$4,MAX(CB$1:CB665)+1,"")</f>
        <v/>
      </c>
      <c r="CC666" s="6" t="str">
        <f>IF($W666=CC$4,MAX(CC$1:CC665)+1,"")</f>
        <v/>
      </c>
      <c r="CD666" s="6" t="str">
        <f>IF($W666=CD$4,MAX(CD$1:CD665)+1,"")</f>
        <v/>
      </c>
      <c r="CE666" s="6">
        <f>IF($W666=CE$4,MAX(CE$1:CE665)+1,"")</f>
        <v>11</v>
      </c>
      <c r="CF666" s="6" t="str">
        <f>IF($W666=CF$4,MAX(CF$1:CF665)+1,"")</f>
        <v/>
      </c>
      <c r="CG666" s="6" t="str">
        <f>IF($W666=CG$4,MAX(CG$1:CG665)+1,"")</f>
        <v/>
      </c>
      <c r="CH666" s="6" t="str">
        <f>IF($W666=CH$4,MAX(CH$1:CH665)+1,"")</f>
        <v/>
      </c>
      <c r="CI666" s="6" t="str">
        <f>IF($W666=CI$4,MAX(CI$1:CI665)+1,"")</f>
        <v/>
      </c>
      <c r="CJ666" s="6" t="str">
        <f>IF($W666=CJ$4,MAX(CJ$1:CJ665)+1,"")</f>
        <v/>
      </c>
      <c r="CK666" s="6" t="str">
        <f>IF($W666=CK$4,MAX(CK$1:CK665)+1,"")</f>
        <v/>
      </c>
      <c r="CL666" s="6" t="str">
        <f>IF($W666=CL$4,MAX(CL$1:CL665)+1,"")</f>
        <v/>
      </c>
      <c r="CM666" s="6" t="str">
        <f>IF($W666=CM$4,MAX(CM$1:CM665)+1,"")</f>
        <v/>
      </c>
      <c r="CN666" s="6" t="str">
        <f>IF($W666=CN$4,MAX(CN$1:CN665)+1,"")</f>
        <v/>
      </c>
      <c r="CO666" s="6" t="str">
        <f>IF($W666=CO$4,MAX(CO$1:CO665)+1,"")</f>
        <v/>
      </c>
      <c r="CP666" s="6" t="str">
        <f>IF($W666=CP$4,MAX(CP$1:CP665)+1,"")</f>
        <v/>
      </c>
      <c r="CQ666" s="6" t="str">
        <f>IF($W666=CQ$4,MAX(CQ$1:CQ665)+1,"")</f>
        <v/>
      </c>
      <c r="CR666" s="6" t="str">
        <f>IF($W666=CR$4,MAX(CR$1:CR665)+1,"")</f>
        <v/>
      </c>
      <c r="CS666" s="6" t="str">
        <f>IF($W666=CS$4,MAX(CS$1:CS665)+1,"")</f>
        <v/>
      </c>
      <c r="CT666" s="5">
        <f t="shared" si="155"/>
        <v>11</v>
      </c>
      <c r="CU666" s="6" t="str">
        <f t="shared" si="156"/>
        <v>1700200154909</v>
      </c>
      <c r="CV666" s="5" t="str">
        <f t="shared" si="157"/>
        <v>นาย</v>
      </c>
      <c r="CW666" s="5" t="str" cm="1">
        <f t="array" ref="CW666">RIGHT(F666,MIN(LEN(SUBSTITUTE(F666,รายชื่อนักเรียนแยกห้อง!$AD$5:$AD$8,""))))</f>
        <v>อรรณณาฆิณทร์</v>
      </c>
      <c r="CX666" s="6">
        <f t="shared" si="158"/>
        <v>0</v>
      </c>
      <c r="CY666" s="6" t="str">
        <f t="shared" si="159"/>
        <v/>
      </c>
      <c r="CZ666" s="5" t="str">
        <f t="shared" si="160"/>
        <v>มัธยมศึกษาปีที่ 5/3-0</v>
      </c>
      <c r="DA666" s="5" t="str">
        <f t="shared" si="161"/>
        <v>มัธยมศึกษาปีที่ 5/3-</v>
      </c>
      <c r="DB666" s="6" t="s">
        <v>2939</v>
      </c>
      <c r="DC666" s="6" t="str">
        <f>IF(DB666="วิทย์-คณิต (เตรียมวิศวะ)",MAX($DC$1:DC665)+1,"")</f>
        <v/>
      </c>
      <c r="DD666" s="6" t="str">
        <f>IF(DB666="วิทย์-คณิต (วิทยาศาสตร์สุขภาพ)",MAX($DD$1:DD665)+1,"")</f>
        <v/>
      </c>
      <c r="DE666" s="6">
        <f>IF(DB666="ศิลป์การจัดการธุรกิจการค้าสมัยใหม่",MAX($DE$1:DE665)+1,"")</f>
        <v>86</v>
      </c>
      <c r="DF666" s="6" t="str">
        <f>IF(DB666="ศิลป์ภาษาจีนเพื่อธุรกิจ 4.0",MAX($DF$1:DF665)+1,"")</f>
        <v/>
      </c>
      <c r="DG666" s="6" t="str">
        <f>IF(DB666="ศิลป์ภาษาอังกฤษเพื่อการสื่อสารธุรกิจ",MAX($DG$1:DG665)+1,"")</f>
        <v/>
      </c>
      <c r="DH666" s="6" t="str">
        <f>IF(DB666="นวัตกรรมการจัดการเกษตร",MAX($DH$1:DH665)+1,"")</f>
        <v/>
      </c>
      <c r="DI666" s="5">
        <f t="shared" si="162"/>
        <v>86</v>
      </c>
      <c r="DJ666" s="5" t="str">
        <f t="shared" si="163"/>
        <v>มัธยมศึกษาปีที่ 5/3-21</v>
      </c>
      <c r="DK666" s="5" t="str">
        <f t="shared" si="164"/>
        <v>ศิลป์การจัดการธุรกิจการค้าสมัยใหม่-86</v>
      </c>
      <c r="DL666" s="5" t="str">
        <f t="shared" si="165"/>
        <v>มัธยมศึกษาปีที่ 5</v>
      </c>
    </row>
    <row r="667" spans="1:116">
      <c r="A667" s="5" t="str">
        <f t="shared" si="151"/>
        <v>มัธยมศึกษาปีที่ 5/3-22</v>
      </c>
      <c r="B667" s="5" t="str">
        <f t="shared" si="152"/>
        <v>ช68505-4</v>
      </c>
      <c r="C667" s="5" t="str">
        <f t="shared" si="153"/>
        <v>นวัตกรรมการจัดการเกษตร-18</v>
      </c>
      <c r="D667" s="8">
        <v>22</v>
      </c>
      <c r="E667" s="9" t="s">
        <v>398</v>
      </c>
      <c r="F667" s="3" t="s">
        <v>399</v>
      </c>
      <c r="G667" s="3" t="s">
        <v>400</v>
      </c>
      <c r="H667" s="11">
        <v>1</v>
      </c>
      <c r="I667" s="11">
        <v>7</v>
      </c>
      <c r="J667" s="11">
        <v>0</v>
      </c>
      <c r="K667" s="11">
        <v>9</v>
      </c>
      <c r="L667" s="11">
        <v>9</v>
      </c>
      <c r="M667" s="11">
        <v>0</v>
      </c>
      <c r="N667" s="11">
        <v>1</v>
      </c>
      <c r="O667" s="11">
        <v>7</v>
      </c>
      <c r="P667" s="11">
        <v>5</v>
      </c>
      <c r="Q667" s="11">
        <v>7</v>
      </c>
      <c r="R667" s="11">
        <v>4</v>
      </c>
      <c r="S667" s="11">
        <v>2</v>
      </c>
      <c r="T667" s="11">
        <v>0</v>
      </c>
      <c r="U667" s="11" t="s">
        <v>424</v>
      </c>
      <c r="W667" s="6" t="str">
        <f>IF(X667="","",IF(X667=รายชื่อชมรม!$B$43,รายชื่อชมรม!$A$43,IF(X667=รายชื่อชมรม!$B$44,รายชื่อชมรม!$A$44,IF(X667=รายชื่อชมรม!$B$45,รายชื่อชมรม!$A$45,IF(X667=รายชื่อชมรม!$B$46,รายชื่อชมรม!$A$46,IF(X667=รายชื่อชมรม!$B$47,รายชื่อชมรม!$A$47,IF(X667=รายชื่อชมรม!$B$48,รายชื่อชมรม!$A$48,IF(X667=รายชื่อชมรม!$B$49,รายชื่อชมรม!$A$49,IF(X667=รายชื่อชมรม!$B$50,รายชื่อชมรม!$A$50,IF(X667=รายชื่อชมรม!$B$51,รายชื่อชมรม!$A$51,IF(X667=รายชื่อชมรม!$B$52,รายชื่อชมรม!$A$52,"-")))))))))))</f>
        <v>ช68505</v>
      </c>
      <c r="X667" s="6" t="s">
        <v>2305</v>
      </c>
      <c r="Y667" s="6" t="str">
        <f>IF(W667=0,"",IF(W667="-","",IF(W667="","",VLOOKUP(W667,รายชื่อชมรม!$A$3:$F$83,3,FALSE))))</f>
        <v>นางโสจาริน  อินทรเรือง</v>
      </c>
      <c r="Z667" s="6" t="str">
        <f>IF(Y667=$Z$4,MAX(Z$1:$Z666)+1,"")</f>
        <v/>
      </c>
      <c r="AA667" s="6" t="str">
        <f>IF($Y667=AA$4,MAX(AA$1:AA666)+1,"")</f>
        <v/>
      </c>
      <c r="AB667" s="6" t="str">
        <f>IF($Y667=AB$4,MAX(AB$1:AB666)+1,"")</f>
        <v/>
      </c>
      <c r="AC667" s="6" t="str">
        <f>IF($Y667=AC$4,MAX(AC$1:AC666)+1,"")</f>
        <v/>
      </c>
      <c r="AD667" s="6" t="str">
        <f>IF($Y667=AD$4,MAX(AD$1:AD666)+1,"")</f>
        <v/>
      </c>
      <c r="AE667" s="6" t="str">
        <f>IF($Y667=AE$4,MAX(AE$1:AE666)+1,"")</f>
        <v/>
      </c>
      <c r="AF667" s="6" t="str">
        <f>IF($Y667=AF$4,MAX(AF$1:AF666)+1,"")</f>
        <v/>
      </c>
      <c r="AG667" s="6" t="str">
        <f>IF($Y667=AG$4,MAX(AG$1:AG666)+1,"")</f>
        <v/>
      </c>
      <c r="AH667" s="6" t="str">
        <f>IF($Y667=AH$4,MAX(AH$1:AH666)+1,"")</f>
        <v/>
      </c>
      <c r="AI667" s="5">
        <f t="shared" si="154"/>
        <v>0</v>
      </c>
      <c r="AK667" s="6" t="str">
        <f>IF($W667=AK$4,MAX(AK$1:AK666)+1,"")</f>
        <v/>
      </c>
      <c r="AL667" s="6" t="str">
        <f>IF($W667=AL$4,MAX(AL$1:AL666)+1,"")</f>
        <v/>
      </c>
      <c r="AM667" s="6" t="str">
        <f>IF($W667=AM$4,MAX(AM$1:AM666)+1,"")</f>
        <v/>
      </c>
      <c r="AN667" s="6" t="str">
        <f>IF($W667=AN$4,MAX(AN$1:AN666)+1,"")</f>
        <v/>
      </c>
      <c r="AO667" s="6" t="str">
        <f>IF($W667=AO$4,MAX(AO$1:AO666)+1,"")</f>
        <v/>
      </c>
      <c r="AP667" s="6" t="str">
        <f>IF($W667=AP$4,MAX(AP$1:AP666)+1,"")</f>
        <v/>
      </c>
      <c r="AQ667" s="6" t="str">
        <f>IF($W667=AQ$4,MAX(AQ$1:AQ666)+1,"")</f>
        <v/>
      </c>
      <c r="AR667" s="6" t="str">
        <f>IF($W667=AR$4,MAX(AR$1:AR666)+1,"")</f>
        <v/>
      </c>
      <c r="AS667" s="6" t="str">
        <f>IF($W667=AS$4,MAX(AS$1:AS666)+1,"")</f>
        <v/>
      </c>
      <c r="AT667" s="6" t="str">
        <f>IF($W667=AT$4,MAX(AT$1:AT666)+1,"")</f>
        <v/>
      </c>
      <c r="AU667" s="6" t="str">
        <f>IF($W667=AU$4,MAX(AU$1:AU666)+1,"")</f>
        <v/>
      </c>
      <c r="AV667" s="6" t="str">
        <f>IF($W667=AV$4,MAX(AV$1:AV666)+1,"")</f>
        <v/>
      </c>
      <c r="AW667" s="6" t="str">
        <f>IF($W667=AW$4,MAX(AW$1:AW666)+1,"")</f>
        <v/>
      </c>
      <c r="AX667" s="6" t="str">
        <f>IF($W667=AX$4,MAX(AX$1:AX666)+1,"")</f>
        <v/>
      </c>
      <c r="AY667" s="6" t="str">
        <f>IF($W667=AY$4,MAX(AY$1:AY666)+1,"")</f>
        <v/>
      </c>
      <c r="AZ667" s="6" t="str">
        <f>IF($W667=AZ$4,MAX(AZ$1:AZ666)+1,"")</f>
        <v/>
      </c>
      <c r="BA667" s="6" t="str">
        <f>IF($W667=BA$4,MAX(BA$1:BA666)+1,"")</f>
        <v/>
      </c>
      <c r="BB667" s="6" t="str">
        <f>IF($W667=BB$4,MAX(BB$1:BB666)+1,"")</f>
        <v/>
      </c>
      <c r="BC667" s="6" t="str">
        <f>IF($W667=BC$4,MAX(BC$1:BC666)+1,"")</f>
        <v/>
      </c>
      <c r="BD667" s="6" t="str">
        <f>IF($W667=BD$4,MAX(BD$1:BD666)+1,"")</f>
        <v/>
      </c>
      <c r="BE667" s="6" t="str">
        <f>IF($W667=BE$4,MAX(BE$1:BE666)+1,"")</f>
        <v/>
      </c>
      <c r="BF667" s="6" t="str">
        <f>IF($W667=BF$4,MAX(BF$1:BF666)+1,"")</f>
        <v/>
      </c>
      <c r="BG667" s="6" t="str">
        <f>IF($W667=BG$4,MAX(BG$1:BG666)+1,"")</f>
        <v/>
      </c>
      <c r="BH667" s="6" t="str">
        <f>IF($W667=BH$4,MAX(BH$1:BH666)+1,"")</f>
        <v/>
      </c>
      <c r="BI667" s="6" t="str">
        <f>IF($W667=BI$4,MAX(BI$1:BI666)+1,"")</f>
        <v/>
      </c>
      <c r="BJ667" s="6" t="str">
        <f>IF($W667=BJ$4,MAX(BJ$1:BJ666)+1,"")</f>
        <v/>
      </c>
      <c r="BK667" s="6" t="str">
        <f>IF($W667=BK$4,MAX(BK$1:BK666)+1,"")</f>
        <v/>
      </c>
      <c r="BL667" s="6" t="str">
        <f>IF($W667=BL$4,MAX(BL$1:BL666)+1,"")</f>
        <v/>
      </c>
      <c r="BM667" s="6" t="str">
        <f>IF($W667=BM$4,MAX(BM$1:BM666)+1,"")</f>
        <v/>
      </c>
      <c r="BN667" s="6" t="str">
        <f>IF($W667=BN$4,MAX(BN$1:BN666)+1,"")</f>
        <v/>
      </c>
      <c r="BO667" s="6" t="str">
        <f>IF($W667=BO$4,MAX(BO$1:BO666)+1,"")</f>
        <v/>
      </c>
      <c r="BP667" s="6" t="str">
        <f>IF($W667=BP$4,MAX(BP$1:BP666)+1,"")</f>
        <v/>
      </c>
      <c r="BQ667" s="6" t="str">
        <f>IF($W667=BQ$4,MAX(BQ$1:BQ666)+1,"")</f>
        <v/>
      </c>
      <c r="BR667" s="6" t="str">
        <f>IF($W667=BR$4,MAX(BR$1:BR666)+1,"")</f>
        <v/>
      </c>
      <c r="BS667" s="6" t="str">
        <f>IF($W667=BS$4,MAX(BS$1:BS666)+1,"")</f>
        <v/>
      </c>
      <c r="BT667" s="6" t="str">
        <f>IF($W667=BT$4,MAX(BT$1:BT666)+1,"")</f>
        <v/>
      </c>
      <c r="BU667" s="6" t="str">
        <f>IF($W667=BU$4,MAX(BU$1:BU666)+1,"")</f>
        <v/>
      </c>
      <c r="BV667" s="6" t="str">
        <f>IF($W667=BV$4,MAX(BV$1:BV666)+1,"")</f>
        <v/>
      </c>
      <c r="BW667" s="6" t="str">
        <f>IF($W667=BW$4,MAX(BW$1:BW666)+1,"")</f>
        <v/>
      </c>
      <c r="BX667" s="6" t="str">
        <f>IF($W667=BX$4,MAX(BX$1:BX666)+1,"")</f>
        <v/>
      </c>
      <c r="BY667" s="6" t="str">
        <f>IF($W667=BY$4,MAX(BY$1:BY666)+1,"")</f>
        <v/>
      </c>
      <c r="BZ667" s="6" t="str">
        <f>IF($W667=BZ$4,MAX(BZ$1:BZ666)+1,"")</f>
        <v/>
      </c>
      <c r="CA667" s="6" t="str">
        <f>IF($W667=CA$4,MAX(CA$1:CA666)+1,"")</f>
        <v/>
      </c>
      <c r="CB667" s="6" t="str">
        <f>IF($W667=CB$4,MAX(CB$1:CB666)+1,"")</f>
        <v/>
      </c>
      <c r="CC667" s="6" t="str">
        <f>IF($W667=CC$4,MAX(CC$1:CC666)+1,"")</f>
        <v/>
      </c>
      <c r="CD667" s="6">
        <f>IF($W667=CD$4,MAX(CD$1:CD666)+1,"")</f>
        <v>4</v>
      </c>
      <c r="CE667" s="6" t="str">
        <f>IF($W667=CE$4,MAX(CE$1:CE666)+1,"")</f>
        <v/>
      </c>
      <c r="CF667" s="6" t="str">
        <f>IF($W667=CF$4,MAX(CF$1:CF666)+1,"")</f>
        <v/>
      </c>
      <c r="CG667" s="6" t="str">
        <f>IF($W667=CG$4,MAX(CG$1:CG666)+1,"")</f>
        <v/>
      </c>
      <c r="CH667" s="6" t="str">
        <f>IF($W667=CH$4,MAX(CH$1:CH666)+1,"")</f>
        <v/>
      </c>
      <c r="CI667" s="6" t="str">
        <f>IF($W667=CI$4,MAX(CI$1:CI666)+1,"")</f>
        <v/>
      </c>
      <c r="CJ667" s="6" t="str">
        <f>IF($W667=CJ$4,MAX(CJ$1:CJ666)+1,"")</f>
        <v/>
      </c>
      <c r="CK667" s="6" t="str">
        <f>IF($W667=CK$4,MAX(CK$1:CK666)+1,"")</f>
        <v/>
      </c>
      <c r="CL667" s="6" t="str">
        <f>IF($W667=CL$4,MAX(CL$1:CL666)+1,"")</f>
        <v/>
      </c>
      <c r="CM667" s="6" t="str">
        <f>IF($W667=CM$4,MAX(CM$1:CM666)+1,"")</f>
        <v/>
      </c>
      <c r="CN667" s="6" t="str">
        <f>IF($W667=CN$4,MAX(CN$1:CN666)+1,"")</f>
        <v/>
      </c>
      <c r="CO667" s="6" t="str">
        <f>IF($W667=CO$4,MAX(CO$1:CO666)+1,"")</f>
        <v/>
      </c>
      <c r="CP667" s="6" t="str">
        <f>IF($W667=CP$4,MAX(CP$1:CP666)+1,"")</f>
        <v/>
      </c>
      <c r="CQ667" s="6" t="str">
        <f>IF($W667=CQ$4,MAX(CQ$1:CQ666)+1,"")</f>
        <v/>
      </c>
      <c r="CR667" s="6" t="str">
        <f>IF($W667=CR$4,MAX(CR$1:CR666)+1,"")</f>
        <v/>
      </c>
      <c r="CS667" s="6" t="str">
        <f>IF($W667=CS$4,MAX(CS$1:CS666)+1,"")</f>
        <v/>
      </c>
      <c r="CT667" s="5">
        <f t="shared" si="155"/>
        <v>4</v>
      </c>
      <c r="CU667" s="6" t="str">
        <f t="shared" si="156"/>
        <v>1709901757420</v>
      </c>
      <c r="CV667" s="5" t="str">
        <f t="shared" si="157"/>
        <v>นางสาว</v>
      </c>
      <c r="CW667" s="5" t="str" cm="1">
        <f t="array" ref="CW667">RIGHT(F667,MIN(LEN(SUBSTITUTE(F667,รายชื่อนักเรียนแยกห้อง!$AD$5:$AD$8,""))))</f>
        <v>ทิพาวรรณ</v>
      </c>
      <c r="CX667" s="6" t="str">
        <f t="shared" si="158"/>
        <v/>
      </c>
      <c r="CY667" s="6">
        <f t="shared" si="159"/>
        <v>0</v>
      </c>
      <c r="CZ667" s="5" t="str">
        <f t="shared" si="160"/>
        <v>มัธยมศึกษาปีที่ 5/3-</v>
      </c>
      <c r="DA667" s="5" t="str">
        <f t="shared" si="161"/>
        <v>มัธยมศึกษาปีที่ 5/3-0</v>
      </c>
      <c r="DB667" s="6" t="s">
        <v>2937</v>
      </c>
      <c r="DC667" s="6" t="str">
        <f>IF(DB667="วิทย์-คณิต (เตรียมวิศวะ)",MAX($DC$1:DC666)+1,"")</f>
        <v/>
      </c>
      <c r="DD667" s="6" t="str">
        <f>IF(DB667="วิทย์-คณิต (วิทยาศาสตร์สุขภาพ)",MAX($DD$1:DD666)+1,"")</f>
        <v/>
      </c>
      <c r="DE667" s="6" t="str">
        <f>IF(DB667="ศิลป์การจัดการธุรกิจการค้าสมัยใหม่",MAX($DE$1:DE666)+1,"")</f>
        <v/>
      </c>
      <c r="DF667" s="6" t="str">
        <f>IF(DB667="ศิลป์ภาษาจีนเพื่อธุรกิจ 4.0",MAX($DF$1:DF666)+1,"")</f>
        <v/>
      </c>
      <c r="DG667" s="6" t="str">
        <f>IF(DB667="ศิลป์ภาษาอังกฤษเพื่อการสื่อสารธุรกิจ",MAX($DG$1:DG666)+1,"")</f>
        <v/>
      </c>
      <c r="DH667" s="6">
        <f>IF(DB667="นวัตกรรมการจัดการเกษตร",MAX($DH$1:DH666)+1,"")</f>
        <v>18</v>
      </c>
      <c r="DI667" s="5">
        <f t="shared" si="162"/>
        <v>18</v>
      </c>
      <c r="DJ667" s="5" t="str">
        <f t="shared" si="163"/>
        <v>มัธยมศึกษาปีที่ 5/3-22</v>
      </c>
      <c r="DK667" s="5" t="str">
        <f t="shared" si="164"/>
        <v>นวัตกรรมการจัดการเกษตร-18</v>
      </c>
      <c r="DL667" s="5" t="str">
        <f t="shared" si="165"/>
        <v>มัธยมศึกษาปีที่ 5</v>
      </c>
    </row>
    <row r="668" spans="1:116">
      <c r="A668" s="5" t="str">
        <f t="shared" si="151"/>
        <v>มัธยมศึกษาปีที่ 5/3-23</v>
      </c>
      <c r="B668" s="5" t="str">
        <f t="shared" si="152"/>
        <v>ช68504-9</v>
      </c>
      <c r="C668" s="5" t="str">
        <f t="shared" si="153"/>
        <v>ศิลป์การจัดการธุรกิจการค้าสมัยใหม่-87</v>
      </c>
      <c r="D668" s="8">
        <v>23</v>
      </c>
      <c r="E668" s="9" t="s">
        <v>401</v>
      </c>
      <c r="F668" s="3" t="s">
        <v>402</v>
      </c>
      <c r="G668" s="3" t="s">
        <v>403</v>
      </c>
      <c r="H668" s="11">
        <v>1</v>
      </c>
      <c r="I668" s="11">
        <v>7</v>
      </c>
      <c r="J668" s="11">
        <v>4</v>
      </c>
      <c r="K668" s="11">
        <v>9</v>
      </c>
      <c r="L668" s="11">
        <v>9</v>
      </c>
      <c r="M668" s="11">
        <v>0</v>
      </c>
      <c r="N668" s="11">
        <v>1</v>
      </c>
      <c r="O668" s="11">
        <v>2</v>
      </c>
      <c r="P668" s="11">
        <v>5</v>
      </c>
      <c r="Q668" s="11">
        <v>5</v>
      </c>
      <c r="R668" s="11">
        <v>0</v>
      </c>
      <c r="S668" s="11">
        <v>9</v>
      </c>
      <c r="T668" s="11">
        <v>2</v>
      </c>
      <c r="U668" s="11" t="s">
        <v>424</v>
      </c>
      <c r="W668" s="6" t="str">
        <f>IF(X668="","",IF(X668=รายชื่อชมรม!$B$43,รายชื่อชมรม!$A$43,IF(X668=รายชื่อชมรม!$B$44,รายชื่อชมรม!$A$44,IF(X668=รายชื่อชมรม!$B$45,รายชื่อชมรม!$A$45,IF(X668=รายชื่อชมรม!$B$46,รายชื่อชมรม!$A$46,IF(X668=รายชื่อชมรม!$B$47,รายชื่อชมรม!$A$47,IF(X668=รายชื่อชมรม!$B$48,รายชื่อชมรม!$A$48,IF(X668=รายชื่อชมรม!$B$49,รายชื่อชมรม!$A$49,IF(X668=รายชื่อชมรม!$B$50,รายชื่อชมรม!$A$50,IF(X668=รายชื่อชมรม!$B$51,รายชื่อชมรม!$A$51,IF(X668=รายชื่อชมรม!$B$52,รายชื่อชมรม!$A$52,"-")))))))))))</f>
        <v>ช68504</v>
      </c>
      <c r="X668" s="6" t="s">
        <v>2314</v>
      </c>
      <c r="Y668" s="6" t="str">
        <f>IF(W668=0,"",IF(W668="-","",IF(W668="","",VLOOKUP(W668,รายชื่อชมรม!$A$3:$F$83,3,FALSE))))</f>
        <v>นายชัยวัฒน์  กตัญญตาพงษ์</v>
      </c>
      <c r="Z668" s="6" t="str">
        <f>IF(Y668=$Z$4,MAX(Z$1:$Z667)+1,"")</f>
        <v/>
      </c>
      <c r="AA668" s="6" t="str">
        <f>IF($Y668=AA$4,MAX(AA$1:AA667)+1,"")</f>
        <v/>
      </c>
      <c r="AB668" s="6" t="str">
        <f>IF($Y668=AB$4,MAX(AB$1:AB667)+1,"")</f>
        <v/>
      </c>
      <c r="AC668" s="6" t="str">
        <f>IF($Y668=AC$4,MAX(AC$1:AC667)+1,"")</f>
        <v/>
      </c>
      <c r="AD668" s="6" t="str">
        <f>IF($Y668=AD$4,MAX(AD$1:AD667)+1,"")</f>
        <v/>
      </c>
      <c r="AE668" s="6" t="str">
        <f>IF($Y668=AE$4,MAX(AE$1:AE667)+1,"")</f>
        <v/>
      </c>
      <c r="AF668" s="6" t="str">
        <f>IF($Y668=AF$4,MAX(AF$1:AF667)+1,"")</f>
        <v/>
      </c>
      <c r="AG668" s="6" t="str">
        <f>IF($Y668=AG$4,MAX(AG$1:AG667)+1,"")</f>
        <v/>
      </c>
      <c r="AH668" s="6" t="str">
        <f>IF($Y668=AH$4,MAX(AH$1:AH667)+1,"")</f>
        <v/>
      </c>
      <c r="AI668" s="5">
        <f t="shared" si="154"/>
        <v>0</v>
      </c>
      <c r="AK668" s="6" t="str">
        <f>IF($W668=AK$4,MAX(AK$1:AK667)+1,"")</f>
        <v/>
      </c>
      <c r="AL668" s="6" t="str">
        <f>IF($W668=AL$4,MAX(AL$1:AL667)+1,"")</f>
        <v/>
      </c>
      <c r="AM668" s="6" t="str">
        <f>IF($W668=AM$4,MAX(AM$1:AM667)+1,"")</f>
        <v/>
      </c>
      <c r="AN668" s="6" t="str">
        <f>IF($W668=AN$4,MAX(AN$1:AN667)+1,"")</f>
        <v/>
      </c>
      <c r="AO668" s="6" t="str">
        <f>IF($W668=AO$4,MAX(AO$1:AO667)+1,"")</f>
        <v/>
      </c>
      <c r="AP668" s="6" t="str">
        <f>IF($W668=AP$4,MAX(AP$1:AP667)+1,"")</f>
        <v/>
      </c>
      <c r="AQ668" s="6" t="str">
        <f>IF($W668=AQ$4,MAX(AQ$1:AQ667)+1,"")</f>
        <v/>
      </c>
      <c r="AR668" s="6" t="str">
        <f>IF($W668=AR$4,MAX(AR$1:AR667)+1,"")</f>
        <v/>
      </c>
      <c r="AS668" s="6" t="str">
        <f>IF($W668=AS$4,MAX(AS$1:AS667)+1,"")</f>
        <v/>
      </c>
      <c r="AT668" s="6" t="str">
        <f>IF($W668=AT$4,MAX(AT$1:AT667)+1,"")</f>
        <v/>
      </c>
      <c r="AU668" s="6" t="str">
        <f>IF($W668=AU$4,MAX(AU$1:AU667)+1,"")</f>
        <v/>
      </c>
      <c r="AV668" s="6" t="str">
        <f>IF($W668=AV$4,MAX(AV$1:AV667)+1,"")</f>
        <v/>
      </c>
      <c r="AW668" s="6" t="str">
        <f>IF($W668=AW$4,MAX(AW$1:AW667)+1,"")</f>
        <v/>
      </c>
      <c r="AX668" s="6" t="str">
        <f>IF($W668=AX$4,MAX(AX$1:AX667)+1,"")</f>
        <v/>
      </c>
      <c r="AY668" s="6" t="str">
        <f>IF($W668=AY$4,MAX(AY$1:AY667)+1,"")</f>
        <v/>
      </c>
      <c r="AZ668" s="6" t="str">
        <f>IF($W668=AZ$4,MAX(AZ$1:AZ667)+1,"")</f>
        <v/>
      </c>
      <c r="BA668" s="6" t="str">
        <f>IF($W668=BA$4,MAX(BA$1:BA667)+1,"")</f>
        <v/>
      </c>
      <c r="BB668" s="6" t="str">
        <f>IF($W668=BB$4,MAX(BB$1:BB667)+1,"")</f>
        <v/>
      </c>
      <c r="BC668" s="6" t="str">
        <f>IF($W668=BC$4,MAX(BC$1:BC667)+1,"")</f>
        <v/>
      </c>
      <c r="BD668" s="6" t="str">
        <f>IF($W668=BD$4,MAX(BD$1:BD667)+1,"")</f>
        <v/>
      </c>
      <c r="BE668" s="6" t="str">
        <f>IF($W668=BE$4,MAX(BE$1:BE667)+1,"")</f>
        <v/>
      </c>
      <c r="BF668" s="6" t="str">
        <f>IF($W668=BF$4,MAX(BF$1:BF667)+1,"")</f>
        <v/>
      </c>
      <c r="BG668" s="6" t="str">
        <f>IF($W668=BG$4,MAX(BG$1:BG667)+1,"")</f>
        <v/>
      </c>
      <c r="BH668" s="6" t="str">
        <f>IF($W668=BH$4,MAX(BH$1:BH667)+1,"")</f>
        <v/>
      </c>
      <c r="BI668" s="6" t="str">
        <f>IF($W668=BI$4,MAX(BI$1:BI667)+1,"")</f>
        <v/>
      </c>
      <c r="BJ668" s="6" t="str">
        <f>IF($W668=BJ$4,MAX(BJ$1:BJ667)+1,"")</f>
        <v/>
      </c>
      <c r="BK668" s="6" t="str">
        <f>IF($W668=BK$4,MAX(BK$1:BK667)+1,"")</f>
        <v/>
      </c>
      <c r="BL668" s="6" t="str">
        <f>IF($W668=BL$4,MAX(BL$1:BL667)+1,"")</f>
        <v/>
      </c>
      <c r="BM668" s="6" t="str">
        <f>IF($W668=BM$4,MAX(BM$1:BM667)+1,"")</f>
        <v/>
      </c>
      <c r="BN668" s="6" t="str">
        <f>IF($W668=BN$4,MAX(BN$1:BN667)+1,"")</f>
        <v/>
      </c>
      <c r="BO668" s="6" t="str">
        <f>IF($W668=BO$4,MAX(BO$1:BO667)+1,"")</f>
        <v/>
      </c>
      <c r="BP668" s="6" t="str">
        <f>IF($W668=BP$4,MAX(BP$1:BP667)+1,"")</f>
        <v/>
      </c>
      <c r="BQ668" s="6" t="str">
        <f>IF($W668=BQ$4,MAX(BQ$1:BQ667)+1,"")</f>
        <v/>
      </c>
      <c r="BR668" s="6" t="str">
        <f>IF($W668=BR$4,MAX(BR$1:BR667)+1,"")</f>
        <v/>
      </c>
      <c r="BS668" s="6" t="str">
        <f>IF($W668=BS$4,MAX(BS$1:BS667)+1,"")</f>
        <v/>
      </c>
      <c r="BT668" s="6" t="str">
        <f>IF($W668=BT$4,MAX(BT$1:BT667)+1,"")</f>
        <v/>
      </c>
      <c r="BU668" s="6" t="str">
        <f>IF($W668=BU$4,MAX(BU$1:BU667)+1,"")</f>
        <v/>
      </c>
      <c r="BV668" s="6" t="str">
        <f>IF($W668=BV$4,MAX(BV$1:BV667)+1,"")</f>
        <v/>
      </c>
      <c r="BW668" s="6" t="str">
        <f>IF($W668=BW$4,MAX(BW$1:BW667)+1,"")</f>
        <v/>
      </c>
      <c r="BX668" s="6" t="str">
        <f>IF($W668=BX$4,MAX(BX$1:BX667)+1,"")</f>
        <v/>
      </c>
      <c r="BY668" s="6" t="str">
        <f>IF($W668=BY$4,MAX(BY$1:BY667)+1,"")</f>
        <v/>
      </c>
      <c r="BZ668" s="6" t="str">
        <f>IF($W668=BZ$4,MAX(BZ$1:BZ667)+1,"")</f>
        <v/>
      </c>
      <c r="CA668" s="6" t="str">
        <f>IF($W668=CA$4,MAX(CA$1:CA667)+1,"")</f>
        <v/>
      </c>
      <c r="CB668" s="6" t="str">
        <f>IF($W668=CB$4,MAX(CB$1:CB667)+1,"")</f>
        <v/>
      </c>
      <c r="CC668" s="6">
        <f>IF($W668=CC$4,MAX(CC$1:CC667)+1,"")</f>
        <v>9</v>
      </c>
      <c r="CD668" s="6" t="str">
        <f>IF($W668=CD$4,MAX(CD$1:CD667)+1,"")</f>
        <v/>
      </c>
      <c r="CE668" s="6" t="str">
        <f>IF($W668=CE$4,MAX(CE$1:CE667)+1,"")</f>
        <v/>
      </c>
      <c r="CF668" s="6" t="str">
        <f>IF($W668=CF$4,MAX(CF$1:CF667)+1,"")</f>
        <v/>
      </c>
      <c r="CG668" s="6" t="str">
        <f>IF($W668=CG$4,MAX(CG$1:CG667)+1,"")</f>
        <v/>
      </c>
      <c r="CH668" s="6" t="str">
        <f>IF($W668=CH$4,MAX(CH$1:CH667)+1,"")</f>
        <v/>
      </c>
      <c r="CI668" s="6" t="str">
        <f>IF($W668=CI$4,MAX(CI$1:CI667)+1,"")</f>
        <v/>
      </c>
      <c r="CJ668" s="6" t="str">
        <f>IF($W668=CJ$4,MAX(CJ$1:CJ667)+1,"")</f>
        <v/>
      </c>
      <c r="CK668" s="6" t="str">
        <f>IF($W668=CK$4,MAX(CK$1:CK667)+1,"")</f>
        <v/>
      </c>
      <c r="CL668" s="6" t="str">
        <f>IF($W668=CL$4,MAX(CL$1:CL667)+1,"")</f>
        <v/>
      </c>
      <c r="CM668" s="6" t="str">
        <f>IF($W668=CM$4,MAX(CM$1:CM667)+1,"")</f>
        <v/>
      </c>
      <c r="CN668" s="6" t="str">
        <f>IF($W668=CN$4,MAX(CN$1:CN667)+1,"")</f>
        <v/>
      </c>
      <c r="CO668" s="6" t="str">
        <f>IF($W668=CO$4,MAX(CO$1:CO667)+1,"")</f>
        <v/>
      </c>
      <c r="CP668" s="6" t="str">
        <f>IF($W668=CP$4,MAX(CP$1:CP667)+1,"")</f>
        <v/>
      </c>
      <c r="CQ668" s="6" t="str">
        <f>IF($W668=CQ$4,MAX(CQ$1:CQ667)+1,"")</f>
        <v/>
      </c>
      <c r="CR668" s="6" t="str">
        <f>IF($W668=CR$4,MAX(CR$1:CR667)+1,"")</f>
        <v/>
      </c>
      <c r="CS668" s="6" t="str">
        <f>IF($W668=CS$4,MAX(CS$1:CS667)+1,"")</f>
        <v/>
      </c>
      <c r="CT668" s="5">
        <f t="shared" si="155"/>
        <v>9</v>
      </c>
      <c r="CU668" s="6" t="str">
        <f t="shared" si="156"/>
        <v>1749901255092</v>
      </c>
      <c r="CV668" s="5" t="str">
        <f t="shared" si="157"/>
        <v>นางสาว</v>
      </c>
      <c r="CW668" s="5" t="str" cm="1">
        <f t="array" ref="CW668">RIGHT(F668,MIN(LEN(SUBSTITUTE(F668,รายชื่อนักเรียนแยกห้อง!$AD$5:$AD$8,""))))</f>
        <v>กัลยารวิศ</v>
      </c>
      <c r="CX668" s="6" t="str">
        <f t="shared" si="158"/>
        <v/>
      </c>
      <c r="CY668" s="6">
        <f t="shared" si="159"/>
        <v>0</v>
      </c>
      <c r="CZ668" s="5" t="str">
        <f t="shared" si="160"/>
        <v>มัธยมศึกษาปีที่ 5/3-</v>
      </c>
      <c r="DA668" s="5" t="str">
        <f t="shared" si="161"/>
        <v>มัธยมศึกษาปีที่ 5/3-0</v>
      </c>
      <c r="DB668" s="6" t="s">
        <v>2939</v>
      </c>
      <c r="DC668" s="6" t="str">
        <f>IF(DB668="วิทย์-คณิต (เตรียมวิศวะ)",MAX($DC$1:DC667)+1,"")</f>
        <v/>
      </c>
      <c r="DD668" s="6" t="str">
        <f>IF(DB668="วิทย์-คณิต (วิทยาศาสตร์สุขภาพ)",MAX($DD$1:DD667)+1,"")</f>
        <v/>
      </c>
      <c r="DE668" s="6">
        <f>IF(DB668="ศิลป์การจัดการธุรกิจการค้าสมัยใหม่",MAX($DE$1:DE667)+1,"")</f>
        <v>87</v>
      </c>
      <c r="DF668" s="6" t="str">
        <f>IF(DB668="ศิลป์ภาษาจีนเพื่อธุรกิจ 4.0",MAX($DF$1:DF667)+1,"")</f>
        <v/>
      </c>
      <c r="DG668" s="6" t="str">
        <f>IF(DB668="ศิลป์ภาษาอังกฤษเพื่อการสื่อสารธุรกิจ",MAX($DG$1:DG667)+1,"")</f>
        <v/>
      </c>
      <c r="DH668" s="6" t="str">
        <f>IF(DB668="นวัตกรรมการจัดการเกษตร",MAX($DH$1:DH667)+1,"")</f>
        <v/>
      </c>
      <c r="DI668" s="5">
        <f t="shared" si="162"/>
        <v>87</v>
      </c>
      <c r="DJ668" s="5" t="str">
        <f t="shared" si="163"/>
        <v>มัธยมศึกษาปีที่ 5/3-23</v>
      </c>
      <c r="DK668" s="5" t="str">
        <f t="shared" si="164"/>
        <v>ศิลป์การจัดการธุรกิจการค้าสมัยใหม่-87</v>
      </c>
      <c r="DL668" s="5" t="str">
        <f t="shared" si="165"/>
        <v>มัธยมศึกษาปีที่ 5</v>
      </c>
    </row>
    <row r="669" spans="1:116">
      <c r="A669" s="5" t="str">
        <f t="shared" si="151"/>
        <v>มัธยมศึกษาปีที่ 5/3-24</v>
      </c>
      <c r="B669" s="5" t="str">
        <f t="shared" si="152"/>
        <v>ช68503-7</v>
      </c>
      <c r="C669" s="5" t="str">
        <f t="shared" si="153"/>
        <v>นวัตกรรมการจัดการเกษตร-19</v>
      </c>
      <c r="D669" s="8">
        <v>24</v>
      </c>
      <c r="E669" s="9" t="s">
        <v>404</v>
      </c>
      <c r="F669" s="3" t="s">
        <v>405</v>
      </c>
      <c r="G669" s="3" t="s">
        <v>406</v>
      </c>
      <c r="H669" s="11">
        <v>1</v>
      </c>
      <c r="I669" s="11">
        <v>7</v>
      </c>
      <c r="J669" s="11">
        <v>0</v>
      </c>
      <c r="K669" s="11">
        <v>9</v>
      </c>
      <c r="L669" s="11">
        <v>7</v>
      </c>
      <c r="M669" s="11">
        <v>0</v>
      </c>
      <c r="N669" s="11">
        <v>0</v>
      </c>
      <c r="O669" s="11">
        <v>3</v>
      </c>
      <c r="P669" s="11">
        <v>9</v>
      </c>
      <c r="Q669" s="11">
        <v>2</v>
      </c>
      <c r="R669" s="11">
        <v>4</v>
      </c>
      <c r="S669" s="11">
        <v>3</v>
      </c>
      <c r="T669" s="11">
        <v>2</v>
      </c>
      <c r="U669" s="11" t="s">
        <v>424</v>
      </c>
      <c r="W669" s="6" t="str">
        <f>IF(X669="","",IF(X669=รายชื่อชมรม!$B$43,รายชื่อชมรม!$A$43,IF(X669=รายชื่อชมรม!$B$44,รายชื่อชมรม!$A$44,IF(X669=รายชื่อชมรม!$B$45,รายชื่อชมรม!$A$45,IF(X669=รายชื่อชมรม!$B$46,รายชื่อชมรม!$A$46,IF(X669=รายชื่อชมรม!$B$47,รายชื่อชมรม!$A$47,IF(X669=รายชื่อชมรม!$B$48,รายชื่อชมรม!$A$48,IF(X669=รายชื่อชมรม!$B$49,รายชื่อชมรม!$A$49,IF(X669=รายชื่อชมรม!$B$50,รายชื่อชมรม!$A$50,IF(X669=รายชื่อชมรม!$B$51,รายชื่อชมรม!$A$51,IF(X669=รายชื่อชมรม!$B$52,รายชื่อชมรม!$A$52,"-")))))))))))</f>
        <v>ช68503</v>
      </c>
      <c r="X669" s="6" t="s">
        <v>2315</v>
      </c>
      <c r="Y669" s="6" t="str">
        <f>IF(W669=0,"",IF(W669="-","",IF(W669="","",VLOOKUP(W669,รายชื่อชมรม!$A$3:$F$83,3,FALSE))))</f>
        <v>นายวสันต์  แสงรัตนกูล</v>
      </c>
      <c r="Z669" s="6" t="str">
        <f>IF(Y669=$Z$4,MAX(Z$1:$Z668)+1,"")</f>
        <v/>
      </c>
      <c r="AA669" s="6" t="str">
        <f>IF($Y669=AA$4,MAX(AA$1:AA668)+1,"")</f>
        <v/>
      </c>
      <c r="AB669" s="6" t="str">
        <f>IF($Y669=AB$4,MAX(AB$1:AB668)+1,"")</f>
        <v/>
      </c>
      <c r="AC669" s="6" t="str">
        <f>IF($Y669=AC$4,MAX(AC$1:AC668)+1,"")</f>
        <v/>
      </c>
      <c r="AD669" s="6" t="str">
        <f>IF($Y669=AD$4,MAX(AD$1:AD668)+1,"")</f>
        <v/>
      </c>
      <c r="AE669" s="6" t="str">
        <f>IF($Y669=AE$4,MAX(AE$1:AE668)+1,"")</f>
        <v/>
      </c>
      <c r="AF669" s="6" t="str">
        <f>IF($Y669=AF$4,MAX(AF$1:AF668)+1,"")</f>
        <v/>
      </c>
      <c r="AG669" s="6" t="str">
        <f>IF($Y669=AG$4,MAX(AG$1:AG668)+1,"")</f>
        <v/>
      </c>
      <c r="AH669" s="6" t="str">
        <f>IF($Y669=AH$4,MAX(AH$1:AH668)+1,"")</f>
        <v/>
      </c>
      <c r="AI669" s="5">
        <f t="shared" si="154"/>
        <v>0</v>
      </c>
      <c r="AK669" s="6" t="str">
        <f>IF($W669=AK$4,MAX(AK$1:AK668)+1,"")</f>
        <v/>
      </c>
      <c r="AL669" s="6" t="str">
        <f>IF($W669=AL$4,MAX(AL$1:AL668)+1,"")</f>
        <v/>
      </c>
      <c r="AM669" s="6" t="str">
        <f>IF($W669=AM$4,MAX(AM$1:AM668)+1,"")</f>
        <v/>
      </c>
      <c r="AN669" s="6" t="str">
        <f>IF($W669=AN$4,MAX(AN$1:AN668)+1,"")</f>
        <v/>
      </c>
      <c r="AO669" s="6" t="str">
        <f>IF($W669=AO$4,MAX(AO$1:AO668)+1,"")</f>
        <v/>
      </c>
      <c r="AP669" s="6" t="str">
        <f>IF($W669=AP$4,MAX(AP$1:AP668)+1,"")</f>
        <v/>
      </c>
      <c r="AQ669" s="6" t="str">
        <f>IF($W669=AQ$4,MAX(AQ$1:AQ668)+1,"")</f>
        <v/>
      </c>
      <c r="AR669" s="6" t="str">
        <f>IF($W669=AR$4,MAX(AR$1:AR668)+1,"")</f>
        <v/>
      </c>
      <c r="AS669" s="6" t="str">
        <f>IF($W669=AS$4,MAX(AS$1:AS668)+1,"")</f>
        <v/>
      </c>
      <c r="AT669" s="6" t="str">
        <f>IF($W669=AT$4,MAX(AT$1:AT668)+1,"")</f>
        <v/>
      </c>
      <c r="AU669" s="6" t="str">
        <f>IF($W669=AU$4,MAX(AU$1:AU668)+1,"")</f>
        <v/>
      </c>
      <c r="AV669" s="6" t="str">
        <f>IF($W669=AV$4,MAX(AV$1:AV668)+1,"")</f>
        <v/>
      </c>
      <c r="AW669" s="6" t="str">
        <f>IF($W669=AW$4,MAX(AW$1:AW668)+1,"")</f>
        <v/>
      </c>
      <c r="AX669" s="6" t="str">
        <f>IF($W669=AX$4,MAX(AX$1:AX668)+1,"")</f>
        <v/>
      </c>
      <c r="AY669" s="6" t="str">
        <f>IF($W669=AY$4,MAX(AY$1:AY668)+1,"")</f>
        <v/>
      </c>
      <c r="AZ669" s="6" t="str">
        <f>IF($W669=AZ$4,MAX(AZ$1:AZ668)+1,"")</f>
        <v/>
      </c>
      <c r="BA669" s="6" t="str">
        <f>IF($W669=BA$4,MAX(BA$1:BA668)+1,"")</f>
        <v/>
      </c>
      <c r="BB669" s="6" t="str">
        <f>IF($W669=BB$4,MAX(BB$1:BB668)+1,"")</f>
        <v/>
      </c>
      <c r="BC669" s="6" t="str">
        <f>IF($W669=BC$4,MAX(BC$1:BC668)+1,"")</f>
        <v/>
      </c>
      <c r="BD669" s="6" t="str">
        <f>IF($W669=BD$4,MAX(BD$1:BD668)+1,"")</f>
        <v/>
      </c>
      <c r="BE669" s="6" t="str">
        <f>IF($W669=BE$4,MAX(BE$1:BE668)+1,"")</f>
        <v/>
      </c>
      <c r="BF669" s="6" t="str">
        <f>IF($W669=BF$4,MAX(BF$1:BF668)+1,"")</f>
        <v/>
      </c>
      <c r="BG669" s="6" t="str">
        <f>IF($W669=BG$4,MAX(BG$1:BG668)+1,"")</f>
        <v/>
      </c>
      <c r="BH669" s="6" t="str">
        <f>IF($W669=BH$4,MAX(BH$1:BH668)+1,"")</f>
        <v/>
      </c>
      <c r="BI669" s="6" t="str">
        <f>IF($W669=BI$4,MAX(BI$1:BI668)+1,"")</f>
        <v/>
      </c>
      <c r="BJ669" s="6" t="str">
        <f>IF($W669=BJ$4,MAX(BJ$1:BJ668)+1,"")</f>
        <v/>
      </c>
      <c r="BK669" s="6" t="str">
        <f>IF($W669=BK$4,MAX(BK$1:BK668)+1,"")</f>
        <v/>
      </c>
      <c r="BL669" s="6" t="str">
        <f>IF($W669=BL$4,MAX(BL$1:BL668)+1,"")</f>
        <v/>
      </c>
      <c r="BM669" s="6" t="str">
        <f>IF($W669=BM$4,MAX(BM$1:BM668)+1,"")</f>
        <v/>
      </c>
      <c r="BN669" s="6" t="str">
        <f>IF($W669=BN$4,MAX(BN$1:BN668)+1,"")</f>
        <v/>
      </c>
      <c r="BO669" s="6" t="str">
        <f>IF($W669=BO$4,MAX(BO$1:BO668)+1,"")</f>
        <v/>
      </c>
      <c r="BP669" s="6" t="str">
        <f>IF($W669=BP$4,MAX(BP$1:BP668)+1,"")</f>
        <v/>
      </c>
      <c r="BQ669" s="6" t="str">
        <f>IF($W669=BQ$4,MAX(BQ$1:BQ668)+1,"")</f>
        <v/>
      </c>
      <c r="BR669" s="6" t="str">
        <f>IF($W669=BR$4,MAX(BR$1:BR668)+1,"")</f>
        <v/>
      </c>
      <c r="BS669" s="6" t="str">
        <f>IF($W669=BS$4,MAX(BS$1:BS668)+1,"")</f>
        <v/>
      </c>
      <c r="BT669" s="6" t="str">
        <f>IF($W669=BT$4,MAX(BT$1:BT668)+1,"")</f>
        <v/>
      </c>
      <c r="BU669" s="6" t="str">
        <f>IF($W669=BU$4,MAX(BU$1:BU668)+1,"")</f>
        <v/>
      </c>
      <c r="BV669" s="6" t="str">
        <f>IF($W669=BV$4,MAX(BV$1:BV668)+1,"")</f>
        <v/>
      </c>
      <c r="BW669" s="6" t="str">
        <f>IF($W669=BW$4,MAX(BW$1:BW668)+1,"")</f>
        <v/>
      </c>
      <c r="BX669" s="6" t="str">
        <f>IF($W669=BX$4,MAX(BX$1:BX668)+1,"")</f>
        <v/>
      </c>
      <c r="BY669" s="6" t="str">
        <f>IF($W669=BY$4,MAX(BY$1:BY668)+1,"")</f>
        <v/>
      </c>
      <c r="BZ669" s="6" t="str">
        <f>IF($W669=BZ$4,MAX(BZ$1:BZ668)+1,"")</f>
        <v/>
      </c>
      <c r="CA669" s="6" t="str">
        <f>IF($W669=CA$4,MAX(CA$1:CA668)+1,"")</f>
        <v/>
      </c>
      <c r="CB669" s="6">
        <f>IF($W669=CB$4,MAX(CB$1:CB668)+1,"")</f>
        <v>7</v>
      </c>
      <c r="CC669" s="6" t="str">
        <f>IF($W669=CC$4,MAX(CC$1:CC668)+1,"")</f>
        <v/>
      </c>
      <c r="CD669" s="6" t="str">
        <f>IF($W669=CD$4,MAX(CD$1:CD668)+1,"")</f>
        <v/>
      </c>
      <c r="CE669" s="6" t="str">
        <f>IF($W669=CE$4,MAX(CE$1:CE668)+1,"")</f>
        <v/>
      </c>
      <c r="CF669" s="6" t="str">
        <f>IF($W669=CF$4,MAX(CF$1:CF668)+1,"")</f>
        <v/>
      </c>
      <c r="CG669" s="6" t="str">
        <f>IF($W669=CG$4,MAX(CG$1:CG668)+1,"")</f>
        <v/>
      </c>
      <c r="CH669" s="6" t="str">
        <f>IF($W669=CH$4,MAX(CH$1:CH668)+1,"")</f>
        <v/>
      </c>
      <c r="CI669" s="6" t="str">
        <f>IF($W669=CI$4,MAX(CI$1:CI668)+1,"")</f>
        <v/>
      </c>
      <c r="CJ669" s="6" t="str">
        <f>IF($W669=CJ$4,MAX(CJ$1:CJ668)+1,"")</f>
        <v/>
      </c>
      <c r="CK669" s="6" t="str">
        <f>IF($W669=CK$4,MAX(CK$1:CK668)+1,"")</f>
        <v/>
      </c>
      <c r="CL669" s="6" t="str">
        <f>IF($W669=CL$4,MAX(CL$1:CL668)+1,"")</f>
        <v/>
      </c>
      <c r="CM669" s="6" t="str">
        <f>IF($W669=CM$4,MAX(CM$1:CM668)+1,"")</f>
        <v/>
      </c>
      <c r="CN669" s="6" t="str">
        <f>IF($W669=CN$4,MAX(CN$1:CN668)+1,"")</f>
        <v/>
      </c>
      <c r="CO669" s="6" t="str">
        <f>IF($W669=CO$4,MAX(CO$1:CO668)+1,"")</f>
        <v/>
      </c>
      <c r="CP669" s="6" t="str">
        <f>IF($W669=CP$4,MAX(CP$1:CP668)+1,"")</f>
        <v/>
      </c>
      <c r="CQ669" s="6" t="str">
        <f>IF($W669=CQ$4,MAX(CQ$1:CQ668)+1,"")</f>
        <v/>
      </c>
      <c r="CR669" s="6" t="str">
        <f>IF($W669=CR$4,MAX(CR$1:CR668)+1,"")</f>
        <v/>
      </c>
      <c r="CS669" s="6" t="str">
        <f>IF($W669=CS$4,MAX(CS$1:CS668)+1,"")</f>
        <v/>
      </c>
      <c r="CT669" s="5">
        <f t="shared" si="155"/>
        <v>7</v>
      </c>
      <c r="CU669" s="6" t="str">
        <f t="shared" si="156"/>
        <v>1709700392432</v>
      </c>
      <c r="CV669" s="5" t="str">
        <f t="shared" si="157"/>
        <v>นางสาว</v>
      </c>
      <c r="CW669" s="5" t="str" cm="1">
        <f t="array" ref="CW669">RIGHT(F669,MIN(LEN(SUBSTITUTE(F669,รายชื่อนักเรียนแยกห้อง!$AD$5:$AD$8,""))))</f>
        <v>จันทิมา</v>
      </c>
      <c r="CX669" s="6" t="str">
        <f t="shared" si="158"/>
        <v/>
      </c>
      <c r="CY669" s="6">
        <f t="shared" si="159"/>
        <v>0</v>
      </c>
      <c r="CZ669" s="5" t="str">
        <f t="shared" si="160"/>
        <v>มัธยมศึกษาปีที่ 5/3-</v>
      </c>
      <c r="DA669" s="5" t="str">
        <f t="shared" si="161"/>
        <v>มัธยมศึกษาปีที่ 5/3-0</v>
      </c>
      <c r="DB669" s="6" t="s">
        <v>2937</v>
      </c>
      <c r="DC669" s="6" t="str">
        <f>IF(DB669="วิทย์-คณิต (เตรียมวิศวะ)",MAX($DC$1:DC668)+1,"")</f>
        <v/>
      </c>
      <c r="DD669" s="6" t="str">
        <f>IF(DB669="วิทย์-คณิต (วิทยาศาสตร์สุขภาพ)",MAX($DD$1:DD668)+1,"")</f>
        <v/>
      </c>
      <c r="DE669" s="6" t="str">
        <f>IF(DB669="ศิลป์การจัดการธุรกิจการค้าสมัยใหม่",MAX($DE$1:DE668)+1,"")</f>
        <v/>
      </c>
      <c r="DF669" s="6" t="str">
        <f>IF(DB669="ศิลป์ภาษาจีนเพื่อธุรกิจ 4.0",MAX($DF$1:DF668)+1,"")</f>
        <v/>
      </c>
      <c r="DG669" s="6" t="str">
        <f>IF(DB669="ศิลป์ภาษาอังกฤษเพื่อการสื่อสารธุรกิจ",MAX($DG$1:DG668)+1,"")</f>
        <v/>
      </c>
      <c r="DH669" s="6">
        <f>IF(DB669="นวัตกรรมการจัดการเกษตร",MAX($DH$1:DH668)+1,"")</f>
        <v>19</v>
      </c>
      <c r="DI669" s="5">
        <f t="shared" si="162"/>
        <v>19</v>
      </c>
      <c r="DJ669" s="5" t="str">
        <f t="shared" si="163"/>
        <v>มัธยมศึกษาปีที่ 5/3-24</v>
      </c>
      <c r="DK669" s="5" t="str">
        <f t="shared" si="164"/>
        <v>นวัตกรรมการจัดการเกษตร-19</v>
      </c>
      <c r="DL669" s="5" t="str">
        <f t="shared" si="165"/>
        <v>มัธยมศึกษาปีที่ 5</v>
      </c>
    </row>
    <row r="670" spans="1:116">
      <c r="A670" s="5" t="str">
        <f t="shared" si="151"/>
        <v>มัธยมศึกษาปีที่ 5/3-25</v>
      </c>
      <c r="B670" s="5" t="str">
        <f t="shared" si="152"/>
        <v>ช68505-5</v>
      </c>
      <c r="C670" s="5" t="str">
        <f t="shared" si="153"/>
        <v>นวัตกรรมการจัดการเกษตร-20</v>
      </c>
      <c r="D670" s="8">
        <v>25</v>
      </c>
      <c r="E670" s="9" t="s">
        <v>407</v>
      </c>
      <c r="F670" s="3" t="s">
        <v>198</v>
      </c>
      <c r="G670" s="3" t="s">
        <v>408</v>
      </c>
      <c r="H670" s="11">
        <v>1</v>
      </c>
      <c r="I670" s="11">
        <v>8</v>
      </c>
      <c r="J670" s="11">
        <v>3</v>
      </c>
      <c r="K670" s="11">
        <v>9</v>
      </c>
      <c r="L670" s="11">
        <v>9</v>
      </c>
      <c r="M670" s="11">
        <v>0</v>
      </c>
      <c r="N670" s="11">
        <v>2</v>
      </c>
      <c r="O670" s="11">
        <v>0</v>
      </c>
      <c r="P670" s="11">
        <v>0</v>
      </c>
      <c r="Q670" s="11">
        <v>2</v>
      </c>
      <c r="R670" s="11">
        <v>5</v>
      </c>
      <c r="S670" s="11">
        <v>0</v>
      </c>
      <c r="T670" s="11">
        <v>2</v>
      </c>
      <c r="U670" s="11" t="s">
        <v>424</v>
      </c>
      <c r="W670" s="6" t="str">
        <f>IF(X670="","",IF(X670=รายชื่อชมรม!$B$43,รายชื่อชมรม!$A$43,IF(X670=รายชื่อชมรม!$B$44,รายชื่อชมรม!$A$44,IF(X670=รายชื่อชมรม!$B$45,รายชื่อชมรม!$A$45,IF(X670=รายชื่อชมรม!$B$46,รายชื่อชมรม!$A$46,IF(X670=รายชื่อชมรม!$B$47,รายชื่อชมรม!$A$47,IF(X670=รายชื่อชมรม!$B$48,รายชื่อชมรม!$A$48,IF(X670=รายชื่อชมรม!$B$49,รายชื่อชมรม!$A$49,IF(X670=รายชื่อชมรม!$B$50,รายชื่อชมรม!$A$50,IF(X670=รายชื่อชมรม!$B$51,รายชื่อชมรม!$A$51,IF(X670=รายชื่อชมรม!$B$52,รายชื่อชมรม!$A$52,"-")))))))))))</f>
        <v>ช68505</v>
      </c>
      <c r="X670" s="6" t="s">
        <v>2305</v>
      </c>
      <c r="Y670" s="6" t="str">
        <f>IF(W670=0,"",IF(W670="-","",IF(W670="","",VLOOKUP(W670,รายชื่อชมรม!$A$3:$F$83,3,FALSE))))</f>
        <v>นางโสจาริน  อินทรเรือง</v>
      </c>
      <c r="Z670" s="6" t="str">
        <f>IF(Y670=$Z$4,MAX(Z$1:$Z669)+1,"")</f>
        <v/>
      </c>
      <c r="AA670" s="6" t="str">
        <f>IF($Y670=AA$4,MAX(AA$1:AA669)+1,"")</f>
        <v/>
      </c>
      <c r="AB670" s="6" t="str">
        <f>IF($Y670=AB$4,MAX(AB$1:AB669)+1,"")</f>
        <v/>
      </c>
      <c r="AC670" s="6" t="str">
        <f>IF($Y670=AC$4,MAX(AC$1:AC669)+1,"")</f>
        <v/>
      </c>
      <c r="AD670" s="6" t="str">
        <f>IF($Y670=AD$4,MAX(AD$1:AD669)+1,"")</f>
        <v/>
      </c>
      <c r="AE670" s="6" t="str">
        <f>IF($Y670=AE$4,MAX(AE$1:AE669)+1,"")</f>
        <v/>
      </c>
      <c r="AF670" s="6" t="str">
        <f>IF($Y670=AF$4,MAX(AF$1:AF669)+1,"")</f>
        <v/>
      </c>
      <c r="AG670" s="6" t="str">
        <f>IF($Y670=AG$4,MAX(AG$1:AG669)+1,"")</f>
        <v/>
      </c>
      <c r="AH670" s="6" t="str">
        <f>IF($Y670=AH$4,MAX(AH$1:AH669)+1,"")</f>
        <v/>
      </c>
      <c r="AI670" s="5">
        <f t="shared" si="154"/>
        <v>0</v>
      </c>
      <c r="AK670" s="6" t="str">
        <f>IF($W670=AK$4,MAX(AK$1:AK669)+1,"")</f>
        <v/>
      </c>
      <c r="AL670" s="6" t="str">
        <f>IF($W670=AL$4,MAX(AL$1:AL669)+1,"")</f>
        <v/>
      </c>
      <c r="AM670" s="6" t="str">
        <f>IF($W670=AM$4,MAX(AM$1:AM669)+1,"")</f>
        <v/>
      </c>
      <c r="AN670" s="6" t="str">
        <f>IF($W670=AN$4,MAX(AN$1:AN669)+1,"")</f>
        <v/>
      </c>
      <c r="AO670" s="6" t="str">
        <f>IF($W670=AO$4,MAX(AO$1:AO669)+1,"")</f>
        <v/>
      </c>
      <c r="AP670" s="6" t="str">
        <f>IF($W670=AP$4,MAX(AP$1:AP669)+1,"")</f>
        <v/>
      </c>
      <c r="AQ670" s="6" t="str">
        <f>IF($W670=AQ$4,MAX(AQ$1:AQ669)+1,"")</f>
        <v/>
      </c>
      <c r="AR670" s="6" t="str">
        <f>IF($W670=AR$4,MAX(AR$1:AR669)+1,"")</f>
        <v/>
      </c>
      <c r="AS670" s="6" t="str">
        <f>IF($W670=AS$4,MAX(AS$1:AS669)+1,"")</f>
        <v/>
      </c>
      <c r="AT670" s="6" t="str">
        <f>IF($W670=AT$4,MAX(AT$1:AT669)+1,"")</f>
        <v/>
      </c>
      <c r="AU670" s="6" t="str">
        <f>IF($W670=AU$4,MAX(AU$1:AU669)+1,"")</f>
        <v/>
      </c>
      <c r="AV670" s="6" t="str">
        <f>IF($W670=AV$4,MAX(AV$1:AV669)+1,"")</f>
        <v/>
      </c>
      <c r="AW670" s="6" t="str">
        <f>IF($W670=AW$4,MAX(AW$1:AW669)+1,"")</f>
        <v/>
      </c>
      <c r="AX670" s="6" t="str">
        <f>IF($W670=AX$4,MAX(AX$1:AX669)+1,"")</f>
        <v/>
      </c>
      <c r="AY670" s="6" t="str">
        <f>IF($W670=AY$4,MAX(AY$1:AY669)+1,"")</f>
        <v/>
      </c>
      <c r="AZ670" s="6" t="str">
        <f>IF($W670=AZ$4,MAX(AZ$1:AZ669)+1,"")</f>
        <v/>
      </c>
      <c r="BA670" s="6" t="str">
        <f>IF($W670=BA$4,MAX(BA$1:BA669)+1,"")</f>
        <v/>
      </c>
      <c r="BB670" s="6" t="str">
        <f>IF($W670=BB$4,MAX(BB$1:BB669)+1,"")</f>
        <v/>
      </c>
      <c r="BC670" s="6" t="str">
        <f>IF($W670=BC$4,MAX(BC$1:BC669)+1,"")</f>
        <v/>
      </c>
      <c r="BD670" s="6" t="str">
        <f>IF($W670=BD$4,MAX(BD$1:BD669)+1,"")</f>
        <v/>
      </c>
      <c r="BE670" s="6" t="str">
        <f>IF($W670=BE$4,MAX(BE$1:BE669)+1,"")</f>
        <v/>
      </c>
      <c r="BF670" s="6" t="str">
        <f>IF($W670=BF$4,MAX(BF$1:BF669)+1,"")</f>
        <v/>
      </c>
      <c r="BG670" s="6" t="str">
        <f>IF($W670=BG$4,MAX(BG$1:BG669)+1,"")</f>
        <v/>
      </c>
      <c r="BH670" s="6" t="str">
        <f>IF($W670=BH$4,MAX(BH$1:BH669)+1,"")</f>
        <v/>
      </c>
      <c r="BI670" s="6" t="str">
        <f>IF($W670=BI$4,MAX(BI$1:BI669)+1,"")</f>
        <v/>
      </c>
      <c r="BJ670" s="6" t="str">
        <f>IF($W670=BJ$4,MAX(BJ$1:BJ669)+1,"")</f>
        <v/>
      </c>
      <c r="BK670" s="6" t="str">
        <f>IF($W670=BK$4,MAX(BK$1:BK669)+1,"")</f>
        <v/>
      </c>
      <c r="BL670" s="6" t="str">
        <f>IF($W670=BL$4,MAX(BL$1:BL669)+1,"")</f>
        <v/>
      </c>
      <c r="BM670" s="6" t="str">
        <f>IF($W670=BM$4,MAX(BM$1:BM669)+1,"")</f>
        <v/>
      </c>
      <c r="BN670" s="6" t="str">
        <f>IF($W670=BN$4,MAX(BN$1:BN669)+1,"")</f>
        <v/>
      </c>
      <c r="BO670" s="6" t="str">
        <f>IF($W670=BO$4,MAX(BO$1:BO669)+1,"")</f>
        <v/>
      </c>
      <c r="BP670" s="6" t="str">
        <f>IF($W670=BP$4,MAX(BP$1:BP669)+1,"")</f>
        <v/>
      </c>
      <c r="BQ670" s="6" t="str">
        <f>IF($W670=BQ$4,MAX(BQ$1:BQ669)+1,"")</f>
        <v/>
      </c>
      <c r="BR670" s="6" t="str">
        <f>IF($W670=BR$4,MAX(BR$1:BR669)+1,"")</f>
        <v/>
      </c>
      <c r="BS670" s="6" t="str">
        <f>IF($W670=BS$4,MAX(BS$1:BS669)+1,"")</f>
        <v/>
      </c>
      <c r="BT670" s="6" t="str">
        <f>IF($W670=BT$4,MAX(BT$1:BT669)+1,"")</f>
        <v/>
      </c>
      <c r="BU670" s="6" t="str">
        <f>IF($W670=BU$4,MAX(BU$1:BU669)+1,"")</f>
        <v/>
      </c>
      <c r="BV670" s="6" t="str">
        <f>IF($W670=BV$4,MAX(BV$1:BV669)+1,"")</f>
        <v/>
      </c>
      <c r="BW670" s="6" t="str">
        <f>IF($W670=BW$4,MAX(BW$1:BW669)+1,"")</f>
        <v/>
      </c>
      <c r="BX670" s="6" t="str">
        <f>IF($W670=BX$4,MAX(BX$1:BX669)+1,"")</f>
        <v/>
      </c>
      <c r="BY670" s="6" t="str">
        <f>IF($W670=BY$4,MAX(BY$1:BY669)+1,"")</f>
        <v/>
      </c>
      <c r="BZ670" s="6" t="str">
        <f>IF($W670=BZ$4,MAX(BZ$1:BZ669)+1,"")</f>
        <v/>
      </c>
      <c r="CA670" s="6" t="str">
        <f>IF($W670=CA$4,MAX(CA$1:CA669)+1,"")</f>
        <v/>
      </c>
      <c r="CB670" s="6" t="str">
        <f>IF($W670=CB$4,MAX(CB$1:CB669)+1,"")</f>
        <v/>
      </c>
      <c r="CC670" s="6" t="str">
        <f>IF($W670=CC$4,MAX(CC$1:CC669)+1,"")</f>
        <v/>
      </c>
      <c r="CD670" s="6">
        <f>IF($W670=CD$4,MAX(CD$1:CD669)+1,"")</f>
        <v>5</v>
      </c>
      <c r="CE670" s="6" t="str">
        <f>IF($W670=CE$4,MAX(CE$1:CE669)+1,"")</f>
        <v/>
      </c>
      <c r="CF670" s="6" t="str">
        <f>IF($W670=CF$4,MAX(CF$1:CF669)+1,"")</f>
        <v/>
      </c>
      <c r="CG670" s="6" t="str">
        <f>IF($W670=CG$4,MAX(CG$1:CG669)+1,"")</f>
        <v/>
      </c>
      <c r="CH670" s="6" t="str">
        <f>IF($W670=CH$4,MAX(CH$1:CH669)+1,"")</f>
        <v/>
      </c>
      <c r="CI670" s="6" t="str">
        <f>IF($W670=CI$4,MAX(CI$1:CI669)+1,"")</f>
        <v/>
      </c>
      <c r="CJ670" s="6" t="str">
        <f>IF($W670=CJ$4,MAX(CJ$1:CJ669)+1,"")</f>
        <v/>
      </c>
      <c r="CK670" s="6" t="str">
        <f>IF($W670=CK$4,MAX(CK$1:CK669)+1,"")</f>
        <v/>
      </c>
      <c r="CL670" s="6" t="str">
        <f>IF($W670=CL$4,MAX(CL$1:CL669)+1,"")</f>
        <v/>
      </c>
      <c r="CM670" s="6" t="str">
        <f>IF($W670=CM$4,MAX(CM$1:CM669)+1,"")</f>
        <v/>
      </c>
      <c r="CN670" s="6" t="str">
        <f>IF($W670=CN$4,MAX(CN$1:CN669)+1,"")</f>
        <v/>
      </c>
      <c r="CO670" s="6" t="str">
        <f>IF($W670=CO$4,MAX(CO$1:CO669)+1,"")</f>
        <v/>
      </c>
      <c r="CP670" s="6" t="str">
        <f>IF($W670=CP$4,MAX(CP$1:CP669)+1,"")</f>
        <v/>
      </c>
      <c r="CQ670" s="6" t="str">
        <f>IF($W670=CQ$4,MAX(CQ$1:CQ669)+1,"")</f>
        <v/>
      </c>
      <c r="CR670" s="6" t="str">
        <f>IF($W670=CR$4,MAX(CR$1:CR669)+1,"")</f>
        <v/>
      </c>
      <c r="CS670" s="6" t="str">
        <f>IF($W670=CS$4,MAX(CS$1:CS669)+1,"")</f>
        <v/>
      </c>
      <c r="CT670" s="5">
        <f t="shared" si="155"/>
        <v>5</v>
      </c>
      <c r="CU670" s="6" t="str">
        <f t="shared" si="156"/>
        <v>1839902002502</v>
      </c>
      <c r="CV670" s="5" t="str">
        <f t="shared" si="157"/>
        <v>นางสาว</v>
      </c>
      <c r="CW670" s="5" t="str" cm="1">
        <f t="array" ref="CW670">RIGHT(F670,MIN(LEN(SUBSTITUTE(F670,รายชื่อนักเรียนแยกห้อง!$AD$5:$AD$8,""))))</f>
        <v>พรนัชชา</v>
      </c>
      <c r="CX670" s="6" t="str">
        <f t="shared" si="158"/>
        <v/>
      </c>
      <c r="CY670" s="6">
        <f t="shared" si="159"/>
        <v>0</v>
      </c>
      <c r="CZ670" s="5" t="str">
        <f t="shared" si="160"/>
        <v>มัธยมศึกษาปีที่ 5/3-</v>
      </c>
      <c r="DA670" s="5" t="str">
        <f t="shared" si="161"/>
        <v>มัธยมศึกษาปีที่ 5/3-0</v>
      </c>
      <c r="DB670" s="6" t="s">
        <v>2937</v>
      </c>
      <c r="DC670" s="6" t="str">
        <f>IF(DB670="วิทย์-คณิต (เตรียมวิศวะ)",MAX($DC$1:DC669)+1,"")</f>
        <v/>
      </c>
      <c r="DD670" s="6" t="str">
        <f>IF(DB670="วิทย์-คณิต (วิทยาศาสตร์สุขภาพ)",MAX($DD$1:DD669)+1,"")</f>
        <v/>
      </c>
      <c r="DE670" s="6" t="str">
        <f>IF(DB670="ศิลป์การจัดการธุรกิจการค้าสมัยใหม่",MAX($DE$1:DE669)+1,"")</f>
        <v/>
      </c>
      <c r="DF670" s="6" t="str">
        <f>IF(DB670="ศิลป์ภาษาจีนเพื่อธุรกิจ 4.0",MAX($DF$1:DF669)+1,"")</f>
        <v/>
      </c>
      <c r="DG670" s="6" t="str">
        <f>IF(DB670="ศิลป์ภาษาอังกฤษเพื่อการสื่อสารธุรกิจ",MAX($DG$1:DG669)+1,"")</f>
        <v/>
      </c>
      <c r="DH670" s="6">
        <f>IF(DB670="นวัตกรรมการจัดการเกษตร",MAX($DH$1:DH669)+1,"")</f>
        <v>20</v>
      </c>
      <c r="DI670" s="5">
        <f t="shared" si="162"/>
        <v>20</v>
      </c>
      <c r="DJ670" s="5" t="str">
        <f t="shared" si="163"/>
        <v>มัธยมศึกษาปีที่ 5/3-25</v>
      </c>
      <c r="DK670" s="5" t="str">
        <f t="shared" si="164"/>
        <v>นวัตกรรมการจัดการเกษตร-20</v>
      </c>
      <c r="DL670" s="5" t="str">
        <f t="shared" si="165"/>
        <v>มัธยมศึกษาปีที่ 5</v>
      </c>
    </row>
    <row r="671" spans="1:116">
      <c r="A671" s="5" t="str">
        <f t="shared" si="151"/>
        <v>มัธยมศึกษาปีที่ 5/3-26</v>
      </c>
      <c r="B671" s="5" t="str">
        <f t="shared" si="152"/>
        <v>ช68503-8</v>
      </c>
      <c r="C671" s="5" t="str">
        <f t="shared" si="153"/>
        <v>ศิลป์การจัดการธุรกิจการค้าสมัยใหม่-88</v>
      </c>
      <c r="D671" s="8">
        <v>26</v>
      </c>
      <c r="E671" s="9" t="s">
        <v>409</v>
      </c>
      <c r="F671" s="3" t="s">
        <v>410</v>
      </c>
      <c r="G671" s="3" t="s">
        <v>411</v>
      </c>
      <c r="H671" s="11">
        <v>1</v>
      </c>
      <c r="I671" s="11">
        <v>7</v>
      </c>
      <c r="J671" s="11">
        <v>0</v>
      </c>
      <c r="K671" s="11">
        <v>9</v>
      </c>
      <c r="L671" s="11">
        <v>9</v>
      </c>
      <c r="M671" s="11">
        <v>0</v>
      </c>
      <c r="N671" s="11">
        <v>1</v>
      </c>
      <c r="O671" s="11">
        <v>7</v>
      </c>
      <c r="P671" s="11">
        <v>7</v>
      </c>
      <c r="Q671" s="11">
        <v>0</v>
      </c>
      <c r="R671" s="11">
        <v>6</v>
      </c>
      <c r="S671" s="11">
        <v>7</v>
      </c>
      <c r="T671" s="11">
        <v>1</v>
      </c>
      <c r="U671" s="11" t="s">
        <v>424</v>
      </c>
      <c r="W671" s="6" t="str">
        <f>IF(X671="","",IF(X671=รายชื่อชมรม!$B$43,รายชื่อชมรม!$A$43,IF(X671=รายชื่อชมรม!$B$44,รายชื่อชมรม!$A$44,IF(X671=รายชื่อชมรม!$B$45,รายชื่อชมรม!$A$45,IF(X671=รายชื่อชมรม!$B$46,รายชื่อชมรม!$A$46,IF(X671=รายชื่อชมรม!$B$47,รายชื่อชมรม!$A$47,IF(X671=รายชื่อชมรม!$B$48,รายชื่อชมรม!$A$48,IF(X671=รายชื่อชมรม!$B$49,รายชื่อชมรม!$A$49,IF(X671=รายชื่อชมรม!$B$50,รายชื่อชมรม!$A$50,IF(X671=รายชื่อชมรม!$B$51,รายชื่อชมรม!$A$51,IF(X671=รายชื่อชมรม!$B$52,รายชื่อชมรม!$A$52,"-")))))))))))</f>
        <v>ช68503</v>
      </c>
      <c r="X671" s="6" t="s">
        <v>2315</v>
      </c>
      <c r="Y671" s="6" t="str">
        <f>IF(W671=0,"",IF(W671="-","",IF(W671="","",VLOOKUP(W671,รายชื่อชมรม!$A$3:$F$83,3,FALSE))))</f>
        <v>นายวสันต์  แสงรัตนกูล</v>
      </c>
      <c r="Z671" s="6" t="str">
        <f>IF(Y671=$Z$4,MAX(Z$1:$Z670)+1,"")</f>
        <v/>
      </c>
      <c r="AA671" s="6" t="str">
        <f>IF($Y671=AA$4,MAX(AA$1:AA670)+1,"")</f>
        <v/>
      </c>
      <c r="AB671" s="6" t="str">
        <f>IF($Y671=AB$4,MAX(AB$1:AB670)+1,"")</f>
        <v/>
      </c>
      <c r="AC671" s="6" t="str">
        <f>IF($Y671=AC$4,MAX(AC$1:AC670)+1,"")</f>
        <v/>
      </c>
      <c r="AD671" s="6" t="str">
        <f>IF($Y671=AD$4,MAX(AD$1:AD670)+1,"")</f>
        <v/>
      </c>
      <c r="AE671" s="6" t="str">
        <f>IF($Y671=AE$4,MAX(AE$1:AE670)+1,"")</f>
        <v/>
      </c>
      <c r="AF671" s="6" t="str">
        <f>IF($Y671=AF$4,MAX(AF$1:AF670)+1,"")</f>
        <v/>
      </c>
      <c r="AG671" s="6" t="str">
        <f>IF($Y671=AG$4,MAX(AG$1:AG670)+1,"")</f>
        <v/>
      </c>
      <c r="AH671" s="6" t="str">
        <f>IF($Y671=AH$4,MAX(AH$1:AH670)+1,"")</f>
        <v/>
      </c>
      <c r="AI671" s="5">
        <f t="shared" si="154"/>
        <v>0</v>
      </c>
      <c r="AK671" s="6" t="str">
        <f>IF($W671=AK$4,MAX(AK$1:AK670)+1,"")</f>
        <v/>
      </c>
      <c r="AL671" s="6" t="str">
        <f>IF($W671=AL$4,MAX(AL$1:AL670)+1,"")</f>
        <v/>
      </c>
      <c r="AM671" s="6" t="str">
        <f>IF($W671=AM$4,MAX(AM$1:AM670)+1,"")</f>
        <v/>
      </c>
      <c r="AN671" s="6" t="str">
        <f>IF($W671=AN$4,MAX(AN$1:AN670)+1,"")</f>
        <v/>
      </c>
      <c r="AO671" s="6" t="str">
        <f>IF($W671=AO$4,MAX(AO$1:AO670)+1,"")</f>
        <v/>
      </c>
      <c r="AP671" s="6" t="str">
        <f>IF($W671=AP$4,MAX(AP$1:AP670)+1,"")</f>
        <v/>
      </c>
      <c r="AQ671" s="6" t="str">
        <f>IF($W671=AQ$4,MAX(AQ$1:AQ670)+1,"")</f>
        <v/>
      </c>
      <c r="AR671" s="6" t="str">
        <f>IF($W671=AR$4,MAX(AR$1:AR670)+1,"")</f>
        <v/>
      </c>
      <c r="AS671" s="6" t="str">
        <f>IF($W671=AS$4,MAX(AS$1:AS670)+1,"")</f>
        <v/>
      </c>
      <c r="AT671" s="6" t="str">
        <f>IF($W671=AT$4,MAX(AT$1:AT670)+1,"")</f>
        <v/>
      </c>
      <c r="AU671" s="6" t="str">
        <f>IF($W671=AU$4,MAX(AU$1:AU670)+1,"")</f>
        <v/>
      </c>
      <c r="AV671" s="6" t="str">
        <f>IF($W671=AV$4,MAX(AV$1:AV670)+1,"")</f>
        <v/>
      </c>
      <c r="AW671" s="6" t="str">
        <f>IF($W671=AW$4,MAX(AW$1:AW670)+1,"")</f>
        <v/>
      </c>
      <c r="AX671" s="6" t="str">
        <f>IF($W671=AX$4,MAX(AX$1:AX670)+1,"")</f>
        <v/>
      </c>
      <c r="AY671" s="6" t="str">
        <f>IF($W671=AY$4,MAX(AY$1:AY670)+1,"")</f>
        <v/>
      </c>
      <c r="AZ671" s="6" t="str">
        <f>IF($W671=AZ$4,MAX(AZ$1:AZ670)+1,"")</f>
        <v/>
      </c>
      <c r="BA671" s="6" t="str">
        <f>IF($W671=BA$4,MAX(BA$1:BA670)+1,"")</f>
        <v/>
      </c>
      <c r="BB671" s="6" t="str">
        <f>IF($W671=BB$4,MAX(BB$1:BB670)+1,"")</f>
        <v/>
      </c>
      <c r="BC671" s="6" t="str">
        <f>IF($W671=BC$4,MAX(BC$1:BC670)+1,"")</f>
        <v/>
      </c>
      <c r="BD671" s="6" t="str">
        <f>IF($W671=BD$4,MAX(BD$1:BD670)+1,"")</f>
        <v/>
      </c>
      <c r="BE671" s="6" t="str">
        <f>IF($W671=BE$4,MAX(BE$1:BE670)+1,"")</f>
        <v/>
      </c>
      <c r="BF671" s="6" t="str">
        <f>IF($W671=BF$4,MAX(BF$1:BF670)+1,"")</f>
        <v/>
      </c>
      <c r="BG671" s="6" t="str">
        <f>IF($W671=BG$4,MAX(BG$1:BG670)+1,"")</f>
        <v/>
      </c>
      <c r="BH671" s="6" t="str">
        <f>IF($W671=BH$4,MAX(BH$1:BH670)+1,"")</f>
        <v/>
      </c>
      <c r="BI671" s="6" t="str">
        <f>IF($W671=BI$4,MAX(BI$1:BI670)+1,"")</f>
        <v/>
      </c>
      <c r="BJ671" s="6" t="str">
        <f>IF($W671=BJ$4,MAX(BJ$1:BJ670)+1,"")</f>
        <v/>
      </c>
      <c r="BK671" s="6" t="str">
        <f>IF($W671=BK$4,MAX(BK$1:BK670)+1,"")</f>
        <v/>
      </c>
      <c r="BL671" s="6" t="str">
        <f>IF($W671=BL$4,MAX(BL$1:BL670)+1,"")</f>
        <v/>
      </c>
      <c r="BM671" s="6" t="str">
        <f>IF($W671=BM$4,MAX(BM$1:BM670)+1,"")</f>
        <v/>
      </c>
      <c r="BN671" s="6" t="str">
        <f>IF($W671=BN$4,MAX(BN$1:BN670)+1,"")</f>
        <v/>
      </c>
      <c r="BO671" s="6" t="str">
        <f>IF($W671=BO$4,MAX(BO$1:BO670)+1,"")</f>
        <v/>
      </c>
      <c r="BP671" s="6" t="str">
        <f>IF($W671=BP$4,MAX(BP$1:BP670)+1,"")</f>
        <v/>
      </c>
      <c r="BQ671" s="6" t="str">
        <f>IF($W671=BQ$4,MAX(BQ$1:BQ670)+1,"")</f>
        <v/>
      </c>
      <c r="BR671" s="6" t="str">
        <f>IF($W671=BR$4,MAX(BR$1:BR670)+1,"")</f>
        <v/>
      </c>
      <c r="BS671" s="6" t="str">
        <f>IF($W671=BS$4,MAX(BS$1:BS670)+1,"")</f>
        <v/>
      </c>
      <c r="BT671" s="6" t="str">
        <f>IF($W671=BT$4,MAX(BT$1:BT670)+1,"")</f>
        <v/>
      </c>
      <c r="BU671" s="6" t="str">
        <f>IF($W671=BU$4,MAX(BU$1:BU670)+1,"")</f>
        <v/>
      </c>
      <c r="BV671" s="6" t="str">
        <f>IF($W671=BV$4,MAX(BV$1:BV670)+1,"")</f>
        <v/>
      </c>
      <c r="BW671" s="6" t="str">
        <f>IF($W671=BW$4,MAX(BW$1:BW670)+1,"")</f>
        <v/>
      </c>
      <c r="BX671" s="6" t="str">
        <f>IF($W671=BX$4,MAX(BX$1:BX670)+1,"")</f>
        <v/>
      </c>
      <c r="BY671" s="6" t="str">
        <f>IF($W671=BY$4,MAX(BY$1:BY670)+1,"")</f>
        <v/>
      </c>
      <c r="BZ671" s="6" t="str">
        <f>IF($W671=BZ$4,MAX(BZ$1:BZ670)+1,"")</f>
        <v/>
      </c>
      <c r="CA671" s="6" t="str">
        <f>IF($W671=CA$4,MAX(CA$1:CA670)+1,"")</f>
        <v/>
      </c>
      <c r="CB671" s="6">
        <f>IF($W671=CB$4,MAX(CB$1:CB670)+1,"")</f>
        <v>8</v>
      </c>
      <c r="CC671" s="6" t="str">
        <f>IF($W671=CC$4,MAX(CC$1:CC670)+1,"")</f>
        <v/>
      </c>
      <c r="CD671" s="6" t="str">
        <f>IF($W671=CD$4,MAX(CD$1:CD670)+1,"")</f>
        <v/>
      </c>
      <c r="CE671" s="6" t="str">
        <f>IF($W671=CE$4,MAX(CE$1:CE670)+1,"")</f>
        <v/>
      </c>
      <c r="CF671" s="6" t="str">
        <f>IF($W671=CF$4,MAX(CF$1:CF670)+1,"")</f>
        <v/>
      </c>
      <c r="CG671" s="6" t="str">
        <f>IF($W671=CG$4,MAX(CG$1:CG670)+1,"")</f>
        <v/>
      </c>
      <c r="CH671" s="6" t="str">
        <f>IF($W671=CH$4,MAX(CH$1:CH670)+1,"")</f>
        <v/>
      </c>
      <c r="CI671" s="6" t="str">
        <f>IF($W671=CI$4,MAX(CI$1:CI670)+1,"")</f>
        <v/>
      </c>
      <c r="CJ671" s="6" t="str">
        <f>IF($W671=CJ$4,MAX(CJ$1:CJ670)+1,"")</f>
        <v/>
      </c>
      <c r="CK671" s="6" t="str">
        <f>IF($W671=CK$4,MAX(CK$1:CK670)+1,"")</f>
        <v/>
      </c>
      <c r="CL671" s="6" t="str">
        <f>IF($W671=CL$4,MAX(CL$1:CL670)+1,"")</f>
        <v/>
      </c>
      <c r="CM671" s="6" t="str">
        <f>IF($W671=CM$4,MAX(CM$1:CM670)+1,"")</f>
        <v/>
      </c>
      <c r="CN671" s="6" t="str">
        <f>IF($W671=CN$4,MAX(CN$1:CN670)+1,"")</f>
        <v/>
      </c>
      <c r="CO671" s="6" t="str">
        <f>IF($W671=CO$4,MAX(CO$1:CO670)+1,"")</f>
        <v/>
      </c>
      <c r="CP671" s="6" t="str">
        <f>IF($W671=CP$4,MAX(CP$1:CP670)+1,"")</f>
        <v/>
      </c>
      <c r="CQ671" s="6" t="str">
        <f>IF($W671=CQ$4,MAX(CQ$1:CQ670)+1,"")</f>
        <v/>
      </c>
      <c r="CR671" s="6" t="str">
        <f>IF($W671=CR$4,MAX(CR$1:CR670)+1,"")</f>
        <v/>
      </c>
      <c r="CS671" s="6" t="str">
        <f>IF($W671=CS$4,MAX(CS$1:CS670)+1,"")</f>
        <v/>
      </c>
      <c r="CT671" s="5">
        <f t="shared" si="155"/>
        <v>8</v>
      </c>
      <c r="CU671" s="6" t="str">
        <f t="shared" si="156"/>
        <v>1709901770671</v>
      </c>
      <c r="CV671" s="5" t="str">
        <f t="shared" si="157"/>
        <v>นางสาว</v>
      </c>
      <c r="CW671" s="5" t="str" cm="1">
        <f t="array" ref="CW671">RIGHT(F671,MIN(LEN(SUBSTITUTE(F671,รายชื่อนักเรียนแยกห้อง!$AD$5:$AD$8,""))))</f>
        <v>คุณัชญา</v>
      </c>
      <c r="CX671" s="6" t="str">
        <f t="shared" si="158"/>
        <v/>
      </c>
      <c r="CY671" s="6">
        <f t="shared" si="159"/>
        <v>0</v>
      </c>
      <c r="CZ671" s="5" t="str">
        <f t="shared" si="160"/>
        <v>มัธยมศึกษาปีที่ 5/3-</v>
      </c>
      <c r="DA671" s="5" t="str">
        <f t="shared" si="161"/>
        <v>มัธยมศึกษาปีที่ 5/3-0</v>
      </c>
      <c r="DB671" s="6" t="s">
        <v>2939</v>
      </c>
      <c r="DC671" s="6" t="str">
        <f>IF(DB671="วิทย์-คณิต (เตรียมวิศวะ)",MAX($DC$1:DC670)+1,"")</f>
        <v/>
      </c>
      <c r="DD671" s="6" t="str">
        <f>IF(DB671="วิทย์-คณิต (วิทยาศาสตร์สุขภาพ)",MAX($DD$1:DD670)+1,"")</f>
        <v/>
      </c>
      <c r="DE671" s="6">
        <f>IF(DB671="ศิลป์การจัดการธุรกิจการค้าสมัยใหม่",MAX($DE$1:DE670)+1,"")</f>
        <v>88</v>
      </c>
      <c r="DF671" s="6" t="str">
        <f>IF(DB671="ศิลป์ภาษาจีนเพื่อธุรกิจ 4.0",MAX($DF$1:DF670)+1,"")</f>
        <v/>
      </c>
      <c r="DG671" s="6" t="str">
        <f>IF(DB671="ศิลป์ภาษาอังกฤษเพื่อการสื่อสารธุรกิจ",MAX($DG$1:DG670)+1,"")</f>
        <v/>
      </c>
      <c r="DH671" s="6" t="str">
        <f>IF(DB671="นวัตกรรมการจัดการเกษตร",MAX($DH$1:DH670)+1,"")</f>
        <v/>
      </c>
      <c r="DI671" s="5">
        <f t="shared" si="162"/>
        <v>88</v>
      </c>
      <c r="DJ671" s="5" t="str">
        <f t="shared" si="163"/>
        <v>มัธยมศึกษาปีที่ 5/3-26</v>
      </c>
      <c r="DK671" s="5" t="str">
        <f t="shared" si="164"/>
        <v>ศิลป์การจัดการธุรกิจการค้าสมัยใหม่-88</v>
      </c>
      <c r="DL671" s="5" t="str">
        <f t="shared" si="165"/>
        <v>มัธยมศึกษาปีที่ 5</v>
      </c>
    </row>
    <row r="672" spans="1:116">
      <c r="A672" s="5" t="str">
        <f t="shared" si="151"/>
        <v>มัธยมศึกษาปีที่ 5/3-27</v>
      </c>
      <c r="B672" s="5" t="str">
        <f t="shared" si="152"/>
        <v>ช68503-9</v>
      </c>
      <c r="C672" s="5" t="str">
        <f t="shared" si="153"/>
        <v>นวัตกรรมการจัดการเกษตร-21</v>
      </c>
      <c r="D672" s="8">
        <v>27</v>
      </c>
      <c r="E672" s="9" t="s">
        <v>412</v>
      </c>
      <c r="F672" s="3" t="s">
        <v>2276</v>
      </c>
      <c r="G672" s="3" t="s">
        <v>413</v>
      </c>
      <c r="H672" s="11">
        <v>1</v>
      </c>
      <c r="I672" s="11">
        <v>2</v>
      </c>
      <c r="J672" s="11">
        <v>5</v>
      </c>
      <c r="K672" s="11">
        <v>0</v>
      </c>
      <c r="L672" s="11">
        <v>1</v>
      </c>
      <c r="M672" s="11">
        <v>0</v>
      </c>
      <c r="N672" s="11">
        <v>1</v>
      </c>
      <c r="O672" s="11">
        <v>7</v>
      </c>
      <c r="P672" s="11">
        <v>0</v>
      </c>
      <c r="Q672" s="11">
        <v>2</v>
      </c>
      <c r="R672" s="11">
        <v>8</v>
      </c>
      <c r="S672" s="11">
        <v>9</v>
      </c>
      <c r="T672" s="11">
        <v>9</v>
      </c>
      <c r="U672" s="11" t="s">
        <v>424</v>
      </c>
      <c r="W672" s="6" t="str">
        <f>IF(X672="","",IF(X672=รายชื่อชมรม!$B$43,รายชื่อชมรม!$A$43,IF(X672=รายชื่อชมรม!$B$44,รายชื่อชมรม!$A$44,IF(X672=รายชื่อชมรม!$B$45,รายชื่อชมรม!$A$45,IF(X672=รายชื่อชมรม!$B$46,รายชื่อชมรม!$A$46,IF(X672=รายชื่อชมรม!$B$47,รายชื่อชมรม!$A$47,IF(X672=รายชื่อชมรม!$B$48,รายชื่อชมรม!$A$48,IF(X672=รายชื่อชมรม!$B$49,รายชื่อชมรม!$A$49,IF(X672=รายชื่อชมรม!$B$50,รายชื่อชมรม!$A$50,IF(X672=รายชื่อชมรม!$B$51,รายชื่อชมรม!$A$51,IF(X672=รายชื่อชมรม!$B$52,รายชื่อชมรม!$A$52,"-")))))))))))</f>
        <v>ช68503</v>
      </c>
      <c r="X672" s="6" t="s">
        <v>2315</v>
      </c>
      <c r="Y672" s="6" t="str">
        <f>IF(W672=0,"",IF(W672="-","",IF(W672="","",VLOOKUP(W672,รายชื่อชมรม!$A$3:$F$83,3,FALSE))))</f>
        <v>นายวสันต์  แสงรัตนกูล</v>
      </c>
      <c r="Z672" s="6" t="str">
        <f>IF(Y672=$Z$4,MAX(Z$1:$Z671)+1,"")</f>
        <v/>
      </c>
      <c r="AA672" s="6" t="str">
        <f>IF($Y672=AA$4,MAX(AA$1:AA671)+1,"")</f>
        <v/>
      </c>
      <c r="AB672" s="6" t="str">
        <f>IF($Y672=AB$4,MAX(AB$1:AB671)+1,"")</f>
        <v/>
      </c>
      <c r="AC672" s="6" t="str">
        <f>IF($Y672=AC$4,MAX(AC$1:AC671)+1,"")</f>
        <v/>
      </c>
      <c r="AD672" s="6" t="str">
        <f>IF($Y672=AD$4,MAX(AD$1:AD671)+1,"")</f>
        <v/>
      </c>
      <c r="AE672" s="6" t="str">
        <f>IF($Y672=AE$4,MAX(AE$1:AE671)+1,"")</f>
        <v/>
      </c>
      <c r="AF672" s="6" t="str">
        <f>IF($Y672=AF$4,MAX(AF$1:AF671)+1,"")</f>
        <v/>
      </c>
      <c r="AG672" s="6" t="str">
        <f>IF($Y672=AG$4,MAX(AG$1:AG671)+1,"")</f>
        <v/>
      </c>
      <c r="AH672" s="6" t="str">
        <f>IF($Y672=AH$4,MAX(AH$1:AH671)+1,"")</f>
        <v/>
      </c>
      <c r="AI672" s="5">
        <f t="shared" si="154"/>
        <v>0</v>
      </c>
      <c r="AK672" s="6" t="str">
        <f>IF($W672=AK$4,MAX(AK$1:AK671)+1,"")</f>
        <v/>
      </c>
      <c r="AL672" s="6" t="str">
        <f>IF($W672=AL$4,MAX(AL$1:AL671)+1,"")</f>
        <v/>
      </c>
      <c r="AM672" s="6" t="str">
        <f>IF($W672=AM$4,MAX(AM$1:AM671)+1,"")</f>
        <v/>
      </c>
      <c r="AN672" s="6" t="str">
        <f>IF($W672=AN$4,MAX(AN$1:AN671)+1,"")</f>
        <v/>
      </c>
      <c r="AO672" s="6" t="str">
        <f>IF($W672=AO$4,MAX(AO$1:AO671)+1,"")</f>
        <v/>
      </c>
      <c r="AP672" s="6" t="str">
        <f>IF($W672=AP$4,MAX(AP$1:AP671)+1,"")</f>
        <v/>
      </c>
      <c r="AQ672" s="6" t="str">
        <f>IF($W672=AQ$4,MAX(AQ$1:AQ671)+1,"")</f>
        <v/>
      </c>
      <c r="AR672" s="6" t="str">
        <f>IF($W672=AR$4,MAX(AR$1:AR671)+1,"")</f>
        <v/>
      </c>
      <c r="AS672" s="6" t="str">
        <f>IF($W672=AS$4,MAX(AS$1:AS671)+1,"")</f>
        <v/>
      </c>
      <c r="AT672" s="6" t="str">
        <f>IF($W672=AT$4,MAX(AT$1:AT671)+1,"")</f>
        <v/>
      </c>
      <c r="AU672" s="6" t="str">
        <f>IF($W672=AU$4,MAX(AU$1:AU671)+1,"")</f>
        <v/>
      </c>
      <c r="AV672" s="6" t="str">
        <f>IF($W672=AV$4,MAX(AV$1:AV671)+1,"")</f>
        <v/>
      </c>
      <c r="AW672" s="6" t="str">
        <f>IF($W672=AW$4,MAX(AW$1:AW671)+1,"")</f>
        <v/>
      </c>
      <c r="AX672" s="6" t="str">
        <f>IF($W672=AX$4,MAX(AX$1:AX671)+1,"")</f>
        <v/>
      </c>
      <c r="AY672" s="6" t="str">
        <f>IF($W672=AY$4,MAX(AY$1:AY671)+1,"")</f>
        <v/>
      </c>
      <c r="AZ672" s="6" t="str">
        <f>IF($W672=AZ$4,MAX(AZ$1:AZ671)+1,"")</f>
        <v/>
      </c>
      <c r="BA672" s="6" t="str">
        <f>IF($W672=BA$4,MAX(BA$1:BA671)+1,"")</f>
        <v/>
      </c>
      <c r="BB672" s="6" t="str">
        <f>IF($W672=BB$4,MAX(BB$1:BB671)+1,"")</f>
        <v/>
      </c>
      <c r="BC672" s="6" t="str">
        <f>IF($W672=BC$4,MAX(BC$1:BC671)+1,"")</f>
        <v/>
      </c>
      <c r="BD672" s="6" t="str">
        <f>IF($W672=BD$4,MAX(BD$1:BD671)+1,"")</f>
        <v/>
      </c>
      <c r="BE672" s="6" t="str">
        <f>IF($W672=BE$4,MAX(BE$1:BE671)+1,"")</f>
        <v/>
      </c>
      <c r="BF672" s="6" t="str">
        <f>IF($W672=BF$4,MAX(BF$1:BF671)+1,"")</f>
        <v/>
      </c>
      <c r="BG672" s="6" t="str">
        <f>IF($W672=BG$4,MAX(BG$1:BG671)+1,"")</f>
        <v/>
      </c>
      <c r="BH672" s="6" t="str">
        <f>IF($W672=BH$4,MAX(BH$1:BH671)+1,"")</f>
        <v/>
      </c>
      <c r="BI672" s="6" t="str">
        <f>IF($W672=BI$4,MAX(BI$1:BI671)+1,"")</f>
        <v/>
      </c>
      <c r="BJ672" s="6" t="str">
        <f>IF($W672=BJ$4,MAX(BJ$1:BJ671)+1,"")</f>
        <v/>
      </c>
      <c r="BK672" s="6" t="str">
        <f>IF($W672=BK$4,MAX(BK$1:BK671)+1,"")</f>
        <v/>
      </c>
      <c r="BL672" s="6" t="str">
        <f>IF($W672=BL$4,MAX(BL$1:BL671)+1,"")</f>
        <v/>
      </c>
      <c r="BM672" s="6" t="str">
        <f>IF($W672=BM$4,MAX(BM$1:BM671)+1,"")</f>
        <v/>
      </c>
      <c r="BN672" s="6" t="str">
        <f>IF($W672=BN$4,MAX(BN$1:BN671)+1,"")</f>
        <v/>
      </c>
      <c r="BO672" s="6" t="str">
        <f>IF($W672=BO$4,MAX(BO$1:BO671)+1,"")</f>
        <v/>
      </c>
      <c r="BP672" s="6" t="str">
        <f>IF($W672=BP$4,MAX(BP$1:BP671)+1,"")</f>
        <v/>
      </c>
      <c r="BQ672" s="6" t="str">
        <f>IF($W672=BQ$4,MAX(BQ$1:BQ671)+1,"")</f>
        <v/>
      </c>
      <c r="BR672" s="6" t="str">
        <f>IF($W672=BR$4,MAX(BR$1:BR671)+1,"")</f>
        <v/>
      </c>
      <c r="BS672" s="6" t="str">
        <f>IF($W672=BS$4,MAX(BS$1:BS671)+1,"")</f>
        <v/>
      </c>
      <c r="BT672" s="6" t="str">
        <f>IF($W672=BT$4,MAX(BT$1:BT671)+1,"")</f>
        <v/>
      </c>
      <c r="BU672" s="6" t="str">
        <f>IF($W672=BU$4,MAX(BU$1:BU671)+1,"")</f>
        <v/>
      </c>
      <c r="BV672" s="6" t="str">
        <f>IF($W672=BV$4,MAX(BV$1:BV671)+1,"")</f>
        <v/>
      </c>
      <c r="BW672" s="6" t="str">
        <f>IF($W672=BW$4,MAX(BW$1:BW671)+1,"")</f>
        <v/>
      </c>
      <c r="BX672" s="6" t="str">
        <f>IF($W672=BX$4,MAX(BX$1:BX671)+1,"")</f>
        <v/>
      </c>
      <c r="BY672" s="6" t="str">
        <f>IF($W672=BY$4,MAX(BY$1:BY671)+1,"")</f>
        <v/>
      </c>
      <c r="BZ672" s="6" t="str">
        <f>IF($W672=BZ$4,MAX(BZ$1:BZ671)+1,"")</f>
        <v/>
      </c>
      <c r="CA672" s="6" t="str">
        <f>IF($W672=CA$4,MAX(CA$1:CA671)+1,"")</f>
        <v/>
      </c>
      <c r="CB672" s="6">
        <f>IF($W672=CB$4,MAX(CB$1:CB671)+1,"")</f>
        <v>9</v>
      </c>
      <c r="CC672" s="6" t="str">
        <f>IF($W672=CC$4,MAX(CC$1:CC671)+1,"")</f>
        <v/>
      </c>
      <c r="CD672" s="6" t="str">
        <f>IF($W672=CD$4,MAX(CD$1:CD671)+1,"")</f>
        <v/>
      </c>
      <c r="CE672" s="6" t="str">
        <f>IF($W672=CE$4,MAX(CE$1:CE671)+1,"")</f>
        <v/>
      </c>
      <c r="CF672" s="6" t="str">
        <f>IF($W672=CF$4,MAX(CF$1:CF671)+1,"")</f>
        <v/>
      </c>
      <c r="CG672" s="6" t="str">
        <f>IF($W672=CG$4,MAX(CG$1:CG671)+1,"")</f>
        <v/>
      </c>
      <c r="CH672" s="6" t="str">
        <f>IF($W672=CH$4,MAX(CH$1:CH671)+1,"")</f>
        <v/>
      </c>
      <c r="CI672" s="6" t="str">
        <f>IF($W672=CI$4,MAX(CI$1:CI671)+1,"")</f>
        <v/>
      </c>
      <c r="CJ672" s="6" t="str">
        <f>IF($W672=CJ$4,MAX(CJ$1:CJ671)+1,"")</f>
        <v/>
      </c>
      <c r="CK672" s="6" t="str">
        <f>IF($W672=CK$4,MAX(CK$1:CK671)+1,"")</f>
        <v/>
      </c>
      <c r="CL672" s="6" t="str">
        <f>IF($W672=CL$4,MAX(CL$1:CL671)+1,"")</f>
        <v/>
      </c>
      <c r="CM672" s="6" t="str">
        <f>IF($W672=CM$4,MAX(CM$1:CM671)+1,"")</f>
        <v/>
      </c>
      <c r="CN672" s="6" t="str">
        <f>IF($W672=CN$4,MAX(CN$1:CN671)+1,"")</f>
        <v/>
      </c>
      <c r="CO672" s="6" t="str">
        <f>IF($W672=CO$4,MAX(CO$1:CO671)+1,"")</f>
        <v/>
      </c>
      <c r="CP672" s="6" t="str">
        <f>IF($W672=CP$4,MAX(CP$1:CP671)+1,"")</f>
        <v/>
      </c>
      <c r="CQ672" s="6" t="str">
        <f>IF($W672=CQ$4,MAX(CQ$1:CQ671)+1,"")</f>
        <v/>
      </c>
      <c r="CR672" s="6" t="str">
        <f>IF($W672=CR$4,MAX(CR$1:CR671)+1,"")</f>
        <v/>
      </c>
      <c r="CS672" s="6" t="str">
        <f>IF($W672=CS$4,MAX(CS$1:CS671)+1,"")</f>
        <v/>
      </c>
      <c r="CT672" s="5">
        <f t="shared" si="155"/>
        <v>9</v>
      </c>
      <c r="CU672" s="6" t="str">
        <f t="shared" si="156"/>
        <v>1250101702899</v>
      </c>
      <c r="CV672" s="5" t="str">
        <f t="shared" si="157"/>
        <v>นางสาว</v>
      </c>
      <c r="CW672" s="5" t="str" cm="1">
        <f t="array" ref="CW672">RIGHT(F672,MIN(LEN(SUBSTITUTE(F672,รายชื่อนักเรียนแยกห้อง!$AD$5:$AD$8,""))))</f>
        <v xml:space="preserve">ณภัคปภา </v>
      </c>
      <c r="CX672" s="6" t="str">
        <f t="shared" si="158"/>
        <v/>
      </c>
      <c r="CY672" s="6">
        <f t="shared" si="159"/>
        <v>0</v>
      </c>
      <c r="CZ672" s="5" t="str">
        <f t="shared" si="160"/>
        <v>มัธยมศึกษาปีที่ 5/3-</v>
      </c>
      <c r="DA672" s="5" t="str">
        <f t="shared" si="161"/>
        <v>มัธยมศึกษาปีที่ 5/3-0</v>
      </c>
      <c r="DB672" s="6" t="s">
        <v>2937</v>
      </c>
      <c r="DC672" s="6" t="str">
        <f>IF(DB672="วิทย์-คณิต (เตรียมวิศวะ)",MAX($DC$1:DC671)+1,"")</f>
        <v/>
      </c>
      <c r="DD672" s="6" t="str">
        <f>IF(DB672="วิทย์-คณิต (วิทยาศาสตร์สุขภาพ)",MAX($DD$1:DD671)+1,"")</f>
        <v/>
      </c>
      <c r="DE672" s="6" t="str">
        <f>IF(DB672="ศิลป์การจัดการธุรกิจการค้าสมัยใหม่",MAX($DE$1:DE671)+1,"")</f>
        <v/>
      </c>
      <c r="DF672" s="6" t="str">
        <f>IF(DB672="ศิลป์ภาษาจีนเพื่อธุรกิจ 4.0",MAX($DF$1:DF671)+1,"")</f>
        <v/>
      </c>
      <c r="DG672" s="6" t="str">
        <f>IF(DB672="ศิลป์ภาษาอังกฤษเพื่อการสื่อสารธุรกิจ",MAX($DG$1:DG671)+1,"")</f>
        <v/>
      </c>
      <c r="DH672" s="6">
        <f>IF(DB672="นวัตกรรมการจัดการเกษตร",MAX($DH$1:DH671)+1,"")</f>
        <v>21</v>
      </c>
      <c r="DI672" s="5">
        <f t="shared" si="162"/>
        <v>21</v>
      </c>
      <c r="DJ672" s="5" t="str">
        <f t="shared" si="163"/>
        <v>มัธยมศึกษาปีที่ 5/3-27</v>
      </c>
      <c r="DK672" s="5" t="str">
        <f t="shared" si="164"/>
        <v>นวัตกรรมการจัดการเกษตร-21</v>
      </c>
      <c r="DL672" s="5" t="str">
        <f t="shared" si="165"/>
        <v>มัธยมศึกษาปีที่ 5</v>
      </c>
    </row>
    <row r="673" spans="1:116">
      <c r="A673" s="5" t="str">
        <f t="shared" si="151"/>
        <v>มัธยมศึกษาปีที่ 5/3-28</v>
      </c>
      <c r="B673" s="5" t="str">
        <f t="shared" si="152"/>
        <v>ช68504-10</v>
      </c>
      <c r="C673" s="5" t="str">
        <f t="shared" si="153"/>
        <v>นวัตกรรมการจัดการเกษตร-22</v>
      </c>
      <c r="D673" s="8">
        <v>28</v>
      </c>
      <c r="E673" s="9" t="s">
        <v>414</v>
      </c>
      <c r="F673" s="3" t="s">
        <v>415</v>
      </c>
      <c r="G673" s="3" t="s">
        <v>416</v>
      </c>
      <c r="H673" s="11">
        <v>1</v>
      </c>
      <c r="I673" s="11">
        <v>7</v>
      </c>
      <c r="J673" s="11">
        <v>0</v>
      </c>
      <c r="K673" s="11">
        <v>9</v>
      </c>
      <c r="L673" s="11">
        <v>9</v>
      </c>
      <c r="M673" s="11">
        <v>0</v>
      </c>
      <c r="N673" s="11">
        <v>1</v>
      </c>
      <c r="O673" s="11">
        <v>7</v>
      </c>
      <c r="P673" s="11">
        <v>4</v>
      </c>
      <c r="Q673" s="11">
        <v>7</v>
      </c>
      <c r="R673" s="11">
        <v>6</v>
      </c>
      <c r="S673" s="11">
        <v>6</v>
      </c>
      <c r="T673" s="11">
        <v>1</v>
      </c>
      <c r="U673" s="11" t="s">
        <v>424</v>
      </c>
      <c r="W673" s="6" t="str">
        <f>IF(X673="","",IF(X673=รายชื่อชมรม!$B$43,รายชื่อชมรม!$A$43,IF(X673=รายชื่อชมรม!$B$44,รายชื่อชมรม!$A$44,IF(X673=รายชื่อชมรม!$B$45,รายชื่อชมรม!$A$45,IF(X673=รายชื่อชมรม!$B$46,รายชื่อชมรม!$A$46,IF(X673=รายชื่อชมรม!$B$47,รายชื่อชมรม!$A$47,IF(X673=รายชื่อชมรม!$B$48,รายชื่อชมรม!$A$48,IF(X673=รายชื่อชมรม!$B$49,รายชื่อชมรม!$A$49,IF(X673=รายชื่อชมรม!$B$50,รายชื่อชมรม!$A$50,IF(X673=รายชื่อชมรม!$B$51,รายชื่อชมรม!$A$51,IF(X673=รายชื่อชมรม!$B$52,รายชื่อชมรม!$A$52,"-")))))))))))</f>
        <v>ช68504</v>
      </c>
      <c r="X673" s="6" t="s">
        <v>2314</v>
      </c>
      <c r="Y673" s="6" t="str">
        <f>IF(W673=0,"",IF(W673="-","",IF(W673="","",VLOOKUP(W673,รายชื่อชมรม!$A$3:$F$83,3,FALSE))))</f>
        <v>นายชัยวัฒน์  กตัญญตาพงษ์</v>
      </c>
      <c r="Z673" s="6" t="str">
        <f>IF(Y673=$Z$4,MAX(Z$1:$Z672)+1,"")</f>
        <v/>
      </c>
      <c r="AA673" s="6" t="str">
        <f>IF($Y673=AA$4,MAX(AA$1:AA672)+1,"")</f>
        <v/>
      </c>
      <c r="AB673" s="6" t="str">
        <f>IF($Y673=AB$4,MAX(AB$1:AB672)+1,"")</f>
        <v/>
      </c>
      <c r="AC673" s="6" t="str">
        <f>IF($Y673=AC$4,MAX(AC$1:AC672)+1,"")</f>
        <v/>
      </c>
      <c r="AD673" s="6" t="str">
        <f>IF($Y673=AD$4,MAX(AD$1:AD672)+1,"")</f>
        <v/>
      </c>
      <c r="AE673" s="6" t="str">
        <f>IF($Y673=AE$4,MAX(AE$1:AE672)+1,"")</f>
        <v/>
      </c>
      <c r="AF673" s="6" t="str">
        <f>IF($Y673=AF$4,MAX(AF$1:AF672)+1,"")</f>
        <v/>
      </c>
      <c r="AG673" s="6" t="str">
        <f>IF($Y673=AG$4,MAX(AG$1:AG672)+1,"")</f>
        <v/>
      </c>
      <c r="AH673" s="6" t="str">
        <f>IF($Y673=AH$4,MAX(AH$1:AH672)+1,"")</f>
        <v/>
      </c>
      <c r="AI673" s="5">
        <f t="shared" si="154"/>
        <v>0</v>
      </c>
      <c r="AK673" s="6" t="str">
        <f>IF($W673=AK$4,MAX(AK$1:AK672)+1,"")</f>
        <v/>
      </c>
      <c r="AL673" s="6" t="str">
        <f>IF($W673=AL$4,MAX(AL$1:AL672)+1,"")</f>
        <v/>
      </c>
      <c r="AM673" s="6" t="str">
        <f>IF($W673=AM$4,MAX(AM$1:AM672)+1,"")</f>
        <v/>
      </c>
      <c r="AN673" s="6" t="str">
        <f>IF($W673=AN$4,MAX(AN$1:AN672)+1,"")</f>
        <v/>
      </c>
      <c r="AO673" s="6" t="str">
        <f>IF($W673=AO$4,MAX(AO$1:AO672)+1,"")</f>
        <v/>
      </c>
      <c r="AP673" s="6" t="str">
        <f>IF($W673=AP$4,MAX(AP$1:AP672)+1,"")</f>
        <v/>
      </c>
      <c r="AQ673" s="6" t="str">
        <f>IF($W673=AQ$4,MAX(AQ$1:AQ672)+1,"")</f>
        <v/>
      </c>
      <c r="AR673" s="6" t="str">
        <f>IF($W673=AR$4,MAX(AR$1:AR672)+1,"")</f>
        <v/>
      </c>
      <c r="AS673" s="6" t="str">
        <f>IF($W673=AS$4,MAX(AS$1:AS672)+1,"")</f>
        <v/>
      </c>
      <c r="AT673" s="6" t="str">
        <f>IF($W673=AT$4,MAX(AT$1:AT672)+1,"")</f>
        <v/>
      </c>
      <c r="AU673" s="6" t="str">
        <f>IF($W673=AU$4,MAX(AU$1:AU672)+1,"")</f>
        <v/>
      </c>
      <c r="AV673" s="6" t="str">
        <f>IF($W673=AV$4,MAX(AV$1:AV672)+1,"")</f>
        <v/>
      </c>
      <c r="AW673" s="6" t="str">
        <f>IF($W673=AW$4,MAX(AW$1:AW672)+1,"")</f>
        <v/>
      </c>
      <c r="AX673" s="6" t="str">
        <f>IF($W673=AX$4,MAX(AX$1:AX672)+1,"")</f>
        <v/>
      </c>
      <c r="AY673" s="6" t="str">
        <f>IF($W673=AY$4,MAX(AY$1:AY672)+1,"")</f>
        <v/>
      </c>
      <c r="AZ673" s="6" t="str">
        <f>IF($W673=AZ$4,MAX(AZ$1:AZ672)+1,"")</f>
        <v/>
      </c>
      <c r="BA673" s="6" t="str">
        <f>IF($W673=BA$4,MAX(BA$1:BA672)+1,"")</f>
        <v/>
      </c>
      <c r="BB673" s="6" t="str">
        <f>IF($W673=BB$4,MAX(BB$1:BB672)+1,"")</f>
        <v/>
      </c>
      <c r="BC673" s="6" t="str">
        <f>IF($W673=BC$4,MAX(BC$1:BC672)+1,"")</f>
        <v/>
      </c>
      <c r="BD673" s="6" t="str">
        <f>IF($W673=BD$4,MAX(BD$1:BD672)+1,"")</f>
        <v/>
      </c>
      <c r="BE673" s="6" t="str">
        <f>IF($W673=BE$4,MAX(BE$1:BE672)+1,"")</f>
        <v/>
      </c>
      <c r="BF673" s="6" t="str">
        <f>IF($W673=BF$4,MAX(BF$1:BF672)+1,"")</f>
        <v/>
      </c>
      <c r="BG673" s="6" t="str">
        <f>IF($W673=BG$4,MAX(BG$1:BG672)+1,"")</f>
        <v/>
      </c>
      <c r="BH673" s="6" t="str">
        <f>IF($W673=BH$4,MAX(BH$1:BH672)+1,"")</f>
        <v/>
      </c>
      <c r="BI673" s="6" t="str">
        <f>IF($W673=BI$4,MAX(BI$1:BI672)+1,"")</f>
        <v/>
      </c>
      <c r="BJ673" s="6" t="str">
        <f>IF($W673=BJ$4,MAX(BJ$1:BJ672)+1,"")</f>
        <v/>
      </c>
      <c r="BK673" s="6" t="str">
        <f>IF($W673=BK$4,MAX(BK$1:BK672)+1,"")</f>
        <v/>
      </c>
      <c r="BL673" s="6" t="str">
        <f>IF($W673=BL$4,MAX(BL$1:BL672)+1,"")</f>
        <v/>
      </c>
      <c r="BM673" s="6" t="str">
        <f>IF($W673=BM$4,MAX(BM$1:BM672)+1,"")</f>
        <v/>
      </c>
      <c r="BN673" s="6" t="str">
        <f>IF($W673=BN$4,MAX(BN$1:BN672)+1,"")</f>
        <v/>
      </c>
      <c r="BO673" s="6" t="str">
        <f>IF($W673=BO$4,MAX(BO$1:BO672)+1,"")</f>
        <v/>
      </c>
      <c r="BP673" s="6" t="str">
        <f>IF($W673=BP$4,MAX(BP$1:BP672)+1,"")</f>
        <v/>
      </c>
      <c r="BQ673" s="6" t="str">
        <f>IF($W673=BQ$4,MAX(BQ$1:BQ672)+1,"")</f>
        <v/>
      </c>
      <c r="BR673" s="6" t="str">
        <f>IF($W673=BR$4,MAX(BR$1:BR672)+1,"")</f>
        <v/>
      </c>
      <c r="BS673" s="6" t="str">
        <f>IF($W673=BS$4,MAX(BS$1:BS672)+1,"")</f>
        <v/>
      </c>
      <c r="BT673" s="6" t="str">
        <f>IF($W673=BT$4,MAX(BT$1:BT672)+1,"")</f>
        <v/>
      </c>
      <c r="BU673" s="6" t="str">
        <f>IF($W673=BU$4,MAX(BU$1:BU672)+1,"")</f>
        <v/>
      </c>
      <c r="BV673" s="6" t="str">
        <f>IF($W673=BV$4,MAX(BV$1:BV672)+1,"")</f>
        <v/>
      </c>
      <c r="BW673" s="6" t="str">
        <f>IF($W673=BW$4,MAX(BW$1:BW672)+1,"")</f>
        <v/>
      </c>
      <c r="BX673" s="6" t="str">
        <f>IF($W673=BX$4,MAX(BX$1:BX672)+1,"")</f>
        <v/>
      </c>
      <c r="BY673" s="6" t="str">
        <f>IF($W673=BY$4,MAX(BY$1:BY672)+1,"")</f>
        <v/>
      </c>
      <c r="BZ673" s="6" t="str">
        <f>IF($W673=BZ$4,MAX(BZ$1:BZ672)+1,"")</f>
        <v/>
      </c>
      <c r="CA673" s="6" t="str">
        <f>IF($W673=CA$4,MAX(CA$1:CA672)+1,"")</f>
        <v/>
      </c>
      <c r="CB673" s="6" t="str">
        <f>IF($W673=CB$4,MAX(CB$1:CB672)+1,"")</f>
        <v/>
      </c>
      <c r="CC673" s="6">
        <f>IF($W673=CC$4,MAX(CC$1:CC672)+1,"")</f>
        <v>10</v>
      </c>
      <c r="CD673" s="6" t="str">
        <f>IF($W673=CD$4,MAX(CD$1:CD672)+1,"")</f>
        <v/>
      </c>
      <c r="CE673" s="6" t="str">
        <f>IF($W673=CE$4,MAX(CE$1:CE672)+1,"")</f>
        <v/>
      </c>
      <c r="CF673" s="6" t="str">
        <f>IF($W673=CF$4,MAX(CF$1:CF672)+1,"")</f>
        <v/>
      </c>
      <c r="CG673" s="6" t="str">
        <f>IF($W673=CG$4,MAX(CG$1:CG672)+1,"")</f>
        <v/>
      </c>
      <c r="CH673" s="6" t="str">
        <f>IF($W673=CH$4,MAX(CH$1:CH672)+1,"")</f>
        <v/>
      </c>
      <c r="CI673" s="6" t="str">
        <f>IF($W673=CI$4,MAX(CI$1:CI672)+1,"")</f>
        <v/>
      </c>
      <c r="CJ673" s="6" t="str">
        <f>IF($W673=CJ$4,MAX(CJ$1:CJ672)+1,"")</f>
        <v/>
      </c>
      <c r="CK673" s="6" t="str">
        <f>IF($W673=CK$4,MAX(CK$1:CK672)+1,"")</f>
        <v/>
      </c>
      <c r="CL673" s="6" t="str">
        <f>IF($W673=CL$4,MAX(CL$1:CL672)+1,"")</f>
        <v/>
      </c>
      <c r="CM673" s="6" t="str">
        <f>IF($W673=CM$4,MAX(CM$1:CM672)+1,"")</f>
        <v/>
      </c>
      <c r="CN673" s="6" t="str">
        <f>IF($W673=CN$4,MAX(CN$1:CN672)+1,"")</f>
        <v/>
      </c>
      <c r="CO673" s="6" t="str">
        <f>IF($W673=CO$4,MAX(CO$1:CO672)+1,"")</f>
        <v/>
      </c>
      <c r="CP673" s="6" t="str">
        <f>IF($W673=CP$4,MAX(CP$1:CP672)+1,"")</f>
        <v/>
      </c>
      <c r="CQ673" s="6" t="str">
        <f>IF($W673=CQ$4,MAX(CQ$1:CQ672)+1,"")</f>
        <v/>
      </c>
      <c r="CR673" s="6" t="str">
        <f>IF($W673=CR$4,MAX(CR$1:CR672)+1,"")</f>
        <v/>
      </c>
      <c r="CS673" s="6" t="str">
        <f>IF($W673=CS$4,MAX(CS$1:CS672)+1,"")</f>
        <v/>
      </c>
      <c r="CT673" s="5">
        <f t="shared" si="155"/>
        <v>10</v>
      </c>
      <c r="CU673" s="6" t="str">
        <f t="shared" si="156"/>
        <v>1709901747661</v>
      </c>
      <c r="CV673" s="5" t="str">
        <f t="shared" si="157"/>
        <v>นางสาว</v>
      </c>
      <c r="CW673" s="5" t="str" cm="1">
        <f t="array" ref="CW673">RIGHT(F673,MIN(LEN(SUBSTITUTE(F673,รายชื่อนักเรียนแยกห้อง!$AD$5:$AD$8,""))))</f>
        <v>ชนาพัฒน์</v>
      </c>
      <c r="CX673" s="6" t="str">
        <f t="shared" si="158"/>
        <v/>
      </c>
      <c r="CY673" s="6">
        <f t="shared" si="159"/>
        <v>0</v>
      </c>
      <c r="CZ673" s="5" t="str">
        <f t="shared" si="160"/>
        <v>มัธยมศึกษาปีที่ 5/3-</v>
      </c>
      <c r="DA673" s="5" t="str">
        <f t="shared" si="161"/>
        <v>มัธยมศึกษาปีที่ 5/3-0</v>
      </c>
      <c r="DB673" s="6" t="s">
        <v>2937</v>
      </c>
      <c r="DC673" s="6" t="str">
        <f>IF(DB673="วิทย์-คณิต (เตรียมวิศวะ)",MAX($DC$1:DC672)+1,"")</f>
        <v/>
      </c>
      <c r="DD673" s="6" t="str">
        <f>IF(DB673="วิทย์-คณิต (วิทยาศาสตร์สุขภาพ)",MAX($DD$1:DD672)+1,"")</f>
        <v/>
      </c>
      <c r="DE673" s="6" t="str">
        <f>IF(DB673="ศิลป์การจัดการธุรกิจการค้าสมัยใหม่",MAX($DE$1:DE672)+1,"")</f>
        <v/>
      </c>
      <c r="DF673" s="6" t="str">
        <f>IF(DB673="ศิลป์ภาษาจีนเพื่อธุรกิจ 4.0",MAX($DF$1:DF672)+1,"")</f>
        <v/>
      </c>
      <c r="DG673" s="6" t="str">
        <f>IF(DB673="ศิลป์ภาษาอังกฤษเพื่อการสื่อสารธุรกิจ",MAX($DG$1:DG672)+1,"")</f>
        <v/>
      </c>
      <c r="DH673" s="6">
        <f>IF(DB673="นวัตกรรมการจัดการเกษตร",MAX($DH$1:DH672)+1,"")</f>
        <v>22</v>
      </c>
      <c r="DI673" s="5">
        <f t="shared" si="162"/>
        <v>22</v>
      </c>
      <c r="DJ673" s="5" t="str">
        <f t="shared" si="163"/>
        <v>มัธยมศึกษาปีที่ 5/3-28</v>
      </c>
      <c r="DK673" s="5" t="str">
        <f t="shared" si="164"/>
        <v>นวัตกรรมการจัดการเกษตร-22</v>
      </c>
      <c r="DL673" s="5" t="str">
        <f t="shared" si="165"/>
        <v>มัธยมศึกษาปีที่ 5</v>
      </c>
    </row>
    <row r="674" spans="1:116">
      <c r="A674" s="5" t="str">
        <f t="shared" si="151"/>
        <v>มัธยมศึกษาปีที่ 5/3-29</v>
      </c>
      <c r="B674" s="5" t="str">
        <f t="shared" si="152"/>
        <v>ช68503-10</v>
      </c>
      <c r="C674" s="5" t="str">
        <f t="shared" si="153"/>
        <v>ศิลป์การจัดการธุรกิจการค้าสมัยใหม่-89</v>
      </c>
      <c r="D674" s="8">
        <v>29</v>
      </c>
      <c r="E674" s="9" t="s">
        <v>1455</v>
      </c>
      <c r="F674" s="3" t="s">
        <v>1456</v>
      </c>
      <c r="G674" s="3" t="s">
        <v>1457</v>
      </c>
      <c r="H674" s="11">
        <v>1</v>
      </c>
      <c r="I674" s="11">
        <v>3</v>
      </c>
      <c r="J674" s="11">
        <v>0</v>
      </c>
      <c r="K674" s="11">
        <v>8</v>
      </c>
      <c r="L674" s="11">
        <v>5</v>
      </c>
      <c r="M674" s="11">
        <v>0</v>
      </c>
      <c r="N674" s="11">
        <v>0</v>
      </c>
      <c r="O674" s="11">
        <v>0</v>
      </c>
      <c r="P674" s="11">
        <v>4</v>
      </c>
      <c r="Q674" s="11">
        <v>9</v>
      </c>
      <c r="R674" s="11">
        <v>5</v>
      </c>
      <c r="S674" s="11">
        <v>1</v>
      </c>
      <c r="T674" s="11">
        <v>6</v>
      </c>
      <c r="U674" s="11" t="s">
        <v>424</v>
      </c>
      <c r="V674" s="6" t="s">
        <v>2508</v>
      </c>
      <c r="W674" s="6" t="str">
        <f>IF(X674="","",IF(X674=รายชื่อชมรม!$B$43,รายชื่อชมรม!$A$43,IF(X674=รายชื่อชมรม!$B$44,รายชื่อชมรม!$A$44,IF(X674=รายชื่อชมรม!$B$45,รายชื่อชมรม!$A$45,IF(X674=รายชื่อชมรม!$B$46,รายชื่อชมรม!$A$46,IF(X674=รายชื่อชมรม!$B$47,รายชื่อชมรม!$A$47,IF(X674=รายชื่อชมรม!$B$48,รายชื่อชมรม!$A$48,IF(X674=รายชื่อชมรม!$B$49,รายชื่อชมรม!$A$49,IF(X674=รายชื่อชมรม!$B$50,รายชื่อชมรม!$A$50,IF(X674=รายชื่อชมรม!$B$51,รายชื่อชมรม!$A$51,IF(X674=รายชื่อชมรม!$B$52,รายชื่อชมรม!$A$52,"-")))))))))))</f>
        <v>ช68503</v>
      </c>
      <c r="X674" s="6" t="s">
        <v>2315</v>
      </c>
      <c r="Y674" s="6" t="str">
        <f>IF(W674=0,"",IF(W674="-","",IF(W674="","",VLOOKUP(W674,รายชื่อชมรม!$A$3:$F$83,3,FALSE))))</f>
        <v>นายวสันต์  แสงรัตนกูล</v>
      </c>
      <c r="Z674" s="6" t="str">
        <f>IF(Y674=$Z$4,MAX(Z$1:$Z673)+1,"")</f>
        <v/>
      </c>
      <c r="AA674" s="6" t="str">
        <f>IF($Y674=AA$4,MAX(AA$1:AA673)+1,"")</f>
        <v/>
      </c>
      <c r="AB674" s="6" t="str">
        <f>IF($Y674=AB$4,MAX(AB$1:AB673)+1,"")</f>
        <v/>
      </c>
      <c r="AC674" s="6" t="str">
        <f>IF($Y674=AC$4,MAX(AC$1:AC673)+1,"")</f>
        <v/>
      </c>
      <c r="AD674" s="6" t="str">
        <f>IF($Y674=AD$4,MAX(AD$1:AD673)+1,"")</f>
        <v/>
      </c>
      <c r="AE674" s="6" t="str">
        <f>IF($Y674=AE$4,MAX(AE$1:AE673)+1,"")</f>
        <v/>
      </c>
      <c r="AF674" s="6" t="str">
        <f>IF($Y674=AF$4,MAX(AF$1:AF673)+1,"")</f>
        <v/>
      </c>
      <c r="AG674" s="6" t="str">
        <f>IF($Y674=AG$4,MAX(AG$1:AG673)+1,"")</f>
        <v/>
      </c>
      <c r="AH674" s="6" t="str">
        <f>IF($Y674=AH$4,MAX(AH$1:AH673)+1,"")</f>
        <v/>
      </c>
      <c r="AI674" s="5">
        <f t="shared" si="154"/>
        <v>0</v>
      </c>
      <c r="AK674" s="6" t="str">
        <f>IF($W674=AK$4,MAX(AK$1:AK673)+1,"")</f>
        <v/>
      </c>
      <c r="AL674" s="6" t="str">
        <f>IF($W674=AL$4,MAX(AL$1:AL673)+1,"")</f>
        <v/>
      </c>
      <c r="AM674" s="6" t="str">
        <f>IF($W674=AM$4,MAX(AM$1:AM673)+1,"")</f>
        <v/>
      </c>
      <c r="AN674" s="6" t="str">
        <f>IF($W674=AN$4,MAX(AN$1:AN673)+1,"")</f>
        <v/>
      </c>
      <c r="AO674" s="6" t="str">
        <f>IF($W674=AO$4,MAX(AO$1:AO673)+1,"")</f>
        <v/>
      </c>
      <c r="AP674" s="6" t="str">
        <f>IF($W674=AP$4,MAX(AP$1:AP673)+1,"")</f>
        <v/>
      </c>
      <c r="AQ674" s="6" t="str">
        <f>IF($W674=AQ$4,MAX(AQ$1:AQ673)+1,"")</f>
        <v/>
      </c>
      <c r="AR674" s="6" t="str">
        <f>IF($W674=AR$4,MAX(AR$1:AR673)+1,"")</f>
        <v/>
      </c>
      <c r="AS674" s="6" t="str">
        <f>IF($W674=AS$4,MAX(AS$1:AS673)+1,"")</f>
        <v/>
      </c>
      <c r="AT674" s="6" t="str">
        <f>IF($W674=AT$4,MAX(AT$1:AT673)+1,"")</f>
        <v/>
      </c>
      <c r="AU674" s="6" t="str">
        <f>IF($W674=AU$4,MAX(AU$1:AU673)+1,"")</f>
        <v/>
      </c>
      <c r="AV674" s="6" t="str">
        <f>IF($W674=AV$4,MAX(AV$1:AV673)+1,"")</f>
        <v/>
      </c>
      <c r="AW674" s="6" t="str">
        <f>IF($W674=AW$4,MAX(AW$1:AW673)+1,"")</f>
        <v/>
      </c>
      <c r="AX674" s="6" t="str">
        <f>IF($W674=AX$4,MAX(AX$1:AX673)+1,"")</f>
        <v/>
      </c>
      <c r="AY674" s="6" t="str">
        <f>IF($W674=AY$4,MAX(AY$1:AY673)+1,"")</f>
        <v/>
      </c>
      <c r="AZ674" s="6" t="str">
        <f>IF($W674=AZ$4,MAX(AZ$1:AZ673)+1,"")</f>
        <v/>
      </c>
      <c r="BA674" s="6" t="str">
        <f>IF($W674=BA$4,MAX(BA$1:BA673)+1,"")</f>
        <v/>
      </c>
      <c r="BB674" s="6" t="str">
        <f>IF($W674=BB$4,MAX(BB$1:BB673)+1,"")</f>
        <v/>
      </c>
      <c r="BC674" s="6" t="str">
        <f>IF($W674=BC$4,MAX(BC$1:BC673)+1,"")</f>
        <v/>
      </c>
      <c r="BD674" s="6" t="str">
        <f>IF($W674=BD$4,MAX(BD$1:BD673)+1,"")</f>
        <v/>
      </c>
      <c r="BE674" s="6" t="str">
        <f>IF($W674=BE$4,MAX(BE$1:BE673)+1,"")</f>
        <v/>
      </c>
      <c r="BF674" s="6" t="str">
        <f>IF($W674=BF$4,MAX(BF$1:BF673)+1,"")</f>
        <v/>
      </c>
      <c r="BG674" s="6" t="str">
        <f>IF($W674=BG$4,MAX(BG$1:BG673)+1,"")</f>
        <v/>
      </c>
      <c r="BH674" s="6" t="str">
        <f>IF($W674=BH$4,MAX(BH$1:BH673)+1,"")</f>
        <v/>
      </c>
      <c r="BI674" s="6" t="str">
        <f>IF($W674=BI$4,MAX(BI$1:BI673)+1,"")</f>
        <v/>
      </c>
      <c r="BJ674" s="6" t="str">
        <f>IF($W674=BJ$4,MAX(BJ$1:BJ673)+1,"")</f>
        <v/>
      </c>
      <c r="BK674" s="6" t="str">
        <f>IF($W674=BK$4,MAX(BK$1:BK673)+1,"")</f>
        <v/>
      </c>
      <c r="BL674" s="6" t="str">
        <f>IF($W674=BL$4,MAX(BL$1:BL673)+1,"")</f>
        <v/>
      </c>
      <c r="BM674" s="6" t="str">
        <f>IF($W674=BM$4,MAX(BM$1:BM673)+1,"")</f>
        <v/>
      </c>
      <c r="BN674" s="6" t="str">
        <f>IF($W674=BN$4,MAX(BN$1:BN673)+1,"")</f>
        <v/>
      </c>
      <c r="BO674" s="6" t="str">
        <f>IF($W674=BO$4,MAX(BO$1:BO673)+1,"")</f>
        <v/>
      </c>
      <c r="BP674" s="6" t="str">
        <f>IF($W674=BP$4,MAX(BP$1:BP673)+1,"")</f>
        <v/>
      </c>
      <c r="BQ674" s="6" t="str">
        <f>IF($W674=BQ$4,MAX(BQ$1:BQ673)+1,"")</f>
        <v/>
      </c>
      <c r="BR674" s="6" t="str">
        <f>IF($W674=BR$4,MAX(BR$1:BR673)+1,"")</f>
        <v/>
      </c>
      <c r="BS674" s="6" t="str">
        <f>IF($W674=BS$4,MAX(BS$1:BS673)+1,"")</f>
        <v/>
      </c>
      <c r="BT674" s="6" t="str">
        <f>IF($W674=BT$4,MAX(BT$1:BT673)+1,"")</f>
        <v/>
      </c>
      <c r="BU674" s="6" t="str">
        <f>IF($W674=BU$4,MAX(BU$1:BU673)+1,"")</f>
        <v/>
      </c>
      <c r="BV674" s="6" t="str">
        <f>IF($W674=BV$4,MAX(BV$1:BV673)+1,"")</f>
        <v/>
      </c>
      <c r="BW674" s="6" t="str">
        <f>IF($W674=BW$4,MAX(BW$1:BW673)+1,"")</f>
        <v/>
      </c>
      <c r="BX674" s="6" t="str">
        <f>IF($W674=BX$4,MAX(BX$1:BX673)+1,"")</f>
        <v/>
      </c>
      <c r="BY674" s="6" t="str">
        <f>IF($W674=BY$4,MAX(BY$1:BY673)+1,"")</f>
        <v/>
      </c>
      <c r="BZ674" s="6" t="str">
        <f>IF($W674=BZ$4,MAX(BZ$1:BZ673)+1,"")</f>
        <v/>
      </c>
      <c r="CA674" s="6" t="str">
        <f>IF($W674=CA$4,MAX(CA$1:CA673)+1,"")</f>
        <v/>
      </c>
      <c r="CB674" s="6">
        <f>IF($W674=CB$4,MAX(CB$1:CB673)+1,"")</f>
        <v>10</v>
      </c>
      <c r="CC674" s="6" t="str">
        <f>IF($W674=CC$4,MAX(CC$1:CC673)+1,"")</f>
        <v/>
      </c>
      <c r="CD674" s="6" t="str">
        <f>IF($W674=CD$4,MAX(CD$1:CD673)+1,"")</f>
        <v/>
      </c>
      <c r="CE674" s="6" t="str">
        <f>IF($W674=CE$4,MAX(CE$1:CE673)+1,"")</f>
        <v/>
      </c>
      <c r="CF674" s="6" t="str">
        <f>IF($W674=CF$4,MAX(CF$1:CF673)+1,"")</f>
        <v/>
      </c>
      <c r="CG674" s="6" t="str">
        <f>IF($W674=CG$4,MAX(CG$1:CG673)+1,"")</f>
        <v/>
      </c>
      <c r="CH674" s="6" t="str">
        <f>IF($W674=CH$4,MAX(CH$1:CH673)+1,"")</f>
        <v/>
      </c>
      <c r="CI674" s="6" t="str">
        <f>IF($W674=CI$4,MAX(CI$1:CI673)+1,"")</f>
        <v/>
      </c>
      <c r="CJ674" s="6" t="str">
        <f>IF($W674=CJ$4,MAX(CJ$1:CJ673)+1,"")</f>
        <v/>
      </c>
      <c r="CK674" s="6" t="str">
        <f>IF($W674=CK$4,MAX(CK$1:CK673)+1,"")</f>
        <v/>
      </c>
      <c r="CL674" s="6" t="str">
        <f>IF($W674=CL$4,MAX(CL$1:CL673)+1,"")</f>
        <v/>
      </c>
      <c r="CM674" s="6" t="str">
        <f>IF($W674=CM$4,MAX(CM$1:CM673)+1,"")</f>
        <v/>
      </c>
      <c r="CN674" s="6" t="str">
        <f>IF($W674=CN$4,MAX(CN$1:CN673)+1,"")</f>
        <v/>
      </c>
      <c r="CO674" s="6" t="str">
        <f>IF($W674=CO$4,MAX(CO$1:CO673)+1,"")</f>
        <v/>
      </c>
      <c r="CP674" s="6" t="str">
        <f>IF($W674=CP$4,MAX(CP$1:CP673)+1,"")</f>
        <v/>
      </c>
      <c r="CQ674" s="6" t="str">
        <f>IF($W674=CQ$4,MAX(CQ$1:CQ673)+1,"")</f>
        <v/>
      </c>
      <c r="CR674" s="6" t="str">
        <f>IF($W674=CR$4,MAX(CR$1:CR673)+1,"")</f>
        <v/>
      </c>
      <c r="CS674" s="6" t="str">
        <f>IF($W674=CS$4,MAX(CS$1:CS673)+1,"")</f>
        <v/>
      </c>
      <c r="CT674" s="5">
        <f t="shared" si="155"/>
        <v>10</v>
      </c>
      <c r="CU674" s="6" t="str">
        <f t="shared" si="156"/>
        <v>1308500049516</v>
      </c>
      <c r="CV674" s="5" t="str">
        <f t="shared" si="157"/>
        <v>นางสาว</v>
      </c>
      <c r="CW674" s="5" t="str" cm="1">
        <f t="array" ref="CW674">RIGHT(F674,MIN(LEN(SUBSTITUTE(F674,รายชื่อนักเรียนแยกห้อง!$AD$5:$AD$8,""))))</f>
        <v>ญาณิสา</v>
      </c>
      <c r="CX674" s="6" t="str">
        <f t="shared" si="158"/>
        <v/>
      </c>
      <c r="CY674" s="6" t="str">
        <f t="shared" si="159"/>
        <v>ย้าย</v>
      </c>
      <c r="CZ674" s="5" t="str">
        <f t="shared" si="160"/>
        <v>มัธยมศึกษาปีที่ 5/3-</v>
      </c>
      <c r="DA674" s="5" t="str">
        <f t="shared" si="161"/>
        <v>มัธยมศึกษาปีที่ 5/3-ย้าย</v>
      </c>
      <c r="DB674" s="6" t="s">
        <v>2939</v>
      </c>
      <c r="DC674" s="6" t="str">
        <f>IF(DB674="วิทย์-คณิต (เตรียมวิศวะ)",MAX($DC$1:DC673)+1,"")</f>
        <v/>
      </c>
      <c r="DD674" s="6" t="str">
        <f>IF(DB674="วิทย์-คณิต (วิทยาศาสตร์สุขภาพ)",MAX($DD$1:DD673)+1,"")</f>
        <v/>
      </c>
      <c r="DE674" s="6">
        <f>IF(DB674="ศิลป์การจัดการธุรกิจการค้าสมัยใหม่",MAX($DE$1:DE673)+1,"")</f>
        <v>89</v>
      </c>
      <c r="DF674" s="6" t="str">
        <f>IF(DB674="ศิลป์ภาษาจีนเพื่อธุรกิจ 4.0",MAX($DF$1:DF673)+1,"")</f>
        <v/>
      </c>
      <c r="DG674" s="6" t="str">
        <f>IF(DB674="ศิลป์ภาษาอังกฤษเพื่อการสื่อสารธุรกิจ",MAX($DG$1:DG673)+1,"")</f>
        <v/>
      </c>
      <c r="DH674" s="6" t="str">
        <f>IF(DB674="นวัตกรรมการจัดการเกษตร",MAX($DH$1:DH673)+1,"")</f>
        <v/>
      </c>
      <c r="DI674" s="5">
        <f t="shared" si="162"/>
        <v>89</v>
      </c>
      <c r="DJ674" s="5" t="str">
        <f t="shared" si="163"/>
        <v>มัธยมศึกษาปีที่ 5/3-29</v>
      </c>
      <c r="DK674" s="5" t="str">
        <f t="shared" si="164"/>
        <v>ศิลป์การจัดการธุรกิจการค้าสมัยใหม่-89</v>
      </c>
      <c r="DL674" s="5" t="str">
        <f t="shared" si="165"/>
        <v>มัธยมศึกษาปีที่ 5</v>
      </c>
    </row>
    <row r="675" spans="1:116">
      <c r="A675" s="5" t="str">
        <f t="shared" si="151"/>
        <v>-</v>
      </c>
      <c r="B675" s="5" t="str">
        <f t="shared" si="152"/>
        <v>-0</v>
      </c>
      <c r="C675" s="5" t="str">
        <f t="shared" si="153"/>
        <v>-0</v>
      </c>
      <c r="D675" s="8"/>
      <c r="E675" s="9"/>
      <c r="F675" s="3"/>
      <c r="G675" s="3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W675" s="6" t="str">
        <f>IF(X675="","",IF(X675=รายชื่อชมรม!$B$43,รายชื่อชมรม!$A$43,IF(X675=รายชื่อชมรม!$B$44,รายชื่อชมรม!$A$44,IF(X675=รายชื่อชมรม!$B$45,รายชื่อชมรม!$A$45,IF(X675=รายชื่อชมรม!$B$46,รายชื่อชมรม!$A$46,IF(X675=รายชื่อชมรม!$B$47,รายชื่อชมรม!$A$47,IF(X675=รายชื่อชมรม!$B$48,รายชื่อชมรม!$A$48,IF(X675=รายชื่อชมรม!$B$49,รายชื่อชมรม!$A$49,IF(X675=รายชื่อชมรม!$B$50,รายชื่อชมรม!$A$50,IF(X675=รายชื่อชมรม!$B$51,รายชื่อชมรม!$A$51,IF(X675=รายชื่อชมรม!$B$52,รายชื่อชมรม!$A$52,"-")))))))))))</f>
        <v/>
      </c>
      <c r="Y675" s="6" t="str">
        <f>IF(W675=0,"",IF(W675="-","",IF(W675="","",VLOOKUP(W675,รายชื่อชมรม!$A$3:$F$83,3,FALSE))))</f>
        <v/>
      </c>
      <c r="Z675" s="6" t="str">
        <f>IF(Y675=$Z$4,MAX(Z$1:$Z674)+1,"")</f>
        <v/>
      </c>
      <c r="AA675" s="6" t="str">
        <f>IF($Y675=AA$4,MAX(AA$1:AA674)+1,"")</f>
        <v/>
      </c>
      <c r="AB675" s="6" t="str">
        <f>IF($Y675=AB$4,MAX(AB$1:AB674)+1,"")</f>
        <v/>
      </c>
      <c r="AC675" s="6" t="str">
        <f>IF($Y675=AC$4,MAX(AC$1:AC674)+1,"")</f>
        <v/>
      </c>
      <c r="AD675" s="6" t="str">
        <f>IF($Y675=AD$4,MAX(AD$1:AD674)+1,"")</f>
        <v/>
      </c>
      <c r="AE675" s="6" t="str">
        <f>IF($Y675=AE$4,MAX(AE$1:AE674)+1,"")</f>
        <v/>
      </c>
      <c r="AF675" s="6" t="str">
        <f>IF($Y675=AF$4,MAX(AF$1:AF674)+1,"")</f>
        <v/>
      </c>
      <c r="AG675" s="6" t="str">
        <f>IF($Y675=AG$4,MAX(AG$1:AG674)+1,"")</f>
        <v/>
      </c>
      <c r="AH675" s="6" t="str">
        <f>IF($Y675=AH$4,MAX(AH$1:AH674)+1,"")</f>
        <v/>
      </c>
      <c r="AI675" s="5">
        <f t="shared" si="154"/>
        <v>0</v>
      </c>
      <c r="AK675" s="6" t="str">
        <f>IF($W675=AK$4,MAX(AK$1:AK674)+1,"")</f>
        <v/>
      </c>
      <c r="AL675" s="6" t="str">
        <f>IF($W675=AL$4,MAX(AL$1:AL674)+1,"")</f>
        <v/>
      </c>
      <c r="AM675" s="6" t="str">
        <f>IF($W675=AM$4,MAX(AM$1:AM674)+1,"")</f>
        <v/>
      </c>
      <c r="AN675" s="6" t="str">
        <f>IF($W675=AN$4,MAX(AN$1:AN674)+1,"")</f>
        <v/>
      </c>
      <c r="AO675" s="6" t="str">
        <f>IF($W675=AO$4,MAX(AO$1:AO674)+1,"")</f>
        <v/>
      </c>
      <c r="AP675" s="6" t="str">
        <f>IF($W675=AP$4,MAX(AP$1:AP674)+1,"")</f>
        <v/>
      </c>
      <c r="AQ675" s="6" t="str">
        <f>IF($W675=AQ$4,MAX(AQ$1:AQ674)+1,"")</f>
        <v/>
      </c>
      <c r="AR675" s="6" t="str">
        <f>IF($W675=AR$4,MAX(AR$1:AR674)+1,"")</f>
        <v/>
      </c>
      <c r="AS675" s="6" t="str">
        <f>IF($W675=AS$4,MAX(AS$1:AS674)+1,"")</f>
        <v/>
      </c>
      <c r="AT675" s="6" t="str">
        <f>IF($W675=AT$4,MAX(AT$1:AT674)+1,"")</f>
        <v/>
      </c>
      <c r="AU675" s="6" t="str">
        <f>IF($W675=AU$4,MAX(AU$1:AU674)+1,"")</f>
        <v/>
      </c>
      <c r="AV675" s="6" t="str">
        <f>IF($W675=AV$4,MAX(AV$1:AV674)+1,"")</f>
        <v/>
      </c>
      <c r="AW675" s="6" t="str">
        <f>IF($W675=AW$4,MAX(AW$1:AW674)+1,"")</f>
        <v/>
      </c>
      <c r="AX675" s="6" t="str">
        <f>IF($W675=AX$4,MAX(AX$1:AX674)+1,"")</f>
        <v/>
      </c>
      <c r="AY675" s="6" t="str">
        <f>IF($W675=AY$4,MAX(AY$1:AY674)+1,"")</f>
        <v/>
      </c>
      <c r="AZ675" s="6" t="str">
        <f>IF($W675=AZ$4,MAX(AZ$1:AZ674)+1,"")</f>
        <v/>
      </c>
      <c r="BA675" s="6" t="str">
        <f>IF($W675=BA$4,MAX(BA$1:BA674)+1,"")</f>
        <v/>
      </c>
      <c r="BB675" s="6" t="str">
        <f>IF($W675=BB$4,MAX(BB$1:BB674)+1,"")</f>
        <v/>
      </c>
      <c r="BC675" s="6" t="str">
        <f>IF($W675=BC$4,MAX(BC$1:BC674)+1,"")</f>
        <v/>
      </c>
      <c r="BD675" s="6" t="str">
        <f>IF($W675=BD$4,MAX(BD$1:BD674)+1,"")</f>
        <v/>
      </c>
      <c r="BE675" s="6" t="str">
        <f>IF($W675=BE$4,MAX(BE$1:BE674)+1,"")</f>
        <v/>
      </c>
      <c r="BF675" s="6" t="str">
        <f>IF($W675=BF$4,MAX(BF$1:BF674)+1,"")</f>
        <v/>
      </c>
      <c r="BG675" s="6" t="str">
        <f>IF($W675=BG$4,MAX(BG$1:BG674)+1,"")</f>
        <v/>
      </c>
      <c r="BH675" s="6" t="str">
        <f>IF($W675=BH$4,MAX(BH$1:BH674)+1,"")</f>
        <v/>
      </c>
      <c r="BI675" s="6" t="str">
        <f>IF($W675=BI$4,MAX(BI$1:BI674)+1,"")</f>
        <v/>
      </c>
      <c r="BJ675" s="6" t="str">
        <f>IF($W675=BJ$4,MAX(BJ$1:BJ674)+1,"")</f>
        <v/>
      </c>
      <c r="BK675" s="6" t="str">
        <f>IF($W675=BK$4,MAX(BK$1:BK674)+1,"")</f>
        <v/>
      </c>
      <c r="BL675" s="6" t="str">
        <f>IF($W675=BL$4,MAX(BL$1:BL674)+1,"")</f>
        <v/>
      </c>
      <c r="BM675" s="6" t="str">
        <f>IF($W675=BM$4,MAX(BM$1:BM674)+1,"")</f>
        <v/>
      </c>
      <c r="BN675" s="6" t="str">
        <f>IF($W675=BN$4,MAX(BN$1:BN674)+1,"")</f>
        <v/>
      </c>
      <c r="BO675" s="6" t="str">
        <f>IF($W675=BO$4,MAX(BO$1:BO674)+1,"")</f>
        <v/>
      </c>
      <c r="BP675" s="6" t="str">
        <f>IF($W675=BP$4,MAX(BP$1:BP674)+1,"")</f>
        <v/>
      </c>
      <c r="BQ675" s="6" t="str">
        <f>IF($W675=BQ$4,MAX(BQ$1:BQ674)+1,"")</f>
        <v/>
      </c>
      <c r="BR675" s="6" t="str">
        <f>IF($W675=BR$4,MAX(BR$1:BR674)+1,"")</f>
        <v/>
      </c>
      <c r="BS675" s="6" t="str">
        <f>IF($W675=BS$4,MAX(BS$1:BS674)+1,"")</f>
        <v/>
      </c>
      <c r="BT675" s="6" t="str">
        <f>IF($W675=BT$4,MAX(BT$1:BT674)+1,"")</f>
        <v/>
      </c>
      <c r="BU675" s="6" t="str">
        <f>IF($W675=BU$4,MAX(BU$1:BU674)+1,"")</f>
        <v/>
      </c>
      <c r="BV675" s="6" t="str">
        <f>IF($W675=BV$4,MAX(BV$1:BV674)+1,"")</f>
        <v/>
      </c>
      <c r="BW675" s="6" t="str">
        <f>IF($W675=BW$4,MAX(BW$1:BW674)+1,"")</f>
        <v/>
      </c>
      <c r="BX675" s="6" t="str">
        <f>IF($W675=BX$4,MAX(BX$1:BX674)+1,"")</f>
        <v/>
      </c>
      <c r="BY675" s="6" t="str">
        <f>IF($W675=BY$4,MAX(BY$1:BY674)+1,"")</f>
        <v/>
      </c>
      <c r="BZ675" s="6" t="str">
        <f>IF($W675=BZ$4,MAX(BZ$1:BZ674)+1,"")</f>
        <v/>
      </c>
      <c r="CA675" s="6" t="str">
        <f>IF($W675=CA$4,MAX(CA$1:CA674)+1,"")</f>
        <v/>
      </c>
      <c r="CB675" s="6" t="str">
        <f>IF($W675=CB$4,MAX(CB$1:CB674)+1,"")</f>
        <v/>
      </c>
      <c r="CC675" s="6" t="str">
        <f>IF($W675=CC$4,MAX(CC$1:CC674)+1,"")</f>
        <v/>
      </c>
      <c r="CD675" s="6" t="str">
        <f>IF($W675=CD$4,MAX(CD$1:CD674)+1,"")</f>
        <v/>
      </c>
      <c r="CE675" s="6" t="str">
        <f>IF($W675=CE$4,MAX(CE$1:CE674)+1,"")</f>
        <v/>
      </c>
      <c r="CF675" s="6" t="str">
        <f>IF($W675=CF$4,MAX(CF$1:CF674)+1,"")</f>
        <v/>
      </c>
      <c r="CG675" s="6" t="str">
        <f>IF($W675=CG$4,MAX(CG$1:CG674)+1,"")</f>
        <v/>
      </c>
      <c r="CH675" s="6" t="str">
        <f>IF($W675=CH$4,MAX(CH$1:CH674)+1,"")</f>
        <v/>
      </c>
      <c r="CI675" s="6" t="str">
        <f>IF($W675=CI$4,MAX(CI$1:CI674)+1,"")</f>
        <v/>
      </c>
      <c r="CJ675" s="6" t="str">
        <f>IF($W675=CJ$4,MAX(CJ$1:CJ674)+1,"")</f>
        <v/>
      </c>
      <c r="CK675" s="6" t="str">
        <f>IF($W675=CK$4,MAX(CK$1:CK674)+1,"")</f>
        <v/>
      </c>
      <c r="CL675" s="6" t="str">
        <f>IF($W675=CL$4,MAX(CL$1:CL674)+1,"")</f>
        <v/>
      </c>
      <c r="CM675" s="6" t="str">
        <f>IF($W675=CM$4,MAX(CM$1:CM674)+1,"")</f>
        <v/>
      </c>
      <c r="CN675" s="6" t="str">
        <f>IF($W675=CN$4,MAX(CN$1:CN674)+1,"")</f>
        <v/>
      </c>
      <c r="CO675" s="6" t="str">
        <f>IF($W675=CO$4,MAX(CO$1:CO674)+1,"")</f>
        <v/>
      </c>
      <c r="CP675" s="6" t="str">
        <f>IF($W675=CP$4,MAX(CP$1:CP674)+1,"")</f>
        <v/>
      </c>
      <c r="CQ675" s="6" t="str">
        <f>IF($W675=CQ$4,MAX(CQ$1:CQ674)+1,"")</f>
        <v/>
      </c>
      <c r="CR675" s="6" t="str">
        <f>IF($W675=CR$4,MAX(CR$1:CR674)+1,"")</f>
        <v/>
      </c>
      <c r="CS675" s="6" t="str">
        <f>IF($W675=CS$4,MAX(CS$1:CS674)+1,"")</f>
        <v/>
      </c>
      <c r="CT675" s="5">
        <f t="shared" si="155"/>
        <v>0</v>
      </c>
      <c r="CU675" s="6" t="str">
        <f t="shared" si="156"/>
        <v/>
      </c>
      <c r="CV675" s="5" t="str">
        <f t="shared" si="157"/>
        <v/>
      </c>
      <c r="CW675" s="5" t="str" cm="1">
        <f t="array" ref="CW675">RIGHT(F675,MIN(LEN(SUBSTITUTE(F675,รายชื่อนักเรียนแยกห้อง!$AD$5:$AD$8,""))))</f>
        <v/>
      </c>
      <c r="CX675" s="6" t="str">
        <f t="shared" si="158"/>
        <v/>
      </c>
      <c r="CY675" s="6" t="str">
        <f t="shared" si="159"/>
        <v/>
      </c>
      <c r="CZ675" s="5" t="str">
        <f t="shared" si="160"/>
        <v>-</v>
      </c>
      <c r="DA675" s="5" t="str">
        <f t="shared" si="161"/>
        <v>-</v>
      </c>
      <c r="DC675" s="6" t="str">
        <f>IF(DB675="วิทย์-คณิต (เตรียมวิศวะ)",MAX($DC$1:DC674)+1,"")</f>
        <v/>
      </c>
      <c r="DD675" s="6" t="str">
        <f>IF(DB675="วิทย์-คณิต (วิทยาศาสตร์สุขภาพ)",MAX($DD$1:DD674)+1,"")</f>
        <v/>
      </c>
      <c r="DE675" s="6" t="str">
        <f>IF(DB675="ศิลป์การจัดการธุรกิจการค้าสมัยใหม่",MAX($DE$1:DE674)+1,"")</f>
        <v/>
      </c>
      <c r="DF675" s="6" t="str">
        <f>IF(DB675="ศิลป์ภาษาจีนเพื่อธุรกิจ 4.0",MAX($DF$1:DF674)+1,"")</f>
        <v/>
      </c>
      <c r="DG675" s="6" t="str">
        <f>IF(DB675="ศิลป์ภาษาอังกฤษเพื่อการสื่อสารธุรกิจ",MAX($DG$1:DG674)+1,"")</f>
        <v/>
      </c>
      <c r="DH675" s="6" t="str">
        <f>IF(DB675="นวัตกรรมการจัดการเกษตร",MAX($DH$1:DH674)+1,"")</f>
        <v/>
      </c>
      <c r="DI675" s="5">
        <f t="shared" si="162"/>
        <v>0</v>
      </c>
      <c r="DJ675" s="5" t="str">
        <f t="shared" si="163"/>
        <v>-</v>
      </c>
      <c r="DK675" s="5" t="str">
        <f t="shared" si="164"/>
        <v>-0</v>
      </c>
      <c r="DL675" s="5" t="str">
        <f t="shared" si="165"/>
        <v/>
      </c>
    </row>
    <row r="676" spans="1:116">
      <c r="A676" s="5" t="str">
        <f t="shared" si="151"/>
        <v>-</v>
      </c>
      <c r="B676" s="5" t="str">
        <f t="shared" si="152"/>
        <v>-0</v>
      </c>
      <c r="C676" s="5" t="str">
        <f t="shared" si="153"/>
        <v>-0</v>
      </c>
      <c r="D676" s="8"/>
      <c r="E676" s="9"/>
      <c r="F676" s="3"/>
      <c r="G676" s="3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W676" s="6" t="str">
        <f>IF(X676="","",IF(X676=รายชื่อชมรม!$B$43,รายชื่อชมรม!$A$43,IF(X676=รายชื่อชมรม!$B$44,รายชื่อชมรม!$A$44,IF(X676=รายชื่อชมรม!$B$45,รายชื่อชมรม!$A$45,IF(X676=รายชื่อชมรม!$B$46,รายชื่อชมรม!$A$46,IF(X676=รายชื่อชมรม!$B$47,รายชื่อชมรม!$A$47,IF(X676=รายชื่อชมรม!$B$48,รายชื่อชมรม!$A$48,IF(X676=รายชื่อชมรม!$B$49,รายชื่อชมรม!$A$49,IF(X676=รายชื่อชมรม!$B$50,รายชื่อชมรม!$A$50,IF(X676=รายชื่อชมรม!$B$51,รายชื่อชมรม!$A$51,IF(X676=รายชื่อชมรม!$B$52,รายชื่อชมรม!$A$52,"-")))))))))))</f>
        <v/>
      </c>
      <c r="Y676" s="6" t="str">
        <f>IF(W676=0,"",IF(W676="-","",IF(W676="","",VLOOKUP(W676,รายชื่อชมรม!$A$3:$F$83,3,FALSE))))</f>
        <v/>
      </c>
      <c r="Z676" s="6" t="str">
        <f>IF(Y676=$Z$4,MAX(Z$1:$Z675)+1,"")</f>
        <v/>
      </c>
      <c r="AA676" s="6" t="str">
        <f>IF($Y676=AA$4,MAX(AA$1:AA675)+1,"")</f>
        <v/>
      </c>
      <c r="AB676" s="6" t="str">
        <f>IF($Y676=AB$4,MAX(AB$1:AB675)+1,"")</f>
        <v/>
      </c>
      <c r="AC676" s="6" t="str">
        <f>IF($Y676=AC$4,MAX(AC$1:AC675)+1,"")</f>
        <v/>
      </c>
      <c r="AD676" s="6" t="str">
        <f>IF($Y676=AD$4,MAX(AD$1:AD675)+1,"")</f>
        <v/>
      </c>
      <c r="AE676" s="6" t="str">
        <f>IF($Y676=AE$4,MAX(AE$1:AE675)+1,"")</f>
        <v/>
      </c>
      <c r="AF676" s="6" t="str">
        <f>IF($Y676=AF$4,MAX(AF$1:AF675)+1,"")</f>
        <v/>
      </c>
      <c r="AG676" s="6" t="str">
        <f>IF($Y676=AG$4,MAX(AG$1:AG675)+1,"")</f>
        <v/>
      </c>
      <c r="AH676" s="6" t="str">
        <f>IF($Y676=AH$4,MAX(AH$1:AH675)+1,"")</f>
        <v/>
      </c>
      <c r="AI676" s="5">
        <f t="shared" si="154"/>
        <v>0</v>
      </c>
      <c r="AK676" s="6" t="str">
        <f>IF($W676=AK$4,MAX(AK$1:AK675)+1,"")</f>
        <v/>
      </c>
      <c r="AL676" s="6" t="str">
        <f>IF($W676=AL$4,MAX(AL$1:AL675)+1,"")</f>
        <v/>
      </c>
      <c r="AM676" s="6" t="str">
        <f>IF($W676=AM$4,MAX(AM$1:AM675)+1,"")</f>
        <v/>
      </c>
      <c r="AN676" s="6" t="str">
        <f>IF($W676=AN$4,MAX(AN$1:AN675)+1,"")</f>
        <v/>
      </c>
      <c r="AO676" s="6" t="str">
        <f>IF($W676=AO$4,MAX(AO$1:AO675)+1,"")</f>
        <v/>
      </c>
      <c r="AP676" s="6" t="str">
        <f>IF($W676=AP$4,MAX(AP$1:AP675)+1,"")</f>
        <v/>
      </c>
      <c r="AQ676" s="6" t="str">
        <f>IF($W676=AQ$4,MAX(AQ$1:AQ675)+1,"")</f>
        <v/>
      </c>
      <c r="AR676" s="6" t="str">
        <f>IF($W676=AR$4,MAX(AR$1:AR675)+1,"")</f>
        <v/>
      </c>
      <c r="AS676" s="6" t="str">
        <f>IF($W676=AS$4,MAX(AS$1:AS675)+1,"")</f>
        <v/>
      </c>
      <c r="AT676" s="6" t="str">
        <f>IF($W676=AT$4,MAX(AT$1:AT675)+1,"")</f>
        <v/>
      </c>
      <c r="AU676" s="6" t="str">
        <f>IF($W676=AU$4,MAX(AU$1:AU675)+1,"")</f>
        <v/>
      </c>
      <c r="AV676" s="6" t="str">
        <f>IF($W676=AV$4,MAX(AV$1:AV675)+1,"")</f>
        <v/>
      </c>
      <c r="AW676" s="6" t="str">
        <f>IF($W676=AW$4,MAX(AW$1:AW675)+1,"")</f>
        <v/>
      </c>
      <c r="AX676" s="6" t="str">
        <f>IF($W676=AX$4,MAX(AX$1:AX675)+1,"")</f>
        <v/>
      </c>
      <c r="AY676" s="6" t="str">
        <f>IF($W676=AY$4,MAX(AY$1:AY675)+1,"")</f>
        <v/>
      </c>
      <c r="AZ676" s="6" t="str">
        <f>IF($W676=AZ$4,MAX(AZ$1:AZ675)+1,"")</f>
        <v/>
      </c>
      <c r="BA676" s="6" t="str">
        <f>IF($W676=BA$4,MAX(BA$1:BA675)+1,"")</f>
        <v/>
      </c>
      <c r="BB676" s="6" t="str">
        <f>IF($W676=BB$4,MAX(BB$1:BB675)+1,"")</f>
        <v/>
      </c>
      <c r="BC676" s="6" t="str">
        <f>IF($W676=BC$4,MAX(BC$1:BC675)+1,"")</f>
        <v/>
      </c>
      <c r="BD676" s="6" t="str">
        <f>IF($W676=BD$4,MAX(BD$1:BD675)+1,"")</f>
        <v/>
      </c>
      <c r="BE676" s="6" t="str">
        <f>IF($W676=BE$4,MAX(BE$1:BE675)+1,"")</f>
        <v/>
      </c>
      <c r="BF676" s="6" t="str">
        <f>IF($W676=BF$4,MAX(BF$1:BF675)+1,"")</f>
        <v/>
      </c>
      <c r="BG676" s="6" t="str">
        <f>IF($W676=BG$4,MAX(BG$1:BG675)+1,"")</f>
        <v/>
      </c>
      <c r="BH676" s="6" t="str">
        <f>IF($W676=BH$4,MAX(BH$1:BH675)+1,"")</f>
        <v/>
      </c>
      <c r="BI676" s="6" t="str">
        <f>IF($W676=BI$4,MAX(BI$1:BI675)+1,"")</f>
        <v/>
      </c>
      <c r="BJ676" s="6" t="str">
        <f>IF($W676=BJ$4,MAX(BJ$1:BJ675)+1,"")</f>
        <v/>
      </c>
      <c r="BK676" s="6" t="str">
        <f>IF($W676=BK$4,MAX(BK$1:BK675)+1,"")</f>
        <v/>
      </c>
      <c r="BL676" s="6" t="str">
        <f>IF($W676=BL$4,MAX(BL$1:BL675)+1,"")</f>
        <v/>
      </c>
      <c r="BM676" s="6" t="str">
        <f>IF($W676=BM$4,MAX(BM$1:BM675)+1,"")</f>
        <v/>
      </c>
      <c r="BN676" s="6" t="str">
        <f>IF($W676=BN$4,MAX(BN$1:BN675)+1,"")</f>
        <v/>
      </c>
      <c r="BO676" s="6" t="str">
        <f>IF($W676=BO$4,MAX(BO$1:BO675)+1,"")</f>
        <v/>
      </c>
      <c r="BP676" s="6" t="str">
        <f>IF($W676=BP$4,MAX(BP$1:BP675)+1,"")</f>
        <v/>
      </c>
      <c r="BQ676" s="6" t="str">
        <f>IF($W676=BQ$4,MAX(BQ$1:BQ675)+1,"")</f>
        <v/>
      </c>
      <c r="BR676" s="6" t="str">
        <f>IF($W676=BR$4,MAX(BR$1:BR675)+1,"")</f>
        <v/>
      </c>
      <c r="BS676" s="6" t="str">
        <f>IF($W676=BS$4,MAX(BS$1:BS675)+1,"")</f>
        <v/>
      </c>
      <c r="BT676" s="6" t="str">
        <f>IF($W676=BT$4,MAX(BT$1:BT675)+1,"")</f>
        <v/>
      </c>
      <c r="BU676" s="6" t="str">
        <f>IF($W676=BU$4,MAX(BU$1:BU675)+1,"")</f>
        <v/>
      </c>
      <c r="BV676" s="6" t="str">
        <f>IF($W676=BV$4,MAX(BV$1:BV675)+1,"")</f>
        <v/>
      </c>
      <c r="BW676" s="6" t="str">
        <f>IF($W676=BW$4,MAX(BW$1:BW675)+1,"")</f>
        <v/>
      </c>
      <c r="BX676" s="6" t="str">
        <f>IF($W676=BX$4,MAX(BX$1:BX675)+1,"")</f>
        <v/>
      </c>
      <c r="BY676" s="6" t="str">
        <f>IF($W676=BY$4,MAX(BY$1:BY675)+1,"")</f>
        <v/>
      </c>
      <c r="BZ676" s="6" t="str">
        <f>IF($W676=BZ$4,MAX(BZ$1:BZ675)+1,"")</f>
        <v/>
      </c>
      <c r="CA676" s="6" t="str">
        <f>IF($W676=CA$4,MAX(CA$1:CA675)+1,"")</f>
        <v/>
      </c>
      <c r="CB676" s="6" t="str">
        <f>IF($W676=CB$4,MAX(CB$1:CB675)+1,"")</f>
        <v/>
      </c>
      <c r="CC676" s="6" t="str">
        <f>IF($W676=CC$4,MAX(CC$1:CC675)+1,"")</f>
        <v/>
      </c>
      <c r="CD676" s="6" t="str">
        <f>IF($W676=CD$4,MAX(CD$1:CD675)+1,"")</f>
        <v/>
      </c>
      <c r="CE676" s="6" t="str">
        <f>IF($W676=CE$4,MAX(CE$1:CE675)+1,"")</f>
        <v/>
      </c>
      <c r="CF676" s="6" t="str">
        <f>IF($W676=CF$4,MAX(CF$1:CF675)+1,"")</f>
        <v/>
      </c>
      <c r="CG676" s="6" t="str">
        <f>IF($W676=CG$4,MAX(CG$1:CG675)+1,"")</f>
        <v/>
      </c>
      <c r="CH676" s="6" t="str">
        <f>IF($W676=CH$4,MAX(CH$1:CH675)+1,"")</f>
        <v/>
      </c>
      <c r="CI676" s="6" t="str">
        <f>IF($W676=CI$4,MAX(CI$1:CI675)+1,"")</f>
        <v/>
      </c>
      <c r="CJ676" s="6" t="str">
        <f>IF($W676=CJ$4,MAX(CJ$1:CJ675)+1,"")</f>
        <v/>
      </c>
      <c r="CK676" s="6" t="str">
        <f>IF($W676=CK$4,MAX(CK$1:CK675)+1,"")</f>
        <v/>
      </c>
      <c r="CL676" s="6" t="str">
        <f>IF($W676=CL$4,MAX(CL$1:CL675)+1,"")</f>
        <v/>
      </c>
      <c r="CM676" s="6" t="str">
        <f>IF($W676=CM$4,MAX(CM$1:CM675)+1,"")</f>
        <v/>
      </c>
      <c r="CN676" s="6" t="str">
        <f>IF($W676=CN$4,MAX(CN$1:CN675)+1,"")</f>
        <v/>
      </c>
      <c r="CO676" s="6" t="str">
        <f>IF($W676=CO$4,MAX(CO$1:CO675)+1,"")</f>
        <v/>
      </c>
      <c r="CP676" s="6" t="str">
        <f>IF($W676=CP$4,MAX(CP$1:CP675)+1,"")</f>
        <v/>
      </c>
      <c r="CQ676" s="6" t="str">
        <f>IF($W676=CQ$4,MAX(CQ$1:CQ675)+1,"")</f>
        <v/>
      </c>
      <c r="CR676" s="6" t="str">
        <f>IF($W676=CR$4,MAX(CR$1:CR675)+1,"")</f>
        <v/>
      </c>
      <c r="CS676" s="6" t="str">
        <f>IF($W676=CS$4,MAX(CS$1:CS675)+1,"")</f>
        <v/>
      </c>
      <c r="CT676" s="5">
        <f t="shared" si="155"/>
        <v>0</v>
      </c>
      <c r="CU676" s="6" t="str">
        <f t="shared" si="156"/>
        <v/>
      </c>
      <c r="CV676" s="5" t="str">
        <f t="shared" si="157"/>
        <v/>
      </c>
      <c r="CW676" s="5" t="str" cm="1">
        <f t="array" ref="CW676">RIGHT(F676,MIN(LEN(SUBSTITUTE(F676,รายชื่อนักเรียนแยกห้อง!$AD$5:$AD$8,""))))</f>
        <v/>
      </c>
      <c r="CX676" s="6" t="str">
        <f t="shared" si="158"/>
        <v/>
      </c>
      <c r="CY676" s="6" t="str">
        <f t="shared" si="159"/>
        <v/>
      </c>
      <c r="CZ676" s="5" t="str">
        <f t="shared" si="160"/>
        <v>-</v>
      </c>
      <c r="DA676" s="5" t="str">
        <f t="shared" si="161"/>
        <v>-</v>
      </c>
      <c r="DC676" s="6" t="str">
        <f>IF(DB676="วิทย์-คณิต (เตรียมวิศวะ)",MAX($DC$1:DC675)+1,"")</f>
        <v/>
      </c>
      <c r="DD676" s="6" t="str">
        <f>IF(DB676="วิทย์-คณิต (วิทยาศาสตร์สุขภาพ)",MAX($DD$1:DD675)+1,"")</f>
        <v/>
      </c>
      <c r="DE676" s="6" t="str">
        <f>IF(DB676="ศิลป์การจัดการธุรกิจการค้าสมัยใหม่",MAX($DE$1:DE675)+1,"")</f>
        <v/>
      </c>
      <c r="DF676" s="6" t="str">
        <f>IF(DB676="ศิลป์ภาษาจีนเพื่อธุรกิจ 4.0",MAX($DF$1:DF675)+1,"")</f>
        <v/>
      </c>
      <c r="DG676" s="6" t="str">
        <f>IF(DB676="ศิลป์ภาษาอังกฤษเพื่อการสื่อสารธุรกิจ",MAX($DG$1:DG675)+1,"")</f>
        <v/>
      </c>
      <c r="DH676" s="6" t="str">
        <f>IF(DB676="นวัตกรรมการจัดการเกษตร",MAX($DH$1:DH675)+1,"")</f>
        <v/>
      </c>
      <c r="DI676" s="5">
        <f t="shared" si="162"/>
        <v>0</v>
      </c>
      <c r="DJ676" s="5" t="str">
        <f t="shared" si="163"/>
        <v>-</v>
      </c>
      <c r="DK676" s="5" t="str">
        <f t="shared" si="164"/>
        <v>-0</v>
      </c>
      <c r="DL676" s="5" t="str">
        <f t="shared" si="165"/>
        <v/>
      </c>
    </row>
    <row r="677" spans="1:116">
      <c r="A677" s="5" t="str">
        <f t="shared" si="151"/>
        <v>-</v>
      </c>
      <c r="B677" s="5" t="str">
        <f t="shared" si="152"/>
        <v>-0</v>
      </c>
      <c r="C677" s="5" t="str">
        <f t="shared" si="153"/>
        <v>-0</v>
      </c>
      <c r="D677" s="8"/>
      <c r="E677" s="9"/>
      <c r="F677" s="3"/>
      <c r="G677" s="3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W677" s="6" t="str">
        <f>IF(X677="","",IF(X677=รายชื่อชมรม!$B$43,รายชื่อชมรม!$A$43,IF(X677=รายชื่อชมรม!$B$44,รายชื่อชมรม!$A$44,IF(X677=รายชื่อชมรม!$B$45,รายชื่อชมรม!$A$45,IF(X677=รายชื่อชมรม!$B$46,รายชื่อชมรม!$A$46,IF(X677=รายชื่อชมรม!$B$47,รายชื่อชมรม!$A$47,IF(X677=รายชื่อชมรม!$B$48,รายชื่อชมรม!$A$48,IF(X677=รายชื่อชมรม!$B$49,รายชื่อชมรม!$A$49,IF(X677=รายชื่อชมรม!$B$50,รายชื่อชมรม!$A$50,IF(X677=รายชื่อชมรม!$B$51,รายชื่อชมรม!$A$51,IF(X677=รายชื่อชมรม!$B$52,รายชื่อชมรม!$A$52,"-")))))))))))</f>
        <v/>
      </c>
      <c r="Y677" s="6" t="str">
        <f>IF(W677=0,"",IF(W677="-","",IF(W677="","",VLOOKUP(W677,รายชื่อชมรม!$A$3:$F$83,3,FALSE))))</f>
        <v/>
      </c>
      <c r="Z677" s="6" t="str">
        <f>IF(Y677=$Z$4,MAX(Z$1:$Z676)+1,"")</f>
        <v/>
      </c>
      <c r="AA677" s="6" t="str">
        <f>IF($Y677=AA$4,MAX(AA$1:AA676)+1,"")</f>
        <v/>
      </c>
      <c r="AB677" s="6" t="str">
        <f>IF($Y677=AB$4,MAX(AB$1:AB676)+1,"")</f>
        <v/>
      </c>
      <c r="AC677" s="6" t="str">
        <f>IF($Y677=AC$4,MAX(AC$1:AC676)+1,"")</f>
        <v/>
      </c>
      <c r="AD677" s="6" t="str">
        <f>IF($Y677=AD$4,MAX(AD$1:AD676)+1,"")</f>
        <v/>
      </c>
      <c r="AE677" s="6" t="str">
        <f>IF($Y677=AE$4,MAX(AE$1:AE676)+1,"")</f>
        <v/>
      </c>
      <c r="AF677" s="6" t="str">
        <f>IF($Y677=AF$4,MAX(AF$1:AF676)+1,"")</f>
        <v/>
      </c>
      <c r="AG677" s="6" t="str">
        <f>IF($Y677=AG$4,MAX(AG$1:AG676)+1,"")</f>
        <v/>
      </c>
      <c r="AH677" s="6" t="str">
        <f>IF($Y677=AH$4,MAX(AH$1:AH676)+1,"")</f>
        <v/>
      </c>
      <c r="AI677" s="5">
        <f t="shared" si="154"/>
        <v>0</v>
      </c>
      <c r="AK677" s="6" t="str">
        <f>IF($W677=AK$4,MAX(AK$1:AK676)+1,"")</f>
        <v/>
      </c>
      <c r="AL677" s="6" t="str">
        <f>IF($W677=AL$4,MAX(AL$1:AL676)+1,"")</f>
        <v/>
      </c>
      <c r="AM677" s="6" t="str">
        <f>IF($W677=AM$4,MAX(AM$1:AM676)+1,"")</f>
        <v/>
      </c>
      <c r="AN677" s="6" t="str">
        <f>IF($W677=AN$4,MAX(AN$1:AN676)+1,"")</f>
        <v/>
      </c>
      <c r="AO677" s="6" t="str">
        <f>IF($W677=AO$4,MAX(AO$1:AO676)+1,"")</f>
        <v/>
      </c>
      <c r="AP677" s="6" t="str">
        <f>IF($W677=AP$4,MAX(AP$1:AP676)+1,"")</f>
        <v/>
      </c>
      <c r="AQ677" s="6" t="str">
        <f>IF($W677=AQ$4,MAX(AQ$1:AQ676)+1,"")</f>
        <v/>
      </c>
      <c r="AR677" s="6" t="str">
        <f>IF($W677=AR$4,MAX(AR$1:AR676)+1,"")</f>
        <v/>
      </c>
      <c r="AS677" s="6" t="str">
        <f>IF($W677=AS$4,MAX(AS$1:AS676)+1,"")</f>
        <v/>
      </c>
      <c r="AT677" s="6" t="str">
        <f>IF($W677=AT$4,MAX(AT$1:AT676)+1,"")</f>
        <v/>
      </c>
      <c r="AU677" s="6" t="str">
        <f>IF($W677=AU$4,MAX(AU$1:AU676)+1,"")</f>
        <v/>
      </c>
      <c r="AV677" s="6" t="str">
        <f>IF($W677=AV$4,MAX(AV$1:AV676)+1,"")</f>
        <v/>
      </c>
      <c r="AW677" s="6" t="str">
        <f>IF($W677=AW$4,MAX(AW$1:AW676)+1,"")</f>
        <v/>
      </c>
      <c r="AX677" s="6" t="str">
        <f>IF($W677=AX$4,MAX(AX$1:AX676)+1,"")</f>
        <v/>
      </c>
      <c r="AY677" s="6" t="str">
        <f>IF($W677=AY$4,MAX(AY$1:AY676)+1,"")</f>
        <v/>
      </c>
      <c r="AZ677" s="6" t="str">
        <f>IF($W677=AZ$4,MAX(AZ$1:AZ676)+1,"")</f>
        <v/>
      </c>
      <c r="BA677" s="6" t="str">
        <f>IF($W677=BA$4,MAX(BA$1:BA676)+1,"")</f>
        <v/>
      </c>
      <c r="BB677" s="6" t="str">
        <f>IF($W677=BB$4,MAX(BB$1:BB676)+1,"")</f>
        <v/>
      </c>
      <c r="BC677" s="6" t="str">
        <f>IF($W677=BC$4,MAX(BC$1:BC676)+1,"")</f>
        <v/>
      </c>
      <c r="BD677" s="6" t="str">
        <f>IF($W677=BD$4,MAX(BD$1:BD676)+1,"")</f>
        <v/>
      </c>
      <c r="BE677" s="6" t="str">
        <f>IF($W677=BE$4,MAX(BE$1:BE676)+1,"")</f>
        <v/>
      </c>
      <c r="BF677" s="6" t="str">
        <f>IF($W677=BF$4,MAX(BF$1:BF676)+1,"")</f>
        <v/>
      </c>
      <c r="BG677" s="6" t="str">
        <f>IF($W677=BG$4,MAX(BG$1:BG676)+1,"")</f>
        <v/>
      </c>
      <c r="BH677" s="6" t="str">
        <f>IF($W677=BH$4,MAX(BH$1:BH676)+1,"")</f>
        <v/>
      </c>
      <c r="BI677" s="6" t="str">
        <f>IF($W677=BI$4,MAX(BI$1:BI676)+1,"")</f>
        <v/>
      </c>
      <c r="BJ677" s="6" t="str">
        <f>IF($W677=BJ$4,MAX(BJ$1:BJ676)+1,"")</f>
        <v/>
      </c>
      <c r="BK677" s="6" t="str">
        <f>IF($W677=BK$4,MAX(BK$1:BK676)+1,"")</f>
        <v/>
      </c>
      <c r="BL677" s="6" t="str">
        <f>IF($W677=BL$4,MAX(BL$1:BL676)+1,"")</f>
        <v/>
      </c>
      <c r="BM677" s="6" t="str">
        <f>IF($W677=BM$4,MAX(BM$1:BM676)+1,"")</f>
        <v/>
      </c>
      <c r="BN677" s="6" t="str">
        <f>IF($W677=BN$4,MAX(BN$1:BN676)+1,"")</f>
        <v/>
      </c>
      <c r="BO677" s="6" t="str">
        <f>IF($W677=BO$4,MAX(BO$1:BO676)+1,"")</f>
        <v/>
      </c>
      <c r="BP677" s="6" t="str">
        <f>IF($W677=BP$4,MAX(BP$1:BP676)+1,"")</f>
        <v/>
      </c>
      <c r="BQ677" s="6" t="str">
        <f>IF($W677=BQ$4,MAX(BQ$1:BQ676)+1,"")</f>
        <v/>
      </c>
      <c r="BR677" s="6" t="str">
        <f>IF($W677=BR$4,MAX(BR$1:BR676)+1,"")</f>
        <v/>
      </c>
      <c r="BS677" s="6" t="str">
        <f>IF($W677=BS$4,MAX(BS$1:BS676)+1,"")</f>
        <v/>
      </c>
      <c r="BT677" s="6" t="str">
        <f>IF($W677=BT$4,MAX(BT$1:BT676)+1,"")</f>
        <v/>
      </c>
      <c r="BU677" s="6" t="str">
        <f>IF($W677=BU$4,MAX(BU$1:BU676)+1,"")</f>
        <v/>
      </c>
      <c r="BV677" s="6" t="str">
        <f>IF($W677=BV$4,MAX(BV$1:BV676)+1,"")</f>
        <v/>
      </c>
      <c r="BW677" s="6" t="str">
        <f>IF($W677=BW$4,MAX(BW$1:BW676)+1,"")</f>
        <v/>
      </c>
      <c r="BX677" s="6" t="str">
        <f>IF($W677=BX$4,MAX(BX$1:BX676)+1,"")</f>
        <v/>
      </c>
      <c r="BY677" s="6" t="str">
        <f>IF($W677=BY$4,MAX(BY$1:BY676)+1,"")</f>
        <v/>
      </c>
      <c r="BZ677" s="6" t="str">
        <f>IF($W677=BZ$4,MAX(BZ$1:BZ676)+1,"")</f>
        <v/>
      </c>
      <c r="CA677" s="6" t="str">
        <f>IF($W677=CA$4,MAX(CA$1:CA676)+1,"")</f>
        <v/>
      </c>
      <c r="CB677" s="6" t="str">
        <f>IF($W677=CB$4,MAX(CB$1:CB676)+1,"")</f>
        <v/>
      </c>
      <c r="CC677" s="6" t="str">
        <f>IF($W677=CC$4,MAX(CC$1:CC676)+1,"")</f>
        <v/>
      </c>
      <c r="CD677" s="6" t="str">
        <f>IF($W677=CD$4,MAX(CD$1:CD676)+1,"")</f>
        <v/>
      </c>
      <c r="CE677" s="6" t="str">
        <f>IF($W677=CE$4,MAX(CE$1:CE676)+1,"")</f>
        <v/>
      </c>
      <c r="CF677" s="6" t="str">
        <f>IF($W677=CF$4,MAX(CF$1:CF676)+1,"")</f>
        <v/>
      </c>
      <c r="CG677" s="6" t="str">
        <f>IF($W677=CG$4,MAX(CG$1:CG676)+1,"")</f>
        <v/>
      </c>
      <c r="CH677" s="6" t="str">
        <f>IF($W677=CH$4,MAX(CH$1:CH676)+1,"")</f>
        <v/>
      </c>
      <c r="CI677" s="6" t="str">
        <f>IF($W677=CI$4,MAX(CI$1:CI676)+1,"")</f>
        <v/>
      </c>
      <c r="CJ677" s="6" t="str">
        <f>IF($W677=CJ$4,MAX(CJ$1:CJ676)+1,"")</f>
        <v/>
      </c>
      <c r="CK677" s="6" t="str">
        <f>IF($W677=CK$4,MAX(CK$1:CK676)+1,"")</f>
        <v/>
      </c>
      <c r="CL677" s="6" t="str">
        <f>IF($W677=CL$4,MAX(CL$1:CL676)+1,"")</f>
        <v/>
      </c>
      <c r="CM677" s="6" t="str">
        <f>IF($W677=CM$4,MAX(CM$1:CM676)+1,"")</f>
        <v/>
      </c>
      <c r="CN677" s="6" t="str">
        <f>IF($W677=CN$4,MAX(CN$1:CN676)+1,"")</f>
        <v/>
      </c>
      <c r="CO677" s="6" t="str">
        <f>IF($W677=CO$4,MAX(CO$1:CO676)+1,"")</f>
        <v/>
      </c>
      <c r="CP677" s="6" t="str">
        <f>IF($W677=CP$4,MAX(CP$1:CP676)+1,"")</f>
        <v/>
      </c>
      <c r="CQ677" s="6" t="str">
        <f>IF($W677=CQ$4,MAX(CQ$1:CQ676)+1,"")</f>
        <v/>
      </c>
      <c r="CR677" s="6" t="str">
        <f>IF($W677=CR$4,MAX(CR$1:CR676)+1,"")</f>
        <v/>
      </c>
      <c r="CS677" s="6" t="str">
        <f>IF($W677=CS$4,MAX(CS$1:CS676)+1,"")</f>
        <v/>
      </c>
      <c r="CT677" s="5">
        <f t="shared" si="155"/>
        <v>0</v>
      </c>
      <c r="CU677" s="6" t="str">
        <f t="shared" si="156"/>
        <v/>
      </c>
      <c r="CV677" s="5" t="str">
        <f t="shared" si="157"/>
        <v/>
      </c>
      <c r="CW677" s="5" t="str" cm="1">
        <f t="array" ref="CW677">RIGHT(F677,MIN(LEN(SUBSTITUTE(F677,รายชื่อนักเรียนแยกห้อง!$AD$5:$AD$8,""))))</f>
        <v/>
      </c>
      <c r="CX677" s="6" t="str">
        <f t="shared" si="158"/>
        <v/>
      </c>
      <c r="CY677" s="6" t="str">
        <f t="shared" si="159"/>
        <v/>
      </c>
      <c r="CZ677" s="5" t="str">
        <f t="shared" si="160"/>
        <v>-</v>
      </c>
      <c r="DA677" s="5" t="str">
        <f t="shared" si="161"/>
        <v>-</v>
      </c>
      <c r="DC677" s="6" t="str">
        <f>IF(DB677="วิทย์-คณิต (เตรียมวิศวะ)",MAX($DC$1:DC676)+1,"")</f>
        <v/>
      </c>
      <c r="DD677" s="6" t="str">
        <f>IF(DB677="วิทย์-คณิต (วิทยาศาสตร์สุขภาพ)",MAX($DD$1:DD676)+1,"")</f>
        <v/>
      </c>
      <c r="DE677" s="6" t="str">
        <f>IF(DB677="ศิลป์การจัดการธุรกิจการค้าสมัยใหม่",MAX($DE$1:DE676)+1,"")</f>
        <v/>
      </c>
      <c r="DF677" s="6" t="str">
        <f>IF(DB677="ศิลป์ภาษาจีนเพื่อธุรกิจ 4.0",MAX($DF$1:DF676)+1,"")</f>
        <v/>
      </c>
      <c r="DG677" s="6" t="str">
        <f>IF(DB677="ศิลป์ภาษาอังกฤษเพื่อการสื่อสารธุรกิจ",MAX($DG$1:DG676)+1,"")</f>
        <v/>
      </c>
      <c r="DH677" s="6" t="str">
        <f>IF(DB677="นวัตกรรมการจัดการเกษตร",MAX($DH$1:DH676)+1,"")</f>
        <v/>
      </c>
      <c r="DI677" s="5">
        <f t="shared" si="162"/>
        <v>0</v>
      </c>
      <c r="DJ677" s="5" t="str">
        <f t="shared" si="163"/>
        <v>-</v>
      </c>
      <c r="DK677" s="5" t="str">
        <f t="shared" si="164"/>
        <v>-0</v>
      </c>
      <c r="DL677" s="5" t="str">
        <f t="shared" si="165"/>
        <v/>
      </c>
    </row>
    <row r="678" spans="1:116">
      <c r="A678" s="5" t="str">
        <f t="shared" si="151"/>
        <v>มัธยมศึกษาปีที่ 6/1-1</v>
      </c>
      <c r="B678" s="5" t="str">
        <f t="shared" si="152"/>
        <v>ช68602-1</v>
      </c>
      <c r="C678" s="5" t="str">
        <f t="shared" si="153"/>
        <v>นวัตกรรมการจัดการเกษตร-23</v>
      </c>
      <c r="D678" s="8">
        <v>1</v>
      </c>
      <c r="E678" s="9" t="s">
        <v>49</v>
      </c>
      <c r="F678" s="3" t="s">
        <v>93</v>
      </c>
      <c r="G678" s="3" t="s">
        <v>16</v>
      </c>
      <c r="H678" s="11">
        <v>1</v>
      </c>
      <c r="I678" s="11">
        <v>8</v>
      </c>
      <c r="J678" s="11">
        <v>4</v>
      </c>
      <c r="K678" s="11">
        <v>9</v>
      </c>
      <c r="L678" s="11">
        <v>9</v>
      </c>
      <c r="M678" s="11">
        <v>0</v>
      </c>
      <c r="N678" s="11">
        <v>1</v>
      </c>
      <c r="O678" s="11">
        <v>9</v>
      </c>
      <c r="P678" s="11">
        <v>5</v>
      </c>
      <c r="Q678" s="11">
        <v>0</v>
      </c>
      <c r="R678" s="11">
        <v>3</v>
      </c>
      <c r="S678" s="11">
        <v>7</v>
      </c>
      <c r="T678" s="11">
        <v>7</v>
      </c>
      <c r="U678" s="11" t="s">
        <v>425</v>
      </c>
      <c r="W678" s="6" t="str">
        <f>IF(X678="","",IF(X678=รายชื่อชมรม!$B$53,รายชื่อชมรม!$A$53,IF(X678=รายชื่อชมรม!$B$54,รายชื่อชมรม!$A$54,IF(X678=รายชื่อชมรม!$B$55,รายชื่อชมรม!$A$55,IF(X678=รายชื่อชมรม!$B$56,รายชื่อชมรม!$A$56,IF(X678=รายชื่อชมรม!$B$57,รายชื่อชมรม!$A$57,IF(X678=รายชื่อชมรม!$B$58,รายชื่อชมรม!$A$58,IF(X678=รายชื่อชมรม!$B$59,รายชื่อชมรม!$A$59,IF(X678=รายชื่อชมรม!$B$60,รายชื่อชมรม!$A$60,IF(X678=รายชื่อชมรม!$B$61,รายชื่อชมรม!$A$61,IF(X678=รายชื่อชมรม!$B$62,รายชื่อชมรม!$A$62,"-")))))))))))</f>
        <v>ช68602</v>
      </c>
      <c r="X678" s="6" t="s">
        <v>1398</v>
      </c>
      <c r="Y678" s="6" t="str">
        <f>IF(W678=0,"",IF(W678="-","",IF(W678="","",VLOOKUP(W678,รายชื่อชมรม!$A$3:$F$83,3,FALSE))))</f>
        <v>นายณฤริท  วิชรัจจ์</v>
      </c>
      <c r="Z678" s="6" t="str">
        <f>IF(Y678=$Z$4,MAX(Z$1:$Z677)+1,"")</f>
        <v/>
      </c>
      <c r="AA678" s="6" t="str">
        <f>IF($Y678=AA$4,MAX(AA$1:AA677)+1,"")</f>
        <v/>
      </c>
      <c r="AB678" s="6" t="str">
        <f>IF($Y678=AB$4,MAX(AB$1:AB677)+1,"")</f>
        <v/>
      </c>
      <c r="AC678" s="6" t="str">
        <f>IF($Y678=AC$4,MAX(AC$1:AC677)+1,"")</f>
        <v/>
      </c>
      <c r="AD678" s="6" t="str">
        <f>IF($Y678=AD$4,MAX(AD$1:AD677)+1,"")</f>
        <v/>
      </c>
      <c r="AE678" s="6" t="str">
        <f>IF($Y678=AE$4,MAX(AE$1:AE677)+1,"")</f>
        <v/>
      </c>
      <c r="AF678" s="6" t="str">
        <f>IF($Y678=AF$4,MAX(AF$1:AF677)+1,"")</f>
        <v/>
      </c>
      <c r="AG678" s="6" t="str">
        <f>IF($Y678=AG$4,MAX(AG$1:AG677)+1,"")</f>
        <v/>
      </c>
      <c r="AH678" s="6" t="str">
        <f>IF($Y678=AH$4,MAX(AH$1:AH677)+1,"")</f>
        <v/>
      </c>
      <c r="AI678" s="5">
        <f t="shared" si="154"/>
        <v>0</v>
      </c>
      <c r="AK678" s="6" t="str">
        <f>IF($W678=AK$4,MAX(AK$1:AK677)+1,"")</f>
        <v/>
      </c>
      <c r="AL678" s="6" t="str">
        <f>IF($W678=AL$4,MAX(AL$1:AL677)+1,"")</f>
        <v/>
      </c>
      <c r="AM678" s="6" t="str">
        <f>IF($W678=AM$4,MAX(AM$1:AM677)+1,"")</f>
        <v/>
      </c>
      <c r="AN678" s="6" t="str">
        <f>IF($W678=AN$4,MAX(AN$1:AN677)+1,"")</f>
        <v/>
      </c>
      <c r="AO678" s="6" t="str">
        <f>IF($W678=AO$4,MAX(AO$1:AO677)+1,"")</f>
        <v/>
      </c>
      <c r="AP678" s="6" t="str">
        <f>IF($W678=AP$4,MAX(AP$1:AP677)+1,"")</f>
        <v/>
      </c>
      <c r="AQ678" s="6" t="str">
        <f>IF($W678=AQ$4,MAX(AQ$1:AQ677)+1,"")</f>
        <v/>
      </c>
      <c r="AR678" s="6" t="str">
        <f>IF($W678=AR$4,MAX(AR$1:AR677)+1,"")</f>
        <v/>
      </c>
      <c r="AS678" s="6" t="str">
        <f>IF($W678=AS$4,MAX(AS$1:AS677)+1,"")</f>
        <v/>
      </c>
      <c r="AT678" s="6" t="str">
        <f>IF($W678=AT$4,MAX(AT$1:AT677)+1,"")</f>
        <v/>
      </c>
      <c r="AU678" s="6" t="str">
        <f>IF($W678=AU$4,MAX(AU$1:AU677)+1,"")</f>
        <v/>
      </c>
      <c r="AV678" s="6" t="str">
        <f>IF($W678=AV$4,MAX(AV$1:AV677)+1,"")</f>
        <v/>
      </c>
      <c r="AW678" s="6" t="str">
        <f>IF($W678=AW$4,MAX(AW$1:AW677)+1,"")</f>
        <v/>
      </c>
      <c r="AX678" s="6" t="str">
        <f>IF($W678=AX$4,MAX(AX$1:AX677)+1,"")</f>
        <v/>
      </c>
      <c r="AY678" s="6" t="str">
        <f>IF($W678=AY$4,MAX(AY$1:AY677)+1,"")</f>
        <v/>
      </c>
      <c r="AZ678" s="6" t="str">
        <f>IF($W678=AZ$4,MAX(AZ$1:AZ677)+1,"")</f>
        <v/>
      </c>
      <c r="BA678" s="6" t="str">
        <f>IF($W678=BA$4,MAX(BA$1:BA677)+1,"")</f>
        <v/>
      </c>
      <c r="BB678" s="6" t="str">
        <f>IF($W678=BB$4,MAX(BB$1:BB677)+1,"")</f>
        <v/>
      </c>
      <c r="BC678" s="6" t="str">
        <f>IF($W678=BC$4,MAX(BC$1:BC677)+1,"")</f>
        <v/>
      </c>
      <c r="BD678" s="6" t="str">
        <f>IF($W678=BD$4,MAX(BD$1:BD677)+1,"")</f>
        <v/>
      </c>
      <c r="BE678" s="6" t="str">
        <f>IF($W678=BE$4,MAX(BE$1:BE677)+1,"")</f>
        <v/>
      </c>
      <c r="BF678" s="6" t="str">
        <f>IF($W678=BF$4,MAX(BF$1:BF677)+1,"")</f>
        <v/>
      </c>
      <c r="BG678" s="6" t="str">
        <f>IF($W678=BG$4,MAX(BG$1:BG677)+1,"")</f>
        <v/>
      </c>
      <c r="BH678" s="6" t="str">
        <f>IF($W678=BH$4,MAX(BH$1:BH677)+1,"")</f>
        <v/>
      </c>
      <c r="BI678" s="6" t="str">
        <f>IF($W678=BI$4,MAX(BI$1:BI677)+1,"")</f>
        <v/>
      </c>
      <c r="BJ678" s="6" t="str">
        <f>IF($W678=BJ$4,MAX(BJ$1:BJ677)+1,"")</f>
        <v/>
      </c>
      <c r="BK678" s="6" t="str">
        <f>IF($W678=BK$4,MAX(BK$1:BK677)+1,"")</f>
        <v/>
      </c>
      <c r="BL678" s="6" t="str">
        <f>IF($W678=BL$4,MAX(BL$1:BL677)+1,"")</f>
        <v/>
      </c>
      <c r="BM678" s="6" t="str">
        <f>IF($W678=BM$4,MAX(BM$1:BM677)+1,"")</f>
        <v/>
      </c>
      <c r="BN678" s="6" t="str">
        <f>IF($W678=BN$4,MAX(BN$1:BN677)+1,"")</f>
        <v/>
      </c>
      <c r="BO678" s="6" t="str">
        <f>IF($W678=BO$4,MAX(BO$1:BO677)+1,"")</f>
        <v/>
      </c>
      <c r="BP678" s="6" t="str">
        <f>IF($W678=BP$4,MAX(BP$1:BP677)+1,"")</f>
        <v/>
      </c>
      <c r="BQ678" s="6" t="str">
        <f>IF($W678=BQ$4,MAX(BQ$1:BQ677)+1,"")</f>
        <v/>
      </c>
      <c r="BR678" s="6" t="str">
        <f>IF($W678=BR$4,MAX(BR$1:BR677)+1,"")</f>
        <v/>
      </c>
      <c r="BS678" s="6" t="str">
        <f>IF($W678=BS$4,MAX(BS$1:BS677)+1,"")</f>
        <v/>
      </c>
      <c r="BT678" s="6" t="str">
        <f>IF($W678=BT$4,MAX(BT$1:BT677)+1,"")</f>
        <v/>
      </c>
      <c r="BU678" s="6" t="str">
        <f>IF($W678=BU$4,MAX(BU$1:BU677)+1,"")</f>
        <v/>
      </c>
      <c r="BV678" s="6" t="str">
        <f>IF($W678=BV$4,MAX(BV$1:BV677)+1,"")</f>
        <v/>
      </c>
      <c r="BW678" s="6" t="str">
        <f>IF($W678=BW$4,MAX(BW$1:BW677)+1,"")</f>
        <v/>
      </c>
      <c r="BX678" s="6" t="str">
        <f>IF($W678=BX$4,MAX(BX$1:BX677)+1,"")</f>
        <v/>
      </c>
      <c r="BY678" s="6" t="str">
        <f>IF($W678=BY$4,MAX(BY$1:BY677)+1,"")</f>
        <v/>
      </c>
      <c r="BZ678" s="6" t="str">
        <f>IF($W678=BZ$4,MAX(BZ$1:BZ677)+1,"")</f>
        <v/>
      </c>
      <c r="CA678" s="6" t="str">
        <f>IF($W678=CA$4,MAX(CA$1:CA677)+1,"")</f>
        <v/>
      </c>
      <c r="CB678" s="6" t="str">
        <f>IF($W678=CB$4,MAX(CB$1:CB677)+1,"")</f>
        <v/>
      </c>
      <c r="CC678" s="6" t="str">
        <f>IF($W678=CC$4,MAX(CC$1:CC677)+1,"")</f>
        <v/>
      </c>
      <c r="CD678" s="6" t="str">
        <f>IF($W678=CD$4,MAX(CD$1:CD677)+1,"")</f>
        <v/>
      </c>
      <c r="CE678" s="6" t="str">
        <f>IF($W678=CE$4,MAX(CE$1:CE677)+1,"")</f>
        <v/>
      </c>
      <c r="CF678" s="6" t="str">
        <f>IF($W678=CF$4,MAX(CF$1:CF677)+1,"")</f>
        <v/>
      </c>
      <c r="CG678" s="6" t="str">
        <f>IF($W678=CG$4,MAX(CG$1:CG677)+1,"")</f>
        <v/>
      </c>
      <c r="CH678" s="6" t="str">
        <f>IF($W678=CH$4,MAX(CH$1:CH677)+1,"")</f>
        <v/>
      </c>
      <c r="CI678" s="6" t="str">
        <f>IF($W678=CI$4,MAX(CI$1:CI677)+1,"")</f>
        <v/>
      </c>
      <c r="CJ678" s="6" t="str">
        <f>IF($W678=CJ$4,MAX(CJ$1:CJ677)+1,"")</f>
        <v/>
      </c>
      <c r="CK678" s="6">
        <f>IF($W678=CK$4,MAX(CK$1:CK677)+1,"")</f>
        <v>1</v>
      </c>
      <c r="CL678" s="6" t="str">
        <f>IF($W678=CL$4,MAX(CL$1:CL677)+1,"")</f>
        <v/>
      </c>
      <c r="CM678" s="6" t="str">
        <f>IF($W678=CM$4,MAX(CM$1:CM677)+1,"")</f>
        <v/>
      </c>
      <c r="CN678" s="6" t="str">
        <f>IF($W678=CN$4,MAX(CN$1:CN677)+1,"")</f>
        <v/>
      </c>
      <c r="CO678" s="6" t="str">
        <f>IF($W678=CO$4,MAX(CO$1:CO677)+1,"")</f>
        <v/>
      </c>
      <c r="CP678" s="6" t="str">
        <f>IF($W678=CP$4,MAX(CP$1:CP677)+1,"")</f>
        <v/>
      </c>
      <c r="CQ678" s="6" t="str">
        <f>IF($W678=CQ$4,MAX(CQ$1:CQ677)+1,"")</f>
        <v/>
      </c>
      <c r="CR678" s="6" t="str">
        <f>IF($W678=CR$4,MAX(CR$1:CR677)+1,"")</f>
        <v/>
      </c>
      <c r="CS678" s="6" t="str">
        <f>IF($W678=CS$4,MAX(CS$1:CS677)+1,"")</f>
        <v/>
      </c>
      <c r="CT678" s="5">
        <f t="shared" si="155"/>
        <v>1</v>
      </c>
      <c r="CU678" s="6" t="str">
        <f t="shared" si="156"/>
        <v>1849901950377</v>
      </c>
      <c r="CV678" s="5" t="str">
        <f t="shared" si="157"/>
        <v>นาย</v>
      </c>
      <c r="CW678" s="5" t="str" cm="1">
        <f t="array" ref="CW678">RIGHT(F678,MIN(LEN(SUBSTITUTE(F678,รายชื่อนักเรียนแยกห้อง!$AD$5:$AD$8,""))))</f>
        <v>คีรียะ</v>
      </c>
      <c r="CX678" s="6">
        <f t="shared" si="158"/>
        <v>0</v>
      </c>
      <c r="CY678" s="6" t="str">
        <f t="shared" si="159"/>
        <v/>
      </c>
      <c r="CZ678" s="5" t="str">
        <f t="shared" si="160"/>
        <v>มัธยมศึกษาปีที่ 6/1-0</v>
      </c>
      <c r="DA678" s="5" t="str">
        <f t="shared" si="161"/>
        <v>มัธยมศึกษาปีที่ 6/1-</v>
      </c>
      <c r="DB678" s="5" t="s">
        <v>2937</v>
      </c>
      <c r="DC678" s="6" t="str">
        <f>IF(DB678="วิทย์-คณิต (เตรียมวิศวะ)",MAX($DC$1:DC677)+1,"")</f>
        <v/>
      </c>
      <c r="DD678" s="6" t="str">
        <f>IF(DB678="วิทย์-คณิต (วิทยาศาสตร์สุขภาพ)",MAX($DD$1:DD677)+1,"")</f>
        <v/>
      </c>
      <c r="DE678" s="6" t="str">
        <f>IF(DB678="ศิลป์การจัดการธุรกิจการค้าสมัยใหม่",MAX($DE$1:DE677)+1,"")</f>
        <v/>
      </c>
      <c r="DF678" s="6" t="str">
        <f>IF(DB678="ศิลป์ภาษาจีนเพื่อธุรกิจ 4.0",MAX($DF$1:DF677)+1,"")</f>
        <v/>
      </c>
      <c r="DG678" s="6" t="str">
        <f>IF(DB678="ศิลป์ภาษาอังกฤษเพื่อการสื่อสารธุรกิจ",MAX($DG$1:DG677)+1,"")</f>
        <v/>
      </c>
      <c r="DH678" s="6">
        <f>IF(DB678="นวัตกรรมการจัดการเกษตร",MAX($DH$1:DH677)+1,"")</f>
        <v>23</v>
      </c>
      <c r="DI678" s="5">
        <f t="shared" si="162"/>
        <v>23</v>
      </c>
      <c r="DJ678" s="5" t="str">
        <f t="shared" si="163"/>
        <v>มัธยมศึกษาปีที่ 6/1-1</v>
      </c>
      <c r="DK678" s="5" t="str">
        <f t="shared" si="164"/>
        <v>นวัตกรรมการจัดการเกษตร-23</v>
      </c>
      <c r="DL678" s="5" t="str">
        <f t="shared" si="165"/>
        <v>มัธยมศึกษาปีที่ 6</v>
      </c>
    </row>
    <row r="679" spans="1:116">
      <c r="A679" s="5" t="str">
        <f t="shared" si="151"/>
        <v>มัธยมศึกษาปีที่ 6/1-2</v>
      </c>
      <c r="B679" s="5" t="str">
        <f t="shared" si="152"/>
        <v>ช68604-1</v>
      </c>
      <c r="C679" s="5" t="str">
        <f t="shared" si="153"/>
        <v>วิทย์-คณิต (วิทยาศาสตร์สุขภาพ)-37</v>
      </c>
      <c r="D679" s="8">
        <v>2</v>
      </c>
      <c r="E679" s="9" t="s">
        <v>50</v>
      </c>
      <c r="F679" s="3" t="s">
        <v>94</v>
      </c>
      <c r="G679" s="3" t="s">
        <v>2281</v>
      </c>
      <c r="H679" s="11">
        <v>1</v>
      </c>
      <c r="I679" s="11">
        <v>7</v>
      </c>
      <c r="J679" s="11">
        <v>0</v>
      </c>
      <c r="K679" s="11">
        <v>9</v>
      </c>
      <c r="L679" s="11">
        <v>9</v>
      </c>
      <c r="M679" s="11">
        <v>0</v>
      </c>
      <c r="N679" s="11">
        <v>1</v>
      </c>
      <c r="O679" s="11">
        <v>6</v>
      </c>
      <c r="P679" s="11">
        <v>8</v>
      </c>
      <c r="Q679" s="11">
        <v>6</v>
      </c>
      <c r="R679" s="11">
        <v>1</v>
      </c>
      <c r="S679" s="11">
        <v>7</v>
      </c>
      <c r="T679" s="11">
        <v>4</v>
      </c>
      <c r="U679" s="11" t="s">
        <v>425</v>
      </c>
      <c r="W679" s="6" t="str">
        <f>IF(X679="","",IF(X679=รายชื่อชมรม!$B$53,รายชื่อชมรม!$A$53,IF(X679=รายชื่อชมรม!$B$54,รายชื่อชมรม!$A$54,IF(X679=รายชื่อชมรม!$B$55,รายชื่อชมรม!$A$55,IF(X679=รายชื่อชมรม!$B$56,รายชื่อชมรม!$A$56,IF(X679=รายชื่อชมรม!$B$57,รายชื่อชมรม!$A$57,IF(X679=รายชื่อชมรม!$B$58,รายชื่อชมรม!$A$58,IF(X679=รายชื่อชมรม!$B$59,รายชื่อชมรม!$A$59,IF(X679=รายชื่อชมรม!$B$60,รายชื่อชมรม!$A$60,IF(X679=รายชื่อชมรม!$B$61,รายชื่อชมรม!$A$61,IF(X679=รายชื่อชมรม!$B$62,รายชื่อชมรม!$A$62,"-")))))))))))</f>
        <v>ช68604</v>
      </c>
      <c r="X679" s="6" t="s">
        <v>2314</v>
      </c>
      <c r="Y679" s="6" t="str">
        <f>IF(W679=0,"",IF(W679="-","",IF(W679="","",VLOOKUP(W679,รายชื่อชมรม!$A$3:$F$83,3,FALSE))))</f>
        <v>นายชัยวัฒน์  กตัญญตาพงษ์</v>
      </c>
      <c r="Z679" s="6" t="str">
        <f>IF(Y679=$Z$4,MAX(Z$1:$Z678)+1,"")</f>
        <v/>
      </c>
      <c r="AA679" s="6" t="str">
        <f>IF($Y679=AA$4,MAX(AA$1:AA678)+1,"")</f>
        <v/>
      </c>
      <c r="AB679" s="6" t="str">
        <f>IF($Y679=AB$4,MAX(AB$1:AB678)+1,"")</f>
        <v/>
      </c>
      <c r="AC679" s="6" t="str">
        <f>IF($Y679=AC$4,MAX(AC$1:AC678)+1,"")</f>
        <v/>
      </c>
      <c r="AD679" s="6" t="str">
        <f>IF($Y679=AD$4,MAX(AD$1:AD678)+1,"")</f>
        <v/>
      </c>
      <c r="AE679" s="6" t="str">
        <f>IF($Y679=AE$4,MAX(AE$1:AE678)+1,"")</f>
        <v/>
      </c>
      <c r="AF679" s="6" t="str">
        <f>IF($Y679=AF$4,MAX(AF$1:AF678)+1,"")</f>
        <v/>
      </c>
      <c r="AG679" s="6" t="str">
        <f>IF($Y679=AG$4,MAX(AG$1:AG678)+1,"")</f>
        <v/>
      </c>
      <c r="AH679" s="6" t="str">
        <f>IF($Y679=AH$4,MAX(AH$1:AH678)+1,"")</f>
        <v/>
      </c>
      <c r="AI679" s="5">
        <f t="shared" si="154"/>
        <v>0</v>
      </c>
      <c r="AK679" s="6" t="str">
        <f>IF($W679=AK$4,MAX(AK$1:AK678)+1,"")</f>
        <v/>
      </c>
      <c r="AL679" s="6" t="str">
        <f>IF($W679=AL$4,MAX(AL$1:AL678)+1,"")</f>
        <v/>
      </c>
      <c r="AM679" s="6" t="str">
        <f>IF($W679=AM$4,MAX(AM$1:AM678)+1,"")</f>
        <v/>
      </c>
      <c r="AN679" s="6" t="str">
        <f>IF($W679=AN$4,MAX(AN$1:AN678)+1,"")</f>
        <v/>
      </c>
      <c r="AO679" s="6" t="str">
        <f>IF($W679=AO$4,MAX(AO$1:AO678)+1,"")</f>
        <v/>
      </c>
      <c r="AP679" s="6" t="str">
        <f>IF($W679=AP$4,MAX(AP$1:AP678)+1,"")</f>
        <v/>
      </c>
      <c r="AQ679" s="6" t="str">
        <f>IF($W679=AQ$4,MAX(AQ$1:AQ678)+1,"")</f>
        <v/>
      </c>
      <c r="AR679" s="6" t="str">
        <f>IF($W679=AR$4,MAX(AR$1:AR678)+1,"")</f>
        <v/>
      </c>
      <c r="AS679" s="6" t="str">
        <f>IF($W679=AS$4,MAX(AS$1:AS678)+1,"")</f>
        <v/>
      </c>
      <c r="AT679" s="6" t="str">
        <f>IF($W679=AT$4,MAX(AT$1:AT678)+1,"")</f>
        <v/>
      </c>
      <c r="AU679" s="6" t="str">
        <f>IF($W679=AU$4,MAX(AU$1:AU678)+1,"")</f>
        <v/>
      </c>
      <c r="AV679" s="6" t="str">
        <f>IF($W679=AV$4,MAX(AV$1:AV678)+1,"")</f>
        <v/>
      </c>
      <c r="AW679" s="6" t="str">
        <f>IF($W679=AW$4,MAX(AW$1:AW678)+1,"")</f>
        <v/>
      </c>
      <c r="AX679" s="6" t="str">
        <f>IF($W679=AX$4,MAX(AX$1:AX678)+1,"")</f>
        <v/>
      </c>
      <c r="AY679" s="6" t="str">
        <f>IF($W679=AY$4,MAX(AY$1:AY678)+1,"")</f>
        <v/>
      </c>
      <c r="AZ679" s="6" t="str">
        <f>IF($W679=AZ$4,MAX(AZ$1:AZ678)+1,"")</f>
        <v/>
      </c>
      <c r="BA679" s="6" t="str">
        <f>IF($W679=BA$4,MAX(BA$1:BA678)+1,"")</f>
        <v/>
      </c>
      <c r="BB679" s="6" t="str">
        <f>IF($W679=BB$4,MAX(BB$1:BB678)+1,"")</f>
        <v/>
      </c>
      <c r="BC679" s="6" t="str">
        <f>IF($W679=BC$4,MAX(BC$1:BC678)+1,"")</f>
        <v/>
      </c>
      <c r="BD679" s="6" t="str">
        <f>IF($W679=BD$4,MAX(BD$1:BD678)+1,"")</f>
        <v/>
      </c>
      <c r="BE679" s="6" t="str">
        <f>IF($W679=BE$4,MAX(BE$1:BE678)+1,"")</f>
        <v/>
      </c>
      <c r="BF679" s="6" t="str">
        <f>IF($W679=BF$4,MAX(BF$1:BF678)+1,"")</f>
        <v/>
      </c>
      <c r="BG679" s="6" t="str">
        <f>IF($W679=BG$4,MAX(BG$1:BG678)+1,"")</f>
        <v/>
      </c>
      <c r="BH679" s="6" t="str">
        <f>IF($W679=BH$4,MAX(BH$1:BH678)+1,"")</f>
        <v/>
      </c>
      <c r="BI679" s="6" t="str">
        <f>IF($W679=BI$4,MAX(BI$1:BI678)+1,"")</f>
        <v/>
      </c>
      <c r="BJ679" s="6" t="str">
        <f>IF($W679=BJ$4,MAX(BJ$1:BJ678)+1,"")</f>
        <v/>
      </c>
      <c r="BK679" s="6" t="str">
        <f>IF($W679=BK$4,MAX(BK$1:BK678)+1,"")</f>
        <v/>
      </c>
      <c r="BL679" s="6" t="str">
        <f>IF($W679=BL$4,MAX(BL$1:BL678)+1,"")</f>
        <v/>
      </c>
      <c r="BM679" s="6" t="str">
        <f>IF($W679=BM$4,MAX(BM$1:BM678)+1,"")</f>
        <v/>
      </c>
      <c r="BN679" s="6" t="str">
        <f>IF($W679=BN$4,MAX(BN$1:BN678)+1,"")</f>
        <v/>
      </c>
      <c r="BO679" s="6" t="str">
        <f>IF($W679=BO$4,MAX(BO$1:BO678)+1,"")</f>
        <v/>
      </c>
      <c r="BP679" s="6" t="str">
        <f>IF($W679=BP$4,MAX(BP$1:BP678)+1,"")</f>
        <v/>
      </c>
      <c r="BQ679" s="6" t="str">
        <f>IF($W679=BQ$4,MAX(BQ$1:BQ678)+1,"")</f>
        <v/>
      </c>
      <c r="BR679" s="6" t="str">
        <f>IF($W679=BR$4,MAX(BR$1:BR678)+1,"")</f>
        <v/>
      </c>
      <c r="BS679" s="6" t="str">
        <f>IF($W679=BS$4,MAX(BS$1:BS678)+1,"")</f>
        <v/>
      </c>
      <c r="BT679" s="6" t="str">
        <f>IF($W679=BT$4,MAX(BT$1:BT678)+1,"")</f>
        <v/>
      </c>
      <c r="BU679" s="6" t="str">
        <f>IF($W679=BU$4,MAX(BU$1:BU678)+1,"")</f>
        <v/>
      </c>
      <c r="BV679" s="6" t="str">
        <f>IF($W679=BV$4,MAX(BV$1:BV678)+1,"")</f>
        <v/>
      </c>
      <c r="BW679" s="6" t="str">
        <f>IF($W679=BW$4,MAX(BW$1:BW678)+1,"")</f>
        <v/>
      </c>
      <c r="BX679" s="6" t="str">
        <f>IF($W679=BX$4,MAX(BX$1:BX678)+1,"")</f>
        <v/>
      </c>
      <c r="BY679" s="6" t="str">
        <f>IF($W679=BY$4,MAX(BY$1:BY678)+1,"")</f>
        <v/>
      </c>
      <c r="BZ679" s="6" t="str">
        <f>IF($W679=BZ$4,MAX(BZ$1:BZ678)+1,"")</f>
        <v/>
      </c>
      <c r="CA679" s="6" t="str">
        <f>IF($W679=CA$4,MAX(CA$1:CA678)+1,"")</f>
        <v/>
      </c>
      <c r="CB679" s="6" t="str">
        <f>IF($W679=CB$4,MAX(CB$1:CB678)+1,"")</f>
        <v/>
      </c>
      <c r="CC679" s="6" t="str">
        <f>IF($W679=CC$4,MAX(CC$1:CC678)+1,"")</f>
        <v/>
      </c>
      <c r="CD679" s="6" t="str">
        <f>IF($W679=CD$4,MAX(CD$1:CD678)+1,"")</f>
        <v/>
      </c>
      <c r="CE679" s="6" t="str">
        <f>IF($W679=CE$4,MAX(CE$1:CE678)+1,"")</f>
        <v/>
      </c>
      <c r="CF679" s="6" t="str">
        <f>IF($W679=CF$4,MAX(CF$1:CF678)+1,"")</f>
        <v/>
      </c>
      <c r="CG679" s="6" t="str">
        <f>IF($W679=CG$4,MAX(CG$1:CG678)+1,"")</f>
        <v/>
      </c>
      <c r="CH679" s="6" t="str">
        <f>IF($W679=CH$4,MAX(CH$1:CH678)+1,"")</f>
        <v/>
      </c>
      <c r="CI679" s="6" t="str">
        <f>IF($W679=CI$4,MAX(CI$1:CI678)+1,"")</f>
        <v/>
      </c>
      <c r="CJ679" s="6" t="str">
        <f>IF($W679=CJ$4,MAX(CJ$1:CJ678)+1,"")</f>
        <v/>
      </c>
      <c r="CK679" s="6" t="str">
        <f>IF($W679=CK$4,MAX(CK$1:CK678)+1,"")</f>
        <v/>
      </c>
      <c r="CL679" s="6" t="str">
        <f>IF($W679=CL$4,MAX(CL$1:CL678)+1,"")</f>
        <v/>
      </c>
      <c r="CM679" s="6">
        <f>IF($W679=CM$4,MAX(CM$1:CM678)+1,"")</f>
        <v>1</v>
      </c>
      <c r="CN679" s="6" t="str">
        <f>IF($W679=CN$4,MAX(CN$1:CN678)+1,"")</f>
        <v/>
      </c>
      <c r="CO679" s="6" t="str">
        <f>IF($W679=CO$4,MAX(CO$1:CO678)+1,"")</f>
        <v/>
      </c>
      <c r="CP679" s="6" t="str">
        <f>IF($W679=CP$4,MAX(CP$1:CP678)+1,"")</f>
        <v/>
      </c>
      <c r="CQ679" s="6" t="str">
        <f>IF($W679=CQ$4,MAX(CQ$1:CQ678)+1,"")</f>
        <v/>
      </c>
      <c r="CR679" s="6" t="str">
        <f>IF($W679=CR$4,MAX(CR$1:CR678)+1,"")</f>
        <v/>
      </c>
      <c r="CS679" s="6" t="str">
        <f>IF($W679=CS$4,MAX(CS$1:CS678)+1,"")</f>
        <v/>
      </c>
      <c r="CT679" s="5">
        <f t="shared" si="155"/>
        <v>1</v>
      </c>
      <c r="CU679" s="6" t="str">
        <f t="shared" si="156"/>
        <v>1709901686174</v>
      </c>
      <c r="CV679" s="5" t="str">
        <f t="shared" si="157"/>
        <v>นาย</v>
      </c>
      <c r="CW679" s="5" t="str" cm="1">
        <f t="array" ref="CW679">RIGHT(F679,MIN(LEN(SUBSTITUTE(F679,รายชื่อนักเรียนแยกห้อง!$AD$5:$AD$8,""))))</f>
        <v>อชิรวิชญ์</v>
      </c>
      <c r="CX679" s="6">
        <f t="shared" si="158"/>
        <v>0</v>
      </c>
      <c r="CY679" s="6" t="str">
        <f t="shared" si="159"/>
        <v/>
      </c>
      <c r="CZ679" s="5" t="str">
        <f t="shared" si="160"/>
        <v>มัธยมศึกษาปีที่ 6/1-0</v>
      </c>
      <c r="DA679" s="5" t="str">
        <f t="shared" si="161"/>
        <v>มัธยมศึกษาปีที่ 6/1-</v>
      </c>
      <c r="DB679" s="5" t="s">
        <v>2936</v>
      </c>
      <c r="DC679" s="6" t="str">
        <f>IF(DB679="วิทย์-คณิต (เตรียมวิศวะ)",MAX($DC$1:DC678)+1,"")</f>
        <v/>
      </c>
      <c r="DD679" s="6">
        <f>IF(DB679="วิทย์-คณิต (วิทยาศาสตร์สุขภาพ)",MAX($DD$1:DD678)+1,"")</f>
        <v>37</v>
      </c>
      <c r="DE679" s="6" t="str">
        <f>IF(DB679="ศิลป์การจัดการธุรกิจการค้าสมัยใหม่",MAX($DE$1:DE678)+1,"")</f>
        <v/>
      </c>
      <c r="DF679" s="6" t="str">
        <f>IF(DB679="ศิลป์ภาษาจีนเพื่อธุรกิจ 4.0",MAX($DF$1:DF678)+1,"")</f>
        <v/>
      </c>
      <c r="DG679" s="6" t="str">
        <f>IF(DB679="ศิลป์ภาษาอังกฤษเพื่อการสื่อสารธุรกิจ",MAX($DG$1:DG678)+1,"")</f>
        <v/>
      </c>
      <c r="DH679" s="6" t="str">
        <f>IF(DB679="นวัตกรรมการจัดการเกษตร",MAX($DH$1:DH678)+1,"")</f>
        <v/>
      </c>
      <c r="DI679" s="5">
        <f t="shared" si="162"/>
        <v>37</v>
      </c>
      <c r="DJ679" s="5" t="str">
        <f t="shared" si="163"/>
        <v>มัธยมศึกษาปีที่ 6/1-2</v>
      </c>
      <c r="DK679" s="5" t="str">
        <f t="shared" si="164"/>
        <v>วิทย์-คณิต (วิทยาศาสตร์สุขภาพ)-37</v>
      </c>
      <c r="DL679" s="5" t="str">
        <f t="shared" si="165"/>
        <v>มัธยมศึกษาปีที่ 6</v>
      </c>
    </row>
    <row r="680" spans="1:116">
      <c r="A680" s="5" t="str">
        <f t="shared" si="151"/>
        <v>มัธยมศึกษาปีที่ 6/1-3</v>
      </c>
      <c r="B680" s="5" t="str">
        <f t="shared" si="152"/>
        <v>ช68603-1</v>
      </c>
      <c r="C680" s="5" t="str">
        <f t="shared" si="153"/>
        <v>นวัตกรรมการจัดการเกษตร-24</v>
      </c>
      <c r="D680" s="8">
        <v>3</v>
      </c>
      <c r="E680" s="9" t="s">
        <v>65</v>
      </c>
      <c r="F680" s="3" t="s">
        <v>95</v>
      </c>
      <c r="G680" s="3" t="s">
        <v>21</v>
      </c>
      <c r="H680" s="11">
        <v>1</v>
      </c>
      <c r="I680" s="11">
        <v>7</v>
      </c>
      <c r="J680" s="11">
        <v>0</v>
      </c>
      <c r="K680" s="11">
        <v>9</v>
      </c>
      <c r="L680" s="11">
        <v>9</v>
      </c>
      <c r="M680" s="11">
        <v>0</v>
      </c>
      <c r="N680" s="11">
        <v>1</v>
      </c>
      <c r="O680" s="11">
        <v>7</v>
      </c>
      <c r="P680" s="11">
        <v>2</v>
      </c>
      <c r="Q680" s="11">
        <v>2</v>
      </c>
      <c r="R680" s="11">
        <v>0</v>
      </c>
      <c r="S680" s="11">
        <v>2</v>
      </c>
      <c r="T680" s="11">
        <v>2</v>
      </c>
      <c r="U680" s="11" t="s">
        <v>425</v>
      </c>
      <c r="W680" s="6" t="str">
        <f>IF(X680="","",IF(X680=รายชื่อชมรม!$B$53,รายชื่อชมรม!$A$53,IF(X680=รายชื่อชมรม!$B$54,รายชื่อชมรม!$A$54,IF(X680=รายชื่อชมรม!$B$55,รายชื่อชมรม!$A$55,IF(X680=รายชื่อชมรม!$B$56,รายชื่อชมรม!$A$56,IF(X680=รายชื่อชมรม!$B$57,รายชื่อชมรม!$A$57,IF(X680=รายชื่อชมรม!$B$58,รายชื่อชมรม!$A$58,IF(X680=รายชื่อชมรม!$B$59,รายชื่อชมรม!$A$59,IF(X680=รายชื่อชมรม!$B$60,รายชื่อชมรม!$A$60,IF(X680=รายชื่อชมรม!$B$61,รายชื่อชมรม!$A$61,IF(X680=รายชื่อชมรม!$B$62,รายชื่อชมรม!$A$62,"-")))))))))))</f>
        <v>ช68603</v>
      </c>
      <c r="X680" s="6" t="s">
        <v>2316</v>
      </c>
      <c r="Y680" s="6" t="str">
        <f>IF(W680=0,"",IF(W680="-","",IF(W680="","",VLOOKUP(W680,รายชื่อชมรม!$A$3:$F$83,3,FALSE))))</f>
        <v>นายวสันต์  แสงรัตนกูล</v>
      </c>
      <c r="AF680" s="6"/>
      <c r="AG680" s="6"/>
      <c r="AH680" s="6"/>
      <c r="AK680" s="6" t="str">
        <f>IF($W680=AK$4,MAX(AK$1:AK679)+1,"")</f>
        <v/>
      </c>
      <c r="AL680" s="6" t="str">
        <f>IF($W680=AL$4,MAX(AL$1:AL679)+1,"")</f>
        <v/>
      </c>
      <c r="AM680" s="6" t="str">
        <f>IF($W680=AM$4,MAX(AM$1:AM679)+1,"")</f>
        <v/>
      </c>
      <c r="AN680" s="6" t="str">
        <f>IF($W680=AN$4,MAX(AN$1:AN679)+1,"")</f>
        <v/>
      </c>
      <c r="AO680" s="6" t="str">
        <f>IF($W680=AO$4,MAX(AO$1:AO679)+1,"")</f>
        <v/>
      </c>
      <c r="AP680" s="6" t="str">
        <f>IF($W680=AP$4,MAX(AP$1:AP679)+1,"")</f>
        <v/>
      </c>
      <c r="AQ680" s="6" t="str">
        <f>IF($W680=AQ$4,MAX(AQ$1:AQ679)+1,"")</f>
        <v/>
      </c>
      <c r="AR680" s="6" t="str">
        <f>IF($W680=AR$4,MAX(AR$1:AR679)+1,"")</f>
        <v/>
      </c>
      <c r="AS680" s="6" t="str">
        <f>IF($W680=AS$4,MAX(AS$1:AS679)+1,"")</f>
        <v/>
      </c>
      <c r="AT680" s="6" t="str">
        <f>IF($W680=AT$4,MAX(AT$1:AT679)+1,"")</f>
        <v/>
      </c>
      <c r="AU680" s="6" t="str">
        <f>IF($W680=AU$4,MAX(AU$1:AU679)+1,"")</f>
        <v/>
      </c>
      <c r="AV680" s="6" t="str">
        <f>IF($W680=AV$4,MAX(AV$1:AV679)+1,"")</f>
        <v/>
      </c>
      <c r="AW680" s="6" t="str">
        <f>IF($W680=AW$4,MAX(AW$1:AW679)+1,"")</f>
        <v/>
      </c>
      <c r="AX680" s="6" t="str">
        <f>IF($W680=AX$4,MAX(AX$1:AX679)+1,"")</f>
        <v/>
      </c>
      <c r="AY680" s="6" t="str">
        <f>IF($W680=AY$4,MAX(AY$1:AY679)+1,"")</f>
        <v/>
      </c>
      <c r="AZ680" s="6" t="str">
        <f>IF($W680=AZ$4,MAX(AZ$1:AZ679)+1,"")</f>
        <v/>
      </c>
      <c r="BA680" s="6" t="str">
        <f>IF($W680=BA$4,MAX(BA$1:BA679)+1,"")</f>
        <v/>
      </c>
      <c r="BB680" s="6" t="str">
        <f>IF($W680=BB$4,MAX(BB$1:BB679)+1,"")</f>
        <v/>
      </c>
      <c r="BC680" s="6" t="str">
        <f>IF($W680=BC$4,MAX(BC$1:BC679)+1,"")</f>
        <v/>
      </c>
      <c r="BD680" s="6" t="str">
        <f>IF($W680=BD$4,MAX(BD$1:BD679)+1,"")</f>
        <v/>
      </c>
      <c r="BE680" s="6" t="str">
        <f>IF($W680=BE$4,MAX(BE$1:BE679)+1,"")</f>
        <v/>
      </c>
      <c r="BF680" s="6" t="str">
        <f>IF($W680=BF$4,MAX(BF$1:BF679)+1,"")</f>
        <v/>
      </c>
      <c r="BG680" s="6" t="str">
        <f>IF($W680=BG$4,MAX(BG$1:BG679)+1,"")</f>
        <v/>
      </c>
      <c r="BH680" s="6" t="str">
        <f>IF($W680=BH$4,MAX(BH$1:BH679)+1,"")</f>
        <v/>
      </c>
      <c r="BI680" s="6" t="str">
        <f>IF($W680=BI$4,MAX(BI$1:BI679)+1,"")</f>
        <v/>
      </c>
      <c r="BJ680" s="6" t="str">
        <f>IF($W680=BJ$4,MAX(BJ$1:BJ679)+1,"")</f>
        <v/>
      </c>
      <c r="BK680" s="6" t="str">
        <f>IF($W680=BK$4,MAX(BK$1:BK679)+1,"")</f>
        <v/>
      </c>
      <c r="BL680" s="6" t="str">
        <f>IF($W680=BL$4,MAX(BL$1:BL679)+1,"")</f>
        <v/>
      </c>
      <c r="BM680" s="6" t="str">
        <f>IF($W680=BM$4,MAX(BM$1:BM679)+1,"")</f>
        <v/>
      </c>
      <c r="BN680" s="6" t="str">
        <f>IF($W680=BN$4,MAX(BN$1:BN679)+1,"")</f>
        <v/>
      </c>
      <c r="BO680" s="6" t="str">
        <f>IF($W680=BO$4,MAX(BO$1:BO679)+1,"")</f>
        <v/>
      </c>
      <c r="BP680" s="6" t="str">
        <f>IF($W680=BP$4,MAX(BP$1:BP679)+1,"")</f>
        <v/>
      </c>
      <c r="BQ680" s="6" t="str">
        <f>IF($W680=BQ$4,MAX(BQ$1:BQ679)+1,"")</f>
        <v/>
      </c>
      <c r="BR680" s="6" t="str">
        <f>IF($W680=BR$4,MAX(BR$1:BR679)+1,"")</f>
        <v/>
      </c>
      <c r="BS680" s="6" t="str">
        <f>IF($W680=BS$4,MAX(BS$1:BS679)+1,"")</f>
        <v/>
      </c>
      <c r="BT680" s="6" t="str">
        <f>IF($W680=BT$4,MAX(BT$1:BT679)+1,"")</f>
        <v/>
      </c>
      <c r="BU680" s="6" t="str">
        <f>IF($W680=BU$4,MAX(BU$1:BU679)+1,"")</f>
        <v/>
      </c>
      <c r="BV680" s="6" t="str">
        <f>IF($W680=BV$4,MAX(BV$1:BV679)+1,"")</f>
        <v/>
      </c>
      <c r="BW680" s="6" t="str">
        <f>IF($W680=BW$4,MAX(BW$1:BW679)+1,"")</f>
        <v/>
      </c>
      <c r="BX680" s="6" t="str">
        <f>IF($W680=BX$4,MAX(BX$1:BX679)+1,"")</f>
        <v/>
      </c>
      <c r="BY680" s="6" t="str">
        <f>IF($W680=BY$4,MAX(BY$1:BY679)+1,"")</f>
        <v/>
      </c>
      <c r="BZ680" s="6" t="str">
        <f>IF($W680=BZ$4,MAX(BZ$1:BZ679)+1,"")</f>
        <v/>
      </c>
      <c r="CA680" s="6" t="str">
        <f>IF($W680=CA$4,MAX(CA$1:CA679)+1,"")</f>
        <v/>
      </c>
      <c r="CB680" s="6" t="str">
        <f>IF($W680=CB$4,MAX(CB$1:CB679)+1,"")</f>
        <v/>
      </c>
      <c r="CC680" s="6" t="str">
        <f>IF($W680=CC$4,MAX(CC$1:CC679)+1,"")</f>
        <v/>
      </c>
      <c r="CD680" s="6" t="str">
        <f>IF($W680=CD$4,MAX(CD$1:CD679)+1,"")</f>
        <v/>
      </c>
      <c r="CE680" s="6" t="str">
        <f>IF($W680=CE$4,MAX(CE$1:CE679)+1,"")</f>
        <v/>
      </c>
      <c r="CF680" s="6" t="str">
        <f>IF($W680=CF$4,MAX(CF$1:CF679)+1,"")</f>
        <v/>
      </c>
      <c r="CG680" s="6" t="str">
        <f>IF($W680=CG$4,MAX(CG$1:CG679)+1,"")</f>
        <v/>
      </c>
      <c r="CH680" s="6" t="str">
        <f>IF($W680=CH$4,MAX(CH$1:CH679)+1,"")</f>
        <v/>
      </c>
      <c r="CI680" s="6" t="str">
        <f>IF($W680=CI$4,MAX(CI$1:CI679)+1,"")</f>
        <v/>
      </c>
      <c r="CJ680" s="6" t="str">
        <f>IF($W680=CJ$4,MAX(CJ$1:CJ679)+1,"")</f>
        <v/>
      </c>
      <c r="CK680" s="6" t="str">
        <f>IF($W680=CK$4,MAX(CK$1:CK679)+1,"")</f>
        <v/>
      </c>
      <c r="CL680" s="6">
        <f>IF($W680=CL$4,MAX(CL$1:CL679)+1,"")</f>
        <v>1</v>
      </c>
      <c r="CM680" s="6" t="str">
        <f>IF($W680=CM$4,MAX(CM$1:CM679)+1,"")</f>
        <v/>
      </c>
      <c r="CN680" s="6" t="str">
        <f>IF($W680=CN$4,MAX(CN$1:CN679)+1,"")</f>
        <v/>
      </c>
      <c r="CO680" s="6" t="str">
        <f>IF($W680=CO$4,MAX(CO$1:CO679)+1,"")</f>
        <v/>
      </c>
      <c r="CP680" s="6" t="str">
        <f>IF($W680=CP$4,MAX(CP$1:CP679)+1,"")</f>
        <v/>
      </c>
      <c r="CQ680" s="6" t="str">
        <f>IF($W680=CQ$4,MAX(CQ$1:CQ679)+1,"")</f>
        <v/>
      </c>
      <c r="CR680" s="6" t="str">
        <f>IF($W680=CR$4,MAX(CR$1:CR679)+1,"")</f>
        <v/>
      </c>
      <c r="CS680" s="6" t="str">
        <f>IF($W680=CS$4,MAX(CS$1:CS679)+1,"")</f>
        <v/>
      </c>
      <c r="CT680" s="5">
        <f t="shared" si="155"/>
        <v>1</v>
      </c>
      <c r="CU680" s="6" t="str">
        <f t="shared" si="156"/>
        <v>1709901722022</v>
      </c>
      <c r="CV680" s="5" t="str">
        <f t="shared" si="157"/>
        <v>นาย</v>
      </c>
      <c r="CW680" s="5" t="str" cm="1">
        <f t="array" ref="CW680">RIGHT(F680,MIN(LEN(SUBSTITUTE(F680,รายชื่อนักเรียนแยกห้อง!$AD$5:$AD$8,""))))</f>
        <v>สุชล</v>
      </c>
      <c r="CX680" s="6">
        <f t="shared" si="158"/>
        <v>0</v>
      </c>
      <c r="CY680" s="6" t="str">
        <f t="shared" si="159"/>
        <v/>
      </c>
      <c r="CZ680" s="5" t="str">
        <f t="shared" si="160"/>
        <v>มัธยมศึกษาปีที่ 6/1-0</v>
      </c>
      <c r="DA680" s="5" t="str">
        <f t="shared" si="161"/>
        <v>มัธยมศึกษาปีที่ 6/1-</v>
      </c>
      <c r="DB680" s="5" t="s">
        <v>2937</v>
      </c>
      <c r="DC680" s="6" t="str">
        <f>IF(DB680="วิทย์-คณิต (เตรียมวิศวะ)",MAX($DC$1:DC679)+1,"")</f>
        <v/>
      </c>
      <c r="DD680" s="6" t="str">
        <f>IF(DB680="วิทย์-คณิต (วิทยาศาสตร์สุขภาพ)",MAX($DD$1:DD679)+1,"")</f>
        <v/>
      </c>
      <c r="DE680" s="6" t="str">
        <f>IF(DB680="ศิลป์การจัดการธุรกิจการค้าสมัยใหม่",MAX($DE$1:DE679)+1,"")</f>
        <v/>
      </c>
      <c r="DF680" s="6" t="str">
        <f>IF(DB680="ศิลป์ภาษาจีนเพื่อธุรกิจ 4.0",MAX($DF$1:DF679)+1,"")</f>
        <v/>
      </c>
      <c r="DG680" s="6" t="str">
        <f>IF(DB680="ศิลป์ภาษาอังกฤษเพื่อการสื่อสารธุรกิจ",MAX($DG$1:DG679)+1,"")</f>
        <v/>
      </c>
      <c r="DH680" s="6">
        <f>IF(DB680="นวัตกรรมการจัดการเกษตร",MAX($DH$1:DH679)+1,"")</f>
        <v>24</v>
      </c>
      <c r="DI680" s="5">
        <f t="shared" si="162"/>
        <v>24</v>
      </c>
      <c r="DJ680" s="5" t="str">
        <f t="shared" si="163"/>
        <v>มัธยมศึกษาปีที่ 6/1-3</v>
      </c>
      <c r="DK680" s="5" t="str">
        <f t="shared" si="164"/>
        <v>นวัตกรรมการจัดการเกษตร-24</v>
      </c>
      <c r="DL680" s="5" t="str">
        <f t="shared" si="165"/>
        <v>มัธยมศึกษาปีที่ 6</v>
      </c>
    </row>
    <row r="681" spans="1:116">
      <c r="A681" s="5" t="str">
        <f t="shared" si="151"/>
        <v>มัธยมศึกษาปีที่ 6/1-4</v>
      </c>
      <c r="B681" s="5" t="str">
        <f t="shared" si="152"/>
        <v>ช68605-1</v>
      </c>
      <c r="C681" s="5" t="str">
        <f t="shared" si="153"/>
        <v>วิทย์-คณิต (วิทยาศาสตร์สุขภาพ)-38</v>
      </c>
      <c r="D681" s="8">
        <v>4</v>
      </c>
      <c r="E681" s="9" t="s">
        <v>73</v>
      </c>
      <c r="F681" s="3" t="s">
        <v>96</v>
      </c>
      <c r="G681" s="3" t="s">
        <v>33</v>
      </c>
      <c r="H681" s="11">
        <v>1</v>
      </c>
      <c r="I681" s="11">
        <v>7</v>
      </c>
      <c r="J681" s="11">
        <v>0</v>
      </c>
      <c r="K681" s="11">
        <v>9</v>
      </c>
      <c r="L681" s="11">
        <v>9</v>
      </c>
      <c r="M681" s="11">
        <v>0</v>
      </c>
      <c r="N681" s="11">
        <v>1</v>
      </c>
      <c r="O681" s="11">
        <v>7</v>
      </c>
      <c r="P681" s="11">
        <v>2</v>
      </c>
      <c r="Q681" s="11">
        <v>7</v>
      </c>
      <c r="R681" s="11">
        <v>1</v>
      </c>
      <c r="S681" s="11">
        <v>7</v>
      </c>
      <c r="T681" s="11">
        <v>2</v>
      </c>
      <c r="U681" s="11" t="s">
        <v>425</v>
      </c>
      <c r="W681" s="6" t="str">
        <f>IF(X681="","",IF(X681=รายชื่อชมรม!$B$53,รายชื่อชมรม!$A$53,IF(X681=รายชื่อชมรม!$B$54,รายชื่อชมรม!$A$54,IF(X681=รายชื่อชมรม!$B$55,รายชื่อชมรม!$A$55,IF(X681=รายชื่อชมรม!$B$56,รายชื่อชมรม!$A$56,IF(X681=รายชื่อชมรม!$B$57,รายชื่อชมรม!$A$57,IF(X681=รายชื่อชมรม!$B$58,รายชื่อชมรม!$A$58,IF(X681=รายชื่อชมรม!$B$59,รายชื่อชมรม!$A$59,IF(X681=รายชื่อชมรม!$B$60,รายชื่อชมรม!$A$60,IF(X681=รายชื่อชมรม!$B$61,รายชื่อชมรม!$A$61,IF(X681=รายชื่อชมรม!$B$62,รายชื่อชมรม!$A$62,"-")))))))))))</f>
        <v>ช68605</v>
      </c>
      <c r="X681" s="6" t="s">
        <v>2305</v>
      </c>
      <c r="Y681" s="6" t="str">
        <f>IF(W681=0,"",IF(W681="-","",IF(W681="","",VLOOKUP(W681,รายชื่อชมรม!$A$3:$F$83,3,FALSE))))</f>
        <v>นางโสจาริน  อินทรเรือง</v>
      </c>
      <c r="Z681" s="6" t="str">
        <f>IF(Y681=$Z$4,MAX(Z$1:$Z865)+1,"")</f>
        <v/>
      </c>
      <c r="AA681" s="6" t="str">
        <f>IF($Y681=AA$4,MAX(AA$1:AA865)+1,"")</f>
        <v/>
      </c>
      <c r="AB681" s="6" t="str">
        <f>IF($Y681=AB$4,MAX(AB$1:AB865)+1,"")</f>
        <v/>
      </c>
      <c r="AC681" s="6" t="str">
        <f>IF($Y681=AC$4,MAX(AC$1:AC865)+1,"")</f>
        <v/>
      </c>
      <c r="AD681" s="6" t="str">
        <f>IF($Y681=AD$4,MAX(AD$1:AD865)+1,"")</f>
        <v/>
      </c>
      <c r="AE681" s="6" t="str">
        <f>IF($Y681=AE$4,MAX(AE$1:AE865)+1,"")</f>
        <v/>
      </c>
      <c r="AF681" s="6" t="str">
        <f>IF($Y681=AF$4,MAX(AF$1:AF865)+1,"")</f>
        <v/>
      </c>
      <c r="AG681" s="6" t="str">
        <f>IF($Y681=AG$4,MAX(AG$1:AG865)+1,"")</f>
        <v/>
      </c>
      <c r="AH681" s="6" t="str">
        <f>IF($Y681=AH$4,MAX(AH$1:AH865)+1,"")</f>
        <v/>
      </c>
      <c r="AI681" s="5">
        <f t="shared" si="154"/>
        <v>0</v>
      </c>
      <c r="AK681" s="6" t="str">
        <f>IF($W681=AK$4,MAX(AK$1:AK680)+1,"")</f>
        <v/>
      </c>
      <c r="AL681" s="6" t="str">
        <f>IF($W681=AL$4,MAX(AL$1:AL680)+1,"")</f>
        <v/>
      </c>
      <c r="AM681" s="6" t="str">
        <f>IF($W681=AM$4,MAX(AM$1:AM680)+1,"")</f>
        <v/>
      </c>
      <c r="AN681" s="6" t="str">
        <f>IF($W681=AN$4,MAX(AN$1:AN680)+1,"")</f>
        <v/>
      </c>
      <c r="AO681" s="6" t="str">
        <f>IF($W681=AO$4,MAX(AO$1:AO680)+1,"")</f>
        <v/>
      </c>
      <c r="AP681" s="6" t="str">
        <f>IF($W681=AP$4,MAX(AP$1:AP680)+1,"")</f>
        <v/>
      </c>
      <c r="AQ681" s="6" t="str">
        <f>IF($W681=AQ$4,MAX(AQ$1:AQ680)+1,"")</f>
        <v/>
      </c>
      <c r="AR681" s="6" t="str">
        <f>IF($W681=AR$4,MAX(AR$1:AR680)+1,"")</f>
        <v/>
      </c>
      <c r="AS681" s="6" t="str">
        <f>IF($W681=AS$4,MAX(AS$1:AS680)+1,"")</f>
        <v/>
      </c>
      <c r="AT681" s="6" t="str">
        <f>IF($W681=AT$4,MAX(AT$1:AT680)+1,"")</f>
        <v/>
      </c>
      <c r="AU681" s="6" t="str">
        <f>IF($W681=AU$4,MAX(AU$1:AU680)+1,"")</f>
        <v/>
      </c>
      <c r="AV681" s="6" t="str">
        <f>IF($W681=AV$4,MAX(AV$1:AV680)+1,"")</f>
        <v/>
      </c>
      <c r="AW681" s="6" t="str">
        <f>IF($W681=AW$4,MAX(AW$1:AW680)+1,"")</f>
        <v/>
      </c>
      <c r="AX681" s="6" t="str">
        <f>IF($W681=AX$4,MAX(AX$1:AX680)+1,"")</f>
        <v/>
      </c>
      <c r="AY681" s="6" t="str">
        <f>IF($W681=AY$4,MAX(AY$1:AY680)+1,"")</f>
        <v/>
      </c>
      <c r="AZ681" s="6" t="str">
        <f>IF($W681=AZ$4,MAX(AZ$1:AZ680)+1,"")</f>
        <v/>
      </c>
      <c r="BA681" s="6" t="str">
        <f>IF($W681=BA$4,MAX(BA$1:BA680)+1,"")</f>
        <v/>
      </c>
      <c r="BB681" s="6" t="str">
        <f>IF($W681=BB$4,MAX(BB$1:BB680)+1,"")</f>
        <v/>
      </c>
      <c r="BC681" s="6" t="str">
        <f>IF($W681=BC$4,MAX(BC$1:BC680)+1,"")</f>
        <v/>
      </c>
      <c r="BD681" s="6" t="str">
        <f>IF($W681=BD$4,MAX(BD$1:BD680)+1,"")</f>
        <v/>
      </c>
      <c r="BE681" s="6" t="str">
        <f>IF($W681=BE$4,MAX(BE$1:BE680)+1,"")</f>
        <v/>
      </c>
      <c r="BF681" s="6" t="str">
        <f>IF($W681=BF$4,MAX(BF$1:BF680)+1,"")</f>
        <v/>
      </c>
      <c r="BG681" s="6" t="str">
        <f>IF($W681=BG$4,MAX(BG$1:BG680)+1,"")</f>
        <v/>
      </c>
      <c r="BH681" s="6" t="str">
        <f>IF($W681=BH$4,MAX(BH$1:BH680)+1,"")</f>
        <v/>
      </c>
      <c r="BI681" s="6" t="str">
        <f>IF($W681=BI$4,MAX(BI$1:BI680)+1,"")</f>
        <v/>
      </c>
      <c r="BJ681" s="6" t="str">
        <f>IF($W681=BJ$4,MAX(BJ$1:BJ680)+1,"")</f>
        <v/>
      </c>
      <c r="BK681" s="6" t="str">
        <f>IF($W681=BK$4,MAX(BK$1:BK680)+1,"")</f>
        <v/>
      </c>
      <c r="BL681" s="6" t="str">
        <f>IF($W681=BL$4,MAX(BL$1:BL680)+1,"")</f>
        <v/>
      </c>
      <c r="BM681" s="6" t="str">
        <f>IF($W681=BM$4,MAX(BM$1:BM680)+1,"")</f>
        <v/>
      </c>
      <c r="BN681" s="6" t="str">
        <f>IF($W681=BN$4,MAX(BN$1:BN680)+1,"")</f>
        <v/>
      </c>
      <c r="BO681" s="6" t="str">
        <f>IF($W681=BO$4,MAX(BO$1:BO680)+1,"")</f>
        <v/>
      </c>
      <c r="BP681" s="6" t="str">
        <f>IF($W681=BP$4,MAX(BP$1:BP680)+1,"")</f>
        <v/>
      </c>
      <c r="BQ681" s="6" t="str">
        <f>IF($W681=BQ$4,MAX(BQ$1:BQ680)+1,"")</f>
        <v/>
      </c>
      <c r="BR681" s="6" t="str">
        <f>IF($W681=BR$4,MAX(BR$1:BR680)+1,"")</f>
        <v/>
      </c>
      <c r="BS681" s="6" t="str">
        <f>IF($W681=BS$4,MAX(BS$1:BS680)+1,"")</f>
        <v/>
      </c>
      <c r="BT681" s="6" t="str">
        <f>IF($W681=BT$4,MAX(BT$1:BT680)+1,"")</f>
        <v/>
      </c>
      <c r="BU681" s="6" t="str">
        <f>IF($W681=BU$4,MAX(BU$1:BU680)+1,"")</f>
        <v/>
      </c>
      <c r="BV681" s="6" t="str">
        <f>IF($W681=BV$4,MAX(BV$1:BV680)+1,"")</f>
        <v/>
      </c>
      <c r="BW681" s="6" t="str">
        <f>IF($W681=BW$4,MAX(BW$1:BW680)+1,"")</f>
        <v/>
      </c>
      <c r="BX681" s="6" t="str">
        <f>IF($W681=BX$4,MAX(BX$1:BX680)+1,"")</f>
        <v/>
      </c>
      <c r="BY681" s="6" t="str">
        <f>IF($W681=BY$4,MAX(BY$1:BY680)+1,"")</f>
        <v/>
      </c>
      <c r="BZ681" s="6" t="str">
        <f>IF($W681=BZ$4,MAX(BZ$1:BZ680)+1,"")</f>
        <v/>
      </c>
      <c r="CA681" s="6" t="str">
        <f>IF($W681=CA$4,MAX(CA$1:CA680)+1,"")</f>
        <v/>
      </c>
      <c r="CB681" s="6" t="str">
        <f>IF($W681=CB$4,MAX(CB$1:CB680)+1,"")</f>
        <v/>
      </c>
      <c r="CC681" s="6" t="str">
        <f>IF($W681=CC$4,MAX(CC$1:CC680)+1,"")</f>
        <v/>
      </c>
      <c r="CD681" s="6" t="str">
        <f>IF($W681=CD$4,MAX(CD$1:CD680)+1,"")</f>
        <v/>
      </c>
      <c r="CE681" s="6" t="str">
        <f>IF($W681=CE$4,MAX(CE$1:CE680)+1,"")</f>
        <v/>
      </c>
      <c r="CF681" s="6" t="str">
        <f>IF($W681=CF$4,MAX(CF$1:CF680)+1,"")</f>
        <v/>
      </c>
      <c r="CG681" s="6" t="str">
        <f>IF($W681=CG$4,MAX(CG$1:CG680)+1,"")</f>
        <v/>
      </c>
      <c r="CH681" s="6" t="str">
        <f>IF($W681=CH$4,MAX(CH$1:CH680)+1,"")</f>
        <v/>
      </c>
      <c r="CI681" s="6" t="str">
        <f>IF($W681=CI$4,MAX(CI$1:CI680)+1,"")</f>
        <v/>
      </c>
      <c r="CJ681" s="6" t="str">
        <f>IF($W681=CJ$4,MAX(CJ$1:CJ680)+1,"")</f>
        <v/>
      </c>
      <c r="CK681" s="6" t="str">
        <f>IF($W681=CK$4,MAX(CK$1:CK680)+1,"")</f>
        <v/>
      </c>
      <c r="CL681" s="6" t="str">
        <f>IF($W681=CL$4,MAX(CL$1:CL680)+1,"")</f>
        <v/>
      </c>
      <c r="CM681" s="6" t="str">
        <f>IF($W681=CM$4,MAX(CM$1:CM680)+1,"")</f>
        <v/>
      </c>
      <c r="CN681" s="6">
        <f>IF($W681=CN$4,MAX(CN$1:CN680)+1,"")</f>
        <v>1</v>
      </c>
      <c r="CO681" s="6" t="str">
        <f>IF($W681=CO$4,MAX(CO$1:CO680)+1,"")</f>
        <v/>
      </c>
      <c r="CP681" s="6" t="str">
        <f>IF($W681=CP$4,MAX(CP$1:CP680)+1,"")</f>
        <v/>
      </c>
      <c r="CQ681" s="6" t="str">
        <f>IF($W681=CQ$4,MAX(CQ$1:CQ680)+1,"")</f>
        <v/>
      </c>
      <c r="CR681" s="6" t="str">
        <f>IF($W681=CR$4,MAX(CR$1:CR680)+1,"")</f>
        <v/>
      </c>
      <c r="CS681" s="6" t="str">
        <f>IF($W681=CS$4,MAX(CS$1:CS680)+1,"")</f>
        <v/>
      </c>
      <c r="CT681" s="5">
        <f t="shared" si="155"/>
        <v>1</v>
      </c>
      <c r="CU681" s="6" t="str">
        <f t="shared" si="156"/>
        <v>1709901727172</v>
      </c>
      <c r="CV681" s="5" t="str">
        <f t="shared" si="157"/>
        <v>นาย</v>
      </c>
      <c r="CW681" s="5" t="str" cm="1">
        <f t="array" ref="CW681">RIGHT(F681,MIN(LEN(SUBSTITUTE(F681,รายชื่อนักเรียนแยกห้อง!$AD$5:$AD$8,""))))</f>
        <v>ณัฐกิตติ์</v>
      </c>
      <c r="CX681" s="6">
        <f t="shared" si="158"/>
        <v>0</v>
      </c>
      <c r="CY681" s="6" t="str">
        <f t="shared" si="159"/>
        <v/>
      </c>
      <c r="CZ681" s="5" t="str">
        <f t="shared" si="160"/>
        <v>มัธยมศึกษาปีที่ 6/1-0</v>
      </c>
      <c r="DA681" s="5" t="str">
        <f t="shared" si="161"/>
        <v>มัธยมศึกษาปีที่ 6/1-</v>
      </c>
      <c r="DB681" s="5" t="s">
        <v>2936</v>
      </c>
      <c r="DC681" s="6" t="str">
        <f>IF(DB681="วิทย์-คณิต (เตรียมวิศวะ)",MAX($DC$1:DC680)+1,"")</f>
        <v/>
      </c>
      <c r="DD681" s="6">
        <f>IF(DB681="วิทย์-คณิต (วิทยาศาสตร์สุขภาพ)",MAX($DD$1:DD680)+1,"")</f>
        <v>38</v>
      </c>
      <c r="DE681" s="6" t="str">
        <f>IF(DB681="ศิลป์การจัดการธุรกิจการค้าสมัยใหม่",MAX($DE$1:DE680)+1,"")</f>
        <v/>
      </c>
      <c r="DF681" s="6" t="str">
        <f>IF(DB681="ศิลป์ภาษาจีนเพื่อธุรกิจ 4.0",MAX($DF$1:DF680)+1,"")</f>
        <v/>
      </c>
      <c r="DG681" s="6" t="str">
        <f>IF(DB681="ศิลป์ภาษาอังกฤษเพื่อการสื่อสารธุรกิจ",MAX($DG$1:DG680)+1,"")</f>
        <v/>
      </c>
      <c r="DH681" s="6" t="str">
        <f>IF(DB681="นวัตกรรมการจัดการเกษตร",MAX($DH$1:DH680)+1,"")</f>
        <v/>
      </c>
      <c r="DI681" s="5">
        <f t="shared" si="162"/>
        <v>38</v>
      </c>
      <c r="DJ681" s="5" t="str">
        <f t="shared" si="163"/>
        <v>มัธยมศึกษาปีที่ 6/1-4</v>
      </c>
      <c r="DK681" s="5" t="str">
        <f t="shared" si="164"/>
        <v>วิทย์-คณิต (วิทยาศาสตร์สุขภาพ)-38</v>
      </c>
      <c r="DL681" s="5" t="str">
        <f t="shared" si="165"/>
        <v>มัธยมศึกษาปีที่ 6</v>
      </c>
    </row>
    <row r="682" spans="1:116">
      <c r="A682" s="5" t="str">
        <f t="shared" si="151"/>
        <v>มัธยมศึกษาปีที่ 6/1-5</v>
      </c>
      <c r="B682" s="5" t="str">
        <f t="shared" si="152"/>
        <v>ช68604-2</v>
      </c>
      <c r="C682" s="5" t="str">
        <f t="shared" si="153"/>
        <v>วิทย์-คณิต (เตรียมวิศวะ)-11</v>
      </c>
      <c r="D682" s="8">
        <v>5</v>
      </c>
      <c r="E682" s="9" t="s">
        <v>68</v>
      </c>
      <c r="F682" s="3" t="s">
        <v>97</v>
      </c>
      <c r="G682" s="3" t="s">
        <v>25</v>
      </c>
      <c r="H682" s="11">
        <v>1</v>
      </c>
      <c r="I682" s="11">
        <v>7</v>
      </c>
      <c r="J682" s="11">
        <v>4</v>
      </c>
      <c r="K682" s="11">
        <v>9</v>
      </c>
      <c r="L682" s="11">
        <v>9</v>
      </c>
      <c r="M682" s="11">
        <v>0</v>
      </c>
      <c r="N682" s="11">
        <v>1</v>
      </c>
      <c r="O682" s="11">
        <v>2</v>
      </c>
      <c r="P682" s="11">
        <v>1</v>
      </c>
      <c r="Q682" s="11">
        <v>1</v>
      </c>
      <c r="R682" s="11">
        <v>4</v>
      </c>
      <c r="S682" s="11">
        <v>4</v>
      </c>
      <c r="T682" s="11">
        <v>3</v>
      </c>
      <c r="U682" s="11" t="s">
        <v>425</v>
      </c>
      <c r="W682" s="6" t="str">
        <f>IF(X682="","",IF(X682=รายชื่อชมรม!$B$53,รายชื่อชมรม!$A$53,IF(X682=รายชื่อชมรม!$B$54,รายชื่อชมรม!$A$54,IF(X682=รายชื่อชมรม!$B$55,รายชื่อชมรม!$A$55,IF(X682=รายชื่อชมรม!$B$56,รายชื่อชมรม!$A$56,IF(X682=รายชื่อชมรม!$B$57,รายชื่อชมรม!$A$57,IF(X682=รายชื่อชมรม!$B$58,รายชื่อชมรม!$A$58,IF(X682=รายชื่อชมรม!$B$59,รายชื่อชมรม!$A$59,IF(X682=รายชื่อชมรม!$B$60,รายชื่อชมรม!$A$60,IF(X682=รายชื่อชมรม!$B$61,รายชื่อชมรม!$A$61,IF(X682=รายชื่อชมรม!$B$62,รายชื่อชมรม!$A$62,"-")))))))))))</f>
        <v>ช68604</v>
      </c>
      <c r="X682" s="6" t="s">
        <v>2314</v>
      </c>
      <c r="Y682" s="6" t="str">
        <f>IF(W682=0,"",IF(W682="-","",IF(W682="","",VLOOKUP(W682,รายชื่อชมรม!$A$3:$F$83,3,FALSE))))</f>
        <v>นายชัยวัฒน์  กตัญญตาพงษ์</v>
      </c>
      <c r="Z682" s="6" t="str">
        <f>IF(Y682=$Z$4,MAX(Z$1:$Z681)+1,"")</f>
        <v/>
      </c>
      <c r="AA682" s="6" t="str">
        <f>IF($Y682=AA$4,MAX(AA$1:AA681)+1,"")</f>
        <v/>
      </c>
      <c r="AB682" s="6" t="str">
        <f>IF($Y682=AB$4,MAX(AB$1:AB681)+1,"")</f>
        <v/>
      </c>
      <c r="AC682" s="6" t="str">
        <f>IF($Y682=AC$4,MAX(AC$1:AC681)+1,"")</f>
        <v/>
      </c>
      <c r="AD682" s="6" t="str">
        <f>IF($Y682=AD$4,MAX(AD$1:AD681)+1,"")</f>
        <v/>
      </c>
      <c r="AE682" s="6" t="str">
        <f>IF($Y682=AE$4,MAX(AE$1:AE681)+1,"")</f>
        <v/>
      </c>
      <c r="AF682" s="6" t="str">
        <f>IF($Y682=AF$4,MAX(AF$1:AF681)+1,"")</f>
        <v/>
      </c>
      <c r="AG682" s="6" t="str">
        <f>IF($Y682=AG$4,MAX(AG$1:AG681)+1,"")</f>
        <v/>
      </c>
      <c r="AH682" s="6" t="str">
        <f>IF($Y682=AH$4,MAX(AH$1:AH681)+1,"")</f>
        <v/>
      </c>
      <c r="AI682" s="5">
        <f t="shared" si="154"/>
        <v>0</v>
      </c>
      <c r="AK682" s="6" t="str">
        <f>IF($W682=AK$4,MAX(AK$1:AK681)+1,"")</f>
        <v/>
      </c>
      <c r="AL682" s="6" t="str">
        <f>IF($W682=AL$4,MAX(AL$1:AL681)+1,"")</f>
        <v/>
      </c>
      <c r="AM682" s="6" t="str">
        <f>IF($W682=AM$4,MAX(AM$1:AM681)+1,"")</f>
        <v/>
      </c>
      <c r="AN682" s="6" t="str">
        <f>IF($W682=AN$4,MAX(AN$1:AN681)+1,"")</f>
        <v/>
      </c>
      <c r="AO682" s="6" t="str">
        <f>IF($W682=AO$4,MAX(AO$1:AO681)+1,"")</f>
        <v/>
      </c>
      <c r="AP682" s="6" t="str">
        <f>IF($W682=AP$4,MAX(AP$1:AP681)+1,"")</f>
        <v/>
      </c>
      <c r="AQ682" s="6" t="str">
        <f>IF($W682=AQ$4,MAX(AQ$1:AQ681)+1,"")</f>
        <v/>
      </c>
      <c r="AR682" s="6" t="str">
        <f>IF($W682=AR$4,MAX(AR$1:AR681)+1,"")</f>
        <v/>
      </c>
      <c r="AS682" s="6" t="str">
        <f>IF($W682=AS$4,MAX(AS$1:AS681)+1,"")</f>
        <v/>
      </c>
      <c r="AT682" s="6" t="str">
        <f>IF($W682=AT$4,MAX(AT$1:AT681)+1,"")</f>
        <v/>
      </c>
      <c r="AU682" s="6" t="str">
        <f>IF($W682=AU$4,MAX(AU$1:AU681)+1,"")</f>
        <v/>
      </c>
      <c r="AV682" s="6" t="str">
        <f>IF($W682=AV$4,MAX(AV$1:AV681)+1,"")</f>
        <v/>
      </c>
      <c r="AW682" s="6" t="str">
        <f>IF($W682=AW$4,MAX(AW$1:AW681)+1,"")</f>
        <v/>
      </c>
      <c r="AX682" s="6" t="str">
        <f>IF($W682=AX$4,MAX(AX$1:AX681)+1,"")</f>
        <v/>
      </c>
      <c r="AY682" s="6" t="str">
        <f>IF($W682=AY$4,MAX(AY$1:AY681)+1,"")</f>
        <v/>
      </c>
      <c r="AZ682" s="6" t="str">
        <f>IF($W682=AZ$4,MAX(AZ$1:AZ681)+1,"")</f>
        <v/>
      </c>
      <c r="BA682" s="6" t="str">
        <f>IF($W682=BA$4,MAX(BA$1:BA681)+1,"")</f>
        <v/>
      </c>
      <c r="BB682" s="6" t="str">
        <f>IF($W682=BB$4,MAX(BB$1:BB681)+1,"")</f>
        <v/>
      </c>
      <c r="BC682" s="6" t="str">
        <f>IF($W682=BC$4,MAX(BC$1:BC681)+1,"")</f>
        <v/>
      </c>
      <c r="BD682" s="6" t="str">
        <f>IF($W682=BD$4,MAX(BD$1:BD681)+1,"")</f>
        <v/>
      </c>
      <c r="BE682" s="6" t="str">
        <f>IF($W682=BE$4,MAX(BE$1:BE681)+1,"")</f>
        <v/>
      </c>
      <c r="BF682" s="6" t="str">
        <f>IF($W682=BF$4,MAX(BF$1:BF681)+1,"")</f>
        <v/>
      </c>
      <c r="BG682" s="6" t="str">
        <f>IF($W682=BG$4,MAX(BG$1:BG681)+1,"")</f>
        <v/>
      </c>
      <c r="BH682" s="6" t="str">
        <f>IF($W682=BH$4,MAX(BH$1:BH681)+1,"")</f>
        <v/>
      </c>
      <c r="BI682" s="6" t="str">
        <f>IF($W682=BI$4,MAX(BI$1:BI681)+1,"")</f>
        <v/>
      </c>
      <c r="BJ682" s="6" t="str">
        <f>IF($W682=BJ$4,MAX(BJ$1:BJ681)+1,"")</f>
        <v/>
      </c>
      <c r="BK682" s="6" t="str">
        <f>IF($W682=BK$4,MAX(BK$1:BK681)+1,"")</f>
        <v/>
      </c>
      <c r="BL682" s="6" t="str">
        <f>IF($W682=BL$4,MAX(BL$1:BL681)+1,"")</f>
        <v/>
      </c>
      <c r="BM682" s="6" t="str">
        <f>IF($W682=BM$4,MAX(BM$1:BM681)+1,"")</f>
        <v/>
      </c>
      <c r="BN682" s="6" t="str">
        <f>IF($W682=BN$4,MAX(BN$1:BN681)+1,"")</f>
        <v/>
      </c>
      <c r="BO682" s="6" t="str">
        <f>IF($W682=BO$4,MAX(BO$1:BO681)+1,"")</f>
        <v/>
      </c>
      <c r="BP682" s="6" t="str">
        <f>IF($W682=BP$4,MAX(BP$1:BP681)+1,"")</f>
        <v/>
      </c>
      <c r="BQ682" s="6" t="str">
        <f>IF($W682=BQ$4,MAX(BQ$1:BQ681)+1,"")</f>
        <v/>
      </c>
      <c r="BR682" s="6" t="str">
        <f>IF($W682=BR$4,MAX(BR$1:BR681)+1,"")</f>
        <v/>
      </c>
      <c r="BS682" s="6" t="str">
        <f>IF($W682=BS$4,MAX(BS$1:BS681)+1,"")</f>
        <v/>
      </c>
      <c r="BT682" s="6" t="str">
        <f>IF($W682=BT$4,MAX(BT$1:BT681)+1,"")</f>
        <v/>
      </c>
      <c r="BU682" s="6" t="str">
        <f>IF($W682=BU$4,MAX(BU$1:BU681)+1,"")</f>
        <v/>
      </c>
      <c r="BV682" s="6" t="str">
        <f>IF($W682=BV$4,MAX(BV$1:BV681)+1,"")</f>
        <v/>
      </c>
      <c r="BW682" s="6" t="str">
        <f>IF($W682=BW$4,MAX(BW$1:BW681)+1,"")</f>
        <v/>
      </c>
      <c r="BX682" s="6" t="str">
        <f>IF($W682=BX$4,MAX(BX$1:BX681)+1,"")</f>
        <v/>
      </c>
      <c r="BY682" s="6" t="str">
        <f>IF($W682=BY$4,MAX(BY$1:BY681)+1,"")</f>
        <v/>
      </c>
      <c r="BZ682" s="6" t="str">
        <f>IF($W682=BZ$4,MAX(BZ$1:BZ681)+1,"")</f>
        <v/>
      </c>
      <c r="CA682" s="6" t="str">
        <f>IF($W682=CA$4,MAX(CA$1:CA681)+1,"")</f>
        <v/>
      </c>
      <c r="CB682" s="6" t="str">
        <f>IF($W682=CB$4,MAX(CB$1:CB681)+1,"")</f>
        <v/>
      </c>
      <c r="CC682" s="6" t="str">
        <f>IF($W682=CC$4,MAX(CC$1:CC681)+1,"")</f>
        <v/>
      </c>
      <c r="CD682" s="6" t="str">
        <f>IF($W682=CD$4,MAX(CD$1:CD681)+1,"")</f>
        <v/>
      </c>
      <c r="CE682" s="6" t="str">
        <f>IF($W682=CE$4,MAX(CE$1:CE681)+1,"")</f>
        <v/>
      </c>
      <c r="CF682" s="6" t="str">
        <f>IF($W682=CF$4,MAX(CF$1:CF681)+1,"")</f>
        <v/>
      </c>
      <c r="CG682" s="6" t="str">
        <f>IF($W682=CG$4,MAX(CG$1:CG681)+1,"")</f>
        <v/>
      </c>
      <c r="CH682" s="6" t="str">
        <f>IF($W682=CH$4,MAX(CH$1:CH681)+1,"")</f>
        <v/>
      </c>
      <c r="CI682" s="6" t="str">
        <f>IF($W682=CI$4,MAX(CI$1:CI681)+1,"")</f>
        <v/>
      </c>
      <c r="CJ682" s="6" t="str">
        <f>IF($W682=CJ$4,MAX(CJ$1:CJ681)+1,"")</f>
        <v/>
      </c>
      <c r="CK682" s="6" t="str">
        <f>IF($W682=CK$4,MAX(CK$1:CK681)+1,"")</f>
        <v/>
      </c>
      <c r="CL682" s="6" t="str">
        <f>IF($W682=CL$4,MAX(CL$1:CL681)+1,"")</f>
        <v/>
      </c>
      <c r="CM682" s="6">
        <f>IF($W682=CM$4,MAX(CM$1:CM681)+1,"")</f>
        <v>2</v>
      </c>
      <c r="CN682" s="6" t="str">
        <f>IF($W682=CN$4,MAX(CN$1:CN681)+1,"")</f>
        <v/>
      </c>
      <c r="CO682" s="6" t="str">
        <f>IF($W682=CO$4,MAX(CO$1:CO681)+1,"")</f>
        <v/>
      </c>
      <c r="CP682" s="6" t="str">
        <f>IF($W682=CP$4,MAX(CP$1:CP681)+1,"")</f>
        <v/>
      </c>
      <c r="CQ682" s="6" t="str">
        <f>IF($W682=CQ$4,MAX(CQ$1:CQ681)+1,"")</f>
        <v/>
      </c>
      <c r="CR682" s="6" t="str">
        <f>IF($W682=CR$4,MAX(CR$1:CR681)+1,"")</f>
        <v/>
      </c>
      <c r="CS682" s="6" t="str">
        <f>IF($W682=CS$4,MAX(CS$1:CS681)+1,"")</f>
        <v/>
      </c>
      <c r="CT682" s="5">
        <f t="shared" si="155"/>
        <v>2</v>
      </c>
      <c r="CU682" s="6" t="str">
        <f t="shared" si="156"/>
        <v>1749901211443</v>
      </c>
      <c r="CV682" s="5" t="str">
        <f t="shared" si="157"/>
        <v>นาย</v>
      </c>
      <c r="CW682" s="5" t="str" cm="1">
        <f t="array" ref="CW682">RIGHT(F682,MIN(LEN(SUBSTITUTE(F682,รายชื่อนักเรียนแยกห้อง!$AD$5:$AD$8,""))))</f>
        <v>วสุพล</v>
      </c>
      <c r="CX682" s="6">
        <f t="shared" si="158"/>
        <v>0</v>
      </c>
      <c r="CY682" s="6" t="str">
        <f t="shared" si="159"/>
        <v/>
      </c>
      <c r="CZ682" s="5" t="str">
        <f t="shared" si="160"/>
        <v>มัธยมศึกษาปีที่ 6/1-0</v>
      </c>
      <c r="DA682" s="5" t="str">
        <f t="shared" si="161"/>
        <v>มัธยมศึกษาปีที่ 6/1-</v>
      </c>
      <c r="DB682" s="5" t="s">
        <v>2941</v>
      </c>
      <c r="DC682" s="6">
        <f>IF(DB682="วิทย์-คณิต (เตรียมวิศวะ)",MAX($DC$1:DC681)+1,"")</f>
        <v>11</v>
      </c>
      <c r="DD682" s="6" t="str">
        <f>IF(DB682="วิทย์-คณิต (วิทยาศาสตร์สุขภาพ)",MAX($DD$1:DD681)+1,"")</f>
        <v/>
      </c>
      <c r="DE682" s="6" t="str">
        <f>IF(DB682="ศิลป์การจัดการธุรกิจการค้าสมัยใหม่",MAX($DE$1:DE681)+1,"")</f>
        <v/>
      </c>
      <c r="DF682" s="6" t="str">
        <f>IF(DB682="ศิลป์ภาษาจีนเพื่อธุรกิจ 4.0",MAX($DF$1:DF681)+1,"")</f>
        <v/>
      </c>
      <c r="DG682" s="6" t="str">
        <f>IF(DB682="ศิลป์ภาษาอังกฤษเพื่อการสื่อสารธุรกิจ",MAX($DG$1:DG681)+1,"")</f>
        <v/>
      </c>
      <c r="DH682" s="6" t="str">
        <f>IF(DB682="นวัตกรรมการจัดการเกษตร",MAX($DH$1:DH681)+1,"")</f>
        <v/>
      </c>
      <c r="DI682" s="5">
        <f t="shared" si="162"/>
        <v>11</v>
      </c>
      <c r="DJ682" s="5" t="str">
        <f t="shared" si="163"/>
        <v>มัธยมศึกษาปีที่ 6/1-5</v>
      </c>
      <c r="DK682" s="5" t="str">
        <f t="shared" si="164"/>
        <v>วิทย์-คณิต (เตรียมวิศวะ)-11</v>
      </c>
      <c r="DL682" s="5" t="str">
        <f t="shared" si="165"/>
        <v>มัธยมศึกษาปีที่ 6</v>
      </c>
    </row>
    <row r="683" spans="1:116">
      <c r="A683" s="5" t="str">
        <f t="shared" si="151"/>
        <v>มัธยมศึกษาปีที่ 6/1-6</v>
      </c>
      <c r="B683" s="5" t="str">
        <f t="shared" si="152"/>
        <v>ช68606-1</v>
      </c>
      <c r="C683" s="5" t="str">
        <f t="shared" si="153"/>
        <v>วิทย์-คณิต (เตรียมวิศวะ)-12</v>
      </c>
      <c r="D683" s="8">
        <v>6</v>
      </c>
      <c r="E683" s="9" t="s">
        <v>98</v>
      </c>
      <c r="F683" s="3" t="s">
        <v>99</v>
      </c>
      <c r="G683" s="3" t="s">
        <v>100</v>
      </c>
      <c r="H683" s="11">
        <v>1</v>
      </c>
      <c r="I683" s="11">
        <v>1</v>
      </c>
      <c r="J683" s="11">
        <v>1</v>
      </c>
      <c r="K683" s="11">
        <v>0</v>
      </c>
      <c r="L683" s="11">
        <v>3</v>
      </c>
      <c r="M683" s="11">
        <v>0</v>
      </c>
      <c r="N683" s="11">
        <v>1</v>
      </c>
      <c r="O683" s="11">
        <v>4</v>
      </c>
      <c r="P683" s="11">
        <v>6</v>
      </c>
      <c r="Q683" s="11">
        <v>9</v>
      </c>
      <c r="R683" s="11">
        <v>7</v>
      </c>
      <c r="S683" s="11">
        <v>0</v>
      </c>
      <c r="T683" s="11">
        <v>6</v>
      </c>
      <c r="U683" s="11" t="s">
        <v>425</v>
      </c>
      <c r="W683" s="6" t="str">
        <f>IF(X683="","",IF(X683=รายชื่อชมรม!$B$53,รายชื่อชมรม!$A$53,IF(X683=รายชื่อชมรม!$B$54,รายชื่อชมรม!$A$54,IF(X683=รายชื่อชมรม!$B$55,รายชื่อชมรม!$A$55,IF(X683=รายชื่อชมรม!$B$56,รายชื่อชมรม!$A$56,IF(X683=รายชื่อชมรม!$B$57,รายชื่อชมรม!$A$57,IF(X683=รายชื่อชมรม!$B$58,รายชื่อชมรม!$A$58,IF(X683=รายชื่อชมรม!$B$59,รายชื่อชมรม!$A$59,IF(X683=รายชื่อชมรม!$B$60,รายชื่อชมรม!$A$60,IF(X683=รายชื่อชมรม!$B$61,รายชื่อชมรม!$A$61,IF(X683=รายชื่อชมรม!$B$62,รายชื่อชมรม!$A$62,"-")))))))))))</f>
        <v>ช68606</v>
      </c>
      <c r="X683" s="6" t="s">
        <v>2332</v>
      </c>
      <c r="Y683" s="6" t="str">
        <f>IF(W683=0,"",IF(W683="-","",IF(W683="","",VLOOKUP(W683,รายชื่อชมรม!$A$3:$F$83,3,FALSE))))</f>
        <v>นายณัฐกฤตา  โต้เคีย</v>
      </c>
      <c r="Z683" s="6" t="str">
        <f>IF(Y683=$Z$4,MAX(Z$1:$Z682)+1,"")</f>
        <v/>
      </c>
      <c r="AA683" s="6" t="str">
        <f>IF($Y683=AA$4,MAX(AA$1:AA682)+1,"")</f>
        <v/>
      </c>
      <c r="AB683" s="6" t="str">
        <f>IF($Y683=AB$4,MAX(AB$1:AB682)+1,"")</f>
        <v/>
      </c>
      <c r="AC683" s="6" t="str">
        <f>IF($Y683=AC$4,MAX(AC$1:AC682)+1,"")</f>
        <v/>
      </c>
      <c r="AD683" s="6" t="str">
        <f>IF($Y683=AD$4,MAX(AD$1:AD682)+1,"")</f>
        <v/>
      </c>
      <c r="AE683" s="6" t="str">
        <f>IF($Y683=AE$4,MAX(AE$1:AE682)+1,"")</f>
        <v/>
      </c>
      <c r="AF683" s="6" t="str">
        <f>IF($Y683=AF$4,MAX(AF$1:AF682)+1,"")</f>
        <v/>
      </c>
      <c r="AG683" s="6" t="str">
        <f>IF($Y683=AG$4,MAX(AG$1:AG682)+1,"")</f>
        <v/>
      </c>
      <c r="AH683" s="6" t="str">
        <f>IF($Y683=AH$4,MAX(AH$1:AH682)+1,"")</f>
        <v/>
      </c>
      <c r="AI683" s="5">
        <f t="shared" si="154"/>
        <v>0</v>
      </c>
      <c r="AK683" s="6" t="str">
        <f>IF($W683=AK$4,MAX(AK$1:AK682)+1,"")</f>
        <v/>
      </c>
      <c r="AL683" s="6" t="str">
        <f>IF($W683=AL$4,MAX(AL$1:AL682)+1,"")</f>
        <v/>
      </c>
      <c r="AM683" s="6" t="str">
        <f>IF($W683=AM$4,MAX(AM$1:AM682)+1,"")</f>
        <v/>
      </c>
      <c r="AN683" s="6" t="str">
        <f>IF($W683=AN$4,MAX(AN$1:AN682)+1,"")</f>
        <v/>
      </c>
      <c r="AO683" s="6" t="str">
        <f>IF($W683=AO$4,MAX(AO$1:AO682)+1,"")</f>
        <v/>
      </c>
      <c r="AP683" s="6" t="str">
        <f>IF($W683=AP$4,MAX(AP$1:AP682)+1,"")</f>
        <v/>
      </c>
      <c r="AQ683" s="6" t="str">
        <f>IF($W683=AQ$4,MAX(AQ$1:AQ682)+1,"")</f>
        <v/>
      </c>
      <c r="AR683" s="6" t="str">
        <f>IF($W683=AR$4,MAX(AR$1:AR682)+1,"")</f>
        <v/>
      </c>
      <c r="AS683" s="6" t="str">
        <f>IF($W683=AS$4,MAX(AS$1:AS682)+1,"")</f>
        <v/>
      </c>
      <c r="AT683" s="6" t="str">
        <f>IF($W683=AT$4,MAX(AT$1:AT682)+1,"")</f>
        <v/>
      </c>
      <c r="AU683" s="6" t="str">
        <f>IF($W683=AU$4,MAX(AU$1:AU682)+1,"")</f>
        <v/>
      </c>
      <c r="AV683" s="6" t="str">
        <f>IF($W683=AV$4,MAX(AV$1:AV682)+1,"")</f>
        <v/>
      </c>
      <c r="AW683" s="6" t="str">
        <f>IF($W683=AW$4,MAX(AW$1:AW682)+1,"")</f>
        <v/>
      </c>
      <c r="AX683" s="6" t="str">
        <f>IF($W683=AX$4,MAX(AX$1:AX682)+1,"")</f>
        <v/>
      </c>
      <c r="AY683" s="6" t="str">
        <f>IF($W683=AY$4,MAX(AY$1:AY682)+1,"")</f>
        <v/>
      </c>
      <c r="AZ683" s="6" t="str">
        <f>IF($W683=AZ$4,MAX(AZ$1:AZ682)+1,"")</f>
        <v/>
      </c>
      <c r="BA683" s="6" t="str">
        <f>IF($W683=BA$4,MAX(BA$1:BA682)+1,"")</f>
        <v/>
      </c>
      <c r="BB683" s="6" t="str">
        <f>IF($W683=BB$4,MAX(BB$1:BB682)+1,"")</f>
        <v/>
      </c>
      <c r="BC683" s="6" t="str">
        <f>IF($W683=BC$4,MAX(BC$1:BC682)+1,"")</f>
        <v/>
      </c>
      <c r="BD683" s="6" t="str">
        <f>IF($W683=BD$4,MAX(BD$1:BD682)+1,"")</f>
        <v/>
      </c>
      <c r="BE683" s="6" t="str">
        <f>IF($W683=BE$4,MAX(BE$1:BE682)+1,"")</f>
        <v/>
      </c>
      <c r="BF683" s="6" t="str">
        <f>IF($W683=BF$4,MAX(BF$1:BF682)+1,"")</f>
        <v/>
      </c>
      <c r="BG683" s="6" t="str">
        <f>IF($W683=BG$4,MAX(BG$1:BG682)+1,"")</f>
        <v/>
      </c>
      <c r="BH683" s="6" t="str">
        <f>IF($W683=BH$4,MAX(BH$1:BH682)+1,"")</f>
        <v/>
      </c>
      <c r="BI683" s="6" t="str">
        <f>IF($W683=BI$4,MAX(BI$1:BI682)+1,"")</f>
        <v/>
      </c>
      <c r="BJ683" s="6" t="str">
        <f>IF($W683=BJ$4,MAX(BJ$1:BJ682)+1,"")</f>
        <v/>
      </c>
      <c r="BK683" s="6" t="str">
        <f>IF($W683=BK$4,MAX(BK$1:BK682)+1,"")</f>
        <v/>
      </c>
      <c r="BL683" s="6" t="str">
        <f>IF($W683=BL$4,MAX(BL$1:BL682)+1,"")</f>
        <v/>
      </c>
      <c r="BM683" s="6" t="str">
        <f>IF($W683=BM$4,MAX(BM$1:BM682)+1,"")</f>
        <v/>
      </c>
      <c r="BN683" s="6" t="str">
        <f>IF($W683=BN$4,MAX(BN$1:BN682)+1,"")</f>
        <v/>
      </c>
      <c r="BO683" s="6" t="str">
        <f>IF($W683=BO$4,MAX(BO$1:BO682)+1,"")</f>
        <v/>
      </c>
      <c r="BP683" s="6" t="str">
        <f>IF($W683=BP$4,MAX(BP$1:BP682)+1,"")</f>
        <v/>
      </c>
      <c r="BQ683" s="6" t="str">
        <f>IF($W683=BQ$4,MAX(BQ$1:BQ682)+1,"")</f>
        <v/>
      </c>
      <c r="BR683" s="6" t="str">
        <f>IF($W683=BR$4,MAX(BR$1:BR682)+1,"")</f>
        <v/>
      </c>
      <c r="BS683" s="6" t="str">
        <f>IF($W683=BS$4,MAX(BS$1:BS682)+1,"")</f>
        <v/>
      </c>
      <c r="BT683" s="6" t="str">
        <f>IF($W683=BT$4,MAX(BT$1:BT682)+1,"")</f>
        <v/>
      </c>
      <c r="BU683" s="6" t="str">
        <f>IF($W683=BU$4,MAX(BU$1:BU682)+1,"")</f>
        <v/>
      </c>
      <c r="BV683" s="6" t="str">
        <f>IF($W683=BV$4,MAX(BV$1:BV682)+1,"")</f>
        <v/>
      </c>
      <c r="BW683" s="6" t="str">
        <f>IF($W683=BW$4,MAX(BW$1:BW682)+1,"")</f>
        <v/>
      </c>
      <c r="BX683" s="6" t="str">
        <f>IF($W683=BX$4,MAX(BX$1:BX682)+1,"")</f>
        <v/>
      </c>
      <c r="BY683" s="6" t="str">
        <f>IF($W683=BY$4,MAX(BY$1:BY682)+1,"")</f>
        <v/>
      </c>
      <c r="BZ683" s="6" t="str">
        <f>IF($W683=BZ$4,MAX(BZ$1:BZ682)+1,"")</f>
        <v/>
      </c>
      <c r="CA683" s="6" t="str">
        <f>IF($W683=CA$4,MAX(CA$1:CA682)+1,"")</f>
        <v/>
      </c>
      <c r="CB683" s="6" t="str">
        <f>IF($W683=CB$4,MAX(CB$1:CB682)+1,"")</f>
        <v/>
      </c>
      <c r="CC683" s="6" t="str">
        <f>IF($W683=CC$4,MAX(CC$1:CC682)+1,"")</f>
        <v/>
      </c>
      <c r="CD683" s="6" t="str">
        <f>IF($W683=CD$4,MAX(CD$1:CD682)+1,"")</f>
        <v/>
      </c>
      <c r="CE683" s="6" t="str">
        <f>IF($W683=CE$4,MAX(CE$1:CE682)+1,"")</f>
        <v/>
      </c>
      <c r="CF683" s="6" t="str">
        <f>IF($W683=CF$4,MAX(CF$1:CF682)+1,"")</f>
        <v/>
      </c>
      <c r="CG683" s="6" t="str">
        <f>IF($W683=CG$4,MAX(CG$1:CG682)+1,"")</f>
        <v/>
      </c>
      <c r="CH683" s="6" t="str">
        <f>IF($W683=CH$4,MAX(CH$1:CH682)+1,"")</f>
        <v/>
      </c>
      <c r="CI683" s="6" t="str">
        <f>IF($W683=CI$4,MAX(CI$1:CI682)+1,"")</f>
        <v/>
      </c>
      <c r="CJ683" s="6" t="str">
        <f>IF($W683=CJ$4,MAX(CJ$1:CJ682)+1,"")</f>
        <v/>
      </c>
      <c r="CK683" s="6" t="str">
        <f>IF($W683=CK$4,MAX(CK$1:CK682)+1,"")</f>
        <v/>
      </c>
      <c r="CL683" s="6" t="str">
        <f>IF($W683=CL$4,MAX(CL$1:CL682)+1,"")</f>
        <v/>
      </c>
      <c r="CM683" s="6" t="str">
        <f>IF($W683=CM$4,MAX(CM$1:CM682)+1,"")</f>
        <v/>
      </c>
      <c r="CN683" s="6" t="str">
        <f>IF($W683=CN$4,MAX(CN$1:CN682)+1,"")</f>
        <v/>
      </c>
      <c r="CO683" s="6">
        <f>IF($W683=CO$4,MAX(CO$1:CO682)+1,"")</f>
        <v>1</v>
      </c>
      <c r="CP683" s="6" t="str">
        <f>IF($W683=CP$4,MAX(CP$1:CP682)+1,"")</f>
        <v/>
      </c>
      <c r="CQ683" s="6" t="str">
        <f>IF($W683=CQ$4,MAX(CQ$1:CQ682)+1,"")</f>
        <v/>
      </c>
      <c r="CR683" s="6" t="str">
        <f>IF($W683=CR$4,MAX(CR$1:CR682)+1,"")</f>
        <v/>
      </c>
      <c r="CS683" s="6" t="str">
        <f>IF($W683=CS$4,MAX(CS$1:CS682)+1,"")</f>
        <v/>
      </c>
      <c r="CT683" s="5">
        <f t="shared" si="155"/>
        <v>1</v>
      </c>
      <c r="CU683" s="6" t="str">
        <f t="shared" si="156"/>
        <v>1110301469706</v>
      </c>
      <c r="CV683" s="5" t="str">
        <f t="shared" si="157"/>
        <v>นาย</v>
      </c>
      <c r="CW683" s="5" t="str" cm="1">
        <f t="array" ref="CW683">RIGHT(F683,MIN(LEN(SUBSTITUTE(F683,รายชื่อนักเรียนแยกห้อง!$AD$5:$AD$8,""))))</f>
        <v>ธีรวัชร</v>
      </c>
      <c r="CX683" s="6">
        <f t="shared" si="158"/>
        <v>0</v>
      </c>
      <c r="CY683" s="6" t="str">
        <f t="shared" si="159"/>
        <v/>
      </c>
      <c r="CZ683" s="5" t="str">
        <f t="shared" si="160"/>
        <v>มัธยมศึกษาปีที่ 6/1-0</v>
      </c>
      <c r="DA683" s="5" t="str">
        <f t="shared" si="161"/>
        <v>มัธยมศึกษาปีที่ 6/1-</v>
      </c>
      <c r="DB683" s="5" t="s">
        <v>2941</v>
      </c>
      <c r="DC683" s="6">
        <f>IF(DB683="วิทย์-คณิต (เตรียมวิศวะ)",MAX($DC$1:DC682)+1,"")</f>
        <v>12</v>
      </c>
      <c r="DD683" s="6" t="str">
        <f>IF(DB683="วิทย์-คณิต (วิทยาศาสตร์สุขภาพ)",MAX($DD$1:DD682)+1,"")</f>
        <v/>
      </c>
      <c r="DE683" s="6" t="str">
        <f>IF(DB683="ศิลป์การจัดการธุรกิจการค้าสมัยใหม่",MAX($DE$1:DE682)+1,"")</f>
        <v/>
      </c>
      <c r="DF683" s="6" t="str">
        <f>IF(DB683="ศิลป์ภาษาจีนเพื่อธุรกิจ 4.0",MAX($DF$1:DF682)+1,"")</f>
        <v/>
      </c>
      <c r="DG683" s="6" t="str">
        <f>IF(DB683="ศิลป์ภาษาอังกฤษเพื่อการสื่อสารธุรกิจ",MAX($DG$1:DG682)+1,"")</f>
        <v/>
      </c>
      <c r="DH683" s="6" t="str">
        <f>IF(DB683="นวัตกรรมการจัดการเกษตร",MAX($DH$1:DH682)+1,"")</f>
        <v/>
      </c>
      <c r="DI683" s="5">
        <f t="shared" si="162"/>
        <v>12</v>
      </c>
      <c r="DJ683" s="5" t="str">
        <f t="shared" si="163"/>
        <v>มัธยมศึกษาปีที่ 6/1-6</v>
      </c>
      <c r="DK683" s="5" t="str">
        <f t="shared" si="164"/>
        <v>วิทย์-คณิต (เตรียมวิศวะ)-12</v>
      </c>
      <c r="DL683" s="5" t="str">
        <f t="shared" si="165"/>
        <v>มัธยมศึกษาปีที่ 6</v>
      </c>
    </row>
    <row r="684" spans="1:116">
      <c r="A684" s="5" t="str">
        <f t="shared" si="151"/>
        <v>มัธยมศึกษาปีที่ 6/1-7</v>
      </c>
      <c r="B684" s="5" t="str">
        <f t="shared" si="152"/>
        <v>ช68607-1</v>
      </c>
      <c r="C684" s="5" t="str">
        <f t="shared" si="153"/>
        <v>วิทย์-คณิต (วิทยาศาสตร์สุขภาพ)-39</v>
      </c>
      <c r="D684" s="8">
        <v>7</v>
      </c>
      <c r="E684" s="9" t="s">
        <v>101</v>
      </c>
      <c r="F684" s="3" t="s">
        <v>102</v>
      </c>
      <c r="G684" s="3" t="s">
        <v>103</v>
      </c>
      <c r="H684" s="11">
        <v>1</v>
      </c>
      <c r="I684" s="11">
        <v>7</v>
      </c>
      <c r="J684" s="11">
        <v>0</v>
      </c>
      <c r="K684" s="11">
        <v>9</v>
      </c>
      <c r="L684" s="11">
        <v>9</v>
      </c>
      <c r="M684" s="11">
        <v>0</v>
      </c>
      <c r="N684" s="11">
        <v>1</v>
      </c>
      <c r="O684" s="11">
        <v>7</v>
      </c>
      <c r="P684" s="11">
        <v>0</v>
      </c>
      <c r="Q684" s="11">
        <v>2</v>
      </c>
      <c r="R684" s="11">
        <v>5</v>
      </c>
      <c r="S684" s="11">
        <v>6</v>
      </c>
      <c r="T684" s="11">
        <v>1</v>
      </c>
      <c r="U684" s="11" t="s">
        <v>425</v>
      </c>
      <c r="W684" s="6" t="str">
        <f>IF(X684="","",IF(X684=รายชื่อชมรม!$B$53,รายชื่อชมรม!$A$53,IF(X684=รายชื่อชมรม!$B$54,รายชื่อชมรม!$A$54,IF(X684=รายชื่อชมรม!$B$55,รายชื่อชมรม!$A$55,IF(X684=รายชื่อชมรม!$B$56,รายชื่อชมรม!$A$56,IF(X684=รายชื่อชมรม!$B$57,รายชื่อชมรม!$A$57,IF(X684=รายชื่อชมรม!$B$58,รายชื่อชมรม!$A$58,IF(X684=รายชื่อชมรม!$B$59,รายชื่อชมรม!$A$59,IF(X684=รายชื่อชมรม!$B$60,รายชื่อชมรม!$A$60,IF(X684=รายชื่อชมรม!$B$61,รายชื่อชมรม!$A$61,IF(X684=รายชื่อชมรม!$B$62,รายชื่อชมรม!$A$62,"-")))))))))))</f>
        <v>ช68607</v>
      </c>
      <c r="X684" s="6" t="s">
        <v>1543</v>
      </c>
      <c r="Y684" s="6" t="str">
        <f>IF(W684=0,"",IF(W684="-","",IF(W684="","",VLOOKUP(W684,รายชื่อชมรม!$A$3:$F$83,3,FALSE))))</f>
        <v>สิบเอกชัยวัฒน์  เรืองไกรศิลป์</v>
      </c>
      <c r="Z684" s="6" t="str">
        <f>IF(Y684=$Z$4,MAX(Z$1:$Z683)+1,"")</f>
        <v/>
      </c>
      <c r="AA684" s="6" t="str">
        <f>IF($Y684=AA$4,MAX(AA$1:AA683)+1,"")</f>
        <v/>
      </c>
      <c r="AB684" s="6" t="str">
        <f>IF($Y684=AB$4,MAX(AB$1:AB683)+1,"")</f>
        <v/>
      </c>
      <c r="AC684" s="6" t="str">
        <f>IF($Y684=AC$4,MAX(AC$1:AC683)+1,"")</f>
        <v/>
      </c>
      <c r="AD684" s="6" t="str">
        <f>IF($Y684=AD$4,MAX(AD$1:AD683)+1,"")</f>
        <v/>
      </c>
      <c r="AE684" s="6" t="str">
        <f>IF($Y684=AE$4,MAX(AE$1:AE683)+1,"")</f>
        <v/>
      </c>
      <c r="AF684" s="6" t="str">
        <f>IF($Y684=AF$4,MAX(AF$1:AF683)+1,"")</f>
        <v/>
      </c>
      <c r="AG684" s="6" t="str">
        <f>IF($Y684=AG$4,MAX(AG$1:AG683)+1,"")</f>
        <v/>
      </c>
      <c r="AH684" s="6" t="str">
        <f>IF($Y684=AH$4,MAX(AH$1:AH683)+1,"")</f>
        <v/>
      </c>
      <c r="AI684" s="5">
        <f t="shared" si="154"/>
        <v>0</v>
      </c>
      <c r="AK684" s="6" t="str">
        <f>IF($W684=AK$4,MAX(AK$1:AK683)+1,"")</f>
        <v/>
      </c>
      <c r="AL684" s="6" t="str">
        <f>IF($W684=AL$4,MAX(AL$1:AL683)+1,"")</f>
        <v/>
      </c>
      <c r="AM684" s="6" t="str">
        <f>IF($W684=AM$4,MAX(AM$1:AM683)+1,"")</f>
        <v/>
      </c>
      <c r="AN684" s="6" t="str">
        <f>IF($W684=AN$4,MAX(AN$1:AN683)+1,"")</f>
        <v/>
      </c>
      <c r="AO684" s="6" t="str">
        <f>IF($W684=AO$4,MAX(AO$1:AO683)+1,"")</f>
        <v/>
      </c>
      <c r="AP684" s="6" t="str">
        <f>IF($W684=AP$4,MAX(AP$1:AP683)+1,"")</f>
        <v/>
      </c>
      <c r="AQ684" s="6" t="str">
        <f>IF($W684=AQ$4,MAX(AQ$1:AQ683)+1,"")</f>
        <v/>
      </c>
      <c r="AR684" s="6" t="str">
        <f>IF($W684=AR$4,MAX(AR$1:AR683)+1,"")</f>
        <v/>
      </c>
      <c r="AS684" s="6" t="str">
        <f>IF($W684=AS$4,MAX(AS$1:AS683)+1,"")</f>
        <v/>
      </c>
      <c r="AT684" s="6" t="str">
        <f>IF($W684=AT$4,MAX(AT$1:AT683)+1,"")</f>
        <v/>
      </c>
      <c r="AU684" s="6" t="str">
        <f>IF($W684=AU$4,MAX(AU$1:AU683)+1,"")</f>
        <v/>
      </c>
      <c r="AV684" s="6" t="str">
        <f>IF($W684=AV$4,MAX(AV$1:AV683)+1,"")</f>
        <v/>
      </c>
      <c r="AW684" s="6" t="str">
        <f>IF($W684=AW$4,MAX(AW$1:AW683)+1,"")</f>
        <v/>
      </c>
      <c r="AX684" s="6" t="str">
        <f>IF($W684=AX$4,MAX(AX$1:AX683)+1,"")</f>
        <v/>
      </c>
      <c r="AY684" s="6" t="str">
        <f>IF($W684=AY$4,MAX(AY$1:AY683)+1,"")</f>
        <v/>
      </c>
      <c r="AZ684" s="6" t="str">
        <f>IF($W684=AZ$4,MAX(AZ$1:AZ683)+1,"")</f>
        <v/>
      </c>
      <c r="BA684" s="6" t="str">
        <f>IF($W684=BA$4,MAX(BA$1:BA683)+1,"")</f>
        <v/>
      </c>
      <c r="BB684" s="6" t="str">
        <f>IF($W684=BB$4,MAX(BB$1:BB683)+1,"")</f>
        <v/>
      </c>
      <c r="BC684" s="6" t="str">
        <f>IF($W684=BC$4,MAX(BC$1:BC683)+1,"")</f>
        <v/>
      </c>
      <c r="BD684" s="6" t="str">
        <f>IF($W684=BD$4,MAX(BD$1:BD683)+1,"")</f>
        <v/>
      </c>
      <c r="BE684" s="6" t="str">
        <f>IF($W684=BE$4,MAX(BE$1:BE683)+1,"")</f>
        <v/>
      </c>
      <c r="BF684" s="6" t="str">
        <f>IF($W684=BF$4,MAX(BF$1:BF683)+1,"")</f>
        <v/>
      </c>
      <c r="BG684" s="6" t="str">
        <f>IF($W684=BG$4,MAX(BG$1:BG683)+1,"")</f>
        <v/>
      </c>
      <c r="BH684" s="6" t="str">
        <f>IF($W684=BH$4,MAX(BH$1:BH683)+1,"")</f>
        <v/>
      </c>
      <c r="BI684" s="6" t="str">
        <f>IF($W684=BI$4,MAX(BI$1:BI683)+1,"")</f>
        <v/>
      </c>
      <c r="BJ684" s="6" t="str">
        <f>IF($W684=BJ$4,MAX(BJ$1:BJ683)+1,"")</f>
        <v/>
      </c>
      <c r="BK684" s="6" t="str">
        <f>IF($W684=BK$4,MAX(BK$1:BK683)+1,"")</f>
        <v/>
      </c>
      <c r="BL684" s="6" t="str">
        <f>IF($W684=BL$4,MAX(BL$1:BL683)+1,"")</f>
        <v/>
      </c>
      <c r="BM684" s="6" t="str">
        <f>IF($W684=BM$4,MAX(BM$1:BM683)+1,"")</f>
        <v/>
      </c>
      <c r="BN684" s="6" t="str">
        <f>IF($W684=BN$4,MAX(BN$1:BN683)+1,"")</f>
        <v/>
      </c>
      <c r="BO684" s="6" t="str">
        <f>IF($W684=BO$4,MAX(BO$1:BO683)+1,"")</f>
        <v/>
      </c>
      <c r="BP684" s="6" t="str">
        <f>IF($W684=BP$4,MAX(BP$1:BP683)+1,"")</f>
        <v/>
      </c>
      <c r="BQ684" s="6" t="str">
        <f>IF($W684=BQ$4,MAX(BQ$1:BQ683)+1,"")</f>
        <v/>
      </c>
      <c r="BR684" s="6" t="str">
        <f>IF($W684=BR$4,MAX(BR$1:BR683)+1,"")</f>
        <v/>
      </c>
      <c r="BS684" s="6" t="str">
        <f>IF($W684=BS$4,MAX(BS$1:BS683)+1,"")</f>
        <v/>
      </c>
      <c r="BT684" s="6" t="str">
        <f>IF($W684=BT$4,MAX(BT$1:BT683)+1,"")</f>
        <v/>
      </c>
      <c r="BU684" s="6" t="str">
        <f>IF($W684=BU$4,MAX(BU$1:BU683)+1,"")</f>
        <v/>
      </c>
      <c r="BV684" s="6" t="str">
        <f>IF($W684=BV$4,MAX(BV$1:BV683)+1,"")</f>
        <v/>
      </c>
      <c r="BW684" s="6" t="str">
        <f>IF($W684=BW$4,MAX(BW$1:BW683)+1,"")</f>
        <v/>
      </c>
      <c r="BX684" s="6" t="str">
        <f>IF($W684=BX$4,MAX(BX$1:BX683)+1,"")</f>
        <v/>
      </c>
      <c r="BY684" s="6" t="str">
        <f>IF($W684=BY$4,MAX(BY$1:BY683)+1,"")</f>
        <v/>
      </c>
      <c r="BZ684" s="6" t="str">
        <f>IF($W684=BZ$4,MAX(BZ$1:BZ683)+1,"")</f>
        <v/>
      </c>
      <c r="CA684" s="6" t="str">
        <f>IF($W684=CA$4,MAX(CA$1:CA683)+1,"")</f>
        <v/>
      </c>
      <c r="CB684" s="6" t="str">
        <f>IF($W684=CB$4,MAX(CB$1:CB683)+1,"")</f>
        <v/>
      </c>
      <c r="CC684" s="6" t="str">
        <f>IF($W684=CC$4,MAX(CC$1:CC683)+1,"")</f>
        <v/>
      </c>
      <c r="CD684" s="6" t="str">
        <f>IF($W684=CD$4,MAX(CD$1:CD683)+1,"")</f>
        <v/>
      </c>
      <c r="CE684" s="6" t="str">
        <f>IF($W684=CE$4,MAX(CE$1:CE683)+1,"")</f>
        <v/>
      </c>
      <c r="CF684" s="6" t="str">
        <f>IF($W684=CF$4,MAX(CF$1:CF683)+1,"")</f>
        <v/>
      </c>
      <c r="CG684" s="6" t="str">
        <f>IF($W684=CG$4,MAX(CG$1:CG683)+1,"")</f>
        <v/>
      </c>
      <c r="CH684" s="6" t="str">
        <f>IF($W684=CH$4,MAX(CH$1:CH683)+1,"")</f>
        <v/>
      </c>
      <c r="CI684" s="6" t="str">
        <f>IF($W684=CI$4,MAX(CI$1:CI683)+1,"")</f>
        <v/>
      </c>
      <c r="CJ684" s="6" t="str">
        <f>IF($W684=CJ$4,MAX(CJ$1:CJ683)+1,"")</f>
        <v/>
      </c>
      <c r="CK684" s="6" t="str">
        <f>IF($W684=CK$4,MAX(CK$1:CK683)+1,"")</f>
        <v/>
      </c>
      <c r="CL684" s="6" t="str">
        <f>IF($W684=CL$4,MAX(CL$1:CL683)+1,"")</f>
        <v/>
      </c>
      <c r="CM684" s="6" t="str">
        <f>IF($W684=CM$4,MAX(CM$1:CM683)+1,"")</f>
        <v/>
      </c>
      <c r="CN684" s="6" t="str">
        <f>IF($W684=CN$4,MAX(CN$1:CN683)+1,"")</f>
        <v/>
      </c>
      <c r="CO684" s="6" t="str">
        <f>IF($W684=CO$4,MAX(CO$1:CO683)+1,"")</f>
        <v/>
      </c>
      <c r="CP684" s="6">
        <f>IF($W684=CP$4,MAX(CP$1:CP683)+1,"")</f>
        <v>1</v>
      </c>
      <c r="CQ684" s="6" t="str">
        <f>IF($W684=CQ$4,MAX(CQ$1:CQ683)+1,"")</f>
        <v/>
      </c>
      <c r="CR684" s="6" t="str">
        <f>IF($W684=CR$4,MAX(CR$1:CR683)+1,"")</f>
        <v/>
      </c>
      <c r="CS684" s="6" t="str">
        <f>IF($W684=CS$4,MAX(CS$1:CS683)+1,"")</f>
        <v/>
      </c>
      <c r="CT684" s="5">
        <f t="shared" si="155"/>
        <v>1</v>
      </c>
      <c r="CU684" s="6" t="str">
        <f t="shared" si="156"/>
        <v>1709901702561</v>
      </c>
      <c r="CV684" s="5" t="str">
        <f t="shared" si="157"/>
        <v>นาย</v>
      </c>
      <c r="CW684" s="5" t="str" cm="1">
        <f t="array" ref="CW684">RIGHT(F684,MIN(LEN(SUBSTITUTE(F684,รายชื่อนักเรียนแยกห้อง!$AD$5:$AD$8,""))))</f>
        <v>จักรพันธ์</v>
      </c>
      <c r="CX684" s="6">
        <f t="shared" si="158"/>
        <v>0</v>
      </c>
      <c r="CY684" s="6" t="str">
        <f t="shared" si="159"/>
        <v/>
      </c>
      <c r="CZ684" s="5" t="str">
        <f t="shared" si="160"/>
        <v>มัธยมศึกษาปีที่ 6/1-0</v>
      </c>
      <c r="DA684" s="5" t="str">
        <f t="shared" si="161"/>
        <v>มัธยมศึกษาปีที่ 6/1-</v>
      </c>
      <c r="DB684" s="5" t="s">
        <v>2936</v>
      </c>
      <c r="DC684" s="6" t="str">
        <f>IF(DB684="วิทย์-คณิต (เตรียมวิศวะ)",MAX($DC$1:DC683)+1,"")</f>
        <v/>
      </c>
      <c r="DD684" s="6">
        <f>IF(DB684="วิทย์-คณิต (วิทยาศาสตร์สุขภาพ)",MAX($DD$1:DD683)+1,"")</f>
        <v>39</v>
      </c>
      <c r="DE684" s="6" t="str">
        <f>IF(DB684="ศิลป์การจัดการธุรกิจการค้าสมัยใหม่",MAX($DE$1:DE683)+1,"")</f>
        <v/>
      </c>
      <c r="DF684" s="6" t="str">
        <f>IF(DB684="ศิลป์ภาษาจีนเพื่อธุรกิจ 4.0",MAX($DF$1:DF683)+1,"")</f>
        <v/>
      </c>
      <c r="DG684" s="6" t="str">
        <f>IF(DB684="ศิลป์ภาษาอังกฤษเพื่อการสื่อสารธุรกิจ",MAX($DG$1:DG683)+1,"")</f>
        <v/>
      </c>
      <c r="DH684" s="6" t="str">
        <f>IF(DB684="นวัตกรรมการจัดการเกษตร",MAX($DH$1:DH683)+1,"")</f>
        <v/>
      </c>
      <c r="DI684" s="5">
        <f t="shared" si="162"/>
        <v>39</v>
      </c>
      <c r="DJ684" s="5" t="str">
        <f t="shared" si="163"/>
        <v>มัธยมศึกษาปีที่ 6/1-7</v>
      </c>
      <c r="DK684" s="5" t="str">
        <f t="shared" si="164"/>
        <v>วิทย์-คณิต (วิทยาศาสตร์สุขภาพ)-39</v>
      </c>
      <c r="DL684" s="5" t="str">
        <f t="shared" si="165"/>
        <v>มัธยมศึกษาปีที่ 6</v>
      </c>
    </row>
    <row r="685" spans="1:116">
      <c r="A685" s="5" t="str">
        <f t="shared" si="151"/>
        <v>มัธยมศึกษาปีที่ 6/1-8</v>
      </c>
      <c r="B685" s="5" t="str">
        <f t="shared" si="152"/>
        <v>ช68607-2</v>
      </c>
      <c r="C685" s="5" t="str">
        <f t="shared" si="153"/>
        <v>วิทย์-คณิต (วิทยาศาสตร์สุขภาพ)-40</v>
      </c>
      <c r="D685" s="8">
        <v>8</v>
      </c>
      <c r="E685" s="9" t="s">
        <v>104</v>
      </c>
      <c r="F685" s="3" t="s">
        <v>2282</v>
      </c>
      <c r="G685" s="3" t="s">
        <v>105</v>
      </c>
      <c r="H685" s="11">
        <v>1</v>
      </c>
      <c r="I685" s="11">
        <v>7</v>
      </c>
      <c r="J685" s="11">
        <v>0</v>
      </c>
      <c r="K685" s="11">
        <v>9</v>
      </c>
      <c r="L685" s="11">
        <v>9</v>
      </c>
      <c r="M685" s="11">
        <v>0</v>
      </c>
      <c r="N685" s="11">
        <v>1</v>
      </c>
      <c r="O685" s="11">
        <v>7</v>
      </c>
      <c r="P685" s="11">
        <v>0</v>
      </c>
      <c r="Q685" s="11">
        <v>6</v>
      </c>
      <c r="R685" s="11">
        <v>6</v>
      </c>
      <c r="S685" s="11">
        <v>1</v>
      </c>
      <c r="T685" s="11">
        <v>2</v>
      </c>
      <c r="U685" s="11" t="s">
        <v>425</v>
      </c>
      <c r="W685" s="6" t="str">
        <f>IF(X685="","",IF(X685=รายชื่อชมรม!$B$53,รายชื่อชมรม!$A$53,IF(X685=รายชื่อชมรม!$B$54,รายชื่อชมรม!$A$54,IF(X685=รายชื่อชมรม!$B$55,รายชื่อชมรม!$A$55,IF(X685=รายชื่อชมรม!$B$56,รายชื่อชมรม!$A$56,IF(X685=รายชื่อชมรม!$B$57,รายชื่อชมรม!$A$57,IF(X685=รายชื่อชมรม!$B$58,รายชื่อชมรม!$A$58,IF(X685=รายชื่อชมรม!$B$59,รายชื่อชมรม!$A$59,IF(X685=รายชื่อชมรม!$B$60,รายชื่อชมรม!$A$60,IF(X685=รายชื่อชมรม!$B$61,รายชื่อชมรม!$A$61,IF(X685=รายชื่อชมรม!$B$62,รายชื่อชมรม!$A$62,"-")))))))))))</f>
        <v>ช68607</v>
      </c>
      <c r="X685" s="6" t="s">
        <v>1543</v>
      </c>
      <c r="Y685" s="6" t="str">
        <f>IF(W685=0,"",IF(W685="-","",IF(W685="","",VLOOKUP(W685,รายชื่อชมรม!$A$3:$F$83,3,FALSE))))</f>
        <v>สิบเอกชัยวัฒน์  เรืองไกรศิลป์</v>
      </c>
      <c r="Z685" s="6" t="str">
        <f>IF(Y685=$Z$4,MAX(Z$1:$Z684)+1,"")</f>
        <v/>
      </c>
      <c r="AA685" s="6" t="str">
        <f>IF($Y685=AA$4,MAX(AA$1:AA684)+1,"")</f>
        <v/>
      </c>
      <c r="AB685" s="6" t="str">
        <f>IF($Y685=AB$4,MAX(AB$1:AB684)+1,"")</f>
        <v/>
      </c>
      <c r="AC685" s="6" t="str">
        <f>IF($Y685=AC$4,MAX(AC$1:AC684)+1,"")</f>
        <v/>
      </c>
      <c r="AD685" s="6" t="str">
        <f>IF($Y685=AD$4,MAX(AD$1:AD684)+1,"")</f>
        <v/>
      </c>
      <c r="AE685" s="6" t="str">
        <f>IF($Y685=AE$4,MAX(AE$1:AE684)+1,"")</f>
        <v/>
      </c>
      <c r="AF685" s="6" t="str">
        <f>IF($Y685=AF$4,MAX(AF$1:AF684)+1,"")</f>
        <v/>
      </c>
      <c r="AG685" s="6" t="str">
        <f>IF($Y685=AG$4,MAX(AG$1:AG684)+1,"")</f>
        <v/>
      </c>
      <c r="AH685" s="6" t="str">
        <f>IF($Y685=AH$4,MAX(AH$1:AH684)+1,"")</f>
        <v/>
      </c>
      <c r="AI685" s="5">
        <f t="shared" si="154"/>
        <v>0</v>
      </c>
      <c r="AK685" s="6" t="str">
        <f>IF($W685=AK$4,MAX(AK$1:AK684)+1,"")</f>
        <v/>
      </c>
      <c r="AL685" s="6" t="str">
        <f>IF($W685=AL$4,MAX(AL$1:AL684)+1,"")</f>
        <v/>
      </c>
      <c r="AM685" s="6" t="str">
        <f>IF($W685=AM$4,MAX(AM$1:AM684)+1,"")</f>
        <v/>
      </c>
      <c r="AN685" s="6" t="str">
        <f>IF($W685=AN$4,MAX(AN$1:AN684)+1,"")</f>
        <v/>
      </c>
      <c r="AO685" s="6" t="str">
        <f>IF($W685=AO$4,MAX(AO$1:AO684)+1,"")</f>
        <v/>
      </c>
      <c r="AP685" s="6" t="str">
        <f>IF($W685=AP$4,MAX(AP$1:AP684)+1,"")</f>
        <v/>
      </c>
      <c r="AQ685" s="6" t="str">
        <f>IF($W685=AQ$4,MAX(AQ$1:AQ684)+1,"")</f>
        <v/>
      </c>
      <c r="AR685" s="6" t="str">
        <f>IF($W685=AR$4,MAX(AR$1:AR684)+1,"")</f>
        <v/>
      </c>
      <c r="AS685" s="6" t="str">
        <f>IF($W685=AS$4,MAX(AS$1:AS684)+1,"")</f>
        <v/>
      </c>
      <c r="AT685" s="6" t="str">
        <f>IF($W685=AT$4,MAX(AT$1:AT684)+1,"")</f>
        <v/>
      </c>
      <c r="AU685" s="6" t="str">
        <f>IF($W685=AU$4,MAX(AU$1:AU684)+1,"")</f>
        <v/>
      </c>
      <c r="AV685" s="6" t="str">
        <f>IF($W685=AV$4,MAX(AV$1:AV684)+1,"")</f>
        <v/>
      </c>
      <c r="AW685" s="6" t="str">
        <f>IF($W685=AW$4,MAX(AW$1:AW684)+1,"")</f>
        <v/>
      </c>
      <c r="AX685" s="6" t="str">
        <f>IF($W685=AX$4,MAX(AX$1:AX684)+1,"")</f>
        <v/>
      </c>
      <c r="AY685" s="6" t="str">
        <f>IF($W685=AY$4,MAX(AY$1:AY684)+1,"")</f>
        <v/>
      </c>
      <c r="AZ685" s="6" t="str">
        <f>IF($W685=AZ$4,MAX(AZ$1:AZ684)+1,"")</f>
        <v/>
      </c>
      <c r="BA685" s="6" t="str">
        <f>IF($W685=BA$4,MAX(BA$1:BA684)+1,"")</f>
        <v/>
      </c>
      <c r="BB685" s="6" t="str">
        <f>IF($W685=BB$4,MAX(BB$1:BB684)+1,"")</f>
        <v/>
      </c>
      <c r="BC685" s="6" t="str">
        <f>IF($W685=BC$4,MAX(BC$1:BC684)+1,"")</f>
        <v/>
      </c>
      <c r="BD685" s="6" t="str">
        <f>IF($W685=BD$4,MAX(BD$1:BD684)+1,"")</f>
        <v/>
      </c>
      <c r="BE685" s="6" t="str">
        <f>IF($W685=BE$4,MAX(BE$1:BE684)+1,"")</f>
        <v/>
      </c>
      <c r="BF685" s="6" t="str">
        <f>IF($W685=BF$4,MAX(BF$1:BF684)+1,"")</f>
        <v/>
      </c>
      <c r="BG685" s="6" t="str">
        <f>IF($W685=BG$4,MAX(BG$1:BG684)+1,"")</f>
        <v/>
      </c>
      <c r="BH685" s="6" t="str">
        <f>IF($W685=BH$4,MAX(BH$1:BH684)+1,"")</f>
        <v/>
      </c>
      <c r="BI685" s="6" t="str">
        <f>IF($W685=BI$4,MAX(BI$1:BI684)+1,"")</f>
        <v/>
      </c>
      <c r="BJ685" s="6" t="str">
        <f>IF($W685=BJ$4,MAX(BJ$1:BJ684)+1,"")</f>
        <v/>
      </c>
      <c r="BK685" s="6" t="str">
        <f>IF($W685=BK$4,MAX(BK$1:BK684)+1,"")</f>
        <v/>
      </c>
      <c r="BL685" s="6" t="str">
        <f>IF($W685=BL$4,MAX(BL$1:BL684)+1,"")</f>
        <v/>
      </c>
      <c r="BM685" s="6" t="str">
        <f>IF($W685=BM$4,MAX(BM$1:BM684)+1,"")</f>
        <v/>
      </c>
      <c r="BN685" s="6" t="str">
        <f>IF($W685=BN$4,MAX(BN$1:BN684)+1,"")</f>
        <v/>
      </c>
      <c r="BO685" s="6" t="str">
        <f>IF($W685=BO$4,MAX(BO$1:BO684)+1,"")</f>
        <v/>
      </c>
      <c r="BP685" s="6" t="str">
        <f>IF($W685=BP$4,MAX(BP$1:BP684)+1,"")</f>
        <v/>
      </c>
      <c r="BQ685" s="6" t="str">
        <f>IF($W685=BQ$4,MAX(BQ$1:BQ684)+1,"")</f>
        <v/>
      </c>
      <c r="BR685" s="6" t="str">
        <f>IF($W685=BR$4,MAX(BR$1:BR684)+1,"")</f>
        <v/>
      </c>
      <c r="BS685" s="6" t="str">
        <f>IF($W685=BS$4,MAX(BS$1:BS684)+1,"")</f>
        <v/>
      </c>
      <c r="BT685" s="6" t="str">
        <f>IF($W685=BT$4,MAX(BT$1:BT684)+1,"")</f>
        <v/>
      </c>
      <c r="BU685" s="6" t="str">
        <f>IF($W685=BU$4,MAX(BU$1:BU684)+1,"")</f>
        <v/>
      </c>
      <c r="BV685" s="6" t="str">
        <f>IF($W685=BV$4,MAX(BV$1:BV684)+1,"")</f>
        <v/>
      </c>
      <c r="BW685" s="6" t="str">
        <f>IF($W685=BW$4,MAX(BW$1:BW684)+1,"")</f>
        <v/>
      </c>
      <c r="BX685" s="6" t="str">
        <f>IF($W685=BX$4,MAX(BX$1:BX684)+1,"")</f>
        <v/>
      </c>
      <c r="BY685" s="6" t="str">
        <f>IF($W685=BY$4,MAX(BY$1:BY684)+1,"")</f>
        <v/>
      </c>
      <c r="BZ685" s="6" t="str">
        <f>IF($W685=BZ$4,MAX(BZ$1:BZ684)+1,"")</f>
        <v/>
      </c>
      <c r="CA685" s="6" t="str">
        <f>IF($W685=CA$4,MAX(CA$1:CA684)+1,"")</f>
        <v/>
      </c>
      <c r="CB685" s="6" t="str">
        <f>IF($W685=CB$4,MAX(CB$1:CB684)+1,"")</f>
        <v/>
      </c>
      <c r="CC685" s="6" t="str">
        <f>IF($W685=CC$4,MAX(CC$1:CC684)+1,"")</f>
        <v/>
      </c>
      <c r="CD685" s="6" t="str">
        <f>IF($W685=CD$4,MAX(CD$1:CD684)+1,"")</f>
        <v/>
      </c>
      <c r="CE685" s="6" t="str">
        <f>IF($W685=CE$4,MAX(CE$1:CE684)+1,"")</f>
        <v/>
      </c>
      <c r="CF685" s="6" t="str">
        <f>IF($W685=CF$4,MAX(CF$1:CF684)+1,"")</f>
        <v/>
      </c>
      <c r="CG685" s="6" t="str">
        <f>IF($W685=CG$4,MAX(CG$1:CG684)+1,"")</f>
        <v/>
      </c>
      <c r="CH685" s="6" t="str">
        <f>IF($W685=CH$4,MAX(CH$1:CH684)+1,"")</f>
        <v/>
      </c>
      <c r="CI685" s="6" t="str">
        <f>IF($W685=CI$4,MAX(CI$1:CI684)+1,"")</f>
        <v/>
      </c>
      <c r="CJ685" s="6" t="str">
        <f>IF($W685=CJ$4,MAX(CJ$1:CJ684)+1,"")</f>
        <v/>
      </c>
      <c r="CK685" s="6" t="str">
        <f>IF($W685=CK$4,MAX(CK$1:CK684)+1,"")</f>
        <v/>
      </c>
      <c r="CL685" s="6" t="str">
        <f>IF($W685=CL$4,MAX(CL$1:CL684)+1,"")</f>
        <v/>
      </c>
      <c r="CM685" s="6" t="str">
        <f>IF($W685=CM$4,MAX(CM$1:CM684)+1,"")</f>
        <v/>
      </c>
      <c r="CN685" s="6" t="str">
        <f>IF($W685=CN$4,MAX(CN$1:CN684)+1,"")</f>
        <v/>
      </c>
      <c r="CO685" s="6" t="str">
        <f>IF($W685=CO$4,MAX(CO$1:CO684)+1,"")</f>
        <v/>
      </c>
      <c r="CP685" s="6">
        <f>IF($W685=CP$4,MAX(CP$1:CP684)+1,"")</f>
        <v>2</v>
      </c>
      <c r="CQ685" s="6" t="str">
        <f>IF($W685=CQ$4,MAX(CQ$1:CQ684)+1,"")</f>
        <v/>
      </c>
      <c r="CR685" s="6" t="str">
        <f>IF($W685=CR$4,MAX(CR$1:CR684)+1,"")</f>
        <v/>
      </c>
      <c r="CS685" s="6" t="str">
        <f>IF($W685=CS$4,MAX(CS$1:CS684)+1,"")</f>
        <v/>
      </c>
      <c r="CT685" s="5">
        <f t="shared" si="155"/>
        <v>2</v>
      </c>
      <c r="CU685" s="6" t="str">
        <f t="shared" si="156"/>
        <v>1709901706612</v>
      </c>
      <c r="CV685" s="5" t="str">
        <f t="shared" si="157"/>
        <v>นาย</v>
      </c>
      <c r="CW685" s="5" t="str" cm="1">
        <f t="array" ref="CW685">RIGHT(F685,MIN(LEN(SUBSTITUTE(F685,รายชื่อนักเรียนแยกห้อง!$AD$5:$AD$8,""))))</f>
        <v xml:space="preserve">พีรพล </v>
      </c>
      <c r="CX685" s="6">
        <f t="shared" si="158"/>
        <v>0</v>
      </c>
      <c r="CY685" s="6" t="str">
        <f t="shared" si="159"/>
        <v/>
      </c>
      <c r="CZ685" s="5" t="str">
        <f t="shared" si="160"/>
        <v>มัธยมศึกษาปีที่ 6/1-0</v>
      </c>
      <c r="DA685" s="5" t="str">
        <f t="shared" si="161"/>
        <v>มัธยมศึกษาปีที่ 6/1-</v>
      </c>
      <c r="DB685" s="5" t="s">
        <v>2936</v>
      </c>
      <c r="DC685" s="6" t="str">
        <f>IF(DB685="วิทย์-คณิต (เตรียมวิศวะ)",MAX($DC$1:DC684)+1,"")</f>
        <v/>
      </c>
      <c r="DD685" s="6">
        <f>IF(DB685="วิทย์-คณิต (วิทยาศาสตร์สุขภาพ)",MAX($DD$1:DD684)+1,"")</f>
        <v>40</v>
      </c>
      <c r="DE685" s="6" t="str">
        <f>IF(DB685="ศิลป์การจัดการธุรกิจการค้าสมัยใหม่",MAX($DE$1:DE684)+1,"")</f>
        <v/>
      </c>
      <c r="DF685" s="6" t="str">
        <f>IF(DB685="ศิลป์ภาษาจีนเพื่อธุรกิจ 4.0",MAX($DF$1:DF684)+1,"")</f>
        <v/>
      </c>
      <c r="DG685" s="6" t="str">
        <f>IF(DB685="ศิลป์ภาษาอังกฤษเพื่อการสื่อสารธุรกิจ",MAX($DG$1:DG684)+1,"")</f>
        <v/>
      </c>
      <c r="DH685" s="6" t="str">
        <f>IF(DB685="นวัตกรรมการจัดการเกษตร",MAX($DH$1:DH684)+1,"")</f>
        <v/>
      </c>
      <c r="DI685" s="5">
        <f t="shared" si="162"/>
        <v>40</v>
      </c>
      <c r="DJ685" s="5" t="str">
        <f t="shared" si="163"/>
        <v>มัธยมศึกษาปีที่ 6/1-8</v>
      </c>
      <c r="DK685" s="5" t="str">
        <f t="shared" si="164"/>
        <v>วิทย์-คณิต (วิทยาศาสตร์สุขภาพ)-40</v>
      </c>
      <c r="DL685" s="5" t="str">
        <f t="shared" si="165"/>
        <v>มัธยมศึกษาปีที่ 6</v>
      </c>
    </row>
    <row r="686" spans="1:116">
      <c r="A686" s="5" t="str">
        <f t="shared" si="151"/>
        <v>มัธยมศึกษาปีที่ 6/1-9</v>
      </c>
      <c r="B686" s="5" t="str">
        <f t="shared" si="152"/>
        <v>ช68601-1</v>
      </c>
      <c r="C686" s="5" t="str">
        <f t="shared" si="153"/>
        <v>วิทย์-คณิต (วิทยาศาสตร์สุขภาพ)-41</v>
      </c>
      <c r="D686" s="8">
        <v>9</v>
      </c>
      <c r="E686" s="9" t="s">
        <v>106</v>
      </c>
      <c r="F686" s="3" t="s">
        <v>2283</v>
      </c>
      <c r="G686" s="3" t="s">
        <v>107</v>
      </c>
      <c r="H686" s="11">
        <v>1</v>
      </c>
      <c r="I686" s="11">
        <v>7</v>
      </c>
      <c r="J686" s="11">
        <v>0</v>
      </c>
      <c r="K686" s="11">
        <v>9</v>
      </c>
      <c r="L686" s="11">
        <v>9</v>
      </c>
      <c r="M686" s="11">
        <v>0</v>
      </c>
      <c r="N686" s="11">
        <v>1</v>
      </c>
      <c r="O686" s="11">
        <v>6</v>
      </c>
      <c r="P686" s="11">
        <v>6</v>
      </c>
      <c r="Q686" s="11">
        <v>2</v>
      </c>
      <c r="R686" s="11">
        <v>5</v>
      </c>
      <c r="S686" s="11">
        <v>4</v>
      </c>
      <c r="T686" s="11">
        <v>2</v>
      </c>
      <c r="U686" s="11" t="s">
        <v>425</v>
      </c>
      <c r="W686" s="6" t="str">
        <f>IF(X686="","",IF(X686=รายชื่อชมรม!$B$53,รายชื่อชมรม!$A$53,IF(X686=รายชื่อชมรม!$B$54,รายชื่อชมรม!$A$54,IF(X686=รายชื่อชมรม!$B$55,รายชื่อชมรม!$A$55,IF(X686=รายชื่อชมรม!$B$56,รายชื่อชมรม!$A$56,IF(X686=รายชื่อชมรม!$B$57,รายชื่อชมรม!$A$57,IF(X686=รายชื่อชมรม!$B$58,รายชื่อชมรม!$A$58,IF(X686=รายชื่อชมรม!$B$59,รายชื่อชมรม!$A$59,IF(X686=รายชื่อชมรม!$B$60,รายชื่อชมรม!$A$60,IF(X686=รายชื่อชมรม!$B$61,รายชื่อชมรม!$A$61,IF(X686=รายชื่อชมรม!$B$62,รายชื่อชมรม!$A$62,"-")))))))))))</f>
        <v>ช68601</v>
      </c>
      <c r="X686" s="6" t="s">
        <v>2329</v>
      </c>
      <c r="Y686" s="6" t="str">
        <f>IF(W686=0,"",IF(W686="-","",IF(W686="","",VLOOKUP(W686,รายชื่อชมรม!$A$3:$F$83,3,FALSE))))</f>
        <v>นางสาวศิลป์ศุภา  คุสินธุ์</v>
      </c>
      <c r="Z686" s="6" t="str">
        <f>IF(Y686=$Z$4,MAX(Z$1:$Z685)+1,"")</f>
        <v/>
      </c>
      <c r="AA686" s="6" t="str">
        <f>IF($Y686=AA$4,MAX(AA$1:AA685)+1,"")</f>
        <v/>
      </c>
      <c r="AB686" s="6" t="str">
        <f>IF($Y686=AB$4,MAX(AB$1:AB685)+1,"")</f>
        <v/>
      </c>
      <c r="AC686" s="6" t="str">
        <f>IF($Y686=AC$4,MAX(AC$1:AC685)+1,"")</f>
        <v/>
      </c>
      <c r="AD686" s="6" t="str">
        <f>IF($Y686=AD$4,MAX(AD$1:AD685)+1,"")</f>
        <v/>
      </c>
      <c r="AE686" s="6" t="str">
        <f>IF($Y686=AE$4,MAX(AE$1:AE685)+1,"")</f>
        <v/>
      </c>
      <c r="AF686" s="6" t="str">
        <f>IF($Y686=AF$4,MAX(AF$1:AF685)+1,"")</f>
        <v/>
      </c>
      <c r="AG686" s="6" t="str">
        <f>IF($Y686=AG$4,MAX(AG$1:AG685)+1,"")</f>
        <v/>
      </c>
      <c r="AH686" s="6" t="str">
        <f>IF($Y686=AH$4,MAX(AH$1:AH685)+1,"")</f>
        <v/>
      </c>
      <c r="AI686" s="5">
        <f t="shared" si="154"/>
        <v>0</v>
      </c>
      <c r="AK686" s="6" t="str">
        <f>IF($W686=AK$4,MAX(AK$1:AK685)+1,"")</f>
        <v/>
      </c>
      <c r="AL686" s="6" t="str">
        <f>IF($W686=AL$4,MAX(AL$1:AL685)+1,"")</f>
        <v/>
      </c>
      <c r="AM686" s="6" t="str">
        <f>IF($W686=AM$4,MAX(AM$1:AM685)+1,"")</f>
        <v/>
      </c>
      <c r="AN686" s="6" t="str">
        <f>IF($W686=AN$4,MAX(AN$1:AN685)+1,"")</f>
        <v/>
      </c>
      <c r="AO686" s="6" t="str">
        <f>IF($W686=AO$4,MAX(AO$1:AO685)+1,"")</f>
        <v/>
      </c>
      <c r="AP686" s="6" t="str">
        <f>IF($W686=AP$4,MAX(AP$1:AP685)+1,"")</f>
        <v/>
      </c>
      <c r="AQ686" s="6" t="str">
        <f>IF($W686=AQ$4,MAX(AQ$1:AQ685)+1,"")</f>
        <v/>
      </c>
      <c r="AR686" s="6" t="str">
        <f>IF($W686=AR$4,MAX(AR$1:AR685)+1,"")</f>
        <v/>
      </c>
      <c r="AS686" s="6" t="str">
        <f>IF($W686=AS$4,MAX(AS$1:AS685)+1,"")</f>
        <v/>
      </c>
      <c r="AT686" s="6" t="str">
        <f>IF($W686=AT$4,MAX(AT$1:AT685)+1,"")</f>
        <v/>
      </c>
      <c r="AU686" s="6" t="str">
        <f>IF($W686=AU$4,MAX(AU$1:AU685)+1,"")</f>
        <v/>
      </c>
      <c r="AV686" s="6" t="str">
        <f>IF($W686=AV$4,MAX(AV$1:AV685)+1,"")</f>
        <v/>
      </c>
      <c r="AW686" s="6" t="str">
        <f>IF($W686=AW$4,MAX(AW$1:AW685)+1,"")</f>
        <v/>
      </c>
      <c r="AX686" s="6" t="str">
        <f>IF($W686=AX$4,MAX(AX$1:AX685)+1,"")</f>
        <v/>
      </c>
      <c r="AY686" s="6" t="str">
        <f>IF($W686=AY$4,MAX(AY$1:AY685)+1,"")</f>
        <v/>
      </c>
      <c r="AZ686" s="6" t="str">
        <f>IF($W686=AZ$4,MAX(AZ$1:AZ685)+1,"")</f>
        <v/>
      </c>
      <c r="BA686" s="6" t="str">
        <f>IF($W686=BA$4,MAX(BA$1:BA685)+1,"")</f>
        <v/>
      </c>
      <c r="BB686" s="6" t="str">
        <f>IF($W686=BB$4,MAX(BB$1:BB685)+1,"")</f>
        <v/>
      </c>
      <c r="BC686" s="6" t="str">
        <f>IF($W686=BC$4,MAX(BC$1:BC685)+1,"")</f>
        <v/>
      </c>
      <c r="BD686" s="6" t="str">
        <f>IF($W686=BD$4,MAX(BD$1:BD685)+1,"")</f>
        <v/>
      </c>
      <c r="BE686" s="6" t="str">
        <f>IF($W686=BE$4,MAX(BE$1:BE685)+1,"")</f>
        <v/>
      </c>
      <c r="BF686" s="6" t="str">
        <f>IF($W686=BF$4,MAX(BF$1:BF685)+1,"")</f>
        <v/>
      </c>
      <c r="BG686" s="6" t="str">
        <f>IF($W686=BG$4,MAX(BG$1:BG685)+1,"")</f>
        <v/>
      </c>
      <c r="BH686" s="6" t="str">
        <f>IF($W686=BH$4,MAX(BH$1:BH685)+1,"")</f>
        <v/>
      </c>
      <c r="BI686" s="6" t="str">
        <f>IF($W686=BI$4,MAX(BI$1:BI685)+1,"")</f>
        <v/>
      </c>
      <c r="BJ686" s="6" t="str">
        <f>IF($W686=BJ$4,MAX(BJ$1:BJ685)+1,"")</f>
        <v/>
      </c>
      <c r="BK686" s="6" t="str">
        <f>IF($W686=BK$4,MAX(BK$1:BK685)+1,"")</f>
        <v/>
      </c>
      <c r="BL686" s="6" t="str">
        <f>IF($W686=BL$4,MAX(BL$1:BL685)+1,"")</f>
        <v/>
      </c>
      <c r="BM686" s="6" t="str">
        <f>IF($W686=BM$4,MAX(BM$1:BM685)+1,"")</f>
        <v/>
      </c>
      <c r="BN686" s="6" t="str">
        <f>IF($W686=BN$4,MAX(BN$1:BN685)+1,"")</f>
        <v/>
      </c>
      <c r="BO686" s="6" t="str">
        <f>IF($W686=BO$4,MAX(BO$1:BO685)+1,"")</f>
        <v/>
      </c>
      <c r="BP686" s="6" t="str">
        <f>IF($W686=BP$4,MAX(BP$1:BP685)+1,"")</f>
        <v/>
      </c>
      <c r="BQ686" s="6" t="str">
        <f>IF($W686=BQ$4,MAX(BQ$1:BQ685)+1,"")</f>
        <v/>
      </c>
      <c r="BR686" s="6" t="str">
        <f>IF($W686=BR$4,MAX(BR$1:BR685)+1,"")</f>
        <v/>
      </c>
      <c r="BS686" s="6" t="str">
        <f>IF($W686=BS$4,MAX(BS$1:BS685)+1,"")</f>
        <v/>
      </c>
      <c r="BT686" s="6" t="str">
        <f>IF($W686=BT$4,MAX(BT$1:BT685)+1,"")</f>
        <v/>
      </c>
      <c r="BU686" s="6" t="str">
        <f>IF($W686=BU$4,MAX(BU$1:BU685)+1,"")</f>
        <v/>
      </c>
      <c r="BV686" s="6" t="str">
        <f>IF($W686=BV$4,MAX(BV$1:BV685)+1,"")</f>
        <v/>
      </c>
      <c r="BW686" s="6" t="str">
        <f>IF($W686=BW$4,MAX(BW$1:BW685)+1,"")</f>
        <v/>
      </c>
      <c r="BX686" s="6" t="str">
        <f>IF($W686=BX$4,MAX(BX$1:BX685)+1,"")</f>
        <v/>
      </c>
      <c r="BY686" s="6" t="str">
        <f>IF($W686=BY$4,MAX(BY$1:BY685)+1,"")</f>
        <v/>
      </c>
      <c r="BZ686" s="6" t="str">
        <f>IF($W686=BZ$4,MAX(BZ$1:BZ685)+1,"")</f>
        <v/>
      </c>
      <c r="CA686" s="6" t="str">
        <f>IF($W686=CA$4,MAX(CA$1:CA685)+1,"")</f>
        <v/>
      </c>
      <c r="CB686" s="6" t="str">
        <f>IF($W686=CB$4,MAX(CB$1:CB685)+1,"")</f>
        <v/>
      </c>
      <c r="CC686" s="6" t="str">
        <f>IF($W686=CC$4,MAX(CC$1:CC685)+1,"")</f>
        <v/>
      </c>
      <c r="CD686" s="6" t="str">
        <f>IF($W686=CD$4,MAX(CD$1:CD685)+1,"")</f>
        <v/>
      </c>
      <c r="CE686" s="6" t="str">
        <f>IF($W686=CE$4,MAX(CE$1:CE685)+1,"")</f>
        <v/>
      </c>
      <c r="CF686" s="6" t="str">
        <f>IF($W686=CF$4,MAX(CF$1:CF685)+1,"")</f>
        <v/>
      </c>
      <c r="CG686" s="6" t="str">
        <f>IF($W686=CG$4,MAX(CG$1:CG685)+1,"")</f>
        <v/>
      </c>
      <c r="CH686" s="6" t="str">
        <f>IF($W686=CH$4,MAX(CH$1:CH685)+1,"")</f>
        <v/>
      </c>
      <c r="CI686" s="6" t="str">
        <f>IF($W686=CI$4,MAX(CI$1:CI685)+1,"")</f>
        <v/>
      </c>
      <c r="CJ686" s="6">
        <f>IF($W686=CJ$4,MAX(CJ$1:CJ685)+1,"")</f>
        <v>1</v>
      </c>
      <c r="CK686" s="6" t="str">
        <f>IF($W686=CK$4,MAX(CK$1:CK685)+1,"")</f>
        <v/>
      </c>
      <c r="CL686" s="6" t="str">
        <f>IF($W686=CL$4,MAX(CL$1:CL685)+1,"")</f>
        <v/>
      </c>
      <c r="CM686" s="6" t="str">
        <f>IF($W686=CM$4,MAX(CM$1:CM685)+1,"")</f>
        <v/>
      </c>
      <c r="CN686" s="6" t="str">
        <f>IF($W686=CN$4,MAX(CN$1:CN685)+1,"")</f>
        <v/>
      </c>
      <c r="CO686" s="6" t="str">
        <f>IF($W686=CO$4,MAX(CO$1:CO685)+1,"")</f>
        <v/>
      </c>
      <c r="CP686" s="6" t="str">
        <f>IF($W686=CP$4,MAX(CP$1:CP685)+1,"")</f>
        <v/>
      </c>
      <c r="CQ686" s="6" t="str">
        <f>IF($W686=CQ$4,MAX(CQ$1:CQ685)+1,"")</f>
        <v/>
      </c>
      <c r="CR686" s="6" t="str">
        <f>IF($W686=CR$4,MAX(CR$1:CR685)+1,"")</f>
        <v/>
      </c>
      <c r="CS686" s="6" t="str">
        <f>IF($W686=CS$4,MAX(CS$1:CS685)+1,"")</f>
        <v/>
      </c>
      <c r="CT686" s="5">
        <f t="shared" si="155"/>
        <v>1</v>
      </c>
      <c r="CU686" s="6" t="str">
        <f t="shared" si="156"/>
        <v>1709901662542</v>
      </c>
      <c r="CV686" s="5" t="str">
        <f t="shared" si="157"/>
        <v>นาย</v>
      </c>
      <c r="CW686" s="5" t="str" cm="1">
        <f t="array" ref="CW686">RIGHT(F686,MIN(LEN(SUBSTITUTE(F686,รายชื่อนักเรียนแยกห้อง!$AD$5:$AD$8,""))))</f>
        <v xml:space="preserve">รัฐพล </v>
      </c>
      <c r="CX686" s="6">
        <f t="shared" si="158"/>
        <v>0</v>
      </c>
      <c r="CY686" s="6" t="str">
        <f t="shared" si="159"/>
        <v/>
      </c>
      <c r="CZ686" s="5" t="str">
        <f t="shared" si="160"/>
        <v>มัธยมศึกษาปีที่ 6/1-0</v>
      </c>
      <c r="DA686" s="5" t="str">
        <f t="shared" si="161"/>
        <v>มัธยมศึกษาปีที่ 6/1-</v>
      </c>
      <c r="DB686" s="5" t="s">
        <v>2936</v>
      </c>
      <c r="DC686" s="6" t="str">
        <f>IF(DB686="วิทย์-คณิต (เตรียมวิศวะ)",MAX($DC$1:DC685)+1,"")</f>
        <v/>
      </c>
      <c r="DD686" s="6">
        <f>IF(DB686="วิทย์-คณิต (วิทยาศาสตร์สุขภาพ)",MAX($DD$1:DD685)+1,"")</f>
        <v>41</v>
      </c>
      <c r="DE686" s="6" t="str">
        <f>IF(DB686="ศิลป์การจัดการธุรกิจการค้าสมัยใหม่",MAX($DE$1:DE685)+1,"")</f>
        <v/>
      </c>
      <c r="DF686" s="6" t="str">
        <f>IF(DB686="ศิลป์ภาษาจีนเพื่อธุรกิจ 4.0",MAX($DF$1:DF685)+1,"")</f>
        <v/>
      </c>
      <c r="DG686" s="6" t="str">
        <f>IF(DB686="ศิลป์ภาษาอังกฤษเพื่อการสื่อสารธุรกิจ",MAX($DG$1:DG685)+1,"")</f>
        <v/>
      </c>
      <c r="DH686" s="6" t="str">
        <f>IF(DB686="นวัตกรรมการจัดการเกษตร",MAX($DH$1:DH685)+1,"")</f>
        <v/>
      </c>
      <c r="DI686" s="5">
        <f t="shared" si="162"/>
        <v>41</v>
      </c>
      <c r="DJ686" s="5" t="str">
        <f t="shared" si="163"/>
        <v>มัธยมศึกษาปีที่ 6/1-9</v>
      </c>
      <c r="DK686" s="5" t="str">
        <f t="shared" si="164"/>
        <v>วิทย์-คณิต (วิทยาศาสตร์สุขภาพ)-41</v>
      </c>
      <c r="DL686" s="5" t="str">
        <f t="shared" si="165"/>
        <v>มัธยมศึกษาปีที่ 6</v>
      </c>
    </row>
    <row r="687" spans="1:116">
      <c r="A687" s="5" t="str">
        <f t="shared" si="151"/>
        <v>มัธยมศึกษาปีที่ 6/1-10</v>
      </c>
      <c r="B687" s="5" t="str">
        <f t="shared" si="152"/>
        <v>ช68606-2</v>
      </c>
      <c r="C687" s="5" t="str">
        <f t="shared" si="153"/>
        <v>วิทย์-คณิต (วิทยาศาสตร์สุขภาพ)-42</v>
      </c>
      <c r="D687" s="8">
        <v>10</v>
      </c>
      <c r="E687" s="9" t="s">
        <v>108</v>
      </c>
      <c r="F687" s="3" t="s">
        <v>109</v>
      </c>
      <c r="G687" s="3" t="s">
        <v>110</v>
      </c>
      <c r="H687" s="11">
        <v>1</v>
      </c>
      <c r="I687" s="11">
        <v>7</v>
      </c>
      <c r="J687" s="11">
        <v>0</v>
      </c>
      <c r="K687" s="11">
        <v>9</v>
      </c>
      <c r="L687" s="11">
        <v>9</v>
      </c>
      <c r="M687" s="11">
        <v>0</v>
      </c>
      <c r="N687" s="11">
        <v>1</v>
      </c>
      <c r="O687" s="11">
        <v>6</v>
      </c>
      <c r="P687" s="11">
        <v>9</v>
      </c>
      <c r="Q687" s="11">
        <v>3</v>
      </c>
      <c r="R687" s="11">
        <v>8</v>
      </c>
      <c r="S687" s="11">
        <v>5</v>
      </c>
      <c r="T687" s="11">
        <v>5</v>
      </c>
      <c r="U687" s="11" t="s">
        <v>425</v>
      </c>
      <c r="W687" s="6" t="str">
        <f>IF(X687="","",IF(X687=รายชื่อชมรม!$B$53,รายชื่อชมรม!$A$53,IF(X687=รายชื่อชมรม!$B$54,รายชื่อชมรม!$A$54,IF(X687=รายชื่อชมรม!$B$55,รายชื่อชมรม!$A$55,IF(X687=รายชื่อชมรม!$B$56,รายชื่อชมรม!$A$56,IF(X687=รายชื่อชมรม!$B$57,รายชื่อชมรม!$A$57,IF(X687=รายชื่อชมรม!$B$58,รายชื่อชมรม!$A$58,IF(X687=รายชื่อชมรม!$B$59,รายชื่อชมรม!$A$59,IF(X687=รายชื่อชมรม!$B$60,รายชื่อชมรม!$A$60,IF(X687=รายชื่อชมรม!$B$61,รายชื่อชมรม!$A$61,IF(X687=รายชื่อชมรม!$B$62,รายชื่อชมรม!$A$62,"-")))))))))))</f>
        <v>ช68606</v>
      </c>
      <c r="X687" s="6" t="s">
        <v>2332</v>
      </c>
      <c r="Y687" s="6" t="str">
        <f>IF(W687=0,"",IF(W687="-","",IF(W687="","",VLOOKUP(W687,รายชื่อชมรม!$A$3:$F$83,3,FALSE))))</f>
        <v>นายณัฐกฤตา  โต้เคีย</v>
      </c>
      <c r="Z687" s="6" t="str">
        <f>IF(Y687=$Z$4,MAX(Z$1:$Z686)+1,"")</f>
        <v/>
      </c>
      <c r="AA687" s="6" t="str">
        <f>IF($Y687=AA$4,MAX(AA$1:AA686)+1,"")</f>
        <v/>
      </c>
      <c r="AB687" s="6" t="str">
        <f>IF($Y687=AB$4,MAX(AB$1:AB686)+1,"")</f>
        <v/>
      </c>
      <c r="AC687" s="6" t="str">
        <f>IF($Y687=AC$4,MAX(AC$1:AC686)+1,"")</f>
        <v/>
      </c>
      <c r="AD687" s="6" t="str">
        <f>IF($Y687=AD$4,MAX(AD$1:AD686)+1,"")</f>
        <v/>
      </c>
      <c r="AE687" s="6" t="str">
        <f>IF($Y687=AE$4,MAX(AE$1:AE686)+1,"")</f>
        <v/>
      </c>
      <c r="AF687" s="6" t="str">
        <f>IF($Y687=AF$4,MAX(AF$1:AF686)+1,"")</f>
        <v/>
      </c>
      <c r="AG687" s="6" t="str">
        <f>IF($Y687=AG$4,MAX(AG$1:AG686)+1,"")</f>
        <v/>
      </c>
      <c r="AH687" s="6" t="str">
        <f>IF($Y687=AH$4,MAX(AH$1:AH686)+1,"")</f>
        <v/>
      </c>
      <c r="AI687" s="5">
        <f t="shared" si="154"/>
        <v>0</v>
      </c>
      <c r="AK687" s="6" t="str">
        <f>IF($W687=AK$4,MAX(AK$1:AK686)+1,"")</f>
        <v/>
      </c>
      <c r="AL687" s="6" t="str">
        <f>IF($W687=AL$4,MAX(AL$1:AL686)+1,"")</f>
        <v/>
      </c>
      <c r="AM687" s="6" t="str">
        <f>IF($W687=AM$4,MAX(AM$1:AM686)+1,"")</f>
        <v/>
      </c>
      <c r="AN687" s="6" t="str">
        <f>IF($W687=AN$4,MAX(AN$1:AN686)+1,"")</f>
        <v/>
      </c>
      <c r="AO687" s="6" t="str">
        <f>IF($W687=AO$4,MAX(AO$1:AO686)+1,"")</f>
        <v/>
      </c>
      <c r="AP687" s="6" t="str">
        <f>IF($W687=AP$4,MAX(AP$1:AP686)+1,"")</f>
        <v/>
      </c>
      <c r="AQ687" s="6" t="str">
        <f>IF($W687=AQ$4,MAX(AQ$1:AQ686)+1,"")</f>
        <v/>
      </c>
      <c r="AR687" s="6" t="str">
        <f>IF($W687=AR$4,MAX(AR$1:AR686)+1,"")</f>
        <v/>
      </c>
      <c r="AS687" s="6" t="str">
        <f>IF($W687=AS$4,MAX(AS$1:AS686)+1,"")</f>
        <v/>
      </c>
      <c r="AT687" s="6" t="str">
        <f>IF($W687=AT$4,MAX(AT$1:AT686)+1,"")</f>
        <v/>
      </c>
      <c r="AU687" s="6" t="str">
        <f>IF($W687=AU$4,MAX(AU$1:AU686)+1,"")</f>
        <v/>
      </c>
      <c r="AV687" s="6" t="str">
        <f>IF($W687=AV$4,MAX(AV$1:AV686)+1,"")</f>
        <v/>
      </c>
      <c r="AW687" s="6" t="str">
        <f>IF($W687=AW$4,MAX(AW$1:AW686)+1,"")</f>
        <v/>
      </c>
      <c r="AX687" s="6" t="str">
        <f>IF($W687=AX$4,MAX(AX$1:AX686)+1,"")</f>
        <v/>
      </c>
      <c r="AY687" s="6" t="str">
        <f>IF($W687=AY$4,MAX(AY$1:AY686)+1,"")</f>
        <v/>
      </c>
      <c r="AZ687" s="6" t="str">
        <f>IF($W687=AZ$4,MAX(AZ$1:AZ686)+1,"")</f>
        <v/>
      </c>
      <c r="BA687" s="6" t="str">
        <f>IF($W687=BA$4,MAX(BA$1:BA686)+1,"")</f>
        <v/>
      </c>
      <c r="BB687" s="6" t="str">
        <f>IF($W687=BB$4,MAX(BB$1:BB686)+1,"")</f>
        <v/>
      </c>
      <c r="BC687" s="6" t="str">
        <f>IF($W687=BC$4,MAX(BC$1:BC686)+1,"")</f>
        <v/>
      </c>
      <c r="BD687" s="6" t="str">
        <f>IF($W687=BD$4,MAX(BD$1:BD686)+1,"")</f>
        <v/>
      </c>
      <c r="BE687" s="6" t="str">
        <f>IF($W687=BE$4,MAX(BE$1:BE686)+1,"")</f>
        <v/>
      </c>
      <c r="BF687" s="6" t="str">
        <f>IF($W687=BF$4,MAX(BF$1:BF686)+1,"")</f>
        <v/>
      </c>
      <c r="BG687" s="6" t="str">
        <f>IF($W687=BG$4,MAX(BG$1:BG686)+1,"")</f>
        <v/>
      </c>
      <c r="BH687" s="6" t="str">
        <f>IF($W687=BH$4,MAX(BH$1:BH686)+1,"")</f>
        <v/>
      </c>
      <c r="BI687" s="6" t="str">
        <f>IF($W687=BI$4,MAX(BI$1:BI686)+1,"")</f>
        <v/>
      </c>
      <c r="BJ687" s="6" t="str">
        <f>IF($W687=BJ$4,MAX(BJ$1:BJ686)+1,"")</f>
        <v/>
      </c>
      <c r="BK687" s="6" t="str">
        <f>IF($W687=BK$4,MAX(BK$1:BK686)+1,"")</f>
        <v/>
      </c>
      <c r="BL687" s="6" t="str">
        <f>IF($W687=BL$4,MAX(BL$1:BL686)+1,"")</f>
        <v/>
      </c>
      <c r="BM687" s="6" t="str">
        <f>IF($W687=BM$4,MAX(BM$1:BM686)+1,"")</f>
        <v/>
      </c>
      <c r="BN687" s="6" t="str">
        <f>IF($W687=BN$4,MAX(BN$1:BN686)+1,"")</f>
        <v/>
      </c>
      <c r="BO687" s="6" t="str">
        <f>IF($W687=BO$4,MAX(BO$1:BO686)+1,"")</f>
        <v/>
      </c>
      <c r="BP687" s="6" t="str">
        <f>IF($W687=BP$4,MAX(BP$1:BP686)+1,"")</f>
        <v/>
      </c>
      <c r="BQ687" s="6" t="str">
        <f>IF($W687=BQ$4,MAX(BQ$1:BQ686)+1,"")</f>
        <v/>
      </c>
      <c r="BR687" s="6" t="str">
        <f>IF($W687=BR$4,MAX(BR$1:BR686)+1,"")</f>
        <v/>
      </c>
      <c r="BS687" s="6" t="str">
        <f>IF($W687=BS$4,MAX(BS$1:BS686)+1,"")</f>
        <v/>
      </c>
      <c r="BT687" s="6" t="str">
        <f>IF($W687=BT$4,MAX(BT$1:BT686)+1,"")</f>
        <v/>
      </c>
      <c r="BU687" s="6" t="str">
        <f>IF($W687=BU$4,MAX(BU$1:BU686)+1,"")</f>
        <v/>
      </c>
      <c r="BV687" s="6" t="str">
        <f>IF($W687=BV$4,MAX(BV$1:BV686)+1,"")</f>
        <v/>
      </c>
      <c r="BW687" s="6" t="str">
        <f>IF($W687=BW$4,MAX(BW$1:BW686)+1,"")</f>
        <v/>
      </c>
      <c r="BX687" s="6" t="str">
        <f>IF($W687=BX$4,MAX(BX$1:BX686)+1,"")</f>
        <v/>
      </c>
      <c r="BY687" s="6" t="str">
        <f>IF($W687=BY$4,MAX(BY$1:BY686)+1,"")</f>
        <v/>
      </c>
      <c r="BZ687" s="6" t="str">
        <f>IF($W687=BZ$4,MAX(BZ$1:BZ686)+1,"")</f>
        <v/>
      </c>
      <c r="CA687" s="6" t="str">
        <f>IF($W687=CA$4,MAX(CA$1:CA686)+1,"")</f>
        <v/>
      </c>
      <c r="CB687" s="6" t="str">
        <f>IF($W687=CB$4,MAX(CB$1:CB686)+1,"")</f>
        <v/>
      </c>
      <c r="CC687" s="6" t="str">
        <f>IF($W687=CC$4,MAX(CC$1:CC686)+1,"")</f>
        <v/>
      </c>
      <c r="CD687" s="6" t="str">
        <f>IF($W687=CD$4,MAX(CD$1:CD686)+1,"")</f>
        <v/>
      </c>
      <c r="CE687" s="6" t="str">
        <f>IF($W687=CE$4,MAX(CE$1:CE686)+1,"")</f>
        <v/>
      </c>
      <c r="CF687" s="6" t="str">
        <f>IF($W687=CF$4,MAX(CF$1:CF686)+1,"")</f>
        <v/>
      </c>
      <c r="CG687" s="6" t="str">
        <f>IF($W687=CG$4,MAX(CG$1:CG686)+1,"")</f>
        <v/>
      </c>
      <c r="CH687" s="6" t="str">
        <f>IF($W687=CH$4,MAX(CH$1:CH686)+1,"")</f>
        <v/>
      </c>
      <c r="CI687" s="6" t="str">
        <f>IF($W687=CI$4,MAX(CI$1:CI686)+1,"")</f>
        <v/>
      </c>
      <c r="CJ687" s="6" t="str">
        <f>IF($W687=CJ$4,MAX(CJ$1:CJ686)+1,"")</f>
        <v/>
      </c>
      <c r="CK687" s="6" t="str">
        <f>IF($W687=CK$4,MAX(CK$1:CK686)+1,"")</f>
        <v/>
      </c>
      <c r="CL687" s="6" t="str">
        <f>IF($W687=CL$4,MAX(CL$1:CL686)+1,"")</f>
        <v/>
      </c>
      <c r="CM687" s="6" t="str">
        <f>IF($W687=CM$4,MAX(CM$1:CM686)+1,"")</f>
        <v/>
      </c>
      <c r="CN687" s="6" t="str">
        <f>IF($W687=CN$4,MAX(CN$1:CN686)+1,"")</f>
        <v/>
      </c>
      <c r="CO687" s="6">
        <f>IF($W687=CO$4,MAX(CO$1:CO686)+1,"")</f>
        <v>2</v>
      </c>
      <c r="CP687" s="6" t="str">
        <f>IF($W687=CP$4,MAX(CP$1:CP686)+1,"")</f>
        <v/>
      </c>
      <c r="CQ687" s="6" t="str">
        <f>IF($W687=CQ$4,MAX(CQ$1:CQ686)+1,"")</f>
        <v/>
      </c>
      <c r="CR687" s="6" t="str">
        <f>IF($W687=CR$4,MAX(CR$1:CR686)+1,"")</f>
        <v/>
      </c>
      <c r="CS687" s="6" t="str">
        <f>IF($W687=CS$4,MAX(CS$1:CS686)+1,"")</f>
        <v/>
      </c>
      <c r="CT687" s="5">
        <f t="shared" si="155"/>
        <v>2</v>
      </c>
      <c r="CU687" s="6" t="str">
        <f t="shared" si="156"/>
        <v>1709901693855</v>
      </c>
      <c r="CV687" s="5" t="str">
        <f t="shared" si="157"/>
        <v>นาย</v>
      </c>
      <c r="CW687" s="5" t="str" cm="1">
        <f t="array" ref="CW687">RIGHT(F687,MIN(LEN(SUBSTITUTE(F687,รายชื่อนักเรียนแยกห้อง!$AD$5:$AD$8,""))))</f>
        <v>ญาณวรุตม์</v>
      </c>
      <c r="CX687" s="6">
        <f t="shared" si="158"/>
        <v>0</v>
      </c>
      <c r="CY687" s="6" t="str">
        <f t="shared" si="159"/>
        <v/>
      </c>
      <c r="CZ687" s="5" t="str">
        <f t="shared" si="160"/>
        <v>มัธยมศึกษาปีที่ 6/1-0</v>
      </c>
      <c r="DA687" s="5" t="str">
        <f t="shared" si="161"/>
        <v>มัธยมศึกษาปีที่ 6/1-</v>
      </c>
      <c r="DB687" s="5" t="s">
        <v>2936</v>
      </c>
      <c r="DC687" s="6" t="str">
        <f>IF(DB687="วิทย์-คณิต (เตรียมวิศวะ)",MAX($DC$1:DC686)+1,"")</f>
        <v/>
      </c>
      <c r="DD687" s="6">
        <f>IF(DB687="วิทย์-คณิต (วิทยาศาสตร์สุขภาพ)",MAX($DD$1:DD686)+1,"")</f>
        <v>42</v>
      </c>
      <c r="DE687" s="6" t="str">
        <f>IF(DB687="ศิลป์การจัดการธุรกิจการค้าสมัยใหม่",MAX($DE$1:DE686)+1,"")</f>
        <v/>
      </c>
      <c r="DF687" s="6" t="str">
        <f>IF(DB687="ศิลป์ภาษาจีนเพื่อธุรกิจ 4.0",MAX($DF$1:DF686)+1,"")</f>
        <v/>
      </c>
      <c r="DG687" s="6" t="str">
        <f>IF(DB687="ศิลป์ภาษาอังกฤษเพื่อการสื่อสารธุรกิจ",MAX($DG$1:DG686)+1,"")</f>
        <v/>
      </c>
      <c r="DH687" s="6" t="str">
        <f>IF(DB687="นวัตกรรมการจัดการเกษตร",MAX($DH$1:DH686)+1,"")</f>
        <v/>
      </c>
      <c r="DI687" s="5">
        <f t="shared" si="162"/>
        <v>42</v>
      </c>
      <c r="DJ687" s="5" t="str">
        <f t="shared" si="163"/>
        <v>มัธยมศึกษาปีที่ 6/1-10</v>
      </c>
      <c r="DK687" s="5" t="str">
        <f t="shared" si="164"/>
        <v>วิทย์-คณิต (วิทยาศาสตร์สุขภาพ)-42</v>
      </c>
      <c r="DL687" s="5" t="str">
        <f t="shared" si="165"/>
        <v>มัธยมศึกษาปีที่ 6</v>
      </c>
    </row>
    <row r="688" spans="1:116">
      <c r="A688" s="5" t="str">
        <f t="shared" ref="A688:A751" si="166">U688&amp;"-"&amp;D688</f>
        <v>มัธยมศึกษาปีที่ 6/1-11</v>
      </c>
      <c r="B688" s="5" t="str">
        <f t="shared" si="152"/>
        <v>ช68606-3</v>
      </c>
      <c r="C688" s="5" t="str">
        <f t="shared" si="153"/>
        <v>วิทย์-คณิต (วิทยาศาสตร์สุขภาพ)-43</v>
      </c>
      <c r="D688" s="8">
        <v>11</v>
      </c>
      <c r="E688" s="9" t="s">
        <v>111</v>
      </c>
      <c r="F688" s="3" t="s">
        <v>2284</v>
      </c>
      <c r="G688" s="3" t="s">
        <v>112</v>
      </c>
      <c r="H688" s="11">
        <v>1</v>
      </c>
      <c r="I688" s="11">
        <v>7</v>
      </c>
      <c r="J688" s="11">
        <v>1</v>
      </c>
      <c r="K688" s="11">
        <v>9</v>
      </c>
      <c r="L688" s="11">
        <v>9</v>
      </c>
      <c r="M688" s="11">
        <v>0</v>
      </c>
      <c r="N688" s="11">
        <v>0</v>
      </c>
      <c r="O688" s="11">
        <v>7</v>
      </c>
      <c r="P688" s="11">
        <v>7</v>
      </c>
      <c r="Q688" s="11">
        <v>3</v>
      </c>
      <c r="R688" s="11">
        <v>3</v>
      </c>
      <c r="S688" s="11">
        <v>0</v>
      </c>
      <c r="T688" s="11">
        <v>8</v>
      </c>
      <c r="U688" s="11" t="s">
        <v>425</v>
      </c>
      <c r="W688" s="6" t="str">
        <f>IF(X688="","",IF(X688=รายชื่อชมรม!$B$53,รายชื่อชมรม!$A$53,IF(X688=รายชื่อชมรม!$B$54,รายชื่อชมรม!$A$54,IF(X688=รายชื่อชมรม!$B$55,รายชื่อชมรม!$A$55,IF(X688=รายชื่อชมรม!$B$56,รายชื่อชมรม!$A$56,IF(X688=รายชื่อชมรม!$B$57,รายชื่อชมรม!$A$57,IF(X688=รายชื่อชมรม!$B$58,รายชื่อชมรม!$A$58,IF(X688=รายชื่อชมรม!$B$59,รายชื่อชมรม!$A$59,IF(X688=รายชื่อชมรม!$B$60,รายชื่อชมรม!$A$60,IF(X688=รายชื่อชมรม!$B$61,รายชื่อชมรม!$A$61,IF(X688=รายชื่อชมรม!$B$62,รายชื่อชมรม!$A$62,"-")))))))))))</f>
        <v>ช68606</v>
      </c>
      <c r="X688" s="6" t="s">
        <v>2332</v>
      </c>
      <c r="Y688" s="6" t="str">
        <f>IF(W688=0,"",IF(W688="-","",IF(W688="","",VLOOKUP(W688,รายชื่อชมรม!$A$3:$F$83,3,FALSE))))</f>
        <v>นายณัฐกฤตา  โต้เคีย</v>
      </c>
      <c r="Z688" s="6" t="str">
        <f>IF(Y688=$Z$4,MAX(Z$1:$Z687)+1,"")</f>
        <v/>
      </c>
      <c r="AA688" s="6" t="str">
        <f>IF($Y688=AA$4,MAX(AA$1:AA687)+1,"")</f>
        <v/>
      </c>
      <c r="AB688" s="6" t="str">
        <f>IF($Y688=AB$4,MAX(AB$1:AB687)+1,"")</f>
        <v/>
      </c>
      <c r="AC688" s="6" t="str">
        <f>IF($Y688=AC$4,MAX(AC$1:AC687)+1,"")</f>
        <v/>
      </c>
      <c r="AD688" s="6" t="str">
        <f>IF($Y688=AD$4,MAX(AD$1:AD687)+1,"")</f>
        <v/>
      </c>
      <c r="AE688" s="6" t="str">
        <f>IF($Y688=AE$4,MAX(AE$1:AE687)+1,"")</f>
        <v/>
      </c>
      <c r="AF688" s="6" t="str">
        <f>IF($Y688=AF$4,MAX(AF$1:AF687)+1,"")</f>
        <v/>
      </c>
      <c r="AG688" s="6" t="str">
        <f>IF($Y688=AG$4,MAX(AG$1:AG687)+1,"")</f>
        <v/>
      </c>
      <c r="AH688" s="6" t="str">
        <f>IF($Y688=AH$4,MAX(AH$1:AH687)+1,"")</f>
        <v/>
      </c>
      <c r="AI688" s="5">
        <f t="shared" si="154"/>
        <v>0</v>
      </c>
      <c r="AK688" s="6" t="str">
        <f>IF($W688=AK$4,MAX(AK$1:AK687)+1,"")</f>
        <v/>
      </c>
      <c r="AL688" s="6" t="str">
        <f>IF($W688=AL$4,MAX(AL$1:AL687)+1,"")</f>
        <v/>
      </c>
      <c r="AM688" s="6" t="str">
        <f>IF($W688=AM$4,MAX(AM$1:AM687)+1,"")</f>
        <v/>
      </c>
      <c r="AN688" s="6" t="str">
        <f>IF($W688=AN$4,MAX(AN$1:AN687)+1,"")</f>
        <v/>
      </c>
      <c r="AO688" s="6" t="str">
        <f>IF($W688=AO$4,MAX(AO$1:AO687)+1,"")</f>
        <v/>
      </c>
      <c r="AP688" s="6" t="str">
        <f>IF($W688=AP$4,MAX(AP$1:AP687)+1,"")</f>
        <v/>
      </c>
      <c r="AQ688" s="6" t="str">
        <f>IF($W688=AQ$4,MAX(AQ$1:AQ687)+1,"")</f>
        <v/>
      </c>
      <c r="AR688" s="6" t="str">
        <f>IF($W688=AR$4,MAX(AR$1:AR687)+1,"")</f>
        <v/>
      </c>
      <c r="AS688" s="6" t="str">
        <f>IF($W688=AS$4,MAX(AS$1:AS687)+1,"")</f>
        <v/>
      </c>
      <c r="AT688" s="6" t="str">
        <f>IF($W688=AT$4,MAX(AT$1:AT687)+1,"")</f>
        <v/>
      </c>
      <c r="AU688" s="6" t="str">
        <f>IF($W688=AU$4,MAX(AU$1:AU687)+1,"")</f>
        <v/>
      </c>
      <c r="AV688" s="6" t="str">
        <f>IF($W688=AV$4,MAX(AV$1:AV687)+1,"")</f>
        <v/>
      </c>
      <c r="AW688" s="6" t="str">
        <f>IF($W688=AW$4,MAX(AW$1:AW687)+1,"")</f>
        <v/>
      </c>
      <c r="AX688" s="6" t="str">
        <f>IF($W688=AX$4,MAX(AX$1:AX687)+1,"")</f>
        <v/>
      </c>
      <c r="AY688" s="6" t="str">
        <f>IF($W688=AY$4,MAX(AY$1:AY687)+1,"")</f>
        <v/>
      </c>
      <c r="AZ688" s="6" t="str">
        <f>IF($W688=AZ$4,MAX(AZ$1:AZ687)+1,"")</f>
        <v/>
      </c>
      <c r="BA688" s="6" t="str">
        <f>IF($W688=BA$4,MAX(BA$1:BA687)+1,"")</f>
        <v/>
      </c>
      <c r="BB688" s="6" t="str">
        <f>IF($W688=BB$4,MAX(BB$1:BB687)+1,"")</f>
        <v/>
      </c>
      <c r="BC688" s="6" t="str">
        <f>IF($W688=BC$4,MAX(BC$1:BC687)+1,"")</f>
        <v/>
      </c>
      <c r="BD688" s="6" t="str">
        <f>IF($W688=BD$4,MAX(BD$1:BD687)+1,"")</f>
        <v/>
      </c>
      <c r="BE688" s="6" t="str">
        <f>IF($W688=BE$4,MAX(BE$1:BE687)+1,"")</f>
        <v/>
      </c>
      <c r="BF688" s="6" t="str">
        <f>IF($W688=BF$4,MAX(BF$1:BF687)+1,"")</f>
        <v/>
      </c>
      <c r="BG688" s="6" t="str">
        <f>IF($W688=BG$4,MAX(BG$1:BG687)+1,"")</f>
        <v/>
      </c>
      <c r="BH688" s="6" t="str">
        <f>IF($W688=BH$4,MAX(BH$1:BH687)+1,"")</f>
        <v/>
      </c>
      <c r="BI688" s="6" t="str">
        <f>IF($W688=BI$4,MAX(BI$1:BI687)+1,"")</f>
        <v/>
      </c>
      <c r="BJ688" s="6" t="str">
        <f>IF($W688=BJ$4,MAX(BJ$1:BJ687)+1,"")</f>
        <v/>
      </c>
      <c r="BK688" s="6" t="str">
        <f>IF($W688=BK$4,MAX(BK$1:BK687)+1,"")</f>
        <v/>
      </c>
      <c r="BL688" s="6" t="str">
        <f>IF($W688=BL$4,MAX(BL$1:BL687)+1,"")</f>
        <v/>
      </c>
      <c r="BM688" s="6" t="str">
        <f>IF($W688=BM$4,MAX(BM$1:BM687)+1,"")</f>
        <v/>
      </c>
      <c r="BN688" s="6" t="str">
        <f>IF($W688=BN$4,MAX(BN$1:BN687)+1,"")</f>
        <v/>
      </c>
      <c r="BO688" s="6" t="str">
        <f>IF($W688=BO$4,MAX(BO$1:BO687)+1,"")</f>
        <v/>
      </c>
      <c r="BP688" s="6" t="str">
        <f>IF($W688=BP$4,MAX(BP$1:BP687)+1,"")</f>
        <v/>
      </c>
      <c r="BQ688" s="6" t="str">
        <f>IF($W688=BQ$4,MAX(BQ$1:BQ687)+1,"")</f>
        <v/>
      </c>
      <c r="BR688" s="6" t="str">
        <f>IF($W688=BR$4,MAX(BR$1:BR687)+1,"")</f>
        <v/>
      </c>
      <c r="BS688" s="6" t="str">
        <f>IF($W688=BS$4,MAX(BS$1:BS687)+1,"")</f>
        <v/>
      </c>
      <c r="BT688" s="6" t="str">
        <f>IF($W688=BT$4,MAX(BT$1:BT687)+1,"")</f>
        <v/>
      </c>
      <c r="BU688" s="6" t="str">
        <f>IF($W688=BU$4,MAX(BU$1:BU687)+1,"")</f>
        <v/>
      </c>
      <c r="BV688" s="6" t="str">
        <f>IF($W688=BV$4,MAX(BV$1:BV687)+1,"")</f>
        <v/>
      </c>
      <c r="BW688" s="6" t="str">
        <f>IF($W688=BW$4,MAX(BW$1:BW687)+1,"")</f>
        <v/>
      </c>
      <c r="BX688" s="6" t="str">
        <f>IF($W688=BX$4,MAX(BX$1:BX687)+1,"")</f>
        <v/>
      </c>
      <c r="BY688" s="6" t="str">
        <f>IF($W688=BY$4,MAX(BY$1:BY687)+1,"")</f>
        <v/>
      </c>
      <c r="BZ688" s="6" t="str">
        <f>IF($W688=BZ$4,MAX(BZ$1:BZ687)+1,"")</f>
        <v/>
      </c>
      <c r="CA688" s="6" t="str">
        <f>IF($W688=CA$4,MAX(CA$1:CA687)+1,"")</f>
        <v/>
      </c>
      <c r="CB688" s="6" t="str">
        <f>IF($W688=CB$4,MAX(CB$1:CB687)+1,"")</f>
        <v/>
      </c>
      <c r="CC688" s="6" t="str">
        <f>IF($W688=CC$4,MAX(CC$1:CC687)+1,"")</f>
        <v/>
      </c>
      <c r="CD688" s="6" t="str">
        <f>IF($W688=CD$4,MAX(CD$1:CD687)+1,"")</f>
        <v/>
      </c>
      <c r="CE688" s="6" t="str">
        <f>IF($W688=CE$4,MAX(CE$1:CE687)+1,"")</f>
        <v/>
      </c>
      <c r="CF688" s="6" t="str">
        <f>IF($W688=CF$4,MAX(CF$1:CF687)+1,"")</f>
        <v/>
      </c>
      <c r="CG688" s="6" t="str">
        <f>IF($W688=CG$4,MAX(CG$1:CG687)+1,"")</f>
        <v/>
      </c>
      <c r="CH688" s="6" t="str">
        <f>IF($W688=CH$4,MAX(CH$1:CH687)+1,"")</f>
        <v/>
      </c>
      <c r="CI688" s="6" t="str">
        <f>IF($W688=CI$4,MAX(CI$1:CI687)+1,"")</f>
        <v/>
      </c>
      <c r="CJ688" s="6" t="str">
        <f>IF($W688=CJ$4,MAX(CJ$1:CJ687)+1,"")</f>
        <v/>
      </c>
      <c r="CK688" s="6" t="str">
        <f>IF($W688=CK$4,MAX(CK$1:CK687)+1,"")</f>
        <v/>
      </c>
      <c r="CL688" s="6" t="str">
        <f>IF($W688=CL$4,MAX(CL$1:CL687)+1,"")</f>
        <v/>
      </c>
      <c r="CM688" s="6" t="str">
        <f>IF($W688=CM$4,MAX(CM$1:CM687)+1,"")</f>
        <v/>
      </c>
      <c r="CN688" s="6" t="str">
        <f>IF($W688=CN$4,MAX(CN$1:CN687)+1,"")</f>
        <v/>
      </c>
      <c r="CO688" s="6">
        <f>IF($W688=CO$4,MAX(CO$1:CO687)+1,"")</f>
        <v>3</v>
      </c>
      <c r="CP688" s="6" t="str">
        <f>IF($W688=CP$4,MAX(CP$1:CP687)+1,"")</f>
        <v/>
      </c>
      <c r="CQ688" s="6" t="str">
        <f>IF($W688=CQ$4,MAX(CQ$1:CQ687)+1,"")</f>
        <v/>
      </c>
      <c r="CR688" s="6" t="str">
        <f>IF($W688=CR$4,MAX(CR$1:CR687)+1,"")</f>
        <v/>
      </c>
      <c r="CS688" s="6" t="str">
        <f>IF($W688=CS$4,MAX(CS$1:CS687)+1,"")</f>
        <v/>
      </c>
      <c r="CT688" s="5">
        <f t="shared" si="155"/>
        <v>3</v>
      </c>
      <c r="CU688" s="6" t="str">
        <f t="shared" si="156"/>
        <v>1719900773308</v>
      </c>
      <c r="CV688" s="5" t="str">
        <f t="shared" si="157"/>
        <v>นาย</v>
      </c>
      <c r="CW688" s="5" t="str" cm="1">
        <f t="array" ref="CW688">RIGHT(F688,MIN(LEN(SUBSTITUTE(F688,รายชื่อนักเรียนแยกห้อง!$AD$5:$AD$8,""))))</f>
        <v xml:space="preserve">ทักษกร </v>
      </c>
      <c r="CX688" s="6">
        <f t="shared" si="158"/>
        <v>0</v>
      </c>
      <c r="CY688" s="6" t="str">
        <f t="shared" si="159"/>
        <v/>
      </c>
      <c r="CZ688" s="5" t="str">
        <f t="shared" si="160"/>
        <v>มัธยมศึกษาปีที่ 6/1-0</v>
      </c>
      <c r="DA688" s="5" t="str">
        <f t="shared" si="161"/>
        <v>มัธยมศึกษาปีที่ 6/1-</v>
      </c>
      <c r="DB688" s="5" t="s">
        <v>2936</v>
      </c>
      <c r="DC688" s="6" t="str">
        <f>IF(DB688="วิทย์-คณิต (เตรียมวิศวะ)",MAX($DC$1:DC687)+1,"")</f>
        <v/>
      </c>
      <c r="DD688" s="6">
        <f>IF(DB688="วิทย์-คณิต (วิทยาศาสตร์สุขภาพ)",MAX($DD$1:DD687)+1,"")</f>
        <v>43</v>
      </c>
      <c r="DE688" s="6" t="str">
        <f>IF(DB688="ศิลป์การจัดการธุรกิจการค้าสมัยใหม่",MAX($DE$1:DE687)+1,"")</f>
        <v/>
      </c>
      <c r="DF688" s="6" t="str">
        <f>IF(DB688="ศิลป์ภาษาจีนเพื่อธุรกิจ 4.0",MAX($DF$1:DF687)+1,"")</f>
        <v/>
      </c>
      <c r="DG688" s="6" t="str">
        <f>IF(DB688="ศิลป์ภาษาอังกฤษเพื่อการสื่อสารธุรกิจ",MAX($DG$1:DG687)+1,"")</f>
        <v/>
      </c>
      <c r="DH688" s="6" t="str">
        <f>IF(DB688="นวัตกรรมการจัดการเกษตร",MAX($DH$1:DH687)+1,"")</f>
        <v/>
      </c>
      <c r="DI688" s="5">
        <f t="shared" si="162"/>
        <v>43</v>
      </c>
      <c r="DJ688" s="5" t="str">
        <f t="shared" si="163"/>
        <v>มัธยมศึกษาปีที่ 6/1-11</v>
      </c>
      <c r="DK688" s="5" t="str">
        <f t="shared" si="164"/>
        <v>วิทย์-คณิต (วิทยาศาสตร์สุขภาพ)-43</v>
      </c>
      <c r="DL688" s="5" t="str">
        <f t="shared" si="165"/>
        <v>มัธยมศึกษาปีที่ 6</v>
      </c>
    </row>
    <row r="689" spans="1:116">
      <c r="A689" s="5" t="str">
        <f t="shared" si="166"/>
        <v>มัธยมศึกษาปีที่ 6/1-12</v>
      </c>
      <c r="B689" s="5" t="str">
        <f t="shared" si="152"/>
        <v>ช68607-3</v>
      </c>
      <c r="C689" s="5" t="str">
        <f t="shared" si="153"/>
        <v>วิทย์-คณิต (วิทยาศาสตร์สุขภาพ)-44</v>
      </c>
      <c r="D689" s="8">
        <v>12</v>
      </c>
      <c r="E689" s="9" t="s">
        <v>113</v>
      </c>
      <c r="F689" s="3" t="s">
        <v>114</v>
      </c>
      <c r="G689" s="3" t="s">
        <v>115</v>
      </c>
      <c r="H689" s="11">
        <v>1</v>
      </c>
      <c r="I689" s="11">
        <v>7</v>
      </c>
      <c r="J689" s="11">
        <v>0</v>
      </c>
      <c r="K689" s="11">
        <v>9</v>
      </c>
      <c r="L689" s="11">
        <v>9</v>
      </c>
      <c r="M689" s="11">
        <v>0</v>
      </c>
      <c r="N689" s="11">
        <v>1</v>
      </c>
      <c r="O689" s="11">
        <v>7</v>
      </c>
      <c r="P689" s="11">
        <v>3</v>
      </c>
      <c r="Q689" s="11">
        <v>1</v>
      </c>
      <c r="R689" s="11">
        <v>1</v>
      </c>
      <c r="S689" s="11">
        <v>6</v>
      </c>
      <c r="T689" s="11">
        <v>1</v>
      </c>
      <c r="U689" s="11" t="s">
        <v>425</v>
      </c>
      <c r="W689" s="6" t="str">
        <f>IF(X689="","",IF(X689=รายชื่อชมรม!$B$53,รายชื่อชมรม!$A$53,IF(X689=รายชื่อชมรม!$B$54,รายชื่อชมรม!$A$54,IF(X689=รายชื่อชมรม!$B$55,รายชื่อชมรม!$A$55,IF(X689=รายชื่อชมรม!$B$56,รายชื่อชมรม!$A$56,IF(X689=รายชื่อชมรม!$B$57,รายชื่อชมรม!$A$57,IF(X689=รายชื่อชมรม!$B$58,รายชื่อชมรม!$A$58,IF(X689=รายชื่อชมรม!$B$59,รายชื่อชมรม!$A$59,IF(X689=รายชื่อชมรม!$B$60,รายชื่อชมรม!$A$60,IF(X689=รายชื่อชมรม!$B$61,รายชื่อชมรม!$A$61,IF(X689=รายชื่อชมรม!$B$62,รายชื่อชมรม!$A$62,"-")))))))))))</f>
        <v>ช68607</v>
      </c>
      <c r="X689" s="6" t="s">
        <v>1543</v>
      </c>
      <c r="Y689" s="6" t="str">
        <f>IF(W689=0,"",IF(W689="-","",IF(W689="","",VLOOKUP(W689,รายชื่อชมรม!$A$3:$F$83,3,FALSE))))</f>
        <v>สิบเอกชัยวัฒน์  เรืองไกรศิลป์</v>
      </c>
      <c r="Z689" s="6" t="str">
        <f>IF(Y689=$Z$4,MAX(Z$1:$Z688)+1,"")</f>
        <v/>
      </c>
      <c r="AA689" s="6" t="str">
        <f>IF($Y689=AA$4,MAX(AA$1:AA688)+1,"")</f>
        <v/>
      </c>
      <c r="AB689" s="6" t="str">
        <f>IF($Y689=AB$4,MAX(AB$1:AB688)+1,"")</f>
        <v/>
      </c>
      <c r="AC689" s="6" t="str">
        <f>IF($Y689=AC$4,MAX(AC$1:AC688)+1,"")</f>
        <v/>
      </c>
      <c r="AD689" s="6" t="str">
        <f>IF($Y689=AD$4,MAX(AD$1:AD688)+1,"")</f>
        <v/>
      </c>
      <c r="AE689" s="6" t="str">
        <f>IF($Y689=AE$4,MAX(AE$1:AE688)+1,"")</f>
        <v/>
      </c>
      <c r="AF689" s="6" t="str">
        <f>IF($Y689=AF$4,MAX(AF$1:AF688)+1,"")</f>
        <v/>
      </c>
      <c r="AG689" s="6" t="str">
        <f>IF($Y689=AG$4,MAX(AG$1:AG688)+1,"")</f>
        <v/>
      </c>
      <c r="AH689" s="6" t="str">
        <f>IF($Y689=AH$4,MAX(AH$1:AH688)+1,"")</f>
        <v/>
      </c>
      <c r="AI689" s="5">
        <f t="shared" si="154"/>
        <v>0</v>
      </c>
      <c r="AK689" s="6" t="str">
        <f>IF($W689=AK$4,MAX(AK$1:AK688)+1,"")</f>
        <v/>
      </c>
      <c r="AL689" s="6" t="str">
        <f>IF($W689=AL$4,MAX(AL$1:AL688)+1,"")</f>
        <v/>
      </c>
      <c r="AM689" s="6" t="str">
        <f>IF($W689=AM$4,MAX(AM$1:AM688)+1,"")</f>
        <v/>
      </c>
      <c r="AN689" s="6" t="str">
        <f>IF($W689=AN$4,MAX(AN$1:AN688)+1,"")</f>
        <v/>
      </c>
      <c r="AO689" s="6" t="str">
        <f>IF($W689=AO$4,MAX(AO$1:AO688)+1,"")</f>
        <v/>
      </c>
      <c r="AP689" s="6" t="str">
        <f>IF($W689=AP$4,MAX(AP$1:AP688)+1,"")</f>
        <v/>
      </c>
      <c r="AQ689" s="6" t="str">
        <f>IF($W689=AQ$4,MAX(AQ$1:AQ688)+1,"")</f>
        <v/>
      </c>
      <c r="AR689" s="6" t="str">
        <f>IF($W689=AR$4,MAX(AR$1:AR688)+1,"")</f>
        <v/>
      </c>
      <c r="AS689" s="6" t="str">
        <f>IF($W689=AS$4,MAX(AS$1:AS688)+1,"")</f>
        <v/>
      </c>
      <c r="AT689" s="6" t="str">
        <f>IF($W689=AT$4,MAX(AT$1:AT688)+1,"")</f>
        <v/>
      </c>
      <c r="AU689" s="6" t="str">
        <f>IF($W689=AU$4,MAX(AU$1:AU688)+1,"")</f>
        <v/>
      </c>
      <c r="AV689" s="6" t="str">
        <f>IF($W689=AV$4,MAX(AV$1:AV688)+1,"")</f>
        <v/>
      </c>
      <c r="AW689" s="6" t="str">
        <f>IF($W689=AW$4,MAX(AW$1:AW688)+1,"")</f>
        <v/>
      </c>
      <c r="AX689" s="6" t="str">
        <f>IF($W689=AX$4,MAX(AX$1:AX688)+1,"")</f>
        <v/>
      </c>
      <c r="AY689" s="6" t="str">
        <f>IF($W689=AY$4,MAX(AY$1:AY688)+1,"")</f>
        <v/>
      </c>
      <c r="AZ689" s="6" t="str">
        <f>IF($W689=AZ$4,MAX(AZ$1:AZ688)+1,"")</f>
        <v/>
      </c>
      <c r="BA689" s="6" t="str">
        <f>IF($W689=BA$4,MAX(BA$1:BA688)+1,"")</f>
        <v/>
      </c>
      <c r="BB689" s="6" t="str">
        <f>IF($W689=BB$4,MAX(BB$1:BB688)+1,"")</f>
        <v/>
      </c>
      <c r="BC689" s="6" t="str">
        <f>IF($W689=BC$4,MAX(BC$1:BC688)+1,"")</f>
        <v/>
      </c>
      <c r="BD689" s="6" t="str">
        <f>IF($W689=BD$4,MAX(BD$1:BD688)+1,"")</f>
        <v/>
      </c>
      <c r="BE689" s="6" t="str">
        <f>IF($W689=BE$4,MAX(BE$1:BE688)+1,"")</f>
        <v/>
      </c>
      <c r="BF689" s="6" t="str">
        <f>IF($W689=BF$4,MAX(BF$1:BF688)+1,"")</f>
        <v/>
      </c>
      <c r="BG689" s="6" t="str">
        <f>IF($W689=BG$4,MAX(BG$1:BG688)+1,"")</f>
        <v/>
      </c>
      <c r="BH689" s="6" t="str">
        <f>IF($W689=BH$4,MAX(BH$1:BH688)+1,"")</f>
        <v/>
      </c>
      <c r="BI689" s="6" t="str">
        <f>IF($W689=BI$4,MAX(BI$1:BI688)+1,"")</f>
        <v/>
      </c>
      <c r="BJ689" s="6" t="str">
        <f>IF($W689=BJ$4,MAX(BJ$1:BJ688)+1,"")</f>
        <v/>
      </c>
      <c r="BK689" s="6" t="str">
        <f>IF($W689=BK$4,MAX(BK$1:BK688)+1,"")</f>
        <v/>
      </c>
      <c r="BL689" s="6" t="str">
        <f>IF($W689=BL$4,MAX(BL$1:BL688)+1,"")</f>
        <v/>
      </c>
      <c r="BM689" s="6" t="str">
        <f>IF($W689=BM$4,MAX(BM$1:BM688)+1,"")</f>
        <v/>
      </c>
      <c r="BN689" s="6" t="str">
        <f>IF($W689=BN$4,MAX(BN$1:BN688)+1,"")</f>
        <v/>
      </c>
      <c r="BO689" s="6" t="str">
        <f>IF($W689=BO$4,MAX(BO$1:BO688)+1,"")</f>
        <v/>
      </c>
      <c r="BP689" s="6" t="str">
        <f>IF($W689=BP$4,MAX(BP$1:BP688)+1,"")</f>
        <v/>
      </c>
      <c r="BQ689" s="6" t="str">
        <f>IF($W689=BQ$4,MAX(BQ$1:BQ688)+1,"")</f>
        <v/>
      </c>
      <c r="BR689" s="6" t="str">
        <f>IF($W689=BR$4,MAX(BR$1:BR688)+1,"")</f>
        <v/>
      </c>
      <c r="BS689" s="6" t="str">
        <f>IF($W689=BS$4,MAX(BS$1:BS688)+1,"")</f>
        <v/>
      </c>
      <c r="BT689" s="6" t="str">
        <f>IF($W689=BT$4,MAX(BT$1:BT688)+1,"")</f>
        <v/>
      </c>
      <c r="BU689" s="6" t="str">
        <f>IF($W689=BU$4,MAX(BU$1:BU688)+1,"")</f>
        <v/>
      </c>
      <c r="BV689" s="6" t="str">
        <f>IF($W689=BV$4,MAX(BV$1:BV688)+1,"")</f>
        <v/>
      </c>
      <c r="BW689" s="6" t="str">
        <f>IF($W689=BW$4,MAX(BW$1:BW688)+1,"")</f>
        <v/>
      </c>
      <c r="BX689" s="6" t="str">
        <f>IF($W689=BX$4,MAX(BX$1:BX688)+1,"")</f>
        <v/>
      </c>
      <c r="BY689" s="6" t="str">
        <f>IF($W689=BY$4,MAX(BY$1:BY688)+1,"")</f>
        <v/>
      </c>
      <c r="BZ689" s="6" t="str">
        <f>IF($W689=BZ$4,MAX(BZ$1:BZ688)+1,"")</f>
        <v/>
      </c>
      <c r="CA689" s="6" t="str">
        <f>IF($W689=CA$4,MAX(CA$1:CA688)+1,"")</f>
        <v/>
      </c>
      <c r="CB689" s="6" t="str">
        <f>IF($W689=CB$4,MAX(CB$1:CB688)+1,"")</f>
        <v/>
      </c>
      <c r="CC689" s="6" t="str">
        <f>IF($W689=CC$4,MAX(CC$1:CC688)+1,"")</f>
        <v/>
      </c>
      <c r="CD689" s="6" t="str">
        <f>IF($W689=CD$4,MAX(CD$1:CD688)+1,"")</f>
        <v/>
      </c>
      <c r="CE689" s="6" t="str">
        <f>IF($W689=CE$4,MAX(CE$1:CE688)+1,"")</f>
        <v/>
      </c>
      <c r="CF689" s="6" t="str">
        <f>IF($W689=CF$4,MAX(CF$1:CF688)+1,"")</f>
        <v/>
      </c>
      <c r="CG689" s="6" t="str">
        <f>IF($W689=CG$4,MAX(CG$1:CG688)+1,"")</f>
        <v/>
      </c>
      <c r="CH689" s="6" t="str">
        <f>IF($W689=CH$4,MAX(CH$1:CH688)+1,"")</f>
        <v/>
      </c>
      <c r="CI689" s="6" t="str">
        <f>IF($W689=CI$4,MAX(CI$1:CI688)+1,"")</f>
        <v/>
      </c>
      <c r="CJ689" s="6" t="str">
        <f>IF($W689=CJ$4,MAX(CJ$1:CJ688)+1,"")</f>
        <v/>
      </c>
      <c r="CK689" s="6" t="str">
        <f>IF($W689=CK$4,MAX(CK$1:CK688)+1,"")</f>
        <v/>
      </c>
      <c r="CL689" s="6" t="str">
        <f>IF($W689=CL$4,MAX(CL$1:CL688)+1,"")</f>
        <v/>
      </c>
      <c r="CM689" s="6" t="str">
        <f>IF($W689=CM$4,MAX(CM$1:CM688)+1,"")</f>
        <v/>
      </c>
      <c r="CN689" s="6" t="str">
        <f>IF($W689=CN$4,MAX(CN$1:CN688)+1,"")</f>
        <v/>
      </c>
      <c r="CO689" s="6" t="str">
        <f>IF($W689=CO$4,MAX(CO$1:CO688)+1,"")</f>
        <v/>
      </c>
      <c r="CP689" s="6">
        <f>IF($W689=CP$4,MAX(CP$1:CP688)+1,"")</f>
        <v>3</v>
      </c>
      <c r="CQ689" s="6" t="str">
        <f>IF($W689=CQ$4,MAX(CQ$1:CQ688)+1,"")</f>
        <v/>
      </c>
      <c r="CR689" s="6" t="str">
        <f>IF($W689=CR$4,MAX(CR$1:CR688)+1,"")</f>
        <v/>
      </c>
      <c r="CS689" s="6" t="str">
        <f>IF($W689=CS$4,MAX(CS$1:CS688)+1,"")</f>
        <v/>
      </c>
      <c r="CT689" s="5">
        <f t="shared" si="155"/>
        <v>3</v>
      </c>
      <c r="CU689" s="6" t="str">
        <f t="shared" si="156"/>
        <v>1709901731161</v>
      </c>
      <c r="CV689" s="5" t="str">
        <f t="shared" si="157"/>
        <v>นาย</v>
      </c>
      <c r="CW689" s="5" t="str" cm="1">
        <f t="array" ref="CW689">RIGHT(F689,MIN(LEN(SUBSTITUTE(F689,รายชื่อนักเรียนแยกห้อง!$AD$5:$AD$8,""))))</f>
        <v>ทรงธัญ</v>
      </c>
      <c r="CX689" s="6">
        <f t="shared" si="158"/>
        <v>0</v>
      </c>
      <c r="CY689" s="6" t="str">
        <f t="shared" si="159"/>
        <v/>
      </c>
      <c r="CZ689" s="5" t="str">
        <f t="shared" si="160"/>
        <v>มัธยมศึกษาปีที่ 6/1-0</v>
      </c>
      <c r="DA689" s="5" t="str">
        <f t="shared" si="161"/>
        <v>มัธยมศึกษาปีที่ 6/1-</v>
      </c>
      <c r="DB689" s="5" t="s">
        <v>2936</v>
      </c>
      <c r="DC689" s="6" t="str">
        <f>IF(DB689="วิทย์-คณิต (เตรียมวิศวะ)",MAX($DC$1:DC688)+1,"")</f>
        <v/>
      </c>
      <c r="DD689" s="6">
        <f>IF(DB689="วิทย์-คณิต (วิทยาศาสตร์สุขภาพ)",MAX($DD$1:DD688)+1,"")</f>
        <v>44</v>
      </c>
      <c r="DE689" s="6" t="str">
        <f>IF(DB689="ศิลป์การจัดการธุรกิจการค้าสมัยใหม่",MAX($DE$1:DE688)+1,"")</f>
        <v/>
      </c>
      <c r="DF689" s="6" t="str">
        <f>IF(DB689="ศิลป์ภาษาจีนเพื่อธุรกิจ 4.0",MAX($DF$1:DF688)+1,"")</f>
        <v/>
      </c>
      <c r="DG689" s="6" t="str">
        <f>IF(DB689="ศิลป์ภาษาอังกฤษเพื่อการสื่อสารธุรกิจ",MAX($DG$1:DG688)+1,"")</f>
        <v/>
      </c>
      <c r="DH689" s="6" t="str">
        <f>IF(DB689="นวัตกรรมการจัดการเกษตร",MAX($DH$1:DH688)+1,"")</f>
        <v/>
      </c>
      <c r="DI689" s="5">
        <f t="shared" si="162"/>
        <v>44</v>
      </c>
      <c r="DJ689" s="5" t="str">
        <f t="shared" si="163"/>
        <v>มัธยมศึกษาปีที่ 6/1-12</v>
      </c>
      <c r="DK689" s="5" t="str">
        <f t="shared" si="164"/>
        <v>วิทย์-คณิต (วิทยาศาสตร์สุขภาพ)-44</v>
      </c>
      <c r="DL689" s="5" t="str">
        <f t="shared" si="165"/>
        <v>มัธยมศึกษาปีที่ 6</v>
      </c>
    </row>
    <row r="690" spans="1:116">
      <c r="A690" s="5" t="str">
        <f t="shared" si="166"/>
        <v>มัธยมศึกษาปีที่ 6/1-13</v>
      </c>
      <c r="B690" s="5" t="str">
        <f t="shared" si="152"/>
        <v>ช68604-3</v>
      </c>
      <c r="C690" s="5" t="str">
        <f t="shared" si="153"/>
        <v>วิทย์-คณิต (วิทยาศาสตร์สุขภาพ)-45</v>
      </c>
      <c r="D690" s="8">
        <v>13</v>
      </c>
      <c r="E690" s="9" t="s">
        <v>54</v>
      </c>
      <c r="F690" s="3" t="s">
        <v>116</v>
      </c>
      <c r="G690" s="3" t="s">
        <v>14</v>
      </c>
      <c r="H690" s="11">
        <v>1</v>
      </c>
      <c r="I690" s="11">
        <v>7</v>
      </c>
      <c r="J690" s="11">
        <v>0</v>
      </c>
      <c r="K690" s="11">
        <v>9</v>
      </c>
      <c r="L690" s="11">
        <v>9</v>
      </c>
      <c r="M690" s="11">
        <v>0</v>
      </c>
      <c r="N690" s="11">
        <v>1</v>
      </c>
      <c r="O690" s="11">
        <v>7</v>
      </c>
      <c r="P690" s="11">
        <v>2</v>
      </c>
      <c r="Q690" s="11">
        <v>9</v>
      </c>
      <c r="R690" s="11">
        <v>7</v>
      </c>
      <c r="S690" s="11">
        <v>6</v>
      </c>
      <c r="T690" s="11">
        <v>1</v>
      </c>
      <c r="U690" s="11" t="s">
        <v>425</v>
      </c>
      <c r="W690" s="6" t="str">
        <f>IF(X690="","",IF(X690=รายชื่อชมรม!$B$53,รายชื่อชมรม!$A$53,IF(X690=รายชื่อชมรม!$B$54,รายชื่อชมรม!$A$54,IF(X690=รายชื่อชมรม!$B$55,รายชื่อชมรม!$A$55,IF(X690=รายชื่อชมรม!$B$56,รายชื่อชมรม!$A$56,IF(X690=รายชื่อชมรม!$B$57,รายชื่อชมรม!$A$57,IF(X690=รายชื่อชมรม!$B$58,รายชื่อชมรม!$A$58,IF(X690=รายชื่อชมรม!$B$59,รายชื่อชมรม!$A$59,IF(X690=รายชื่อชมรม!$B$60,รายชื่อชมรม!$A$60,IF(X690=รายชื่อชมรม!$B$61,รายชื่อชมรม!$A$61,IF(X690=รายชื่อชมรม!$B$62,รายชื่อชมรม!$A$62,"-")))))))))))</f>
        <v>ช68604</v>
      </c>
      <c r="X690" s="6" t="s">
        <v>2314</v>
      </c>
      <c r="Y690" s="6" t="str">
        <f>IF(W690=0,"",IF(W690="-","",IF(W690="","",VLOOKUP(W690,รายชื่อชมรม!$A$3:$F$83,3,FALSE))))</f>
        <v>นายชัยวัฒน์  กตัญญตาพงษ์</v>
      </c>
      <c r="Z690" s="6" t="str">
        <f>IF(Y690=$Z$4,MAX(Z$1:$Z689)+1,"")</f>
        <v/>
      </c>
      <c r="AA690" s="6" t="str">
        <f>IF($Y690=AA$4,MAX(AA$1:AA689)+1,"")</f>
        <v/>
      </c>
      <c r="AB690" s="6" t="str">
        <f>IF($Y690=AB$4,MAX(AB$1:AB689)+1,"")</f>
        <v/>
      </c>
      <c r="AC690" s="6" t="str">
        <f>IF($Y690=AC$4,MAX(AC$1:AC689)+1,"")</f>
        <v/>
      </c>
      <c r="AD690" s="6" t="str">
        <f>IF($Y690=AD$4,MAX(AD$1:AD689)+1,"")</f>
        <v/>
      </c>
      <c r="AE690" s="6" t="str">
        <f>IF($Y690=AE$4,MAX(AE$1:AE689)+1,"")</f>
        <v/>
      </c>
      <c r="AF690" s="6" t="str">
        <f>IF($Y690=AF$4,MAX(AF$1:AF689)+1,"")</f>
        <v/>
      </c>
      <c r="AG690" s="6" t="str">
        <f>IF($Y690=AG$4,MAX(AG$1:AG689)+1,"")</f>
        <v/>
      </c>
      <c r="AH690" s="6" t="str">
        <f>IF($Y690=AH$4,MAX(AH$1:AH689)+1,"")</f>
        <v/>
      </c>
      <c r="AI690" s="5">
        <f t="shared" si="154"/>
        <v>0</v>
      </c>
      <c r="AK690" s="6" t="str">
        <f>IF($W690=AK$4,MAX(AK$1:AK689)+1,"")</f>
        <v/>
      </c>
      <c r="AL690" s="6" t="str">
        <f>IF($W690=AL$4,MAX(AL$1:AL689)+1,"")</f>
        <v/>
      </c>
      <c r="AM690" s="6" t="str">
        <f>IF($W690=AM$4,MAX(AM$1:AM689)+1,"")</f>
        <v/>
      </c>
      <c r="AN690" s="6" t="str">
        <f>IF($W690=AN$4,MAX(AN$1:AN689)+1,"")</f>
        <v/>
      </c>
      <c r="AO690" s="6" t="str">
        <f>IF($W690=AO$4,MAX(AO$1:AO689)+1,"")</f>
        <v/>
      </c>
      <c r="AP690" s="6" t="str">
        <f>IF($W690=AP$4,MAX(AP$1:AP689)+1,"")</f>
        <v/>
      </c>
      <c r="AQ690" s="6" t="str">
        <f>IF($W690=AQ$4,MAX(AQ$1:AQ689)+1,"")</f>
        <v/>
      </c>
      <c r="AR690" s="6" t="str">
        <f>IF($W690=AR$4,MAX(AR$1:AR689)+1,"")</f>
        <v/>
      </c>
      <c r="AS690" s="6" t="str">
        <f>IF($W690=AS$4,MAX(AS$1:AS689)+1,"")</f>
        <v/>
      </c>
      <c r="AT690" s="6" t="str">
        <f>IF($W690=AT$4,MAX(AT$1:AT689)+1,"")</f>
        <v/>
      </c>
      <c r="AU690" s="6" t="str">
        <f>IF($W690=AU$4,MAX(AU$1:AU689)+1,"")</f>
        <v/>
      </c>
      <c r="AV690" s="6" t="str">
        <f>IF($W690=AV$4,MAX(AV$1:AV689)+1,"")</f>
        <v/>
      </c>
      <c r="AW690" s="6" t="str">
        <f>IF($W690=AW$4,MAX(AW$1:AW689)+1,"")</f>
        <v/>
      </c>
      <c r="AX690" s="6" t="str">
        <f>IF($W690=AX$4,MAX(AX$1:AX689)+1,"")</f>
        <v/>
      </c>
      <c r="AY690" s="6" t="str">
        <f>IF($W690=AY$4,MAX(AY$1:AY689)+1,"")</f>
        <v/>
      </c>
      <c r="AZ690" s="6" t="str">
        <f>IF($W690=AZ$4,MAX(AZ$1:AZ689)+1,"")</f>
        <v/>
      </c>
      <c r="BA690" s="6" t="str">
        <f>IF($W690=BA$4,MAX(BA$1:BA689)+1,"")</f>
        <v/>
      </c>
      <c r="BB690" s="6" t="str">
        <f>IF($W690=BB$4,MAX(BB$1:BB689)+1,"")</f>
        <v/>
      </c>
      <c r="BC690" s="6" t="str">
        <f>IF($W690=BC$4,MAX(BC$1:BC689)+1,"")</f>
        <v/>
      </c>
      <c r="BD690" s="6" t="str">
        <f>IF($W690=BD$4,MAX(BD$1:BD689)+1,"")</f>
        <v/>
      </c>
      <c r="BE690" s="6" t="str">
        <f>IF($W690=BE$4,MAX(BE$1:BE689)+1,"")</f>
        <v/>
      </c>
      <c r="BF690" s="6" t="str">
        <f>IF($W690=BF$4,MAX(BF$1:BF689)+1,"")</f>
        <v/>
      </c>
      <c r="BG690" s="6" t="str">
        <f>IF($W690=BG$4,MAX(BG$1:BG689)+1,"")</f>
        <v/>
      </c>
      <c r="BH690" s="6" t="str">
        <f>IF($W690=BH$4,MAX(BH$1:BH689)+1,"")</f>
        <v/>
      </c>
      <c r="BI690" s="6" t="str">
        <f>IF($W690=BI$4,MAX(BI$1:BI689)+1,"")</f>
        <v/>
      </c>
      <c r="BJ690" s="6" t="str">
        <f>IF($W690=BJ$4,MAX(BJ$1:BJ689)+1,"")</f>
        <v/>
      </c>
      <c r="BK690" s="6" t="str">
        <f>IF($W690=BK$4,MAX(BK$1:BK689)+1,"")</f>
        <v/>
      </c>
      <c r="BL690" s="6" t="str">
        <f>IF($W690=BL$4,MAX(BL$1:BL689)+1,"")</f>
        <v/>
      </c>
      <c r="BM690" s="6" t="str">
        <f>IF($W690=BM$4,MAX(BM$1:BM689)+1,"")</f>
        <v/>
      </c>
      <c r="BN690" s="6" t="str">
        <f>IF($W690=BN$4,MAX(BN$1:BN689)+1,"")</f>
        <v/>
      </c>
      <c r="BO690" s="6" t="str">
        <f>IF($W690=BO$4,MAX(BO$1:BO689)+1,"")</f>
        <v/>
      </c>
      <c r="BP690" s="6" t="str">
        <f>IF($W690=BP$4,MAX(BP$1:BP689)+1,"")</f>
        <v/>
      </c>
      <c r="BQ690" s="6" t="str">
        <f>IF($W690=BQ$4,MAX(BQ$1:BQ689)+1,"")</f>
        <v/>
      </c>
      <c r="BR690" s="6" t="str">
        <f>IF($W690=BR$4,MAX(BR$1:BR689)+1,"")</f>
        <v/>
      </c>
      <c r="BS690" s="6" t="str">
        <f>IF($W690=BS$4,MAX(BS$1:BS689)+1,"")</f>
        <v/>
      </c>
      <c r="BT690" s="6" t="str">
        <f>IF($W690=BT$4,MAX(BT$1:BT689)+1,"")</f>
        <v/>
      </c>
      <c r="BU690" s="6" t="str">
        <f>IF($W690=BU$4,MAX(BU$1:BU689)+1,"")</f>
        <v/>
      </c>
      <c r="BV690" s="6" t="str">
        <f>IF($W690=BV$4,MAX(BV$1:BV689)+1,"")</f>
        <v/>
      </c>
      <c r="BW690" s="6" t="str">
        <f>IF($W690=BW$4,MAX(BW$1:BW689)+1,"")</f>
        <v/>
      </c>
      <c r="BX690" s="6" t="str">
        <f>IF($W690=BX$4,MAX(BX$1:BX689)+1,"")</f>
        <v/>
      </c>
      <c r="BY690" s="6" t="str">
        <f>IF($W690=BY$4,MAX(BY$1:BY689)+1,"")</f>
        <v/>
      </c>
      <c r="BZ690" s="6" t="str">
        <f>IF($W690=BZ$4,MAX(BZ$1:BZ689)+1,"")</f>
        <v/>
      </c>
      <c r="CA690" s="6" t="str">
        <f>IF($W690=CA$4,MAX(CA$1:CA689)+1,"")</f>
        <v/>
      </c>
      <c r="CB690" s="6" t="str">
        <f>IF($W690=CB$4,MAX(CB$1:CB689)+1,"")</f>
        <v/>
      </c>
      <c r="CC690" s="6" t="str">
        <f>IF($W690=CC$4,MAX(CC$1:CC689)+1,"")</f>
        <v/>
      </c>
      <c r="CD690" s="6" t="str">
        <f>IF($W690=CD$4,MAX(CD$1:CD689)+1,"")</f>
        <v/>
      </c>
      <c r="CE690" s="6" t="str">
        <f>IF($W690=CE$4,MAX(CE$1:CE689)+1,"")</f>
        <v/>
      </c>
      <c r="CF690" s="6" t="str">
        <f>IF($W690=CF$4,MAX(CF$1:CF689)+1,"")</f>
        <v/>
      </c>
      <c r="CG690" s="6" t="str">
        <f>IF($W690=CG$4,MAX(CG$1:CG689)+1,"")</f>
        <v/>
      </c>
      <c r="CH690" s="6" t="str">
        <f>IF($W690=CH$4,MAX(CH$1:CH689)+1,"")</f>
        <v/>
      </c>
      <c r="CI690" s="6" t="str">
        <f>IF($W690=CI$4,MAX(CI$1:CI689)+1,"")</f>
        <v/>
      </c>
      <c r="CJ690" s="6" t="str">
        <f>IF($W690=CJ$4,MAX(CJ$1:CJ689)+1,"")</f>
        <v/>
      </c>
      <c r="CK690" s="6" t="str">
        <f>IF($W690=CK$4,MAX(CK$1:CK689)+1,"")</f>
        <v/>
      </c>
      <c r="CL690" s="6" t="str">
        <f>IF($W690=CL$4,MAX(CL$1:CL689)+1,"")</f>
        <v/>
      </c>
      <c r="CM690" s="6">
        <f>IF($W690=CM$4,MAX(CM$1:CM689)+1,"")</f>
        <v>3</v>
      </c>
      <c r="CN690" s="6" t="str">
        <f>IF($W690=CN$4,MAX(CN$1:CN689)+1,"")</f>
        <v/>
      </c>
      <c r="CO690" s="6" t="str">
        <f>IF($W690=CO$4,MAX(CO$1:CO689)+1,"")</f>
        <v/>
      </c>
      <c r="CP690" s="6" t="str">
        <f>IF($W690=CP$4,MAX(CP$1:CP689)+1,"")</f>
        <v/>
      </c>
      <c r="CQ690" s="6" t="str">
        <f>IF($W690=CQ$4,MAX(CQ$1:CQ689)+1,"")</f>
        <v/>
      </c>
      <c r="CR690" s="6" t="str">
        <f>IF($W690=CR$4,MAX(CR$1:CR689)+1,"")</f>
        <v/>
      </c>
      <c r="CS690" s="6" t="str">
        <f>IF($W690=CS$4,MAX(CS$1:CS689)+1,"")</f>
        <v/>
      </c>
      <c r="CT690" s="5">
        <f t="shared" si="155"/>
        <v>3</v>
      </c>
      <c r="CU690" s="6" t="str">
        <f t="shared" si="156"/>
        <v>1709901729761</v>
      </c>
      <c r="CV690" s="5" t="str">
        <f t="shared" si="157"/>
        <v>นางสาว</v>
      </c>
      <c r="CW690" s="5" t="str" cm="1">
        <f t="array" ref="CW690">RIGHT(F690,MIN(LEN(SUBSTITUTE(F690,รายชื่อนักเรียนแยกห้อง!$AD$5:$AD$8,""))))</f>
        <v>ญาณินษา</v>
      </c>
      <c r="CX690" s="6" t="str">
        <f t="shared" si="158"/>
        <v/>
      </c>
      <c r="CY690" s="6">
        <f t="shared" si="159"/>
        <v>0</v>
      </c>
      <c r="CZ690" s="5" t="str">
        <f t="shared" si="160"/>
        <v>มัธยมศึกษาปีที่ 6/1-</v>
      </c>
      <c r="DA690" s="5" t="str">
        <f t="shared" si="161"/>
        <v>มัธยมศึกษาปีที่ 6/1-0</v>
      </c>
      <c r="DB690" s="5" t="s">
        <v>2936</v>
      </c>
      <c r="DC690" s="6" t="str">
        <f>IF(DB690="วิทย์-คณิต (เตรียมวิศวะ)",MAX($DC$1:DC689)+1,"")</f>
        <v/>
      </c>
      <c r="DD690" s="6">
        <f>IF(DB690="วิทย์-คณิต (วิทยาศาสตร์สุขภาพ)",MAX($DD$1:DD689)+1,"")</f>
        <v>45</v>
      </c>
      <c r="DE690" s="6" t="str">
        <f>IF(DB690="ศิลป์การจัดการธุรกิจการค้าสมัยใหม่",MAX($DE$1:DE689)+1,"")</f>
        <v/>
      </c>
      <c r="DF690" s="6" t="str">
        <f>IF(DB690="ศิลป์ภาษาจีนเพื่อธุรกิจ 4.0",MAX($DF$1:DF689)+1,"")</f>
        <v/>
      </c>
      <c r="DG690" s="6" t="str">
        <f>IF(DB690="ศิลป์ภาษาอังกฤษเพื่อการสื่อสารธุรกิจ",MAX($DG$1:DG689)+1,"")</f>
        <v/>
      </c>
      <c r="DH690" s="6" t="str">
        <f>IF(DB690="นวัตกรรมการจัดการเกษตร",MAX($DH$1:DH689)+1,"")</f>
        <v/>
      </c>
      <c r="DI690" s="5">
        <f t="shared" si="162"/>
        <v>45</v>
      </c>
      <c r="DJ690" s="5" t="str">
        <f t="shared" si="163"/>
        <v>มัธยมศึกษาปีที่ 6/1-13</v>
      </c>
      <c r="DK690" s="5" t="str">
        <f t="shared" si="164"/>
        <v>วิทย์-คณิต (วิทยาศาสตร์สุขภาพ)-45</v>
      </c>
      <c r="DL690" s="5" t="str">
        <f t="shared" si="165"/>
        <v>มัธยมศึกษาปีที่ 6</v>
      </c>
    </row>
    <row r="691" spans="1:116">
      <c r="A691" s="5" t="str">
        <f t="shared" si="166"/>
        <v>มัธยมศึกษาปีที่ 6/1-14</v>
      </c>
      <c r="B691" s="5" t="str">
        <f t="shared" si="152"/>
        <v>ช68603-2</v>
      </c>
      <c r="C691" s="5" t="str">
        <f t="shared" si="153"/>
        <v>วิทย์-คณิต (เตรียมวิศวะ)-13</v>
      </c>
      <c r="D691" s="8">
        <v>14</v>
      </c>
      <c r="E691" s="9" t="s">
        <v>117</v>
      </c>
      <c r="F691" s="3" t="s">
        <v>118</v>
      </c>
      <c r="G691" s="3" t="s">
        <v>119</v>
      </c>
      <c r="H691" s="11">
        <v>1</v>
      </c>
      <c r="I691" s="11">
        <v>2</v>
      </c>
      <c r="J691" s="11">
        <v>0</v>
      </c>
      <c r="K691" s="11">
        <v>9</v>
      </c>
      <c r="L691" s="11">
        <v>0</v>
      </c>
      <c r="M691" s="11">
        <v>0</v>
      </c>
      <c r="N691" s="11">
        <v>0</v>
      </c>
      <c r="O691" s="11">
        <v>3</v>
      </c>
      <c r="P691" s="11">
        <v>6</v>
      </c>
      <c r="Q691" s="11">
        <v>8</v>
      </c>
      <c r="R691" s="11">
        <v>7</v>
      </c>
      <c r="S691" s="11">
        <v>4</v>
      </c>
      <c r="T691" s="11">
        <v>6</v>
      </c>
      <c r="U691" s="11" t="s">
        <v>425</v>
      </c>
      <c r="W691" s="6" t="str">
        <f>IF(X691="","",IF(X691=รายชื่อชมรม!$B$53,รายชื่อชมรม!$A$53,IF(X691=รายชื่อชมรม!$B$54,รายชื่อชมรม!$A$54,IF(X691=รายชื่อชมรม!$B$55,รายชื่อชมรม!$A$55,IF(X691=รายชื่อชมรม!$B$56,รายชื่อชมรม!$A$56,IF(X691=รายชื่อชมรม!$B$57,รายชื่อชมรม!$A$57,IF(X691=รายชื่อชมรม!$B$58,รายชื่อชมรม!$A$58,IF(X691=รายชื่อชมรม!$B$59,รายชื่อชมรม!$A$59,IF(X691=รายชื่อชมรม!$B$60,รายชื่อชมรม!$A$60,IF(X691=รายชื่อชมรม!$B$61,รายชื่อชมรม!$A$61,IF(X691=รายชื่อชมรม!$B$62,รายชื่อชมรม!$A$62,"-")))))))))))</f>
        <v>ช68603</v>
      </c>
      <c r="X691" s="6" t="s">
        <v>2316</v>
      </c>
      <c r="Y691" s="6" t="str">
        <f>IF(W691=0,"",IF(W691="-","",IF(W691="","",VLOOKUP(W691,รายชื่อชมรม!$A$3:$F$83,3,FALSE))))</f>
        <v>นายวสันต์  แสงรัตนกูล</v>
      </c>
      <c r="Z691" s="6" t="str">
        <f>IF(Y691=$Z$4,MAX(Z$1:$Z690)+1,"")</f>
        <v/>
      </c>
      <c r="AA691" s="6" t="str">
        <f>IF($Y691=AA$4,MAX(AA$1:AA690)+1,"")</f>
        <v/>
      </c>
      <c r="AB691" s="6" t="str">
        <f>IF($Y691=AB$4,MAX(AB$1:AB690)+1,"")</f>
        <v/>
      </c>
      <c r="AC691" s="6" t="str">
        <f>IF($Y691=AC$4,MAX(AC$1:AC690)+1,"")</f>
        <v/>
      </c>
      <c r="AD691" s="6" t="str">
        <f>IF($Y691=AD$4,MAX(AD$1:AD690)+1,"")</f>
        <v/>
      </c>
      <c r="AE691" s="6" t="str">
        <f>IF($Y691=AE$4,MAX(AE$1:AE690)+1,"")</f>
        <v/>
      </c>
      <c r="AF691" s="6" t="str">
        <f>IF($Y691=AF$4,MAX(AF$1:AF690)+1,"")</f>
        <v/>
      </c>
      <c r="AG691" s="6" t="str">
        <f>IF($Y691=AG$4,MAX(AG$1:AG690)+1,"")</f>
        <v/>
      </c>
      <c r="AH691" s="6" t="str">
        <f>IF($Y691=AH$4,MAX(AH$1:AH690)+1,"")</f>
        <v/>
      </c>
      <c r="AI691" s="5">
        <f t="shared" si="154"/>
        <v>0</v>
      </c>
      <c r="AK691" s="6" t="str">
        <f>IF($W691=AK$4,MAX(AK$1:AK690)+1,"")</f>
        <v/>
      </c>
      <c r="AL691" s="6" t="str">
        <f>IF($W691=AL$4,MAX(AL$1:AL690)+1,"")</f>
        <v/>
      </c>
      <c r="AM691" s="6" t="str">
        <f>IF($W691=AM$4,MAX(AM$1:AM690)+1,"")</f>
        <v/>
      </c>
      <c r="AN691" s="6" t="str">
        <f>IF($W691=AN$4,MAX(AN$1:AN690)+1,"")</f>
        <v/>
      </c>
      <c r="AO691" s="6" t="str">
        <f>IF($W691=AO$4,MAX(AO$1:AO690)+1,"")</f>
        <v/>
      </c>
      <c r="AP691" s="6" t="str">
        <f>IF($W691=AP$4,MAX(AP$1:AP690)+1,"")</f>
        <v/>
      </c>
      <c r="AQ691" s="6" t="str">
        <f>IF($W691=AQ$4,MAX(AQ$1:AQ690)+1,"")</f>
        <v/>
      </c>
      <c r="AR691" s="6" t="str">
        <f>IF($W691=AR$4,MAX(AR$1:AR690)+1,"")</f>
        <v/>
      </c>
      <c r="AS691" s="6" t="str">
        <f>IF($W691=AS$4,MAX(AS$1:AS690)+1,"")</f>
        <v/>
      </c>
      <c r="AT691" s="6" t="str">
        <f>IF($W691=AT$4,MAX(AT$1:AT690)+1,"")</f>
        <v/>
      </c>
      <c r="AU691" s="6" t="str">
        <f>IF($W691=AU$4,MAX(AU$1:AU690)+1,"")</f>
        <v/>
      </c>
      <c r="AV691" s="6" t="str">
        <f>IF($W691=AV$4,MAX(AV$1:AV690)+1,"")</f>
        <v/>
      </c>
      <c r="AW691" s="6" t="str">
        <f>IF($W691=AW$4,MAX(AW$1:AW690)+1,"")</f>
        <v/>
      </c>
      <c r="AX691" s="6" t="str">
        <f>IF($W691=AX$4,MAX(AX$1:AX690)+1,"")</f>
        <v/>
      </c>
      <c r="AY691" s="6" t="str">
        <f>IF($W691=AY$4,MAX(AY$1:AY690)+1,"")</f>
        <v/>
      </c>
      <c r="AZ691" s="6" t="str">
        <f>IF($W691=AZ$4,MAX(AZ$1:AZ690)+1,"")</f>
        <v/>
      </c>
      <c r="BA691" s="6" t="str">
        <f>IF($W691=BA$4,MAX(BA$1:BA690)+1,"")</f>
        <v/>
      </c>
      <c r="BB691" s="6" t="str">
        <f>IF($W691=BB$4,MAX(BB$1:BB690)+1,"")</f>
        <v/>
      </c>
      <c r="BC691" s="6" t="str">
        <f>IF($W691=BC$4,MAX(BC$1:BC690)+1,"")</f>
        <v/>
      </c>
      <c r="BD691" s="6" t="str">
        <f>IF($W691=BD$4,MAX(BD$1:BD690)+1,"")</f>
        <v/>
      </c>
      <c r="BE691" s="6" t="str">
        <f>IF($W691=BE$4,MAX(BE$1:BE690)+1,"")</f>
        <v/>
      </c>
      <c r="BF691" s="6" t="str">
        <f>IF($W691=BF$4,MAX(BF$1:BF690)+1,"")</f>
        <v/>
      </c>
      <c r="BG691" s="6" t="str">
        <f>IF($W691=BG$4,MAX(BG$1:BG690)+1,"")</f>
        <v/>
      </c>
      <c r="BH691" s="6" t="str">
        <f>IF($W691=BH$4,MAX(BH$1:BH690)+1,"")</f>
        <v/>
      </c>
      <c r="BI691" s="6" t="str">
        <f>IF($W691=BI$4,MAX(BI$1:BI690)+1,"")</f>
        <v/>
      </c>
      <c r="BJ691" s="6" t="str">
        <f>IF($W691=BJ$4,MAX(BJ$1:BJ690)+1,"")</f>
        <v/>
      </c>
      <c r="BK691" s="6" t="str">
        <f>IF($W691=BK$4,MAX(BK$1:BK690)+1,"")</f>
        <v/>
      </c>
      <c r="BL691" s="6" t="str">
        <f>IF($W691=BL$4,MAX(BL$1:BL690)+1,"")</f>
        <v/>
      </c>
      <c r="BM691" s="6" t="str">
        <f>IF($W691=BM$4,MAX(BM$1:BM690)+1,"")</f>
        <v/>
      </c>
      <c r="BN691" s="6" t="str">
        <f>IF($W691=BN$4,MAX(BN$1:BN690)+1,"")</f>
        <v/>
      </c>
      <c r="BO691" s="6" t="str">
        <f>IF($W691=BO$4,MAX(BO$1:BO690)+1,"")</f>
        <v/>
      </c>
      <c r="BP691" s="6" t="str">
        <f>IF($W691=BP$4,MAX(BP$1:BP690)+1,"")</f>
        <v/>
      </c>
      <c r="BQ691" s="6" t="str">
        <f>IF($W691=BQ$4,MAX(BQ$1:BQ690)+1,"")</f>
        <v/>
      </c>
      <c r="BR691" s="6" t="str">
        <f>IF($W691=BR$4,MAX(BR$1:BR690)+1,"")</f>
        <v/>
      </c>
      <c r="BS691" s="6" t="str">
        <f>IF($W691=BS$4,MAX(BS$1:BS690)+1,"")</f>
        <v/>
      </c>
      <c r="BT691" s="6" t="str">
        <f>IF($W691=BT$4,MAX(BT$1:BT690)+1,"")</f>
        <v/>
      </c>
      <c r="BU691" s="6" t="str">
        <f>IF($W691=BU$4,MAX(BU$1:BU690)+1,"")</f>
        <v/>
      </c>
      <c r="BV691" s="6" t="str">
        <f>IF($W691=BV$4,MAX(BV$1:BV690)+1,"")</f>
        <v/>
      </c>
      <c r="BW691" s="6" t="str">
        <f>IF($W691=BW$4,MAX(BW$1:BW690)+1,"")</f>
        <v/>
      </c>
      <c r="BX691" s="6" t="str">
        <f>IF($W691=BX$4,MAX(BX$1:BX690)+1,"")</f>
        <v/>
      </c>
      <c r="BY691" s="6" t="str">
        <f>IF($W691=BY$4,MAX(BY$1:BY690)+1,"")</f>
        <v/>
      </c>
      <c r="BZ691" s="6" t="str">
        <f>IF($W691=BZ$4,MAX(BZ$1:BZ690)+1,"")</f>
        <v/>
      </c>
      <c r="CA691" s="6" t="str">
        <f>IF($W691=CA$4,MAX(CA$1:CA690)+1,"")</f>
        <v/>
      </c>
      <c r="CB691" s="6" t="str">
        <f>IF($W691=CB$4,MAX(CB$1:CB690)+1,"")</f>
        <v/>
      </c>
      <c r="CC691" s="6" t="str">
        <f>IF($W691=CC$4,MAX(CC$1:CC690)+1,"")</f>
        <v/>
      </c>
      <c r="CD691" s="6" t="str">
        <f>IF($W691=CD$4,MAX(CD$1:CD690)+1,"")</f>
        <v/>
      </c>
      <c r="CE691" s="6" t="str">
        <f>IF($W691=CE$4,MAX(CE$1:CE690)+1,"")</f>
        <v/>
      </c>
      <c r="CF691" s="6" t="str">
        <f>IF($W691=CF$4,MAX(CF$1:CF690)+1,"")</f>
        <v/>
      </c>
      <c r="CG691" s="6" t="str">
        <f>IF($W691=CG$4,MAX(CG$1:CG690)+1,"")</f>
        <v/>
      </c>
      <c r="CH691" s="6" t="str">
        <f>IF($W691=CH$4,MAX(CH$1:CH690)+1,"")</f>
        <v/>
      </c>
      <c r="CI691" s="6" t="str">
        <f>IF($W691=CI$4,MAX(CI$1:CI690)+1,"")</f>
        <v/>
      </c>
      <c r="CJ691" s="6" t="str">
        <f>IF($W691=CJ$4,MAX(CJ$1:CJ690)+1,"")</f>
        <v/>
      </c>
      <c r="CK691" s="6" t="str">
        <f>IF($W691=CK$4,MAX(CK$1:CK690)+1,"")</f>
        <v/>
      </c>
      <c r="CL691" s="6">
        <f>IF($W691=CL$4,MAX(CL$1:CL690)+1,"")</f>
        <v>2</v>
      </c>
      <c r="CM691" s="6" t="str">
        <f>IF($W691=CM$4,MAX(CM$1:CM690)+1,"")</f>
        <v/>
      </c>
      <c r="CN691" s="6" t="str">
        <f>IF($W691=CN$4,MAX(CN$1:CN690)+1,"")</f>
        <v/>
      </c>
      <c r="CO691" s="6" t="str">
        <f>IF($W691=CO$4,MAX(CO$1:CO690)+1,"")</f>
        <v/>
      </c>
      <c r="CP691" s="6" t="str">
        <f>IF($W691=CP$4,MAX(CP$1:CP690)+1,"")</f>
        <v/>
      </c>
      <c r="CQ691" s="6" t="str">
        <f>IF($W691=CQ$4,MAX(CQ$1:CQ690)+1,"")</f>
        <v/>
      </c>
      <c r="CR691" s="6" t="str">
        <f>IF($W691=CR$4,MAX(CR$1:CR690)+1,"")</f>
        <v/>
      </c>
      <c r="CS691" s="6" t="str">
        <f>IF($W691=CS$4,MAX(CS$1:CS690)+1,"")</f>
        <v/>
      </c>
      <c r="CT691" s="5">
        <f t="shared" si="155"/>
        <v>2</v>
      </c>
      <c r="CU691" s="6" t="str">
        <f t="shared" si="156"/>
        <v>1209000368746</v>
      </c>
      <c r="CV691" s="5" t="str">
        <f t="shared" si="157"/>
        <v>นางสาว</v>
      </c>
      <c r="CW691" s="5" t="str" cm="1">
        <f t="array" ref="CW691">RIGHT(F691,MIN(LEN(SUBSTITUTE(F691,รายชื่อนักเรียนแยกห้อง!$AD$5:$AD$8,""))))</f>
        <v>ชลธิชา</v>
      </c>
      <c r="CX691" s="6" t="str">
        <f t="shared" si="158"/>
        <v/>
      </c>
      <c r="CY691" s="6">
        <f t="shared" si="159"/>
        <v>0</v>
      </c>
      <c r="CZ691" s="5" t="str">
        <f t="shared" si="160"/>
        <v>มัธยมศึกษาปีที่ 6/1-</v>
      </c>
      <c r="DA691" s="5" t="str">
        <f t="shared" si="161"/>
        <v>มัธยมศึกษาปีที่ 6/1-0</v>
      </c>
      <c r="DB691" s="5" t="s">
        <v>2941</v>
      </c>
      <c r="DC691" s="6">
        <f>IF(DB691="วิทย์-คณิต (เตรียมวิศวะ)",MAX($DC$1:DC690)+1,"")</f>
        <v>13</v>
      </c>
      <c r="DD691" s="6" t="str">
        <f>IF(DB691="วิทย์-คณิต (วิทยาศาสตร์สุขภาพ)",MAX($DD$1:DD690)+1,"")</f>
        <v/>
      </c>
      <c r="DE691" s="6" t="str">
        <f>IF(DB691="ศิลป์การจัดการธุรกิจการค้าสมัยใหม่",MAX($DE$1:DE690)+1,"")</f>
        <v/>
      </c>
      <c r="DF691" s="6" t="str">
        <f>IF(DB691="ศิลป์ภาษาจีนเพื่อธุรกิจ 4.0",MAX($DF$1:DF690)+1,"")</f>
        <v/>
      </c>
      <c r="DG691" s="6" t="str">
        <f>IF(DB691="ศิลป์ภาษาอังกฤษเพื่อการสื่อสารธุรกิจ",MAX($DG$1:DG690)+1,"")</f>
        <v/>
      </c>
      <c r="DH691" s="6" t="str">
        <f>IF(DB691="นวัตกรรมการจัดการเกษตร",MAX($DH$1:DH690)+1,"")</f>
        <v/>
      </c>
      <c r="DI691" s="5">
        <f t="shared" si="162"/>
        <v>13</v>
      </c>
      <c r="DJ691" s="5" t="str">
        <f t="shared" si="163"/>
        <v>มัธยมศึกษาปีที่ 6/1-14</v>
      </c>
      <c r="DK691" s="5" t="str">
        <f t="shared" si="164"/>
        <v>วิทย์-คณิต (เตรียมวิศวะ)-13</v>
      </c>
      <c r="DL691" s="5" t="str">
        <f t="shared" si="165"/>
        <v>มัธยมศึกษาปีที่ 6</v>
      </c>
    </row>
    <row r="692" spans="1:116">
      <c r="A692" s="5" t="str">
        <f t="shared" si="166"/>
        <v>มัธยมศึกษาปีที่ 6/1-15</v>
      </c>
      <c r="B692" s="5" t="str">
        <f t="shared" si="152"/>
        <v>ช68601-2</v>
      </c>
      <c r="C692" s="5" t="str">
        <f t="shared" si="153"/>
        <v>วิทย์-คณิต (วิทยาศาสตร์สุขภาพ)-46</v>
      </c>
      <c r="D692" s="8">
        <v>15</v>
      </c>
      <c r="E692" s="9" t="s">
        <v>56</v>
      </c>
      <c r="F692" s="3" t="s">
        <v>120</v>
      </c>
      <c r="G692" s="3" t="s">
        <v>2285</v>
      </c>
      <c r="H692" s="11">
        <v>1</v>
      </c>
      <c r="I692" s="11">
        <v>7</v>
      </c>
      <c r="J692" s="11">
        <v>0</v>
      </c>
      <c r="K692" s="11">
        <v>0</v>
      </c>
      <c r="L692" s="11">
        <v>4</v>
      </c>
      <c r="M692" s="11">
        <v>0</v>
      </c>
      <c r="N692" s="11">
        <v>1</v>
      </c>
      <c r="O692" s="11">
        <v>4</v>
      </c>
      <c r="P692" s="11">
        <v>0</v>
      </c>
      <c r="Q692" s="11">
        <v>5</v>
      </c>
      <c r="R692" s="11">
        <v>0</v>
      </c>
      <c r="S692" s="11">
        <v>7</v>
      </c>
      <c r="T692" s="11">
        <v>1</v>
      </c>
      <c r="U692" s="11" t="s">
        <v>425</v>
      </c>
      <c r="W692" s="6" t="str">
        <f>IF(X692="","",IF(X692=รายชื่อชมรม!$B$53,รายชื่อชมรม!$A$53,IF(X692=รายชื่อชมรม!$B$54,รายชื่อชมรม!$A$54,IF(X692=รายชื่อชมรม!$B$55,รายชื่อชมรม!$A$55,IF(X692=รายชื่อชมรม!$B$56,รายชื่อชมรม!$A$56,IF(X692=รายชื่อชมรม!$B$57,รายชื่อชมรม!$A$57,IF(X692=รายชื่อชมรม!$B$58,รายชื่อชมรม!$A$58,IF(X692=รายชื่อชมรม!$B$59,รายชื่อชมรม!$A$59,IF(X692=รายชื่อชมรม!$B$60,รายชื่อชมรม!$A$60,IF(X692=รายชื่อชมรม!$B$61,รายชื่อชมรม!$A$61,IF(X692=รายชื่อชมรม!$B$62,รายชื่อชมรม!$A$62,"-")))))))))))</f>
        <v>ช68601</v>
      </c>
      <c r="X692" s="6" t="s">
        <v>2329</v>
      </c>
      <c r="Y692" s="6" t="str">
        <f>IF(W692=0,"",IF(W692="-","",IF(W692="","",VLOOKUP(W692,รายชื่อชมรม!$A$3:$F$83,3,FALSE))))</f>
        <v>นางสาวศิลป์ศุภา  คุสินธุ์</v>
      </c>
      <c r="Z692" s="6" t="str">
        <f>IF(Y692=$Z$4,MAX(Z$1:$Z691)+1,"")</f>
        <v/>
      </c>
      <c r="AA692" s="6" t="str">
        <f>IF($Y692=AA$4,MAX(AA$1:AA691)+1,"")</f>
        <v/>
      </c>
      <c r="AB692" s="6" t="str">
        <f>IF($Y692=AB$4,MAX(AB$1:AB691)+1,"")</f>
        <v/>
      </c>
      <c r="AC692" s="6" t="str">
        <f>IF($Y692=AC$4,MAX(AC$1:AC691)+1,"")</f>
        <v/>
      </c>
      <c r="AD692" s="6" t="str">
        <f>IF($Y692=AD$4,MAX(AD$1:AD691)+1,"")</f>
        <v/>
      </c>
      <c r="AE692" s="6" t="str">
        <f>IF($Y692=AE$4,MAX(AE$1:AE691)+1,"")</f>
        <v/>
      </c>
      <c r="AF692" s="6" t="str">
        <f>IF($Y692=AF$4,MAX(AF$1:AF691)+1,"")</f>
        <v/>
      </c>
      <c r="AG692" s="6" t="str">
        <f>IF($Y692=AG$4,MAX(AG$1:AG691)+1,"")</f>
        <v/>
      </c>
      <c r="AH692" s="6" t="str">
        <f>IF($Y692=AH$4,MAX(AH$1:AH691)+1,"")</f>
        <v/>
      </c>
      <c r="AI692" s="5">
        <f t="shared" si="154"/>
        <v>0</v>
      </c>
      <c r="AK692" s="6" t="str">
        <f>IF($W692=AK$4,MAX(AK$1:AK691)+1,"")</f>
        <v/>
      </c>
      <c r="AL692" s="6" t="str">
        <f>IF($W692=AL$4,MAX(AL$1:AL691)+1,"")</f>
        <v/>
      </c>
      <c r="AM692" s="6" t="str">
        <f>IF($W692=AM$4,MAX(AM$1:AM691)+1,"")</f>
        <v/>
      </c>
      <c r="AN692" s="6" t="str">
        <f>IF($W692=AN$4,MAX(AN$1:AN691)+1,"")</f>
        <v/>
      </c>
      <c r="AO692" s="6" t="str">
        <f>IF($W692=AO$4,MAX(AO$1:AO691)+1,"")</f>
        <v/>
      </c>
      <c r="AP692" s="6" t="str">
        <f>IF($W692=AP$4,MAX(AP$1:AP691)+1,"")</f>
        <v/>
      </c>
      <c r="AQ692" s="6" t="str">
        <f>IF($W692=AQ$4,MAX(AQ$1:AQ691)+1,"")</f>
        <v/>
      </c>
      <c r="AR692" s="6" t="str">
        <f>IF($W692=AR$4,MAX(AR$1:AR691)+1,"")</f>
        <v/>
      </c>
      <c r="AS692" s="6" t="str">
        <f>IF($W692=AS$4,MAX(AS$1:AS691)+1,"")</f>
        <v/>
      </c>
      <c r="AT692" s="6" t="str">
        <f>IF($W692=AT$4,MAX(AT$1:AT691)+1,"")</f>
        <v/>
      </c>
      <c r="AU692" s="6" t="str">
        <f>IF($W692=AU$4,MAX(AU$1:AU691)+1,"")</f>
        <v/>
      </c>
      <c r="AV692" s="6" t="str">
        <f>IF($W692=AV$4,MAX(AV$1:AV691)+1,"")</f>
        <v/>
      </c>
      <c r="AW692" s="6" t="str">
        <f>IF($W692=AW$4,MAX(AW$1:AW691)+1,"")</f>
        <v/>
      </c>
      <c r="AX692" s="6" t="str">
        <f>IF($W692=AX$4,MAX(AX$1:AX691)+1,"")</f>
        <v/>
      </c>
      <c r="AY692" s="6" t="str">
        <f>IF($W692=AY$4,MAX(AY$1:AY691)+1,"")</f>
        <v/>
      </c>
      <c r="AZ692" s="6" t="str">
        <f>IF($W692=AZ$4,MAX(AZ$1:AZ691)+1,"")</f>
        <v/>
      </c>
      <c r="BA692" s="6" t="str">
        <f>IF($W692=BA$4,MAX(BA$1:BA691)+1,"")</f>
        <v/>
      </c>
      <c r="BB692" s="6" t="str">
        <f>IF($W692=BB$4,MAX(BB$1:BB691)+1,"")</f>
        <v/>
      </c>
      <c r="BC692" s="6" t="str">
        <f>IF($W692=BC$4,MAX(BC$1:BC691)+1,"")</f>
        <v/>
      </c>
      <c r="BD692" s="6" t="str">
        <f>IF($W692=BD$4,MAX(BD$1:BD691)+1,"")</f>
        <v/>
      </c>
      <c r="BE692" s="6" t="str">
        <f>IF($W692=BE$4,MAX(BE$1:BE691)+1,"")</f>
        <v/>
      </c>
      <c r="BF692" s="6" t="str">
        <f>IF($W692=BF$4,MAX(BF$1:BF691)+1,"")</f>
        <v/>
      </c>
      <c r="BG692" s="6" t="str">
        <f>IF($W692=BG$4,MAX(BG$1:BG691)+1,"")</f>
        <v/>
      </c>
      <c r="BH692" s="6" t="str">
        <f>IF($W692=BH$4,MAX(BH$1:BH691)+1,"")</f>
        <v/>
      </c>
      <c r="BI692" s="6" t="str">
        <f>IF($W692=BI$4,MAX(BI$1:BI691)+1,"")</f>
        <v/>
      </c>
      <c r="BJ692" s="6" t="str">
        <f>IF($W692=BJ$4,MAX(BJ$1:BJ691)+1,"")</f>
        <v/>
      </c>
      <c r="BK692" s="6" t="str">
        <f>IF($W692=BK$4,MAX(BK$1:BK691)+1,"")</f>
        <v/>
      </c>
      <c r="BL692" s="6" t="str">
        <f>IF($W692=BL$4,MAX(BL$1:BL691)+1,"")</f>
        <v/>
      </c>
      <c r="BM692" s="6" t="str">
        <f>IF($W692=BM$4,MAX(BM$1:BM691)+1,"")</f>
        <v/>
      </c>
      <c r="BN692" s="6" t="str">
        <f>IF($W692=BN$4,MAX(BN$1:BN691)+1,"")</f>
        <v/>
      </c>
      <c r="BO692" s="6" t="str">
        <f>IF($W692=BO$4,MAX(BO$1:BO691)+1,"")</f>
        <v/>
      </c>
      <c r="BP692" s="6" t="str">
        <f>IF($W692=BP$4,MAX(BP$1:BP691)+1,"")</f>
        <v/>
      </c>
      <c r="BQ692" s="6" t="str">
        <f>IF($W692=BQ$4,MAX(BQ$1:BQ691)+1,"")</f>
        <v/>
      </c>
      <c r="BR692" s="6" t="str">
        <f>IF($W692=BR$4,MAX(BR$1:BR691)+1,"")</f>
        <v/>
      </c>
      <c r="BS692" s="6" t="str">
        <f>IF($W692=BS$4,MAX(BS$1:BS691)+1,"")</f>
        <v/>
      </c>
      <c r="BT692" s="6" t="str">
        <f>IF($W692=BT$4,MAX(BT$1:BT691)+1,"")</f>
        <v/>
      </c>
      <c r="BU692" s="6" t="str">
        <f>IF($W692=BU$4,MAX(BU$1:BU691)+1,"")</f>
        <v/>
      </c>
      <c r="BV692" s="6" t="str">
        <f>IF($W692=BV$4,MAX(BV$1:BV691)+1,"")</f>
        <v/>
      </c>
      <c r="BW692" s="6" t="str">
        <f>IF($W692=BW$4,MAX(BW$1:BW691)+1,"")</f>
        <v/>
      </c>
      <c r="BX692" s="6" t="str">
        <f>IF($W692=BX$4,MAX(BX$1:BX691)+1,"")</f>
        <v/>
      </c>
      <c r="BY692" s="6" t="str">
        <f>IF($W692=BY$4,MAX(BY$1:BY691)+1,"")</f>
        <v/>
      </c>
      <c r="BZ692" s="6" t="str">
        <f>IF($W692=BZ$4,MAX(BZ$1:BZ691)+1,"")</f>
        <v/>
      </c>
      <c r="CA692" s="6" t="str">
        <f>IF($W692=CA$4,MAX(CA$1:CA691)+1,"")</f>
        <v/>
      </c>
      <c r="CB692" s="6" t="str">
        <f>IF($W692=CB$4,MAX(CB$1:CB691)+1,"")</f>
        <v/>
      </c>
      <c r="CC692" s="6" t="str">
        <f>IF($W692=CC$4,MAX(CC$1:CC691)+1,"")</f>
        <v/>
      </c>
      <c r="CD692" s="6" t="str">
        <f>IF($W692=CD$4,MAX(CD$1:CD691)+1,"")</f>
        <v/>
      </c>
      <c r="CE692" s="6" t="str">
        <f>IF($W692=CE$4,MAX(CE$1:CE691)+1,"")</f>
        <v/>
      </c>
      <c r="CF692" s="6" t="str">
        <f>IF($W692=CF$4,MAX(CF$1:CF691)+1,"")</f>
        <v/>
      </c>
      <c r="CG692" s="6" t="str">
        <f>IF($W692=CG$4,MAX(CG$1:CG691)+1,"")</f>
        <v/>
      </c>
      <c r="CH692" s="6" t="str">
        <f>IF($W692=CH$4,MAX(CH$1:CH691)+1,"")</f>
        <v/>
      </c>
      <c r="CI692" s="6" t="str">
        <f>IF($W692=CI$4,MAX(CI$1:CI691)+1,"")</f>
        <v/>
      </c>
      <c r="CJ692" s="6">
        <f>IF($W692=CJ$4,MAX(CJ$1:CJ691)+1,"")</f>
        <v>2</v>
      </c>
      <c r="CK692" s="6" t="str">
        <f>IF($W692=CK$4,MAX(CK$1:CK691)+1,"")</f>
        <v/>
      </c>
      <c r="CL692" s="6" t="str">
        <f>IF($W692=CL$4,MAX(CL$1:CL691)+1,"")</f>
        <v/>
      </c>
      <c r="CM692" s="6" t="str">
        <f>IF($W692=CM$4,MAX(CM$1:CM691)+1,"")</f>
        <v/>
      </c>
      <c r="CN692" s="6" t="str">
        <f>IF($W692=CN$4,MAX(CN$1:CN691)+1,"")</f>
        <v/>
      </c>
      <c r="CO692" s="6" t="str">
        <f>IF($W692=CO$4,MAX(CO$1:CO691)+1,"")</f>
        <v/>
      </c>
      <c r="CP692" s="6" t="str">
        <f>IF($W692=CP$4,MAX(CP$1:CP691)+1,"")</f>
        <v/>
      </c>
      <c r="CQ692" s="6" t="str">
        <f>IF($W692=CQ$4,MAX(CQ$1:CQ691)+1,"")</f>
        <v/>
      </c>
      <c r="CR692" s="6" t="str">
        <f>IF($W692=CR$4,MAX(CR$1:CR691)+1,"")</f>
        <v/>
      </c>
      <c r="CS692" s="6" t="str">
        <f>IF($W692=CS$4,MAX(CS$1:CS691)+1,"")</f>
        <v/>
      </c>
      <c r="CT692" s="5">
        <f t="shared" si="155"/>
        <v>2</v>
      </c>
      <c r="CU692" s="6" t="str">
        <f t="shared" si="156"/>
        <v>1700401405071</v>
      </c>
      <c r="CV692" s="5" t="str">
        <f t="shared" si="157"/>
        <v>นางสาว</v>
      </c>
      <c r="CW692" s="5" t="str" cm="1">
        <f t="array" ref="CW692">RIGHT(F692,MIN(LEN(SUBSTITUTE(F692,รายชื่อนักเรียนแยกห้อง!$AD$5:$AD$8,""))))</f>
        <v>ปาริชาติ</v>
      </c>
      <c r="CX692" s="6" t="str">
        <f t="shared" si="158"/>
        <v/>
      </c>
      <c r="CY692" s="6">
        <f t="shared" si="159"/>
        <v>0</v>
      </c>
      <c r="CZ692" s="5" t="str">
        <f t="shared" si="160"/>
        <v>มัธยมศึกษาปีที่ 6/1-</v>
      </c>
      <c r="DA692" s="5" t="str">
        <f t="shared" si="161"/>
        <v>มัธยมศึกษาปีที่ 6/1-0</v>
      </c>
      <c r="DB692" s="5" t="s">
        <v>2936</v>
      </c>
      <c r="DC692" s="6" t="str">
        <f>IF(DB692="วิทย์-คณิต (เตรียมวิศวะ)",MAX($DC$1:DC691)+1,"")</f>
        <v/>
      </c>
      <c r="DD692" s="6">
        <f>IF(DB692="วิทย์-คณิต (วิทยาศาสตร์สุขภาพ)",MAX($DD$1:DD691)+1,"")</f>
        <v>46</v>
      </c>
      <c r="DE692" s="6" t="str">
        <f>IF(DB692="ศิลป์การจัดการธุรกิจการค้าสมัยใหม่",MAX($DE$1:DE691)+1,"")</f>
        <v/>
      </c>
      <c r="DF692" s="6" t="str">
        <f>IF(DB692="ศิลป์ภาษาจีนเพื่อธุรกิจ 4.0",MAX($DF$1:DF691)+1,"")</f>
        <v/>
      </c>
      <c r="DG692" s="6" t="str">
        <f>IF(DB692="ศิลป์ภาษาอังกฤษเพื่อการสื่อสารธุรกิจ",MAX($DG$1:DG691)+1,"")</f>
        <v/>
      </c>
      <c r="DH692" s="6" t="str">
        <f>IF(DB692="นวัตกรรมการจัดการเกษตร",MAX($DH$1:DH691)+1,"")</f>
        <v/>
      </c>
      <c r="DI692" s="5">
        <f t="shared" si="162"/>
        <v>46</v>
      </c>
      <c r="DJ692" s="5" t="str">
        <f t="shared" si="163"/>
        <v>มัธยมศึกษาปีที่ 6/1-15</v>
      </c>
      <c r="DK692" s="5" t="str">
        <f t="shared" si="164"/>
        <v>วิทย์-คณิต (วิทยาศาสตร์สุขภาพ)-46</v>
      </c>
      <c r="DL692" s="5" t="str">
        <f t="shared" si="165"/>
        <v>มัธยมศึกษาปีที่ 6</v>
      </c>
    </row>
    <row r="693" spans="1:116">
      <c r="A693" s="5" t="str">
        <f t="shared" si="166"/>
        <v>มัธยมศึกษาปีที่ 6/1-16</v>
      </c>
      <c r="B693" s="5" t="str">
        <f t="shared" si="152"/>
        <v>ช68607-4</v>
      </c>
      <c r="C693" s="5" t="str">
        <f t="shared" si="153"/>
        <v>นวัตกรรมการจัดการเกษตร-25</v>
      </c>
      <c r="D693" s="8">
        <v>16</v>
      </c>
      <c r="E693" s="9" t="s">
        <v>57</v>
      </c>
      <c r="F693" s="3" t="s">
        <v>121</v>
      </c>
      <c r="G693" s="3" t="s">
        <v>7</v>
      </c>
      <c r="H693" s="11">
        <v>1</v>
      </c>
      <c r="I693" s="11">
        <v>7</v>
      </c>
      <c r="J693" s="11">
        <v>0</v>
      </c>
      <c r="K693" s="11">
        <v>9</v>
      </c>
      <c r="L693" s="11">
        <v>9</v>
      </c>
      <c r="M693" s="11">
        <v>0</v>
      </c>
      <c r="N693" s="11">
        <v>1</v>
      </c>
      <c r="O693" s="11">
        <v>6</v>
      </c>
      <c r="P693" s="11">
        <v>9</v>
      </c>
      <c r="Q693" s="11">
        <v>0</v>
      </c>
      <c r="R693" s="11">
        <v>5</v>
      </c>
      <c r="S693" s="11">
        <v>2</v>
      </c>
      <c r="T693" s="11">
        <v>0</v>
      </c>
      <c r="U693" s="11" t="s">
        <v>425</v>
      </c>
      <c r="W693" s="6" t="str">
        <f>IF(X693="","",IF(X693=รายชื่อชมรม!$B$53,รายชื่อชมรม!$A$53,IF(X693=รายชื่อชมรม!$B$54,รายชื่อชมรม!$A$54,IF(X693=รายชื่อชมรม!$B$55,รายชื่อชมรม!$A$55,IF(X693=รายชื่อชมรม!$B$56,รายชื่อชมรม!$A$56,IF(X693=รายชื่อชมรม!$B$57,รายชื่อชมรม!$A$57,IF(X693=รายชื่อชมรม!$B$58,รายชื่อชมรม!$A$58,IF(X693=รายชื่อชมรม!$B$59,รายชื่อชมรม!$A$59,IF(X693=รายชื่อชมรม!$B$60,รายชื่อชมรม!$A$60,IF(X693=รายชื่อชมรม!$B$61,รายชื่อชมรม!$A$61,IF(X693=รายชื่อชมรม!$B$62,รายชื่อชมรม!$A$62,"-")))))))))))</f>
        <v>ช68607</v>
      </c>
      <c r="X693" s="6" t="s">
        <v>1543</v>
      </c>
      <c r="Y693" s="6" t="str">
        <f>IF(W693=0,"",IF(W693="-","",IF(W693="","",VLOOKUP(W693,รายชื่อชมรม!$A$3:$F$83,3,FALSE))))</f>
        <v>สิบเอกชัยวัฒน์  เรืองไกรศิลป์</v>
      </c>
      <c r="Z693" s="6" t="str">
        <f>IF(Y693=$Z$4,MAX(Z$1:$Z692)+1,"")</f>
        <v/>
      </c>
      <c r="AA693" s="6" t="str">
        <f>IF($Y693=AA$4,MAX(AA$1:AA692)+1,"")</f>
        <v/>
      </c>
      <c r="AB693" s="6" t="str">
        <f>IF($Y693=AB$4,MAX(AB$1:AB692)+1,"")</f>
        <v/>
      </c>
      <c r="AC693" s="6" t="str">
        <f>IF($Y693=AC$4,MAX(AC$1:AC692)+1,"")</f>
        <v/>
      </c>
      <c r="AD693" s="6" t="str">
        <f>IF($Y693=AD$4,MAX(AD$1:AD692)+1,"")</f>
        <v/>
      </c>
      <c r="AE693" s="6" t="str">
        <f>IF($Y693=AE$4,MAX(AE$1:AE692)+1,"")</f>
        <v/>
      </c>
      <c r="AF693" s="6" t="str">
        <f>IF($Y693=AF$4,MAX(AF$1:AF692)+1,"")</f>
        <v/>
      </c>
      <c r="AG693" s="6" t="str">
        <f>IF($Y693=AG$4,MAX(AG$1:AG692)+1,"")</f>
        <v/>
      </c>
      <c r="AH693" s="6" t="str">
        <f>IF($Y693=AH$4,MAX(AH$1:AH692)+1,"")</f>
        <v/>
      </c>
      <c r="AI693" s="5">
        <f t="shared" si="154"/>
        <v>0</v>
      </c>
      <c r="AK693" s="6" t="str">
        <f>IF($W693=AK$4,MAX(AK$1:AK692)+1,"")</f>
        <v/>
      </c>
      <c r="AL693" s="6" t="str">
        <f>IF($W693=AL$4,MAX(AL$1:AL692)+1,"")</f>
        <v/>
      </c>
      <c r="AM693" s="6" t="str">
        <f>IF($W693=AM$4,MAX(AM$1:AM692)+1,"")</f>
        <v/>
      </c>
      <c r="AN693" s="6" t="str">
        <f>IF($W693=AN$4,MAX(AN$1:AN692)+1,"")</f>
        <v/>
      </c>
      <c r="AO693" s="6" t="str">
        <f>IF($W693=AO$4,MAX(AO$1:AO692)+1,"")</f>
        <v/>
      </c>
      <c r="AP693" s="6" t="str">
        <f>IF($W693=AP$4,MAX(AP$1:AP692)+1,"")</f>
        <v/>
      </c>
      <c r="AQ693" s="6" t="str">
        <f>IF($W693=AQ$4,MAX(AQ$1:AQ692)+1,"")</f>
        <v/>
      </c>
      <c r="AR693" s="6" t="str">
        <f>IF($W693=AR$4,MAX(AR$1:AR692)+1,"")</f>
        <v/>
      </c>
      <c r="AS693" s="6" t="str">
        <f>IF($W693=AS$4,MAX(AS$1:AS692)+1,"")</f>
        <v/>
      </c>
      <c r="AT693" s="6" t="str">
        <f>IF($W693=AT$4,MAX(AT$1:AT692)+1,"")</f>
        <v/>
      </c>
      <c r="AU693" s="6" t="str">
        <f>IF($W693=AU$4,MAX(AU$1:AU692)+1,"")</f>
        <v/>
      </c>
      <c r="AV693" s="6" t="str">
        <f>IF($W693=AV$4,MAX(AV$1:AV692)+1,"")</f>
        <v/>
      </c>
      <c r="AW693" s="6" t="str">
        <f>IF($W693=AW$4,MAX(AW$1:AW692)+1,"")</f>
        <v/>
      </c>
      <c r="AX693" s="6" t="str">
        <f>IF($W693=AX$4,MAX(AX$1:AX692)+1,"")</f>
        <v/>
      </c>
      <c r="AY693" s="6" t="str">
        <f>IF($W693=AY$4,MAX(AY$1:AY692)+1,"")</f>
        <v/>
      </c>
      <c r="AZ693" s="6" t="str">
        <f>IF($W693=AZ$4,MAX(AZ$1:AZ692)+1,"")</f>
        <v/>
      </c>
      <c r="BA693" s="6" t="str">
        <f>IF($W693=BA$4,MAX(BA$1:BA692)+1,"")</f>
        <v/>
      </c>
      <c r="BB693" s="6" t="str">
        <f>IF($W693=BB$4,MAX(BB$1:BB692)+1,"")</f>
        <v/>
      </c>
      <c r="BC693" s="6" t="str">
        <f>IF($W693=BC$4,MAX(BC$1:BC692)+1,"")</f>
        <v/>
      </c>
      <c r="BD693" s="6" t="str">
        <f>IF($W693=BD$4,MAX(BD$1:BD692)+1,"")</f>
        <v/>
      </c>
      <c r="BE693" s="6" t="str">
        <f>IF($W693=BE$4,MAX(BE$1:BE692)+1,"")</f>
        <v/>
      </c>
      <c r="BF693" s="6" t="str">
        <f>IF($W693=BF$4,MAX(BF$1:BF692)+1,"")</f>
        <v/>
      </c>
      <c r="BG693" s="6" t="str">
        <f>IF($W693=BG$4,MAX(BG$1:BG692)+1,"")</f>
        <v/>
      </c>
      <c r="BH693" s="6" t="str">
        <f>IF($W693=BH$4,MAX(BH$1:BH692)+1,"")</f>
        <v/>
      </c>
      <c r="BI693" s="6" t="str">
        <f>IF($W693=BI$4,MAX(BI$1:BI692)+1,"")</f>
        <v/>
      </c>
      <c r="BJ693" s="6" t="str">
        <f>IF($W693=BJ$4,MAX(BJ$1:BJ692)+1,"")</f>
        <v/>
      </c>
      <c r="BK693" s="6" t="str">
        <f>IF($W693=BK$4,MAX(BK$1:BK692)+1,"")</f>
        <v/>
      </c>
      <c r="BL693" s="6" t="str">
        <f>IF($W693=BL$4,MAX(BL$1:BL692)+1,"")</f>
        <v/>
      </c>
      <c r="BM693" s="6" t="str">
        <f>IF($W693=BM$4,MAX(BM$1:BM692)+1,"")</f>
        <v/>
      </c>
      <c r="BN693" s="6" t="str">
        <f>IF($W693=BN$4,MAX(BN$1:BN692)+1,"")</f>
        <v/>
      </c>
      <c r="BO693" s="6" t="str">
        <f>IF($W693=BO$4,MAX(BO$1:BO692)+1,"")</f>
        <v/>
      </c>
      <c r="BP693" s="6" t="str">
        <f>IF($W693=BP$4,MAX(BP$1:BP692)+1,"")</f>
        <v/>
      </c>
      <c r="BQ693" s="6" t="str">
        <f>IF($W693=BQ$4,MAX(BQ$1:BQ692)+1,"")</f>
        <v/>
      </c>
      <c r="BR693" s="6" t="str">
        <f>IF($W693=BR$4,MAX(BR$1:BR692)+1,"")</f>
        <v/>
      </c>
      <c r="BS693" s="6" t="str">
        <f>IF($W693=BS$4,MAX(BS$1:BS692)+1,"")</f>
        <v/>
      </c>
      <c r="BT693" s="6" t="str">
        <f>IF($W693=BT$4,MAX(BT$1:BT692)+1,"")</f>
        <v/>
      </c>
      <c r="BU693" s="6" t="str">
        <f>IF($W693=BU$4,MAX(BU$1:BU692)+1,"")</f>
        <v/>
      </c>
      <c r="BV693" s="6" t="str">
        <f>IF($W693=BV$4,MAX(BV$1:BV692)+1,"")</f>
        <v/>
      </c>
      <c r="BW693" s="6" t="str">
        <f>IF($W693=BW$4,MAX(BW$1:BW692)+1,"")</f>
        <v/>
      </c>
      <c r="BX693" s="6" t="str">
        <f>IF($W693=BX$4,MAX(BX$1:BX692)+1,"")</f>
        <v/>
      </c>
      <c r="BY693" s="6" t="str">
        <f>IF($W693=BY$4,MAX(BY$1:BY692)+1,"")</f>
        <v/>
      </c>
      <c r="BZ693" s="6" t="str">
        <f>IF($W693=BZ$4,MAX(BZ$1:BZ692)+1,"")</f>
        <v/>
      </c>
      <c r="CA693" s="6" t="str">
        <f>IF($W693=CA$4,MAX(CA$1:CA692)+1,"")</f>
        <v/>
      </c>
      <c r="CB693" s="6" t="str">
        <f>IF($W693=CB$4,MAX(CB$1:CB692)+1,"")</f>
        <v/>
      </c>
      <c r="CC693" s="6" t="str">
        <f>IF($W693=CC$4,MAX(CC$1:CC692)+1,"")</f>
        <v/>
      </c>
      <c r="CD693" s="6" t="str">
        <f>IF($W693=CD$4,MAX(CD$1:CD692)+1,"")</f>
        <v/>
      </c>
      <c r="CE693" s="6" t="str">
        <f>IF($W693=CE$4,MAX(CE$1:CE692)+1,"")</f>
        <v/>
      </c>
      <c r="CF693" s="6" t="str">
        <f>IF($W693=CF$4,MAX(CF$1:CF692)+1,"")</f>
        <v/>
      </c>
      <c r="CG693" s="6" t="str">
        <f>IF($W693=CG$4,MAX(CG$1:CG692)+1,"")</f>
        <v/>
      </c>
      <c r="CH693" s="6" t="str">
        <f>IF($W693=CH$4,MAX(CH$1:CH692)+1,"")</f>
        <v/>
      </c>
      <c r="CI693" s="6" t="str">
        <f>IF($W693=CI$4,MAX(CI$1:CI692)+1,"")</f>
        <v/>
      </c>
      <c r="CJ693" s="6" t="str">
        <f>IF($W693=CJ$4,MAX(CJ$1:CJ692)+1,"")</f>
        <v/>
      </c>
      <c r="CK693" s="6" t="str">
        <f>IF($W693=CK$4,MAX(CK$1:CK692)+1,"")</f>
        <v/>
      </c>
      <c r="CL693" s="6" t="str">
        <f>IF($W693=CL$4,MAX(CL$1:CL692)+1,"")</f>
        <v/>
      </c>
      <c r="CM693" s="6" t="str">
        <f>IF($W693=CM$4,MAX(CM$1:CM692)+1,"")</f>
        <v/>
      </c>
      <c r="CN693" s="6" t="str">
        <f>IF($W693=CN$4,MAX(CN$1:CN692)+1,"")</f>
        <v/>
      </c>
      <c r="CO693" s="6" t="str">
        <f>IF($W693=CO$4,MAX(CO$1:CO692)+1,"")</f>
        <v/>
      </c>
      <c r="CP693" s="6">
        <f>IF($W693=CP$4,MAX(CP$1:CP692)+1,"")</f>
        <v>4</v>
      </c>
      <c r="CQ693" s="6" t="str">
        <f>IF($W693=CQ$4,MAX(CQ$1:CQ692)+1,"")</f>
        <v/>
      </c>
      <c r="CR693" s="6" t="str">
        <f>IF($W693=CR$4,MAX(CR$1:CR692)+1,"")</f>
        <v/>
      </c>
      <c r="CS693" s="6" t="str">
        <f>IF($W693=CS$4,MAX(CS$1:CS692)+1,"")</f>
        <v/>
      </c>
      <c r="CT693" s="5">
        <f t="shared" si="155"/>
        <v>4</v>
      </c>
      <c r="CU693" s="6" t="str">
        <f t="shared" si="156"/>
        <v>1709901690520</v>
      </c>
      <c r="CV693" s="5" t="str">
        <f t="shared" si="157"/>
        <v>นางสาว</v>
      </c>
      <c r="CW693" s="5" t="str" cm="1">
        <f t="array" ref="CW693">RIGHT(F693,MIN(LEN(SUBSTITUTE(F693,รายชื่อนักเรียนแยกห้อง!$AD$5:$AD$8,""))))</f>
        <v>กัลยรัตน์</v>
      </c>
      <c r="CX693" s="6" t="str">
        <f t="shared" si="158"/>
        <v/>
      </c>
      <c r="CY693" s="6">
        <f t="shared" si="159"/>
        <v>0</v>
      </c>
      <c r="CZ693" s="5" t="str">
        <f t="shared" si="160"/>
        <v>มัธยมศึกษาปีที่ 6/1-</v>
      </c>
      <c r="DA693" s="5" t="str">
        <f t="shared" si="161"/>
        <v>มัธยมศึกษาปีที่ 6/1-0</v>
      </c>
      <c r="DB693" s="5" t="s">
        <v>2937</v>
      </c>
      <c r="DC693" s="6" t="str">
        <f>IF(DB693="วิทย์-คณิต (เตรียมวิศวะ)",MAX($DC$1:DC692)+1,"")</f>
        <v/>
      </c>
      <c r="DD693" s="6" t="str">
        <f>IF(DB693="วิทย์-คณิต (วิทยาศาสตร์สุขภาพ)",MAX($DD$1:DD692)+1,"")</f>
        <v/>
      </c>
      <c r="DE693" s="6" t="str">
        <f>IF(DB693="ศิลป์การจัดการธุรกิจการค้าสมัยใหม่",MAX($DE$1:DE692)+1,"")</f>
        <v/>
      </c>
      <c r="DF693" s="6" t="str">
        <f>IF(DB693="ศิลป์ภาษาจีนเพื่อธุรกิจ 4.0",MAX($DF$1:DF692)+1,"")</f>
        <v/>
      </c>
      <c r="DG693" s="6" t="str">
        <f>IF(DB693="ศิลป์ภาษาอังกฤษเพื่อการสื่อสารธุรกิจ",MAX($DG$1:DG692)+1,"")</f>
        <v/>
      </c>
      <c r="DH693" s="6">
        <f>IF(DB693="นวัตกรรมการจัดการเกษตร",MAX($DH$1:DH692)+1,"")</f>
        <v>25</v>
      </c>
      <c r="DI693" s="5">
        <f t="shared" si="162"/>
        <v>25</v>
      </c>
      <c r="DJ693" s="5" t="str">
        <f t="shared" si="163"/>
        <v>มัธยมศึกษาปีที่ 6/1-16</v>
      </c>
      <c r="DK693" s="5" t="str">
        <f t="shared" si="164"/>
        <v>นวัตกรรมการจัดการเกษตร-25</v>
      </c>
      <c r="DL693" s="5" t="str">
        <f t="shared" si="165"/>
        <v>มัธยมศึกษาปีที่ 6</v>
      </c>
    </row>
    <row r="694" spans="1:116">
      <c r="A694" s="5" t="str">
        <f t="shared" si="166"/>
        <v>มัธยมศึกษาปีที่ 6/1-17</v>
      </c>
      <c r="B694" s="5" t="str">
        <f t="shared" si="152"/>
        <v>ช68607-5</v>
      </c>
      <c r="C694" s="5" t="str">
        <f t="shared" si="153"/>
        <v>นวัตกรรมการจัดการเกษตร-26</v>
      </c>
      <c r="D694" s="8">
        <v>17</v>
      </c>
      <c r="E694" s="9" t="s">
        <v>58</v>
      </c>
      <c r="F694" s="3" t="s">
        <v>122</v>
      </c>
      <c r="G694" s="3" t="s">
        <v>7</v>
      </c>
      <c r="H694" s="11">
        <v>1</v>
      </c>
      <c r="I694" s="11">
        <v>7</v>
      </c>
      <c r="J694" s="11">
        <v>0</v>
      </c>
      <c r="K694" s="11">
        <v>9</v>
      </c>
      <c r="L694" s="11">
        <v>9</v>
      </c>
      <c r="M694" s="11">
        <v>0</v>
      </c>
      <c r="N694" s="11">
        <v>1</v>
      </c>
      <c r="O694" s="11">
        <v>6</v>
      </c>
      <c r="P694" s="11">
        <v>9</v>
      </c>
      <c r="Q694" s="11">
        <v>0</v>
      </c>
      <c r="R694" s="11">
        <v>5</v>
      </c>
      <c r="S694" s="11">
        <v>3</v>
      </c>
      <c r="T694" s="11">
        <v>8</v>
      </c>
      <c r="U694" s="11" t="s">
        <v>425</v>
      </c>
      <c r="W694" s="6" t="str">
        <f>IF(X694="","",IF(X694=รายชื่อชมรม!$B$53,รายชื่อชมรม!$A$53,IF(X694=รายชื่อชมรม!$B$54,รายชื่อชมรม!$A$54,IF(X694=รายชื่อชมรม!$B$55,รายชื่อชมรม!$A$55,IF(X694=รายชื่อชมรม!$B$56,รายชื่อชมรม!$A$56,IF(X694=รายชื่อชมรม!$B$57,รายชื่อชมรม!$A$57,IF(X694=รายชื่อชมรม!$B$58,รายชื่อชมรม!$A$58,IF(X694=รายชื่อชมรม!$B$59,รายชื่อชมรม!$A$59,IF(X694=รายชื่อชมรม!$B$60,รายชื่อชมรม!$A$60,IF(X694=รายชื่อชมรม!$B$61,รายชื่อชมรม!$A$61,IF(X694=รายชื่อชมรม!$B$62,รายชื่อชมรม!$A$62,"-")))))))))))</f>
        <v>ช68607</v>
      </c>
      <c r="X694" s="6" t="s">
        <v>1543</v>
      </c>
      <c r="Y694" s="6" t="str">
        <f>IF(W694=0,"",IF(W694="-","",IF(W694="","",VLOOKUP(W694,รายชื่อชมรม!$A$3:$F$83,3,FALSE))))</f>
        <v>สิบเอกชัยวัฒน์  เรืองไกรศิลป์</v>
      </c>
      <c r="Z694" s="6" t="str">
        <f>IF(Y694=$Z$4,MAX(Z$1:$Z693)+1,"")</f>
        <v/>
      </c>
      <c r="AA694" s="6" t="str">
        <f>IF($Y694=AA$4,MAX(AA$1:AA693)+1,"")</f>
        <v/>
      </c>
      <c r="AB694" s="6" t="str">
        <f>IF($Y694=AB$4,MAX(AB$1:AB693)+1,"")</f>
        <v/>
      </c>
      <c r="AC694" s="6" t="str">
        <f>IF($Y694=AC$4,MAX(AC$1:AC693)+1,"")</f>
        <v/>
      </c>
      <c r="AD694" s="6" t="str">
        <f>IF($Y694=AD$4,MAX(AD$1:AD693)+1,"")</f>
        <v/>
      </c>
      <c r="AE694" s="6" t="str">
        <f>IF($Y694=AE$4,MAX(AE$1:AE693)+1,"")</f>
        <v/>
      </c>
      <c r="AF694" s="6" t="str">
        <f>IF($Y694=AF$4,MAX(AF$1:AF693)+1,"")</f>
        <v/>
      </c>
      <c r="AG694" s="6" t="str">
        <f>IF($Y694=AG$4,MAX(AG$1:AG693)+1,"")</f>
        <v/>
      </c>
      <c r="AH694" s="6" t="str">
        <f>IF($Y694=AH$4,MAX(AH$1:AH693)+1,"")</f>
        <v/>
      </c>
      <c r="AI694" s="5">
        <f t="shared" si="154"/>
        <v>0</v>
      </c>
      <c r="AK694" s="6" t="str">
        <f>IF($W694=AK$4,MAX(AK$1:AK693)+1,"")</f>
        <v/>
      </c>
      <c r="AL694" s="6" t="str">
        <f>IF($W694=AL$4,MAX(AL$1:AL693)+1,"")</f>
        <v/>
      </c>
      <c r="AM694" s="6" t="str">
        <f>IF($W694=AM$4,MAX(AM$1:AM693)+1,"")</f>
        <v/>
      </c>
      <c r="AN694" s="6" t="str">
        <f>IF($W694=AN$4,MAX(AN$1:AN693)+1,"")</f>
        <v/>
      </c>
      <c r="AO694" s="6" t="str">
        <f>IF($W694=AO$4,MAX(AO$1:AO693)+1,"")</f>
        <v/>
      </c>
      <c r="AP694" s="6" t="str">
        <f>IF($W694=AP$4,MAX(AP$1:AP693)+1,"")</f>
        <v/>
      </c>
      <c r="AQ694" s="6" t="str">
        <f>IF($W694=AQ$4,MAX(AQ$1:AQ693)+1,"")</f>
        <v/>
      </c>
      <c r="AR694" s="6" t="str">
        <f>IF($W694=AR$4,MAX(AR$1:AR693)+1,"")</f>
        <v/>
      </c>
      <c r="AS694" s="6" t="str">
        <f>IF($W694=AS$4,MAX(AS$1:AS693)+1,"")</f>
        <v/>
      </c>
      <c r="AT694" s="6" t="str">
        <f>IF($W694=AT$4,MAX(AT$1:AT693)+1,"")</f>
        <v/>
      </c>
      <c r="AU694" s="6" t="str">
        <f>IF($W694=AU$4,MAX(AU$1:AU693)+1,"")</f>
        <v/>
      </c>
      <c r="AV694" s="6" t="str">
        <f>IF($W694=AV$4,MAX(AV$1:AV693)+1,"")</f>
        <v/>
      </c>
      <c r="AW694" s="6" t="str">
        <f>IF($W694=AW$4,MAX(AW$1:AW693)+1,"")</f>
        <v/>
      </c>
      <c r="AX694" s="6" t="str">
        <f>IF($W694=AX$4,MAX(AX$1:AX693)+1,"")</f>
        <v/>
      </c>
      <c r="AY694" s="6" t="str">
        <f>IF($W694=AY$4,MAX(AY$1:AY693)+1,"")</f>
        <v/>
      </c>
      <c r="AZ694" s="6" t="str">
        <f>IF($W694=AZ$4,MAX(AZ$1:AZ693)+1,"")</f>
        <v/>
      </c>
      <c r="BA694" s="6" t="str">
        <f>IF($W694=BA$4,MAX(BA$1:BA693)+1,"")</f>
        <v/>
      </c>
      <c r="BB694" s="6" t="str">
        <f>IF($W694=BB$4,MAX(BB$1:BB693)+1,"")</f>
        <v/>
      </c>
      <c r="BC694" s="6" t="str">
        <f>IF($W694=BC$4,MAX(BC$1:BC693)+1,"")</f>
        <v/>
      </c>
      <c r="BD694" s="6" t="str">
        <f>IF($W694=BD$4,MAX(BD$1:BD693)+1,"")</f>
        <v/>
      </c>
      <c r="BE694" s="6" t="str">
        <f>IF($W694=BE$4,MAX(BE$1:BE693)+1,"")</f>
        <v/>
      </c>
      <c r="BF694" s="6" t="str">
        <f>IF($W694=BF$4,MAX(BF$1:BF693)+1,"")</f>
        <v/>
      </c>
      <c r="BG694" s="6" t="str">
        <f>IF($W694=BG$4,MAX(BG$1:BG693)+1,"")</f>
        <v/>
      </c>
      <c r="BH694" s="6" t="str">
        <f>IF($W694=BH$4,MAX(BH$1:BH693)+1,"")</f>
        <v/>
      </c>
      <c r="BI694" s="6" t="str">
        <f>IF($W694=BI$4,MAX(BI$1:BI693)+1,"")</f>
        <v/>
      </c>
      <c r="BJ694" s="6" t="str">
        <f>IF($W694=BJ$4,MAX(BJ$1:BJ693)+1,"")</f>
        <v/>
      </c>
      <c r="BK694" s="6" t="str">
        <f>IF($W694=BK$4,MAX(BK$1:BK693)+1,"")</f>
        <v/>
      </c>
      <c r="BL694" s="6" t="str">
        <f>IF($W694=BL$4,MAX(BL$1:BL693)+1,"")</f>
        <v/>
      </c>
      <c r="BM694" s="6" t="str">
        <f>IF($W694=BM$4,MAX(BM$1:BM693)+1,"")</f>
        <v/>
      </c>
      <c r="BN694" s="6" t="str">
        <f>IF($W694=BN$4,MAX(BN$1:BN693)+1,"")</f>
        <v/>
      </c>
      <c r="BO694" s="6" t="str">
        <f>IF($W694=BO$4,MAX(BO$1:BO693)+1,"")</f>
        <v/>
      </c>
      <c r="BP694" s="6" t="str">
        <f>IF($W694=BP$4,MAX(BP$1:BP693)+1,"")</f>
        <v/>
      </c>
      <c r="BQ694" s="6" t="str">
        <f>IF($W694=BQ$4,MAX(BQ$1:BQ693)+1,"")</f>
        <v/>
      </c>
      <c r="BR694" s="6" t="str">
        <f>IF($W694=BR$4,MAX(BR$1:BR693)+1,"")</f>
        <v/>
      </c>
      <c r="BS694" s="6" t="str">
        <f>IF($W694=BS$4,MAX(BS$1:BS693)+1,"")</f>
        <v/>
      </c>
      <c r="BT694" s="6" t="str">
        <f>IF($W694=BT$4,MAX(BT$1:BT693)+1,"")</f>
        <v/>
      </c>
      <c r="BU694" s="6" t="str">
        <f>IF($W694=BU$4,MAX(BU$1:BU693)+1,"")</f>
        <v/>
      </c>
      <c r="BV694" s="6" t="str">
        <f>IF($W694=BV$4,MAX(BV$1:BV693)+1,"")</f>
        <v/>
      </c>
      <c r="BW694" s="6" t="str">
        <f>IF($W694=BW$4,MAX(BW$1:BW693)+1,"")</f>
        <v/>
      </c>
      <c r="BX694" s="6" t="str">
        <f>IF($W694=BX$4,MAX(BX$1:BX693)+1,"")</f>
        <v/>
      </c>
      <c r="BY694" s="6" t="str">
        <f>IF($W694=BY$4,MAX(BY$1:BY693)+1,"")</f>
        <v/>
      </c>
      <c r="BZ694" s="6" t="str">
        <f>IF($W694=BZ$4,MAX(BZ$1:BZ693)+1,"")</f>
        <v/>
      </c>
      <c r="CA694" s="6" t="str">
        <f>IF($W694=CA$4,MAX(CA$1:CA693)+1,"")</f>
        <v/>
      </c>
      <c r="CB694" s="6" t="str">
        <f>IF($W694=CB$4,MAX(CB$1:CB693)+1,"")</f>
        <v/>
      </c>
      <c r="CC694" s="6" t="str">
        <f>IF($W694=CC$4,MAX(CC$1:CC693)+1,"")</f>
        <v/>
      </c>
      <c r="CD694" s="6" t="str">
        <f>IF($W694=CD$4,MAX(CD$1:CD693)+1,"")</f>
        <v/>
      </c>
      <c r="CE694" s="6" t="str">
        <f>IF($W694=CE$4,MAX(CE$1:CE693)+1,"")</f>
        <v/>
      </c>
      <c r="CF694" s="6" t="str">
        <f>IF($W694=CF$4,MAX(CF$1:CF693)+1,"")</f>
        <v/>
      </c>
      <c r="CG694" s="6" t="str">
        <f>IF($W694=CG$4,MAX(CG$1:CG693)+1,"")</f>
        <v/>
      </c>
      <c r="CH694" s="6" t="str">
        <f>IF($W694=CH$4,MAX(CH$1:CH693)+1,"")</f>
        <v/>
      </c>
      <c r="CI694" s="6" t="str">
        <f>IF($W694=CI$4,MAX(CI$1:CI693)+1,"")</f>
        <v/>
      </c>
      <c r="CJ694" s="6" t="str">
        <f>IF($W694=CJ$4,MAX(CJ$1:CJ693)+1,"")</f>
        <v/>
      </c>
      <c r="CK694" s="6" t="str">
        <f>IF($W694=CK$4,MAX(CK$1:CK693)+1,"")</f>
        <v/>
      </c>
      <c r="CL694" s="6" t="str">
        <f>IF($W694=CL$4,MAX(CL$1:CL693)+1,"")</f>
        <v/>
      </c>
      <c r="CM694" s="6" t="str">
        <f>IF($W694=CM$4,MAX(CM$1:CM693)+1,"")</f>
        <v/>
      </c>
      <c r="CN694" s="6" t="str">
        <f>IF($W694=CN$4,MAX(CN$1:CN693)+1,"")</f>
        <v/>
      </c>
      <c r="CO694" s="6" t="str">
        <f>IF($W694=CO$4,MAX(CO$1:CO693)+1,"")</f>
        <v/>
      </c>
      <c r="CP694" s="6">
        <f>IF($W694=CP$4,MAX(CP$1:CP693)+1,"")</f>
        <v>5</v>
      </c>
      <c r="CQ694" s="6" t="str">
        <f>IF($W694=CQ$4,MAX(CQ$1:CQ693)+1,"")</f>
        <v/>
      </c>
      <c r="CR694" s="6" t="str">
        <f>IF($W694=CR$4,MAX(CR$1:CR693)+1,"")</f>
        <v/>
      </c>
      <c r="CS694" s="6" t="str">
        <f>IF($W694=CS$4,MAX(CS$1:CS693)+1,"")</f>
        <v/>
      </c>
      <c r="CT694" s="5">
        <f t="shared" si="155"/>
        <v>5</v>
      </c>
      <c r="CU694" s="6" t="str">
        <f t="shared" si="156"/>
        <v>1709901690538</v>
      </c>
      <c r="CV694" s="5" t="str">
        <f t="shared" si="157"/>
        <v>นางสาว</v>
      </c>
      <c r="CW694" s="5" t="str" cm="1">
        <f t="array" ref="CW694">RIGHT(F694,MIN(LEN(SUBSTITUTE(F694,รายชื่อนักเรียนแยกห้อง!$AD$5:$AD$8,""))))</f>
        <v>กมลลักษณ์</v>
      </c>
      <c r="CX694" s="6" t="str">
        <f t="shared" si="158"/>
        <v/>
      </c>
      <c r="CY694" s="6">
        <f t="shared" si="159"/>
        <v>0</v>
      </c>
      <c r="CZ694" s="5" t="str">
        <f t="shared" si="160"/>
        <v>มัธยมศึกษาปีที่ 6/1-</v>
      </c>
      <c r="DA694" s="5" t="str">
        <f t="shared" si="161"/>
        <v>มัธยมศึกษาปีที่ 6/1-0</v>
      </c>
      <c r="DB694" s="5" t="s">
        <v>2937</v>
      </c>
      <c r="DC694" s="6" t="str">
        <f>IF(DB694="วิทย์-คณิต (เตรียมวิศวะ)",MAX($DC$1:DC693)+1,"")</f>
        <v/>
      </c>
      <c r="DD694" s="6" t="str">
        <f>IF(DB694="วิทย์-คณิต (วิทยาศาสตร์สุขภาพ)",MAX($DD$1:DD693)+1,"")</f>
        <v/>
      </c>
      <c r="DE694" s="6" t="str">
        <f>IF(DB694="ศิลป์การจัดการธุรกิจการค้าสมัยใหม่",MAX($DE$1:DE693)+1,"")</f>
        <v/>
      </c>
      <c r="DF694" s="6" t="str">
        <f>IF(DB694="ศิลป์ภาษาจีนเพื่อธุรกิจ 4.0",MAX($DF$1:DF693)+1,"")</f>
        <v/>
      </c>
      <c r="DG694" s="6" t="str">
        <f>IF(DB694="ศิลป์ภาษาอังกฤษเพื่อการสื่อสารธุรกิจ",MAX($DG$1:DG693)+1,"")</f>
        <v/>
      </c>
      <c r="DH694" s="6">
        <f>IF(DB694="นวัตกรรมการจัดการเกษตร",MAX($DH$1:DH693)+1,"")</f>
        <v>26</v>
      </c>
      <c r="DI694" s="5">
        <f t="shared" si="162"/>
        <v>26</v>
      </c>
      <c r="DJ694" s="5" t="str">
        <f t="shared" si="163"/>
        <v>มัธยมศึกษาปีที่ 6/1-17</v>
      </c>
      <c r="DK694" s="5" t="str">
        <f t="shared" si="164"/>
        <v>นวัตกรรมการจัดการเกษตร-26</v>
      </c>
      <c r="DL694" s="5" t="str">
        <f t="shared" si="165"/>
        <v>มัธยมศึกษาปีที่ 6</v>
      </c>
    </row>
    <row r="695" spans="1:116">
      <c r="A695" s="5" t="str">
        <f t="shared" si="166"/>
        <v>มัธยมศึกษาปีที่ 6/1-18</v>
      </c>
      <c r="B695" s="5" t="str">
        <f t="shared" si="152"/>
        <v>ช68607-6</v>
      </c>
      <c r="C695" s="5" t="str">
        <f t="shared" si="153"/>
        <v>นวัตกรรมการจัดการเกษตร-27</v>
      </c>
      <c r="D695" s="8">
        <v>18</v>
      </c>
      <c r="E695" s="9" t="s">
        <v>79</v>
      </c>
      <c r="F695" s="3" t="s">
        <v>123</v>
      </c>
      <c r="G695" s="3" t="s">
        <v>124</v>
      </c>
      <c r="H695" s="11">
        <v>1</v>
      </c>
      <c r="I695" s="11">
        <v>7</v>
      </c>
      <c r="J695" s="11">
        <v>0</v>
      </c>
      <c r="K695" s="11">
        <v>9</v>
      </c>
      <c r="L695" s="11">
        <v>9</v>
      </c>
      <c r="M695" s="11">
        <v>0</v>
      </c>
      <c r="N695" s="11">
        <v>1</v>
      </c>
      <c r="O695" s="11">
        <v>7</v>
      </c>
      <c r="P695" s="11">
        <v>1</v>
      </c>
      <c r="Q695" s="11">
        <v>4</v>
      </c>
      <c r="R695" s="11">
        <v>7</v>
      </c>
      <c r="S695" s="11">
        <v>6</v>
      </c>
      <c r="T695" s="11">
        <v>3</v>
      </c>
      <c r="U695" s="11" t="s">
        <v>425</v>
      </c>
      <c r="W695" s="6" t="str">
        <f>IF(X695="","",IF(X695=รายชื่อชมรม!$B$53,รายชื่อชมรม!$A$53,IF(X695=รายชื่อชมรม!$B$54,รายชื่อชมรม!$A$54,IF(X695=รายชื่อชมรม!$B$55,รายชื่อชมรม!$A$55,IF(X695=รายชื่อชมรม!$B$56,รายชื่อชมรม!$A$56,IF(X695=รายชื่อชมรม!$B$57,รายชื่อชมรม!$A$57,IF(X695=รายชื่อชมรม!$B$58,รายชื่อชมรม!$A$58,IF(X695=รายชื่อชมรม!$B$59,รายชื่อชมรม!$A$59,IF(X695=รายชื่อชมรม!$B$60,รายชื่อชมรม!$A$60,IF(X695=รายชื่อชมรม!$B$61,รายชื่อชมรม!$A$61,IF(X695=รายชื่อชมรม!$B$62,รายชื่อชมรม!$A$62,"-")))))))))))</f>
        <v>ช68607</v>
      </c>
      <c r="X695" s="6" t="s">
        <v>1543</v>
      </c>
      <c r="Y695" s="6" t="str">
        <f>IF(W695=0,"",IF(W695="-","",IF(W695="","",VLOOKUP(W695,รายชื่อชมรม!$A$3:$F$83,3,FALSE))))</f>
        <v>สิบเอกชัยวัฒน์  เรืองไกรศิลป์</v>
      </c>
      <c r="Z695" s="6" t="str">
        <f>IF(Y695=$Z$4,MAX(Z$1:$Z694)+1,"")</f>
        <v/>
      </c>
      <c r="AA695" s="6" t="str">
        <f>IF($Y695=AA$4,MAX(AA$1:AA694)+1,"")</f>
        <v/>
      </c>
      <c r="AB695" s="6" t="str">
        <f>IF($Y695=AB$4,MAX(AB$1:AB694)+1,"")</f>
        <v/>
      </c>
      <c r="AC695" s="6" t="str">
        <f>IF($Y695=AC$4,MAX(AC$1:AC694)+1,"")</f>
        <v/>
      </c>
      <c r="AD695" s="6" t="str">
        <f>IF($Y695=AD$4,MAX(AD$1:AD694)+1,"")</f>
        <v/>
      </c>
      <c r="AE695" s="6" t="str">
        <f>IF($Y695=AE$4,MAX(AE$1:AE694)+1,"")</f>
        <v/>
      </c>
      <c r="AF695" s="6" t="str">
        <f>IF($Y695=AF$4,MAX(AF$1:AF694)+1,"")</f>
        <v/>
      </c>
      <c r="AG695" s="6" t="str">
        <f>IF($Y695=AG$4,MAX(AG$1:AG694)+1,"")</f>
        <v/>
      </c>
      <c r="AH695" s="6" t="str">
        <f>IF($Y695=AH$4,MAX(AH$1:AH694)+1,"")</f>
        <v/>
      </c>
      <c r="AI695" s="5">
        <f t="shared" si="154"/>
        <v>0</v>
      </c>
      <c r="AK695" s="6" t="str">
        <f>IF($W695=AK$4,MAX(AK$1:AK694)+1,"")</f>
        <v/>
      </c>
      <c r="AL695" s="6" t="str">
        <f>IF($W695=AL$4,MAX(AL$1:AL694)+1,"")</f>
        <v/>
      </c>
      <c r="AM695" s="6" t="str">
        <f>IF($W695=AM$4,MAX(AM$1:AM694)+1,"")</f>
        <v/>
      </c>
      <c r="AN695" s="6" t="str">
        <f>IF($W695=AN$4,MAX(AN$1:AN694)+1,"")</f>
        <v/>
      </c>
      <c r="AO695" s="6" t="str">
        <f>IF($W695=AO$4,MAX(AO$1:AO694)+1,"")</f>
        <v/>
      </c>
      <c r="AP695" s="6" t="str">
        <f>IF($W695=AP$4,MAX(AP$1:AP694)+1,"")</f>
        <v/>
      </c>
      <c r="AQ695" s="6" t="str">
        <f>IF($W695=AQ$4,MAX(AQ$1:AQ694)+1,"")</f>
        <v/>
      </c>
      <c r="AR695" s="6" t="str">
        <f>IF($W695=AR$4,MAX(AR$1:AR694)+1,"")</f>
        <v/>
      </c>
      <c r="AS695" s="6" t="str">
        <f>IF($W695=AS$4,MAX(AS$1:AS694)+1,"")</f>
        <v/>
      </c>
      <c r="AT695" s="6" t="str">
        <f>IF($W695=AT$4,MAX(AT$1:AT694)+1,"")</f>
        <v/>
      </c>
      <c r="AU695" s="6" t="str">
        <f>IF($W695=AU$4,MAX(AU$1:AU694)+1,"")</f>
        <v/>
      </c>
      <c r="AV695" s="6" t="str">
        <f>IF($W695=AV$4,MAX(AV$1:AV694)+1,"")</f>
        <v/>
      </c>
      <c r="AW695" s="6" t="str">
        <f>IF($W695=AW$4,MAX(AW$1:AW694)+1,"")</f>
        <v/>
      </c>
      <c r="AX695" s="6" t="str">
        <f>IF($W695=AX$4,MAX(AX$1:AX694)+1,"")</f>
        <v/>
      </c>
      <c r="AY695" s="6" t="str">
        <f>IF($W695=AY$4,MAX(AY$1:AY694)+1,"")</f>
        <v/>
      </c>
      <c r="AZ695" s="6" t="str">
        <f>IF($W695=AZ$4,MAX(AZ$1:AZ694)+1,"")</f>
        <v/>
      </c>
      <c r="BA695" s="6" t="str">
        <f>IF($W695=BA$4,MAX(BA$1:BA694)+1,"")</f>
        <v/>
      </c>
      <c r="BB695" s="6" t="str">
        <f>IF($W695=BB$4,MAX(BB$1:BB694)+1,"")</f>
        <v/>
      </c>
      <c r="BC695" s="6" t="str">
        <f>IF($W695=BC$4,MAX(BC$1:BC694)+1,"")</f>
        <v/>
      </c>
      <c r="BD695" s="6" t="str">
        <f>IF($W695=BD$4,MAX(BD$1:BD694)+1,"")</f>
        <v/>
      </c>
      <c r="BE695" s="6" t="str">
        <f>IF($W695=BE$4,MAX(BE$1:BE694)+1,"")</f>
        <v/>
      </c>
      <c r="BF695" s="6" t="str">
        <f>IF($W695=BF$4,MAX(BF$1:BF694)+1,"")</f>
        <v/>
      </c>
      <c r="BG695" s="6" t="str">
        <f>IF($W695=BG$4,MAX(BG$1:BG694)+1,"")</f>
        <v/>
      </c>
      <c r="BH695" s="6" t="str">
        <f>IF($W695=BH$4,MAX(BH$1:BH694)+1,"")</f>
        <v/>
      </c>
      <c r="BI695" s="6" t="str">
        <f>IF($W695=BI$4,MAX(BI$1:BI694)+1,"")</f>
        <v/>
      </c>
      <c r="BJ695" s="6" t="str">
        <f>IF($W695=BJ$4,MAX(BJ$1:BJ694)+1,"")</f>
        <v/>
      </c>
      <c r="BK695" s="6" t="str">
        <f>IF($W695=BK$4,MAX(BK$1:BK694)+1,"")</f>
        <v/>
      </c>
      <c r="BL695" s="6" t="str">
        <f>IF($W695=BL$4,MAX(BL$1:BL694)+1,"")</f>
        <v/>
      </c>
      <c r="BM695" s="6" t="str">
        <f>IF($W695=BM$4,MAX(BM$1:BM694)+1,"")</f>
        <v/>
      </c>
      <c r="BN695" s="6" t="str">
        <f>IF($W695=BN$4,MAX(BN$1:BN694)+1,"")</f>
        <v/>
      </c>
      <c r="BO695" s="6" t="str">
        <f>IF($W695=BO$4,MAX(BO$1:BO694)+1,"")</f>
        <v/>
      </c>
      <c r="BP695" s="6" t="str">
        <f>IF($W695=BP$4,MAX(BP$1:BP694)+1,"")</f>
        <v/>
      </c>
      <c r="BQ695" s="6" t="str">
        <f>IF($W695=BQ$4,MAX(BQ$1:BQ694)+1,"")</f>
        <v/>
      </c>
      <c r="BR695" s="6" t="str">
        <f>IF($W695=BR$4,MAX(BR$1:BR694)+1,"")</f>
        <v/>
      </c>
      <c r="BS695" s="6" t="str">
        <f>IF($W695=BS$4,MAX(BS$1:BS694)+1,"")</f>
        <v/>
      </c>
      <c r="BT695" s="6" t="str">
        <f>IF($W695=BT$4,MAX(BT$1:BT694)+1,"")</f>
        <v/>
      </c>
      <c r="BU695" s="6" t="str">
        <f>IF($W695=BU$4,MAX(BU$1:BU694)+1,"")</f>
        <v/>
      </c>
      <c r="BV695" s="6" t="str">
        <f>IF($W695=BV$4,MAX(BV$1:BV694)+1,"")</f>
        <v/>
      </c>
      <c r="BW695" s="6" t="str">
        <f>IF($W695=BW$4,MAX(BW$1:BW694)+1,"")</f>
        <v/>
      </c>
      <c r="BX695" s="6" t="str">
        <f>IF($W695=BX$4,MAX(BX$1:BX694)+1,"")</f>
        <v/>
      </c>
      <c r="BY695" s="6" t="str">
        <f>IF($W695=BY$4,MAX(BY$1:BY694)+1,"")</f>
        <v/>
      </c>
      <c r="BZ695" s="6" t="str">
        <f>IF($W695=BZ$4,MAX(BZ$1:BZ694)+1,"")</f>
        <v/>
      </c>
      <c r="CA695" s="6" t="str">
        <f>IF($W695=CA$4,MAX(CA$1:CA694)+1,"")</f>
        <v/>
      </c>
      <c r="CB695" s="6" t="str">
        <f>IF($W695=CB$4,MAX(CB$1:CB694)+1,"")</f>
        <v/>
      </c>
      <c r="CC695" s="6" t="str">
        <f>IF($W695=CC$4,MAX(CC$1:CC694)+1,"")</f>
        <v/>
      </c>
      <c r="CD695" s="6" t="str">
        <f>IF($W695=CD$4,MAX(CD$1:CD694)+1,"")</f>
        <v/>
      </c>
      <c r="CE695" s="6" t="str">
        <f>IF($W695=CE$4,MAX(CE$1:CE694)+1,"")</f>
        <v/>
      </c>
      <c r="CF695" s="6" t="str">
        <f>IF($W695=CF$4,MAX(CF$1:CF694)+1,"")</f>
        <v/>
      </c>
      <c r="CG695" s="6" t="str">
        <f>IF($W695=CG$4,MAX(CG$1:CG694)+1,"")</f>
        <v/>
      </c>
      <c r="CH695" s="6" t="str">
        <f>IF($W695=CH$4,MAX(CH$1:CH694)+1,"")</f>
        <v/>
      </c>
      <c r="CI695" s="6" t="str">
        <f>IF($W695=CI$4,MAX(CI$1:CI694)+1,"")</f>
        <v/>
      </c>
      <c r="CJ695" s="6" t="str">
        <f>IF($W695=CJ$4,MAX(CJ$1:CJ694)+1,"")</f>
        <v/>
      </c>
      <c r="CK695" s="6" t="str">
        <f>IF($W695=CK$4,MAX(CK$1:CK694)+1,"")</f>
        <v/>
      </c>
      <c r="CL695" s="6" t="str">
        <f>IF($W695=CL$4,MAX(CL$1:CL694)+1,"")</f>
        <v/>
      </c>
      <c r="CM695" s="6" t="str">
        <f>IF($W695=CM$4,MAX(CM$1:CM694)+1,"")</f>
        <v/>
      </c>
      <c r="CN695" s="6" t="str">
        <f>IF($W695=CN$4,MAX(CN$1:CN694)+1,"")</f>
        <v/>
      </c>
      <c r="CO695" s="6" t="str">
        <f>IF($W695=CO$4,MAX(CO$1:CO694)+1,"")</f>
        <v/>
      </c>
      <c r="CP695" s="6">
        <f>IF($W695=CP$4,MAX(CP$1:CP694)+1,"")</f>
        <v>6</v>
      </c>
      <c r="CQ695" s="6" t="str">
        <f>IF($W695=CQ$4,MAX(CQ$1:CQ694)+1,"")</f>
        <v/>
      </c>
      <c r="CR695" s="6" t="str">
        <f>IF($W695=CR$4,MAX(CR$1:CR694)+1,"")</f>
        <v/>
      </c>
      <c r="CS695" s="6" t="str">
        <f>IF($W695=CS$4,MAX(CS$1:CS694)+1,"")</f>
        <v/>
      </c>
      <c r="CT695" s="5">
        <f t="shared" si="155"/>
        <v>6</v>
      </c>
      <c r="CU695" s="6" t="str">
        <f t="shared" si="156"/>
        <v>1709901714763</v>
      </c>
      <c r="CV695" s="5" t="str">
        <f t="shared" si="157"/>
        <v>นางสาว</v>
      </c>
      <c r="CW695" s="5" t="str" cm="1">
        <f t="array" ref="CW695">RIGHT(F695,MIN(LEN(SUBSTITUTE(F695,รายชื่อนักเรียนแยกห้อง!$AD$5:$AD$8,""))))</f>
        <v>กุสุมา</v>
      </c>
      <c r="CX695" s="6" t="str">
        <f t="shared" si="158"/>
        <v/>
      </c>
      <c r="CY695" s="6">
        <f t="shared" si="159"/>
        <v>0</v>
      </c>
      <c r="CZ695" s="5" t="str">
        <f t="shared" si="160"/>
        <v>มัธยมศึกษาปีที่ 6/1-</v>
      </c>
      <c r="DA695" s="5" t="str">
        <f t="shared" si="161"/>
        <v>มัธยมศึกษาปีที่ 6/1-0</v>
      </c>
      <c r="DB695" s="5" t="s">
        <v>2937</v>
      </c>
      <c r="DC695" s="6" t="str">
        <f>IF(DB695="วิทย์-คณิต (เตรียมวิศวะ)",MAX($DC$1:DC694)+1,"")</f>
        <v/>
      </c>
      <c r="DD695" s="6" t="str">
        <f>IF(DB695="วิทย์-คณิต (วิทยาศาสตร์สุขภาพ)",MAX($DD$1:DD694)+1,"")</f>
        <v/>
      </c>
      <c r="DE695" s="6" t="str">
        <f>IF(DB695="ศิลป์การจัดการธุรกิจการค้าสมัยใหม่",MAX($DE$1:DE694)+1,"")</f>
        <v/>
      </c>
      <c r="DF695" s="6" t="str">
        <f>IF(DB695="ศิลป์ภาษาจีนเพื่อธุรกิจ 4.0",MAX($DF$1:DF694)+1,"")</f>
        <v/>
      </c>
      <c r="DG695" s="6" t="str">
        <f>IF(DB695="ศิลป์ภาษาอังกฤษเพื่อการสื่อสารธุรกิจ",MAX($DG$1:DG694)+1,"")</f>
        <v/>
      </c>
      <c r="DH695" s="6">
        <f>IF(DB695="นวัตกรรมการจัดการเกษตร",MAX($DH$1:DH694)+1,"")</f>
        <v>27</v>
      </c>
      <c r="DI695" s="5">
        <f t="shared" si="162"/>
        <v>27</v>
      </c>
      <c r="DJ695" s="5" t="str">
        <f t="shared" si="163"/>
        <v>มัธยมศึกษาปีที่ 6/1-18</v>
      </c>
      <c r="DK695" s="5" t="str">
        <f t="shared" si="164"/>
        <v>นวัตกรรมการจัดการเกษตร-27</v>
      </c>
      <c r="DL695" s="5" t="str">
        <f t="shared" si="165"/>
        <v>มัธยมศึกษาปีที่ 6</v>
      </c>
    </row>
    <row r="696" spans="1:116">
      <c r="A696" s="5" t="str">
        <f t="shared" si="166"/>
        <v>มัธยมศึกษาปีที่ 6/1-19</v>
      </c>
      <c r="B696" s="5" t="str">
        <f t="shared" si="152"/>
        <v>ช68603-3</v>
      </c>
      <c r="C696" s="5" t="str">
        <f t="shared" si="153"/>
        <v>วิทย์-คณิต (วิทยาศาสตร์สุขภาพ)-47</v>
      </c>
      <c r="D696" s="8">
        <v>19</v>
      </c>
      <c r="E696" s="9" t="s">
        <v>125</v>
      </c>
      <c r="F696" s="3" t="s">
        <v>126</v>
      </c>
      <c r="G696" s="3" t="s">
        <v>1433</v>
      </c>
      <c r="H696" s="11">
        <v>1</v>
      </c>
      <c r="I696" s="11">
        <v>7</v>
      </c>
      <c r="J696" s="11">
        <v>5</v>
      </c>
      <c r="K696" s="11">
        <v>0</v>
      </c>
      <c r="L696" s="11">
        <v>3</v>
      </c>
      <c r="M696" s="11">
        <v>0</v>
      </c>
      <c r="N696" s="11">
        <v>0</v>
      </c>
      <c r="O696" s="11">
        <v>1</v>
      </c>
      <c r="P696" s="11">
        <v>0</v>
      </c>
      <c r="Q696" s="11">
        <v>1</v>
      </c>
      <c r="R696" s="11">
        <v>6</v>
      </c>
      <c r="S696" s="11">
        <v>8</v>
      </c>
      <c r="T696" s="11">
        <v>8</v>
      </c>
      <c r="U696" s="11" t="s">
        <v>425</v>
      </c>
      <c r="W696" s="6" t="str">
        <f>IF(X696="","",IF(X696=รายชื่อชมรม!$B$53,รายชื่อชมรม!$A$53,IF(X696=รายชื่อชมรม!$B$54,รายชื่อชมรม!$A$54,IF(X696=รายชื่อชมรม!$B$55,รายชื่อชมรม!$A$55,IF(X696=รายชื่อชมรม!$B$56,รายชื่อชมรม!$A$56,IF(X696=รายชื่อชมรม!$B$57,รายชื่อชมรม!$A$57,IF(X696=รายชื่อชมรม!$B$58,รายชื่อชมรม!$A$58,IF(X696=รายชื่อชมรม!$B$59,รายชื่อชมรม!$A$59,IF(X696=รายชื่อชมรม!$B$60,รายชื่อชมรม!$A$60,IF(X696=รายชื่อชมรม!$B$61,รายชื่อชมรม!$A$61,IF(X696=รายชื่อชมรม!$B$62,รายชื่อชมรม!$A$62,"-")))))))))))</f>
        <v>ช68603</v>
      </c>
      <c r="X696" s="6" t="s">
        <v>2316</v>
      </c>
      <c r="Y696" s="6" t="str">
        <f>IF(W696=0,"",IF(W696="-","",IF(W696="","",VLOOKUP(W696,รายชื่อชมรม!$A$3:$F$83,3,FALSE))))</f>
        <v>นายวสันต์  แสงรัตนกูล</v>
      </c>
      <c r="Z696" s="6" t="str">
        <f>IF(Y696=$Z$4,MAX(Z$1:$Z695)+1,"")</f>
        <v/>
      </c>
      <c r="AA696" s="6" t="str">
        <f>IF($Y696=AA$4,MAX(AA$1:AA695)+1,"")</f>
        <v/>
      </c>
      <c r="AB696" s="6" t="str">
        <f>IF($Y696=AB$4,MAX(AB$1:AB695)+1,"")</f>
        <v/>
      </c>
      <c r="AC696" s="6" t="str">
        <f>IF($Y696=AC$4,MAX(AC$1:AC695)+1,"")</f>
        <v/>
      </c>
      <c r="AD696" s="6" t="str">
        <f>IF($Y696=AD$4,MAX(AD$1:AD695)+1,"")</f>
        <v/>
      </c>
      <c r="AE696" s="6" t="str">
        <f>IF($Y696=AE$4,MAX(AE$1:AE695)+1,"")</f>
        <v/>
      </c>
      <c r="AF696" s="6" t="str">
        <f>IF($Y696=AF$4,MAX(AF$1:AF695)+1,"")</f>
        <v/>
      </c>
      <c r="AG696" s="6" t="str">
        <f>IF($Y696=AG$4,MAX(AG$1:AG695)+1,"")</f>
        <v/>
      </c>
      <c r="AH696" s="6" t="str">
        <f>IF($Y696=AH$4,MAX(AH$1:AH695)+1,"")</f>
        <v/>
      </c>
      <c r="AI696" s="5">
        <f t="shared" si="154"/>
        <v>0</v>
      </c>
      <c r="AK696" s="6" t="str">
        <f>IF($W696=AK$4,MAX(AK$1:AK695)+1,"")</f>
        <v/>
      </c>
      <c r="AL696" s="6" t="str">
        <f>IF($W696=AL$4,MAX(AL$1:AL695)+1,"")</f>
        <v/>
      </c>
      <c r="AM696" s="6" t="str">
        <f>IF($W696=AM$4,MAX(AM$1:AM695)+1,"")</f>
        <v/>
      </c>
      <c r="AN696" s="6" t="str">
        <f>IF($W696=AN$4,MAX(AN$1:AN695)+1,"")</f>
        <v/>
      </c>
      <c r="AO696" s="6" t="str">
        <f>IF($W696=AO$4,MAX(AO$1:AO695)+1,"")</f>
        <v/>
      </c>
      <c r="AP696" s="6" t="str">
        <f>IF($W696=AP$4,MAX(AP$1:AP695)+1,"")</f>
        <v/>
      </c>
      <c r="AQ696" s="6" t="str">
        <f>IF($W696=AQ$4,MAX(AQ$1:AQ695)+1,"")</f>
        <v/>
      </c>
      <c r="AR696" s="6" t="str">
        <f>IF($W696=AR$4,MAX(AR$1:AR695)+1,"")</f>
        <v/>
      </c>
      <c r="AS696" s="6" t="str">
        <f>IF($W696=AS$4,MAX(AS$1:AS695)+1,"")</f>
        <v/>
      </c>
      <c r="AT696" s="6" t="str">
        <f>IF($W696=AT$4,MAX(AT$1:AT695)+1,"")</f>
        <v/>
      </c>
      <c r="AU696" s="6" t="str">
        <f>IF($W696=AU$4,MAX(AU$1:AU695)+1,"")</f>
        <v/>
      </c>
      <c r="AV696" s="6" t="str">
        <f>IF($W696=AV$4,MAX(AV$1:AV695)+1,"")</f>
        <v/>
      </c>
      <c r="AW696" s="6" t="str">
        <f>IF($W696=AW$4,MAX(AW$1:AW695)+1,"")</f>
        <v/>
      </c>
      <c r="AX696" s="6" t="str">
        <f>IF($W696=AX$4,MAX(AX$1:AX695)+1,"")</f>
        <v/>
      </c>
      <c r="AY696" s="6" t="str">
        <f>IF($W696=AY$4,MAX(AY$1:AY695)+1,"")</f>
        <v/>
      </c>
      <c r="AZ696" s="6" t="str">
        <f>IF($W696=AZ$4,MAX(AZ$1:AZ695)+1,"")</f>
        <v/>
      </c>
      <c r="BA696" s="6" t="str">
        <f>IF($W696=BA$4,MAX(BA$1:BA695)+1,"")</f>
        <v/>
      </c>
      <c r="BB696" s="6" t="str">
        <f>IF($W696=BB$4,MAX(BB$1:BB695)+1,"")</f>
        <v/>
      </c>
      <c r="BC696" s="6" t="str">
        <f>IF($W696=BC$4,MAX(BC$1:BC695)+1,"")</f>
        <v/>
      </c>
      <c r="BD696" s="6" t="str">
        <f>IF($W696=BD$4,MAX(BD$1:BD695)+1,"")</f>
        <v/>
      </c>
      <c r="BE696" s="6" t="str">
        <f>IF($W696=BE$4,MAX(BE$1:BE695)+1,"")</f>
        <v/>
      </c>
      <c r="BF696" s="6" t="str">
        <f>IF($W696=BF$4,MAX(BF$1:BF695)+1,"")</f>
        <v/>
      </c>
      <c r="BG696" s="6" t="str">
        <f>IF($W696=BG$4,MAX(BG$1:BG695)+1,"")</f>
        <v/>
      </c>
      <c r="BH696" s="6" t="str">
        <f>IF($W696=BH$4,MAX(BH$1:BH695)+1,"")</f>
        <v/>
      </c>
      <c r="BI696" s="6" t="str">
        <f>IF($W696=BI$4,MAX(BI$1:BI695)+1,"")</f>
        <v/>
      </c>
      <c r="BJ696" s="6" t="str">
        <f>IF($W696=BJ$4,MAX(BJ$1:BJ695)+1,"")</f>
        <v/>
      </c>
      <c r="BK696" s="6" t="str">
        <f>IF($W696=BK$4,MAX(BK$1:BK695)+1,"")</f>
        <v/>
      </c>
      <c r="BL696" s="6" t="str">
        <f>IF($W696=BL$4,MAX(BL$1:BL695)+1,"")</f>
        <v/>
      </c>
      <c r="BM696" s="6" t="str">
        <f>IF($W696=BM$4,MAX(BM$1:BM695)+1,"")</f>
        <v/>
      </c>
      <c r="BN696" s="6" t="str">
        <f>IF($W696=BN$4,MAX(BN$1:BN695)+1,"")</f>
        <v/>
      </c>
      <c r="BO696" s="6" t="str">
        <f>IF($W696=BO$4,MAX(BO$1:BO695)+1,"")</f>
        <v/>
      </c>
      <c r="BP696" s="6" t="str">
        <f>IF($W696=BP$4,MAX(BP$1:BP695)+1,"")</f>
        <v/>
      </c>
      <c r="BQ696" s="6" t="str">
        <f>IF($W696=BQ$4,MAX(BQ$1:BQ695)+1,"")</f>
        <v/>
      </c>
      <c r="BR696" s="6" t="str">
        <f>IF($W696=BR$4,MAX(BR$1:BR695)+1,"")</f>
        <v/>
      </c>
      <c r="BS696" s="6" t="str">
        <f>IF($W696=BS$4,MAX(BS$1:BS695)+1,"")</f>
        <v/>
      </c>
      <c r="BT696" s="6" t="str">
        <f>IF($W696=BT$4,MAX(BT$1:BT695)+1,"")</f>
        <v/>
      </c>
      <c r="BU696" s="6" t="str">
        <f>IF($W696=BU$4,MAX(BU$1:BU695)+1,"")</f>
        <v/>
      </c>
      <c r="BV696" s="6" t="str">
        <f>IF($W696=BV$4,MAX(BV$1:BV695)+1,"")</f>
        <v/>
      </c>
      <c r="BW696" s="6" t="str">
        <f>IF($W696=BW$4,MAX(BW$1:BW695)+1,"")</f>
        <v/>
      </c>
      <c r="BX696" s="6" t="str">
        <f>IF($W696=BX$4,MAX(BX$1:BX695)+1,"")</f>
        <v/>
      </c>
      <c r="BY696" s="6" t="str">
        <f>IF($W696=BY$4,MAX(BY$1:BY695)+1,"")</f>
        <v/>
      </c>
      <c r="BZ696" s="6" t="str">
        <f>IF($W696=BZ$4,MAX(BZ$1:BZ695)+1,"")</f>
        <v/>
      </c>
      <c r="CA696" s="6" t="str">
        <f>IF($W696=CA$4,MAX(CA$1:CA695)+1,"")</f>
        <v/>
      </c>
      <c r="CB696" s="6" t="str">
        <f>IF($W696=CB$4,MAX(CB$1:CB695)+1,"")</f>
        <v/>
      </c>
      <c r="CC696" s="6" t="str">
        <f>IF($W696=CC$4,MAX(CC$1:CC695)+1,"")</f>
        <v/>
      </c>
      <c r="CD696" s="6" t="str">
        <f>IF($W696=CD$4,MAX(CD$1:CD695)+1,"")</f>
        <v/>
      </c>
      <c r="CE696" s="6" t="str">
        <f>IF($W696=CE$4,MAX(CE$1:CE695)+1,"")</f>
        <v/>
      </c>
      <c r="CF696" s="6" t="str">
        <f>IF($W696=CF$4,MAX(CF$1:CF695)+1,"")</f>
        <v/>
      </c>
      <c r="CG696" s="6" t="str">
        <f>IF($W696=CG$4,MAX(CG$1:CG695)+1,"")</f>
        <v/>
      </c>
      <c r="CH696" s="6" t="str">
        <f>IF($W696=CH$4,MAX(CH$1:CH695)+1,"")</f>
        <v/>
      </c>
      <c r="CI696" s="6" t="str">
        <f>IF($W696=CI$4,MAX(CI$1:CI695)+1,"")</f>
        <v/>
      </c>
      <c r="CJ696" s="6" t="str">
        <f>IF($W696=CJ$4,MAX(CJ$1:CJ695)+1,"")</f>
        <v/>
      </c>
      <c r="CK696" s="6" t="str">
        <f>IF($W696=CK$4,MAX(CK$1:CK695)+1,"")</f>
        <v/>
      </c>
      <c r="CL696" s="6">
        <f>IF($W696=CL$4,MAX(CL$1:CL695)+1,"")</f>
        <v>3</v>
      </c>
      <c r="CM696" s="6" t="str">
        <f>IF($W696=CM$4,MAX(CM$1:CM695)+1,"")</f>
        <v/>
      </c>
      <c r="CN696" s="6" t="str">
        <f>IF($W696=CN$4,MAX(CN$1:CN695)+1,"")</f>
        <v/>
      </c>
      <c r="CO696" s="6" t="str">
        <f>IF($W696=CO$4,MAX(CO$1:CO695)+1,"")</f>
        <v/>
      </c>
      <c r="CP696" s="6" t="str">
        <f>IF($W696=CP$4,MAX(CP$1:CP695)+1,"")</f>
        <v/>
      </c>
      <c r="CQ696" s="6" t="str">
        <f>IF($W696=CQ$4,MAX(CQ$1:CQ695)+1,"")</f>
        <v/>
      </c>
      <c r="CR696" s="6" t="str">
        <f>IF($W696=CR$4,MAX(CR$1:CR695)+1,"")</f>
        <v/>
      </c>
      <c r="CS696" s="6" t="str">
        <f>IF($W696=CS$4,MAX(CS$1:CS695)+1,"")</f>
        <v/>
      </c>
      <c r="CT696" s="5">
        <f t="shared" si="155"/>
        <v>3</v>
      </c>
      <c r="CU696" s="6" t="str">
        <f t="shared" si="156"/>
        <v>1750300101688</v>
      </c>
      <c r="CV696" s="5" t="str">
        <f t="shared" si="157"/>
        <v>นางสาว</v>
      </c>
      <c r="CW696" s="5" t="str" cm="1">
        <f t="array" ref="CW696">RIGHT(F696,MIN(LEN(SUBSTITUTE(F696,รายชื่อนักเรียนแยกห้อง!$AD$5:$AD$8,""))))</f>
        <v>ธัญญลักษณ์</v>
      </c>
      <c r="CX696" s="6" t="str">
        <f t="shared" si="158"/>
        <v/>
      </c>
      <c r="CY696" s="6">
        <f t="shared" si="159"/>
        <v>0</v>
      </c>
      <c r="CZ696" s="5" t="str">
        <f t="shared" si="160"/>
        <v>มัธยมศึกษาปีที่ 6/1-</v>
      </c>
      <c r="DA696" s="5" t="str">
        <f t="shared" si="161"/>
        <v>มัธยมศึกษาปีที่ 6/1-0</v>
      </c>
      <c r="DB696" s="5" t="s">
        <v>2936</v>
      </c>
      <c r="DC696" s="6" t="str">
        <f>IF(DB696="วิทย์-คณิต (เตรียมวิศวะ)",MAX($DC$1:DC695)+1,"")</f>
        <v/>
      </c>
      <c r="DD696" s="6">
        <f>IF(DB696="วิทย์-คณิต (วิทยาศาสตร์สุขภาพ)",MAX($DD$1:DD695)+1,"")</f>
        <v>47</v>
      </c>
      <c r="DE696" s="6" t="str">
        <f>IF(DB696="ศิลป์การจัดการธุรกิจการค้าสมัยใหม่",MAX($DE$1:DE695)+1,"")</f>
        <v/>
      </c>
      <c r="DF696" s="6" t="str">
        <f>IF(DB696="ศิลป์ภาษาจีนเพื่อธุรกิจ 4.0",MAX($DF$1:DF695)+1,"")</f>
        <v/>
      </c>
      <c r="DG696" s="6" t="str">
        <f>IF(DB696="ศิลป์ภาษาอังกฤษเพื่อการสื่อสารธุรกิจ",MAX($DG$1:DG695)+1,"")</f>
        <v/>
      </c>
      <c r="DH696" s="6" t="str">
        <f>IF(DB696="นวัตกรรมการจัดการเกษตร",MAX($DH$1:DH695)+1,"")</f>
        <v/>
      </c>
      <c r="DI696" s="5">
        <f t="shared" si="162"/>
        <v>47</v>
      </c>
      <c r="DJ696" s="5" t="str">
        <f t="shared" si="163"/>
        <v>มัธยมศึกษาปีที่ 6/1-19</v>
      </c>
      <c r="DK696" s="5" t="str">
        <f t="shared" si="164"/>
        <v>วิทย์-คณิต (วิทยาศาสตร์สุขภาพ)-47</v>
      </c>
      <c r="DL696" s="5" t="str">
        <f t="shared" si="165"/>
        <v>มัธยมศึกษาปีที่ 6</v>
      </c>
    </row>
    <row r="697" spans="1:116">
      <c r="A697" s="5" t="str">
        <f t="shared" si="166"/>
        <v>มัธยมศึกษาปีที่ 6/1-20</v>
      </c>
      <c r="B697" s="5" t="str">
        <f t="shared" si="152"/>
        <v>ช68604-4</v>
      </c>
      <c r="C697" s="5" t="str">
        <f t="shared" si="153"/>
        <v>วิทย์-คณิต (วิทยาศาสตร์สุขภาพ)-48</v>
      </c>
      <c r="D697" s="8">
        <v>20</v>
      </c>
      <c r="E697" s="9" t="s">
        <v>128</v>
      </c>
      <c r="F697" s="3" t="s">
        <v>129</v>
      </c>
      <c r="G697" s="3" t="s">
        <v>130</v>
      </c>
      <c r="H697" s="11">
        <v>1</v>
      </c>
      <c r="I697" s="11">
        <v>3</v>
      </c>
      <c r="J697" s="11">
        <v>0</v>
      </c>
      <c r="K697" s="11">
        <v>6</v>
      </c>
      <c r="L697" s="11">
        <v>5</v>
      </c>
      <c r="M697" s="11">
        <v>0</v>
      </c>
      <c r="N697" s="11">
        <v>0</v>
      </c>
      <c r="O697" s="11">
        <v>0</v>
      </c>
      <c r="P697" s="11">
        <v>1</v>
      </c>
      <c r="Q697" s="11">
        <v>1</v>
      </c>
      <c r="R697" s="11">
        <v>9</v>
      </c>
      <c r="S697" s="11">
        <v>9</v>
      </c>
      <c r="T697" s="11">
        <v>1</v>
      </c>
      <c r="U697" s="11" t="s">
        <v>425</v>
      </c>
      <c r="W697" s="6" t="str">
        <f>IF(X697="","",IF(X697=รายชื่อชมรม!$B$53,รายชื่อชมรม!$A$53,IF(X697=รายชื่อชมรม!$B$54,รายชื่อชมรม!$A$54,IF(X697=รายชื่อชมรม!$B$55,รายชื่อชมรม!$A$55,IF(X697=รายชื่อชมรม!$B$56,รายชื่อชมรม!$A$56,IF(X697=รายชื่อชมรม!$B$57,รายชื่อชมรม!$A$57,IF(X697=รายชื่อชมรม!$B$58,รายชื่อชมรม!$A$58,IF(X697=รายชื่อชมรม!$B$59,รายชื่อชมรม!$A$59,IF(X697=รายชื่อชมรม!$B$60,รายชื่อชมรม!$A$60,IF(X697=รายชื่อชมรม!$B$61,รายชื่อชมรม!$A$61,IF(X697=รายชื่อชมรม!$B$62,รายชื่อชมรม!$A$62,"-")))))))))))</f>
        <v>ช68604</v>
      </c>
      <c r="X697" s="6" t="s">
        <v>2314</v>
      </c>
      <c r="Y697" s="6" t="str">
        <f>IF(W697=0,"",IF(W697="-","",IF(W697="","",VLOOKUP(W697,รายชื่อชมรม!$A$3:$F$83,3,FALSE))))</f>
        <v>นายชัยวัฒน์  กตัญญตาพงษ์</v>
      </c>
      <c r="Z697" s="6" t="str">
        <f>IF(Y697=$Z$4,MAX(Z$1:$Z696)+1,"")</f>
        <v/>
      </c>
      <c r="AA697" s="6" t="str">
        <f>IF($Y697=AA$4,MAX(AA$1:AA696)+1,"")</f>
        <v/>
      </c>
      <c r="AB697" s="6" t="str">
        <f>IF($Y697=AB$4,MAX(AB$1:AB696)+1,"")</f>
        <v/>
      </c>
      <c r="AC697" s="6" t="str">
        <f>IF($Y697=AC$4,MAX(AC$1:AC696)+1,"")</f>
        <v/>
      </c>
      <c r="AD697" s="6" t="str">
        <f>IF($Y697=AD$4,MAX(AD$1:AD696)+1,"")</f>
        <v/>
      </c>
      <c r="AE697" s="6" t="str">
        <f>IF($Y697=AE$4,MAX(AE$1:AE696)+1,"")</f>
        <v/>
      </c>
      <c r="AF697" s="6" t="str">
        <f>IF($Y697=AF$4,MAX(AF$1:AF696)+1,"")</f>
        <v/>
      </c>
      <c r="AG697" s="6" t="str">
        <f>IF($Y697=AG$4,MAX(AG$1:AG696)+1,"")</f>
        <v/>
      </c>
      <c r="AH697" s="6" t="str">
        <f>IF($Y697=AH$4,MAX(AH$1:AH696)+1,"")</f>
        <v/>
      </c>
      <c r="AI697" s="5">
        <f t="shared" si="154"/>
        <v>0</v>
      </c>
      <c r="AK697" s="6" t="str">
        <f>IF($W697=AK$4,MAX(AK$1:AK696)+1,"")</f>
        <v/>
      </c>
      <c r="AL697" s="6" t="str">
        <f>IF($W697=AL$4,MAX(AL$1:AL696)+1,"")</f>
        <v/>
      </c>
      <c r="AM697" s="6" t="str">
        <f>IF($W697=AM$4,MAX(AM$1:AM696)+1,"")</f>
        <v/>
      </c>
      <c r="AN697" s="6" t="str">
        <f>IF($W697=AN$4,MAX(AN$1:AN696)+1,"")</f>
        <v/>
      </c>
      <c r="AO697" s="6" t="str">
        <f>IF($W697=AO$4,MAX(AO$1:AO696)+1,"")</f>
        <v/>
      </c>
      <c r="AP697" s="6" t="str">
        <f>IF($W697=AP$4,MAX(AP$1:AP696)+1,"")</f>
        <v/>
      </c>
      <c r="AQ697" s="6" t="str">
        <f>IF($W697=AQ$4,MAX(AQ$1:AQ696)+1,"")</f>
        <v/>
      </c>
      <c r="AR697" s="6" t="str">
        <f>IF($W697=AR$4,MAX(AR$1:AR696)+1,"")</f>
        <v/>
      </c>
      <c r="AS697" s="6" t="str">
        <f>IF($W697=AS$4,MAX(AS$1:AS696)+1,"")</f>
        <v/>
      </c>
      <c r="AT697" s="6" t="str">
        <f>IF($W697=AT$4,MAX(AT$1:AT696)+1,"")</f>
        <v/>
      </c>
      <c r="AU697" s="6" t="str">
        <f>IF($W697=AU$4,MAX(AU$1:AU696)+1,"")</f>
        <v/>
      </c>
      <c r="AV697" s="6" t="str">
        <f>IF($W697=AV$4,MAX(AV$1:AV696)+1,"")</f>
        <v/>
      </c>
      <c r="AW697" s="6" t="str">
        <f>IF($W697=AW$4,MAX(AW$1:AW696)+1,"")</f>
        <v/>
      </c>
      <c r="AX697" s="6" t="str">
        <f>IF($W697=AX$4,MAX(AX$1:AX696)+1,"")</f>
        <v/>
      </c>
      <c r="AY697" s="6" t="str">
        <f>IF($W697=AY$4,MAX(AY$1:AY696)+1,"")</f>
        <v/>
      </c>
      <c r="AZ697" s="6" t="str">
        <f>IF($W697=AZ$4,MAX(AZ$1:AZ696)+1,"")</f>
        <v/>
      </c>
      <c r="BA697" s="6" t="str">
        <f>IF($W697=BA$4,MAX(BA$1:BA696)+1,"")</f>
        <v/>
      </c>
      <c r="BB697" s="6" t="str">
        <f>IF($W697=BB$4,MAX(BB$1:BB696)+1,"")</f>
        <v/>
      </c>
      <c r="BC697" s="6" t="str">
        <f>IF($W697=BC$4,MAX(BC$1:BC696)+1,"")</f>
        <v/>
      </c>
      <c r="BD697" s="6" t="str">
        <f>IF($W697=BD$4,MAX(BD$1:BD696)+1,"")</f>
        <v/>
      </c>
      <c r="BE697" s="6" t="str">
        <f>IF($W697=BE$4,MAX(BE$1:BE696)+1,"")</f>
        <v/>
      </c>
      <c r="BF697" s="6" t="str">
        <f>IF($W697=BF$4,MAX(BF$1:BF696)+1,"")</f>
        <v/>
      </c>
      <c r="BG697" s="6" t="str">
        <f>IF($W697=BG$4,MAX(BG$1:BG696)+1,"")</f>
        <v/>
      </c>
      <c r="BH697" s="6" t="str">
        <f>IF($W697=BH$4,MAX(BH$1:BH696)+1,"")</f>
        <v/>
      </c>
      <c r="BI697" s="6" t="str">
        <f>IF($W697=BI$4,MAX(BI$1:BI696)+1,"")</f>
        <v/>
      </c>
      <c r="BJ697" s="6" t="str">
        <f>IF($W697=BJ$4,MAX(BJ$1:BJ696)+1,"")</f>
        <v/>
      </c>
      <c r="BK697" s="6" t="str">
        <f>IF($W697=BK$4,MAX(BK$1:BK696)+1,"")</f>
        <v/>
      </c>
      <c r="BL697" s="6" t="str">
        <f>IF($W697=BL$4,MAX(BL$1:BL696)+1,"")</f>
        <v/>
      </c>
      <c r="BM697" s="6" t="str">
        <f>IF($W697=BM$4,MAX(BM$1:BM696)+1,"")</f>
        <v/>
      </c>
      <c r="BN697" s="6" t="str">
        <f>IF($W697=BN$4,MAX(BN$1:BN696)+1,"")</f>
        <v/>
      </c>
      <c r="BO697" s="6" t="str">
        <f>IF($W697=BO$4,MAX(BO$1:BO696)+1,"")</f>
        <v/>
      </c>
      <c r="BP697" s="6" t="str">
        <f>IF($W697=BP$4,MAX(BP$1:BP696)+1,"")</f>
        <v/>
      </c>
      <c r="BQ697" s="6" t="str">
        <f>IF($W697=BQ$4,MAX(BQ$1:BQ696)+1,"")</f>
        <v/>
      </c>
      <c r="BR697" s="6" t="str">
        <f>IF($W697=BR$4,MAX(BR$1:BR696)+1,"")</f>
        <v/>
      </c>
      <c r="BS697" s="6" t="str">
        <f>IF($W697=BS$4,MAX(BS$1:BS696)+1,"")</f>
        <v/>
      </c>
      <c r="BT697" s="6" t="str">
        <f>IF($W697=BT$4,MAX(BT$1:BT696)+1,"")</f>
        <v/>
      </c>
      <c r="BU697" s="6" t="str">
        <f>IF($W697=BU$4,MAX(BU$1:BU696)+1,"")</f>
        <v/>
      </c>
      <c r="BV697" s="6" t="str">
        <f>IF($W697=BV$4,MAX(BV$1:BV696)+1,"")</f>
        <v/>
      </c>
      <c r="BW697" s="6" t="str">
        <f>IF($W697=BW$4,MAX(BW$1:BW696)+1,"")</f>
        <v/>
      </c>
      <c r="BX697" s="6" t="str">
        <f>IF($W697=BX$4,MAX(BX$1:BX696)+1,"")</f>
        <v/>
      </c>
      <c r="BY697" s="6" t="str">
        <f>IF($W697=BY$4,MAX(BY$1:BY696)+1,"")</f>
        <v/>
      </c>
      <c r="BZ697" s="6" t="str">
        <f>IF($W697=BZ$4,MAX(BZ$1:BZ696)+1,"")</f>
        <v/>
      </c>
      <c r="CA697" s="6" t="str">
        <f>IF($W697=CA$4,MAX(CA$1:CA696)+1,"")</f>
        <v/>
      </c>
      <c r="CB697" s="6" t="str">
        <f>IF($W697=CB$4,MAX(CB$1:CB696)+1,"")</f>
        <v/>
      </c>
      <c r="CC697" s="6" t="str">
        <f>IF($W697=CC$4,MAX(CC$1:CC696)+1,"")</f>
        <v/>
      </c>
      <c r="CD697" s="6" t="str">
        <f>IF($W697=CD$4,MAX(CD$1:CD696)+1,"")</f>
        <v/>
      </c>
      <c r="CE697" s="6" t="str">
        <f>IF($W697=CE$4,MAX(CE$1:CE696)+1,"")</f>
        <v/>
      </c>
      <c r="CF697" s="6" t="str">
        <f>IF($W697=CF$4,MAX(CF$1:CF696)+1,"")</f>
        <v/>
      </c>
      <c r="CG697" s="6" t="str">
        <f>IF($W697=CG$4,MAX(CG$1:CG696)+1,"")</f>
        <v/>
      </c>
      <c r="CH697" s="6" t="str">
        <f>IF($W697=CH$4,MAX(CH$1:CH696)+1,"")</f>
        <v/>
      </c>
      <c r="CI697" s="6" t="str">
        <f>IF($W697=CI$4,MAX(CI$1:CI696)+1,"")</f>
        <v/>
      </c>
      <c r="CJ697" s="6" t="str">
        <f>IF($W697=CJ$4,MAX(CJ$1:CJ696)+1,"")</f>
        <v/>
      </c>
      <c r="CK697" s="6" t="str">
        <f>IF($W697=CK$4,MAX(CK$1:CK696)+1,"")</f>
        <v/>
      </c>
      <c r="CL697" s="6" t="str">
        <f>IF($W697=CL$4,MAX(CL$1:CL696)+1,"")</f>
        <v/>
      </c>
      <c r="CM697" s="6">
        <f>IF($W697=CM$4,MAX(CM$1:CM696)+1,"")</f>
        <v>4</v>
      </c>
      <c r="CN697" s="6" t="str">
        <f>IF($W697=CN$4,MAX(CN$1:CN696)+1,"")</f>
        <v/>
      </c>
      <c r="CO697" s="6" t="str">
        <f>IF($W697=CO$4,MAX(CO$1:CO696)+1,"")</f>
        <v/>
      </c>
      <c r="CP697" s="6" t="str">
        <f>IF($W697=CP$4,MAX(CP$1:CP696)+1,"")</f>
        <v/>
      </c>
      <c r="CQ697" s="6" t="str">
        <f>IF($W697=CQ$4,MAX(CQ$1:CQ696)+1,"")</f>
        <v/>
      </c>
      <c r="CR697" s="6" t="str">
        <f>IF($W697=CR$4,MAX(CR$1:CR696)+1,"")</f>
        <v/>
      </c>
      <c r="CS697" s="6" t="str">
        <f>IF($W697=CS$4,MAX(CS$1:CS696)+1,"")</f>
        <v/>
      </c>
      <c r="CT697" s="5">
        <f t="shared" si="155"/>
        <v>4</v>
      </c>
      <c r="CU697" s="6" t="str">
        <f t="shared" si="156"/>
        <v>1306500011991</v>
      </c>
      <c r="CV697" s="5" t="str">
        <f t="shared" si="157"/>
        <v>นางสาว</v>
      </c>
      <c r="CW697" s="5" t="str" cm="1">
        <f t="array" ref="CW697">RIGHT(F697,MIN(LEN(SUBSTITUTE(F697,รายชื่อนักเรียนแยกห้อง!$AD$5:$AD$8,""))))</f>
        <v>ศศินันท์</v>
      </c>
      <c r="CX697" s="6" t="str">
        <f t="shared" si="158"/>
        <v/>
      </c>
      <c r="CY697" s="6">
        <f t="shared" si="159"/>
        <v>0</v>
      </c>
      <c r="CZ697" s="5" t="str">
        <f t="shared" si="160"/>
        <v>มัธยมศึกษาปีที่ 6/1-</v>
      </c>
      <c r="DA697" s="5" t="str">
        <f t="shared" si="161"/>
        <v>มัธยมศึกษาปีที่ 6/1-0</v>
      </c>
      <c r="DB697" s="5" t="s">
        <v>2936</v>
      </c>
      <c r="DC697" s="6" t="str">
        <f>IF(DB697="วิทย์-คณิต (เตรียมวิศวะ)",MAX($DC$1:DC696)+1,"")</f>
        <v/>
      </c>
      <c r="DD697" s="6">
        <f>IF(DB697="วิทย์-คณิต (วิทยาศาสตร์สุขภาพ)",MAX($DD$1:DD696)+1,"")</f>
        <v>48</v>
      </c>
      <c r="DE697" s="6" t="str">
        <f>IF(DB697="ศิลป์การจัดการธุรกิจการค้าสมัยใหม่",MAX($DE$1:DE696)+1,"")</f>
        <v/>
      </c>
      <c r="DF697" s="6" t="str">
        <f>IF(DB697="ศิลป์ภาษาจีนเพื่อธุรกิจ 4.0",MAX($DF$1:DF696)+1,"")</f>
        <v/>
      </c>
      <c r="DG697" s="6" t="str">
        <f>IF(DB697="ศิลป์ภาษาอังกฤษเพื่อการสื่อสารธุรกิจ",MAX($DG$1:DG696)+1,"")</f>
        <v/>
      </c>
      <c r="DH697" s="6" t="str">
        <f>IF(DB697="นวัตกรรมการจัดการเกษตร",MAX($DH$1:DH696)+1,"")</f>
        <v/>
      </c>
      <c r="DI697" s="5">
        <f t="shared" si="162"/>
        <v>48</v>
      </c>
      <c r="DJ697" s="5" t="str">
        <f t="shared" si="163"/>
        <v>มัธยมศึกษาปีที่ 6/1-20</v>
      </c>
      <c r="DK697" s="5" t="str">
        <f t="shared" si="164"/>
        <v>วิทย์-คณิต (วิทยาศาสตร์สุขภาพ)-48</v>
      </c>
      <c r="DL697" s="5" t="str">
        <f t="shared" si="165"/>
        <v>มัธยมศึกษาปีที่ 6</v>
      </c>
    </row>
    <row r="698" spans="1:116">
      <c r="A698" s="5" t="str">
        <f t="shared" si="166"/>
        <v>มัธยมศึกษาปีที่ 6/1-21</v>
      </c>
      <c r="B698" s="5" t="str">
        <f t="shared" si="152"/>
        <v>ช68607-7</v>
      </c>
      <c r="C698" s="5" t="str">
        <f t="shared" si="153"/>
        <v>วิทย์-คณิต (วิทยาศาสตร์สุขภาพ)-49</v>
      </c>
      <c r="D698" s="8">
        <v>21</v>
      </c>
      <c r="E698" s="9" t="s">
        <v>131</v>
      </c>
      <c r="F698" s="3" t="s">
        <v>2286</v>
      </c>
      <c r="G698" s="3" t="s">
        <v>132</v>
      </c>
      <c r="H698" s="11">
        <v>1</v>
      </c>
      <c r="I698" s="11">
        <v>7</v>
      </c>
      <c r="J698" s="11">
        <v>0</v>
      </c>
      <c r="K698" s="11">
        <v>9</v>
      </c>
      <c r="L698" s="11">
        <v>9</v>
      </c>
      <c r="M698" s="11">
        <v>0</v>
      </c>
      <c r="N698" s="11">
        <v>1</v>
      </c>
      <c r="O698" s="11">
        <v>7</v>
      </c>
      <c r="P698" s="11">
        <v>1</v>
      </c>
      <c r="Q698" s="11">
        <v>1</v>
      </c>
      <c r="R698" s="11">
        <v>0</v>
      </c>
      <c r="S698" s="11">
        <v>3</v>
      </c>
      <c r="T698" s="11">
        <v>9</v>
      </c>
      <c r="U698" s="11" t="s">
        <v>425</v>
      </c>
      <c r="W698" s="6" t="str">
        <f>IF(X698="","",IF(X698=รายชื่อชมรม!$B$53,รายชื่อชมรม!$A$53,IF(X698=รายชื่อชมรม!$B$54,รายชื่อชมรม!$A$54,IF(X698=รายชื่อชมรม!$B$55,รายชื่อชมรม!$A$55,IF(X698=รายชื่อชมรม!$B$56,รายชื่อชมรม!$A$56,IF(X698=รายชื่อชมรม!$B$57,รายชื่อชมรม!$A$57,IF(X698=รายชื่อชมรม!$B$58,รายชื่อชมรม!$A$58,IF(X698=รายชื่อชมรม!$B$59,รายชื่อชมรม!$A$59,IF(X698=รายชื่อชมรม!$B$60,รายชื่อชมรม!$A$60,IF(X698=รายชื่อชมรม!$B$61,รายชื่อชมรม!$A$61,IF(X698=รายชื่อชมรม!$B$62,รายชื่อชมรม!$A$62,"-")))))))))))</f>
        <v>ช68607</v>
      </c>
      <c r="X698" s="6" t="s">
        <v>1543</v>
      </c>
      <c r="Y698" s="6" t="str">
        <f>IF(W698=0,"",IF(W698="-","",IF(W698="","",VLOOKUP(W698,รายชื่อชมรม!$A$3:$F$83,3,FALSE))))</f>
        <v>สิบเอกชัยวัฒน์  เรืองไกรศิลป์</v>
      </c>
      <c r="Z698" s="6" t="str">
        <f>IF(Y698=$Z$4,MAX(Z$1:$Z697)+1,"")</f>
        <v/>
      </c>
      <c r="AA698" s="6" t="str">
        <f>IF($Y698=AA$4,MAX(AA$1:AA697)+1,"")</f>
        <v/>
      </c>
      <c r="AB698" s="6" t="str">
        <f>IF($Y698=AB$4,MAX(AB$1:AB697)+1,"")</f>
        <v/>
      </c>
      <c r="AC698" s="6" t="str">
        <f>IF($Y698=AC$4,MAX(AC$1:AC697)+1,"")</f>
        <v/>
      </c>
      <c r="AD698" s="6" t="str">
        <f>IF($Y698=AD$4,MAX(AD$1:AD697)+1,"")</f>
        <v/>
      </c>
      <c r="AE698" s="6" t="str">
        <f>IF($Y698=AE$4,MAX(AE$1:AE697)+1,"")</f>
        <v/>
      </c>
      <c r="AF698" s="6" t="str">
        <f>IF($Y698=AF$4,MAX(AF$1:AF697)+1,"")</f>
        <v/>
      </c>
      <c r="AG698" s="6" t="str">
        <f>IF($Y698=AG$4,MAX(AG$1:AG697)+1,"")</f>
        <v/>
      </c>
      <c r="AH698" s="6" t="str">
        <f>IF($Y698=AH$4,MAX(AH$1:AH697)+1,"")</f>
        <v/>
      </c>
      <c r="AI698" s="5">
        <f t="shared" si="154"/>
        <v>0</v>
      </c>
      <c r="AK698" s="6" t="str">
        <f>IF($W698=AK$4,MAX(AK$1:AK697)+1,"")</f>
        <v/>
      </c>
      <c r="AL698" s="6" t="str">
        <f>IF($W698=AL$4,MAX(AL$1:AL697)+1,"")</f>
        <v/>
      </c>
      <c r="AM698" s="6" t="str">
        <f>IF($W698=AM$4,MAX(AM$1:AM697)+1,"")</f>
        <v/>
      </c>
      <c r="AN698" s="6" t="str">
        <f>IF($W698=AN$4,MAX(AN$1:AN697)+1,"")</f>
        <v/>
      </c>
      <c r="AO698" s="6" t="str">
        <f>IF($W698=AO$4,MAX(AO$1:AO697)+1,"")</f>
        <v/>
      </c>
      <c r="AP698" s="6" t="str">
        <f>IF($W698=AP$4,MAX(AP$1:AP697)+1,"")</f>
        <v/>
      </c>
      <c r="AQ698" s="6" t="str">
        <f>IF($W698=AQ$4,MAX(AQ$1:AQ697)+1,"")</f>
        <v/>
      </c>
      <c r="AR698" s="6" t="str">
        <f>IF($W698=AR$4,MAX(AR$1:AR697)+1,"")</f>
        <v/>
      </c>
      <c r="AS698" s="6" t="str">
        <f>IF($W698=AS$4,MAX(AS$1:AS697)+1,"")</f>
        <v/>
      </c>
      <c r="AT698" s="6" t="str">
        <f>IF($W698=AT$4,MAX(AT$1:AT697)+1,"")</f>
        <v/>
      </c>
      <c r="AU698" s="6" t="str">
        <f>IF($W698=AU$4,MAX(AU$1:AU697)+1,"")</f>
        <v/>
      </c>
      <c r="AV698" s="6" t="str">
        <f>IF($W698=AV$4,MAX(AV$1:AV697)+1,"")</f>
        <v/>
      </c>
      <c r="AW698" s="6" t="str">
        <f>IF($W698=AW$4,MAX(AW$1:AW697)+1,"")</f>
        <v/>
      </c>
      <c r="AX698" s="6" t="str">
        <f>IF($W698=AX$4,MAX(AX$1:AX697)+1,"")</f>
        <v/>
      </c>
      <c r="AY698" s="6" t="str">
        <f>IF($W698=AY$4,MAX(AY$1:AY697)+1,"")</f>
        <v/>
      </c>
      <c r="AZ698" s="6" t="str">
        <f>IF($W698=AZ$4,MAX(AZ$1:AZ697)+1,"")</f>
        <v/>
      </c>
      <c r="BA698" s="6" t="str">
        <f>IF($W698=BA$4,MAX(BA$1:BA697)+1,"")</f>
        <v/>
      </c>
      <c r="BB698" s="6" t="str">
        <f>IF($W698=BB$4,MAX(BB$1:BB697)+1,"")</f>
        <v/>
      </c>
      <c r="BC698" s="6" t="str">
        <f>IF($W698=BC$4,MAX(BC$1:BC697)+1,"")</f>
        <v/>
      </c>
      <c r="BD698" s="6" t="str">
        <f>IF($W698=BD$4,MAX(BD$1:BD697)+1,"")</f>
        <v/>
      </c>
      <c r="BE698" s="6" t="str">
        <f>IF($W698=BE$4,MAX(BE$1:BE697)+1,"")</f>
        <v/>
      </c>
      <c r="BF698" s="6" t="str">
        <f>IF($W698=BF$4,MAX(BF$1:BF697)+1,"")</f>
        <v/>
      </c>
      <c r="BG698" s="6" t="str">
        <f>IF($W698=BG$4,MAX(BG$1:BG697)+1,"")</f>
        <v/>
      </c>
      <c r="BH698" s="6" t="str">
        <f>IF($W698=BH$4,MAX(BH$1:BH697)+1,"")</f>
        <v/>
      </c>
      <c r="BI698" s="6" t="str">
        <f>IF($W698=BI$4,MAX(BI$1:BI697)+1,"")</f>
        <v/>
      </c>
      <c r="BJ698" s="6" t="str">
        <f>IF($W698=BJ$4,MAX(BJ$1:BJ697)+1,"")</f>
        <v/>
      </c>
      <c r="BK698" s="6" t="str">
        <f>IF($W698=BK$4,MAX(BK$1:BK697)+1,"")</f>
        <v/>
      </c>
      <c r="BL698" s="6" t="str">
        <f>IF($W698=BL$4,MAX(BL$1:BL697)+1,"")</f>
        <v/>
      </c>
      <c r="BM698" s="6" t="str">
        <f>IF($W698=BM$4,MAX(BM$1:BM697)+1,"")</f>
        <v/>
      </c>
      <c r="BN698" s="6" t="str">
        <f>IF($W698=BN$4,MAX(BN$1:BN697)+1,"")</f>
        <v/>
      </c>
      <c r="BO698" s="6" t="str">
        <f>IF($W698=BO$4,MAX(BO$1:BO697)+1,"")</f>
        <v/>
      </c>
      <c r="BP698" s="6" t="str">
        <f>IF($W698=BP$4,MAX(BP$1:BP697)+1,"")</f>
        <v/>
      </c>
      <c r="BQ698" s="6" t="str">
        <f>IF($W698=BQ$4,MAX(BQ$1:BQ697)+1,"")</f>
        <v/>
      </c>
      <c r="BR698" s="6" t="str">
        <f>IF($W698=BR$4,MAX(BR$1:BR697)+1,"")</f>
        <v/>
      </c>
      <c r="BS698" s="6" t="str">
        <f>IF($W698=BS$4,MAX(BS$1:BS697)+1,"")</f>
        <v/>
      </c>
      <c r="BT698" s="6" t="str">
        <f>IF($W698=BT$4,MAX(BT$1:BT697)+1,"")</f>
        <v/>
      </c>
      <c r="BU698" s="6" t="str">
        <f>IF($W698=BU$4,MAX(BU$1:BU697)+1,"")</f>
        <v/>
      </c>
      <c r="BV698" s="6" t="str">
        <f>IF($W698=BV$4,MAX(BV$1:BV697)+1,"")</f>
        <v/>
      </c>
      <c r="BW698" s="6" t="str">
        <f>IF($W698=BW$4,MAX(BW$1:BW697)+1,"")</f>
        <v/>
      </c>
      <c r="BX698" s="6" t="str">
        <f>IF($W698=BX$4,MAX(BX$1:BX697)+1,"")</f>
        <v/>
      </c>
      <c r="BY698" s="6" t="str">
        <f>IF($W698=BY$4,MAX(BY$1:BY697)+1,"")</f>
        <v/>
      </c>
      <c r="BZ698" s="6" t="str">
        <f>IF($W698=BZ$4,MAX(BZ$1:BZ697)+1,"")</f>
        <v/>
      </c>
      <c r="CA698" s="6" t="str">
        <f>IF($W698=CA$4,MAX(CA$1:CA697)+1,"")</f>
        <v/>
      </c>
      <c r="CB698" s="6" t="str">
        <f>IF($W698=CB$4,MAX(CB$1:CB697)+1,"")</f>
        <v/>
      </c>
      <c r="CC698" s="6" t="str">
        <f>IF($W698=CC$4,MAX(CC$1:CC697)+1,"")</f>
        <v/>
      </c>
      <c r="CD698" s="6" t="str">
        <f>IF($W698=CD$4,MAX(CD$1:CD697)+1,"")</f>
        <v/>
      </c>
      <c r="CE698" s="6" t="str">
        <f>IF($W698=CE$4,MAX(CE$1:CE697)+1,"")</f>
        <v/>
      </c>
      <c r="CF698" s="6" t="str">
        <f>IF($W698=CF$4,MAX(CF$1:CF697)+1,"")</f>
        <v/>
      </c>
      <c r="CG698" s="6" t="str">
        <f>IF($W698=CG$4,MAX(CG$1:CG697)+1,"")</f>
        <v/>
      </c>
      <c r="CH698" s="6" t="str">
        <f>IF($W698=CH$4,MAX(CH$1:CH697)+1,"")</f>
        <v/>
      </c>
      <c r="CI698" s="6" t="str">
        <f>IF($W698=CI$4,MAX(CI$1:CI697)+1,"")</f>
        <v/>
      </c>
      <c r="CJ698" s="6" t="str">
        <f>IF($W698=CJ$4,MAX(CJ$1:CJ697)+1,"")</f>
        <v/>
      </c>
      <c r="CK698" s="6" t="str">
        <f>IF($W698=CK$4,MAX(CK$1:CK697)+1,"")</f>
        <v/>
      </c>
      <c r="CL698" s="6" t="str">
        <f>IF($W698=CL$4,MAX(CL$1:CL697)+1,"")</f>
        <v/>
      </c>
      <c r="CM698" s="6" t="str">
        <f>IF($W698=CM$4,MAX(CM$1:CM697)+1,"")</f>
        <v/>
      </c>
      <c r="CN698" s="6" t="str">
        <f>IF($W698=CN$4,MAX(CN$1:CN697)+1,"")</f>
        <v/>
      </c>
      <c r="CO698" s="6" t="str">
        <f>IF($W698=CO$4,MAX(CO$1:CO697)+1,"")</f>
        <v/>
      </c>
      <c r="CP698" s="6">
        <f>IF($W698=CP$4,MAX(CP$1:CP697)+1,"")</f>
        <v>7</v>
      </c>
      <c r="CQ698" s="6" t="str">
        <f>IF($W698=CQ$4,MAX(CQ$1:CQ697)+1,"")</f>
        <v/>
      </c>
      <c r="CR698" s="6" t="str">
        <f>IF($W698=CR$4,MAX(CR$1:CR697)+1,"")</f>
        <v/>
      </c>
      <c r="CS698" s="6" t="str">
        <f>IF($W698=CS$4,MAX(CS$1:CS697)+1,"")</f>
        <v/>
      </c>
      <c r="CT698" s="5">
        <f t="shared" si="155"/>
        <v>7</v>
      </c>
      <c r="CU698" s="6" t="str">
        <f t="shared" si="156"/>
        <v>1709901711039</v>
      </c>
      <c r="CV698" s="5" t="str">
        <f t="shared" si="157"/>
        <v>นางสาว</v>
      </c>
      <c r="CW698" s="5" t="str" cm="1">
        <f t="array" ref="CW698">RIGHT(F698,MIN(LEN(SUBSTITUTE(F698,รายชื่อนักเรียนแยกห้อง!$AD$5:$AD$8,""))))</f>
        <v xml:space="preserve">อาทิตยา </v>
      </c>
      <c r="CX698" s="6" t="str">
        <f t="shared" si="158"/>
        <v/>
      </c>
      <c r="CY698" s="6">
        <f t="shared" si="159"/>
        <v>0</v>
      </c>
      <c r="CZ698" s="5" t="str">
        <f t="shared" si="160"/>
        <v>มัธยมศึกษาปีที่ 6/1-</v>
      </c>
      <c r="DA698" s="5" t="str">
        <f t="shared" si="161"/>
        <v>มัธยมศึกษาปีที่ 6/1-0</v>
      </c>
      <c r="DB698" s="5" t="s">
        <v>2936</v>
      </c>
      <c r="DC698" s="6" t="str">
        <f>IF(DB698="วิทย์-คณิต (เตรียมวิศวะ)",MAX($DC$1:DC697)+1,"")</f>
        <v/>
      </c>
      <c r="DD698" s="6">
        <f>IF(DB698="วิทย์-คณิต (วิทยาศาสตร์สุขภาพ)",MAX($DD$1:DD697)+1,"")</f>
        <v>49</v>
      </c>
      <c r="DE698" s="6" t="str">
        <f>IF(DB698="ศิลป์การจัดการธุรกิจการค้าสมัยใหม่",MAX($DE$1:DE697)+1,"")</f>
        <v/>
      </c>
      <c r="DF698" s="6" t="str">
        <f>IF(DB698="ศิลป์ภาษาจีนเพื่อธุรกิจ 4.0",MAX($DF$1:DF697)+1,"")</f>
        <v/>
      </c>
      <c r="DG698" s="6" t="str">
        <f>IF(DB698="ศิลป์ภาษาอังกฤษเพื่อการสื่อสารธุรกิจ",MAX($DG$1:DG697)+1,"")</f>
        <v/>
      </c>
      <c r="DH698" s="6" t="str">
        <f>IF(DB698="นวัตกรรมการจัดการเกษตร",MAX($DH$1:DH697)+1,"")</f>
        <v/>
      </c>
      <c r="DI698" s="5">
        <f t="shared" si="162"/>
        <v>49</v>
      </c>
      <c r="DJ698" s="5" t="str">
        <f t="shared" si="163"/>
        <v>มัธยมศึกษาปีที่ 6/1-21</v>
      </c>
      <c r="DK698" s="5" t="str">
        <f t="shared" si="164"/>
        <v>วิทย์-คณิต (วิทยาศาสตร์สุขภาพ)-49</v>
      </c>
      <c r="DL698" s="5" t="str">
        <f t="shared" si="165"/>
        <v>มัธยมศึกษาปีที่ 6</v>
      </c>
    </row>
    <row r="699" spans="1:116">
      <c r="A699" s="5" t="str">
        <f t="shared" si="166"/>
        <v>มัธยมศึกษาปีที่ 6/1-22</v>
      </c>
      <c r="B699" s="5" t="str">
        <f t="shared" si="152"/>
        <v>ช68603-4</v>
      </c>
      <c r="C699" s="5" t="str">
        <f t="shared" si="153"/>
        <v>วิทย์-คณิต (วิทยาศาสตร์สุขภาพ)-50</v>
      </c>
      <c r="D699" s="8">
        <v>22</v>
      </c>
      <c r="E699" s="9" t="s">
        <v>133</v>
      </c>
      <c r="F699" s="3" t="s">
        <v>134</v>
      </c>
      <c r="G699" s="3" t="s">
        <v>91</v>
      </c>
      <c r="H699" s="11">
        <v>1</v>
      </c>
      <c r="I699" s="11">
        <v>7</v>
      </c>
      <c r="J699" s="11">
        <v>0</v>
      </c>
      <c r="K699" s="11">
        <v>9</v>
      </c>
      <c r="L699" s="11">
        <v>9</v>
      </c>
      <c r="M699" s="11">
        <v>0</v>
      </c>
      <c r="N699" s="11">
        <v>1</v>
      </c>
      <c r="O699" s="11">
        <v>6</v>
      </c>
      <c r="P699" s="11">
        <v>9</v>
      </c>
      <c r="Q699" s="11">
        <v>1</v>
      </c>
      <c r="R699" s="11">
        <v>7</v>
      </c>
      <c r="S699" s="11">
        <v>5</v>
      </c>
      <c r="T699" s="11">
        <v>5</v>
      </c>
      <c r="U699" s="11" t="s">
        <v>425</v>
      </c>
      <c r="W699" s="6" t="str">
        <f>IF(X699="","",IF(X699=รายชื่อชมรม!$B$53,รายชื่อชมรม!$A$53,IF(X699=รายชื่อชมรม!$B$54,รายชื่อชมรม!$A$54,IF(X699=รายชื่อชมรม!$B$55,รายชื่อชมรม!$A$55,IF(X699=รายชื่อชมรม!$B$56,รายชื่อชมรม!$A$56,IF(X699=รายชื่อชมรม!$B$57,รายชื่อชมรม!$A$57,IF(X699=รายชื่อชมรม!$B$58,รายชื่อชมรม!$A$58,IF(X699=รายชื่อชมรม!$B$59,รายชื่อชมรม!$A$59,IF(X699=รายชื่อชมรม!$B$60,รายชื่อชมรม!$A$60,IF(X699=รายชื่อชมรม!$B$61,รายชื่อชมรม!$A$61,IF(X699=รายชื่อชมรม!$B$62,รายชื่อชมรม!$A$62,"-")))))))))))</f>
        <v>ช68603</v>
      </c>
      <c r="X699" s="6" t="s">
        <v>2316</v>
      </c>
      <c r="Y699" s="6" t="str">
        <f>IF(W699=0,"",IF(W699="-","",IF(W699="","",VLOOKUP(W699,รายชื่อชมรม!$A$3:$F$83,3,FALSE))))</f>
        <v>นายวสันต์  แสงรัตนกูล</v>
      </c>
      <c r="Z699" s="6" t="str">
        <f>IF(Y699=$Z$4,MAX(Z$1:$Z698)+1,"")</f>
        <v/>
      </c>
      <c r="AA699" s="6" t="str">
        <f>IF($Y699=AA$4,MAX(AA$1:AA698)+1,"")</f>
        <v/>
      </c>
      <c r="AB699" s="6" t="str">
        <f>IF($Y699=AB$4,MAX(AB$1:AB698)+1,"")</f>
        <v/>
      </c>
      <c r="AC699" s="6" t="str">
        <f>IF($Y699=AC$4,MAX(AC$1:AC698)+1,"")</f>
        <v/>
      </c>
      <c r="AD699" s="6" t="str">
        <f>IF($Y699=AD$4,MAX(AD$1:AD698)+1,"")</f>
        <v/>
      </c>
      <c r="AE699" s="6" t="str">
        <f>IF($Y699=AE$4,MAX(AE$1:AE698)+1,"")</f>
        <v/>
      </c>
      <c r="AF699" s="6" t="str">
        <f>IF($Y699=AF$4,MAX(AF$1:AF698)+1,"")</f>
        <v/>
      </c>
      <c r="AG699" s="6" t="str">
        <f>IF($Y699=AG$4,MAX(AG$1:AG698)+1,"")</f>
        <v/>
      </c>
      <c r="AH699" s="6" t="str">
        <f>IF($Y699=AH$4,MAX(AH$1:AH698)+1,"")</f>
        <v/>
      </c>
      <c r="AI699" s="5">
        <f t="shared" si="154"/>
        <v>0</v>
      </c>
      <c r="AK699" s="6" t="str">
        <f>IF($W699=AK$4,MAX(AK$1:AK698)+1,"")</f>
        <v/>
      </c>
      <c r="AL699" s="6" t="str">
        <f>IF($W699=AL$4,MAX(AL$1:AL698)+1,"")</f>
        <v/>
      </c>
      <c r="AM699" s="6" t="str">
        <f>IF($W699=AM$4,MAX(AM$1:AM698)+1,"")</f>
        <v/>
      </c>
      <c r="AN699" s="6" t="str">
        <f>IF($W699=AN$4,MAX(AN$1:AN698)+1,"")</f>
        <v/>
      </c>
      <c r="AO699" s="6" t="str">
        <f>IF($W699=AO$4,MAX(AO$1:AO698)+1,"")</f>
        <v/>
      </c>
      <c r="AP699" s="6" t="str">
        <f>IF($W699=AP$4,MAX(AP$1:AP698)+1,"")</f>
        <v/>
      </c>
      <c r="AQ699" s="6" t="str">
        <f>IF($W699=AQ$4,MAX(AQ$1:AQ698)+1,"")</f>
        <v/>
      </c>
      <c r="AR699" s="6" t="str">
        <f>IF($W699=AR$4,MAX(AR$1:AR698)+1,"")</f>
        <v/>
      </c>
      <c r="AS699" s="6" t="str">
        <f>IF($W699=AS$4,MAX(AS$1:AS698)+1,"")</f>
        <v/>
      </c>
      <c r="AT699" s="6" t="str">
        <f>IF($W699=AT$4,MAX(AT$1:AT698)+1,"")</f>
        <v/>
      </c>
      <c r="AU699" s="6" t="str">
        <f>IF($W699=AU$4,MAX(AU$1:AU698)+1,"")</f>
        <v/>
      </c>
      <c r="AV699" s="6" t="str">
        <f>IF($W699=AV$4,MAX(AV$1:AV698)+1,"")</f>
        <v/>
      </c>
      <c r="AW699" s="6" t="str">
        <f>IF($W699=AW$4,MAX(AW$1:AW698)+1,"")</f>
        <v/>
      </c>
      <c r="AX699" s="6" t="str">
        <f>IF($W699=AX$4,MAX(AX$1:AX698)+1,"")</f>
        <v/>
      </c>
      <c r="AY699" s="6" t="str">
        <f>IF($W699=AY$4,MAX(AY$1:AY698)+1,"")</f>
        <v/>
      </c>
      <c r="AZ699" s="6" t="str">
        <f>IF($W699=AZ$4,MAX(AZ$1:AZ698)+1,"")</f>
        <v/>
      </c>
      <c r="BA699" s="6" t="str">
        <f>IF($W699=BA$4,MAX(BA$1:BA698)+1,"")</f>
        <v/>
      </c>
      <c r="BB699" s="6" t="str">
        <f>IF($W699=BB$4,MAX(BB$1:BB698)+1,"")</f>
        <v/>
      </c>
      <c r="BC699" s="6" t="str">
        <f>IF($W699=BC$4,MAX(BC$1:BC698)+1,"")</f>
        <v/>
      </c>
      <c r="BD699" s="6" t="str">
        <f>IF($W699=BD$4,MAX(BD$1:BD698)+1,"")</f>
        <v/>
      </c>
      <c r="BE699" s="6" t="str">
        <f>IF($W699=BE$4,MAX(BE$1:BE698)+1,"")</f>
        <v/>
      </c>
      <c r="BF699" s="6" t="str">
        <f>IF($W699=BF$4,MAX(BF$1:BF698)+1,"")</f>
        <v/>
      </c>
      <c r="BG699" s="6" t="str">
        <f>IF($W699=BG$4,MAX(BG$1:BG698)+1,"")</f>
        <v/>
      </c>
      <c r="BH699" s="6" t="str">
        <f>IF($W699=BH$4,MAX(BH$1:BH698)+1,"")</f>
        <v/>
      </c>
      <c r="BI699" s="6" t="str">
        <f>IF($W699=BI$4,MAX(BI$1:BI698)+1,"")</f>
        <v/>
      </c>
      <c r="BJ699" s="6" t="str">
        <f>IF($W699=BJ$4,MAX(BJ$1:BJ698)+1,"")</f>
        <v/>
      </c>
      <c r="BK699" s="6" t="str">
        <f>IF($W699=BK$4,MAX(BK$1:BK698)+1,"")</f>
        <v/>
      </c>
      <c r="BL699" s="6" t="str">
        <f>IF($W699=BL$4,MAX(BL$1:BL698)+1,"")</f>
        <v/>
      </c>
      <c r="BM699" s="6" t="str">
        <f>IF($W699=BM$4,MAX(BM$1:BM698)+1,"")</f>
        <v/>
      </c>
      <c r="BN699" s="6" t="str">
        <f>IF($W699=BN$4,MAX(BN$1:BN698)+1,"")</f>
        <v/>
      </c>
      <c r="BO699" s="6" t="str">
        <f>IF($W699=BO$4,MAX(BO$1:BO698)+1,"")</f>
        <v/>
      </c>
      <c r="BP699" s="6" t="str">
        <f>IF($W699=BP$4,MAX(BP$1:BP698)+1,"")</f>
        <v/>
      </c>
      <c r="BQ699" s="6" t="str">
        <f>IF($W699=BQ$4,MAX(BQ$1:BQ698)+1,"")</f>
        <v/>
      </c>
      <c r="BR699" s="6" t="str">
        <f>IF($W699=BR$4,MAX(BR$1:BR698)+1,"")</f>
        <v/>
      </c>
      <c r="BS699" s="6" t="str">
        <f>IF($W699=BS$4,MAX(BS$1:BS698)+1,"")</f>
        <v/>
      </c>
      <c r="BT699" s="6" t="str">
        <f>IF($W699=BT$4,MAX(BT$1:BT698)+1,"")</f>
        <v/>
      </c>
      <c r="BU699" s="6" t="str">
        <f>IF($W699=BU$4,MAX(BU$1:BU698)+1,"")</f>
        <v/>
      </c>
      <c r="BV699" s="6" t="str">
        <f>IF($W699=BV$4,MAX(BV$1:BV698)+1,"")</f>
        <v/>
      </c>
      <c r="BW699" s="6" t="str">
        <f>IF($W699=BW$4,MAX(BW$1:BW698)+1,"")</f>
        <v/>
      </c>
      <c r="BX699" s="6" t="str">
        <f>IF($W699=BX$4,MAX(BX$1:BX698)+1,"")</f>
        <v/>
      </c>
      <c r="BY699" s="6" t="str">
        <f>IF($W699=BY$4,MAX(BY$1:BY698)+1,"")</f>
        <v/>
      </c>
      <c r="BZ699" s="6" t="str">
        <f>IF($W699=BZ$4,MAX(BZ$1:BZ698)+1,"")</f>
        <v/>
      </c>
      <c r="CA699" s="6" t="str">
        <f>IF($W699=CA$4,MAX(CA$1:CA698)+1,"")</f>
        <v/>
      </c>
      <c r="CB699" s="6" t="str">
        <f>IF($W699=CB$4,MAX(CB$1:CB698)+1,"")</f>
        <v/>
      </c>
      <c r="CC699" s="6" t="str">
        <f>IF($W699=CC$4,MAX(CC$1:CC698)+1,"")</f>
        <v/>
      </c>
      <c r="CD699" s="6" t="str">
        <f>IF($W699=CD$4,MAX(CD$1:CD698)+1,"")</f>
        <v/>
      </c>
      <c r="CE699" s="6" t="str">
        <f>IF($W699=CE$4,MAX(CE$1:CE698)+1,"")</f>
        <v/>
      </c>
      <c r="CF699" s="6" t="str">
        <f>IF($W699=CF$4,MAX(CF$1:CF698)+1,"")</f>
        <v/>
      </c>
      <c r="CG699" s="6" t="str">
        <f>IF($W699=CG$4,MAX(CG$1:CG698)+1,"")</f>
        <v/>
      </c>
      <c r="CH699" s="6" t="str">
        <f>IF($W699=CH$4,MAX(CH$1:CH698)+1,"")</f>
        <v/>
      </c>
      <c r="CI699" s="6" t="str">
        <f>IF($W699=CI$4,MAX(CI$1:CI698)+1,"")</f>
        <v/>
      </c>
      <c r="CJ699" s="6" t="str">
        <f>IF($W699=CJ$4,MAX(CJ$1:CJ698)+1,"")</f>
        <v/>
      </c>
      <c r="CK699" s="6" t="str">
        <f>IF($W699=CK$4,MAX(CK$1:CK698)+1,"")</f>
        <v/>
      </c>
      <c r="CL699" s="6">
        <f>IF($W699=CL$4,MAX(CL$1:CL698)+1,"")</f>
        <v>4</v>
      </c>
      <c r="CM699" s="6" t="str">
        <f>IF($W699=CM$4,MAX(CM$1:CM698)+1,"")</f>
        <v/>
      </c>
      <c r="CN699" s="6" t="str">
        <f>IF($W699=CN$4,MAX(CN$1:CN698)+1,"")</f>
        <v/>
      </c>
      <c r="CO699" s="6" t="str">
        <f>IF($W699=CO$4,MAX(CO$1:CO698)+1,"")</f>
        <v/>
      </c>
      <c r="CP699" s="6" t="str">
        <f>IF($W699=CP$4,MAX(CP$1:CP698)+1,"")</f>
        <v/>
      </c>
      <c r="CQ699" s="6" t="str">
        <f>IF($W699=CQ$4,MAX(CQ$1:CQ698)+1,"")</f>
        <v/>
      </c>
      <c r="CR699" s="6" t="str">
        <f>IF($W699=CR$4,MAX(CR$1:CR698)+1,"")</f>
        <v/>
      </c>
      <c r="CS699" s="6" t="str">
        <f>IF($W699=CS$4,MAX(CS$1:CS698)+1,"")</f>
        <v/>
      </c>
      <c r="CT699" s="5">
        <f t="shared" si="155"/>
        <v>4</v>
      </c>
      <c r="CU699" s="6" t="str">
        <f t="shared" si="156"/>
        <v>1709901691755</v>
      </c>
      <c r="CV699" s="5" t="str">
        <f t="shared" si="157"/>
        <v>นางสาว</v>
      </c>
      <c r="CW699" s="5" t="str" cm="1">
        <f t="array" ref="CW699">RIGHT(F699,MIN(LEN(SUBSTITUTE(F699,รายชื่อนักเรียนแยกห้อง!$AD$5:$AD$8,""))))</f>
        <v>พิมพ์ปภัสร์</v>
      </c>
      <c r="CX699" s="6" t="str">
        <f t="shared" si="158"/>
        <v/>
      </c>
      <c r="CY699" s="6">
        <f t="shared" si="159"/>
        <v>0</v>
      </c>
      <c r="CZ699" s="5" t="str">
        <f t="shared" si="160"/>
        <v>มัธยมศึกษาปีที่ 6/1-</v>
      </c>
      <c r="DA699" s="5" t="str">
        <f t="shared" si="161"/>
        <v>มัธยมศึกษาปีที่ 6/1-0</v>
      </c>
      <c r="DB699" s="5" t="s">
        <v>2936</v>
      </c>
      <c r="DC699" s="6" t="str">
        <f>IF(DB699="วิทย์-คณิต (เตรียมวิศวะ)",MAX($DC$1:DC698)+1,"")</f>
        <v/>
      </c>
      <c r="DD699" s="6">
        <f>IF(DB699="วิทย์-คณิต (วิทยาศาสตร์สุขภาพ)",MAX($DD$1:DD698)+1,"")</f>
        <v>50</v>
      </c>
      <c r="DE699" s="6" t="str">
        <f>IF(DB699="ศิลป์การจัดการธุรกิจการค้าสมัยใหม่",MAX($DE$1:DE698)+1,"")</f>
        <v/>
      </c>
      <c r="DF699" s="6" t="str">
        <f>IF(DB699="ศิลป์ภาษาจีนเพื่อธุรกิจ 4.0",MAX($DF$1:DF698)+1,"")</f>
        <v/>
      </c>
      <c r="DG699" s="6" t="str">
        <f>IF(DB699="ศิลป์ภาษาอังกฤษเพื่อการสื่อสารธุรกิจ",MAX($DG$1:DG698)+1,"")</f>
        <v/>
      </c>
      <c r="DH699" s="6" t="str">
        <f>IF(DB699="นวัตกรรมการจัดการเกษตร",MAX($DH$1:DH698)+1,"")</f>
        <v/>
      </c>
      <c r="DI699" s="5">
        <f t="shared" si="162"/>
        <v>50</v>
      </c>
      <c r="DJ699" s="5" t="str">
        <f t="shared" si="163"/>
        <v>มัธยมศึกษาปีที่ 6/1-22</v>
      </c>
      <c r="DK699" s="5" t="str">
        <f t="shared" si="164"/>
        <v>วิทย์-คณิต (วิทยาศาสตร์สุขภาพ)-50</v>
      </c>
      <c r="DL699" s="5" t="str">
        <f t="shared" si="165"/>
        <v>มัธยมศึกษาปีที่ 6</v>
      </c>
    </row>
    <row r="700" spans="1:116">
      <c r="A700" s="5" t="str">
        <f t="shared" si="166"/>
        <v>มัธยมศึกษาปีที่ 6/1-23</v>
      </c>
      <c r="B700" s="5" t="str">
        <f t="shared" si="152"/>
        <v>ช68601-3</v>
      </c>
      <c r="C700" s="5" t="str">
        <f t="shared" si="153"/>
        <v>วิทย์-คณิต (วิทยาศาสตร์สุขภาพ)-51</v>
      </c>
      <c r="D700" s="8">
        <v>23</v>
      </c>
      <c r="E700" s="9" t="s">
        <v>136</v>
      </c>
      <c r="F700" s="3" t="s">
        <v>40</v>
      </c>
      <c r="G700" s="3" t="s">
        <v>137</v>
      </c>
      <c r="H700" s="11">
        <v>1</v>
      </c>
      <c r="I700" s="11">
        <v>7</v>
      </c>
      <c r="J700" s="11">
        <v>3</v>
      </c>
      <c r="K700" s="11">
        <v>0</v>
      </c>
      <c r="L700" s="11">
        <v>3</v>
      </c>
      <c r="M700" s="11">
        <v>0</v>
      </c>
      <c r="N700" s="11">
        <v>1</v>
      </c>
      <c r="O700" s="11">
        <v>1</v>
      </c>
      <c r="P700" s="11">
        <v>9</v>
      </c>
      <c r="Q700" s="11">
        <v>5</v>
      </c>
      <c r="R700" s="11">
        <v>9</v>
      </c>
      <c r="S700" s="11">
        <v>8</v>
      </c>
      <c r="T700" s="11">
        <v>8</v>
      </c>
      <c r="U700" s="11" t="s">
        <v>425</v>
      </c>
      <c r="W700" s="6" t="str">
        <f>IF(X700="","",IF(X700=รายชื่อชมรม!$B$53,รายชื่อชมรม!$A$53,IF(X700=รายชื่อชมรม!$B$54,รายชื่อชมรม!$A$54,IF(X700=รายชื่อชมรม!$B$55,รายชื่อชมรม!$A$55,IF(X700=รายชื่อชมรม!$B$56,รายชื่อชมรม!$A$56,IF(X700=รายชื่อชมรม!$B$57,รายชื่อชมรม!$A$57,IF(X700=รายชื่อชมรม!$B$58,รายชื่อชมรม!$A$58,IF(X700=รายชื่อชมรม!$B$59,รายชื่อชมรม!$A$59,IF(X700=รายชื่อชมรม!$B$60,รายชื่อชมรม!$A$60,IF(X700=รายชื่อชมรม!$B$61,รายชื่อชมรม!$A$61,IF(X700=รายชื่อชมรม!$B$62,รายชื่อชมรม!$A$62,"-")))))))))))</f>
        <v>ช68601</v>
      </c>
      <c r="X700" s="6" t="s">
        <v>2329</v>
      </c>
      <c r="Y700" s="6" t="str">
        <f>IF(W700=0,"",IF(W700="-","",IF(W700="","",VLOOKUP(W700,รายชื่อชมรม!$A$3:$F$83,3,FALSE))))</f>
        <v>นางสาวศิลป์ศุภา  คุสินธุ์</v>
      </c>
      <c r="Z700" s="6" t="str">
        <f>IF(Y700=$Z$4,MAX(Z$1:$Z699)+1,"")</f>
        <v/>
      </c>
      <c r="AA700" s="6" t="str">
        <f>IF($Y700=AA$4,MAX(AA$1:AA699)+1,"")</f>
        <v/>
      </c>
      <c r="AB700" s="6" t="str">
        <f>IF($Y700=AB$4,MAX(AB$1:AB699)+1,"")</f>
        <v/>
      </c>
      <c r="AC700" s="6" t="str">
        <f>IF($Y700=AC$4,MAX(AC$1:AC699)+1,"")</f>
        <v/>
      </c>
      <c r="AD700" s="6" t="str">
        <f>IF($Y700=AD$4,MAX(AD$1:AD699)+1,"")</f>
        <v/>
      </c>
      <c r="AE700" s="6" t="str">
        <f>IF($Y700=AE$4,MAX(AE$1:AE699)+1,"")</f>
        <v/>
      </c>
      <c r="AF700" s="6" t="str">
        <f>IF($Y700=AF$4,MAX(AF$1:AF699)+1,"")</f>
        <v/>
      </c>
      <c r="AG700" s="6" t="str">
        <f>IF($Y700=AG$4,MAX(AG$1:AG699)+1,"")</f>
        <v/>
      </c>
      <c r="AH700" s="6" t="str">
        <f>IF($Y700=AH$4,MAX(AH$1:AH699)+1,"")</f>
        <v/>
      </c>
      <c r="AI700" s="5">
        <f t="shared" si="154"/>
        <v>0</v>
      </c>
      <c r="AK700" s="6" t="str">
        <f>IF($W700=AK$4,MAX(AK$1:AK699)+1,"")</f>
        <v/>
      </c>
      <c r="AL700" s="6" t="str">
        <f>IF($W700=AL$4,MAX(AL$1:AL699)+1,"")</f>
        <v/>
      </c>
      <c r="AM700" s="6" t="str">
        <f>IF($W700=AM$4,MAX(AM$1:AM699)+1,"")</f>
        <v/>
      </c>
      <c r="AN700" s="6" t="str">
        <f>IF($W700=AN$4,MAX(AN$1:AN699)+1,"")</f>
        <v/>
      </c>
      <c r="AO700" s="6" t="str">
        <f>IF($W700=AO$4,MAX(AO$1:AO699)+1,"")</f>
        <v/>
      </c>
      <c r="AP700" s="6" t="str">
        <f>IF($W700=AP$4,MAX(AP$1:AP699)+1,"")</f>
        <v/>
      </c>
      <c r="AQ700" s="6" t="str">
        <f>IF($W700=AQ$4,MAX(AQ$1:AQ699)+1,"")</f>
        <v/>
      </c>
      <c r="AR700" s="6" t="str">
        <f>IF($W700=AR$4,MAX(AR$1:AR699)+1,"")</f>
        <v/>
      </c>
      <c r="AS700" s="6" t="str">
        <f>IF($W700=AS$4,MAX(AS$1:AS699)+1,"")</f>
        <v/>
      </c>
      <c r="AT700" s="6" t="str">
        <f>IF($W700=AT$4,MAX(AT$1:AT699)+1,"")</f>
        <v/>
      </c>
      <c r="AU700" s="6" t="str">
        <f>IF($W700=AU$4,MAX(AU$1:AU699)+1,"")</f>
        <v/>
      </c>
      <c r="AV700" s="6" t="str">
        <f>IF($W700=AV$4,MAX(AV$1:AV699)+1,"")</f>
        <v/>
      </c>
      <c r="AW700" s="6" t="str">
        <f>IF($W700=AW$4,MAX(AW$1:AW699)+1,"")</f>
        <v/>
      </c>
      <c r="AX700" s="6" t="str">
        <f>IF($W700=AX$4,MAX(AX$1:AX699)+1,"")</f>
        <v/>
      </c>
      <c r="AY700" s="6" t="str">
        <f>IF($W700=AY$4,MAX(AY$1:AY699)+1,"")</f>
        <v/>
      </c>
      <c r="AZ700" s="6" t="str">
        <f>IF($W700=AZ$4,MAX(AZ$1:AZ699)+1,"")</f>
        <v/>
      </c>
      <c r="BA700" s="6" t="str">
        <f>IF($W700=BA$4,MAX(BA$1:BA699)+1,"")</f>
        <v/>
      </c>
      <c r="BB700" s="6" t="str">
        <f>IF($W700=BB$4,MAX(BB$1:BB699)+1,"")</f>
        <v/>
      </c>
      <c r="BC700" s="6" t="str">
        <f>IF($W700=BC$4,MAX(BC$1:BC699)+1,"")</f>
        <v/>
      </c>
      <c r="BD700" s="6" t="str">
        <f>IF($W700=BD$4,MAX(BD$1:BD699)+1,"")</f>
        <v/>
      </c>
      <c r="BE700" s="6" t="str">
        <f>IF($W700=BE$4,MAX(BE$1:BE699)+1,"")</f>
        <v/>
      </c>
      <c r="BF700" s="6" t="str">
        <f>IF($W700=BF$4,MAX(BF$1:BF699)+1,"")</f>
        <v/>
      </c>
      <c r="BG700" s="6" t="str">
        <f>IF($W700=BG$4,MAX(BG$1:BG699)+1,"")</f>
        <v/>
      </c>
      <c r="BH700" s="6" t="str">
        <f>IF($W700=BH$4,MAX(BH$1:BH699)+1,"")</f>
        <v/>
      </c>
      <c r="BI700" s="6" t="str">
        <f>IF($W700=BI$4,MAX(BI$1:BI699)+1,"")</f>
        <v/>
      </c>
      <c r="BJ700" s="6" t="str">
        <f>IF($W700=BJ$4,MAX(BJ$1:BJ699)+1,"")</f>
        <v/>
      </c>
      <c r="BK700" s="6" t="str">
        <f>IF($W700=BK$4,MAX(BK$1:BK699)+1,"")</f>
        <v/>
      </c>
      <c r="BL700" s="6" t="str">
        <f>IF($W700=BL$4,MAX(BL$1:BL699)+1,"")</f>
        <v/>
      </c>
      <c r="BM700" s="6" t="str">
        <f>IF($W700=BM$4,MAX(BM$1:BM699)+1,"")</f>
        <v/>
      </c>
      <c r="BN700" s="6" t="str">
        <f>IF($W700=BN$4,MAX(BN$1:BN699)+1,"")</f>
        <v/>
      </c>
      <c r="BO700" s="6" t="str">
        <f>IF($W700=BO$4,MAX(BO$1:BO699)+1,"")</f>
        <v/>
      </c>
      <c r="BP700" s="6" t="str">
        <f>IF($W700=BP$4,MAX(BP$1:BP699)+1,"")</f>
        <v/>
      </c>
      <c r="BQ700" s="6" t="str">
        <f>IF($W700=BQ$4,MAX(BQ$1:BQ699)+1,"")</f>
        <v/>
      </c>
      <c r="BR700" s="6" t="str">
        <f>IF($W700=BR$4,MAX(BR$1:BR699)+1,"")</f>
        <v/>
      </c>
      <c r="BS700" s="6" t="str">
        <f>IF($W700=BS$4,MAX(BS$1:BS699)+1,"")</f>
        <v/>
      </c>
      <c r="BT700" s="6" t="str">
        <f>IF($W700=BT$4,MAX(BT$1:BT699)+1,"")</f>
        <v/>
      </c>
      <c r="BU700" s="6" t="str">
        <f>IF($W700=BU$4,MAX(BU$1:BU699)+1,"")</f>
        <v/>
      </c>
      <c r="BV700" s="6" t="str">
        <f>IF($W700=BV$4,MAX(BV$1:BV699)+1,"")</f>
        <v/>
      </c>
      <c r="BW700" s="6" t="str">
        <f>IF($W700=BW$4,MAX(BW$1:BW699)+1,"")</f>
        <v/>
      </c>
      <c r="BX700" s="6" t="str">
        <f>IF($W700=BX$4,MAX(BX$1:BX699)+1,"")</f>
        <v/>
      </c>
      <c r="BY700" s="6" t="str">
        <f>IF($W700=BY$4,MAX(BY$1:BY699)+1,"")</f>
        <v/>
      </c>
      <c r="BZ700" s="6" t="str">
        <f>IF($W700=BZ$4,MAX(BZ$1:BZ699)+1,"")</f>
        <v/>
      </c>
      <c r="CA700" s="6" t="str">
        <f>IF($W700=CA$4,MAX(CA$1:CA699)+1,"")</f>
        <v/>
      </c>
      <c r="CB700" s="6" t="str">
        <f>IF($W700=CB$4,MAX(CB$1:CB699)+1,"")</f>
        <v/>
      </c>
      <c r="CC700" s="6" t="str">
        <f>IF($W700=CC$4,MAX(CC$1:CC699)+1,"")</f>
        <v/>
      </c>
      <c r="CD700" s="6" t="str">
        <f>IF($W700=CD$4,MAX(CD$1:CD699)+1,"")</f>
        <v/>
      </c>
      <c r="CE700" s="6" t="str">
        <f>IF($W700=CE$4,MAX(CE$1:CE699)+1,"")</f>
        <v/>
      </c>
      <c r="CF700" s="6" t="str">
        <f>IF($W700=CF$4,MAX(CF$1:CF699)+1,"")</f>
        <v/>
      </c>
      <c r="CG700" s="6" t="str">
        <f>IF($W700=CG$4,MAX(CG$1:CG699)+1,"")</f>
        <v/>
      </c>
      <c r="CH700" s="6" t="str">
        <f>IF($W700=CH$4,MAX(CH$1:CH699)+1,"")</f>
        <v/>
      </c>
      <c r="CI700" s="6" t="str">
        <f>IF($W700=CI$4,MAX(CI$1:CI699)+1,"")</f>
        <v/>
      </c>
      <c r="CJ700" s="6">
        <f>IF($W700=CJ$4,MAX(CJ$1:CJ699)+1,"")</f>
        <v>3</v>
      </c>
      <c r="CK700" s="6" t="str">
        <f>IF($W700=CK$4,MAX(CK$1:CK699)+1,"")</f>
        <v/>
      </c>
      <c r="CL700" s="6" t="str">
        <f>IF($W700=CL$4,MAX(CL$1:CL699)+1,"")</f>
        <v/>
      </c>
      <c r="CM700" s="6" t="str">
        <f>IF($W700=CM$4,MAX(CM$1:CM699)+1,"")</f>
        <v/>
      </c>
      <c r="CN700" s="6" t="str">
        <f>IF($W700=CN$4,MAX(CN$1:CN699)+1,"")</f>
        <v/>
      </c>
      <c r="CO700" s="6" t="str">
        <f>IF($W700=CO$4,MAX(CO$1:CO699)+1,"")</f>
        <v/>
      </c>
      <c r="CP700" s="6" t="str">
        <f>IF($W700=CP$4,MAX(CP$1:CP699)+1,"")</f>
        <v/>
      </c>
      <c r="CQ700" s="6" t="str">
        <f>IF($W700=CQ$4,MAX(CQ$1:CQ699)+1,"")</f>
        <v/>
      </c>
      <c r="CR700" s="6" t="str">
        <f>IF($W700=CR$4,MAX(CR$1:CR699)+1,"")</f>
        <v/>
      </c>
      <c r="CS700" s="6" t="str">
        <f>IF($W700=CS$4,MAX(CS$1:CS699)+1,"")</f>
        <v/>
      </c>
      <c r="CT700" s="5">
        <f t="shared" si="155"/>
        <v>3</v>
      </c>
      <c r="CU700" s="6" t="str">
        <f t="shared" si="156"/>
        <v>1730301195988</v>
      </c>
      <c r="CV700" s="5" t="str">
        <f t="shared" si="157"/>
        <v>นางสาว</v>
      </c>
      <c r="CW700" s="5" t="str" cm="1">
        <f t="array" ref="CW700">RIGHT(F700,MIN(LEN(SUBSTITUTE(F700,รายชื่อนักเรียนแยกห้อง!$AD$5:$AD$8,""))))</f>
        <v>ณัฐธิดา</v>
      </c>
      <c r="CX700" s="6" t="str">
        <f t="shared" si="158"/>
        <v/>
      </c>
      <c r="CY700" s="6">
        <f t="shared" si="159"/>
        <v>0</v>
      </c>
      <c r="CZ700" s="5" t="str">
        <f t="shared" si="160"/>
        <v>มัธยมศึกษาปีที่ 6/1-</v>
      </c>
      <c r="DA700" s="5" t="str">
        <f t="shared" si="161"/>
        <v>มัธยมศึกษาปีที่ 6/1-0</v>
      </c>
      <c r="DB700" s="6" t="s">
        <v>2936</v>
      </c>
      <c r="DC700" s="6" t="str">
        <f>IF(DB700="วิทย์-คณิต (เตรียมวิศวะ)",MAX($DC$1:DC699)+1,"")</f>
        <v/>
      </c>
      <c r="DD700" s="6">
        <f>IF(DB700="วิทย์-คณิต (วิทยาศาสตร์สุขภาพ)",MAX($DD$1:DD699)+1,"")</f>
        <v>51</v>
      </c>
      <c r="DE700" s="6" t="str">
        <f>IF(DB700="ศิลป์การจัดการธุรกิจการค้าสมัยใหม่",MAX($DE$1:DE699)+1,"")</f>
        <v/>
      </c>
      <c r="DF700" s="6" t="str">
        <f>IF(DB700="ศิลป์ภาษาจีนเพื่อธุรกิจ 4.0",MAX($DF$1:DF699)+1,"")</f>
        <v/>
      </c>
      <c r="DG700" s="6" t="str">
        <f>IF(DB700="ศิลป์ภาษาอังกฤษเพื่อการสื่อสารธุรกิจ",MAX($DG$1:DG699)+1,"")</f>
        <v/>
      </c>
      <c r="DH700" s="6" t="str">
        <f>IF(DB700="นวัตกรรมการจัดการเกษตร",MAX($DH$1:DH699)+1,"")</f>
        <v/>
      </c>
      <c r="DI700" s="5">
        <f t="shared" si="162"/>
        <v>51</v>
      </c>
      <c r="DJ700" s="5" t="str">
        <f t="shared" si="163"/>
        <v>มัธยมศึกษาปีที่ 6/1-23</v>
      </c>
      <c r="DK700" s="5" t="str">
        <f t="shared" si="164"/>
        <v>วิทย์-คณิต (วิทยาศาสตร์สุขภาพ)-51</v>
      </c>
      <c r="DL700" s="5" t="str">
        <f t="shared" si="165"/>
        <v>มัธยมศึกษาปีที่ 6</v>
      </c>
    </row>
    <row r="701" spans="1:116">
      <c r="A701" s="5" t="str">
        <f t="shared" si="166"/>
        <v>มัธยมศึกษาปีที่ 6/1-24</v>
      </c>
      <c r="B701" s="5" t="str">
        <f t="shared" si="152"/>
        <v>ช68601-4</v>
      </c>
      <c r="C701" s="5" t="str">
        <f t="shared" si="153"/>
        <v>วิทย์-คณิต (วิทยาศาสตร์สุขภาพ)-52</v>
      </c>
      <c r="D701" s="8">
        <v>24</v>
      </c>
      <c r="E701" s="9" t="s">
        <v>138</v>
      </c>
      <c r="F701" s="3" t="s">
        <v>2287</v>
      </c>
      <c r="G701" s="3" t="s">
        <v>139</v>
      </c>
      <c r="H701" s="11">
        <v>1</v>
      </c>
      <c r="I701" s="11">
        <v>7</v>
      </c>
      <c r="J701" s="11">
        <v>0</v>
      </c>
      <c r="K701" s="11">
        <v>9</v>
      </c>
      <c r="L701" s="11">
        <v>9</v>
      </c>
      <c r="M701" s="11">
        <v>0</v>
      </c>
      <c r="N701" s="11">
        <v>1</v>
      </c>
      <c r="O701" s="11">
        <v>7</v>
      </c>
      <c r="P701" s="11">
        <v>1</v>
      </c>
      <c r="Q701" s="11">
        <v>3</v>
      </c>
      <c r="R701" s="11">
        <v>6</v>
      </c>
      <c r="S701" s="11">
        <v>4</v>
      </c>
      <c r="T701" s="11">
        <v>3</v>
      </c>
      <c r="U701" s="11" t="s">
        <v>425</v>
      </c>
      <c r="W701" s="6" t="str">
        <f>IF(X701="","",IF(X701=รายชื่อชมรม!$B$53,รายชื่อชมรม!$A$53,IF(X701=รายชื่อชมรม!$B$54,รายชื่อชมรม!$A$54,IF(X701=รายชื่อชมรม!$B$55,รายชื่อชมรม!$A$55,IF(X701=รายชื่อชมรม!$B$56,รายชื่อชมรม!$A$56,IF(X701=รายชื่อชมรม!$B$57,รายชื่อชมรม!$A$57,IF(X701=รายชื่อชมรม!$B$58,รายชื่อชมรม!$A$58,IF(X701=รายชื่อชมรม!$B$59,รายชื่อชมรม!$A$59,IF(X701=รายชื่อชมรม!$B$60,รายชื่อชมรม!$A$60,IF(X701=รายชื่อชมรม!$B$61,รายชื่อชมรม!$A$61,IF(X701=รายชื่อชมรม!$B$62,รายชื่อชมรม!$A$62,"-")))))))))))</f>
        <v>ช68601</v>
      </c>
      <c r="X701" s="6" t="s">
        <v>2329</v>
      </c>
      <c r="Y701" s="6" t="str">
        <f>IF(W701=0,"",IF(W701="-","",IF(W701="","",VLOOKUP(W701,รายชื่อชมรม!$A$3:$F$83,3,FALSE))))</f>
        <v>นางสาวศิลป์ศุภา  คุสินธุ์</v>
      </c>
      <c r="Z701" s="6" t="str">
        <f>IF(Y701=$Z$4,MAX(Z$1:$Z700)+1,"")</f>
        <v/>
      </c>
      <c r="AA701" s="6" t="str">
        <f>IF($Y701=AA$4,MAX(AA$1:AA700)+1,"")</f>
        <v/>
      </c>
      <c r="AB701" s="6" t="str">
        <f>IF($Y701=AB$4,MAX(AB$1:AB700)+1,"")</f>
        <v/>
      </c>
      <c r="AC701" s="6" t="str">
        <f>IF($Y701=AC$4,MAX(AC$1:AC700)+1,"")</f>
        <v/>
      </c>
      <c r="AD701" s="6" t="str">
        <f>IF($Y701=AD$4,MAX(AD$1:AD700)+1,"")</f>
        <v/>
      </c>
      <c r="AE701" s="6" t="str">
        <f>IF($Y701=AE$4,MAX(AE$1:AE700)+1,"")</f>
        <v/>
      </c>
      <c r="AF701" s="6" t="str">
        <f>IF($Y701=AF$4,MAX(AF$1:AF700)+1,"")</f>
        <v/>
      </c>
      <c r="AG701" s="6" t="str">
        <f>IF($Y701=AG$4,MAX(AG$1:AG700)+1,"")</f>
        <v/>
      </c>
      <c r="AH701" s="6" t="str">
        <f>IF($Y701=AH$4,MAX(AH$1:AH700)+1,"")</f>
        <v/>
      </c>
      <c r="AI701" s="5">
        <f t="shared" si="154"/>
        <v>0</v>
      </c>
      <c r="AK701" s="6" t="str">
        <f>IF($W701=AK$4,MAX(AK$1:AK700)+1,"")</f>
        <v/>
      </c>
      <c r="AL701" s="6" t="str">
        <f>IF($W701=AL$4,MAX(AL$1:AL700)+1,"")</f>
        <v/>
      </c>
      <c r="AM701" s="6" t="str">
        <f>IF($W701=AM$4,MAX(AM$1:AM700)+1,"")</f>
        <v/>
      </c>
      <c r="AN701" s="6" t="str">
        <f>IF($W701=AN$4,MAX(AN$1:AN700)+1,"")</f>
        <v/>
      </c>
      <c r="AO701" s="6" t="str">
        <f>IF($W701=AO$4,MAX(AO$1:AO700)+1,"")</f>
        <v/>
      </c>
      <c r="AP701" s="6" t="str">
        <f>IF($W701=AP$4,MAX(AP$1:AP700)+1,"")</f>
        <v/>
      </c>
      <c r="AQ701" s="6" t="str">
        <f>IF($W701=AQ$4,MAX(AQ$1:AQ700)+1,"")</f>
        <v/>
      </c>
      <c r="AR701" s="6" t="str">
        <f>IF($W701=AR$4,MAX(AR$1:AR700)+1,"")</f>
        <v/>
      </c>
      <c r="AS701" s="6" t="str">
        <f>IF($W701=AS$4,MAX(AS$1:AS700)+1,"")</f>
        <v/>
      </c>
      <c r="AT701" s="6" t="str">
        <f>IF($W701=AT$4,MAX(AT$1:AT700)+1,"")</f>
        <v/>
      </c>
      <c r="AU701" s="6" t="str">
        <f>IF($W701=AU$4,MAX(AU$1:AU700)+1,"")</f>
        <v/>
      </c>
      <c r="AV701" s="6" t="str">
        <f>IF($W701=AV$4,MAX(AV$1:AV700)+1,"")</f>
        <v/>
      </c>
      <c r="AW701" s="6" t="str">
        <f>IF($W701=AW$4,MAX(AW$1:AW700)+1,"")</f>
        <v/>
      </c>
      <c r="AX701" s="6" t="str">
        <f>IF($W701=AX$4,MAX(AX$1:AX700)+1,"")</f>
        <v/>
      </c>
      <c r="AY701" s="6" t="str">
        <f>IF($W701=AY$4,MAX(AY$1:AY700)+1,"")</f>
        <v/>
      </c>
      <c r="AZ701" s="6" t="str">
        <f>IF($W701=AZ$4,MAX(AZ$1:AZ700)+1,"")</f>
        <v/>
      </c>
      <c r="BA701" s="6" t="str">
        <f>IF($W701=BA$4,MAX(BA$1:BA700)+1,"")</f>
        <v/>
      </c>
      <c r="BB701" s="6" t="str">
        <f>IF($W701=BB$4,MAX(BB$1:BB700)+1,"")</f>
        <v/>
      </c>
      <c r="BC701" s="6" t="str">
        <f>IF($W701=BC$4,MAX(BC$1:BC700)+1,"")</f>
        <v/>
      </c>
      <c r="BD701" s="6" t="str">
        <f>IF($W701=BD$4,MAX(BD$1:BD700)+1,"")</f>
        <v/>
      </c>
      <c r="BE701" s="6" t="str">
        <f>IF($W701=BE$4,MAX(BE$1:BE700)+1,"")</f>
        <v/>
      </c>
      <c r="BF701" s="6" t="str">
        <f>IF($W701=BF$4,MAX(BF$1:BF700)+1,"")</f>
        <v/>
      </c>
      <c r="BG701" s="6" t="str">
        <f>IF($W701=BG$4,MAX(BG$1:BG700)+1,"")</f>
        <v/>
      </c>
      <c r="BH701" s="6" t="str">
        <f>IF($W701=BH$4,MAX(BH$1:BH700)+1,"")</f>
        <v/>
      </c>
      <c r="BI701" s="6" t="str">
        <f>IF($W701=BI$4,MAX(BI$1:BI700)+1,"")</f>
        <v/>
      </c>
      <c r="BJ701" s="6" t="str">
        <f>IF($W701=BJ$4,MAX(BJ$1:BJ700)+1,"")</f>
        <v/>
      </c>
      <c r="BK701" s="6" t="str">
        <f>IF($W701=BK$4,MAX(BK$1:BK700)+1,"")</f>
        <v/>
      </c>
      <c r="BL701" s="6" t="str">
        <f>IF($W701=BL$4,MAX(BL$1:BL700)+1,"")</f>
        <v/>
      </c>
      <c r="BM701" s="6" t="str">
        <f>IF($W701=BM$4,MAX(BM$1:BM700)+1,"")</f>
        <v/>
      </c>
      <c r="BN701" s="6" t="str">
        <f>IF($W701=BN$4,MAX(BN$1:BN700)+1,"")</f>
        <v/>
      </c>
      <c r="BO701" s="6" t="str">
        <f>IF($W701=BO$4,MAX(BO$1:BO700)+1,"")</f>
        <v/>
      </c>
      <c r="BP701" s="6" t="str">
        <f>IF($W701=BP$4,MAX(BP$1:BP700)+1,"")</f>
        <v/>
      </c>
      <c r="BQ701" s="6" t="str">
        <f>IF($W701=BQ$4,MAX(BQ$1:BQ700)+1,"")</f>
        <v/>
      </c>
      <c r="BR701" s="6" t="str">
        <f>IF($W701=BR$4,MAX(BR$1:BR700)+1,"")</f>
        <v/>
      </c>
      <c r="BS701" s="6" t="str">
        <f>IF($W701=BS$4,MAX(BS$1:BS700)+1,"")</f>
        <v/>
      </c>
      <c r="BT701" s="6" t="str">
        <f>IF($W701=BT$4,MAX(BT$1:BT700)+1,"")</f>
        <v/>
      </c>
      <c r="BU701" s="6" t="str">
        <f>IF($W701=BU$4,MAX(BU$1:BU700)+1,"")</f>
        <v/>
      </c>
      <c r="BV701" s="6" t="str">
        <f>IF($W701=BV$4,MAX(BV$1:BV700)+1,"")</f>
        <v/>
      </c>
      <c r="BW701" s="6" t="str">
        <f>IF($W701=BW$4,MAX(BW$1:BW700)+1,"")</f>
        <v/>
      </c>
      <c r="BX701" s="6" t="str">
        <f>IF($W701=BX$4,MAX(BX$1:BX700)+1,"")</f>
        <v/>
      </c>
      <c r="BY701" s="6" t="str">
        <f>IF($W701=BY$4,MAX(BY$1:BY700)+1,"")</f>
        <v/>
      </c>
      <c r="BZ701" s="6" t="str">
        <f>IF($W701=BZ$4,MAX(BZ$1:BZ700)+1,"")</f>
        <v/>
      </c>
      <c r="CA701" s="6" t="str">
        <f>IF($W701=CA$4,MAX(CA$1:CA700)+1,"")</f>
        <v/>
      </c>
      <c r="CB701" s="6" t="str">
        <f>IF($W701=CB$4,MAX(CB$1:CB700)+1,"")</f>
        <v/>
      </c>
      <c r="CC701" s="6" t="str">
        <f>IF($W701=CC$4,MAX(CC$1:CC700)+1,"")</f>
        <v/>
      </c>
      <c r="CD701" s="6" t="str">
        <f>IF($W701=CD$4,MAX(CD$1:CD700)+1,"")</f>
        <v/>
      </c>
      <c r="CE701" s="6" t="str">
        <f>IF($W701=CE$4,MAX(CE$1:CE700)+1,"")</f>
        <v/>
      </c>
      <c r="CF701" s="6" t="str">
        <f>IF($W701=CF$4,MAX(CF$1:CF700)+1,"")</f>
        <v/>
      </c>
      <c r="CG701" s="6" t="str">
        <f>IF($W701=CG$4,MAX(CG$1:CG700)+1,"")</f>
        <v/>
      </c>
      <c r="CH701" s="6" t="str">
        <f>IF($W701=CH$4,MAX(CH$1:CH700)+1,"")</f>
        <v/>
      </c>
      <c r="CI701" s="6" t="str">
        <f>IF($W701=CI$4,MAX(CI$1:CI700)+1,"")</f>
        <v/>
      </c>
      <c r="CJ701" s="6">
        <f>IF($W701=CJ$4,MAX(CJ$1:CJ700)+1,"")</f>
        <v>4</v>
      </c>
      <c r="CK701" s="6" t="str">
        <f>IF($W701=CK$4,MAX(CK$1:CK700)+1,"")</f>
        <v/>
      </c>
      <c r="CL701" s="6" t="str">
        <f>IF($W701=CL$4,MAX(CL$1:CL700)+1,"")</f>
        <v/>
      </c>
      <c r="CM701" s="6" t="str">
        <f>IF($W701=CM$4,MAX(CM$1:CM700)+1,"")</f>
        <v/>
      </c>
      <c r="CN701" s="6" t="str">
        <f>IF($W701=CN$4,MAX(CN$1:CN700)+1,"")</f>
        <v/>
      </c>
      <c r="CO701" s="6" t="str">
        <f>IF($W701=CO$4,MAX(CO$1:CO700)+1,"")</f>
        <v/>
      </c>
      <c r="CP701" s="6" t="str">
        <f>IF($W701=CP$4,MAX(CP$1:CP700)+1,"")</f>
        <v/>
      </c>
      <c r="CQ701" s="6" t="str">
        <f>IF($W701=CQ$4,MAX(CQ$1:CQ700)+1,"")</f>
        <v/>
      </c>
      <c r="CR701" s="6" t="str">
        <f>IF($W701=CR$4,MAX(CR$1:CR700)+1,"")</f>
        <v/>
      </c>
      <c r="CS701" s="6" t="str">
        <f>IF($W701=CS$4,MAX(CS$1:CS700)+1,"")</f>
        <v/>
      </c>
      <c r="CT701" s="5">
        <f t="shared" si="155"/>
        <v>4</v>
      </c>
      <c r="CU701" s="6" t="str">
        <f t="shared" si="156"/>
        <v>1709901713643</v>
      </c>
      <c r="CV701" s="5" t="str">
        <f t="shared" si="157"/>
        <v>นางสาว</v>
      </c>
      <c r="CW701" s="5" t="str" cm="1">
        <f t="array" ref="CW701">RIGHT(F701,MIN(LEN(SUBSTITUTE(F701,รายชื่อนักเรียนแยกห้อง!$AD$5:$AD$8,""))))</f>
        <v xml:space="preserve">พอเพียง </v>
      </c>
      <c r="CX701" s="6" t="str">
        <f t="shared" si="158"/>
        <v/>
      </c>
      <c r="CY701" s="6">
        <f t="shared" si="159"/>
        <v>0</v>
      </c>
      <c r="CZ701" s="5" t="str">
        <f t="shared" si="160"/>
        <v>มัธยมศึกษาปีที่ 6/1-</v>
      </c>
      <c r="DA701" s="5" t="str">
        <f t="shared" si="161"/>
        <v>มัธยมศึกษาปีที่ 6/1-0</v>
      </c>
      <c r="DB701" s="6" t="s">
        <v>2936</v>
      </c>
      <c r="DC701" s="6" t="str">
        <f>IF(DB701="วิทย์-คณิต (เตรียมวิศวะ)",MAX($DC$1:DC700)+1,"")</f>
        <v/>
      </c>
      <c r="DD701" s="6">
        <f>IF(DB701="วิทย์-คณิต (วิทยาศาสตร์สุขภาพ)",MAX($DD$1:DD700)+1,"")</f>
        <v>52</v>
      </c>
      <c r="DE701" s="6" t="str">
        <f>IF(DB701="ศิลป์การจัดการธุรกิจการค้าสมัยใหม่",MAX($DE$1:DE700)+1,"")</f>
        <v/>
      </c>
      <c r="DF701" s="6" t="str">
        <f>IF(DB701="ศิลป์ภาษาจีนเพื่อธุรกิจ 4.0",MAX($DF$1:DF700)+1,"")</f>
        <v/>
      </c>
      <c r="DG701" s="6" t="str">
        <f>IF(DB701="ศิลป์ภาษาอังกฤษเพื่อการสื่อสารธุรกิจ",MAX($DG$1:DG700)+1,"")</f>
        <v/>
      </c>
      <c r="DH701" s="6" t="str">
        <f>IF(DB701="นวัตกรรมการจัดการเกษตร",MAX($DH$1:DH700)+1,"")</f>
        <v/>
      </c>
      <c r="DI701" s="5">
        <f t="shared" si="162"/>
        <v>52</v>
      </c>
      <c r="DJ701" s="5" t="str">
        <f t="shared" si="163"/>
        <v>มัธยมศึกษาปีที่ 6/1-24</v>
      </c>
      <c r="DK701" s="5" t="str">
        <f t="shared" si="164"/>
        <v>วิทย์-คณิต (วิทยาศาสตร์สุขภาพ)-52</v>
      </c>
      <c r="DL701" s="5" t="str">
        <f t="shared" si="165"/>
        <v>มัธยมศึกษาปีที่ 6</v>
      </c>
    </row>
    <row r="702" spans="1:116">
      <c r="A702" s="5" t="str">
        <f t="shared" si="166"/>
        <v>มัธยมศึกษาปีที่ 6/1-25</v>
      </c>
      <c r="B702" s="5" t="str">
        <f t="shared" si="152"/>
        <v>ช68605-2</v>
      </c>
      <c r="C702" s="5" t="str">
        <f t="shared" si="153"/>
        <v>วิทย์-คณิต (วิทยาศาสตร์สุขภาพ)-53</v>
      </c>
      <c r="D702" s="8">
        <v>25</v>
      </c>
      <c r="E702" s="9" t="s">
        <v>140</v>
      </c>
      <c r="F702" s="3" t="s">
        <v>141</v>
      </c>
      <c r="G702" s="3" t="s">
        <v>142</v>
      </c>
      <c r="H702" s="11">
        <v>1</v>
      </c>
      <c r="I702" s="11">
        <v>5</v>
      </c>
      <c r="J702" s="11">
        <v>0</v>
      </c>
      <c r="K702" s="11">
        <v>8</v>
      </c>
      <c r="L702" s="11">
        <v>7</v>
      </c>
      <c r="M702" s="11">
        <v>0</v>
      </c>
      <c r="N702" s="11">
        <v>0</v>
      </c>
      <c r="O702" s="11">
        <v>0</v>
      </c>
      <c r="P702" s="11">
        <v>6</v>
      </c>
      <c r="Q702" s="11">
        <v>1</v>
      </c>
      <c r="R702" s="11">
        <v>8</v>
      </c>
      <c r="S702" s="11">
        <v>1</v>
      </c>
      <c r="T702" s="11">
        <v>0</v>
      </c>
      <c r="U702" s="11" t="s">
        <v>425</v>
      </c>
      <c r="W702" s="6" t="str">
        <f>IF(X702="","",IF(X702=รายชื่อชมรม!$B$53,รายชื่อชมรม!$A$53,IF(X702=รายชื่อชมรม!$B$54,รายชื่อชมรม!$A$54,IF(X702=รายชื่อชมรม!$B$55,รายชื่อชมรม!$A$55,IF(X702=รายชื่อชมรม!$B$56,รายชื่อชมรม!$A$56,IF(X702=รายชื่อชมรม!$B$57,รายชื่อชมรม!$A$57,IF(X702=รายชื่อชมรม!$B$58,รายชื่อชมรม!$A$58,IF(X702=รายชื่อชมรม!$B$59,รายชื่อชมรม!$A$59,IF(X702=รายชื่อชมรม!$B$60,รายชื่อชมรม!$A$60,IF(X702=รายชื่อชมรม!$B$61,รายชื่อชมรม!$A$61,IF(X702=รายชื่อชมรม!$B$62,รายชื่อชมรม!$A$62,"-")))))))))))</f>
        <v>ช68605</v>
      </c>
      <c r="X702" s="6" t="s">
        <v>2305</v>
      </c>
      <c r="Y702" s="6" t="str">
        <f>IF(W702=0,"",IF(W702="-","",IF(W702="","",VLOOKUP(W702,รายชื่อชมรม!$A$3:$F$83,3,FALSE))))</f>
        <v>นางโสจาริน  อินทรเรือง</v>
      </c>
      <c r="Z702" s="6" t="str">
        <f>IF(Y702=$Z$4,MAX(Z$1:$Z701)+1,"")</f>
        <v/>
      </c>
      <c r="AA702" s="6" t="str">
        <f>IF($Y702=AA$4,MAX(AA$1:AA701)+1,"")</f>
        <v/>
      </c>
      <c r="AB702" s="6" t="str">
        <f>IF($Y702=AB$4,MAX(AB$1:AB701)+1,"")</f>
        <v/>
      </c>
      <c r="AC702" s="6" t="str">
        <f>IF($Y702=AC$4,MAX(AC$1:AC701)+1,"")</f>
        <v/>
      </c>
      <c r="AD702" s="6" t="str">
        <f>IF($Y702=AD$4,MAX(AD$1:AD701)+1,"")</f>
        <v/>
      </c>
      <c r="AE702" s="6" t="str">
        <f>IF($Y702=AE$4,MAX(AE$1:AE701)+1,"")</f>
        <v/>
      </c>
      <c r="AF702" s="6" t="str">
        <f>IF($Y702=AF$4,MAX(AF$1:AF701)+1,"")</f>
        <v/>
      </c>
      <c r="AG702" s="6" t="str">
        <f>IF($Y702=AG$4,MAX(AG$1:AG701)+1,"")</f>
        <v/>
      </c>
      <c r="AH702" s="6" t="str">
        <f>IF($Y702=AH$4,MAX(AH$1:AH701)+1,"")</f>
        <v/>
      </c>
      <c r="AI702" s="5">
        <f t="shared" si="154"/>
        <v>0</v>
      </c>
      <c r="AK702" s="6" t="str">
        <f>IF($W702=AK$4,MAX(AK$1:AK701)+1,"")</f>
        <v/>
      </c>
      <c r="AL702" s="6" t="str">
        <f>IF($W702=AL$4,MAX(AL$1:AL701)+1,"")</f>
        <v/>
      </c>
      <c r="AM702" s="6" t="str">
        <f>IF($W702=AM$4,MAX(AM$1:AM701)+1,"")</f>
        <v/>
      </c>
      <c r="AN702" s="6" t="str">
        <f>IF($W702=AN$4,MAX(AN$1:AN701)+1,"")</f>
        <v/>
      </c>
      <c r="AO702" s="6" t="str">
        <f>IF($W702=AO$4,MAX(AO$1:AO701)+1,"")</f>
        <v/>
      </c>
      <c r="AP702" s="6" t="str">
        <f>IF($W702=AP$4,MAX(AP$1:AP701)+1,"")</f>
        <v/>
      </c>
      <c r="AQ702" s="6" t="str">
        <f>IF($W702=AQ$4,MAX(AQ$1:AQ701)+1,"")</f>
        <v/>
      </c>
      <c r="AR702" s="6" t="str">
        <f>IF($W702=AR$4,MAX(AR$1:AR701)+1,"")</f>
        <v/>
      </c>
      <c r="AS702" s="6" t="str">
        <f>IF($W702=AS$4,MAX(AS$1:AS701)+1,"")</f>
        <v/>
      </c>
      <c r="AT702" s="6" t="str">
        <f>IF($W702=AT$4,MAX(AT$1:AT701)+1,"")</f>
        <v/>
      </c>
      <c r="AU702" s="6" t="str">
        <f>IF($W702=AU$4,MAX(AU$1:AU701)+1,"")</f>
        <v/>
      </c>
      <c r="AV702" s="6" t="str">
        <f>IF($W702=AV$4,MAX(AV$1:AV701)+1,"")</f>
        <v/>
      </c>
      <c r="AW702" s="6" t="str">
        <f>IF($W702=AW$4,MAX(AW$1:AW701)+1,"")</f>
        <v/>
      </c>
      <c r="AX702" s="6" t="str">
        <f>IF($W702=AX$4,MAX(AX$1:AX701)+1,"")</f>
        <v/>
      </c>
      <c r="AY702" s="6" t="str">
        <f>IF($W702=AY$4,MAX(AY$1:AY701)+1,"")</f>
        <v/>
      </c>
      <c r="AZ702" s="6" t="str">
        <f>IF($W702=AZ$4,MAX(AZ$1:AZ701)+1,"")</f>
        <v/>
      </c>
      <c r="BA702" s="6" t="str">
        <f>IF($W702=BA$4,MAX(BA$1:BA701)+1,"")</f>
        <v/>
      </c>
      <c r="BB702" s="6" t="str">
        <f>IF($W702=BB$4,MAX(BB$1:BB701)+1,"")</f>
        <v/>
      </c>
      <c r="BC702" s="6" t="str">
        <f>IF($W702=BC$4,MAX(BC$1:BC701)+1,"")</f>
        <v/>
      </c>
      <c r="BD702" s="6" t="str">
        <f>IF($W702=BD$4,MAX(BD$1:BD701)+1,"")</f>
        <v/>
      </c>
      <c r="BE702" s="6" t="str">
        <f>IF($W702=BE$4,MAX(BE$1:BE701)+1,"")</f>
        <v/>
      </c>
      <c r="BF702" s="6" t="str">
        <f>IF($W702=BF$4,MAX(BF$1:BF701)+1,"")</f>
        <v/>
      </c>
      <c r="BG702" s="6" t="str">
        <f>IF($W702=BG$4,MAX(BG$1:BG701)+1,"")</f>
        <v/>
      </c>
      <c r="BH702" s="6" t="str">
        <f>IF($W702=BH$4,MAX(BH$1:BH701)+1,"")</f>
        <v/>
      </c>
      <c r="BI702" s="6" t="str">
        <f>IF($W702=BI$4,MAX(BI$1:BI701)+1,"")</f>
        <v/>
      </c>
      <c r="BJ702" s="6" t="str">
        <f>IF($W702=BJ$4,MAX(BJ$1:BJ701)+1,"")</f>
        <v/>
      </c>
      <c r="BK702" s="6" t="str">
        <f>IF($W702=BK$4,MAX(BK$1:BK701)+1,"")</f>
        <v/>
      </c>
      <c r="BL702" s="6" t="str">
        <f>IF($W702=BL$4,MAX(BL$1:BL701)+1,"")</f>
        <v/>
      </c>
      <c r="BM702" s="6" t="str">
        <f>IF($W702=BM$4,MAX(BM$1:BM701)+1,"")</f>
        <v/>
      </c>
      <c r="BN702" s="6" t="str">
        <f>IF($W702=BN$4,MAX(BN$1:BN701)+1,"")</f>
        <v/>
      </c>
      <c r="BO702" s="6" t="str">
        <f>IF($W702=BO$4,MAX(BO$1:BO701)+1,"")</f>
        <v/>
      </c>
      <c r="BP702" s="6" t="str">
        <f>IF($W702=BP$4,MAX(BP$1:BP701)+1,"")</f>
        <v/>
      </c>
      <c r="BQ702" s="6" t="str">
        <f>IF($W702=BQ$4,MAX(BQ$1:BQ701)+1,"")</f>
        <v/>
      </c>
      <c r="BR702" s="6" t="str">
        <f>IF($W702=BR$4,MAX(BR$1:BR701)+1,"")</f>
        <v/>
      </c>
      <c r="BS702" s="6" t="str">
        <f>IF($W702=BS$4,MAX(BS$1:BS701)+1,"")</f>
        <v/>
      </c>
      <c r="BT702" s="6" t="str">
        <f>IF($W702=BT$4,MAX(BT$1:BT701)+1,"")</f>
        <v/>
      </c>
      <c r="BU702" s="6" t="str">
        <f>IF($W702=BU$4,MAX(BU$1:BU701)+1,"")</f>
        <v/>
      </c>
      <c r="BV702" s="6" t="str">
        <f>IF($W702=BV$4,MAX(BV$1:BV701)+1,"")</f>
        <v/>
      </c>
      <c r="BW702" s="6" t="str">
        <f>IF($W702=BW$4,MAX(BW$1:BW701)+1,"")</f>
        <v/>
      </c>
      <c r="BX702" s="6" t="str">
        <f>IF($W702=BX$4,MAX(BX$1:BX701)+1,"")</f>
        <v/>
      </c>
      <c r="BY702" s="6" t="str">
        <f>IF($W702=BY$4,MAX(BY$1:BY701)+1,"")</f>
        <v/>
      </c>
      <c r="BZ702" s="6" t="str">
        <f>IF($W702=BZ$4,MAX(BZ$1:BZ701)+1,"")</f>
        <v/>
      </c>
      <c r="CA702" s="6" t="str">
        <f>IF($W702=CA$4,MAX(CA$1:CA701)+1,"")</f>
        <v/>
      </c>
      <c r="CB702" s="6" t="str">
        <f>IF($W702=CB$4,MAX(CB$1:CB701)+1,"")</f>
        <v/>
      </c>
      <c r="CC702" s="6" t="str">
        <f>IF($W702=CC$4,MAX(CC$1:CC701)+1,"")</f>
        <v/>
      </c>
      <c r="CD702" s="6" t="str">
        <f>IF($W702=CD$4,MAX(CD$1:CD701)+1,"")</f>
        <v/>
      </c>
      <c r="CE702" s="6" t="str">
        <f>IF($W702=CE$4,MAX(CE$1:CE701)+1,"")</f>
        <v/>
      </c>
      <c r="CF702" s="6" t="str">
        <f>IF($W702=CF$4,MAX(CF$1:CF701)+1,"")</f>
        <v/>
      </c>
      <c r="CG702" s="6" t="str">
        <f>IF($W702=CG$4,MAX(CG$1:CG701)+1,"")</f>
        <v/>
      </c>
      <c r="CH702" s="6" t="str">
        <f>IF($W702=CH$4,MAX(CH$1:CH701)+1,"")</f>
        <v/>
      </c>
      <c r="CI702" s="6" t="str">
        <f>IF($W702=CI$4,MAX(CI$1:CI701)+1,"")</f>
        <v/>
      </c>
      <c r="CJ702" s="6" t="str">
        <f>IF($W702=CJ$4,MAX(CJ$1:CJ701)+1,"")</f>
        <v/>
      </c>
      <c r="CK702" s="6" t="str">
        <f>IF($W702=CK$4,MAX(CK$1:CK701)+1,"")</f>
        <v/>
      </c>
      <c r="CL702" s="6" t="str">
        <f>IF($W702=CL$4,MAX(CL$1:CL701)+1,"")</f>
        <v/>
      </c>
      <c r="CM702" s="6" t="str">
        <f>IF($W702=CM$4,MAX(CM$1:CM701)+1,"")</f>
        <v/>
      </c>
      <c r="CN702" s="6">
        <f>IF($W702=CN$4,MAX(CN$1:CN701)+1,"")</f>
        <v>2</v>
      </c>
      <c r="CO702" s="6" t="str">
        <f>IF($W702=CO$4,MAX(CO$1:CO701)+1,"")</f>
        <v/>
      </c>
      <c r="CP702" s="6" t="str">
        <f>IF($W702=CP$4,MAX(CP$1:CP701)+1,"")</f>
        <v/>
      </c>
      <c r="CQ702" s="6" t="str">
        <f>IF($W702=CQ$4,MAX(CQ$1:CQ701)+1,"")</f>
        <v/>
      </c>
      <c r="CR702" s="6" t="str">
        <f>IF($W702=CR$4,MAX(CR$1:CR701)+1,"")</f>
        <v/>
      </c>
      <c r="CS702" s="6" t="str">
        <f>IF($W702=CS$4,MAX(CS$1:CS701)+1,"")</f>
        <v/>
      </c>
      <c r="CT702" s="5">
        <f t="shared" si="155"/>
        <v>2</v>
      </c>
      <c r="CU702" s="6" t="str">
        <f t="shared" si="156"/>
        <v>1508700061810</v>
      </c>
      <c r="CV702" s="5" t="str">
        <f t="shared" si="157"/>
        <v>นางสาว</v>
      </c>
      <c r="CW702" s="5" t="str" cm="1">
        <f t="array" ref="CW702">RIGHT(F702,MIN(LEN(SUBSTITUTE(F702,รายชื่อนักเรียนแยกห้อง!$AD$5:$AD$8,""))))</f>
        <v>เพียงลดา</v>
      </c>
      <c r="CX702" s="6" t="str">
        <f t="shared" si="158"/>
        <v/>
      </c>
      <c r="CY702" s="6">
        <f t="shared" si="159"/>
        <v>0</v>
      </c>
      <c r="CZ702" s="5" t="str">
        <f t="shared" si="160"/>
        <v>มัธยมศึกษาปีที่ 6/1-</v>
      </c>
      <c r="DA702" s="5" t="str">
        <f t="shared" si="161"/>
        <v>มัธยมศึกษาปีที่ 6/1-0</v>
      </c>
      <c r="DB702" s="6" t="s">
        <v>2936</v>
      </c>
      <c r="DC702" s="6" t="str">
        <f>IF(DB702="วิทย์-คณิต (เตรียมวิศวะ)",MAX($DC$1:DC701)+1,"")</f>
        <v/>
      </c>
      <c r="DD702" s="6">
        <f>IF(DB702="วิทย์-คณิต (วิทยาศาสตร์สุขภาพ)",MAX($DD$1:DD701)+1,"")</f>
        <v>53</v>
      </c>
      <c r="DE702" s="6" t="str">
        <f>IF(DB702="ศิลป์การจัดการธุรกิจการค้าสมัยใหม่",MAX($DE$1:DE701)+1,"")</f>
        <v/>
      </c>
      <c r="DF702" s="6" t="str">
        <f>IF(DB702="ศิลป์ภาษาจีนเพื่อธุรกิจ 4.0",MAX($DF$1:DF701)+1,"")</f>
        <v/>
      </c>
      <c r="DG702" s="6" t="str">
        <f>IF(DB702="ศิลป์ภาษาอังกฤษเพื่อการสื่อสารธุรกิจ",MAX($DG$1:DG701)+1,"")</f>
        <v/>
      </c>
      <c r="DH702" s="6" t="str">
        <f>IF(DB702="นวัตกรรมการจัดการเกษตร",MAX($DH$1:DH701)+1,"")</f>
        <v/>
      </c>
      <c r="DI702" s="5">
        <f t="shared" si="162"/>
        <v>53</v>
      </c>
      <c r="DJ702" s="5" t="str">
        <f t="shared" si="163"/>
        <v>มัธยมศึกษาปีที่ 6/1-25</v>
      </c>
      <c r="DK702" s="5" t="str">
        <f t="shared" si="164"/>
        <v>วิทย์-คณิต (วิทยาศาสตร์สุขภาพ)-53</v>
      </c>
      <c r="DL702" s="5" t="str">
        <f t="shared" si="165"/>
        <v>มัธยมศึกษาปีที่ 6</v>
      </c>
    </row>
    <row r="703" spans="1:116">
      <c r="A703" s="5" t="str">
        <f t="shared" si="166"/>
        <v>มัธยมศึกษาปีที่ 6/1-26</v>
      </c>
      <c r="B703" s="5" t="str">
        <f t="shared" si="152"/>
        <v>ช68603-5</v>
      </c>
      <c r="C703" s="5" t="str">
        <f t="shared" si="153"/>
        <v>วิทย์-คณิต (เตรียมวิศวะ)-14</v>
      </c>
      <c r="D703" s="8">
        <v>26</v>
      </c>
      <c r="E703" s="9" t="s">
        <v>143</v>
      </c>
      <c r="F703" s="3" t="s">
        <v>144</v>
      </c>
      <c r="G703" s="3" t="s">
        <v>145</v>
      </c>
      <c r="H703" s="11">
        <v>1</v>
      </c>
      <c r="I703" s="11">
        <v>7</v>
      </c>
      <c r="J703" s="11">
        <v>0</v>
      </c>
      <c r="K703" s="11">
        <v>9</v>
      </c>
      <c r="L703" s="11">
        <v>9</v>
      </c>
      <c r="M703" s="11">
        <v>0</v>
      </c>
      <c r="N703" s="11">
        <v>1</v>
      </c>
      <c r="O703" s="11">
        <v>6</v>
      </c>
      <c r="P703" s="11">
        <v>9</v>
      </c>
      <c r="Q703" s="11">
        <v>9</v>
      </c>
      <c r="R703" s="11">
        <v>1</v>
      </c>
      <c r="S703" s="11">
        <v>0</v>
      </c>
      <c r="T703" s="11">
        <v>1</v>
      </c>
      <c r="U703" s="11" t="s">
        <v>425</v>
      </c>
      <c r="W703" s="6" t="str">
        <f>IF(X703="","",IF(X703=รายชื่อชมรม!$B$53,รายชื่อชมรม!$A$53,IF(X703=รายชื่อชมรม!$B$54,รายชื่อชมรม!$A$54,IF(X703=รายชื่อชมรม!$B$55,รายชื่อชมรม!$A$55,IF(X703=รายชื่อชมรม!$B$56,รายชื่อชมรม!$A$56,IF(X703=รายชื่อชมรม!$B$57,รายชื่อชมรม!$A$57,IF(X703=รายชื่อชมรม!$B$58,รายชื่อชมรม!$A$58,IF(X703=รายชื่อชมรม!$B$59,รายชื่อชมรม!$A$59,IF(X703=รายชื่อชมรม!$B$60,รายชื่อชมรม!$A$60,IF(X703=รายชื่อชมรม!$B$61,รายชื่อชมรม!$A$61,IF(X703=รายชื่อชมรม!$B$62,รายชื่อชมรม!$A$62,"-")))))))))))</f>
        <v>ช68603</v>
      </c>
      <c r="X703" s="6" t="s">
        <v>2316</v>
      </c>
      <c r="Y703" s="6" t="str">
        <f>IF(W703=0,"",IF(W703="-","",IF(W703="","",VLOOKUP(W703,รายชื่อชมรม!$A$3:$F$83,3,FALSE))))</f>
        <v>นายวสันต์  แสงรัตนกูล</v>
      </c>
      <c r="Z703" s="6" t="str">
        <f>IF(Y703=$Z$4,MAX(Z$1:$Z702)+1,"")</f>
        <v/>
      </c>
      <c r="AA703" s="6" t="str">
        <f>IF($Y703=AA$4,MAX(AA$1:AA702)+1,"")</f>
        <v/>
      </c>
      <c r="AB703" s="6" t="str">
        <f>IF($Y703=AB$4,MAX(AB$1:AB702)+1,"")</f>
        <v/>
      </c>
      <c r="AC703" s="6" t="str">
        <f>IF($Y703=AC$4,MAX(AC$1:AC702)+1,"")</f>
        <v/>
      </c>
      <c r="AD703" s="6" t="str">
        <f>IF($Y703=AD$4,MAX(AD$1:AD702)+1,"")</f>
        <v/>
      </c>
      <c r="AE703" s="6" t="str">
        <f>IF($Y703=AE$4,MAX(AE$1:AE702)+1,"")</f>
        <v/>
      </c>
      <c r="AF703" s="6" t="str">
        <f>IF($Y703=AF$4,MAX(AF$1:AF702)+1,"")</f>
        <v/>
      </c>
      <c r="AG703" s="6" t="str">
        <f>IF($Y703=AG$4,MAX(AG$1:AG702)+1,"")</f>
        <v/>
      </c>
      <c r="AH703" s="6" t="str">
        <f>IF($Y703=AH$4,MAX(AH$1:AH702)+1,"")</f>
        <v/>
      </c>
      <c r="AI703" s="5">
        <f t="shared" si="154"/>
        <v>0</v>
      </c>
      <c r="AK703" s="6" t="str">
        <f>IF($W703=AK$4,MAX(AK$1:AK702)+1,"")</f>
        <v/>
      </c>
      <c r="AL703" s="6" t="str">
        <f>IF($W703=AL$4,MAX(AL$1:AL702)+1,"")</f>
        <v/>
      </c>
      <c r="AM703" s="6" t="str">
        <f>IF($W703=AM$4,MAX(AM$1:AM702)+1,"")</f>
        <v/>
      </c>
      <c r="AN703" s="6" t="str">
        <f>IF($W703=AN$4,MAX(AN$1:AN702)+1,"")</f>
        <v/>
      </c>
      <c r="AO703" s="6" t="str">
        <f>IF($W703=AO$4,MAX(AO$1:AO702)+1,"")</f>
        <v/>
      </c>
      <c r="AP703" s="6" t="str">
        <f>IF($W703=AP$4,MAX(AP$1:AP702)+1,"")</f>
        <v/>
      </c>
      <c r="AQ703" s="6" t="str">
        <f>IF($W703=AQ$4,MAX(AQ$1:AQ702)+1,"")</f>
        <v/>
      </c>
      <c r="AR703" s="6" t="str">
        <f>IF($W703=AR$4,MAX(AR$1:AR702)+1,"")</f>
        <v/>
      </c>
      <c r="AS703" s="6" t="str">
        <f>IF($W703=AS$4,MAX(AS$1:AS702)+1,"")</f>
        <v/>
      </c>
      <c r="AT703" s="6" t="str">
        <f>IF($W703=AT$4,MAX(AT$1:AT702)+1,"")</f>
        <v/>
      </c>
      <c r="AU703" s="6" t="str">
        <f>IF($W703=AU$4,MAX(AU$1:AU702)+1,"")</f>
        <v/>
      </c>
      <c r="AV703" s="6" t="str">
        <f>IF($W703=AV$4,MAX(AV$1:AV702)+1,"")</f>
        <v/>
      </c>
      <c r="AW703" s="6" t="str">
        <f>IF($W703=AW$4,MAX(AW$1:AW702)+1,"")</f>
        <v/>
      </c>
      <c r="AX703" s="6" t="str">
        <f>IF($W703=AX$4,MAX(AX$1:AX702)+1,"")</f>
        <v/>
      </c>
      <c r="AY703" s="6" t="str">
        <f>IF($W703=AY$4,MAX(AY$1:AY702)+1,"")</f>
        <v/>
      </c>
      <c r="AZ703" s="6" t="str">
        <f>IF($W703=AZ$4,MAX(AZ$1:AZ702)+1,"")</f>
        <v/>
      </c>
      <c r="BA703" s="6" t="str">
        <f>IF($W703=BA$4,MAX(BA$1:BA702)+1,"")</f>
        <v/>
      </c>
      <c r="BB703" s="6" t="str">
        <f>IF($W703=BB$4,MAX(BB$1:BB702)+1,"")</f>
        <v/>
      </c>
      <c r="BC703" s="6" t="str">
        <f>IF($W703=BC$4,MAX(BC$1:BC702)+1,"")</f>
        <v/>
      </c>
      <c r="BD703" s="6" t="str">
        <f>IF($W703=BD$4,MAX(BD$1:BD702)+1,"")</f>
        <v/>
      </c>
      <c r="BE703" s="6" t="str">
        <f>IF($W703=BE$4,MAX(BE$1:BE702)+1,"")</f>
        <v/>
      </c>
      <c r="BF703" s="6" t="str">
        <f>IF($W703=BF$4,MAX(BF$1:BF702)+1,"")</f>
        <v/>
      </c>
      <c r="BG703" s="6" t="str">
        <f>IF($W703=BG$4,MAX(BG$1:BG702)+1,"")</f>
        <v/>
      </c>
      <c r="BH703" s="6" t="str">
        <f>IF($W703=BH$4,MAX(BH$1:BH702)+1,"")</f>
        <v/>
      </c>
      <c r="BI703" s="6" t="str">
        <f>IF($W703=BI$4,MAX(BI$1:BI702)+1,"")</f>
        <v/>
      </c>
      <c r="BJ703" s="6" t="str">
        <f>IF($W703=BJ$4,MAX(BJ$1:BJ702)+1,"")</f>
        <v/>
      </c>
      <c r="BK703" s="6" t="str">
        <f>IF($W703=BK$4,MAX(BK$1:BK702)+1,"")</f>
        <v/>
      </c>
      <c r="BL703" s="6" t="str">
        <f>IF($W703=BL$4,MAX(BL$1:BL702)+1,"")</f>
        <v/>
      </c>
      <c r="BM703" s="6" t="str">
        <f>IF($W703=BM$4,MAX(BM$1:BM702)+1,"")</f>
        <v/>
      </c>
      <c r="BN703" s="6" t="str">
        <f>IF($W703=BN$4,MAX(BN$1:BN702)+1,"")</f>
        <v/>
      </c>
      <c r="BO703" s="6" t="str">
        <f>IF($W703=BO$4,MAX(BO$1:BO702)+1,"")</f>
        <v/>
      </c>
      <c r="BP703" s="6" t="str">
        <f>IF($W703=BP$4,MAX(BP$1:BP702)+1,"")</f>
        <v/>
      </c>
      <c r="BQ703" s="6" t="str">
        <f>IF($W703=BQ$4,MAX(BQ$1:BQ702)+1,"")</f>
        <v/>
      </c>
      <c r="BR703" s="6" t="str">
        <f>IF($W703=BR$4,MAX(BR$1:BR702)+1,"")</f>
        <v/>
      </c>
      <c r="BS703" s="6" t="str">
        <f>IF($W703=BS$4,MAX(BS$1:BS702)+1,"")</f>
        <v/>
      </c>
      <c r="BT703" s="6" t="str">
        <f>IF($W703=BT$4,MAX(BT$1:BT702)+1,"")</f>
        <v/>
      </c>
      <c r="BU703" s="6" t="str">
        <f>IF($W703=BU$4,MAX(BU$1:BU702)+1,"")</f>
        <v/>
      </c>
      <c r="BV703" s="6" t="str">
        <f>IF($W703=BV$4,MAX(BV$1:BV702)+1,"")</f>
        <v/>
      </c>
      <c r="BW703" s="6" t="str">
        <f>IF($W703=BW$4,MAX(BW$1:BW702)+1,"")</f>
        <v/>
      </c>
      <c r="BX703" s="6" t="str">
        <f>IF($W703=BX$4,MAX(BX$1:BX702)+1,"")</f>
        <v/>
      </c>
      <c r="BY703" s="6" t="str">
        <f>IF($W703=BY$4,MAX(BY$1:BY702)+1,"")</f>
        <v/>
      </c>
      <c r="BZ703" s="6" t="str">
        <f>IF($W703=BZ$4,MAX(BZ$1:BZ702)+1,"")</f>
        <v/>
      </c>
      <c r="CA703" s="6" t="str">
        <f>IF($W703=CA$4,MAX(CA$1:CA702)+1,"")</f>
        <v/>
      </c>
      <c r="CB703" s="6" t="str">
        <f>IF($W703=CB$4,MAX(CB$1:CB702)+1,"")</f>
        <v/>
      </c>
      <c r="CC703" s="6" t="str">
        <f>IF($W703=CC$4,MAX(CC$1:CC702)+1,"")</f>
        <v/>
      </c>
      <c r="CD703" s="6" t="str">
        <f>IF($W703=CD$4,MAX(CD$1:CD702)+1,"")</f>
        <v/>
      </c>
      <c r="CE703" s="6" t="str">
        <f>IF($W703=CE$4,MAX(CE$1:CE702)+1,"")</f>
        <v/>
      </c>
      <c r="CF703" s="6" t="str">
        <f>IF($W703=CF$4,MAX(CF$1:CF702)+1,"")</f>
        <v/>
      </c>
      <c r="CG703" s="6" t="str">
        <f>IF($W703=CG$4,MAX(CG$1:CG702)+1,"")</f>
        <v/>
      </c>
      <c r="CH703" s="6" t="str">
        <f>IF($W703=CH$4,MAX(CH$1:CH702)+1,"")</f>
        <v/>
      </c>
      <c r="CI703" s="6" t="str">
        <f>IF($W703=CI$4,MAX(CI$1:CI702)+1,"")</f>
        <v/>
      </c>
      <c r="CJ703" s="6" t="str">
        <f>IF($W703=CJ$4,MAX(CJ$1:CJ702)+1,"")</f>
        <v/>
      </c>
      <c r="CK703" s="6" t="str">
        <f>IF($W703=CK$4,MAX(CK$1:CK702)+1,"")</f>
        <v/>
      </c>
      <c r="CL703" s="6">
        <f>IF($W703=CL$4,MAX(CL$1:CL702)+1,"")</f>
        <v>5</v>
      </c>
      <c r="CM703" s="6" t="str">
        <f>IF($W703=CM$4,MAX(CM$1:CM702)+1,"")</f>
        <v/>
      </c>
      <c r="CN703" s="6" t="str">
        <f>IF($W703=CN$4,MAX(CN$1:CN702)+1,"")</f>
        <v/>
      </c>
      <c r="CO703" s="6" t="str">
        <f>IF($W703=CO$4,MAX(CO$1:CO702)+1,"")</f>
        <v/>
      </c>
      <c r="CP703" s="6" t="str">
        <f>IF($W703=CP$4,MAX(CP$1:CP702)+1,"")</f>
        <v/>
      </c>
      <c r="CQ703" s="6" t="str">
        <f>IF($W703=CQ$4,MAX(CQ$1:CQ702)+1,"")</f>
        <v/>
      </c>
      <c r="CR703" s="6" t="str">
        <f>IF($W703=CR$4,MAX(CR$1:CR702)+1,"")</f>
        <v/>
      </c>
      <c r="CS703" s="6" t="str">
        <f>IF($W703=CS$4,MAX(CS$1:CS702)+1,"")</f>
        <v/>
      </c>
      <c r="CT703" s="5">
        <f t="shared" si="155"/>
        <v>5</v>
      </c>
      <c r="CU703" s="6" t="str">
        <f t="shared" si="156"/>
        <v>1709901699101</v>
      </c>
      <c r="CV703" s="5" t="str">
        <f t="shared" si="157"/>
        <v>นางสาว</v>
      </c>
      <c r="CW703" s="5" t="str" cm="1">
        <f t="array" ref="CW703">RIGHT(F703,MIN(LEN(SUBSTITUTE(F703,รายชื่อนักเรียนแยกห้อง!$AD$5:$AD$8,""))))</f>
        <v>กาญจนา</v>
      </c>
      <c r="CX703" s="6" t="str">
        <f t="shared" si="158"/>
        <v/>
      </c>
      <c r="CY703" s="6">
        <f t="shared" si="159"/>
        <v>0</v>
      </c>
      <c r="CZ703" s="5" t="str">
        <f t="shared" si="160"/>
        <v>มัธยมศึกษาปีที่ 6/1-</v>
      </c>
      <c r="DA703" s="5" t="str">
        <f t="shared" si="161"/>
        <v>มัธยมศึกษาปีที่ 6/1-0</v>
      </c>
      <c r="DB703" s="6" t="s">
        <v>2941</v>
      </c>
      <c r="DC703" s="6">
        <f>IF(DB703="วิทย์-คณิต (เตรียมวิศวะ)",MAX($DC$1:DC702)+1,"")</f>
        <v>14</v>
      </c>
      <c r="DD703" s="6" t="str">
        <f>IF(DB703="วิทย์-คณิต (วิทยาศาสตร์สุขภาพ)",MAX($DD$1:DD702)+1,"")</f>
        <v/>
      </c>
      <c r="DE703" s="6" t="str">
        <f>IF(DB703="ศิลป์การจัดการธุรกิจการค้าสมัยใหม่",MAX($DE$1:DE702)+1,"")</f>
        <v/>
      </c>
      <c r="DF703" s="6" t="str">
        <f>IF(DB703="ศิลป์ภาษาจีนเพื่อธุรกิจ 4.0",MAX($DF$1:DF702)+1,"")</f>
        <v/>
      </c>
      <c r="DG703" s="6" t="str">
        <f>IF(DB703="ศิลป์ภาษาอังกฤษเพื่อการสื่อสารธุรกิจ",MAX($DG$1:DG702)+1,"")</f>
        <v/>
      </c>
      <c r="DH703" s="6" t="str">
        <f>IF(DB703="นวัตกรรมการจัดการเกษตร",MAX($DH$1:DH702)+1,"")</f>
        <v/>
      </c>
      <c r="DI703" s="5">
        <f t="shared" si="162"/>
        <v>14</v>
      </c>
      <c r="DJ703" s="5" t="str">
        <f t="shared" si="163"/>
        <v>มัธยมศึกษาปีที่ 6/1-26</v>
      </c>
      <c r="DK703" s="5" t="str">
        <f t="shared" si="164"/>
        <v>วิทย์-คณิต (เตรียมวิศวะ)-14</v>
      </c>
      <c r="DL703" s="5" t="str">
        <f t="shared" si="165"/>
        <v>มัธยมศึกษาปีที่ 6</v>
      </c>
    </row>
    <row r="704" spans="1:116">
      <c r="A704" s="5" t="str">
        <f t="shared" si="166"/>
        <v>มัธยมศึกษาปีที่ 6/1-27</v>
      </c>
      <c r="B704" s="5" t="str">
        <f t="shared" si="152"/>
        <v>ช68601-5</v>
      </c>
      <c r="C704" s="5" t="str">
        <f t="shared" si="153"/>
        <v>วิทย์-คณิต (วิทยาศาสตร์สุขภาพ)-54</v>
      </c>
      <c r="D704" s="8">
        <v>27</v>
      </c>
      <c r="E704" s="9" t="s">
        <v>417</v>
      </c>
      <c r="F704" s="3" t="s">
        <v>418</v>
      </c>
      <c r="G704" s="3" t="s">
        <v>419</v>
      </c>
      <c r="H704" s="11">
        <v>1</v>
      </c>
      <c r="I704" s="11">
        <v>7</v>
      </c>
      <c r="J704" s="11">
        <v>0</v>
      </c>
      <c r="K704" s="11">
        <v>9</v>
      </c>
      <c r="L704" s="11">
        <v>9</v>
      </c>
      <c r="M704" s="11">
        <v>0</v>
      </c>
      <c r="N704" s="11">
        <v>1</v>
      </c>
      <c r="O704" s="11">
        <v>6</v>
      </c>
      <c r="P704" s="11">
        <v>6</v>
      </c>
      <c r="Q704" s="11">
        <v>7</v>
      </c>
      <c r="R704" s="11">
        <v>0</v>
      </c>
      <c r="S704" s="11">
        <v>4</v>
      </c>
      <c r="T704" s="11">
        <v>8</v>
      </c>
      <c r="U704" s="11" t="s">
        <v>425</v>
      </c>
      <c r="W704" s="6" t="str">
        <f>IF(X704="","",IF(X704=รายชื่อชมรม!$B$53,รายชื่อชมรม!$A$53,IF(X704=รายชื่อชมรม!$B$54,รายชื่อชมรม!$A$54,IF(X704=รายชื่อชมรม!$B$55,รายชื่อชมรม!$A$55,IF(X704=รายชื่อชมรม!$B$56,รายชื่อชมรม!$A$56,IF(X704=รายชื่อชมรม!$B$57,รายชื่อชมรม!$A$57,IF(X704=รายชื่อชมรม!$B$58,รายชื่อชมรม!$A$58,IF(X704=รายชื่อชมรม!$B$59,รายชื่อชมรม!$A$59,IF(X704=รายชื่อชมรม!$B$60,รายชื่อชมรม!$A$60,IF(X704=รายชื่อชมรม!$B$61,รายชื่อชมรม!$A$61,IF(X704=รายชื่อชมรม!$B$62,รายชื่อชมรม!$A$62,"-")))))))))))</f>
        <v>ช68601</v>
      </c>
      <c r="X704" s="6" t="s">
        <v>2329</v>
      </c>
      <c r="Y704" s="6" t="str">
        <f>IF(W704=0,"",IF(W704="-","",IF(W704="","",VLOOKUP(W704,รายชื่อชมรม!$A$3:$F$83,3,FALSE))))</f>
        <v>นางสาวศิลป์ศุภา  คุสินธุ์</v>
      </c>
      <c r="Z704" s="6" t="str">
        <f>IF(Y704=$Z$4,MAX(Z$1:$Z703)+1,"")</f>
        <v/>
      </c>
      <c r="AA704" s="6" t="str">
        <f>IF($Y704=AA$4,MAX(AA$1:AA703)+1,"")</f>
        <v/>
      </c>
      <c r="AB704" s="6" t="str">
        <f>IF($Y704=AB$4,MAX(AB$1:AB703)+1,"")</f>
        <v/>
      </c>
      <c r="AC704" s="6" t="str">
        <f>IF($Y704=AC$4,MAX(AC$1:AC703)+1,"")</f>
        <v/>
      </c>
      <c r="AD704" s="6" t="str">
        <f>IF($Y704=AD$4,MAX(AD$1:AD703)+1,"")</f>
        <v/>
      </c>
      <c r="AE704" s="6" t="str">
        <f>IF($Y704=AE$4,MAX(AE$1:AE703)+1,"")</f>
        <v/>
      </c>
      <c r="AF704" s="6" t="str">
        <f>IF($Y704=AF$4,MAX(AF$1:AF703)+1,"")</f>
        <v/>
      </c>
      <c r="AG704" s="6" t="str">
        <f>IF($Y704=AG$4,MAX(AG$1:AG703)+1,"")</f>
        <v/>
      </c>
      <c r="AH704" s="6" t="str">
        <f>IF($Y704=AH$4,MAX(AH$1:AH703)+1,"")</f>
        <v/>
      </c>
      <c r="AI704" s="5">
        <f t="shared" si="154"/>
        <v>0</v>
      </c>
      <c r="AK704" s="6" t="str">
        <f>IF($W704=AK$4,MAX(AK$1:AK703)+1,"")</f>
        <v/>
      </c>
      <c r="AL704" s="6" t="str">
        <f>IF($W704=AL$4,MAX(AL$1:AL703)+1,"")</f>
        <v/>
      </c>
      <c r="AM704" s="6" t="str">
        <f>IF($W704=AM$4,MAX(AM$1:AM703)+1,"")</f>
        <v/>
      </c>
      <c r="AN704" s="6" t="str">
        <f>IF($W704=AN$4,MAX(AN$1:AN703)+1,"")</f>
        <v/>
      </c>
      <c r="AO704" s="6" t="str">
        <f>IF($W704=AO$4,MAX(AO$1:AO703)+1,"")</f>
        <v/>
      </c>
      <c r="AP704" s="6" t="str">
        <f>IF($W704=AP$4,MAX(AP$1:AP703)+1,"")</f>
        <v/>
      </c>
      <c r="AQ704" s="6" t="str">
        <f>IF($W704=AQ$4,MAX(AQ$1:AQ703)+1,"")</f>
        <v/>
      </c>
      <c r="AR704" s="6" t="str">
        <f>IF($W704=AR$4,MAX(AR$1:AR703)+1,"")</f>
        <v/>
      </c>
      <c r="AS704" s="6" t="str">
        <f>IF($W704=AS$4,MAX(AS$1:AS703)+1,"")</f>
        <v/>
      </c>
      <c r="AT704" s="6" t="str">
        <f>IF($W704=AT$4,MAX(AT$1:AT703)+1,"")</f>
        <v/>
      </c>
      <c r="AU704" s="6" t="str">
        <f>IF($W704=AU$4,MAX(AU$1:AU703)+1,"")</f>
        <v/>
      </c>
      <c r="AV704" s="6" t="str">
        <f>IF($W704=AV$4,MAX(AV$1:AV703)+1,"")</f>
        <v/>
      </c>
      <c r="AW704" s="6" t="str">
        <f>IF($W704=AW$4,MAX(AW$1:AW703)+1,"")</f>
        <v/>
      </c>
      <c r="AX704" s="6" t="str">
        <f>IF($W704=AX$4,MAX(AX$1:AX703)+1,"")</f>
        <v/>
      </c>
      <c r="AY704" s="6" t="str">
        <f>IF($W704=AY$4,MAX(AY$1:AY703)+1,"")</f>
        <v/>
      </c>
      <c r="AZ704" s="6" t="str">
        <f>IF($W704=AZ$4,MAX(AZ$1:AZ703)+1,"")</f>
        <v/>
      </c>
      <c r="BA704" s="6" t="str">
        <f>IF($W704=BA$4,MAX(BA$1:BA703)+1,"")</f>
        <v/>
      </c>
      <c r="BB704" s="6" t="str">
        <f>IF($W704=BB$4,MAX(BB$1:BB703)+1,"")</f>
        <v/>
      </c>
      <c r="BC704" s="6" t="str">
        <f>IF($W704=BC$4,MAX(BC$1:BC703)+1,"")</f>
        <v/>
      </c>
      <c r="BD704" s="6" t="str">
        <f>IF($W704=BD$4,MAX(BD$1:BD703)+1,"")</f>
        <v/>
      </c>
      <c r="BE704" s="6" t="str">
        <f>IF($W704=BE$4,MAX(BE$1:BE703)+1,"")</f>
        <v/>
      </c>
      <c r="BF704" s="6" t="str">
        <f>IF($W704=BF$4,MAX(BF$1:BF703)+1,"")</f>
        <v/>
      </c>
      <c r="BG704" s="6" t="str">
        <f>IF($W704=BG$4,MAX(BG$1:BG703)+1,"")</f>
        <v/>
      </c>
      <c r="BH704" s="6" t="str">
        <f>IF($W704=BH$4,MAX(BH$1:BH703)+1,"")</f>
        <v/>
      </c>
      <c r="BI704" s="6" t="str">
        <f>IF($W704=BI$4,MAX(BI$1:BI703)+1,"")</f>
        <v/>
      </c>
      <c r="BJ704" s="6" t="str">
        <f>IF($W704=BJ$4,MAX(BJ$1:BJ703)+1,"")</f>
        <v/>
      </c>
      <c r="BK704" s="6" t="str">
        <f>IF($W704=BK$4,MAX(BK$1:BK703)+1,"")</f>
        <v/>
      </c>
      <c r="BL704" s="6" t="str">
        <f>IF($W704=BL$4,MAX(BL$1:BL703)+1,"")</f>
        <v/>
      </c>
      <c r="BM704" s="6" t="str">
        <f>IF($W704=BM$4,MAX(BM$1:BM703)+1,"")</f>
        <v/>
      </c>
      <c r="BN704" s="6" t="str">
        <f>IF($W704=BN$4,MAX(BN$1:BN703)+1,"")</f>
        <v/>
      </c>
      <c r="BO704" s="6" t="str">
        <f>IF($W704=BO$4,MAX(BO$1:BO703)+1,"")</f>
        <v/>
      </c>
      <c r="BP704" s="6" t="str">
        <f>IF($W704=BP$4,MAX(BP$1:BP703)+1,"")</f>
        <v/>
      </c>
      <c r="BQ704" s="6" t="str">
        <f>IF($W704=BQ$4,MAX(BQ$1:BQ703)+1,"")</f>
        <v/>
      </c>
      <c r="BR704" s="6" t="str">
        <f>IF($W704=BR$4,MAX(BR$1:BR703)+1,"")</f>
        <v/>
      </c>
      <c r="BS704" s="6" t="str">
        <f>IF($W704=BS$4,MAX(BS$1:BS703)+1,"")</f>
        <v/>
      </c>
      <c r="BT704" s="6" t="str">
        <f>IF($W704=BT$4,MAX(BT$1:BT703)+1,"")</f>
        <v/>
      </c>
      <c r="BU704" s="6" t="str">
        <f>IF($W704=BU$4,MAX(BU$1:BU703)+1,"")</f>
        <v/>
      </c>
      <c r="BV704" s="6" t="str">
        <f>IF($W704=BV$4,MAX(BV$1:BV703)+1,"")</f>
        <v/>
      </c>
      <c r="BW704" s="6" t="str">
        <f>IF($W704=BW$4,MAX(BW$1:BW703)+1,"")</f>
        <v/>
      </c>
      <c r="BX704" s="6" t="str">
        <f>IF($W704=BX$4,MAX(BX$1:BX703)+1,"")</f>
        <v/>
      </c>
      <c r="BY704" s="6" t="str">
        <f>IF($W704=BY$4,MAX(BY$1:BY703)+1,"")</f>
        <v/>
      </c>
      <c r="BZ704" s="6" t="str">
        <f>IF($W704=BZ$4,MAX(BZ$1:BZ703)+1,"")</f>
        <v/>
      </c>
      <c r="CA704" s="6" t="str">
        <f>IF($W704=CA$4,MAX(CA$1:CA703)+1,"")</f>
        <v/>
      </c>
      <c r="CB704" s="6" t="str">
        <f>IF($W704=CB$4,MAX(CB$1:CB703)+1,"")</f>
        <v/>
      </c>
      <c r="CC704" s="6" t="str">
        <f>IF($W704=CC$4,MAX(CC$1:CC703)+1,"")</f>
        <v/>
      </c>
      <c r="CD704" s="6" t="str">
        <f>IF($W704=CD$4,MAX(CD$1:CD703)+1,"")</f>
        <v/>
      </c>
      <c r="CE704" s="6" t="str">
        <f>IF($W704=CE$4,MAX(CE$1:CE703)+1,"")</f>
        <v/>
      </c>
      <c r="CF704" s="6" t="str">
        <f>IF($W704=CF$4,MAX(CF$1:CF703)+1,"")</f>
        <v/>
      </c>
      <c r="CG704" s="6" t="str">
        <f>IF($W704=CG$4,MAX(CG$1:CG703)+1,"")</f>
        <v/>
      </c>
      <c r="CH704" s="6" t="str">
        <f>IF($W704=CH$4,MAX(CH$1:CH703)+1,"")</f>
        <v/>
      </c>
      <c r="CI704" s="6" t="str">
        <f>IF($W704=CI$4,MAX(CI$1:CI703)+1,"")</f>
        <v/>
      </c>
      <c r="CJ704" s="6">
        <f>IF($W704=CJ$4,MAX(CJ$1:CJ703)+1,"")</f>
        <v>5</v>
      </c>
      <c r="CK704" s="6" t="str">
        <f>IF($W704=CK$4,MAX(CK$1:CK703)+1,"")</f>
        <v/>
      </c>
      <c r="CL704" s="6" t="str">
        <f>IF($W704=CL$4,MAX(CL$1:CL703)+1,"")</f>
        <v/>
      </c>
      <c r="CM704" s="6" t="str">
        <f>IF($W704=CM$4,MAX(CM$1:CM703)+1,"")</f>
        <v/>
      </c>
      <c r="CN704" s="6" t="str">
        <f>IF($W704=CN$4,MAX(CN$1:CN703)+1,"")</f>
        <v/>
      </c>
      <c r="CO704" s="6" t="str">
        <f>IF($W704=CO$4,MAX(CO$1:CO703)+1,"")</f>
        <v/>
      </c>
      <c r="CP704" s="6" t="str">
        <f>IF($W704=CP$4,MAX(CP$1:CP703)+1,"")</f>
        <v/>
      </c>
      <c r="CQ704" s="6" t="str">
        <f>IF($W704=CQ$4,MAX(CQ$1:CQ703)+1,"")</f>
        <v/>
      </c>
      <c r="CR704" s="6" t="str">
        <f>IF($W704=CR$4,MAX(CR$1:CR703)+1,"")</f>
        <v/>
      </c>
      <c r="CS704" s="6" t="str">
        <f>IF($W704=CS$4,MAX(CS$1:CS703)+1,"")</f>
        <v/>
      </c>
      <c r="CT704" s="5">
        <f t="shared" si="155"/>
        <v>5</v>
      </c>
      <c r="CU704" s="6" t="str">
        <f t="shared" si="156"/>
        <v>1709901667048</v>
      </c>
      <c r="CV704" s="5" t="str">
        <f t="shared" si="157"/>
        <v>นางสาว</v>
      </c>
      <c r="CW704" s="5" t="str" cm="1">
        <f t="array" ref="CW704">RIGHT(F704,MIN(LEN(SUBSTITUTE(F704,รายชื่อนักเรียนแยกห้อง!$AD$5:$AD$8,""))))</f>
        <v>ณัฎฐริกา</v>
      </c>
      <c r="CX704" s="6" t="str">
        <f t="shared" si="158"/>
        <v/>
      </c>
      <c r="CY704" s="6">
        <f t="shared" si="159"/>
        <v>0</v>
      </c>
      <c r="CZ704" s="5" t="str">
        <f t="shared" si="160"/>
        <v>มัธยมศึกษาปีที่ 6/1-</v>
      </c>
      <c r="DA704" s="5" t="str">
        <f t="shared" si="161"/>
        <v>มัธยมศึกษาปีที่ 6/1-0</v>
      </c>
      <c r="DB704" s="6" t="s">
        <v>2936</v>
      </c>
      <c r="DC704" s="6" t="str">
        <f>IF(DB704="วิทย์-คณิต (เตรียมวิศวะ)",MAX($DC$1:DC703)+1,"")</f>
        <v/>
      </c>
      <c r="DD704" s="6">
        <f>IF(DB704="วิทย์-คณิต (วิทยาศาสตร์สุขภาพ)",MAX($DD$1:DD703)+1,"")</f>
        <v>54</v>
      </c>
      <c r="DE704" s="6" t="str">
        <f>IF(DB704="ศิลป์การจัดการธุรกิจการค้าสมัยใหม่",MAX($DE$1:DE703)+1,"")</f>
        <v/>
      </c>
      <c r="DF704" s="6" t="str">
        <f>IF(DB704="ศิลป์ภาษาจีนเพื่อธุรกิจ 4.0",MAX($DF$1:DF703)+1,"")</f>
        <v/>
      </c>
      <c r="DG704" s="6" t="str">
        <f>IF(DB704="ศิลป์ภาษาอังกฤษเพื่อการสื่อสารธุรกิจ",MAX($DG$1:DG703)+1,"")</f>
        <v/>
      </c>
      <c r="DH704" s="6" t="str">
        <f>IF(DB704="นวัตกรรมการจัดการเกษตร",MAX($DH$1:DH703)+1,"")</f>
        <v/>
      </c>
      <c r="DI704" s="5">
        <f t="shared" si="162"/>
        <v>54</v>
      </c>
      <c r="DJ704" s="5" t="str">
        <f t="shared" si="163"/>
        <v>มัธยมศึกษาปีที่ 6/1-27</v>
      </c>
      <c r="DK704" s="5" t="str">
        <f t="shared" si="164"/>
        <v>วิทย์-คณิต (วิทยาศาสตร์สุขภาพ)-54</v>
      </c>
      <c r="DL704" s="5" t="str">
        <f t="shared" si="165"/>
        <v>มัธยมศึกษาปีที่ 6</v>
      </c>
    </row>
    <row r="705" spans="1:116">
      <c r="A705" s="5" t="str">
        <f t="shared" si="166"/>
        <v>มัธยมศึกษาปีที่ 6/2-1</v>
      </c>
      <c r="B705" s="5" t="str">
        <f t="shared" si="152"/>
        <v>ช68601-6</v>
      </c>
      <c r="C705" s="5" t="str">
        <f t="shared" si="153"/>
        <v>ศิลป์ภาษาอังกฤษเพื่อการสื่อสารธุรกิจ-6</v>
      </c>
      <c r="D705" s="8">
        <v>1</v>
      </c>
      <c r="E705" s="9" t="s">
        <v>71</v>
      </c>
      <c r="F705" s="3" t="s">
        <v>146</v>
      </c>
      <c r="G705" s="3" t="s">
        <v>29</v>
      </c>
      <c r="H705" s="11">
        <v>1</v>
      </c>
      <c r="I705" s="11">
        <v>1</v>
      </c>
      <c r="J705" s="11">
        <v>0</v>
      </c>
      <c r="K705" s="11">
        <v>2</v>
      </c>
      <c r="L705" s="11">
        <v>0</v>
      </c>
      <c r="M705" s="11">
        <v>0</v>
      </c>
      <c r="N705" s="11">
        <v>3</v>
      </c>
      <c r="O705" s="11">
        <v>9</v>
      </c>
      <c r="P705" s="11">
        <v>1</v>
      </c>
      <c r="Q705" s="11">
        <v>1</v>
      </c>
      <c r="R705" s="11">
        <v>7</v>
      </c>
      <c r="S705" s="11">
        <v>7</v>
      </c>
      <c r="T705" s="11">
        <v>1</v>
      </c>
      <c r="U705" s="11" t="s">
        <v>426</v>
      </c>
      <c r="W705" s="6" t="str">
        <f>IF(X705="","",IF(X705=รายชื่อชมรม!$B$53,รายชื่อชมรม!$A$53,IF(X705=รายชื่อชมรม!$B$54,รายชื่อชมรม!$A$54,IF(X705=รายชื่อชมรม!$B$55,รายชื่อชมรม!$A$55,IF(X705=รายชื่อชมรม!$B$56,รายชื่อชมรม!$A$56,IF(X705=รายชื่อชมรม!$B$57,รายชื่อชมรม!$A$57,IF(X705=รายชื่อชมรม!$B$58,รายชื่อชมรม!$A$58,IF(X705=รายชื่อชมรม!$B$59,รายชื่อชมรม!$A$59,IF(X705=รายชื่อชมรม!$B$60,รายชื่อชมรม!$A$60,IF(X705=รายชื่อชมรม!$B$61,รายชื่อชมรม!$A$61,IF(X705=รายชื่อชมรม!$B$62,รายชื่อชมรม!$A$62,"-")))))))))))</f>
        <v>ช68601</v>
      </c>
      <c r="X705" s="6" t="s">
        <v>2329</v>
      </c>
      <c r="Y705" s="6" t="str">
        <f>IF(W705=0,"",IF(W705="-","",IF(W705="","",VLOOKUP(W705,รายชื่อชมรม!$A$3:$F$83,3,FALSE))))</f>
        <v>นางสาวศิลป์ศุภา  คุสินธุ์</v>
      </c>
      <c r="Z705" s="6" t="str">
        <f>IF(Y705=$Z$4,MAX(Z$1:$Z704)+1,"")</f>
        <v/>
      </c>
      <c r="AA705" s="6" t="str">
        <f>IF($Y705=AA$4,MAX(AA$1:AA704)+1,"")</f>
        <v/>
      </c>
      <c r="AB705" s="6" t="str">
        <f>IF($Y705=AB$4,MAX(AB$1:AB704)+1,"")</f>
        <v/>
      </c>
      <c r="AC705" s="6" t="str">
        <f>IF($Y705=AC$4,MAX(AC$1:AC704)+1,"")</f>
        <v/>
      </c>
      <c r="AD705" s="6" t="str">
        <f>IF($Y705=AD$4,MAX(AD$1:AD704)+1,"")</f>
        <v/>
      </c>
      <c r="AE705" s="6" t="str">
        <f>IF($Y705=AE$4,MAX(AE$1:AE704)+1,"")</f>
        <v/>
      </c>
      <c r="AF705" s="6" t="str">
        <f>IF($Y705=AF$4,MAX(AF$1:AF704)+1,"")</f>
        <v/>
      </c>
      <c r="AG705" s="6" t="str">
        <f>IF($Y705=AG$4,MAX(AG$1:AG704)+1,"")</f>
        <v/>
      </c>
      <c r="AH705" s="6" t="str">
        <f>IF($Y705=AH$4,MAX(AH$1:AH704)+1,"")</f>
        <v/>
      </c>
      <c r="AI705" s="5">
        <f t="shared" si="154"/>
        <v>0</v>
      </c>
      <c r="AK705" s="6" t="str">
        <f>IF($W705=AK$4,MAX(AK$1:AK704)+1,"")</f>
        <v/>
      </c>
      <c r="AL705" s="6" t="str">
        <f>IF($W705=AL$4,MAX(AL$1:AL704)+1,"")</f>
        <v/>
      </c>
      <c r="AM705" s="6" t="str">
        <f>IF($W705=AM$4,MAX(AM$1:AM704)+1,"")</f>
        <v/>
      </c>
      <c r="AN705" s="6" t="str">
        <f>IF($W705=AN$4,MAX(AN$1:AN704)+1,"")</f>
        <v/>
      </c>
      <c r="AO705" s="6" t="str">
        <f>IF($W705=AO$4,MAX(AO$1:AO704)+1,"")</f>
        <v/>
      </c>
      <c r="AP705" s="6" t="str">
        <f>IF($W705=AP$4,MAX(AP$1:AP704)+1,"")</f>
        <v/>
      </c>
      <c r="AQ705" s="6" t="str">
        <f>IF($W705=AQ$4,MAX(AQ$1:AQ704)+1,"")</f>
        <v/>
      </c>
      <c r="AR705" s="6" t="str">
        <f>IF($W705=AR$4,MAX(AR$1:AR704)+1,"")</f>
        <v/>
      </c>
      <c r="AS705" s="6" t="str">
        <f>IF($W705=AS$4,MAX(AS$1:AS704)+1,"")</f>
        <v/>
      </c>
      <c r="AT705" s="6" t="str">
        <f>IF($W705=AT$4,MAX(AT$1:AT704)+1,"")</f>
        <v/>
      </c>
      <c r="AU705" s="6" t="str">
        <f>IF($W705=AU$4,MAX(AU$1:AU704)+1,"")</f>
        <v/>
      </c>
      <c r="AV705" s="6" t="str">
        <f>IF($W705=AV$4,MAX(AV$1:AV704)+1,"")</f>
        <v/>
      </c>
      <c r="AW705" s="6" t="str">
        <f>IF($W705=AW$4,MAX(AW$1:AW704)+1,"")</f>
        <v/>
      </c>
      <c r="AX705" s="6" t="str">
        <f>IF($W705=AX$4,MAX(AX$1:AX704)+1,"")</f>
        <v/>
      </c>
      <c r="AY705" s="6" t="str">
        <f>IF($W705=AY$4,MAX(AY$1:AY704)+1,"")</f>
        <v/>
      </c>
      <c r="AZ705" s="6" t="str">
        <f>IF($W705=AZ$4,MAX(AZ$1:AZ704)+1,"")</f>
        <v/>
      </c>
      <c r="BA705" s="6" t="str">
        <f>IF($W705=BA$4,MAX(BA$1:BA704)+1,"")</f>
        <v/>
      </c>
      <c r="BB705" s="6" t="str">
        <f>IF($W705=BB$4,MAX(BB$1:BB704)+1,"")</f>
        <v/>
      </c>
      <c r="BC705" s="6" t="str">
        <f>IF($W705=BC$4,MAX(BC$1:BC704)+1,"")</f>
        <v/>
      </c>
      <c r="BD705" s="6" t="str">
        <f>IF($W705=BD$4,MAX(BD$1:BD704)+1,"")</f>
        <v/>
      </c>
      <c r="BE705" s="6" t="str">
        <f>IF($W705=BE$4,MAX(BE$1:BE704)+1,"")</f>
        <v/>
      </c>
      <c r="BF705" s="6" t="str">
        <f>IF($W705=BF$4,MAX(BF$1:BF704)+1,"")</f>
        <v/>
      </c>
      <c r="BG705" s="6" t="str">
        <f>IF($W705=BG$4,MAX(BG$1:BG704)+1,"")</f>
        <v/>
      </c>
      <c r="BH705" s="6" t="str">
        <f>IF($W705=BH$4,MAX(BH$1:BH704)+1,"")</f>
        <v/>
      </c>
      <c r="BI705" s="6" t="str">
        <f>IF($W705=BI$4,MAX(BI$1:BI704)+1,"")</f>
        <v/>
      </c>
      <c r="BJ705" s="6" t="str">
        <f>IF($W705=BJ$4,MAX(BJ$1:BJ704)+1,"")</f>
        <v/>
      </c>
      <c r="BK705" s="6" t="str">
        <f>IF($W705=BK$4,MAX(BK$1:BK704)+1,"")</f>
        <v/>
      </c>
      <c r="BL705" s="6" t="str">
        <f>IF($W705=BL$4,MAX(BL$1:BL704)+1,"")</f>
        <v/>
      </c>
      <c r="BM705" s="6" t="str">
        <f>IF($W705=BM$4,MAX(BM$1:BM704)+1,"")</f>
        <v/>
      </c>
      <c r="BN705" s="6" t="str">
        <f>IF($W705=BN$4,MAX(BN$1:BN704)+1,"")</f>
        <v/>
      </c>
      <c r="BO705" s="6" t="str">
        <f>IF($W705=BO$4,MAX(BO$1:BO704)+1,"")</f>
        <v/>
      </c>
      <c r="BP705" s="6" t="str">
        <f>IF($W705=BP$4,MAX(BP$1:BP704)+1,"")</f>
        <v/>
      </c>
      <c r="BQ705" s="6" t="str">
        <f>IF($W705=BQ$4,MAX(BQ$1:BQ704)+1,"")</f>
        <v/>
      </c>
      <c r="BR705" s="6" t="str">
        <f>IF($W705=BR$4,MAX(BR$1:BR704)+1,"")</f>
        <v/>
      </c>
      <c r="BS705" s="6" t="str">
        <f>IF($W705=BS$4,MAX(BS$1:BS704)+1,"")</f>
        <v/>
      </c>
      <c r="BT705" s="6" t="str">
        <f>IF($W705=BT$4,MAX(BT$1:BT704)+1,"")</f>
        <v/>
      </c>
      <c r="BU705" s="6" t="str">
        <f>IF($W705=BU$4,MAX(BU$1:BU704)+1,"")</f>
        <v/>
      </c>
      <c r="BV705" s="6" t="str">
        <f>IF($W705=BV$4,MAX(BV$1:BV704)+1,"")</f>
        <v/>
      </c>
      <c r="BW705" s="6" t="str">
        <f>IF($W705=BW$4,MAX(BW$1:BW704)+1,"")</f>
        <v/>
      </c>
      <c r="BX705" s="6" t="str">
        <f>IF($W705=BX$4,MAX(BX$1:BX704)+1,"")</f>
        <v/>
      </c>
      <c r="BY705" s="6" t="str">
        <f>IF($W705=BY$4,MAX(BY$1:BY704)+1,"")</f>
        <v/>
      </c>
      <c r="BZ705" s="6" t="str">
        <f>IF($W705=BZ$4,MAX(BZ$1:BZ704)+1,"")</f>
        <v/>
      </c>
      <c r="CA705" s="6" t="str">
        <f>IF($W705=CA$4,MAX(CA$1:CA704)+1,"")</f>
        <v/>
      </c>
      <c r="CB705" s="6" t="str">
        <f>IF($W705=CB$4,MAX(CB$1:CB704)+1,"")</f>
        <v/>
      </c>
      <c r="CC705" s="6" t="str">
        <f>IF($W705=CC$4,MAX(CC$1:CC704)+1,"")</f>
        <v/>
      </c>
      <c r="CD705" s="6" t="str">
        <f>IF($W705=CD$4,MAX(CD$1:CD704)+1,"")</f>
        <v/>
      </c>
      <c r="CE705" s="6" t="str">
        <f>IF($W705=CE$4,MAX(CE$1:CE704)+1,"")</f>
        <v/>
      </c>
      <c r="CF705" s="6" t="str">
        <f>IF($W705=CF$4,MAX(CF$1:CF704)+1,"")</f>
        <v/>
      </c>
      <c r="CG705" s="6" t="str">
        <f>IF($W705=CG$4,MAX(CG$1:CG704)+1,"")</f>
        <v/>
      </c>
      <c r="CH705" s="6" t="str">
        <f>IF($W705=CH$4,MAX(CH$1:CH704)+1,"")</f>
        <v/>
      </c>
      <c r="CI705" s="6" t="str">
        <f>IF($W705=CI$4,MAX(CI$1:CI704)+1,"")</f>
        <v/>
      </c>
      <c r="CJ705" s="6">
        <f>IF($W705=CJ$4,MAX(CJ$1:CJ704)+1,"")</f>
        <v>6</v>
      </c>
      <c r="CK705" s="6" t="str">
        <f>IF($W705=CK$4,MAX(CK$1:CK704)+1,"")</f>
        <v/>
      </c>
      <c r="CL705" s="6" t="str">
        <f>IF($W705=CL$4,MAX(CL$1:CL704)+1,"")</f>
        <v/>
      </c>
      <c r="CM705" s="6" t="str">
        <f>IF($W705=CM$4,MAX(CM$1:CM704)+1,"")</f>
        <v/>
      </c>
      <c r="CN705" s="6" t="str">
        <f>IF($W705=CN$4,MAX(CN$1:CN704)+1,"")</f>
        <v/>
      </c>
      <c r="CO705" s="6" t="str">
        <f>IF($W705=CO$4,MAX(CO$1:CO704)+1,"")</f>
        <v/>
      </c>
      <c r="CP705" s="6" t="str">
        <f>IF($W705=CP$4,MAX(CP$1:CP704)+1,"")</f>
        <v/>
      </c>
      <c r="CQ705" s="6" t="str">
        <f>IF($W705=CQ$4,MAX(CQ$1:CQ704)+1,"")</f>
        <v/>
      </c>
      <c r="CR705" s="6" t="str">
        <f>IF($W705=CR$4,MAX(CR$1:CR704)+1,"")</f>
        <v/>
      </c>
      <c r="CS705" s="6" t="str">
        <f>IF($W705=CS$4,MAX(CS$1:CS704)+1,"")</f>
        <v/>
      </c>
      <c r="CT705" s="5">
        <f t="shared" si="155"/>
        <v>6</v>
      </c>
      <c r="CU705" s="6" t="str">
        <f t="shared" si="156"/>
        <v>1102003911771</v>
      </c>
      <c r="CV705" s="5" t="str">
        <f t="shared" si="157"/>
        <v>นาย</v>
      </c>
      <c r="CW705" s="5" t="str" cm="1">
        <f t="array" ref="CW705">RIGHT(F705,MIN(LEN(SUBSTITUTE(F705,รายชื่อนักเรียนแยกห้อง!$AD$5:$AD$8,""))))</f>
        <v>วศิน</v>
      </c>
      <c r="CX705" s="6">
        <f t="shared" si="158"/>
        <v>0</v>
      </c>
      <c r="CY705" s="6" t="str">
        <f t="shared" si="159"/>
        <v/>
      </c>
      <c r="CZ705" s="5" t="str">
        <f t="shared" si="160"/>
        <v>มัธยมศึกษาปีที่ 6/2-0</v>
      </c>
      <c r="DA705" s="5" t="str">
        <f t="shared" si="161"/>
        <v>มัธยมศึกษาปีที่ 6/2-</v>
      </c>
      <c r="DB705" s="6" t="s">
        <v>2940</v>
      </c>
      <c r="DC705" s="6" t="str">
        <f>IF(DB705="วิทย์-คณิต (เตรียมวิศวะ)",MAX($DC$1:DC704)+1,"")</f>
        <v/>
      </c>
      <c r="DD705" s="6" t="str">
        <f>IF(DB705="วิทย์-คณิต (วิทยาศาสตร์สุขภาพ)",MAX($DD$1:DD704)+1,"")</f>
        <v/>
      </c>
      <c r="DE705" s="6" t="str">
        <f>IF(DB705="ศิลป์การจัดการธุรกิจการค้าสมัยใหม่",MAX($DE$1:DE704)+1,"")</f>
        <v/>
      </c>
      <c r="DF705" s="6" t="str">
        <f>IF(DB705="ศิลป์ภาษาจีนเพื่อธุรกิจ 4.0",MAX($DF$1:DF704)+1,"")</f>
        <v/>
      </c>
      <c r="DG705" s="6">
        <f>IF(DB705="ศิลป์ภาษาอังกฤษเพื่อการสื่อสารธุรกิจ",MAX($DG$1:DG704)+1,"")</f>
        <v>6</v>
      </c>
      <c r="DH705" s="6" t="str">
        <f>IF(DB705="นวัตกรรมการจัดการเกษตร",MAX($DH$1:DH704)+1,"")</f>
        <v/>
      </c>
      <c r="DI705" s="5">
        <f t="shared" si="162"/>
        <v>6</v>
      </c>
      <c r="DJ705" s="5" t="str">
        <f t="shared" si="163"/>
        <v>มัธยมศึกษาปีที่ 6/2-1</v>
      </c>
      <c r="DK705" s="5" t="str">
        <f t="shared" si="164"/>
        <v>ศิลป์ภาษาอังกฤษเพื่อการสื่อสารธุรกิจ-6</v>
      </c>
      <c r="DL705" s="5" t="str">
        <f t="shared" si="165"/>
        <v>มัธยมศึกษาปีที่ 6</v>
      </c>
    </row>
    <row r="706" spans="1:116">
      <c r="A706" s="5" t="str">
        <f t="shared" si="166"/>
        <v>มัธยมศึกษาปีที่ 6/2-2</v>
      </c>
      <c r="B706" s="5" t="str">
        <f t="shared" si="152"/>
        <v>ช68606-4</v>
      </c>
      <c r="C706" s="5" t="str">
        <f t="shared" si="153"/>
        <v>ศิลป์ภาษาจีนเพื่อธุรกิจ 4.0-18</v>
      </c>
      <c r="D706" s="8">
        <v>2</v>
      </c>
      <c r="E706" s="9" t="s">
        <v>149</v>
      </c>
      <c r="F706" s="3" t="s">
        <v>2288</v>
      </c>
      <c r="G706" s="3" t="s">
        <v>32</v>
      </c>
      <c r="H706" s="11">
        <v>1</v>
      </c>
      <c r="I706" s="11">
        <v>7</v>
      </c>
      <c r="J706" s="11">
        <v>0</v>
      </c>
      <c r="K706" s="11">
        <v>9</v>
      </c>
      <c r="L706" s="11">
        <v>9</v>
      </c>
      <c r="M706" s="11">
        <v>0</v>
      </c>
      <c r="N706" s="11">
        <v>1</v>
      </c>
      <c r="O706" s="11">
        <v>7</v>
      </c>
      <c r="P706" s="11">
        <v>2</v>
      </c>
      <c r="Q706" s="11">
        <v>0</v>
      </c>
      <c r="R706" s="11">
        <v>0</v>
      </c>
      <c r="S706" s="11">
        <v>9</v>
      </c>
      <c r="T706" s="11">
        <v>7</v>
      </c>
      <c r="U706" s="11" t="s">
        <v>426</v>
      </c>
      <c r="W706" s="6" t="str">
        <f>IF(X706="","",IF(X706=รายชื่อชมรม!$B$53,รายชื่อชมรม!$A$53,IF(X706=รายชื่อชมรม!$B$54,รายชื่อชมรม!$A$54,IF(X706=รายชื่อชมรม!$B$55,รายชื่อชมรม!$A$55,IF(X706=รายชื่อชมรม!$B$56,รายชื่อชมรม!$A$56,IF(X706=รายชื่อชมรม!$B$57,รายชื่อชมรม!$A$57,IF(X706=รายชื่อชมรม!$B$58,รายชื่อชมรม!$A$58,IF(X706=รายชื่อชมรม!$B$59,รายชื่อชมรม!$A$59,IF(X706=รายชื่อชมรม!$B$60,รายชื่อชมรม!$A$60,IF(X706=รายชื่อชมรม!$B$61,รายชื่อชมรม!$A$61,IF(X706=รายชื่อชมรม!$B$62,รายชื่อชมรม!$A$62,"-")))))))))))</f>
        <v>ช68606</v>
      </c>
      <c r="X706" s="6" t="s">
        <v>2332</v>
      </c>
      <c r="Y706" s="6" t="str">
        <f>IF(W706=0,"",IF(W706="-","",IF(W706="","",VLOOKUP(W706,รายชื่อชมรม!$A$3:$F$83,3,FALSE))))</f>
        <v>นายณัฐกฤตา  โต้เคีย</v>
      </c>
      <c r="Z706" s="6" t="str">
        <f>IF(Y706=$Z$4,MAX(Z$1:$Z705)+1,"")</f>
        <v/>
      </c>
      <c r="AA706" s="6" t="str">
        <f>IF($Y706=AA$4,MAX(AA$1:AA705)+1,"")</f>
        <v/>
      </c>
      <c r="AB706" s="6" t="str">
        <f>IF($Y706=AB$4,MAX(AB$1:AB705)+1,"")</f>
        <v/>
      </c>
      <c r="AC706" s="6" t="str">
        <f>IF($Y706=AC$4,MAX(AC$1:AC705)+1,"")</f>
        <v/>
      </c>
      <c r="AD706" s="6" t="str">
        <f>IF($Y706=AD$4,MAX(AD$1:AD705)+1,"")</f>
        <v/>
      </c>
      <c r="AE706" s="6" t="str">
        <f>IF($Y706=AE$4,MAX(AE$1:AE705)+1,"")</f>
        <v/>
      </c>
      <c r="AF706" s="6" t="str">
        <f>IF($Y706=AF$4,MAX(AF$1:AF705)+1,"")</f>
        <v/>
      </c>
      <c r="AG706" s="6" t="str">
        <f>IF($Y706=AG$4,MAX(AG$1:AG705)+1,"")</f>
        <v/>
      </c>
      <c r="AH706" s="6" t="str">
        <f>IF($Y706=AH$4,MAX(AH$1:AH705)+1,"")</f>
        <v/>
      </c>
      <c r="AI706" s="5">
        <f t="shared" si="154"/>
        <v>0</v>
      </c>
      <c r="AK706" s="6" t="str">
        <f>IF($W706=AK$4,MAX(AK$1:AK705)+1,"")</f>
        <v/>
      </c>
      <c r="AL706" s="6" t="str">
        <f>IF($W706=AL$4,MAX(AL$1:AL705)+1,"")</f>
        <v/>
      </c>
      <c r="AM706" s="6" t="str">
        <f>IF($W706=AM$4,MAX(AM$1:AM705)+1,"")</f>
        <v/>
      </c>
      <c r="AN706" s="6" t="str">
        <f>IF($W706=AN$4,MAX(AN$1:AN705)+1,"")</f>
        <v/>
      </c>
      <c r="AO706" s="6" t="str">
        <f>IF($W706=AO$4,MAX(AO$1:AO705)+1,"")</f>
        <v/>
      </c>
      <c r="AP706" s="6" t="str">
        <f>IF($W706=AP$4,MAX(AP$1:AP705)+1,"")</f>
        <v/>
      </c>
      <c r="AQ706" s="6" t="str">
        <f>IF($W706=AQ$4,MAX(AQ$1:AQ705)+1,"")</f>
        <v/>
      </c>
      <c r="AR706" s="6" t="str">
        <f>IF($W706=AR$4,MAX(AR$1:AR705)+1,"")</f>
        <v/>
      </c>
      <c r="AS706" s="6" t="str">
        <f>IF($W706=AS$4,MAX(AS$1:AS705)+1,"")</f>
        <v/>
      </c>
      <c r="AT706" s="6" t="str">
        <f>IF($W706=AT$4,MAX(AT$1:AT705)+1,"")</f>
        <v/>
      </c>
      <c r="AU706" s="6" t="str">
        <f>IF($W706=AU$4,MAX(AU$1:AU705)+1,"")</f>
        <v/>
      </c>
      <c r="AV706" s="6" t="str">
        <f>IF($W706=AV$4,MAX(AV$1:AV705)+1,"")</f>
        <v/>
      </c>
      <c r="AW706" s="6" t="str">
        <f>IF($W706=AW$4,MAX(AW$1:AW705)+1,"")</f>
        <v/>
      </c>
      <c r="AX706" s="6" t="str">
        <f>IF($W706=AX$4,MAX(AX$1:AX705)+1,"")</f>
        <v/>
      </c>
      <c r="AY706" s="6" t="str">
        <f>IF($W706=AY$4,MAX(AY$1:AY705)+1,"")</f>
        <v/>
      </c>
      <c r="AZ706" s="6" t="str">
        <f>IF($W706=AZ$4,MAX(AZ$1:AZ705)+1,"")</f>
        <v/>
      </c>
      <c r="BA706" s="6" t="str">
        <f>IF($W706=BA$4,MAX(BA$1:BA705)+1,"")</f>
        <v/>
      </c>
      <c r="BB706" s="6" t="str">
        <f>IF($W706=BB$4,MAX(BB$1:BB705)+1,"")</f>
        <v/>
      </c>
      <c r="BC706" s="6" t="str">
        <f>IF($W706=BC$4,MAX(BC$1:BC705)+1,"")</f>
        <v/>
      </c>
      <c r="BD706" s="6" t="str">
        <f>IF($W706=BD$4,MAX(BD$1:BD705)+1,"")</f>
        <v/>
      </c>
      <c r="BE706" s="6" t="str">
        <f>IF($W706=BE$4,MAX(BE$1:BE705)+1,"")</f>
        <v/>
      </c>
      <c r="BF706" s="6" t="str">
        <f>IF($W706=BF$4,MAX(BF$1:BF705)+1,"")</f>
        <v/>
      </c>
      <c r="BG706" s="6" t="str">
        <f>IF($W706=BG$4,MAX(BG$1:BG705)+1,"")</f>
        <v/>
      </c>
      <c r="BH706" s="6" t="str">
        <f>IF($W706=BH$4,MAX(BH$1:BH705)+1,"")</f>
        <v/>
      </c>
      <c r="BI706" s="6" t="str">
        <f>IF($W706=BI$4,MAX(BI$1:BI705)+1,"")</f>
        <v/>
      </c>
      <c r="BJ706" s="6" t="str">
        <f>IF($W706=BJ$4,MAX(BJ$1:BJ705)+1,"")</f>
        <v/>
      </c>
      <c r="BK706" s="6" t="str">
        <f>IF($W706=BK$4,MAX(BK$1:BK705)+1,"")</f>
        <v/>
      </c>
      <c r="BL706" s="6" t="str">
        <f>IF($W706=BL$4,MAX(BL$1:BL705)+1,"")</f>
        <v/>
      </c>
      <c r="BM706" s="6" t="str">
        <f>IF($W706=BM$4,MAX(BM$1:BM705)+1,"")</f>
        <v/>
      </c>
      <c r="BN706" s="6" t="str">
        <f>IF($W706=BN$4,MAX(BN$1:BN705)+1,"")</f>
        <v/>
      </c>
      <c r="BO706" s="6" t="str">
        <f>IF($W706=BO$4,MAX(BO$1:BO705)+1,"")</f>
        <v/>
      </c>
      <c r="BP706" s="6" t="str">
        <f>IF($W706=BP$4,MAX(BP$1:BP705)+1,"")</f>
        <v/>
      </c>
      <c r="BQ706" s="6" t="str">
        <f>IF($W706=BQ$4,MAX(BQ$1:BQ705)+1,"")</f>
        <v/>
      </c>
      <c r="BR706" s="6" t="str">
        <f>IF($W706=BR$4,MAX(BR$1:BR705)+1,"")</f>
        <v/>
      </c>
      <c r="BS706" s="6" t="str">
        <f>IF($W706=BS$4,MAX(BS$1:BS705)+1,"")</f>
        <v/>
      </c>
      <c r="BT706" s="6" t="str">
        <f>IF($W706=BT$4,MAX(BT$1:BT705)+1,"")</f>
        <v/>
      </c>
      <c r="BU706" s="6" t="str">
        <f>IF($W706=BU$4,MAX(BU$1:BU705)+1,"")</f>
        <v/>
      </c>
      <c r="BV706" s="6" t="str">
        <f>IF($W706=BV$4,MAX(BV$1:BV705)+1,"")</f>
        <v/>
      </c>
      <c r="BW706" s="6" t="str">
        <f>IF($W706=BW$4,MAX(BW$1:BW705)+1,"")</f>
        <v/>
      </c>
      <c r="BX706" s="6" t="str">
        <f>IF($W706=BX$4,MAX(BX$1:BX705)+1,"")</f>
        <v/>
      </c>
      <c r="BY706" s="6" t="str">
        <f>IF($W706=BY$4,MAX(BY$1:BY705)+1,"")</f>
        <v/>
      </c>
      <c r="BZ706" s="6" t="str">
        <f>IF($W706=BZ$4,MAX(BZ$1:BZ705)+1,"")</f>
        <v/>
      </c>
      <c r="CA706" s="6" t="str">
        <f>IF($W706=CA$4,MAX(CA$1:CA705)+1,"")</f>
        <v/>
      </c>
      <c r="CB706" s="6" t="str">
        <f>IF($W706=CB$4,MAX(CB$1:CB705)+1,"")</f>
        <v/>
      </c>
      <c r="CC706" s="6" t="str">
        <f>IF($W706=CC$4,MAX(CC$1:CC705)+1,"")</f>
        <v/>
      </c>
      <c r="CD706" s="6" t="str">
        <f>IF($W706=CD$4,MAX(CD$1:CD705)+1,"")</f>
        <v/>
      </c>
      <c r="CE706" s="6" t="str">
        <f>IF($W706=CE$4,MAX(CE$1:CE705)+1,"")</f>
        <v/>
      </c>
      <c r="CF706" s="6" t="str">
        <f>IF($W706=CF$4,MAX(CF$1:CF705)+1,"")</f>
        <v/>
      </c>
      <c r="CG706" s="6" t="str">
        <f>IF($W706=CG$4,MAX(CG$1:CG705)+1,"")</f>
        <v/>
      </c>
      <c r="CH706" s="6" t="str">
        <f>IF($W706=CH$4,MAX(CH$1:CH705)+1,"")</f>
        <v/>
      </c>
      <c r="CI706" s="6" t="str">
        <f>IF($W706=CI$4,MAX(CI$1:CI705)+1,"")</f>
        <v/>
      </c>
      <c r="CJ706" s="6" t="str">
        <f>IF($W706=CJ$4,MAX(CJ$1:CJ705)+1,"")</f>
        <v/>
      </c>
      <c r="CK706" s="6" t="str">
        <f>IF($W706=CK$4,MAX(CK$1:CK705)+1,"")</f>
        <v/>
      </c>
      <c r="CL706" s="6" t="str">
        <f>IF($W706=CL$4,MAX(CL$1:CL705)+1,"")</f>
        <v/>
      </c>
      <c r="CM706" s="6" t="str">
        <f>IF($W706=CM$4,MAX(CM$1:CM705)+1,"")</f>
        <v/>
      </c>
      <c r="CN706" s="6" t="str">
        <f>IF($W706=CN$4,MAX(CN$1:CN705)+1,"")</f>
        <v/>
      </c>
      <c r="CO706" s="6">
        <f>IF($W706=CO$4,MAX(CO$1:CO705)+1,"")</f>
        <v>4</v>
      </c>
      <c r="CP706" s="6" t="str">
        <f>IF($W706=CP$4,MAX(CP$1:CP705)+1,"")</f>
        <v/>
      </c>
      <c r="CQ706" s="6" t="str">
        <f>IF($W706=CQ$4,MAX(CQ$1:CQ705)+1,"")</f>
        <v/>
      </c>
      <c r="CR706" s="6" t="str">
        <f>IF($W706=CR$4,MAX(CR$1:CR705)+1,"")</f>
        <v/>
      </c>
      <c r="CS706" s="6" t="str">
        <f>IF($W706=CS$4,MAX(CS$1:CS705)+1,"")</f>
        <v/>
      </c>
      <c r="CT706" s="5">
        <f t="shared" si="155"/>
        <v>4</v>
      </c>
      <c r="CU706" s="6" t="str">
        <f t="shared" si="156"/>
        <v>1709901720097</v>
      </c>
      <c r="CV706" s="5" t="str">
        <f t="shared" si="157"/>
        <v>นาย</v>
      </c>
      <c r="CW706" s="5" t="str" cm="1">
        <f t="array" ref="CW706">RIGHT(F706,MIN(LEN(SUBSTITUTE(F706,รายชื่อนักเรียนแยกห้อง!$AD$5:$AD$8,""))))</f>
        <v xml:space="preserve">กิติศักดิ์  </v>
      </c>
      <c r="CX706" s="6">
        <f t="shared" si="158"/>
        <v>0</v>
      </c>
      <c r="CY706" s="6" t="str">
        <f t="shared" si="159"/>
        <v/>
      </c>
      <c r="CZ706" s="5" t="str">
        <f t="shared" si="160"/>
        <v>มัธยมศึกษาปีที่ 6/2-0</v>
      </c>
      <c r="DA706" s="5" t="str">
        <f t="shared" si="161"/>
        <v>มัธยมศึกษาปีที่ 6/2-</v>
      </c>
      <c r="DB706" s="6" t="s">
        <v>2938</v>
      </c>
      <c r="DC706" s="6" t="str">
        <f>IF(DB706="วิทย์-คณิต (เตรียมวิศวะ)",MAX($DC$1:DC705)+1,"")</f>
        <v/>
      </c>
      <c r="DD706" s="6" t="str">
        <f>IF(DB706="วิทย์-คณิต (วิทยาศาสตร์สุขภาพ)",MAX($DD$1:DD705)+1,"")</f>
        <v/>
      </c>
      <c r="DE706" s="6" t="str">
        <f>IF(DB706="ศิลป์การจัดการธุรกิจการค้าสมัยใหม่",MAX($DE$1:DE705)+1,"")</f>
        <v/>
      </c>
      <c r="DF706" s="6">
        <f>IF(DB706="ศิลป์ภาษาจีนเพื่อธุรกิจ 4.0",MAX($DF$1:DF705)+1,"")</f>
        <v>18</v>
      </c>
      <c r="DG706" s="6" t="str">
        <f>IF(DB706="ศิลป์ภาษาอังกฤษเพื่อการสื่อสารธุรกิจ",MAX($DG$1:DG705)+1,"")</f>
        <v/>
      </c>
      <c r="DH706" s="6" t="str">
        <f>IF(DB706="นวัตกรรมการจัดการเกษตร",MAX($DH$1:DH705)+1,"")</f>
        <v/>
      </c>
      <c r="DI706" s="5">
        <f t="shared" si="162"/>
        <v>18</v>
      </c>
      <c r="DJ706" s="5" t="str">
        <f t="shared" si="163"/>
        <v>มัธยมศึกษาปีที่ 6/2-2</v>
      </c>
      <c r="DK706" s="5" t="str">
        <f t="shared" si="164"/>
        <v>ศิลป์ภาษาจีนเพื่อธุรกิจ 4.0-18</v>
      </c>
      <c r="DL706" s="5" t="str">
        <f t="shared" si="165"/>
        <v>มัธยมศึกษาปีที่ 6</v>
      </c>
    </row>
    <row r="707" spans="1:116">
      <c r="A707" s="5" t="str">
        <f t="shared" si="166"/>
        <v>มัธยมศึกษาปีที่ 6/2-3</v>
      </c>
      <c r="B707" s="5" t="str">
        <f t="shared" si="152"/>
        <v>ช68601-7</v>
      </c>
      <c r="C707" s="5" t="str">
        <f t="shared" si="153"/>
        <v>ศิลป์ภาษาจีนเพื่อธุรกิจ 4.0-19</v>
      </c>
      <c r="D707" s="8">
        <v>3</v>
      </c>
      <c r="E707" s="9" t="s">
        <v>147</v>
      </c>
      <c r="F707" s="3" t="s">
        <v>148</v>
      </c>
      <c r="G707" s="3" t="s">
        <v>22</v>
      </c>
      <c r="H707" s="11">
        <v>1</v>
      </c>
      <c r="I707" s="11">
        <v>7</v>
      </c>
      <c r="J707" s="11">
        <v>0</v>
      </c>
      <c r="K707" s="11">
        <v>9</v>
      </c>
      <c r="L707" s="11">
        <v>9</v>
      </c>
      <c r="M707" s="11">
        <v>0</v>
      </c>
      <c r="N707" s="11">
        <v>1</v>
      </c>
      <c r="O707" s="11">
        <v>7</v>
      </c>
      <c r="P707" s="11">
        <v>2</v>
      </c>
      <c r="Q707" s="11">
        <v>8</v>
      </c>
      <c r="R707" s="11">
        <v>9</v>
      </c>
      <c r="S707" s="11">
        <v>1</v>
      </c>
      <c r="T707" s="11">
        <v>8</v>
      </c>
      <c r="U707" s="11" t="s">
        <v>426</v>
      </c>
      <c r="W707" s="6" t="str">
        <f>IF(X707="","",IF(X707=รายชื่อชมรม!$B$53,รายชื่อชมรม!$A$53,IF(X707=รายชื่อชมรม!$B$54,รายชื่อชมรม!$A$54,IF(X707=รายชื่อชมรม!$B$55,รายชื่อชมรม!$A$55,IF(X707=รายชื่อชมรม!$B$56,รายชื่อชมรม!$A$56,IF(X707=รายชื่อชมรม!$B$57,รายชื่อชมรม!$A$57,IF(X707=รายชื่อชมรม!$B$58,รายชื่อชมรม!$A$58,IF(X707=รายชื่อชมรม!$B$59,รายชื่อชมรม!$A$59,IF(X707=รายชื่อชมรม!$B$60,รายชื่อชมรม!$A$60,IF(X707=รายชื่อชมรม!$B$61,รายชื่อชมรม!$A$61,IF(X707=รายชื่อชมรม!$B$62,รายชื่อชมรม!$A$62,"-")))))))))))</f>
        <v>ช68601</v>
      </c>
      <c r="X707" s="6" t="s">
        <v>2329</v>
      </c>
      <c r="Y707" s="6" t="str">
        <f>IF(W707=0,"",IF(W707="-","",IF(W707="","",VLOOKUP(W707,รายชื่อชมรม!$A$3:$F$83,3,FALSE))))</f>
        <v>นางสาวศิลป์ศุภา  คุสินธุ์</v>
      </c>
      <c r="Z707" s="6" t="str">
        <f>IF(Y707=$Z$4,MAX(Z$1:$Z706)+1,"")</f>
        <v/>
      </c>
      <c r="AA707" s="6" t="str">
        <f>IF($Y707=AA$4,MAX(AA$1:AA706)+1,"")</f>
        <v/>
      </c>
      <c r="AB707" s="6" t="str">
        <f>IF($Y707=AB$4,MAX(AB$1:AB706)+1,"")</f>
        <v/>
      </c>
      <c r="AC707" s="6" t="str">
        <f>IF($Y707=AC$4,MAX(AC$1:AC706)+1,"")</f>
        <v/>
      </c>
      <c r="AD707" s="6" t="str">
        <f>IF($Y707=AD$4,MAX(AD$1:AD706)+1,"")</f>
        <v/>
      </c>
      <c r="AE707" s="6" t="str">
        <f>IF($Y707=AE$4,MAX(AE$1:AE706)+1,"")</f>
        <v/>
      </c>
      <c r="AF707" s="6" t="str">
        <f>IF($Y707=AF$4,MAX(AF$1:AF706)+1,"")</f>
        <v/>
      </c>
      <c r="AG707" s="6" t="str">
        <f>IF($Y707=AG$4,MAX(AG$1:AG706)+1,"")</f>
        <v/>
      </c>
      <c r="AH707" s="6" t="str">
        <f>IF($Y707=AH$4,MAX(AH$1:AH706)+1,"")</f>
        <v/>
      </c>
      <c r="AI707" s="5">
        <f t="shared" si="154"/>
        <v>0</v>
      </c>
      <c r="AK707" s="6" t="str">
        <f>IF($W707=AK$4,MAX(AK$1:AK706)+1,"")</f>
        <v/>
      </c>
      <c r="AL707" s="6" t="str">
        <f>IF($W707=AL$4,MAX(AL$1:AL706)+1,"")</f>
        <v/>
      </c>
      <c r="AM707" s="6" t="str">
        <f>IF($W707=AM$4,MAX(AM$1:AM706)+1,"")</f>
        <v/>
      </c>
      <c r="AN707" s="6" t="str">
        <f>IF($W707=AN$4,MAX(AN$1:AN706)+1,"")</f>
        <v/>
      </c>
      <c r="AO707" s="6" t="str">
        <f>IF($W707=AO$4,MAX(AO$1:AO706)+1,"")</f>
        <v/>
      </c>
      <c r="AP707" s="6" t="str">
        <f>IF($W707=AP$4,MAX(AP$1:AP706)+1,"")</f>
        <v/>
      </c>
      <c r="AQ707" s="6" t="str">
        <f>IF($W707=AQ$4,MAX(AQ$1:AQ706)+1,"")</f>
        <v/>
      </c>
      <c r="AR707" s="6" t="str">
        <f>IF($W707=AR$4,MAX(AR$1:AR706)+1,"")</f>
        <v/>
      </c>
      <c r="AS707" s="6" t="str">
        <f>IF($W707=AS$4,MAX(AS$1:AS706)+1,"")</f>
        <v/>
      </c>
      <c r="AT707" s="6" t="str">
        <f>IF($W707=AT$4,MAX(AT$1:AT706)+1,"")</f>
        <v/>
      </c>
      <c r="AU707" s="6" t="str">
        <f>IF($W707=AU$4,MAX(AU$1:AU706)+1,"")</f>
        <v/>
      </c>
      <c r="AV707" s="6" t="str">
        <f>IF($W707=AV$4,MAX(AV$1:AV706)+1,"")</f>
        <v/>
      </c>
      <c r="AW707" s="6" t="str">
        <f>IF($W707=AW$4,MAX(AW$1:AW706)+1,"")</f>
        <v/>
      </c>
      <c r="AX707" s="6" t="str">
        <f>IF($W707=AX$4,MAX(AX$1:AX706)+1,"")</f>
        <v/>
      </c>
      <c r="AY707" s="6" t="str">
        <f>IF($W707=AY$4,MAX(AY$1:AY706)+1,"")</f>
        <v/>
      </c>
      <c r="AZ707" s="6" t="str">
        <f>IF($W707=AZ$4,MAX(AZ$1:AZ706)+1,"")</f>
        <v/>
      </c>
      <c r="BA707" s="6" t="str">
        <f>IF($W707=BA$4,MAX(BA$1:BA706)+1,"")</f>
        <v/>
      </c>
      <c r="BB707" s="6" t="str">
        <f>IF($W707=BB$4,MAX(BB$1:BB706)+1,"")</f>
        <v/>
      </c>
      <c r="BC707" s="6" t="str">
        <f>IF($W707=BC$4,MAX(BC$1:BC706)+1,"")</f>
        <v/>
      </c>
      <c r="BD707" s="6" t="str">
        <f>IF($W707=BD$4,MAX(BD$1:BD706)+1,"")</f>
        <v/>
      </c>
      <c r="BE707" s="6" t="str">
        <f>IF($W707=BE$4,MAX(BE$1:BE706)+1,"")</f>
        <v/>
      </c>
      <c r="BF707" s="6" t="str">
        <f>IF($W707=BF$4,MAX(BF$1:BF706)+1,"")</f>
        <v/>
      </c>
      <c r="BG707" s="6" t="str">
        <f>IF($W707=BG$4,MAX(BG$1:BG706)+1,"")</f>
        <v/>
      </c>
      <c r="BH707" s="6" t="str">
        <f>IF($W707=BH$4,MAX(BH$1:BH706)+1,"")</f>
        <v/>
      </c>
      <c r="BI707" s="6" t="str">
        <f>IF($W707=BI$4,MAX(BI$1:BI706)+1,"")</f>
        <v/>
      </c>
      <c r="BJ707" s="6" t="str">
        <f>IF($W707=BJ$4,MAX(BJ$1:BJ706)+1,"")</f>
        <v/>
      </c>
      <c r="BK707" s="6" t="str">
        <f>IF($W707=BK$4,MAX(BK$1:BK706)+1,"")</f>
        <v/>
      </c>
      <c r="BL707" s="6" t="str">
        <f>IF($W707=BL$4,MAX(BL$1:BL706)+1,"")</f>
        <v/>
      </c>
      <c r="BM707" s="6" t="str">
        <f>IF($W707=BM$4,MAX(BM$1:BM706)+1,"")</f>
        <v/>
      </c>
      <c r="BN707" s="6" t="str">
        <f>IF($W707=BN$4,MAX(BN$1:BN706)+1,"")</f>
        <v/>
      </c>
      <c r="BO707" s="6" t="str">
        <f>IF($W707=BO$4,MAX(BO$1:BO706)+1,"")</f>
        <v/>
      </c>
      <c r="BP707" s="6" t="str">
        <f>IF($W707=BP$4,MAX(BP$1:BP706)+1,"")</f>
        <v/>
      </c>
      <c r="BQ707" s="6" t="str">
        <f>IF($W707=BQ$4,MAX(BQ$1:BQ706)+1,"")</f>
        <v/>
      </c>
      <c r="BR707" s="6" t="str">
        <f>IF($W707=BR$4,MAX(BR$1:BR706)+1,"")</f>
        <v/>
      </c>
      <c r="BS707" s="6" t="str">
        <f>IF($W707=BS$4,MAX(BS$1:BS706)+1,"")</f>
        <v/>
      </c>
      <c r="BT707" s="6" t="str">
        <f>IF($W707=BT$4,MAX(BT$1:BT706)+1,"")</f>
        <v/>
      </c>
      <c r="BU707" s="6" t="str">
        <f>IF($W707=BU$4,MAX(BU$1:BU706)+1,"")</f>
        <v/>
      </c>
      <c r="BV707" s="6" t="str">
        <f>IF($W707=BV$4,MAX(BV$1:BV706)+1,"")</f>
        <v/>
      </c>
      <c r="BW707" s="6" t="str">
        <f>IF($W707=BW$4,MAX(BW$1:BW706)+1,"")</f>
        <v/>
      </c>
      <c r="BX707" s="6" t="str">
        <f>IF($W707=BX$4,MAX(BX$1:BX706)+1,"")</f>
        <v/>
      </c>
      <c r="BY707" s="6" t="str">
        <f>IF($W707=BY$4,MAX(BY$1:BY706)+1,"")</f>
        <v/>
      </c>
      <c r="BZ707" s="6" t="str">
        <f>IF($W707=BZ$4,MAX(BZ$1:BZ706)+1,"")</f>
        <v/>
      </c>
      <c r="CA707" s="6" t="str">
        <f>IF($W707=CA$4,MAX(CA$1:CA706)+1,"")</f>
        <v/>
      </c>
      <c r="CB707" s="6" t="str">
        <f>IF($W707=CB$4,MAX(CB$1:CB706)+1,"")</f>
        <v/>
      </c>
      <c r="CC707" s="6" t="str">
        <f>IF($W707=CC$4,MAX(CC$1:CC706)+1,"")</f>
        <v/>
      </c>
      <c r="CD707" s="6" t="str">
        <f>IF($W707=CD$4,MAX(CD$1:CD706)+1,"")</f>
        <v/>
      </c>
      <c r="CE707" s="6" t="str">
        <f>IF($W707=CE$4,MAX(CE$1:CE706)+1,"")</f>
        <v/>
      </c>
      <c r="CF707" s="6" t="str">
        <f>IF($W707=CF$4,MAX(CF$1:CF706)+1,"")</f>
        <v/>
      </c>
      <c r="CG707" s="6" t="str">
        <f>IF($W707=CG$4,MAX(CG$1:CG706)+1,"")</f>
        <v/>
      </c>
      <c r="CH707" s="6" t="str">
        <f>IF($W707=CH$4,MAX(CH$1:CH706)+1,"")</f>
        <v/>
      </c>
      <c r="CI707" s="6" t="str">
        <f>IF($W707=CI$4,MAX(CI$1:CI706)+1,"")</f>
        <v/>
      </c>
      <c r="CJ707" s="6">
        <f>IF($W707=CJ$4,MAX(CJ$1:CJ706)+1,"")</f>
        <v>7</v>
      </c>
      <c r="CK707" s="6" t="str">
        <f>IF($W707=CK$4,MAX(CK$1:CK706)+1,"")</f>
        <v/>
      </c>
      <c r="CL707" s="6" t="str">
        <f>IF($W707=CL$4,MAX(CL$1:CL706)+1,"")</f>
        <v/>
      </c>
      <c r="CM707" s="6" t="str">
        <f>IF($W707=CM$4,MAX(CM$1:CM706)+1,"")</f>
        <v/>
      </c>
      <c r="CN707" s="6" t="str">
        <f>IF($W707=CN$4,MAX(CN$1:CN706)+1,"")</f>
        <v/>
      </c>
      <c r="CO707" s="6" t="str">
        <f>IF($W707=CO$4,MAX(CO$1:CO706)+1,"")</f>
        <v/>
      </c>
      <c r="CP707" s="6" t="str">
        <f>IF($W707=CP$4,MAX(CP$1:CP706)+1,"")</f>
        <v/>
      </c>
      <c r="CQ707" s="6" t="str">
        <f>IF($W707=CQ$4,MAX(CQ$1:CQ706)+1,"")</f>
        <v/>
      </c>
      <c r="CR707" s="6" t="str">
        <f>IF($W707=CR$4,MAX(CR$1:CR706)+1,"")</f>
        <v/>
      </c>
      <c r="CS707" s="6" t="str">
        <f>IF($W707=CS$4,MAX(CS$1:CS706)+1,"")</f>
        <v/>
      </c>
      <c r="CT707" s="5">
        <f t="shared" si="155"/>
        <v>7</v>
      </c>
      <c r="CU707" s="6" t="str">
        <f t="shared" si="156"/>
        <v>1709901728918</v>
      </c>
      <c r="CV707" s="5" t="str">
        <f t="shared" si="157"/>
        <v>นาย</v>
      </c>
      <c r="CW707" s="5" t="str" cm="1">
        <f t="array" ref="CW707">RIGHT(F707,MIN(LEN(SUBSTITUTE(F707,รายชื่อนักเรียนแยกห้อง!$AD$5:$AD$8,""))))</f>
        <v>พิสิษฐ</v>
      </c>
      <c r="CX707" s="6">
        <f t="shared" si="158"/>
        <v>0</v>
      </c>
      <c r="CY707" s="6" t="str">
        <f t="shared" si="159"/>
        <v/>
      </c>
      <c r="CZ707" s="5" t="str">
        <f t="shared" si="160"/>
        <v>มัธยมศึกษาปีที่ 6/2-0</v>
      </c>
      <c r="DA707" s="5" t="str">
        <f t="shared" si="161"/>
        <v>มัธยมศึกษาปีที่ 6/2-</v>
      </c>
      <c r="DB707" s="6" t="s">
        <v>2938</v>
      </c>
      <c r="DC707" s="6" t="str">
        <f>IF(DB707="วิทย์-คณิต (เตรียมวิศวะ)",MAX($DC$1:DC706)+1,"")</f>
        <v/>
      </c>
      <c r="DD707" s="6" t="str">
        <f>IF(DB707="วิทย์-คณิต (วิทยาศาสตร์สุขภาพ)",MAX($DD$1:DD706)+1,"")</f>
        <v/>
      </c>
      <c r="DE707" s="6" t="str">
        <f>IF(DB707="ศิลป์การจัดการธุรกิจการค้าสมัยใหม่",MAX($DE$1:DE706)+1,"")</f>
        <v/>
      </c>
      <c r="DF707" s="6">
        <f>IF(DB707="ศิลป์ภาษาจีนเพื่อธุรกิจ 4.0",MAX($DF$1:DF706)+1,"")</f>
        <v>19</v>
      </c>
      <c r="DG707" s="6" t="str">
        <f>IF(DB707="ศิลป์ภาษาอังกฤษเพื่อการสื่อสารธุรกิจ",MAX($DG$1:DG706)+1,"")</f>
        <v/>
      </c>
      <c r="DH707" s="6" t="str">
        <f>IF(DB707="นวัตกรรมการจัดการเกษตร",MAX($DH$1:DH706)+1,"")</f>
        <v/>
      </c>
      <c r="DI707" s="5">
        <f t="shared" si="162"/>
        <v>19</v>
      </c>
      <c r="DJ707" s="5" t="str">
        <f t="shared" si="163"/>
        <v>มัธยมศึกษาปีที่ 6/2-3</v>
      </c>
      <c r="DK707" s="5" t="str">
        <f t="shared" si="164"/>
        <v>ศิลป์ภาษาจีนเพื่อธุรกิจ 4.0-19</v>
      </c>
      <c r="DL707" s="5" t="str">
        <f t="shared" si="165"/>
        <v>มัธยมศึกษาปีที่ 6</v>
      </c>
    </row>
    <row r="708" spans="1:116">
      <c r="A708" s="5" t="str">
        <f t="shared" si="166"/>
        <v>มัธยมศึกษาปีที่ 6/2-4</v>
      </c>
      <c r="B708" s="5" t="str">
        <f t="shared" si="152"/>
        <v>ช68606-5</v>
      </c>
      <c r="C708" s="5" t="str">
        <f t="shared" si="153"/>
        <v>ศิลป์ภาษาอังกฤษเพื่อการสื่อสารธุรกิจ-7</v>
      </c>
      <c r="D708" s="8">
        <v>4</v>
      </c>
      <c r="E708" s="9" t="s">
        <v>150</v>
      </c>
      <c r="F708" s="3" t="s">
        <v>2289</v>
      </c>
      <c r="G708" s="3" t="s">
        <v>151</v>
      </c>
      <c r="H708" s="11">
        <v>1</v>
      </c>
      <c r="I708" s="11">
        <v>1</v>
      </c>
      <c r="J708" s="11">
        <v>1</v>
      </c>
      <c r="K708" s="11">
        <v>9</v>
      </c>
      <c r="L708" s="11">
        <v>9</v>
      </c>
      <c r="M708" s="11">
        <v>0</v>
      </c>
      <c r="N708" s="11">
        <v>2</v>
      </c>
      <c r="O708" s="11">
        <v>3</v>
      </c>
      <c r="P708" s="11">
        <v>8</v>
      </c>
      <c r="Q708" s="11">
        <v>3</v>
      </c>
      <c r="R708" s="11">
        <v>4</v>
      </c>
      <c r="S708" s="11">
        <v>6</v>
      </c>
      <c r="T708" s="11">
        <v>4</v>
      </c>
      <c r="U708" s="11" t="s">
        <v>426</v>
      </c>
      <c r="W708" s="6" t="str">
        <f>IF(X708="","",IF(X708=รายชื่อชมรม!$B$53,รายชื่อชมรม!$A$53,IF(X708=รายชื่อชมรม!$B$54,รายชื่อชมรม!$A$54,IF(X708=รายชื่อชมรม!$B$55,รายชื่อชมรม!$A$55,IF(X708=รายชื่อชมรม!$B$56,รายชื่อชมรม!$A$56,IF(X708=รายชื่อชมรม!$B$57,รายชื่อชมรม!$A$57,IF(X708=รายชื่อชมรม!$B$58,รายชื่อชมรม!$A$58,IF(X708=รายชื่อชมรม!$B$59,รายชื่อชมรม!$A$59,IF(X708=รายชื่อชมรม!$B$60,รายชื่อชมรม!$A$60,IF(X708=รายชื่อชมรม!$B$61,รายชื่อชมรม!$A$61,IF(X708=รายชื่อชมรม!$B$62,รายชื่อชมรม!$A$62,"-")))))))))))</f>
        <v>ช68606</v>
      </c>
      <c r="X708" s="6" t="s">
        <v>2332</v>
      </c>
      <c r="Y708" s="6" t="str">
        <f>IF(W708=0,"",IF(W708="-","",IF(W708="","",VLOOKUP(W708,รายชื่อชมรม!$A$3:$F$83,3,FALSE))))</f>
        <v>นายณัฐกฤตา  โต้เคีย</v>
      </c>
      <c r="Z708" s="6" t="str">
        <f>IF(Y708=$Z$4,MAX(Z$1:$Z707)+1,"")</f>
        <v/>
      </c>
      <c r="AA708" s="6" t="str">
        <f>IF($Y708=AA$4,MAX(AA$1:AA707)+1,"")</f>
        <v/>
      </c>
      <c r="AB708" s="6" t="str">
        <f>IF($Y708=AB$4,MAX(AB$1:AB707)+1,"")</f>
        <v/>
      </c>
      <c r="AC708" s="6" t="str">
        <f>IF($Y708=AC$4,MAX(AC$1:AC707)+1,"")</f>
        <v/>
      </c>
      <c r="AD708" s="6" t="str">
        <f>IF($Y708=AD$4,MAX(AD$1:AD707)+1,"")</f>
        <v/>
      </c>
      <c r="AE708" s="6" t="str">
        <f>IF($Y708=AE$4,MAX(AE$1:AE707)+1,"")</f>
        <v/>
      </c>
      <c r="AF708" s="6" t="str">
        <f>IF($Y708=AF$4,MAX(AF$1:AF707)+1,"")</f>
        <v/>
      </c>
      <c r="AG708" s="6" t="str">
        <f>IF($Y708=AG$4,MAX(AG$1:AG707)+1,"")</f>
        <v/>
      </c>
      <c r="AH708" s="6" t="str">
        <f>IF($Y708=AH$4,MAX(AH$1:AH707)+1,"")</f>
        <v/>
      </c>
      <c r="AI708" s="5">
        <f t="shared" si="154"/>
        <v>0</v>
      </c>
      <c r="AK708" s="6" t="str">
        <f>IF($W708=AK$4,MAX(AK$1:AK707)+1,"")</f>
        <v/>
      </c>
      <c r="AL708" s="6" t="str">
        <f>IF($W708=AL$4,MAX(AL$1:AL707)+1,"")</f>
        <v/>
      </c>
      <c r="AM708" s="6" t="str">
        <f>IF($W708=AM$4,MAX(AM$1:AM707)+1,"")</f>
        <v/>
      </c>
      <c r="AN708" s="6" t="str">
        <f>IF($W708=AN$4,MAX(AN$1:AN707)+1,"")</f>
        <v/>
      </c>
      <c r="AO708" s="6" t="str">
        <f>IF($W708=AO$4,MAX(AO$1:AO707)+1,"")</f>
        <v/>
      </c>
      <c r="AP708" s="6" t="str">
        <f>IF($W708=AP$4,MAX(AP$1:AP707)+1,"")</f>
        <v/>
      </c>
      <c r="AQ708" s="6" t="str">
        <f>IF($W708=AQ$4,MAX(AQ$1:AQ707)+1,"")</f>
        <v/>
      </c>
      <c r="AR708" s="6" t="str">
        <f>IF($W708=AR$4,MAX(AR$1:AR707)+1,"")</f>
        <v/>
      </c>
      <c r="AS708" s="6" t="str">
        <f>IF($W708=AS$4,MAX(AS$1:AS707)+1,"")</f>
        <v/>
      </c>
      <c r="AT708" s="6" t="str">
        <f>IF($W708=AT$4,MAX(AT$1:AT707)+1,"")</f>
        <v/>
      </c>
      <c r="AU708" s="6" t="str">
        <f>IF($W708=AU$4,MAX(AU$1:AU707)+1,"")</f>
        <v/>
      </c>
      <c r="AV708" s="6" t="str">
        <f>IF($W708=AV$4,MAX(AV$1:AV707)+1,"")</f>
        <v/>
      </c>
      <c r="AW708" s="6" t="str">
        <f>IF($W708=AW$4,MAX(AW$1:AW707)+1,"")</f>
        <v/>
      </c>
      <c r="AX708" s="6" t="str">
        <f>IF($W708=AX$4,MAX(AX$1:AX707)+1,"")</f>
        <v/>
      </c>
      <c r="AY708" s="6" t="str">
        <f>IF($W708=AY$4,MAX(AY$1:AY707)+1,"")</f>
        <v/>
      </c>
      <c r="AZ708" s="6" t="str">
        <f>IF($W708=AZ$4,MAX(AZ$1:AZ707)+1,"")</f>
        <v/>
      </c>
      <c r="BA708" s="6" t="str">
        <f>IF($W708=BA$4,MAX(BA$1:BA707)+1,"")</f>
        <v/>
      </c>
      <c r="BB708" s="6" t="str">
        <f>IF($W708=BB$4,MAX(BB$1:BB707)+1,"")</f>
        <v/>
      </c>
      <c r="BC708" s="6" t="str">
        <f>IF($W708=BC$4,MAX(BC$1:BC707)+1,"")</f>
        <v/>
      </c>
      <c r="BD708" s="6" t="str">
        <f>IF($W708=BD$4,MAX(BD$1:BD707)+1,"")</f>
        <v/>
      </c>
      <c r="BE708" s="6" t="str">
        <f>IF($W708=BE$4,MAX(BE$1:BE707)+1,"")</f>
        <v/>
      </c>
      <c r="BF708" s="6" t="str">
        <f>IF($W708=BF$4,MAX(BF$1:BF707)+1,"")</f>
        <v/>
      </c>
      <c r="BG708" s="6" t="str">
        <f>IF($W708=BG$4,MAX(BG$1:BG707)+1,"")</f>
        <v/>
      </c>
      <c r="BH708" s="6" t="str">
        <f>IF($W708=BH$4,MAX(BH$1:BH707)+1,"")</f>
        <v/>
      </c>
      <c r="BI708" s="6" t="str">
        <f>IF($W708=BI$4,MAX(BI$1:BI707)+1,"")</f>
        <v/>
      </c>
      <c r="BJ708" s="6" t="str">
        <f>IF($W708=BJ$4,MAX(BJ$1:BJ707)+1,"")</f>
        <v/>
      </c>
      <c r="BK708" s="6" t="str">
        <f>IF($W708=BK$4,MAX(BK$1:BK707)+1,"")</f>
        <v/>
      </c>
      <c r="BL708" s="6" t="str">
        <f>IF($W708=BL$4,MAX(BL$1:BL707)+1,"")</f>
        <v/>
      </c>
      <c r="BM708" s="6" t="str">
        <f>IF($W708=BM$4,MAX(BM$1:BM707)+1,"")</f>
        <v/>
      </c>
      <c r="BN708" s="6" t="str">
        <f>IF($W708=BN$4,MAX(BN$1:BN707)+1,"")</f>
        <v/>
      </c>
      <c r="BO708" s="6" t="str">
        <f>IF($W708=BO$4,MAX(BO$1:BO707)+1,"")</f>
        <v/>
      </c>
      <c r="BP708" s="6" t="str">
        <f>IF($W708=BP$4,MAX(BP$1:BP707)+1,"")</f>
        <v/>
      </c>
      <c r="BQ708" s="6" t="str">
        <f>IF($W708=BQ$4,MAX(BQ$1:BQ707)+1,"")</f>
        <v/>
      </c>
      <c r="BR708" s="6" t="str">
        <f>IF($W708=BR$4,MAX(BR$1:BR707)+1,"")</f>
        <v/>
      </c>
      <c r="BS708" s="6" t="str">
        <f>IF($W708=BS$4,MAX(BS$1:BS707)+1,"")</f>
        <v/>
      </c>
      <c r="BT708" s="6" t="str">
        <f>IF($W708=BT$4,MAX(BT$1:BT707)+1,"")</f>
        <v/>
      </c>
      <c r="BU708" s="6" t="str">
        <f>IF($W708=BU$4,MAX(BU$1:BU707)+1,"")</f>
        <v/>
      </c>
      <c r="BV708" s="6" t="str">
        <f>IF($W708=BV$4,MAX(BV$1:BV707)+1,"")</f>
        <v/>
      </c>
      <c r="BW708" s="6" t="str">
        <f>IF($W708=BW$4,MAX(BW$1:BW707)+1,"")</f>
        <v/>
      </c>
      <c r="BX708" s="6" t="str">
        <f>IF($W708=BX$4,MAX(BX$1:BX707)+1,"")</f>
        <v/>
      </c>
      <c r="BY708" s="6" t="str">
        <f>IF($W708=BY$4,MAX(BY$1:BY707)+1,"")</f>
        <v/>
      </c>
      <c r="BZ708" s="6" t="str">
        <f>IF($W708=BZ$4,MAX(BZ$1:BZ707)+1,"")</f>
        <v/>
      </c>
      <c r="CA708" s="6" t="str">
        <f>IF($W708=CA$4,MAX(CA$1:CA707)+1,"")</f>
        <v/>
      </c>
      <c r="CB708" s="6" t="str">
        <f>IF($W708=CB$4,MAX(CB$1:CB707)+1,"")</f>
        <v/>
      </c>
      <c r="CC708" s="6" t="str">
        <f>IF($W708=CC$4,MAX(CC$1:CC707)+1,"")</f>
        <v/>
      </c>
      <c r="CD708" s="6" t="str">
        <f>IF($W708=CD$4,MAX(CD$1:CD707)+1,"")</f>
        <v/>
      </c>
      <c r="CE708" s="6" t="str">
        <f>IF($W708=CE$4,MAX(CE$1:CE707)+1,"")</f>
        <v/>
      </c>
      <c r="CF708" s="6" t="str">
        <f>IF($W708=CF$4,MAX(CF$1:CF707)+1,"")</f>
        <v/>
      </c>
      <c r="CG708" s="6" t="str">
        <f>IF($W708=CG$4,MAX(CG$1:CG707)+1,"")</f>
        <v/>
      </c>
      <c r="CH708" s="6" t="str">
        <f>IF($W708=CH$4,MAX(CH$1:CH707)+1,"")</f>
        <v/>
      </c>
      <c r="CI708" s="6" t="str">
        <f>IF($W708=CI$4,MAX(CI$1:CI707)+1,"")</f>
        <v/>
      </c>
      <c r="CJ708" s="6" t="str">
        <f>IF($W708=CJ$4,MAX(CJ$1:CJ707)+1,"")</f>
        <v/>
      </c>
      <c r="CK708" s="6" t="str">
        <f>IF($W708=CK$4,MAX(CK$1:CK707)+1,"")</f>
        <v/>
      </c>
      <c r="CL708" s="6" t="str">
        <f>IF($W708=CL$4,MAX(CL$1:CL707)+1,"")</f>
        <v/>
      </c>
      <c r="CM708" s="6" t="str">
        <f>IF($W708=CM$4,MAX(CM$1:CM707)+1,"")</f>
        <v/>
      </c>
      <c r="CN708" s="6" t="str">
        <f>IF($W708=CN$4,MAX(CN$1:CN707)+1,"")</f>
        <v/>
      </c>
      <c r="CO708" s="6">
        <f>IF($W708=CO$4,MAX(CO$1:CO707)+1,"")</f>
        <v>5</v>
      </c>
      <c r="CP708" s="6" t="str">
        <f>IF($W708=CP$4,MAX(CP$1:CP707)+1,"")</f>
        <v/>
      </c>
      <c r="CQ708" s="6" t="str">
        <f>IF($W708=CQ$4,MAX(CQ$1:CQ707)+1,"")</f>
        <v/>
      </c>
      <c r="CR708" s="6" t="str">
        <f>IF($W708=CR$4,MAX(CR$1:CR707)+1,"")</f>
        <v/>
      </c>
      <c r="CS708" s="6" t="str">
        <f>IF($W708=CS$4,MAX(CS$1:CS707)+1,"")</f>
        <v/>
      </c>
      <c r="CT708" s="5">
        <f t="shared" si="155"/>
        <v>5</v>
      </c>
      <c r="CU708" s="6" t="str">
        <f t="shared" si="156"/>
        <v>1119902383464</v>
      </c>
      <c r="CV708" s="5" t="str">
        <f t="shared" si="157"/>
        <v>นาย</v>
      </c>
      <c r="CW708" s="5" t="str" cm="1">
        <f t="array" ref="CW708">RIGHT(F708,MIN(LEN(SUBSTITUTE(F708,รายชื่อนักเรียนแยกห้อง!$AD$5:$AD$8,""))))</f>
        <v xml:space="preserve">เตชินท์ </v>
      </c>
      <c r="CX708" s="6">
        <f t="shared" si="158"/>
        <v>0</v>
      </c>
      <c r="CY708" s="6" t="str">
        <f t="shared" si="159"/>
        <v/>
      </c>
      <c r="CZ708" s="5" t="str">
        <f t="shared" si="160"/>
        <v>มัธยมศึกษาปีที่ 6/2-0</v>
      </c>
      <c r="DA708" s="5" t="str">
        <f t="shared" si="161"/>
        <v>มัธยมศึกษาปีที่ 6/2-</v>
      </c>
      <c r="DB708" s="6" t="s">
        <v>2940</v>
      </c>
      <c r="DC708" s="6" t="str">
        <f>IF(DB708="วิทย์-คณิต (เตรียมวิศวะ)",MAX($DC$1:DC707)+1,"")</f>
        <v/>
      </c>
      <c r="DD708" s="6" t="str">
        <f>IF(DB708="วิทย์-คณิต (วิทยาศาสตร์สุขภาพ)",MAX($DD$1:DD707)+1,"")</f>
        <v/>
      </c>
      <c r="DE708" s="6" t="str">
        <f>IF(DB708="ศิลป์การจัดการธุรกิจการค้าสมัยใหม่",MAX($DE$1:DE707)+1,"")</f>
        <v/>
      </c>
      <c r="DF708" s="6" t="str">
        <f>IF(DB708="ศิลป์ภาษาจีนเพื่อธุรกิจ 4.0",MAX($DF$1:DF707)+1,"")</f>
        <v/>
      </c>
      <c r="DG708" s="6">
        <f>IF(DB708="ศิลป์ภาษาอังกฤษเพื่อการสื่อสารธุรกิจ",MAX($DG$1:DG707)+1,"")</f>
        <v>7</v>
      </c>
      <c r="DH708" s="6" t="str">
        <f>IF(DB708="นวัตกรรมการจัดการเกษตร",MAX($DH$1:DH707)+1,"")</f>
        <v/>
      </c>
      <c r="DI708" s="5">
        <f t="shared" si="162"/>
        <v>7</v>
      </c>
      <c r="DJ708" s="5" t="str">
        <f t="shared" si="163"/>
        <v>มัธยมศึกษาปีที่ 6/2-4</v>
      </c>
      <c r="DK708" s="5" t="str">
        <f t="shared" si="164"/>
        <v>ศิลป์ภาษาอังกฤษเพื่อการสื่อสารธุรกิจ-7</v>
      </c>
      <c r="DL708" s="5" t="str">
        <f t="shared" si="165"/>
        <v>มัธยมศึกษาปีที่ 6</v>
      </c>
    </row>
    <row r="709" spans="1:116">
      <c r="A709" s="5" t="str">
        <f t="shared" si="166"/>
        <v>มัธยมศึกษาปีที่ 6/2-5</v>
      </c>
      <c r="B709" s="5" t="str">
        <f t="shared" si="152"/>
        <v>ช68601-8</v>
      </c>
      <c r="C709" s="5" t="str">
        <f t="shared" si="153"/>
        <v>ศิลป์การจัดการธุรกิจการค้าสมัยใหม่-90</v>
      </c>
      <c r="D709" s="8">
        <v>5</v>
      </c>
      <c r="E709" s="9" t="s">
        <v>152</v>
      </c>
      <c r="F709" s="3" t="s">
        <v>2290</v>
      </c>
      <c r="G709" s="3" t="s">
        <v>2291</v>
      </c>
      <c r="H709" s="11">
        <v>1</v>
      </c>
      <c r="I709" s="11">
        <v>7</v>
      </c>
      <c r="J709" s="11">
        <v>0</v>
      </c>
      <c r="K709" s="11">
        <v>9</v>
      </c>
      <c r="L709" s="11">
        <v>7</v>
      </c>
      <c r="M709" s="11">
        <v>0</v>
      </c>
      <c r="N709" s="11">
        <v>0</v>
      </c>
      <c r="O709" s="11">
        <v>3</v>
      </c>
      <c r="P709" s="11">
        <v>6</v>
      </c>
      <c r="Q709" s="11">
        <v>5</v>
      </c>
      <c r="R709" s="11">
        <v>6</v>
      </c>
      <c r="S709" s="11">
        <v>3</v>
      </c>
      <c r="T709" s="11">
        <v>0</v>
      </c>
      <c r="U709" s="11" t="s">
        <v>426</v>
      </c>
      <c r="W709" s="6" t="str">
        <f>IF(X709="","",IF(X709=รายชื่อชมรม!$B$53,รายชื่อชมรม!$A$53,IF(X709=รายชื่อชมรม!$B$54,รายชื่อชมรม!$A$54,IF(X709=รายชื่อชมรม!$B$55,รายชื่อชมรม!$A$55,IF(X709=รายชื่อชมรม!$B$56,รายชื่อชมรม!$A$56,IF(X709=รายชื่อชมรม!$B$57,รายชื่อชมรม!$A$57,IF(X709=รายชื่อชมรม!$B$58,รายชื่อชมรม!$A$58,IF(X709=รายชื่อชมรม!$B$59,รายชื่อชมรม!$A$59,IF(X709=รายชื่อชมรม!$B$60,รายชื่อชมรม!$A$60,IF(X709=รายชื่อชมรม!$B$61,รายชื่อชมรม!$A$61,IF(X709=รายชื่อชมรม!$B$62,รายชื่อชมรม!$A$62,"-")))))))))))</f>
        <v>ช68601</v>
      </c>
      <c r="X709" s="6" t="s">
        <v>2329</v>
      </c>
      <c r="Y709" s="6" t="str">
        <f>IF(W709=0,"",IF(W709="-","",IF(W709="","",VLOOKUP(W709,รายชื่อชมรม!$A$3:$F$83,3,FALSE))))</f>
        <v>นางสาวศิลป์ศุภา  คุสินธุ์</v>
      </c>
      <c r="Z709" s="6" t="str">
        <f>IF(Y709=$Z$4,MAX(Z$1:$Z708)+1,"")</f>
        <v/>
      </c>
      <c r="AA709" s="6" t="str">
        <f>IF($Y709=AA$4,MAX(AA$1:AA708)+1,"")</f>
        <v/>
      </c>
      <c r="AB709" s="6" t="str">
        <f>IF($Y709=AB$4,MAX(AB$1:AB708)+1,"")</f>
        <v/>
      </c>
      <c r="AC709" s="6" t="str">
        <f>IF($Y709=AC$4,MAX(AC$1:AC708)+1,"")</f>
        <v/>
      </c>
      <c r="AD709" s="6" t="str">
        <f>IF($Y709=AD$4,MAX(AD$1:AD708)+1,"")</f>
        <v/>
      </c>
      <c r="AE709" s="6" t="str">
        <f>IF($Y709=AE$4,MAX(AE$1:AE708)+1,"")</f>
        <v/>
      </c>
      <c r="AF709" s="6" t="str">
        <f>IF($Y709=AF$4,MAX(AF$1:AF708)+1,"")</f>
        <v/>
      </c>
      <c r="AG709" s="6" t="str">
        <f>IF($Y709=AG$4,MAX(AG$1:AG708)+1,"")</f>
        <v/>
      </c>
      <c r="AH709" s="6" t="str">
        <f>IF($Y709=AH$4,MAX(AH$1:AH708)+1,"")</f>
        <v/>
      </c>
      <c r="AI709" s="5">
        <f t="shared" si="154"/>
        <v>0</v>
      </c>
      <c r="AK709" s="6" t="str">
        <f>IF($W709=AK$4,MAX(AK$1:AK708)+1,"")</f>
        <v/>
      </c>
      <c r="AL709" s="6" t="str">
        <f>IF($W709=AL$4,MAX(AL$1:AL708)+1,"")</f>
        <v/>
      </c>
      <c r="AM709" s="6" t="str">
        <f>IF($W709=AM$4,MAX(AM$1:AM708)+1,"")</f>
        <v/>
      </c>
      <c r="AN709" s="6" t="str">
        <f>IF($W709=AN$4,MAX(AN$1:AN708)+1,"")</f>
        <v/>
      </c>
      <c r="AO709" s="6" t="str">
        <f>IF($W709=AO$4,MAX(AO$1:AO708)+1,"")</f>
        <v/>
      </c>
      <c r="AP709" s="6" t="str">
        <f>IF($W709=AP$4,MAX(AP$1:AP708)+1,"")</f>
        <v/>
      </c>
      <c r="AQ709" s="6" t="str">
        <f>IF($W709=AQ$4,MAX(AQ$1:AQ708)+1,"")</f>
        <v/>
      </c>
      <c r="AR709" s="6" t="str">
        <f>IF($W709=AR$4,MAX(AR$1:AR708)+1,"")</f>
        <v/>
      </c>
      <c r="AS709" s="6" t="str">
        <f>IF($W709=AS$4,MAX(AS$1:AS708)+1,"")</f>
        <v/>
      </c>
      <c r="AT709" s="6" t="str">
        <f>IF($W709=AT$4,MAX(AT$1:AT708)+1,"")</f>
        <v/>
      </c>
      <c r="AU709" s="6" t="str">
        <f>IF($W709=AU$4,MAX(AU$1:AU708)+1,"")</f>
        <v/>
      </c>
      <c r="AV709" s="6" t="str">
        <f>IF($W709=AV$4,MAX(AV$1:AV708)+1,"")</f>
        <v/>
      </c>
      <c r="AW709" s="6" t="str">
        <f>IF($W709=AW$4,MAX(AW$1:AW708)+1,"")</f>
        <v/>
      </c>
      <c r="AX709" s="6" t="str">
        <f>IF($W709=AX$4,MAX(AX$1:AX708)+1,"")</f>
        <v/>
      </c>
      <c r="AY709" s="6" t="str">
        <f>IF($W709=AY$4,MAX(AY$1:AY708)+1,"")</f>
        <v/>
      </c>
      <c r="AZ709" s="6" t="str">
        <f>IF($W709=AZ$4,MAX(AZ$1:AZ708)+1,"")</f>
        <v/>
      </c>
      <c r="BA709" s="6" t="str">
        <f>IF($W709=BA$4,MAX(BA$1:BA708)+1,"")</f>
        <v/>
      </c>
      <c r="BB709" s="6" t="str">
        <f>IF($W709=BB$4,MAX(BB$1:BB708)+1,"")</f>
        <v/>
      </c>
      <c r="BC709" s="6" t="str">
        <f>IF($W709=BC$4,MAX(BC$1:BC708)+1,"")</f>
        <v/>
      </c>
      <c r="BD709" s="6" t="str">
        <f>IF($W709=BD$4,MAX(BD$1:BD708)+1,"")</f>
        <v/>
      </c>
      <c r="BE709" s="6" t="str">
        <f>IF($W709=BE$4,MAX(BE$1:BE708)+1,"")</f>
        <v/>
      </c>
      <c r="BF709" s="6" t="str">
        <f>IF($W709=BF$4,MAX(BF$1:BF708)+1,"")</f>
        <v/>
      </c>
      <c r="BG709" s="6" t="str">
        <f>IF($W709=BG$4,MAX(BG$1:BG708)+1,"")</f>
        <v/>
      </c>
      <c r="BH709" s="6" t="str">
        <f>IF($W709=BH$4,MAX(BH$1:BH708)+1,"")</f>
        <v/>
      </c>
      <c r="BI709" s="6" t="str">
        <f>IF($W709=BI$4,MAX(BI$1:BI708)+1,"")</f>
        <v/>
      </c>
      <c r="BJ709" s="6" t="str">
        <f>IF($W709=BJ$4,MAX(BJ$1:BJ708)+1,"")</f>
        <v/>
      </c>
      <c r="BK709" s="6" t="str">
        <f>IF($W709=BK$4,MAX(BK$1:BK708)+1,"")</f>
        <v/>
      </c>
      <c r="BL709" s="6" t="str">
        <f>IF($W709=BL$4,MAX(BL$1:BL708)+1,"")</f>
        <v/>
      </c>
      <c r="BM709" s="6" t="str">
        <f>IF($W709=BM$4,MAX(BM$1:BM708)+1,"")</f>
        <v/>
      </c>
      <c r="BN709" s="6" t="str">
        <f>IF($W709=BN$4,MAX(BN$1:BN708)+1,"")</f>
        <v/>
      </c>
      <c r="BO709" s="6" t="str">
        <f>IF($W709=BO$4,MAX(BO$1:BO708)+1,"")</f>
        <v/>
      </c>
      <c r="BP709" s="6" t="str">
        <f>IF($W709=BP$4,MAX(BP$1:BP708)+1,"")</f>
        <v/>
      </c>
      <c r="BQ709" s="6" t="str">
        <f>IF($W709=BQ$4,MAX(BQ$1:BQ708)+1,"")</f>
        <v/>
      </c>
      <c r="BR709" s="6" t="str">
        <f>IF($W709=BR$4,MAX(BR$1:BR708)+1,"")</f>
        <v/>
      </c>
      <c r="BS709" s="6" t="str">
        <f>IF($W709=BS$4,MAX(BS$1:BS708)+1,"")</f>
        <v/>
      </c>
      <c r="BT709" s="6" t="str">
        <f>IF($W709=BT$4,MAX(BT$1:BT708)+1,"")</f>
        <v/>
      </c>
      <c r="BU709" s="6" t="str">
        <f>IF($W709=BU$4,MAX(BU$1:BU708)+1,"")</f>
        <v/>
      </c>
      <c r="BV709" s="6" t="str">
        <f>IF($W709=BV$4,MAX(BV$1:BV708)+1,"")</f>
        <v/>
      </c>
      <c r="BW709" s="6" t="str">
        <f>IF($W709=BW$4,MAX(BW$1:BW708)+1,"")</f>
        <v/>
      </c>
      <c r="BX709" s="6" t="str">
        <f>IF($W709=BX$4,MAX(BX$1:BX708)+1,"")</f>
        <v/>
      </c>
      <c r="BY709" s="6" t="str">
        <f>IF($W709=BY$4,MAX(BY$1:BY708)+1,"")</f>
        <v/>
      </c>
      <c r="BZ709" s="6" t="str">
        <f>IF($W709=BZ$4,MAX(BZ$1:BZ708)+1,"")</f>
        <v/>
      </c>
      <c r="CA709" s="6" t="str">
        <f>IF($W709=CA$4,MAX(CA$1:CA708)+1,"")</f>
        <v/>
      </c>
      <c r="CB709" s="6" t="str">
        <f>IF($W709=CB$4,MAX(CB$1:CB708)+1,"")</f>
        <v/>
      </c>
      <c r="CC709" s="6" t="str">
        <f>IF($W709=CC$4,MAX(CC$1:CC708)+1,"")</f>
        <v/>
      </c>
      <c r="CD709" s="6" t="str">
        <f>IF($W709=CD$4,MAX(CD$1:CD708)+1,"")</f>
        <v/>
      </c>
      <c r="CE709" s="6" t="str">
        <f>IF($W709=CE$4,MAX(CE$1:CE708)+1,"")</f>
        <v/>
      </c>
      <c r="CF709" s="6" t="str">
        <f>IF($W709=CF$4,MAX(CF$1:CF708)+1,"")</f>
        <v/>
      </c>
      <c r="CG709" s="6" t="str">
        <f>IF($W709=CG$4,MAX(CG$1:CG708)+1,"")</f>
        <v/>
      </c>
      <c r="CH709" s="6" t="str">
        <f>IF($W709=CH$4,MAX(CH$1:CH708)+1,"")</f>
        <v/>
      </c>
      <c r="CI709" s="6" t="str">
        <f>IF($W709=CI$4,MAX(CI$1:CI708)+1,"")</f>
        <v/>
      </c>
      <c r="CJ709" s="6">
        <f>IF($W709=CJ$4,MAX(CJ$1:CJ708)+1,"")</f>
        <v>8</v>
      </c>
      <c r="CK709" s="6" t="str">
        <f>IF($W709=CK$4,MAX(CK$1:CK708)+1,"")</f>
        <v/>
      </c>
      <c r="CL709" s="6" t="str">
        <f>IF($W709=CL$4,MAX(CL$1:CL708)+1,"")</f>
        <v/>
      </c>
      <c r="CM709" s="6" t="str">
        <f>IF($W709=CM$4,MAX(CM$1:CM708)+1,"")</f>
        <v/>
      </c>
      <c r="CN709" s="6" t="str">
        <f>IF($W709=CN$4,MAX(CN$1:CN708)+1,"")</f>
        <v/>
      </c>
      <c r="CO709" s="6" t="str">
        <f>IF($W709=CO$4,MAX(CO$1:CO708)+1,"")</f>
        <v/>
      </c>
      <c r="CP709" s="6" t="str">
        <f>IF($W709=CP$4,MAX(CP$1:CP708)+1,"")</f>
        <v/>
      </c>
      <c r="CQ709" s="6" t="str">
        <f>IF($W709=CQ$4,MAX(CQ$1:CQ708)+1,"")</f>
        <v/>
      </c>
      <c r="CR709" s="6" t="str">
        <f>IF($W709=CR$4,MAX(CR$1:CR708)+1,"")</f>
        <v/>
      </c>
      <c r="CS709" s="6" t="str">
        <f>IF($W709=CS$4,MAX(CS$1:CS708)+1,"")</f>
        <v/>
      </c>
      <c r="CT709" s="5">
        <f t="shared" si="155"/>
        <v>8</v>
      </c>
      <c r="CU709" s="6" t="str">
        <f t="shared" si="156"/>
        <v>1709700365630</v>
      </c>
      <c r="CV709" s="5" t="str">
        <f t="shared" si="157"/>
        <v>นาย</v>
      </c>
      <c r="CW709" s="5" t="str" cm="1">
        <f t="array" ref="CW709">RIGHT(F709,MIN(LEN(SUBSTITUTE(F709,รายชื่อนักเรียนแยกห้อง!$AD$5:$AD$8,""))))</f>
        <v>อนิรุตมิ์</v>
      </c>
      <c r="CX709" s="6">
        <f t="shared" si="158"/>
        <v>0</v>
      </c>
      <c r="CY709" s="6" t="str">
        <f t="shared" si="159"/>
        <v/>
      </c>
      <c r="CZ709" s="5" t="str">
        <f t="shared" si="160"/>
        <v>มัธยมศึกษาปีที่ 6/2-0</v>
      </c>
      <c r="DA709" s="5" t="str">
        <f t="shared" si="161"/>
        <v>มัธยมศึกษาปีที่ 6/2-</v>
      </c>
      <c r="DB709" s="6" t="s">
        <v>2939</v>
      </c>
      <c r="DC709" s="6" t="str">
        <f>IF(DB709="วิทย์-คณิต (เตรียมวิศวะ)",MAX($DC$1:DC708)+1,"")</f>
        <v/>
      </c>
      <c r="DD709" s="6" t="str">
        <f>IF(DB709="วิทย์-คณิต (วิทยาศาสตร์สุขภาพ)",MAX($DD$1:DD708)+1,"")</f>
        <v/>
      </c>
      <c r="DE709" s="6">
        <f>IF(DB709="ศิลป์การจัดการธุรกิจการค้าสมัยใหม่",MAX($DE$1:DE708)+1,"")</f>
        <v>90</v>
      </c>
      <c r="DF709" s="6" t="str">
        <f>IF(DB709="ศิลป์ภาษาจีนเพื่อธุรกิจ 4.0",MAX($DF$1:DF708)+1,"")</f>
        <v/>
      </c>
      <c r="DG709" s="6" t="str">
        <f>IF(DB709="ศิลป์ภาษาอังกฤษเพื่อการสื่อสารธุรกิจ",MAX($DG$1:DG708)+1,"")</f>
        <v/>
      </c>
      <c r="DH709" s="6" t="str">
        <f>IF(DB709="นวัตกรรมการจัดการเกษตร",MAX($DH$1:DH708)+1,"")</f>
        <v/>
      </c>
      <c r="DI709" s="5">
        <f t="shared" si="162"/>
        <v>90</v>
      </c>
      <c r="DJ709" s="5" t="str">
        <f t="shared" si="163"/>
        <v>มัธยมศึกษาปีที่ 6/2-5</v>
      </c>
      <c r="DK709" s="5" t="str">
        <f t="shared" si="164"/>
        <v>ศิลป์การจัดการธุรกิจการค้าสมัยใหม่-90</v>
      </c>
      <c r="DL709" s="5" t="str">
        <f t="shared" si="165"/>
        <v>มัธยมศึกษาปีที่ 6</v>
      </c>
    </row>
    <row r="710" spans="1:116">
      <c r="A710" s="5" t="str">
        <f t="shared" si="166"/>
        <v>มัธยมศึกษาปีที่ 6/2-6</v>
      </c>
      <c r="B710" s="5" t="str">
        <f t="shared" ref="B710:B773" si="167">W710&amp;"-"&amp;CT710</f>
        <v>ช68607-8</v>
      </c>
      <c r="C710" s="5" t="str">
        <f t="shared" ref="C710:C773" si="168">DB710&amp;"-"&amp;DI710</f>
        <v>ศิลป์ภาษาจีนเพื่อธุรกิจ 4.0-20</v>
      </c>
      <c r="D710" s="8">
        <v>6</v>
      </c>
      <c r="E710" s="9" t="s">
        <v>153</v>
      </c>
      <c r="F710" s="3" t="s">
        <v>154</v>
      </c>
      <c r="G710" s="3" t="s">
        <v>155</v>
      </c>
      <c r="H710" s="11">
        <v>1</v>
      </c>
      <c r="I710" s="11">
        <v>7</v>
      </c>
      <c r="J710" s="11">
        <v>0</v>
      </c>
      <c r="K710" s="11">
        <v>9</v>
      </c>
      <c r="L710" s="11">
        <v>9</v>
      </c>
      <c r="M710" s="11">
        <v>0</v>
      </c>
      <c r="N710" s="11">
        <v>1</v>
      </c>
      <c r="O710" s="11">
        <v>7</v>
      </c>
      <c r="P710" s="11">
        <v>2</v>
      </c>
      <c r="Q710" s="11">
        <v>2</v>
      </c>
      <c r="R710" s="11">
        <v>3</v>
      </c>
      <c r="S710" s="11">
        <v>8</v>
      </c>
      <c r="T710" s="11">
        <v>3</v>
      </c>
      <c r="U710" s="11" t="s">
        <v>426</v>
      </c>
      <c r="W710" s="6" t="str">
        <f>IF(X710="","",IF(X710=รายชื่อชมรม!$B$53,รายชื่อชมรม!$A$53,IF(X710=รายชื่อชมรม!$B$54,รายชื่อชมรม!$A$54,IF(X710=รายชื่อชมรม!$B$55,รายชื่อชมรม!$A$55,IF(X710=รายชื่อชมรม!$B$56,รายชื่อชมรม!$A$56,IF(X710=รายชื่อชมรม!$B$57,รายชื่อชมรม!$A$57,IF(X710=รายชื่อชมรม!$B$58,รายชื่อชมรม!$A$58,IF(X710=รายชื่อชมรม!$B$59,รายชื่อชมรม!$A$59,IF(X710=รายชื่อชมรม!$B$60,รายชื่อชมรม!$A$60,IF(X710=รายชื่อชมรม!$B$61,รายชื่อชมรม!$A$61,IF(X710=รายชื่อชมรม!$B$62,รายชื่อชมรม!$A$62,"-")))))))))))</f>
        <v>ช68607</v>
      </c>
      <c r="X710" s="6" t="s">
        <v>1543</v>
      </c>
      <c r="Y710" s="6" t="str">
        <f>IF(W710=0,"",IF(W710="-","",IF(W710="","",VLOOKUP(W710,รายชื่อชมรม!$A$3:$F$83,3,FALSE))))</f>
        <v>สิบเอกชัยวัฒน์  เรืองไกรศิลป์</v>
      </c>
      <c r="Z710" s="6" t="str">
        <f>IF(Y710=$Z$4,MAX(Z$1:$Z709)+1,"")</f>
        <v/>
      </c>
      <c r="AA710" s="6" t="str">
        <f>IF($Y710=AA$4,MAX(AA$1:AA709)+1,"")</f>
        <v/>
      </c>
      <c r="AB710" s="6" t="str">
        <f>IF($Y710=AB$4,MAX(AB$1:AB709)+1,"")</f>
        <v/>
      </c>
      <c r="AC710" s="6" t="str">
        <f>IF($Y710=AC$4,MAX(AC$1:AC709)+1,"")</f>
        <v/>
      </c>
      <c r="AD710" s="6" t="str">
        <f>IF($Y710=AD$4,MAX(AD$1:AD709)+1,"")</f>
        <v/>
      </c>
      <c r="AE710" s="6" t="str">
        <f>IF($Y710=AE$4,MAX(AE$1:AE709)+1,"")</f>
        <v/>
      </c>
      <c r="AF710" s="6" t="str">
        <f>IF($Y710=AF$4,MAX(AF$1:AF709)+1,"")</f>
        <v/>
      </c>
      <c r="AG710" s="6" t="str">
        <f>IF($Y710=AG$4,MAX(AG$1:AG709)+1,"")</f>
        <v/>
      </c>
      <c r="AH710" s="6" t="str">
        <f>IF($Y710=AH$4,MAX(AH$1:AH709)+1,"")</f>
        <v/>
      </c>
      <c r="AI710" s="5">
        <f t="shared" ref="AI710:AI773" si="169">SUM(Z710:AH710)</f>
        <v>0</v>
      </c>
      <c r="AK710" s="6" t="str">
        <f>IF($W710=AK$4,MAX(AK$1:AK709)+1,"")</f>
        <v/>
      </c>
      <c r="AL710" s="6" t="str">
        <f>IF($W710=AL$4,MAX(AL$1:AL709)+1,"")</f>
        <v/>
      </c>
      <c r="AM710" s="6" t="str">
        <f>IF($W710=AM$4,MAX(AM$1:AM709)+1,"")</f>
        <v/>
      </c>
      <c r="AN710" s="6" t="str">
        <f>IF($W710=AN$4,MAX(AN$1:AN709)+1,"")</f>
        <v/>
      </c>
      <c r="AO710" s="6" t="str">
        <f>IF($W710=AO$4,MAX(AO$1:AO709)+1,"")</f>
        <v/>
      </c>
      <c r="AP710" s="6" t="str">
        <f>IF($W710=AP$4,MAX(AP$1:AP709)+1,"")</f>
        <v/>
      </c>
      <c r="AQ710" s="6" t="str">
        <f>IF($W710=AQ$4,MAX(AQ$1:AQ709)+1,"")</f>
        <v/>
      </c>
      <c r="AR710" s="6" t="str">
        <f>IF($W710=AR$4,MAX(AR$1:AR709)+1,"")</f>
        <v/>
      </c>
      <c r="AS710" s="6" t="str">
        <f>IF($W710=AS$4,MAX(AS$1:AS709)+1,"")</f>
        <v/>
      </c>
      <c r="AT710" s="6" t="str">
        <f>IF($W710=AT$4,MAX(AT$1:AT709)+1,"")</f>
        <v/>
      </c>
      <c r="AU710" s="6" t="str">
        <f>IF($W710=AU$4,MAX(AU$1:AU709)+1,"")</f>
        <v/>
      </c>
      <c r="AV710" s="6" t="str">
        <f>IF($W710=AV$4,MAX(AV$1:AV709)+1,"")</f>
        <v/>
      </c>
      <c r="AW710" s="6" t="str">
        <f>IF($W710=AW$4,MAX(AW$1:AW709)+1,"")</f>
        <v/>
      </c>
      <c r="AX710" s="6" t="str">
        <f>IF($W710=AX$4,MAX(AX$1:AX709)+1,"")</f>
        <v/>
      </c>
      <c r="AY710" s="6" t="str">
        <f>IF($W710=AY$4,MAX(AY$1:AY709)+1,"")</f>
        <v/>
      </c>
      <c r="AZ710" s="6" t="str">
        <f>IF($W710=AZ$4,MAX(AZ$1:AZ709)+1,"")</f>
        <v/>
      </c>
      <c r="BA710" s="6" t="str">
        <f>IF($W710=BA$4,MAX(BA$1:BA709)+1,"")</f>
        <v/>
      </c>
      <c r="BB710" s="6" t="str">
        <f>IF($W710=BB$4,MAX(BB$1:BB709)+1,"")</f>
        <v/>
      </c>
      <c r="BC710" s="6" t="str">
        <f>IF($W710=BC$4,MAX(BC$1:BC709)+1,"")</f>
        <v/>
      </c>
      <c r="BD710" s="6" t="str">
        <f>IF($W710=BD$4,MAX(BD$1:BD709)+1,"")</f>
        <v/>
      </c>
      <c r="BE710" s="6" t="str">
        <f>IF($W710=BE$4,MAX(BE$1:BE709)+1,"")</f>
        <v/>
      </c>
      <c r="BF710" s="6" t="str">
        <f>IF($W710=BF$4,MAX(BF$1:BF709)+1,"")</f>
        <v/>
      </c>
      <c r="BG710" s="6" t="str">
        <f>IF($W710=BG$4,MAX(BG$1:BG709)+1,"")</f>
        <v/>
      </c>
      <c r="BH710" s="6" t="str">
        <f>IF($W710=BH$4,MAX(BH$1:BH709)+1,"")</f>
        <v/>
      </c>
      <c r="BI710" s="6" t="str">
        <f>IF($W710=BI$4,MAX(BI$1:BI709)+1,"")</f>
        <v/>
      </c>
      <c r="BJ710" s="6" t="str">
        <f>IF($W710=BJ$4,MAX(BJ$1:BJ709)+1,"")</f>
        <v/>
      </c>
      <c r="BK710" s="6" t="str">
        <f>IF($W710=BK$4,MAX(BK$1:BK709)+1,"")</f>
        <v/>
      </c>
      <c r="BL710" s="6" t="str">
        <f>IF($W710=BL$4,MAX(BL$1:BL709)+1,"")</f>
        <v/>
      </c>
      <c r="BM710" s="6" t="str">
        <f>IF($W710=BM$4,MAX(BM$1:BM709)+1,"")</f>
        <v/>
      </c>
      <c r="BN710" s="6" t="str">
        <f>IF($W710=BN$4,MAX(BN$1:BN709)+1,"")</f>
        <v/>
      </c>
      <c r="BO710" s="6" t="str">
        <f>IF($W710=BO$4,MAX(BO$1:BO709)+1,"")</f>
        <v/>
      </c>
      <c r="BP710" s="6" t="str">
        <f>IF($W710=BP$4,MAX(BP$1:BP709)+1,"")</f>
        <v/>
      </c>
      <c r="BQ710" s="6" t="str">
        <f>IF($W710=BQ$4,MAX(BQ$1:BQ709)+1,"")</f>
        <v/>
      </c>
      <c r="BR710" s="6" t="str">
        <f>IF($W710=BR$4,MAX(BR$1:BR709)+1,"")</f>
        <v/>
      </c>
      <c r="BS710" s="6" t="str">
        <f>IF($W710=BS$4,MAX(BS$1:BS709)+1,"")</f>
        <v/>
      </c>
      <c r="BT710" s="6" t="str">
        <f>IF($W710=BT$4,MAX(BT$1:BT709)+1,"")</f>
        <v/>
      </c>
      <c r="BU710" s="6" t="str">
        <f>IF($W710=BU$4,MAX(BU$1:BU709)+1,"")</f>
        <v/>
      </c>
      <c r="BV710" s="6" t="str">
        <f>IF($W710=BV$4,MAX(BV$1:BV709)+1,"")</f>
        <v/>
      </c>
      <c r="BW710" s="6" t="str">
        <f>IF($W710=BW$4,MAX(BW$1:BW709)+1,"")</f>
        <v/>
      </c>
      <c r="BX710" s="6" t="str">
        <f>IF($W710=BX$4,MAX(BX$1:BX709)+1,"")</f>
        <v/>
      </c>
      <c r="BY710" s="6" t="str">
        <f>IF($W710=BY$4,MAX(BY$1:BY709)+1,"")</f>
        <v/>
      </c>
      <c r="BZ710" s="6" t="str">
        <f>IF($W710=BZ$4,MAX(BZ$1:BZ709)+1,"")</f>
        <v/>
      </c>
      <c r="CA710" s="6" t="str">
        <f>IF($W710=CA$4,MAX(CA$1:CA709)+1,"")</f>
        <v/>
      </c>
      <c r="CB710" s="6" t="str">
        <f>IF($W710=CB$4,MAX(CB$1:CB709)+1,"")</f>
        <v/>
      </c>
      <c r="CC710" s="6" t="str">
        <f>IF($W710=CC$4,MAX(CC$1:CC709)+1,"")</f>
        <v/>
      </c>
      <c r="CD710" s="6" t="str">
        <f>IF($W710=CD$4,MAX(CD$1:CD709)+1,"")</f>
        <v/>
      </c>
      <c r="CE710" s="6" t="str">
        <f>IF($W710=CE$4,MAX(CE$1:CE709)+1,"")</f>
        <v/>
      </c>
      <c r="CF710" s="6" t="str">
        <f>IF($W710=CF$4,MAX(CF$1:CF709)+1,"")</f>
        <v/>
      </c>
      <c r="CG710" s="6" t="str">
        <f>IF($W710=CG$4,MAX(CG$1:CG709)+1,"")</f>
        <v/>
      </c>
      <c r="CH710" s="6" t="str">
        <f>IF($W710=CH$4,MAX(CH$1:CH709)+1,"")</f>
        <v/>
      </c>
      <c r="CI710" s="6" t="str">
        <f>IF($W710=CI$4,MAX(CI$1:CI709)+1,"")</f>
        <v/>
      </c>
      <c r="CJ710" s="6" t="str">
        <f>IF($W710=CJ$4,MAX(CJ$1:CJ709)+1,"")</f>
        <v/>
      </c>
      <c r="CK710" s="6" t="str">
        <f>IF($W710=CK$4,MAX(CK$1:CK709)+1,"")</f>
        <v/>
      </c>
      <c r="CL710" s="6" t="str">
        <f>IF($W710=CL$4,MAX(CL$1:CL709)+1,"")</f>
        <v/>
      </c>
      <c r="CM710" s="6" t="str">
        <f>IF($W710=CM$4,MAX(CM$1:CM709)+1,"")</f>
        <v/>
      </c>
      <c r="CN710" s="6" t="str">
        <f>IF($W710=CN$4,MAX(CN$1:CN709)+1,"")</f>
        <v/>
      </c>
      <c r="CO710" s="6" t="str">
        <f>IF($W710=CO$4,MAX(CO$1:CO709)+1,"")</f>
        <v/>
      </c>
      <c r="CP710" s="6">
        <f>IF($W710=CP$4,MAX(CP$1:CP709)+1,"")</f>
        <v>8</v>
      </c>
      <c r="CQ710" s="6" t="str">
        <f>IF($W710=CQ$4,MAX(CQ$1:CQ709)+1,"")</f>
        <v/>
      </c>
      <c r="CR710" s="6" t="str">
        <f>IF($W710=CR$4,MAX(CR$1:CR709)+1,"")</f>
        <v/>
      </c>
      <c r="CS710" s="6" t="str">
        <f>IF($W710=CS$4,MAX(CS$1:CS709)+1,"")</f>
        <v/>
      </c>
      <c r="CT710" s="5">
        <f t="shared" ref="CT710:CT773" si="170">SUM(AK710:CS710)</f>
        <v>8</v>
      </c>
      <c r="CU710" s="6" t="str">
        <f t="shared" ref="CU710:CU773" si="171">H710&amp;I710&amp;J710&amp;K710&amp;L710&amp;M710&amp;N710&amp;O710&amp;P710&amp;Q710&amp;R710&amp;S710&amp;T710</f>
        <v>1709901722383</v>
      </c>
      <c r="CV710" s="5" t="str">
        <f t="shared" ref="CV710:CV773" si="172">LEFT(F710,MIN(LEN(SUBSTITUTE(F710,CW710,""))))</f>
        <v>นาย</v>
      </c>
      <c r="CW710" s="5" t="str" cm="1">
        <f t="array" ref="CW710">RIGHT(F710,MIN(LEN(SUBSTITUTE(F710,รายชื่อนักเรียนแยกห้อง!$AD$5:$AD$8,""))))</f>
        <v>คณิตสรณ์</v>
      </c>
      <c r="CX710" s="6">
        <f t="shared" ref="CX710:CX773" si="173">IF(CV710="เด็กชาย",V710,IF(CV710="นาย",V710,""))</f>
        <v>0</v>
      </c>
      <c r="CY710" s="6" t="str">
        <f t="shared" ref="CY710:CY773" si="174">IF(CV710="เด็กหญิง",V710,IF(CV710="นางสาว",V710,""))</f>
        <v/>
      </c>
      <c r="CZ710" s="5" t="str">
        <f t="shared" ref="CZ710:CZ773" si="175">U710&amp;"-"&amp;CX710</f>
        <v>มัธยมศึกษาปีที่ 6/2-0</v>
      </c>
      <c r="DA710" s="5" t="str">
        <f t="shared" ref="DA710:DA773" si="176">U710&amp;"-"&amp;CY710</f>
        <v>มัธยมศึกษาปีที่ 6/2-</v>
      </c>
      <c r="DB710" s="6" t="s">
        <v>2938</v>
      </c>
      <c r="DC710" s="6" t="str">
        <f>IF(DB710="วิทย์-คณิต (เตรียมวิศวะ)",MAX($DC$1:DC709)+1,"")</f>
        <v/>
      </c>
      <c r="DD710" s="6" t="str">
        <f>IF(DB710="วิทย์-คณิต (วิทยาศาสตร์สุขภาพ)",MAX($DD$1:DD709)+1,"")</f>
        <v/>
      </c>
      <c r="DE710" s="6" t="str">
        <f>IF(DB710="ศิลป์การจัดการธุรกิจการค้าสมัยใหม่",MAX($DE$1:DE709)+1,"")</f>
        <v/>
      </c>
      <c r="DF710" s="6">
        <f>IF(DB710="ศิลป์ภาษาจีนเพื่อธุรกิจ 4.0",MAX($DF$1:DF709)+1,"")</f>
        <v>20</v>
      </c>
      <c r="DG710" s="6" t="str">
        <f>IF(DB710="ศิลป์ภาษาอังกฤษเพื่อการสื่อสารธุรกิจ",MAX($DG$1:DG709)+1,"")</f>
        <v/>
      </c>
      <c r="DH710" s="6" t="str">
        <f>IF(DB710="นวัตกรรมการจัดการเกษตร",MAX($DH$1:DH709)+1,"")</f>
        <v/>
      </c>
      <c r="DI710" s="5">
        <f t="shared" ref="DI710:DI773" si="177">SUM(DC710:DH710)</f>
        <v>20</v>
      </c>
      <c r="DJ710" s="5" t="str">
        <f t="shared" ref="DJ710:DJ773" si="178">U710&amp;"-"&amp;D710</f>
        <v>มัธยมศึกษาปีที่ 6/2-6</v>
      </c>
      <c r="DK710" s="5" t="str">
        <f t="shared" ref="DK710:DK773" si="179">DB710&amp;"-"&amp;DI710</f>
        <v>ศิลป์ภาษาจีนเพื่อธุรกิจ 4.0-20</v>
      </c>
      <c r="DL710" s="5" t="str">
        <f t="shared" ref="DL710:DL773" si="180">LEFT(U710,17)</f>
        <v>มัธยมศึกษาปีที่ 6</v>
      </c>
    </row>
    <row r="711" spans="1:116">
      <c r="A711" s="5" t="str">
        <f t="shared" si="166"/>
        <v>มัธยมศึกษาปีที่ 6/2-7</v>
      </c>
      <c r="B711" s="5" t="str">
        <f t="shared" si="167"/>
        <v>ช68601-9</v>
      </c>
      <c r="C711" s="5" t="str">
        <f t="shared" si="168"/>
        <v>ศิลป์ภาษาอังกฤษเพื่อการสื่อสารธุรกิจ-8</v>
      </c>
      <c r="D711" s="8">
        <v>7</v>
      </c>
      <c r="E711" s="9" t="s">
        <v>156</v>
      </c>
      <c r="F711" s="3" t="s">
        <v>2292</v>
      </c>
      <c r="G711" s="3" t="s">
        <v>157</v>
      </c>
      <c r="H711" s="11">
        <v>1</v>
      </c>
      <c r="I711" s="11">
        <v>7</v>
      </c>
      <c r="J711" s="11">
        <v>0</v>
      </c>
      <c r="K711" s="11">
        <v>9</v>
      </c>
      <c r="L711" s="11">
        <v>9</v>
      </c>
      <c r="M711" s="11">
        <v>0</v>
      </c>
      <c r="N711" s="11">
        <v>1</v>
      </c>
      <c r="O711" s="11">
        <v>7</v>
      </c>
      <c r="P711" s="11">
        <v>0</v>
      </c>
      <c r="Q711" s="11">
        <v>9</v>
      </c>
      <c r="R711" s="11">
        <v>3</v>
      </c>
      <c r="S711" s="11">
        <v>1</v>
      </c>
      <c r="T711" s="11">
        <v>0</v>
      </c>
      <c r="U711" s="11" t="s">
        <v>426</v>
      </c>
      <c r="W711" s="6" t="str">
        <f>IF(X711="","",IF(X711=รายชื่อชมรม!$B$53,รายชื่อชมรม!$A$53,IF(X711=รายชื่อชมรม!$B$54,รายชื่อชมรม!$A$54,IF(X711=รายชื่อชมรม!$B$55,รายชื่อชมรม!$A$55,IF(X711=รายชื่อชมรม!$B$56,รายชื่อชมรม!$A$56,IF(X711=รายชื่อชมรม!$B$57,รายชื่อชมรม!$A$57,IF(X711=รายชื่อชมรม!$B$58,รายชื่อชมรม!$A$58,IF(X711=รายชื่อชมรม!$B$59,รายชื่อชมรม!$A$59,IF(X711=รายชื่อชมรม!$B$60,รายชื่อชมรม!$A$60,IF(X711=รายชื่อชมรม!$B$61,รายชื่อชมรม!$A$61,IF(X711=รายชื่อชมรม!$B$62,รายชื่อชมรม!$A$62,"-")))))))))))</f>
        <v>ช68601</v>
      </c>
      <c r="X711" s="6" t="s">
        <v>2329</v>
      </c>
      <c r="Y711" s="6" t="str">
        <f>IF(W711=0,"",IF(W711="-","",IF(W711="","",VLOOKUP(W711,รายชื่อชมรม!$A$3:$F$83,3,FALSE))))</f>
        <v>นางสาวศิลป์ศุภา  คุสินธุ์</v>
      </c>
      <c r="Z711" s="6" t="str">
        <f>IF(Y711=$Z$4,MAX(Z$1:$Z710)+1,"")</f>
        <v/>
      </c>
      <c r="AA711" s="6" t="str">
        <f>IF($Y711=AA$4,MAX(AA$1:AA710)+1,"")</f>
        <v/>
      </c>
      <c r="AB711" s="6" t="str">
        <f>IF($Y711=AB$4,MAX(AB$1:AB710)+1,"")</f>
        <v/>
      </c>
      <c r="AC711" s="6" t="str">
        <f>IF($Y711=AC$4,MAX(AC$1:AC710)+1,"")</f>
        <v/>
      </c>
      <c r="AD711" s="6" t="str">
        <f>IF($Y711=AD$4,MAX(AD$1:AD710)+1,"")</f>
        <v/>
      </c>
      <c r="AE711" s="6" t="str">
        <f>IF($Y711=AE$4,MAX(AE$1:AE710)+1,"")</f>
        <v/>
      </c>
      <c r="AF711" s="6" t="str">
        <f>IF($Y711=AF$4,MAX(AF$1:AF710)+1,"")</f>
        <v/>
      </c>
      <c r="AG711" s="6" t="str">
        <f>IF($Y711=AG$4,MAX(AG$1:AG710)+1,"")</f>
        <v/>
      </c>
      <c r="AH711" s="6" t="str">
        <f>IF($Y711=AH$4,MAX(AH$1:AH710)+1,"")</f>
        <v/>
      </c>
      <c r="AI711" s="5">
        <f t="shared" si="169"/>
        <v>0</v>
      </c>
      <c r="AK711" s="6" t="str">
        <f>IF($W711=AK$4,MAX(AK$1:AK710)+1,"")</f>
        <v/>
      </c>
      <c r="AL711" s="6" t="str">
        <f>IF($W711=AL$4,MAX(AL$1:AL710)+1,"")</f>
        <v/>
      </c>
      <c r="AM711" s="6" t="str">
        <f>IF($W711=AM$4,MAX(AM$1:AM710)+1,"")</f>
        <v/>
      </c>
      <c r="AN711" s="6" t="str">
        <f>IF($W711=AN$4,MAX(AN$1:AN710)+1,"")</f>
        <v/>
      </c>
      <c r="AO711" s="6" t="str">
        <f>IF($W711=AO$4,MAX(AO$1:AO710)+1,"")</f>
        <v/>
      </c>
      <c r="AP711" s="6" t="str">
        <f>IF($W711=AP$4,MAX(AP$1:AP710)+1,"")</f>
        <v/>
      </c>
      <c r="AQ711" s="6" t="str">
        <f>IF($W711=AQ$4,MAX(AQ$1:AQ710)+1,"")</f>
        <v/>
      </c>
      <c r="AR711" s="6" t="str">
        <f>IF($W711=AR$4,MAX(AR$1:AR710)+1,"")</f>
        <v/>
      </c>
      <c r="AS711" s="6" t="str">
        <f>IF($W711=AS$4,MAX(AS$1:AS710)+1,"")</f>
        <v/>
      </c>
      <c r="AT711" s="6" t="str">
        <f>IF($W711=AT$4,MAX(AT$1:AT710)+1,"")</f>
        <v/>
      </c>
      <c r="AU711" s="6" t="str">
        <f>IF($W711=AU$4,MAX(AU$1:AU710)+1,"")</f>
        <v/>
      </c>
      <c r="AV711" s="6" t="str">
        <f>IF($W711=AV$4,MAX(AV$1:AV710)+1,"")</f>
        <v/>
      </c>
      <c r="AW711" s="6" t="str">
        <f>IF($W711=AW$4,MAX(AW$1:AW710)+1,"")</f>
        <v/>
      </c>
      <c r="AX711" s="6" t="str">
        <f>IF($W711=AX$4,MAX(AX$1:AX710)+1,"")</f>
        <v/>
      </c>
      <c r="AY711" s="6" t="str">
        <f>IF($W711=AY$4,MAX(AY$1:AY710)+1,"")</f>
        <v/>
      </c>
      <c r="AZ711" s="6" t="str">
        <f>IF($W711=AZ$4,MAX(AZ$1:AZ710)+1,"")</f>
        <v/>
      </c>
      <c r="BA711" s="6" t="str">
        <f>IF($W711=BA$4,MAX(BA$1:BA710)+1,"")</f>
        <v/>
      </c>
      <c r="BB711" s="6" t="str">
        <f>IF($W711=BB$4,MAX(BB$1:BB710)+1,"")</f>
        <v/>
      </c>
      <c r="BC711" s="6" t="str">
        <f>IF($W711=BC$4,MAX(BC$1:BC710)+1,"")</f>
        <v/>
      </c>
      <c r="BD711" s="6" t="str">
        <f>IF($W711=BD$4,MAX(BD$1:BD710)+1,"")</f>
        <v/>
      </c>
      <c r="BE711" s="6" t="str">
        <f>IF($W711=BE$4,MAX(BE$1:BE710)+1,"")</f>
        <v/>
      </c>
      <c r="BF711" s="6" t="str">
        <f>IF($W711=BF$4,MAX(BF$1:BF710)+1,"")</f>
        <v/>
      </c>
      <c r="BG711" s="6" t="str">
        <f>IF($W711=BG$4,MAX(BG$1:BG710)+1,"")</f>
        <v/>
      </c>
      <c r="BH711" s="6" t="str">
        <f>IF($W711=BH$4,MAX(BH$1:BH710)+1,"")</f>
        <v/>
      </c>
      <c r="BI711" s="6" t="str">
        <f>IF($W711=BI$4,MAX(BI$1:BI710)+1,"")</f>
        <v/>
      </c>
      <c r="BJ711" s="6" t="str">
        <f>IF($W711=BJ$4,MAX(BJ$1:BJ710)+1,"")</f>
        <v/>
      </c>
      <c r="BK711" s="6" t="str">
        <f>IF($W711=BK$4,MAX(BK$1:BK710)+1,"")</f>
        <v/>
      </c>
      <c r="BL711" s="6" t="str">
        <f>IF($W711=BL$4,MAX(BL$1:BL710)+1,"")</f>
        <v/>
      </c>
      <c r="BM711" s="6" t="str">
        <f>IF($W711=BM$4,MAX(BM$1:BM710)+1,"")</f>
        <v/>
      </c>
      <c r="BN711" s="6" t="str">
        <f>IF($W711=BN$4,MAX(BN$1:BN710)+1,"")</f>
        <v/>
      </c>
      <c r="BO711" s="6" t="str">
        <f>IF($W711=BO$4,MAX(BO$1:BO710)+1,"")</f>
        <v/>
      </c>
      <c r="BP711" s="6" t="str">
        <f>IF($W711=BP$4,MAX(BP$1:BP710)+1,"")</f>
        <v/>
      </c>
      <c r="BQ711" s="6" t="str">
        <f>IF($W711=BQ$4,MAX(BQ$1:BQ710)+1,"")</f>
        <v/>
      </c>
      <c r="BR711" s="6" t="str">
        <f>IF($W711=BR$4,MAX(BR$1:BR710)+1,"")</f>
        <v/>
      </c>
      <c r="BS711" s="6" t="str">
        <f>IF($W711=BS$4,MAX(BS$1:BS710)+1,"")</f>
        <v/>
      </c>
      <c r="BT711" s="6" t="str">
        <f>IF($W711=BT$4,MAX(BT$1:BT710)+1,"")</f>
        <v/>
      </c>
      <c r="BU711" s="6" t="str">
        <f>IF($W711=BU$4,MAX(BU$1:BU710)+1,"")</f>
        <v/>
      </c>
      <c r="BV711" s="6" t="str">
        <f>IF($W711=BV$4,MAX(BV$1:BV710)+1,"")</f>
        <v/>
      </c>
      <c r="BW711" s="6" t="str">
        <f>IF($W711=BW$4,MAX(BW$1:BW710)+1,"")</f>
        <v/>
      </c>
      <c r="BX711" s="6" t="str">
        <f>IF($W711=BX$4,MAX(BX$1:BX710)+1,"")</f>
        <v/>
      </c>
      <c r="BY711" s="6" t="str">
        <f>IF($W711=BY$4,MAX(BY$1:BY710)+1,"")</f>
        <v/>
      </c>
      <c r="BZ711" s="6" t="str">
        <f>IF($W711=BZ$4,MAX(BZ$1:BZ710)+1,"")</f>
        <v/>
      </c>
      <c r="CA711" s="6" t="str">
        <f>IF($W711=CA$4,MAX(CA$1:CA710)+1,"")</f>
        <v/>
      </c>
      <c r="CB711" s="6" t="str">
        <f>IF($W711=CB$4,MAX(CB$1:CB710)+1,"")</f>
        <v/>
      </c>
      <c r="CC711" s="6" t="str">
        <f>IF($W711=CC$4,MAX(CC$1:CC710)+1,"")</f>
        <v/>
      </c>
      <c r="CD711" s="6" t="str">
        <f>IF($W711=CD$4,MAX(CD$1:CD710)+1,"")</f>
        <v/>
      </c>
      <c r="CE711" s="6" t="str">
        <f>IF($W711=CE$4,MAX(CE$1:CE710)+1,"")</f>
        <v/>
      </c>
      <c r="CF711" s="6" t="str">
        <f>IF($W711=CF$4,MAX(CF$1:CF710)+1,"")</f>
        <v/>
      </c>
      <c r="CG711" s="6" t="str">
        <f>IF($W711=CG$4,MAX(CG$1:CG710)+1,"")</f>
        <v/>
      </c>
      <c r="CH711" s="6" t="str">
        <f>IF($W711=CH$4,MAX(CH$1:CH710)+1,"")</f>
        <v/>
      </c>
      <c r="CI711" s="6" t="str">
        <f>IF($W711=CI$4,MAX(CI$1:CI710)+1,"")</f>
        <v/>
      </c>
      <c r="CJ711" s="6">
        <f>IF($W711=CJ$4,MAX(CJ$1:CJ710)+1,"")</f>
        <v>9</v>
      </c>
      <c r="CK711" s="6" t="str">
        <f>IF($W711=CK$4,MAX(CK$1:CK710)+1,"")</f>
        <v/>
      </c>
      <c r="CL711" s="6" t="str">
        <f>IF($W711=CL$4,MAX(CL$1:CL710)+1,"")</f>
        <v/>
      </c>
      <c r="CM711" s="6" t="str">
        <f>IF($W711=CM$4,MAX(CM$1:CM710)+1,"")</f>
        <v/>
      </c>
      <c r="CN711" s="6" t="str">
        <f>IF($W711=CN$4,MAX(CN$1:CN710)+1,"")</f>
        <v/>
      </c>
      <c r="CO711" s="6" t="str">
        <f>IF($W711=CO$4,MAX(CO$1:CO710)+1,"")</f>
        <v/>
      </c>
      <c r="CP711" s="6" t="str">
        <f>IF($W711=CP$4,MAX(CP$1:CP710)+1,"")</f>
        <v/>
      </c>
      <c r="CQ711" s="6" t="str">
        <f>IF($W711=CQ$4,MAX(CQ$1:CQ710)+1,"")</f>
        <v/>
      </c>
      <c r="CR711" s="6" t="str">
        <f>IF($W711=CR$4,MAX(CR$1:CR710)+1,"")</f>
        <v/>
      </c>
      <c r="CS711" s="6" t="str">
        <f>IF($W711=CS$4,MAX(CS$1:CS710)+1,"")</f>
        <v/>
      </c>
      <c r="CT711" s="5">
        <f t="shared" si="170"/>
        <v>9</v>
      </c>
      <c r="CU711" s="6" t="str">
        <f t="shared" si="171"/>
        <v>1709901709310</v>
      </c>
      <c r="CV711" s="5" t="str">
        <f t="shared" si="172"/>
        <v>นาย</v>
      </c>
      <c r="CW711" s="5" t="str" cm="1">
        <f t="array" ref="CW711">RIGHT(F711,MIN(LEN(SUBSTITUTE(F711,รายชื่อนักเรียนแยกห้อง!$AD$5:$AD$8,""))))</f>
        <v xml:space="preserve">ณัฐภัทร </v>
      </c>
      <c r="CX711" s="6">
        <f t="shared" si="173"/>
        <v>0</v>
      </c>
      <c r="CY711" s="6" t="str">
        <f t="shared" si="174"/>
        <v/>
      </c>
      <c r="CZ711" s="5" t="str">
        <f t="shared" si="175"/>
        <v>มัธยมศึกษาปีที่ 6/2-0</v>
      </c>
      <c r="DA711" s="5" t="str">
        <f t="shared" si="176"/>
        <v>มัธยมศึกษาปีที่ 6/2-</v>
      </c>
      <c r="DB711" s="6" t="s">
        <v>2940</v>
      </c>
      <c r="DC711" s="6" t="str">
        <f>IF(DB711="วิทย์-คณิต (เตรียมวิศวะ)",MAX($DC$1:DC710)+1,"")</f>
        <v/>
      </c>
      <c r="DD711" s="6" t="str">
        <f>IF(DB711="วิทย์-คณิต (วิทยาศาสตร์สุขภาพ)",MAX($DD$1:DD710)+1,"")</f>
        <v/>
      </c>
      <c r="DE711" s="6" t="str">
        <f>IF(DB711="ศิลป์การจัดการธุรกิจการค้าสมัยใหม่",MAX($DE$1:DE710)+1,"")</f>
        <v/>
      </c>
      <c r="DF711" s="6" t="str">
        <f>IF(DB711="ศิลป์ภาษาจีนเพื่อธุรกิจ 4.0",MAX($DF$1:DF710)+1,"")</f>
        <v/>
      </c>
      <c r="DG711" s="6">
        <f>IF(DB711="ศิลป์ภาษาอังกฤษเพื่อการสื่อสารธุรกิจ",MAX($DG$1:DG710)+1,"")</f>
        <v>8</v>
      </c>
      <c r="DH711" s="6" t="str">
        <f>IF(DB711="นวัตกรรมการจัดการเกษตร",MAX($DH$1:DH710)+1,"")</f>
        <v/>
      </c>
      <c r="DI711" s="5">
        <f t="shared" si="177"/>
        <v>8</v>
      </c>
      <c r="DJ711" s="5" t="str">
        <f t="shared" si="178"/>
        <v>มัธยมศึกษาปีที่ 6/2-7</v>
      </c>
      <c r="DK711" s="5" t="str">
        <f t="shared" si="179"/>
        <v>ศิลป์ภาษาอังกฤษเพื่อการสื่อสารธุรกิจ-8</v>
      </c>
      <c r="DL711" s="5" t="str">
        <f t="shared" si="180"/>
        <v>มัธยมศึกษาปีที่ 6</v>
      </c>
    </row>
    <row r="712" spans="1:116">
      <c r="A712" s="5" t="str">
        <f t="shared" si="166"/>
        <v>มัธยมศึกษาปีที่ 6/2-8</v>
      </c>
      <c r="B712" s="5" t="str">
        <f t="shared" si="167"/>
        <v>ช68605-3</v>
      </c>
      <c r="C712" s="5" t="str">
        <f t="shared" si="168"/>
        <v>ศิลป์ภาษาอังกฤษเพื่อการสื่อสารธุรกิจ-9</v>
      </c>
      <c r="D712" s="8">
        <v>8</v>
      </c>
      <c r="E712" s="9" t="s">
        <v>74</v>
      </c>
      <c r="F712" s="3" t="s">
        <v>158</v>
      </c>
      <c r="G712" s="3" t="s">
        <v>2293</v>
      </c>
      <c r="H712" s="11">
        <v>1</v>
      </c>
      <c r="I712" s="11">
        <v>7</v>
      </c>
      <c r="J712" s="11">
        <v>0</v>
      </c>
      <c r="K712" s="11">
        <v>9</v>
      </c>
      <c r="L712" s="11">
        <v>9</v>
      </c>
      <c r="M712" s="11">
        <v>0</v>
      </c>
      <c r="N712" s="11">
        <v>1</v>
      </c>
      <c r="O712" s="11">
        <v>6</v>
      </c>
      <c r="P712" s="11">
        <v>7</v>
      </c>
      <c r="Q712" s="11">
        <v>0</v>
      </c>
      <c r="R712" s="11">
        <v>6</v>
      </c>
      <c r="S712" s="11">
        <v>7</v>
      </c>
      <c r="T712" s="11">
        <v>7</v>
      </c>
      <c r="U712" s="11" t="s">
        <v>426</v>
      </c>
      <c r="W712" s="6" t="str">
        <f>IF(X712="","",IF(X712=รายชื่อชมรม!$B$53,รายชื่อชมรม!$A$53,IF(X712=รายชื่อชมรม!$B$54,รายชื่อชมรม!$A$54,IF(X712=รายชื่อชมรม!$B$55,รายชื่อชมรม!$A$55,IF(X712=รายชื่อชมรม!$B$56,รายชื่อชมรม!$A$56,IF(X712=รายชื่อชมรม!$B$57,รายชื่อชมรม!$A$57,IF(X712=รายชื่อชมรม!$B$58,รายชื่อชมรม!$A$58,IF(X712=รายชื่อชมรม!$B$59,รายชื่อชมรม!$A$59,IF(X712=รายชื่อชมรม!$B$60,รายชื่อชมรม!$A$60,IF(X712=รายชื่อชมรม!$B$61,รายชื่อชมรม!$A$61,IF(X712=รายชื่อชมรม!$B$62,รายชื่อชมรม!$A$62,"-")))))))))))</f>
        <v>ช68605</v>
      </c>
      <c r="X712" s="6" t="s">
        <v>2305</v>
      </c>
      <c r="Y712" s="6" t="str">
        <f>IF(W712=0,"",IF(W712="-","",IF(W712="","",VLOOKUP(W712,รายชื่อชมรม!$A$3:$F$83,3,FALSE))))</f>
        <v>นางโสจาริน  อินทรเรือง</v>
      </c>
      <c r="Z712" s="6" t="str">
        <f>IF(Y712=$Z$4,MAX(Z$1:$Z711)+1,"")</f>
        <v/>
      </c>
      <c r="AA712" s="6" t="str">
        <f>IF($Y712=AA$4,MAX(AA$1:AA711)+1,"")</f>
        <v/>
      </c>
      <c r="AB712" s="6" t="str">
        <f>IF($Y712=AB$4,MAX(AB$1:AB711)+1,"")</f>
        <v/>
      </c>
      <c r="AC712" s="6" t="str">
        <f>IF($Y712=AC$4,MAX(AC$1:AC711)+1,"")</f>
        <v/>
      </c>
      <c r="AD712" s="6" t="str">
        <f>IF($Y712=AD$4,MAX(AD$1:AD711)+1,"")</f>
        <v/>
      </c>
      <c r="AE712" s="6" t="str">
        <f>IF($Y712=AE$4,MAX(AE$1:AE711)+1,"")</f>
        <v/>
      </c>
      <c r="AF712" s="6" t="str">
        <f>IF($Y712=AF$4,MAX(AF$1:AF711)+1,"")</f>
        <v/>
      </c>
      <c r="AG712" s="6" t="str">
        <f>IF($Y712=AG$4,MAX(AG$1:AG711)+1,"")</f>
        <v/>
      </c>
      <c r="AH712" s="6" t="str">
        <f>IF($Y712=AH$4,MAX(AH$1:AH711)+1,"")</f>
        <v/>
      </c>
      <c r="AI712" s="5">
        <f t="shared" si="169"/>
        <v>0</v>
      </c>
      <c r="AK712" s="6" t="str">
        <f>IF($W712=AK$4,MAX(AK$1:AK711)+1,"")</f>
        <v/>
      </c>
      <c r="AL712" s="6" t="str">
        <f>IF($W712=AL$4,MAX(AL$1:AL711)+1,"")</f>
        <v/>
      </c>
      <c r="AM712" s="6" t="str">
        <f>IF($W712=AM$4,MAX(AM$1:AM711)+1,"")</f>
        <v/>
      </c>
      <c r="AN712" s="6" t="str">
        <f>IF($W712=AN$4,MAX(AN$1:AN711)+1,"")</f>
        <v/>
      </c>
      <c r="AO712" s="6" t="str">
        <f>IF($W712=AO$4,MAX(AO$1:AO711)+1,"")</f>
        <v/>
      </c>
      <c r="AP712" s="6" t="str">
        <f>IF($W712=AP$4,MAX(AP$1:AP711)+1,"")</f>
        <v/>
      </c>
      <c r="AQ712" s="6" t="str">
        <f>IF($W712=AQ$4,MAX(AQ$1:AQ711)+1,"")</f>
        <v/>
      </c>
      <c r="AR712" s="6" t="str">
        <f>IF($W712=AR$4,MAX(AR$1:AR711)+1,"")</f>
        <v/>
      </c>
      <c r="AS712" s="6" t="str">
        <f>IF($W712=AS$4,MAX(AS$1:AS711)+1,"")</f>
        <v/>
      </c>
      <c r="AT712" s="6" t="str">
        <f>IF($W712=AT$4,MAX(AT$1:AT711)+1,"")</f>
        <v/>
      </c>
      <c r="AU712" s="6" t="str">
        <f>IF($W712=AU$4,MAX(AU$1:AU711)+1,"")</f>
        <v/>
      </c>
      <c r="AV712" s="6" t="str">
        <f>IF($W712=AV$4,MAX(AV$1:AV711)+1,"")</f>
        <v/>
      </c>
      <c r="AW712" s="6" t="str">
        <f>IF($W712=AW$4,MAX(AW$1:AW711)+1,"")</f>
        <v/>
      </c>
      <c r="AX712" s="6" t="str">
        <f>IF($W712=AX$4,MAX(AX$1:AX711)+1,"")</f>
        <v/>
      </c>
      <c r="AY712" s="6" t="str">
        <f>IF($W712=AY$4,MAX(AY$1:AY711)+1,"")</f>
        <v/>
      </c>
      <c r="AZ712" s="6" t="str">
        <f>IF($W712=AZ$4,MAX(AZ$1:AZ711)+1,"")</f>
        <v/>
      </c>
      <c r="BA712" s="6" t="str">
        <f>IF($W712=BA$4,MAX(BA$1:BA711)+1,"")</f>
        <v/>
      </c>
      <c r="BB712" s="6" t="str">
        <f>IF($W712=BB$4,MAX(BB$1:BB711)+1,"")</f>
        <v/>
      </c>
      <c r="BC712" s="6" t="str">
        <f>IF($W712=BC$4,MAX(BC$1:BC711)+1,"")</f>
        <v/>
      </c>
      <c r="BD712" s="6" t="str">
        <f>IF($W712=BD$4,MAX(BD$1:BD711)+1,"")</f>
        <v/>
      </c>
      <c r="BE712" s="6" t="str">
        <f>IF($W712=BE$4,MAX(BE$1:BE711)+1,"")</f>
        <v/>
      </c>
      <c r="BF712" s="6" t="str">
        <f>IF($W712=BF$4,MAX(BF$1:BF711)+1,"")</f>
        <v/>
      </c>
      <c r="BG712" s="6" t="str">
        <f>IF($W712=BG$4,MAX(BG$1:BG711)+1,"")</f>
        <v/>
      </c>
      <c r="BH712" s="6" t="str">
        <f>IF($W712=BH$4,MAX(BH$1:BH711)+1,"")</f>
        <v/>
      </c>
      <c r="BI712" s="6" t="str">
        <f>IF($W712=BI$4,MAX(BI$1:BI711)+1,"")</f>
        <v/>
      </c>
      <c r="BJ712" s="6" t="str">
        <f>IF($W712=BJ$4,MAX(BJ$1:BJ711)+1,"")</f>
        <v/>
      </c>
      <c r="BK712" s="6" t="str">
        <f>IF($W712=BK$4,MAX(BK$1:BK711)+1,"")</f>
        <v/>
      </c>
      <c r="BL712" s="6" t="str">
        <f>IF($W712=BL$4,MAX(BL$1:BL711)+1,"")</f>
        <v/>
      </c>
      <c r="BM712" s="6" t="str">
        <f>IF($W712=BM$4,MAX(BM$1:BM711)+1,"")</f>
        <v/>
      </c>
      <c r="BN712" s="6" t="str">
        <f>IF($W712=BN$4,MAX(BN$1:BN711)+1,"")</f>
        <v/>
      </c>
      <c r="BO712" s="6" t="str">
        <f>IF($W712=BO$4,MAX(BO$1:BO711)+1,"")</f>
        <v/>
      </c>
      <c r="BP712" s="6" t="str">
        <f>IF($W712=BP$4,MAX(BP$1:BP711)+1,"")</f>
        <v/>
      </c>
      <c r="BQ712" s="6" t="str">
        <f>IF($W712=BQ$4,MAX(BQ$1:BQ711)+1,"")</f>
        <v/>
      </c>
      <c r="BR712" s="6" t="str">
        <f>IF($W712=BR$4,MAX(BR$1:BR711)+1,"")</f>
        <v/>
      </c>
      <c r="BS712" s="6" t="str">
        <f>IF($W712=BS$4,MAX(BS$1:BS711)+1,"")</f>
        <v/>
      </c>
      <c r="BT712" s="6" t="str">
        <f>IF($W712=BT$4,MAX(BT$1:BT711)+1,"")</f>
        <v/>
      </c>
      <c r="BU712" s="6" t="str">
        <f>IF($W712=BU$4,MAX(BU$1:BU711)+1,"")</f>
        <v/>
      </c>
      <c r="BV712" s="6" t="str">
        <f>IF($W712=BV$4,MAX(BV$1:BV711)+1,"")</f>
        <v/>
      </c>
      <c r="BW712" s="6" t="str">
        <f>IF($W712=BW$4,MAX(BW$1:BW711)+1,"")</f>
        <v/>
      </c>
      <c r="BX712" s="6" t="str">
        <f>IF($W712=BX$4,MAX(BX$1:BX711)+1,"")</f>
        <v/>
      </c>
      <c r="BY712" s="6" t="str">
        <f>IF($W712=BY$4,MAX(BY$1:BY711)+1,"")</f>
        <v/>
      </c>
      <c r="BZ712" s="6" t="str">
        <f>IF($W712=BZ$4,MAX(BZ$1:BZ711)+1,"")</f>
        <v/>
      </c>
      <c r="CA712" s="6" t="str">
        <f>IF($W712=CA$4,MAX(CA$1:CA711)+1,"")</f>
        <v/>
      </c>
      <c r="CB712" s="6" t="str">
        <f>IF($W712=CB$4,MAX(CB$1:CB711)+1,"")</f>
        <v/>
      </c>
      <c r="CC712" s="6" t="str">
        <f>IF($W712=CC$4,MAX(CC$1:CC711)+1,"")</f>
        <v/>
      </c>
      <c r="CD712" s="6" t="str">
        <f>IF($W712=CD$4,MAX(CD$1:CD711)+1,"")</f>
        <v/>
      </c>
      <c r="CE712" s="6" t="str">
        <f>IF($W712=CE$4,MAX(CE$1:CE711)+1,"")</f>
        <v/>
      </c>
      <c r="CF712" s="6" t="str">
        <f>IF($W712=CF$4,MAX(CF$1:CF711)+1,"")</f>
        <v/>
      </c>
      <c r="CG712" s="6" t="str">
        <f>IF($W712=CG$4,MAX(CG$1:CG711)+1,"")</f>
        <v/>
      </c>
      <c r="CH712" s="6" t="str">
        <f>IF($W712=CH$4,MAX(CH$1:CH711)+1,"")</f>
        <v/>
      </c>
      <c r="CI712" s="6" t="str">
        <f>IF($W712=CI$4,MAX(CI$1:CI711)+1,"")</f>
        <v/>
      </c>
      <c r="CJ712" s="6" t="str">
        <f>IF($W712=CJ$4,MAX(CJ$1:CJ711)+1,"")</f>
        <v/>
      </c>
      <c r="CK712" s="6" t="str">
        <f>IF($W712=CK$4,MAX(CK$1:CK711)+1,"")</f>
        <v/>
      </c>
      <c r="CL712" s="6" t="str">
        <f>IF($W712=CL$4,MAX(CL$1:CL711)+1,"")</f>
        <v/>
      </c>
      <c r="CM712" s="6" t="str">
        <f>IF($W712=CM$4,MAX(CM$1:CM711)+1,"")</f>
        <v/>
      </c>
      <c r="CN712" s="6">
        <f>IF($W712=CN$4,MAX(CN$1:CN711)+1,"")</f>
        <v>3</v>
      </c>
      <c r="CO712" s="6" t="str">
        <f>IF($W712=CO$4,MAX(CO$1:CO711)+1,"")</f>
        <v/>
      </c>
      <c r="CP712" s="6" t="str">
        <f>IF($W712=CP$4,MAX(CP$1:CP711)+1,"")</f>
        <v/>
      </c>
      <c r="CQ712" s="6" t="str">
        <f>IF($W712=CQ$4,MAX(CQ$1:CQ711)+1,"")</f>
        <v/>
      </c>
      <c r="CR712" s="6" t="str">
        <f>IF($W712=CR$4,MAX(CR$1:CR711)+1,"")</f>
        <v/>
      </c>
      <c r="CS712" s="6" t="str">
        <f>IF($W712=CS$4,MAX(CS$1:CS711)+1,"")</f>
        <v/>
      </c>
      <c r="CT712" s="5">
        <f t="shared" si="170"/>
        <v>3</v>
      </c>
      <c r="CU712" s="6" t="str">
        <f t="shared" si="171"/>
        <v>1709901670677</v>
      </c>
      <c r="CV712" s="5" t="str">
        <f t="shared" si="172"/>
        <v>นางสาว</v>
      </c>
      <c r="CW712" s="5" t="str" cm="1">
        <f t="array" ref="CW712">RIGHT(F712,MIN(LEN(SUBSTITUTE(F712,รายชื่อนักเรียนแยกห้อง!$AD$5:$AD$8,""))))</f>
        <v>อสมาภรณ์</v>
      </c>
      <c r="CX712" s="6" t="str">
        <f t="shared" si="173"/>
        <v/>
      </c>
      <c r="CY712" s="6">
        <f t="shared" si="174"/>
        <v>0</v>
      </c>
      <c r="CZ712" s="5" t="str">
        <f t="shared" si="175"/>
        <v>มัธยมศึกษาปีที่ 6/2-</v>
      </c>
      <c r="DA712" s="5" t="str">
        <f t="shared" si="176"/>
        <v>มัธยมศึกษาปีที่ 6/2-0</v>
      </c>
      <c r="DB712" s="6" t="s">
        <v>2940</v>
      </c>
      <c r="DC712" s="6" t="str">
        <f>IF(DB712="วิทย์-คณิต (เตรียมวิศวะ)",MAX($DC$1:DC711)+1,"")</f>
        <v/>
      </c>
      <c r="DD712" s="6" t="str">
        <f>IF(DB712="วิทย์-คณิต (วิทยาศาสตร์สุขภาพ)",MAX($DD$1:DD711)+1,"")</f>
        <v/>
      </c>
      <c r="DE712" s="6" t="str">
        <f>IF(DB712="ศิลป์การจัดการธุรกิจการค้าสมัยใหม่",MAX($DE$1:DE711)+1,"")</f>
        <v/>
      </c>
      <c r="DF712" s="6" t="str">
        <f>IF(DB712="ศิลป์ภาษาจีนเพื่อธุรกิจ 4.0",MAX($DF$1:DF711)+1,"")</f>
        <v/>
      </c>
      <c r="DG712" s="6">
        <f>IF(DB712="ศิลป์ภาษาอังกฤษเพื่อการสื่อสารธุรกิจ",MAX($DG$1:DG711)+1,"")</f>
        <v>9</v>
      </c>
      <c r="DH712" s="6" t="str">
        <f>IF(DB712="นวัตกรรมการจัดการเกษตร",MAX($DH$1:DH711)+1,"")</f>
        <v/>
      </c>
      <c r="DI712" s="5">
        <f t="shared" si="177"/>
        <v>9</v>
      </c>
      <c r="DJ712" s="5" t="str">
        <f t="shared" si="178"/>
        <v>มัธยมศึกษาปีที่ 6/2-8</v>
      </c>
      <c r="DK712" s="5" t="str">
        <f t="shared" si="179"/>
        <v>ศิลป์ภาษาอังกฤษเพื่อการสื่อสารธุรกิจ-9</v>
      </c>
      <c r="DL712" s="5" t="str">
        <f t="shared" si="180"/>
        <v>มัธยมศึกษาปีที่ 6</v>
      </c>
    </row>
    <row r="713" spans="1:116">
      <c r="A713" s="5" t="str">
        <f t="shared" si="166"/>
        <v>มัธยมศึกษาปีที่ 6/2-9</v>
      </c>
      <c r="B713" s="5" t="str">
        <f t="shared" si="167"/>
        <v>ช68605-4</v>
      </c>
      <c r="C713" s="5" t="str">
        <f t="shared" si="168"/>
        <v>ศิลป์การจัดการธุรกิจการค้าสมัยใหม่-91</v>
      </c>
      <c r="D713" s="8">
        <v>9</v>
      </c>
      <c r="E713" s="9" t="s">
        <v>75</v>
      </c>
      <c r="F713" s="3" t="s">
        <v>159</v>
      </c>
      <c r="G713" s="3" t="s">
        <v>34</v>
      </c>
      <c r="H713" s="11">
        <v>1</v>
      </c>
      <c r="I713" s="11">
        <v>7</v>
      </c>
      <c r="J713" s="11">
        <v>0</v>
      </c>
      <c r="K713" s="11">
        <v>9</v>
      </c>
      <c r="L713" s="11">
        <v>9</v>
      </c>
      <c r="M713" s="11">
        <v>0</v>
      </c>
      <c r="N713" s="11">
        <v>1</v>
      </c>
      <c r="O713" s="11">
        <v>6</v>
      </c>
      <c r="P713" s="11">
        <v>9</v>
      </c>
      <c r="Q713" s="11">
        <v>7</v>
      </c>
      <c r="R713" s="11">
        <v>4</v>
      </c>
      <c r="S713" s="11">
        <v>1</v>
      </c>
      <c r="T713" s="11">
        <v>9</v>
      </c>
      <c r="U713" s="11" t="s">
        <v>426</v>
      </c>
      <c r="W713" s="6" t="str">
        <f>IF(X713="","",IF(X713=รายชื่อชมรม!$B$53,รายชื่อชมรม!$A$53,IF(X713=รายชื่อชมรม!$B$54,รายชื่อชมรม!$A$54,IF(X713=รายชื่อชมรม!$B$55,รายชื่อชมรม!$A$55,IF(X713=รายชื่อชมรม!$B$56,รายชื่อชมรม!$A$56,IF(X713=รายชื่อชมรม!$B$57,รายชื่อชมรม!$A$57,IF(X713=รายชื่อชมรม!$B$58,รายชื่อชมรม!$A$58,IF(X713=รายชื่อชมรม!$B$59,รายชื่อชมรม!$A$59,IF(X713=รายชื่อชมรม!$B$60,รายชื่อชมรม!$A$60,IF(X713=รายชื่อชมรม!$B$61,รายชื่อชมรม!$A$61,IF(X713=รายชื่อชมรม!$B$62,รายชื่อชมรม!$A$62,"-")))))))))))</f>
        <v>ช68605</v>
      </c>
      <c r="X713" s="6" t="s">
        <v>2305</v>
      </c>
      <c r="Y713" s="6" t="str">
        <f>IF(W713=0,"",IF(W713="-","",IF(W713="","",VLOOKUP(W713,รายชื่อชมรม!$A$3:$F$83,3,FALSE))))</f>
        <v>นางโสจาริน  อินทรเรือง</v>
      </c>
      <c r="Z713" s="6" t="str">
        <f>IF(Y713=$Z$4,MAX(Z$1:$Z712)+1,"")</f>
        <v/>
      </c>
      <c r="AA713" s="6" t="str">
        <f>IF($Y713=AA$4,MAX(AA$1:AA712)+1,"")</f>
        <v/>
      </c>
      <c r="AB713" s="6" t="str">
        <f>IF($Y713=AB$4,MAX(AB$1:AB712)+1,"")</f>
        <v/>
      </c>
      <c r="AC713" s="6" t="str">
        <f>IF($Y713=AC$4,MAX(AC$1:AC712)+1,"")</f>
        <v/>
      </c>
      <c r="AD713" s="6" t="str">
        <f>IF($Y713=AD$4,MAX(AD$1:AD712)+1,"")</f>
        <v/>
      </c>
      <c r="AE713" s="6" t="str">
        <f>IF($Y713=AE$4,MAX(AE$1:AE712)+1,"")</f>
        <v/>
      </c>
      <c r="AF713" s="6" t="str">
        <f>IF($Y713=AF$4,MAX(AF$1:AF712)+1,"")</f>
        <v/>
      </c>
      <c r="AG713" s="6" t="str">
        <f>IF($Y713=AG$4,MAX(AG$1:AG712)+1,"")</f>
        <v/>
      </c>
      <c r="AH713" s="6" t="str">
        <f>IF($Y713=AH$4,MAX(AH$1:AH712)+1,"")</f>
        <v/>
      </c>
      <c r="AI713" s="5">
        <f t="shared" si="169"/>
        <v>0</v>
      </c>
      <c r="AK713" s="6" t="str">
        <f>IF($W713=AK$4,MAX(AK$1:AK712)+1,"")</f>
        <v/>
      </c>
      <c r="AL713" s="6" t="str">
        <f>IF($W713=AL$4,MAX(AL$1:AL712)+1,"")</f>
        <v/>
      </c>
      <c r="AM713" s="6" t="str">
        <f>IF($W713=AM$4,MAX(AM$1:AM712)+1,"")</f>
        <v/>
      </c>
      <c r="AN713" s="6" t="str">
        <f>IF($W713=AN$4,MAX(AN$1:AN712)+1,"")</f>
        <v/>
      </c>
      <c r="AO713" s="6" t="str">
        <f>IF($W713=AO$4,MAX(AO$1:AO712)+1,"")</f>
        <v/>
      </c>
      <c r="AP713" s="6" t="str">
        <f>IF($W713=AP$4,MAX(AP$1:AP712)+1,"")</f>
        <v/>
      </c>
      <c r="AQ713" s="6" t="str">
        <f>IF($W713=AQ$4,MAX(AQ$1:AQ712)+1,"")</f>
        <v/>
      </c>
      <c r="AR713" s="6" t="str">
        <f>IF($W713=AR$4,MAX(AR$1:AR712)+1,"")</f>
        <v/>
      </c>
      <c r="AS713" s="6" t="str">
        <f>IF($W713=AS$4,MAX(AS$1:AS712)+1,"")</f>
        <v/>
      </c>
      <c r="AT713" s="6" t="str">
        <f>IF($W713=AT$4,MAX(AT$1:AT712)+1,"")</f>
        <v/>
      </c>
      <c r="AU713" s="6" t="str">
        <f>IF($W713=AU$4,MAX(AU$1:AU712)+1,"")</f>
        <v/>
      </c>
      <c r="AV713" s="6" t="str">
        <f>IF($W713=AV$4,MAX(AV$1:AV712)+1,"")</f>
        <v/>
      </c>
      <c r="AW713" s="6" t="str">
        <f>IF($W713=AW$4,MAX(AW$1:AW712)+1,"")</f>
        <v/>
      </c>
      <c r="AX713" s="6" t="str">
        <f>IF($W713=AX$4,MAX(AX$1:AX712)+1,"")</f>
        <v/>
      </c>
      <c r="AY713" s="6" t="str">
        <f>IF($W713=AY$4,MAX(AY$1:AY712)+1,"")</f>
        <v/>
      </c>
      <c r="AZ713" s="6" t="str">
        <f>IF($W713=AZ$4,MAX(AZ$1:AZ712)+1,"")</f>
        <v/>
      </c>
      <c r="BA713" s="6" t="str">
        <f>IF($W713=BA$4,MAX(BA$1:BA712)+1,"")</f>
        <v/>
      </c>
      <c r="BB713" s="6" t="str">
        <f>IF($W713=BB$4,MAX(BB$1:BB712)+1,"")</f>
        <v/>
      </c>
      <c r="BC713" s="6" t="str">
        <f>IF($W713=BC$4,MAX(BC$1:BC712)+1,"")</f>
        <v/>
      </c>
      <c r="BD713" s="6" t="str">
        <f>IF($W713=BD$4,MAX(BD$1:BD712)+1,"")</f>
        <v/>
      </c>
      <c r="BE713" s="6" t="str">
        <f>IF($W713=BE$4,MAX(BE$1:BE712)+1,"")</f>
        <v/>
      </c>
      <c r="BF713" s="6" t="str">
        <f>IF($W713=BF$4,MAX(BF$1:BF712)+1,"")</f>
        <v/>
      </c>
      <c r="BG713" s="6" t="str">
        <f>IF($W713=BG$4,MAX(BG$1:BG712)+1,"")</f>
        <v/>
      </c>
      <c r="BH713" s="6" t="str">
        <f>IF($W713=BH$4,MAX(BH$1:BH712)+1,"")</f>
        <v/>
      </c>
      <c r="BI713" s="6" t="str">
        <f>IF($W713=BI$4,MAX(BI$1:BI712)+1,"")</f>
        <v/>
      </c>
      <c r="BJ713" s="6" t="str">
        <f>IF($W713=BJ$4,MAX(BJ$1:BJ712)+1,"")</f>
        <v/>
      </c>
      <c r="BK713" s="6" t="str">
        <f>IF($W713=BK$4,MAX(BK$1:BK712)+1,"")</f>
        <v/>
      </c>
      <c r="BL713" s="6" t="str">
        <f>IF($W713=BL$4,MAX(BL$1:BL712)+1,"")</f>
        <v/>
      </c>
      <c r="BM713" s="6" t="str">
        <f>IF($W713=BM$4,MAX(BM$1:BM712)+1,"")</f>
        <v/>
      </c>
      <c r="BN713" s="6" t="str">
        <f>IF($W713=BN$4,MAX(BN$1:BN712)+1,"")</f>
        <v/>
      </c>
      <c r="BO713" s="6" t="str">
        <f>IF($W713=BO$4,MAX(BO$1:BO712)+1,"")</f>
        <v/>
      </c>
      <c r="BP713" s="6" t="str">
        <f>IF($W713=BP$4,MAX(BP$1:BP712)+1,"")</f>
        <v/>
      </c>
      <c r="BQ713" s="6" t="str">
        <f>IF($W713=BQ$4,MAX(BQ$1:BQ712)+1,"")</f>
        <v/>
      </c>
      <c r="BR713" s="6" t="str">
        <f>IF($W713=BR$4,MAX(BR$1:BR712)+1,"")</f>
        <v/>
      </c>
      <c r="BS713" s="6" t="str">
        <f>IF($W713=BS$4,MAX(BS$1:BS712)+1,"")</f>
        <v/>
      </c>
      <c r="BT713" s="6" t="str">
        <f>IF($W713=BT$4,MAX(BT$1:BT712)+1,"")</f>
        <v/>
      </c>
      <c r="BU713" s="6" t="str">
        <f>IF($W713=BU$4,MAX(BU$1:BU712)+1,"")</f>
        <v/>
      </c>
      <c r="BV713" s="6" t="str">
        <f>IF($W713=BV$4,MAX(BV$1:BV712)+1,"")</f>
        <v/>
      </c>
      <c r="BW713" s="6" t="str">
        <f>IF($W713=BW$4,MAX(BW$1:BW712)+1,"")</f>
        <v/>
      </c>
      <c r="BX713" s="6" t="str">
        <f>IF($W713=BX$4,MAX(BX$1:BX712)+1,"")</f>
        <v/>
      </c>
      <c r="BY713" s="6" t="str">
        <f>IF($W713=BY$4,MAX(BY$1:BY712)+1,"")</f>
        <v/>
      </c>
      <c r="BZ713" s="6" t="str">
        <f>IF($W713=BZ$4,MAX(BZ$1:BZ712)+1,"")</f>
        <v/>
      </c>
      <c r="CA713" s="6" t="str">
        <f>IF($W713=CA$4,MAX(CA$1:CA712)+1,"")</f>
        <v/>
      </c>
      <c r="CB713" s="6" t="str">
        <f>IF($W713=CB$4,MAX(CB$1:CB712)+1,"")</f>
        <v/>
      </c>
      <c r="CC713" s="6" t="str">
        <f>IF($W713=CC$4,MAX(CC$1:CC712)+1,"")</f>
        <v/>
      </c>
      <c r="CD713" s="6" t="str">
        <f>IF($W713=CD$4,MAX(CD$1:CD712)+1,"")</f>
        <v/>
      </c>
      <c r="CE713" s="6" t="str">
        <f>IF($W713=CE$4,MAX(CE$1:CE712)+1,"")</f>
        <v/>
      </c>
      <c r="CF713" s="6" t="str">
        <f>IF($W713=CF$4,MAX(CF$1:CF712)+1,"")</f>
        <v/>
      </c>
      <c r="CG713" s="6" t="str">
        <f>IF($W713=CG$4,MAX(CG$1:CG712)+1,"")</f>
        <v/>
      </c>
      <c r="CH713" s="6" t="str">
        <f>IF($W713=CH$4,MAX(CH$1:CH712)+1,"")</f>
        <v/>
      </c>
      <c r="CI713" s="6" t="str">
        <f>IF($W713=CI$4,MAX(CI$1:CI712)+1,"")</f>
        <v/>
      </c>
      <c r="CJ713" s="6" t="str">
        <f>IF($W713=CJ$4,MAX(CJ$1:CJ712)+1,"")</f>
        <v/>
      </c>
      <c r="CK713" s="6" t="str">
        <f>IF($W713=CK$4,MAX(CK$1:CK712)+1,"")</f>
        <v/>
      </c>
      <c r="CL713" s="6" t="str">
        <f>IF($W713=CL$4,MAX(CL$1:CL712)+1,"")</f>
        <v/>
      </c>
      <c r="CM713" s="6" t="str">
        <f>IF($W713=CM$4,MAX(CM$1:CM712)+1,"")</f>
        <v/>
      </c>
      <c r="CN713" s="6">
        <f>IF($W713=CN$4,MAX(CN$1:CN712)+1,"")</f>
        <v>4</v>
      </c>
      <c r="CO713" s="6" t="str">
        <f>IF($W713=CO$4,MAX(CO$1:CO712)+1,"")</f>
        <v/>
      </c>
      <c r="CP713" s="6" t="str">
        <f>IF($W713=CP$4,MAX(CP$1:CP712)+1,"")</f>
        <v/>
      </c>
      <c r="CQ713" s="6" t="str">
        <f>IF($W713=CQ$4,MAX(CQ$1:CQ712)+1,"")</f>
        <v/>
      </c>
      <c r="CR713" s="6" t="str">
        <f>IF($W713=CR$4,MAX(CR$1:CR712)+1,"")</f>
        <v/>
      </c>
      <c r="CS713" s="6" t="str">
        <f>IF($W713=CS$4,MAX(CS$1:CS712)+1,"")</f>
        <v/>
      </c>
      <c r="CT713" s="5">
        <f t="shared" si="170"/>
        <v>4</v>
      </c>
      <c r="CU713" s="6" t="str">
        <f t="shared" si="171"/>
        <v>1709901697419</v>
      </c>
      <c r="CV713" s="5" t="str">
        <f t="shared" si="172"/>
        <v>นางสาว</v>
      </c>
      <c r="CW713" s="5" t="str" cm="1">
        <f t="array" ref="CW713">RIGHT(F713,MIN(LEN(SUBSTITUTE(F713,รายชื่อนักเรียนแยกห้อง!$AD$5:$AD$8,""))))</f>
        <v>อมรรัตน์</v>
      </c>
      <c r="CX713" s="6" t="str">
        <f t="shared" si="173"/>
        <v/>
      </c>
      <c r="CY713" s="6">
        <f t="shared" si="174"/>
        <v>0</v>
      </c>
      <c r="CZ713" s="5" t="str">
        <f t="shared" si="175"/>
        <v>มัธยมศึกษาปีที่ 6/2-</v>
      </c>
      <c r="DA713" s="5" t="str">
        <f t="shared" si="176"/>
        <v>มัธยมศึกษาปีที่ 6/2-0</v>
      </c>
      <c r="DB713" s="6" t="s">
        <v>2939</v>
      </c>
      <c r="DC713" s="6" t="str">
        <f>IF(DB713="วิทย์-คณิต (เตรียมวิศวะ)",MAX($DC$1:DC712)+1,"")</f>
        <v/>
      </c>
      <c r="DD713" s="6" t="str">
        <f>IF(DB713="วิทย์-คณิต (วิทยาศาสตร์สุขภาพ)",MAX($DD$1:DD712)+1,"")</f>
        <v/>
      </c>
      <c r="DE713" s="6">
        <f>IF(DB713="ศิลป์การจัดการธุรกิจการค้าสมัยใหม่",MAX($DE$1:DE712)+1,"")</f>
        <v>91</v>
      </c>
      <c r="DF713" s="6" t="str">
        <f>IF(DB713="ศิลป์ภาษาจีนเพื่อธุรกิจ 4.0",MAX($DF$1:DF712)+1,"")</f>
        <v/>
      </c>
      <c r="DG713" s="6" t="str">
        <f>IF(DB713="ศิลป์ภาษาอังกฤษเพื่อการสื่อสารธุรกิจ",MAX($DG$1:DG712)+1,"")</f>
        <v/>
      </c>
      <c r="DH713" s="6" t="str">
        <f>IF(DB713="นวัตกรรมการจัดการเกษตร",MAX($DH$1:DH712)+1,"")</f>
        <v/>
      </c>
      <c r="DI713" s="5">
        <f t="shared" si="177"/>
        <v>91</v>
      </c>
      <c r="DJ713" s="5" t="str">
        <f t="shared" si="178"/>
        <v>มัธยมศึกษาปีที่ 6/2-9</v>
      </c>
      <c r="DK713" s="5" t="str">
        <f t="shared" si="179"/>
        <v>ศิลป์การจัดการธุรกิจการค้าสมัยใหม่-91</v>
      </c>
      <c r="DL713" s="5" t="str">
        <f t="shared" si="180"/>
        <v>มัธยมศึกษาปีที่ 6</v>
      </c>
    </row>
    <row r="714" spans="1:116">
      <c r="A714" s="5" t="str">
        <f t="shared" si="166"/>
        <v>มัธยมศึกษาปีที่ 6/2-10</v>
      </c>
      <c r="B714" s="5" t="str">
        <f t="shared" si="167"/>
        <v>ช68604-5</v>
      </c>
      <c r="C714" s="5" t="str">
        <f t="shared" si="168"/>
        <v>ศิลป์ภาษาจีนเพื่อธุรกิจ 4.0-21</v>
      </c>
      <c r="D714" s="8">
        <v>10</v>
      </c>
      <c r="E714" s="9" t="s">
        <v>76</v>
      </c>
      <c r="F714" s="3" t="s">
        <v>160</v>
      </c>
      <c r="G714" s="3" t="s">
        <v>35</v>
      </c>
      <c r="H714" s="11">
        <v>1</v>
      </c>
      <c r="I714" s="11">
        <v>3</v>
      </c>
      <c r="J714" s="11">
        <v>0</v>
      </c>
      <c r="K714" s="11">
        <v>1</v>
      </c>
      <c r="L714" s="11">
        <v>7</v>
      </c>
      <c r="M714" s="11">
        <v>0</v>
      </c>
      <c r="N714" s="11">
        <v>1</v>
      </c>
      <c r="O714" s="11">
        <v>4</v>
      </c>
      <c r="P714" s="11">
        <v>2</v>
      </c>
      <c r="Q714" s="11">
        <v>5</v>
      </c>
      <c r="R714" s="11">
        <v>6</v>
      </c>
      <c r="S714" s="11">
        <v>4</v>
      </c>
      <c r="T714" s="11">
        <v>1</v>
      </c>
      <c r="U714" s="11" t="s">
        <v>426</v>
      </c>
      <c r="W714" s="6" t="str">
        <f>IF(X714="","",IF(X714=รายชื่อชมรม!$B$53,รายชื่อชมรม!$A$53,IF(X714=รายชื่อชมรม!$B$54,รายชื่อชมรม!$A$54,IF(X714=รายชื่อชมรม!$B$55,รายชื่อชมรม!$A$55,IF(X714=รายชื่อชมรม!$B$56,รายชื่อชมรม!$A$56,IF(X714=รายชื่อชมรม!$B$57,รายชื่อชมรม!$A$57,IF(X714=รายชื่อชมรม!$B$58,รายชื่อชมรม!$A$58,IF(X714=รายชื่อชมรม!$B$59,รายชื่อชมรม!$A$59,IF(X714=รายชื่อชมรม!$B$60,รายชื่อชมรม!$A$60,IF(X714=รายชื่อชมรม!$B$61,รายชื่อชมรม!$A$61,IF(X714=รายชื่อชมรม!$B$62,รายชื่อชมรม!$A$62,"-")))))))))))</f>
        <v>ช68604</v>
      </c>
      <c r="X714" s="6" t="s">
        <v>2314</v>
      </c>
      <c r="Y714" s="6" t="str">
        <f>IF(W714=0,"",IF(W714="-","",IF(W714="","",VLOOKUP(W714,รายชื่อชมรม!$A$3:$F$83,3,FALSE))))</f>
        <v>นายชัยวัฒน์  กตัญญตาพงษ์</v>
      </c>
      <c r="Z714" s="6" t="str">
        <f>IF(Y714=$Z$4,MAX(Z$1:$Z713)+1,"")</f>
        <v/>
      </c>
      <c r="AA714" s="6" t="str">
        <f>IF($Y714=AA$4,MAX(AA$1:AA713)+1,"")</f>
        <v/>
      </c>
      <c r="AB714" s="6" t="str">
        <f>IF($Y714=AB$4,MAX(AB$1:AB713)+1,"")</f>
        <v/>
      </c>
      <c r="AC714" s="6" t="str">
        <f>IF($Y714=AC$4,MAX(AC$1:AC713)+1,"")</f>
        <v/>
      </c>
      <c r="AD714" s="6" t="str">
        <f>IF($Y714=AD$4,MAX(AD$1:AD713)+1,"")</f>
        <v/>
      </c>
      <c r="AE714" s="6" t="str">
        <f>IF($Y714=AE$4,MAX(AE$1:AE713)+1,"")</f>
        <v/>
      </c>
      <c r="AF714" s="6" t="str">
        <f>IF($Y714=AF$4,MAX(AF$1:AF713)+1,"")</f>
        <v/>
      </c>
      <c r="AG714" s="6" t="str">
        <f>IF($Y714=AG$4,MAX(AG$1:AG713)+1,"")</f>
        <v/>
      </c>
      <c r="AH714" s="6" t="str">
        <f>IF($Y714=AH$4,MAX(AH$1:AH713)+1,"")</f>
        <v/>
      </c>
      <c r="AI714" s="5">
        <f t="shared" si="169"/>
        <v>0</v>
      </c>
      <c r="AK714" s="6" t="str">
        <f>IF($W714=AK$4,MAX(AK$1:AK713)+1,"")</f>
        <v/>
      </c>
      <c r="AL714" s="6" t="str">
        <f>IF($W714=AL$4,MAX(AL$1:AL713)+1,"")</f>
        <v/>
      </c>
      <c r="AM714" s="6" t="str">
        <f>IF($W714=AM$4,MAX(AM$1:AM713)+1,"")</f>
        <v/>
      </c>
      <c r="AN714" s="6" t="str">
        <f>IF($W714=AN$4,MAX(AN$1:AN713)+1,"")</f>
        <v/>
      </c>
      <c r="AO714" s="6" t="str">
        <f>IF($W714=AO$4,MAX(AO$1:AO713)+1,"")</f>
        <v/>
      </c>
      <c r="AP714" s="6" t="str">
        <f>IF($W714=AP$4,MAX(AP$1:AP713)+1,"")</f>
        <v/>
      </c>
      <c r="AQ714" s="6" t="str">
        <f>IF($W714=AQ$4,MAX(AQ$1:AQ713)+1,"")</f>
        <v/>
      </c>
      <c r="AR714" s="6" t="str">
        <f>IF($W714=AR$4,MAX(AR$1:AR713)+1,"")</f>
        <v/>
      </c>
      <c r="AS714" s="6" t="str">
        <f>IF($W714=AS$4,MAX(AS$1:AS713)+1,"")</f>
        <v/>
      </c>
      <c r="AT714" s="6" t="str">
        <f>IF($W714=AT$4,MAX(AT$1:AT713)+1,"")</f>
        <v/>
      </c>
      <c r="AU714" s="6" t="str">
        <f>IF($W714=AU$4,MAX(AU$1:AU713)+1,"")</f>
        <v/>
      </c>
      <c r="AV714" s="6" t="str">
        <f>IF($W714=AV$4,MAX(AV$1:AV713)+1,"")</f>
        <v/>
      </c>
      <c r="AW714" s="6" t="str">
        <f>IF($W714=AW$4,MAX(AW$1:AW713)+1,"")</f>
        <v/>
      </c>
      <c r="AX714" s="6" t="str">
        <f>IF($W714=AX$4,MAX(AX$1:AX713)+1,"")</f>
        <v/>
      </c>
      <c r="AY714" s="6" t="str">
        <f>IF($W714=AY$4,MAX(AY$1:AY713)+1,"")</f>
        <v/>
      </c>
      <c r="AZ714" s="6" t="str">
        <f>IF($W714=AZ$4,MAX(AZ$1:AZ713)+1,"")</f>
        <v/>
      </c>
      <c r="BA714" s="6" t="str">
        <f>IF($W714=BA$4,MAX(BA$1:BA713)+1,"")</f>
        <v/>
      </c>
      <c r="BB714" s="6" t="str">
        <f>IF($W714=BB$4,MAX(BB$1:BB713)+1,"")</f>
        <v/>
      </c>
      <c r="BC714" s="6" t="str">
        <f>IF($W714=BC$4,MAX(BC$1:BC713)+1,"")</f>
        <v/>
      </c>
      <c r="BD714" s="6" t="str">
        <f>IF($W714=BD$4,MAX(BD$1:BD713)+1,"")</f>
        <v/>
      </c>
      <c r="BE714" s="6" t="str">
        <f>IF($W714=BE$4,MAX(BE$1:BE713)+1,"")</f>
        <v/>
      </c>
      <c r="BF714" s="6" t="str">
        <f>IF($W714=BF$4,MAX(BF$1:BF713)+1,"")</f>
        <v/>
      </c>
      <c r="BG714" s="6" t="str">
        <f>IF($W714=BG$4,MAX(BG$1:BG713)+1,"")</f>
        <v/>
      </c>
      <c r="BH714" s="6" t="str">
        <f>IF($W714=BH$4,MAX(BH$1:BH713)+1,"")</f>
        <v/>
      </c>
      <c r="BI714" s="6" t="str">
        <f>IF($W714=BI$4,MAX(BI$1:BI713)+1,"")</f>
        <v/>
      </c>
      <c r="BJ714" s="6" t="str">
        <f>IF($W714=BJ$4,MAX(BJ$1:BJ713)+1,"")</f>
        <v/>
      </c>
      <c r="BK714" s="6" t="str">
        <f>IF($W714=BK$4,MAX(BK$1:BK713)+1,"")</f>
        <v/>
      </c>
      <c r="BL714" s="6" t="str">
        <f>IF($W714=BL$4,MAX(BL$1:BL713)+1,"")</f>
        <v/>
      </c>
      <c r="BM714" s="6" t="str">
        <f>IF($W714=BM$4,MAX(BM$1:BM713)+1,"")</f>
        <v/>
      </c>
      <c r="BN714" s="6" t="str">
        <f>IF($W714=BN$4,MAX(BN$1:BN713)+1,"")</f>
        <v/>
      </c>
      <c r="BO714" s="6" t="str">
        <f>IF($W714=BO$4,MAX(BO$1:BO713)+1,"")</f>
        <v/>
      </c>
      <c r="BP714" s="6" t="str">
        <f>IF($W714=BP$4,MAX(BP$1:BP713)+1,"")</f>
        <v/>
      </c>
      <c r="BQ714" s="6" t="str">
        <f>IF($W714=BQ$4,MAX(BQ$1:BQ713)+1,"")</f>
        <v/>
      </c>
      <c r="BR714" s="6" t="str">
        <f>IF($W714=BR$4,MAX(BR$1:BR713)+1,"")</f>
        <v/>
      </c>
      <c r="BS714" s="6" t="str">
        <f>IF($W714=BS$4,MAX(BS$1:BS713)+1,"")</f>
        <v/>
      </c>
      <c r="BT714" s="6" t="str">
        <f>IF($W714=BT$4,MAX(BT$1:BT713)+1,"")</f>
        <v/>
      </c>
      <c r="BU714" s="6" t="str">
        <f>IF($W714=BU$4,MAX(BU$1:BU713)+1,"")</f>
        <v/>
      </c>
      <c r="BV714" s="6" t="str">
        <f>IF($W714=BV$4,MAX(BV$1:BV713)+1,"")</f>
        <v/>
      </c>
      <c r="BW714" s="6" t="str">
        <f>IF($W714=BW$4,MAX(BW$1:BW713)+1,"")</f>
        <v/>
      </c>
      <c r="BX714" s="6" t="str">
        <f>IF($W714=BX$4,MAX(BX$1:BX713)+1,"")</f>
        <v/>
      </c>
      <c r="BY714" s="6" t="str">
        <f>IF($W714=BY$4,MAX(BY$1:BY713)+1,"")</f>
        <v/>
      </c>
      <c r="BZ714" s="6" t="str">
        <f>IF($W714=BZ$4,MAX(BZ$1:BZ713)+1,"")</f>
        <v/>
      </c>
      <c r="CA714" s="6" t="str">
        <f>IF($W714=CA$4,MAX(CA$1:CA713)+1,"")</f>
        <v/>
      </c>
      <c r="CB714" s="6" t="str">
        <f>IF($W714=CB$4,MAX(CB$1:CB713)+1,"")</f>
        <v/>
      </c>
      <c r="CC714" s="6" t="str">
        <f>IF($W714=CC$4,MAX(CC$1:CC713)+1,"")</f>
        <v/>
      </c>
      <c r="CD714" s="6" t="str">
        <f>IF($W714=CD$4,MAX(CD$1:CD713)+1,"")</f>
        <v/>
      </c>
      <c r="CE714" s="6" t="str">
        <f>IF($W714=CE$4,MAX(CE$1:CE713)+1,"")</f>
        <v/>
      </c>
      <c r="CF714" s="6" t="str">
        <f>IF($W714=CF$4,MAX(CF$1:CF713)+1,"")</f>
        <v/>
      </c>
      <c r="CG714" s="6" t="str">
        <f>IF($W714=CG$4,MAX(CG$1:CG713)+1,"")</f>
        <v/>
      </c>
      <c r="CH714" s="6" t="str">
        <f>IF($W714=CH$4,MAX(CH$1:CH713)+1,"")</f>
        <v/>
      </c>
      <c r="CI714" s="6" t="str">
        <f>IF($W714=CI$4,MAX(CI$1:CI713)+1,"")</f>
        <v/>
      </c>
      <c r="CJ714" s="6" t="str">
        <f>IF($W714=CJ$4,MAX(CJ$1:CJ713)+1,"")</f>
        <v/>
      </c>
      <c r="CK714" s="6" t="str">
        <f>IF($W714=CK$4,MAX(CK$1:CK713)+1,"")</f>
        <v/>
      </c>
      <c r="CL714" s="6" t="str">
        <f>IF($W714=CL$4,MAX(CL$1:CL713)+1,"")</f>
        <v/>
      </c>
      <c r="CM714" s="6">
        <f>IF($W714=CM$4,MAX(CM$1:CM713)+1,"")</f>
        <v>5</v>
      </c>
      <c r="CN714" s="6" t="str">
        <f>IF($W714=CN$4,MAX(CN$1:CN713)+1,"")</f>
        <v/>
      </c>
      <c r="CO714" s="6" t="str">
        <f>IF($W714=CO$4,MAX(CO$1:CO713)+1,"")</f>
        <v/>
      </c>
      <c r="CP714" s="6" t="str">
        <f>IF($W714=CP$4,MAX(CP$1:CP713)+1,"")</f>
        <v/>
      </c>
      <c r="CQ714" s="6" t="str">
        <f>IF($W714=CQ$4,MAX(CQ$1:CQ713)+1,"")</f>
        <v/>
      </c>
      <c r="CR714" s="6" t="str">
        <f>IF($W714=CR$4,MAX(CR$1:CR713)+1,"")</f>
        <v/>
      </c>
      <c r="CS714" s="6" t="str">
        <f>IF($W714=CS$4,MAX(CS$1:CS713)+1,"")</f>
        <v/>
      </c>
      <c r="CT714" s="5">
        <f t="shared" si="170"/>
        <v>5</v>
      </c>
      <c r="CU714" s="6" t="str">
        <f t="shared" si="171"/>
        <v>1301701425641</v>
      </c>
      <c r="CV714" s="5" t="str">
        <f t="shared" si="172"/>
        <v>นางสาว</v>
      </c>
      <c r="CW714" s="5" t="str" cm="1">
        <f t="array" ref="CW714">RIGHT(F714,MIN(LEN(SUBSTITUTE(F714,รายชื่อนักเรียนแยกห้อง!$AD$5:$AD$8,""))))</f>
        <v>ศิริวรรณ</v>
      </c>
      <c r="CX714" s="6" t="str">
        <f t="shared" si="173"/>
        <v/>
      </c>
      <c r="CY714" s="6">
        <f t="shared" si="174"/>
        <v>0</v>
      </c>
      <c r="CZ714" s="5" t="str">
        <f t="shared" si="175"/>
        <v>มัธยมศึกษาปีที่ 6/2-</v>
      </c>
      <c r="DA714" s="5" t="str">
        <f t="shared" si="176"/>
        <v>มัธยมศึกษาปีที่ 6/2-0</v>
      </c>
      <c r="DB714" s="6" t="s">
        <v>2938</v>
      </c>
      <c r="DC714" s="6" t="str">
        <f>IF(DB714="วิทย์-คณิต (เตรียมวิศวะ)",MAX($DC$1:DC713)+1,"")</f>
        <v/>
      </c>
      <c r="DD714" s="6" t="str">
        <f>IF(DB714="วิทย์-คณิต (วิทยาศาสตร์สุขภาพ)",MAX($DD$1:DD713)+1,"")</f>
        <v/>
      </c>
      <c r="DE714" s="6" t="str">
        <f>IF(DB714="ศิลป์การจัดการธุรกิจการค้าสมัยใหม่",MAX($DE$1:DE713)+1,"")</f>
        <v/>
      </c>
      <c r="DF714" s="6">
        <f>IF(DB714="ศิลป์ภาษาจีนเพื่อธุรกิจ 4.0",MAX($DF$1:DF713)+1,"")</f>
        <v>21</v>
      </c>
      <c r="DG714" s="6" t="str">
        <f>IF(DB714="ศิลป์ภาษาอังกฤษเพื่อการสื่อสารธุรกิจ",MAX($DG$1:DG713)+1,"")</f>
        <v/>
      </c>
      <c r="DH714" s="6" t="str">
        <f>IF(DB714="นวัตกรรมการจัดการเกษตร",MAX($DH$1:DH713)+1,"")</f>
        <v/>
      </c>
      <c r="DI714" s="5">
        <f t="shared" si="177"/>
        <v>21</v>
      </c>
      <c r="DJ714" s="5" t="str">
        <f t="shared" si="178"/>
        <v>มัธยมศึกษาปีที่ 6/2-10</v>
      </c>
      <c r="DK714" s="5" t="str">
        <f t="shared" si="179"/>
        <v>ศิลป์ภาษาจีนเพื่อธุรกิจ 4.0-21</v>
      </c>
      <c r="DL714" s="5" t="str">
        <f t="shared" si="180"/>
        <v>มัธยมศึกษาปีที่ 6</v>
      </c>
    </row>
    <row r="715" spans="1:116">
      <c r="A715" s="5" t="str">
        <f t="shared" si="166"/>
        <v>มัธยมศึกษาปีที่ 6/2-11</v>
      </c>
      <c r="B715" s="5" t="str">
        <f t="shared" si="167"/>
        <v>ช68604-6</v>
      </c>
      <c r="C715" s="5" t="str">
        <f t="shared" si="168"/>
        <v>ศิลป์ภาษาอังกฤษเพื่อการสื่อสารธุรกิจ-10</v>
      </c>
      <c r="D715" s="8">
        <v>11</v>
      </c>
      <c r="E715" s="9" t="s">
        <v>77</v>
      </c>
      <c r="F715" s="3" t="s">
        <v>161</v>
      </c>
      <c r="G715" s="3" t="s">
        <v>36</v>
      </c>
      <c r="H715" s="11">
        <v>1</v>
      </c>
      <c r="I715" s="11">
        <v>7</v>
      </c>
      <c r="J715" s="11">
        <v>0</v>
      </c>
      <c r="K715" s="11">
        <v>7</v>
      </c>
      <c r="L715" s="11">
        <v>7</v>
      </c>
      <c r="M715" s="11">
        <v>0</v>
      </c>
      <c r="N715" s="11">
        <v>0</v>
      </c>
      <c r="O715" s="11">
        <v>0</v>
      </c>
      <c r="P715" s="11">
        <v>1</v>
      </c>
      <c r="Q715" s="11">
        <v>6</v>
      </c>
      <c r="R715" s="11">
        <v>4</v>
      </c>
      <c r="S715" s="11">
        <v>2</v>
      </c>
      <c r="T715" s="11">
        <v>1</v>
      </c>
      <c r="U715" s="11" t="s">
        <v>426</v>
      </c>
      <c r="W715" s="6" t="str">
        <f>IF(X715="","",IF(X715=รายชื่อชมรม!$B$53,รายชื่อชมรม!$A$53,IF(X715=รายชื่อชมรม!$B$54,รายชื่อชมรม!$A$54,IF(X715=รายชื่อชมรม!$B$55,รายชื่อชมรม!$A$55,IF(X715=รายชื่อชมรม!$B$56,รายชื่อชมรม!$A$56,IF(X715=รายชื่อชมรม!$B$57,รายชื่อชมรม!$A$57,IF(X715=รายชื่อชมรม!$B$58,รายชื่อชมรม!$A$58,IF(X715=รายชื่อชมรม!$B$59,รายชื่อชมรม!$A$59,IF(X715=รายชื่อชมรม!$B$60,รายชื่อชมรม!$A$60,IF(X715=รายชื่อชมรม!$B$61,รายชื่อชมรม!$A$61,IF(X715=รายชื่อชมรม!$B$62,รายชื่อชมรม!$A$62,"-")))))))))))</f>
        <v>ช68604</v>
      </c>
      <c r="X715" s="6" t="s">
        <v>2314</v>
      </c>
      <c r="Y715" s="6" t="str">
        <f>IF(W715=0,"",IF(W715="-","",IF(W715="","",VLOOKUP(W715,รายชื่อชมรม!$A$3:$F$83,3,FALSE))))</f>
        <v>นายชัยวัฒน์  กตัญญตาพงษ์</v>
      </c>
      <c r="Z715" s="6" t="str">
        <f>IF(Y715=$Z$4,MAX(Z$1:$Z714)+1,"")</f>
        <v/>
      </c>
      <c r="AA715" s="6" t="str">
        <f>IF($Y715=AA$4,MAX(AA$1:AA714)+1,"")</f>
        <v/>
      </c>
      <c r="AB715" s="6" t="str">
        <f>IF($Y715=AB$4,MAX(AB$1:AB714)+1,"")</f>
        <v/>
      </c>
      <c r="AC715" s="6" t="str">
        <f>IF($Y715=AC$4,MAX(AC$1:AC714)+1,"")</f>
        <v/>
      </c>
      <c r="AD715" s="6" t="str">
        <f>IF($Y715=AD$4,MAX(AD$1:AD714)+1,"")</f>
        <v/>
      </c>
      <c r="AE715" s="6" t="str">
        <f>IF($Y715=AE$4,MAX(AE$1:AE714)+1,"")</f>
        <v/>
      </c>
      <c r="AF715" s="6" t="str">
        <f>IF($Y715=AF$4,MAX(AF$1:AF714)+1,"")</f>
        <v/>
      </c>
      <c r="AG715" s="6" t="str">
        <f>IF($Y715=AG$4,MAX(AG$1:AG714)+1,"")</f>
        <v/>
      </c>
      <c r="AH715" s="6" t="str">
        <f>IF($Y715=AH$4,MAX(AH$1:AH714)+1,"")</f>
        <v/>
      </c>
      <c r="AI715" s="5">
        <f t="shared" si="169"/>
        <v>0</v>
      </c>
      <c r="AK715" s="6" t="str">
        <f>IF($W715=AK$4,MAX(AK$1:AK714)+1,"")</f>
        <v/>
      </c>
      <c r="AL715" s="6" t="str">
        <f>IF($W715=AL$4,MAX(AL$1:AL714)+1,"")</f>
        <v/>
      </c>
      <c r="AM715" s="6" t="str">
        <f>IF($W715=AM$4,MAX(AM$1:AM714)+1,"")</f>
        <v/>
      </c>
      <c r="AN715" s="6" t="str">
        <f>IF($W715=AN$4,MAX(AN$1:AN714)+1,"")</f>
        <v/>
      </c>
      <c r="AO715" s="6" t="str">
        <f>IF($W715=AO$4,MAX(AO$1:AO714)+1,"")</f>
        <v/>
      </c>
      <c r="AP715" s="6" t="str">
        <f>IF($W715=AP$4,MAX(AP$1:AP714)+1,"")</f>
        <v/>
      </c>
      <c r="AQ715" s="6" t="str">
        <f>IF($W715=AQ$4,MAX(AQ$1:AQ714)+1,"")</f>
        <v/>
      </c>
      <c r="AR715" s="6" t="str">
        <f>IF($W715=AR$4,MAX(AR$1:AR714)+1,"")</f>
        <v/>
      </c>
      <c r="AS715" s="6" t="str">
        <f>IF($W715=AS$4,MAX(AS$1:AS714)+1,"")</f>
        <v/>
      </c>
      <c r="AT715" s="6" t="str">
        <f>IF($W715=AT$4,MAX(AT$1:AT714)+1,"")</f>
        <v/>
      </c>
      <c r="AU715" s="6" t="str">
        <f>IF($W715=AU$4,MAX(AU$1:AU714)+1,"")</f>
        <v/>
      </c>
      <c r="AV715" s="6" t="str">
        <f>IF($W715=AV$4,MAX(AV$1:AV714)+1,"")</f>
        <v/>
      </c>
      <c r="AW715" s="6" t="str">
        <f>IF($W715=AW$4,MAX(AW$1:AW714)+1,"")</f>
        <v/>
      </c>
      <c r="AX715" s="6" t="str">
        <f>IF($W715=AX$4,MAX(AX$1:AX714)+1,"")</f>
        <v/>
      </c>
      <c r="AY715" s="6" t="str">
        <f>IF($W715=AY$4,MAX(AY$1:AY714)+1,"")</f>
        <v/>
      </c>
      <c r="AZ715" s="6" t="str">
        <f>IF($W715=AZ$4,MAX(AZ$1:AZ714)+1,"")</f>
        <v/>
      </c>
      <c r="BA715" s="6" t="str">
        <f>IF($W715=BA$4,MAX(BA$1:BA714)+1,"")</f>
        <v/>
      </c>
      <c r="BB715" s="6" t="str">
        <f>IF($W715=BB$4,MAX(BB$1:BB714)+1,"")</f>
        <v/>
      </c>
      <c r="BC715" s="6" t="str">
        <f>IF($W715=BC$4,MAX(BC$1:BC714)+1,"")</f>
        <v/>
      </c>
      <c r="BD715" s="6" t="str">
        <f>IF($W715=BD$4,MAX(BD$1:BD714)+1,"")</f>
        <v/>
      </c>
      <c r="BE715" s="6" t="str">
        <f>IF($W715=BE$4,MAX(BE$1:BE714)+1,"")</f>
        <v/>
      </c>
      <c r="BF715" s="6" t="str">
        <f>IF($W715=BF$4,MAX(BF$1:BF714)+1,"")</f>
        <v/>
      </c>
      <c r="BG715" s="6" t="str">
        <f>IF($W715=BG$4,MAX(BG$1:BG714)+1,"")</f>
        <v/>
      </c>
      <c r="BH715" s="6" t="str">
        <f>IF($W715=BH$4,MAX(BH$1:BH714)+1,"")</f>
        <v/>
      </c>
      <c r="BI715" s="6" t="str">
        <f>IF($W715=BI$4,MAX(BI$1:BI714)+1,"")</f>
        <v/>
      </c>
      <c r="BJ715" s="6" t="str">
        <f>IF($W715=BJ$4,MAX(BJ$1:BJ714)+1,"")</f>
        <v/>
      </c>
      <c r="BK715" s="6" t="str">
        <f>IF($W715=BK$4,MAX(BK$1:BK714)+1,"")</f>
        <v/>
      </c>
      <c r="BL715" s="6" t="str">
        <f>IF($W715=BL$4,MAX(BL$1:BL714)+1,"")</f>
        <v/>
      </c>
      <c r="BM715" s="6" t="str">
        <f>IF($W715=BM$4,MAX(BM$1:BM714)+1,"")</f>
        <v/>
      </c>
      <c r="BN715" s="6" t="str">
        <f>IF($W715=BN$4,MAX(BN$1:BN714)+1,"")</f>
        <v/>
      </c>
      <c r="BO715" s="6" t="str">
        <f>IF($W715=BO$4,MAX(BO$1:BO714)+1,"")</f>
        <v/>
      </c>
      <c r="BP715" s="6" t="str">
        <f>IF($W715=BP$4,MAX(BP$1:BP714)+1,"")</f>
        <v/>
      </c>
      <c r="BQ715" s="6" t="str">
        <f>IF($W715=BQ$4,MAX(BQ$1:BQ714)+1,"")</f>
        <v/>
      </c>
      <c r="BR715" s="6" t="str">
        <f>IF($W715=BR$4,MAX(BR$1:BR714)+1,"")</f>
        <v/>
      </c>
      <c r="BS715" s="6" t="str">
        <f>IF($W715=BS$4,MAX(BS$1:BS714)+1,"")</f>
        <v/>
      </c>
      <c r="BT715" s="6" t="str">
        <f>IF($W715=BT$4,MAX(BT$1:BT714)+1,"")</f>
        <v/>
      </c>
      <c r="BU715" s="6" t="str">
        <f>IF($W715=BU$4,MAX(BU$1:BU714)+1,"")</f>
        <v/>
      </c>
      <c r="BV715" s="6" t="str">
        <f>IF($W715=BV$4,MAX(BV$1:BV714)+1,"")</f>
        <v/>
      </c>
      <c r="BW715" s="6" t="str">
        <f>IF($W715=BW$4,MAX(BW$1:BW714)+1,"")</f>
        <v/>
      </c>
      <c r="BX715" s="6" t="str">
        <f>IF($W715=BX$4,MAX(BX$1:BX714)+1,"")</f>
        <v/>
      </c>
      <c r="BY715" s="6" t="str">
        <f>IF($W715=BY$4,MAX(BY$1:BY714)+1,"")</f>
        <v/>
      </c>
      <c r="BZ715" s="6" t="str">
        <f>IF($W715=BZ$4,MAX(BZ$1:BZ714)+1,"")</f>
        <v/>
      </c>
      <c r="CA715" s="6" t="str">
        <f>IF($W715=CA$4,MAX(CA$1:CA714)+1,"")</f>
        <v/>
      </c>
      <c r="CB715" s="6" t="str">
        <f>IF($W715=CB$4,MAX(CB$1:CB714)+1,"")</f>
        <v/>
      </c>
      <c r="CC715" s="6" t="str">
        <f>IF($W715=CC$4,MAX(CC$1:CC714)+1,"")</f>
        <v/>
      </c>
      <c r="CD715" s="6" t="str">
        <f>IF($W715=CD$4,MAX(CD$1:CD714)+1,"")</f>
        <v/>
      </c>
      <c r="CE715" s="6" t="str">
        <f>IF($W715=CE$4,MAX(CE$1:CE714)+1,"")</f>
        <v/>
      </c>
      <c r="CF715" s="6" t="str">
        <f>IF($W715=CF$4,MAX(CF$1:CF714)+1,"")</f>
        <v/>
      </c>
      <c r="CG715" s="6" t="str">
        <f>IF($W715=CG$4,MAX(CG$1:CG714)+1,"")</f>
        <v/>
      </c>
      <c r="CH715" s="6" t="str">
        <f>IF($W715=CH$4,MAX(CH$1:CH714)+1,"")</f>
        <v/>
      </c>
      <c r="CI715" s="6" t="str">
        <f>IF($W715=CI$4,MAX(CI$1:CI714)+1,"")</f>
        <v/>
      </c>
      <c r="CJ715" s="6" t="str">
        <f>IF($W715=CJ$4,MAX(CJ$1:CJ714)+1,"")</f>
        <v/>
      </c>
      <c r="CK715" s="6" t="str">
        <f>IF($W715=CK$4,MAX(CK$1:CK714)+1,"")</f>
        <v/>
      </c>
      <c r="CL715" s="6" t="str">
        <f>IF($W715=CL$4,MAX(CL$1:CL714)+1,"")</f>
        <v/>
      </c>
      <c r="CM715" s="6">
        <f>IF($W715=CM$4,MAX(CM$1:CM714)+1,"")</f>
        <v>6</v>
      </c>
      <c r="CN715" s="6" t="str">
        <f>IF($W715=CN$4,MAX(CN$1:CN714)+1,"")</f>
        <v/>
      </c>
      <c r="CO715" s="6" t="str">
        <f>IF($W715=CO$4,MAX(CO$1:CO714)+1,"")</f>
        <v/>
      </c>
      <c r="CP715" s="6" t="str">
        <f>IF($W715=CP$4,MAX(CP$1:CP714)+1,"")</f>
        <v/>
      </c>
      <c r="CQ715" s="6" t="str">
        <f>IF($W715=CQ$4,MAX(CQ$1:CQ714)+1,"")</f>
        <v/>
      </c>
      <c r="CR715" s="6" t="str">
        <f>IF($W715=CR$4,MAX(CR$1:CR714)+1,"")</f>
        <v/>
      </c>
      <c r="CS715" s="6" t="str">
        <f>IF($W715=CS$4,MAX(CS$1:CS714)+1,"")</f>
        <v/>
      </c>
      <c r="CT715" s="5">
        <f t="shared" si="170"/>
        <v>6</v>
      </c>
      <c r="CU715" s="6" t="str">
        <f t="shared" si="171"/>
        <v>1707700016421</v>
      </c>
      <c r="CV715" s="5" t="str">
        <f t="shared" si="172"/>
        <v>นางสาว</v>
      </c>
      <c r="CW715" s="5" t="str" cm="1">
        <f t="array" ref="CW715">RIGHT(F715,MIN(LEN(SUBSTITUTE(F715,รายชื่อนักเรียนแยกห้อง!$AD$5:$AD$8,""))))</f>
        <v>อรพรรณ</v>
      </c>
      <c r="CX715" s="6" t="str">
        <f t="shared" si="173"/>
        <v/>
      </c>
      <c r="CY715" s="6">
        <f t="shared" si="174"/>
        <v>0</v>
      </c>
      <c r="CZ715" s="5" t="str">
        <f t="shared" si="175"/>
        <v>มัธยมศึกษาปีที่ 6/2-</v>
      </c>
      <c r="DA715" s="5" t="str">
        <f t="shared" si="176"/>
        <v>มัธยมศึกษาปีที่ 6/2-0</v>
      </c>
      <c r="DB715" s="6" t="s">
        <v>2940</v>
      </c>
      <c r="DC715" s="6" t="str">
        <f>IF(DB715="วิทย์-คณิต (เตรียมวิศวะ)",MAX($DC$1:DC714)+1,"")</f>
        <v/>
      </c>
      <c r="DD715" s="6" t="str">
        <f>IF(DB715="วิทย์-คณิต (วิทยาศาสตร์สุขภาพ)",MAX($DD$1:DD714)+1,"")</f>
        <v/>
      </c>
      <c r="DE715" s="6" t="str">
        <f>IF(DB715="ศิลป์การจัดการธุรกิจการค้าสมัยใหม่",MAX($DE$1:DE714)+1,"")</f>
        <v/>
      </c>
      <c r="DF715" s="6" t="str">
        <f>IF(DB715="ศิลป์ภาษาจีนเพื่อธุรกิจ 4.0",MAX($DF$1:DF714)+1,"")</f>
        <v/>
      </c>
      <c r="DG715" s="6">
        <f>IF(DB715="ศิลป์ภาษาอังกฤษเพื่อการสื่อสารธุรกิจ",MAX($DG$1:DG714)+1,"")</f>
        <v>10</v>
      </c>
      <c r="DH715" s="6" t="str">
        <f>IF(DB715="นวัตกรรมการจัดการเกษตร",MAX($DH$1:DH714)+1,"")</f>
        <v/>
      </c>
      <c r="DI715" s="5">
        <f t="shared" si="177"/>
        <v>10</v>
      </c>
      <c r="DJ715" s="5" t="str">
        <f t="shared" si="178"/>
        <v>มัธยมศึกษาปีที่ 6/2-11</v>
      </c>
      <c r="DK715" s="5" t="str">
        <f t="shared" si="179"/>
        <v>ศิลป์ภาษาอังกฤษเพื่อการสื่อสารธุรกิจ-10</v>
      </c>
      <c r="DL715" s="5" t="str">
        <f t="shared" si="180"/>
        <v>มัธยมศึกษาปีที่ 6</v>
      </c>
    </row>
    <row r="716" spans="1:116">
      <c r="A716" s="5" t="str">
        <f t="shared" si="166"/>
        <v>มัธยมศึกษาปีที่ 6/2-12</v>
      </c>
      <c r="B716" s="5" t="str">
        <f t="shared" si="167"/>
        <v>ช68605-5</v>
      </c>
      <c r="C716" s="5" t="str">
        <f t="shared" si="168"/>
        <v>ศิลป์ภาษาจีนเพื่อธุรกิจ 4.0-22</v>
      </c>
      <c r="D716" s="8">
        <v>12</v>
      </c>
      <c r="E716" s="9" t="s">
        <v>78</v>
      </c>
      <c r="F716" s="3" t="s">
        <v>162</v>
      </c>
      <c r="G716" s="3" t="s">
        <v>37</v>
      </c>
      <c r="H716" s="11">
        <v>1</v>
      </c>
      <c r="I716" s="11">
        <v>8</v>
      </c>
      <c r="J716" s="11">
        <v>2</v>
      </c>
      <c r="K716" s="11">
        <v>0</v>
      </c>
      <c r="L716" s="11">
        <v>8</v>
      </c>
      <c r="M716" s="11">
        <v>0</v>
      </c>
      <c r="N716" s="11">
        <v>0</v>
      </c>
      <c r="O716" s="11">
        <v>1</v>
      </c>
      <c r="P716" s="11">
        <v>7</v>
      </c>
      <c r="Q716" s="11">
        <v>8</v>
      </c>
      <c r="R716" s="11">
        <v>9</v>
      </c>
      <c r="S716" s="11">
        <v>2</v>
      </c>
      <c r="T716" s="11">
        <v>1</v>
      </c>
      <c r="U716" s="11" t="s">
        <v>426</v>
      </c>
      <c r="W716" s="6" t="str">
        <f>IF(X716="","",IF(X716=รายชื่อชมรม!$B$53,รายชื่อชมรม!$A$53,IF(X716=รายชื่อชมรม!$B$54,รายชื่อชมรม!$A$54,IF(X716=รายชื่อชมรม!$B$55,รายชื่อชมรม!$A$55,IF(X716=รายชื่อชมรม!$B$56,รายชื่อชมรม!$A$56,IF(X716=รายชื่อชมรม!$B$57,รายชื่อชมรม!$A$57,IF(X716=รายชื่อชมรม!$B$58,รายชื่อชมรม!$A$58,IF(X716=รายชื่อชมรม!$B$59,รายชื่อชมรม!$A$59,IF(X716=รายชื่อชมรม!$B$60,รายชื่อชมรม!$A$60,IF(X716=รายชื่อชมรม!$B$61,รายชื่อชมรม!$A$61,IF(X716=รายชื่อชมรม!$B$62,รายชื่อชมรม!$A$62,"-")))))))))))</f>
        <v>ช68605</v>
      </c>
      <c r="X716" s="6" t="s">
        <v>2305</v>
      </c>
      <c r="Y716" s="6" t="str">
        <f>IF(W716=0,"",IF(W716="-","",IF(W716="","",VLOOKUP(W716,รายชื่อชมรม!$A$3:$F$83,3,FALSE))))</f>
        <v>นางโสจาริน  อินทรเรือง</v>
      </c>
      <c r="Z716" s="6" t="str">
        <f>IF(Y716=$Z$4,MAX(Z$1:$Z715)+1,"")</f>
        <v/>
      </c>
      <c r="AA716" s="6" t="str">
        <f>IF($Y716=AA$4,MAX(AA$1:AA715)+1,"")</f>
        <v/>
      </c>
      <c r="AB716" s="6" t="str">
        <f>IF($Y716=AB$4,MAX(AB$1:AB715)+1,"")</f>
        <v/>
      </c>
      <c r="AC716" s="6" t="str">
        <f>IF($Y716=AC$4,MAX(AC$1:AC715)+1,"")</f>
        <v/>
      </c>
      <c r="AD716" s="6" t="str">
        <f>IF($Y716=AD$4,MAX(AD$1:AD715)+1,"")</f>
        <v/>
      </c>
      <c r="AE716" s="6" t="str">
        <f>IF($Y716=AE$4,MAX(AE$1:AE715)+1,"")</f>
        <v/>
      </c>
      <c r="AF716" s="6" t="str">
        <f>IF($Y716=AF$4,MAX(AF$1:AF715)+1,"")</f>
        <v/>
      </c>
      <c r="AG716" s="6" t="str">
        <f>IF($Y716=AG$4,MAX(AG$1:AG715)+1,"")</f>
        <v/>
      </c>
      <c r="AH716" s="6" t="str">
        <f>IF($Y716=AH$4,MAX(AH$1:AH715)+1,"")</f>
        <v/>
      </c>
      <c r="AI716" s="5">
        <f t="shared" si="169"/>
        <v>0</v>
      </c>
      <c r="AK716" s="6" t="str">
        <f>IF($W716=AK$4,MAX(AK$1:AK715)+1,"")</f>
        <v/>
      </c>
      <c r="AL716" s="6" t="str">
        <f>IF($W716=AL$4,MAX(AL$1:AL715)+1,"")</f>
        <v/>
      </c>
      <c r="AM716" s="6" t="str">
        <f>IF($W716=AM$4,MAX(AM$1:AM715)+1,"")</f>
        <v/>
      </c>
      <c r="AN716" s="6" t="str">
        <f>IF($W716=AN$4,MAX(AN$1:AN715)+1,"")</f>
        <v/>
      </c>
      <c r="AO716" s="6" t="str">
        <f>IF($W716=AO$4,MAX(AO$1:AO715)+1,"")</f>
        <v/>
      </c>
      <c r="AP716" s="6" t="str">
        <f>IF($W716=AP$4,MAX(AP$1:AP715)+1,"")</f>
        <v/>
      </c>
      <c r="AQ716" s="6" t="str">
        <f>IF($W716=AQ$4,MAX(AQ$1:AQ715)+1,"")</f>
        <v/>
      </c>
      <c r="AR716" s="6" t="str">
        <f>IF($W716=AR$4,MAX(AR$1:AR715)+1,"")</f>
        <v/>
      </c>
      <c r="AS716" s="6" t="str">
        <f>IF($W716=AS$4,MAX(AS$1:AS715)+1,"")</f>
        <v/>
      </c>
      <c r="AT716" s="6" t="str">
        <f>IF($W716=AT$4,MAX(AT$1:AT715)+1,"")</f>
        <v/>
      </c>
      <c r="AU716" s="6" t="str">
        <f>IF($W716=AU$4,MAX(AU$1:AU715)+1,"")</f>
        <v/>
      </c>
      <c r="AV716" s="6" t="str">
        <f>IF($W716=AV$4,MAX(AV$1:AV715)+1,"")</f>
        <v/>
      </c>
      <c r="AW716" s="6" t="str">
        <f>IF($W716=AW$4,MAX(AW$1:AW715)+1,"")</f>
        <v/>
      </c>
      <c r="AX716" s="6" t="str">
        <f>IF($W716=AX$4,MAX(AX$1:AX715)+1,"")</f>
        <v/>
      </c>
      <c r="AY716" s="6" t="str">
        <f>IF($W716=AY$4,MAX(AY$1:AY715)+1,"")</f>
        <v/>
      </c>
      <c r="AZ716" s="6" t="str">
        <f>IF($W716=AZ$4,MAX(AZ$1:AZ715)+1,"")</f>
        <v/>
      </c>
      <c r="BA716" s="6" t="str">
        <f>IF($W716=BA$4,MAX(BA$1:BA715)+1,"")</f>
        <v/>
      </c>
      <c r="BB716" s="6" t="str">
        <f>IF($W716=BB$4,MAX(BB$1:BB715)+1,"")</f>
        <v/>
      </c>
      <c r="BC716" s="6" t="str">
        <f>IF($W716=BC$4,MAX(BC$1:BC715)+1,"")</f>
        <v/>
      </c>
      <c r="BD716" s="6" t="str">
        <f>IF($W716=BD$4,MAX(BD$1:BD715)+1,"")</f>
        <v/>
      </c>
      <c r="BE716" s="6" t="str">
        <f>IF($W716=BE$4,MAX(BE$1:BE715)+1,"")</f>
        <v/>
      </c>
      <c r="BF716" s="6" t="str">
        <f>IF($W716=BF$4,MAX(BF$1:BF715)+1,"")</f>
        <v/>
      </c>
      <c r="BG716" s="6" t="str">
        <f>IF($W716=BG$4,MAX(BG$1:BG715)+1,"")</f>
        <v/>
      </c>
      <c r="BH716" s="6" t="str">
        <f>IF($W716=BH$4,MAX(BH$1:BH715)+1,"")</f>
        <v/>
      </c>
      <c r="BI716" s="6" t="str">
        <f>IF($W716=BI$4,MAX(BI$1:BI715)+1,"")</f>
        <v/>
      </c>
      <c r="BJ716" s="6" t="str">
        <f>IF($W716=BJ$4,MAX(BJ$1:BJ715)+1,"")</f>
        <v/>
      </c>
      <c r="BK716" s="6" t="str">
        <f>IF($W716=BK$4,MAX(BK$1:BK715)+1,"")</f>
        <v/>
      </c>
      <c r="BL716" s="6" t="str">
        <f>IF($W716=BL$4,MAX(BL$1:BL715)+1,"")</f>
        <v/>
      </c>
      <c r="BM716" s="6" t="str">
        <f>IF($W716=BM$4,MAX(BM$1:BM715)+1,"")</f>
        <v/>
      </c>
      <c r="BN716" s="6" t="str">
        <f>IF($W716=BN$4,MAX(BN$1:BN715)+1,"")</f>
        <v/>
      </c>
      <c r="BO716" s="6" t="str">
        <f>IF($W716=BO$4,MAX(BO$1:BO715)+1,"")</f>
        <v/>
      </c>
      <c r="BP716" s="6" t="str">
        <f>IF($W716=BP$4,MAX(BP$1:BP715)+1,"")</f>
        <v/>
      </c>
      <c r="BQ716" s="6" t="str">
        <f>IF($W716=BQ$4,MAX(BQ$1:BQ715)+1,"")</f>
        <v/>
      </c>
      <c r="BR716" s="6" t="str">
        <f>IF($W716=BR$4,MAX(BR$1:BR715)+1,"")</f>
        <v/>
      </c>
      <c r="BS716" s="6" t="str">
        <f>IF($W716=BS$4,MAX(BS$1:BS715)+1,"")</f>
        <v/>
      </c>
      <c r="BT716" s="6" t="str">
        <f>IF($W716=BT$4,MAX(BT$1:BT715)+1,"")</f>
        <v/>
      </c>
      <c r="BU716" s="6" t="str">
        <f>IF($W716=BU$4,MAX(BU$1:BU715)+1,"")</f>
        <v/>
      </c>
      <c r="BV716" s="6" t="str">
        <f>IF($W716=BV$4,MAX(BV$1:BV715)+1,"")</f>
        <v/>
      </c>
      <c r="BW716" s="6" t="str">
        <f>IF($W716=BW$4,MAX(BW$1:BW715)+1,"")</f>
        <v/>
      </c>
      <c r="BX716" s="6" t="str">
        <f>IF($W716=BX$4,MAX(BX$1:BX715)+1,"")</f>
        <v/>
      </c>
      <c r="BY716" s="6" t="str">
        <f>IF($W716=BY$4,MAX(BY$1:BY715)+1,"")</f>
        <v/>
      </c>
      <c r="BZ716" s="6" t="str">
        <f>IF($W716=BZ$4,MAX(BZ$1:BZ715)+1,"")</f>
        <v/>
      </c>
      <c r="CA716" s="6" t="str">
        <f>IF($W716=CA$4,MAX(CA$1:CA715)+1,"")</f>
        <v/>
      </c>
      <c r="CB716" s="6" t="str">
        <f>IF($W716=CB$4,MAX(CB$1:CB715)+1,"")</f>
        <v/>
      </c>
      <c r="CC716" s="6" t="str">
        <f>IF($W716=CC$4,MAX(CC$1:CC715)+1,"")</f>
        <v/>
      </c>
      <c r="CD716" s="6" t="str">
        <f>IF($W716=CD$4,MAX(CD$1:CD715)+1,"")</f>
        <v/>
      </c>
      <c r="CE716" s="6" t="str">
        <f>IF($W716=CE$4,MAX(CE$1:CE715)+1,"")</f>
        <v/>
      </c>
      <c r="CF716" s="6" t="str">
        <f>IF($W716=CF$4,MAX(CF$1:CF715)+1,"")</f>
        <v/>
      </c>
      <c r="CG716" s="6" t="str">
        <f>IF($W716=CG$4,MAX(CG$1:CG715)+1,"")</f>
        <v/>
      </c>
      <c r="CH716" s="6" t="str">
        <f>IF($W716=CH$4,MAX(CH$1:CH715)+1,"")</f>
        <v/>
      </c>
      <c r="CI716" s="6" t="str">
        <f>IF($W716=CI$4,MAX(CI$1:CI715)+1,"")</f>
        <v/>
      </c>
      <c r="CJ716" s="6" t="str">
        <f>IF($W716=CJ$4,MAX(CJ$1:CJ715)+1,"")</f>
        <v/>
      </c>
      <c r="CK716" s="6" t="str">
        <f>IF($W716=CK$4,MAX(CK$1:CK715)+1,"")</f>
        <v/>
      </c>
      <c r="CL716" s="6" t="str">
        <f>IF($W716=CL$4,MAX(CL$1:CL715)+1,"")</f>
        <v/>
      </c>
      <c r="CM716" s="6" t="str">
        <f>IF($W716=CM$4,MAX(CM$1:CM715)+1,"")</f>
        <v/>
      </c>
      <c r="CN716" s="6">
        <f>IF($W716=CN$4,MAX(CN$1:CN715)+1,"")</f>
        <v>5</v>
      </c>
      <c r="CO716" s="6" t="str">
        <f>IF($W716=CO$4,MAX(CO$1:CO715)+1,"")</f>
        <v/>
      </c>
      <c r="CP716" s="6" t="str">
        <f>IF($W716=CP$4,MAX(CP$1:CP715)+1,"")</f>
        <v/>
      </c>
      <c r="CQ716" s="6" t="str">
        <f>IF($W716=CQ$4,MAX(CQ$1:CQ715)+1,"")</f>
        <v/>
      </c>
      <c r="CR716" s="6" t="str">
        <f>IF($W716=CR$4,MAX(CR$1:CR715)+1,"")</f>
        <v/>
      </c>
      <c r="CS716" s="6" t="str">
        <f>IF($W716=CS$4,MAX(CS$1:CS715)+1,"")</f>
        <v/>
      </c>
      <c r="CT716" s="5">
        <f t="shared" si="170"/>
        <v>5</v>
      </c>
      <c r="CU716" s="6" t="str">
        <f t="shared" si="171"/>
        <v>1820800178921</v>
      </c>
      <c r="CV716" s="5" t="str">
        <f t="shared" si="172"/>
        <v>นางสาว</v>
      </c>
      <c r="CW716" s="5" t="str" cm="1">
        <f t="array" ref="CW716">RIGHT(F716,MIN(LEN(SUBSTITUTE(F716,รายชื่อนักเรียนแยกห้อง!$AD$5:$AD$8,""))))</f>
        <v>ธิดารัตน์</v>
      </c>
      <c r="CX716" s="6" t="str">
        <f t="shared" si="173"/>
        <v/>
      </c>
      <c r="CY716" s="6">
        <f t="shared" si="174"/>
        <v>0</v>
      </c>
      <c r="CZ716" s="5" t="str">
        <f t="shared" si="175"/>
        <v>มัธยมศึกษาปีที่ 6/2-</v>
      </c>
      <c r="DA716" s="5" t="str">
        <f t="shared" si="176"/>
        <v>มัธยมศึกษาปีที่ 6/2-0</v>
      </c>
      <c r="DB716" s="6" t="s">
        <v>2938</v>
      </c>
      <c r="DC716" s="6" t="str">
        <f>IF(DB716="วิทย์-คณิต (เตรียมวิศวะ)",MAX($DC$1:DC715)+1,"")</f>
        <v/>
      </c>
      <c r="DD716" s="6" t="str">
        <f>IF(DB716="วิทย์-คณิต (วิทยาศาสตร์สุขภาพ)",MAX($DD$1:DD715)+1,"")</f>
        <v/>
      </c>
      <c r="DE716" s="6" t="str">
        <f>IF(DB716="ศิลป์การจัดการธุรกิจการค้าสมัยใหม่",MAX($DE$1:DE715)+1,"")</f>
        <v/>
      </c>
      <c r="DF716" s="6">
        <f>IF(DB716="ศิลป์ภาษาจีนเพื่อธุรกิจ 4.0",MAX($DF$1:DF715)+1,"")</f>
        <v>22</v>
      </c>
      <c r="DG716" s="6" t="str">
        <f>IF(DB716="ศิลป์ภาษาอังกฤษเพื่อการสื่อสารธุรกิจ",MAX($DG$1:DG715)+1,"")</f>
        <v/>
      </c>
      <c r="DH716" s="6" t="str">
        <f>IF(DB716="นวัตกรรมการจัดการเกษตร",MAX($DH$1:DH715)+1,"")</f>
        <v/>
      </c>
      <c r="DI716" s="5">
        <f t="shared" si="177"/>
        <v>22</v>
      </c>
      <c r="DJ716" s="5" t="str">
        <f t="shared" si="178"/>
        <v>มัธยมศึกษาปีที่ 6/2-12</v>
      </c>
      <c r="DK716" s="5" t="str">
        <f t="shared" si="179"/>
        <v>ศิลป์ภาษาจีนเพื่อธุรกิจ 4.0-22</v>
      </c>
      <c r="DL716" s="5" t="str">
        <f t="shared" si="180"/>
        <v>มัธยมศึกษาปีที่ 6</v>
      </c>
    </row>
    <row r="717" spans="1:116">
      <c r="A717" s="5" t="str">
        <f t="shared" si="166"/>
        <v>มัธยมศึกษาปีที่ 6/2-13</v>
      </c>
      <c r="B717" s="5" t="str">
        <f t="shared" si="167"/>
        <v>ช68604-7</v>
      </c>
      <c r="C717" s="5" t="str">
        <f t="shared" si="168"/>
        <v>ศิลป์ภาษาจีนเพื่อธุรกิจ 4.0-23</v>
      </c>
      <c r="D717" s="8">
        <v>13</v>
      </c>
      <c r="E717" s="9" t="s">
        <v>163</v>
      </c>
      <c r="F717" s="3" t="s">
        <v>164</v>
      </c>
      <c r="G717" s="3" t="s">
        <v>165</v>
      </c>
      <c r="H717" s="11">
        <v>1</v>
      </c>
      <c r="I717" s="11">
        <v>7</v>
      </c>
      <c r="J717" s="11">
        <v>0</v>
      </c>
      <c r="K717" s="11">
        <v>9</v>
      </c>
      <c r="L717" s="11">
        <v>9</v>
      </c>
      <c r="M717" s="11">
        <v>0</v>
      </c>
      <c r="N717" s="11">
        <v>1</v>
      </c>
      <c r="O717" s="11">
        <v>7</v>
      </c>
      <c r="P717" s="11">
        <v>2</v>
      </c>
      <c r="Q717" s="11">
        <v>2</v>
      </c>
      <c r="R717" s="11">
        <v>1</v>
      </c>
      <c r="S717" s="11">
        <v>3</v>
      </c>
      <c r="T717" s="11">
        <v>8</v>
      </c>
      <c r="U717" s="11" t="s">
        <v>426</v>
      </c>
      <c r="W717" s="6" t="str">
        <f>IF(X717="","",IF(X717=รายชื่อชมรม!$B$53,รายชื่อชมรม!$A$53,IF(X717=รายชื่อชมรม!$B$54,รายชื่อชมรม!$A$54,IF(X717=รายชื่อชมรม!$B$55,รายชื่อชมรม!$A$55,IF(X717=รายชื่อชมรม!$B$56,รายชื่อชมรม!$A$56,IF(X717=รายชื่อชมรม!$B$57,รายชื่อชมรม!$A$57,IF(X717=รายชื่อชมรม!$B$58,รายชื่อชมรม!$A$58,IF(X717=รายชื่อชมรม!$B$59,รายชื่อชมรม!$A$59,IF(X717=รายชื่อชมรม!$B$60,รายชื่อชมรม!$A$60,IF(X717=รายชื่อชมรม!$B$61,รายชื่อชมรม!$A$61,IF(X717=รายชื่อชมรม!$B$62,รายชื่อชมรม!$A$62,"-")))))))))))</f>
        <v>ช68604</v>
      </c>
      <c r="X717" s="6" t="s">
        <v>2314</v>
      </c>
      <c r="Y717" s="6" t="str">
        <f>IF(W717=0,"",IF(W717="-","",IF(W717="","",VLOOKUP(W717,รายชื่อชมรม!$A$3:$F$83,3,FALSE))))</f>
        <v>นายชัยวัฒน์  กตัญญตาพงษ์</v>
      </c>
      <c r="Z717" s="6" t="str">
        <f>IF(Y717=$Z$4,MAX(Z$1:$Z716)+1,"")</f>
        <v/>
      </c>
      <c r="AA717" s="6" t="str">
        <f>IF($Y717=AA$4,MAX(AA$1:AA716)+1,"")</f>
        <v/>
      </c>
      <c r="AB717" s="6" t="str">
        <f>IF($Y717=AB$4,MAX(AB$1:AB716)+1,"")</f>
        <v/>
      </c>
      <c r="AC717" s="6" t="str">
        <f>IF($Y717=AC$4,MAX(AC$1:AC716)+1,"")</f>
        <v/>
      </c>
      <c r="AD717" s="6" t="str">
        <f>IF($Y717=AD$4,MAX(AD$1:AD716)+1,"")</f>
        <v/>
      </c>
      <c r="AE717" s="6" t="str">
        <f>IF($Y717=AE$4,MAX(AE$1:AE716)+1,"")</f>
        <v/>
      </c>
      <c r="AF717" s="6" t="str">
        <f>IF($Y717=AF$4,MAX(AF$1:AF716)+1,"")</f>
        <v/>
      </c>
      <c r="AG717" s="6" t="str">
        <f>IF($Y717=AG$4,MAX(AG$1:AG716)+1,"")</f>
        <v/>
      </c>
      <c r="AH717" s="6" t="str">
        <f>IF($Y717=AH$4,MAX(AH$1:AH716)+1,"")</f>
        <v/>
      </c>
      <c r="AI717" s="5">
        <f t="shared" si="169"/>
        <v>0</v>
      </c>
      <c r="AK717" s="6" t="str">
        <f>IF($W717=AK$4,MAX(AK$1:AK716)+1,"")</f>
        <v/>
      </c>
      <c r="AL717" s="6" t="str">
        <f>IF($W717=AL$4,MAX(AL$1:AL716)+1,"")</f>
        <v/>
      </c>
      <c r="AM717" s="6" t="str">
        <f>IF($W717=AM$4,MAX(AM$1:AM716)+1,"")</f>
        <v/>
      </c>
      <c r="AN717" s="6" t="str">
        <f>IF($W717=AN$4,MAX(AN$1:AN716)+1,"")</f>
        <v/>
      </c>
      <c r="AO717" s="6" t="str">
        <f>IF($W717=AO$4,MAX(AO$1:AO716)+1,"")</f>
        <v/>
      </c>
      <c r="AP717" s="6" t="str">
        <f>IF($W717=AP$4,MAX(AP$1:AP716)+1,"")</f>
        <v/>
      </c>
      <c r="AQ717" s="6" t="str">
        <f>IF($W717=AQ$4,MAX(AQ$1:AQ716)+1,"")</f>
        <v/>
      </c>
      <c r="AR717" s="6" t="str">
        <f>IF($W717=AR$4,MAX(AR$1:AR716)+1,"")</f>
        <v/>
      </c>
      <c r="AS717" s="6" t="str">
        <f>IF($W717=AS$4,MAX(AS$1:AS716)+1,"")</f>
        <v/>
      </c>
      <c r="AT717" s="6" t="str">
        <f>IF($W717=AT$4,MAX(AT$1:AT716)+1,"")</f>
        <v/>
      </c>
      <c r="AU717" s="6" t="str">
        <f>IF($W717=AU$4,MAX(AU$1:AU716)+1,"")</f>
        <v/>
      </c>
      <c r="AV717" s="6" t="str">
        <f>IF($W717=AV$4,MAX(AV$1:AV716)+1,"")</f>
        <v/>
      </c>
      <c r="AW717" s="6" t="str">
        <f>IF($W717=AW$4,MAX(AW$1:AW716)+1,"")</f>
        <v/>
      </c>
      <c r="AX717" s="6" t="str">
        <f>IF($W717=AX$4,MAX(AX$1:AX716)+1,"")</f>
        <v/>
      </c>
      <c r="AY717" s="6" t="str">
        <f>IF($W717=AY$4,MAX(AY$1:AY716)+1,"")</f>
        <v/>
      </c>
      <c r="AZ717" s="6" t="str">
        <f>IF($W717=AZ$4,MAX(AZ$1:AZ716)+1,"")</f>
        <v/>
      </c>
      <c r="BA717" s="6" t="str">
        <f>IF($W717=BA$4,MAX(BA$1:BA716)+1,"")</f>
        <v/>
      </c>
      <c r="BB717" s="6" t="str">
        <f>IF($W717=BB$4,MAX(BB$1:BB716)+1,"")</f>
        <v/>
      </c>
      <c r="BC717" s="6" t="str">
        <f>IF($W717=BC$4,MAX(BC$1:BC716)+1,"")</f>
        <v/>
      </c>
      <c r="BD717" s="6" t="str">
        <f>IF($W717=BD$4,MAX(BD$1:BD716)+1,"")</f>
        <v/>
      </c>
      <c r="BE717" s="6" t="str">
        <f>IF($W717=BE$4,MAX(BE$1:BE716)+1,"")</f>
        <v/>
      </c>
      <c r="BF717" s="6" t="str">
        <f>IF($W717=BF$4,MAX(BF$1:BF716)+1,"")</f>
        <v/>
      </c>
      <c r="BG717" s="6" t="str">
        <f>IF($W717=BG$4,MAX(BG$1:BG716)+1,"")</f>
        <v/>
      </c>
      <c r="BH717" s="6" t="str">
        <f>IF($W717=BH$4,MAX(BH$1:BH716)+1,"")</f>
        <v/>
      </c>
      <c r="BI717" s="6" t="str">
        <f>IF($W717=BI$4,MAX(BI$1:BI716)+1,"")</f>
        <v/>
      </c>
      <c r="BJ717" s="6" t="str">
        <f>IF($W717=BJ$4,MAX(BJ$1:BJ716)+1,"")</f>
        <v/>
      </c>
      <c r="BK717" s="6" t="str">
        <f>IF($W717=BK$4,MAX(BK$1:BK716)+1,"")</f>
        <v/>
      </c>
      <c r="BL717" s="6" t="str">
        <f>IF($W717=BL$4,MAX(BL$1:BL716)+1,"")</f>
        <v/>
      </c>
      <c r="BM717" s="6" t="str">
        <f>IF($W717=BM$4,MAX(BM$1:BM716)+1,"")</f>
        <v/>
      </c>
      <c r="BN717" s="6" t="str">
        <f>IF($W717=BN$4,MAX(BN$1:BN716)+1,"")</f>
        <v/>
      </c>
      <c r="BO717" s="6" t="str">
        <f>IF($W717=BO$4,MAX(BO$1:BO716)+1,"")</f>
        <v/>
      </c>
      <c r="BP717" s="6" t="str">
        <f>IF($W717=BP$4,MAX(BP$1:BP716)+1,"")</f>
        <v/>
      </c>
      <c r="BQ717" s="6" t="str">
        <f>IF($W717=BQ$4,MAX(BQ$1:BQ716)+1,"")</f>
        <v/>
      </c>
      <c r="BR717" s="6" t="str">
        <f>IF($W717=BR$4,MAX(BR$1:BR716)+1,"")</f>
        <v/>
      </c>
      <c r="BS717" s="6" t="str">
        <f>IF($W717=BS$4,MAX(BS$1:BS716)+1,"")</f>
        <v/>
      </c>
      <c r="BT717" s="6" t="str">
        <f>IF($W717=BT$4,MAX(BT$1:BT716)+1,"")</f>
        <v/>
      </c>
      <c r="BU717" s="6" t="str">
        <f>IF($W717=BU$4,MAX(BU$1:BU716)+1,"")</f>
        <v/>
      </c>
      <c r="BV717" s="6" t="str">
        <f>IF($W717=BV$4,MAX(BV$1:BV716)+1,"")</f>
        <v/>
      </c>
      <c r="BW717" s="6" t="str">
        <f>IF($W717=BW$4,MAX(BW$1:BW716)+1,"")</f>
        <v/>
      </c>
      <c r="BX717" s="6" t="str">
        <f>IF($W717=BX$4,MAX(BX$1:BX716)+1,"")</f>
        <v/>
      </c>
      <c r="BY717" s="6" t="str">
        <f>IF($W717=BY$4,MAX(BY$1:BY716)+1,"")</f>
        <v/>
      </c>
      <c r="BZ717" s="6" t="str">
        <f>IF($W717=BZ$4,MAX(BZ$1:BZ716)+1,"")</f>
        <v/>
      </c>
      <c r="CA717" s="6" t="str">
        <f>IF($W717=CA$4,MAX(CA$1:CA716)+1,"")</f>
        <v/>
      </c>
      <c r="CB717" s="6" t="str">
        <f>IF($W717=CB$4,MAX(CB$1:CB716)+1,"")</f>
        <v/>
      </c>
      <c r="CC717" s="6" t="str">
        <f>IF($W717=CC$4,MAX(CC$1:CC716)+1,"")</f>
        <v/>
      </c>
      <c r="CD717" s="6" t="str">
        <f>IF($W717=CD$4,MAX(CD$1:CD716)+1,"")</f>
        <v/>
      </c>
      <c r="CE717" s="6" t="str">
        <f>IF($W717=CE$4,MAX(CE$1:CE716)+1,"")</f>
        <v/>
      </c>
      <c r="CF717" s="6" t="str">
        <f>IF($W717=CF$4,MAX(CF$1:CF716)+1,"")</f>
        <v/>
      </c>
      <c r="CG717" s="6" t="str">
        <f>IF($W717=CG$4,MAX(CG$1:CG716)+1,"")</f>
        <v/>
      </c>
      <c r="CH717" s="6" t="str">
        <f>IF($W717=CH$4,MAX(CH$1:CH716)+1,"")</f>
        <v/>
      </c>
      <c r="CI717" s="6" t="str">
        <f>IF($W717=CI$4,MAX(CI$1:CI716)+1,"")</f>
        <v/>
      </c>
      <c r="CJ717" s="6" t="str">
        <f>IF($W717=CJ$4,MAX(CJ$1:CJ716)+1,"")</f>
        <v/>
      </c>
      <c r="CK717" s="6" t="str">
        <f>IF($W717=CK$4,MAX(CK$1:CK716)+1,"")</f>
        <v/>
      </c>
      <c r="CL717" s="6" t="str">
        <f>IF($W717=CL$4,MAX(CL$1:CL716)+1,"")</f>
        <v/>
      </c>
      <c r="CM717" s="6">
        <f>IF($W717=CM$4,MAX(CM$1:CM716)+1,"")</f>
        <v>7</v>
      </c>
      <c r="CN717" s="6" t="str">
        <f>IF($W717=CN$4,MAX(CN$1:CN716)+1,"")</f>
        <v/>
      </c>
      <c r="CO717" s="6" t="str">
        <f>IF($W717=CO$4,MAX(CO$1:CO716)+1,"")</f>
        <v/>
      </c>
      <c r="CP717" s="6" t="str">
        <f>IF($W717=CP$4,MAX(CP$1:CP716)+1,"")</f>
        <v/>
      </c>
      <c r="CQ717" s="6" t="str">
        <f>IF($W717=CQ$4,MAX(CQ$1:CQ716)+1,"")</f>
        <v/>
      </c>
      <c r="CR717" s="6" t="str">
        <f>IF($W717=CR$4,MAX(CR$1:CR716)+1,"")</f>
        <v/>
      </c>
      <c r="CS717" s="6" t="str">
        <f>IF($W717=CS$4,MAX(CS$1:CS716)+1,"")</f>
        <v/>
      </c>
      <c r="CT717" s="5">
        <f t="shared" si="170"/>
        <v>7</v>
      </c>
      <c r="CU717" s="6" t="str">
        <f t="shared" si="171"/>
        <v>1709901722138</v>
      </c>
      <c r="CV717" s="5" t="str">
        <f t="shared" si="172"/>
        <v>นางสาว</v>
      </c>
      <c r="CW717" s="5" t="str" cm="1">
        <f t="array" ref="CW717">RIGHT(F717,MIN(LEN(SUBSTITUTE(F717,รายชื่อนักเรียนแยกห้อง!$AD$5:$AD$8,""))))</f>
        <v>ชนกานต์</v>
      </c>
      <c r="CX717" s="6" t="str">
        <f t="shared" si="173"/>
        <v/>
      </c>
      <c r="CY717" s="6">
        <f t="shared" si="174"/>
        <v>0</v>
      </c>
      <c r="CZ717" s="5" t="str">
        <f t="shared" si="175"/>
        <v>มัธยมศึกษาปีที่ 6/2-</v>
      </c>
      <c r="DA717" s="5" t="str">
        <f t="shared" si="176"/>
        <v>มัธยมศึกษาปีที่ 6/2-0</v>
      </c>
      <c r="DB717" s="6" t="s">
        <v>2938</v>
      </c>
      <c r="DC717" s="6" t="str">
        <f>IF(DB717="วิทย์-คณิต (เตรียมวิศวะ)",MAX($DC$1:DC716)+1,"")</f>
        <v/>
      </c>
      <c r="DD717" s="6" t="str">
        <f>IF(DB717="วิทย์-คณิต (วิทยาศาสตร์สุขภาพ)",MAX($DD$1:DD716)+1,"")</f>
        <v/>
      </c>
      <c r="DE717" s="6" t="str">
        <f>IF(DB717="ศิลป์การจัดการธุรกิจการค้าสมัยใหม่",MAX($DE$1:DE716)+1,"")</f>
        <v/>
      </c>
      <c r="DF717" s="6">
        <f>IF(DB717="ศิลป์ภาษาจีนเพื่อธุรกิจ 4.0",MAX($DF$1:DF716)+1,"")</f>
        <v>23</v>
      </c>
      <c r="DG717" s="6" t="str">
        <f>IF(DB717="ศิลป์ภาษาอังกฤษเพื่อการสื่อสารธุรกิจ",MAX($DG$1:DG716)+1,"")</f>
        <v/>
      </c>
      <c r="DH717" s="6" t="str">
        <f>IF(DB717="นวัตกรรมการจัดการเกษตร",MAX($DH$1:DH716)+1,"")</f>
        <v/>
      </c>
      <c r="DI717" s="5">
        <f t="shared" si="177"/>
        <v>23</v>
      </c>
      <c r="DJ717" s="5" t="str">
        <f t="shared" si="178"/>
        <v>มัธยมศึกษาปีที่ 6/2-13</v>
      </c>
      <c r="DK717" s="5" t="str">
        <f t="shared" si="179"/>
        <v>ศิลป์ภาษาจีนเพื่อธุรกิจ 4.0-23</v>
      </c>
      <c r="DL717" s="5" t="str">
        <f t="shared" si="180"/>
        <v>มัธยมศึกษาปีที่ 6</v>
      </c>
    </row>
    <row r="718" spans="1:116">
      <c r="A718" s="5" t="str">
        <f t="shared" si="166"/>
        <v>มัธยมศึกษาปีที่ 6/2-14</v>
      </c>
      <c r="B718" s="5" t="str">
        <f t="shared" si="167"/>
        <v>ช68604-8</v>
      </c>
      <c r="C718" s="5" t="str">
        <f t="shared" si="168"/>
        <v>ศิลป์ภาษาจีนเพื่อธุรกิจ 4.0-24</v>
      </c>
      <c r="D718" s="8">
        <v>14</v>
      </c>
      <c r="E718" s="9" t="s">
        <v>166</v>
      </c>
      <c r="F718" s="3" t="s">
        <v>167</v>
      </c>
      <c r="G718" s="3" t="s">
        <v>168</v>
      </c>
      <c r="H718" s="11">
        <v>1</v>
      </c>
      <c r="I718" s="11">
        <v>7</v>
      </c>
      <c r="J718" s="11">
        <v>0</v>
      </c>
      <c r="K718" s="11">
        <v>9</v>
      </c>
      <c r="L718" s="11">
        <v>9</v>
      </c>
      <c r="M718" s="11">
        <v>0</v>
      </c>
      <c r="N718" s="11">
        <v>1</v>
      </c>
      <c r="O718" s="11">
        <v>6</v>
      </c>
      <c r="P718" s="11">
        <v>7</v>
      </c>
      <c r="Q718" s="11">
        <v>3</v>
      </c>
      <c r="R718" s="11">
        <v>6</v>
      </c>
      <c r="S718" s="11">
        <v>9</v>
      </c>
      <c r="T718" s="11">
        <v>2</v>
      </c>
      <c r="U718" s="11" t="s">
        <v>426</v>
      </c>
      <c r="W718" s="6" t="str">
        <f>IF(X718="","",IF(X718=รายชื่อชมรม!$B$53,รายชื่อชมรม!$A$53,IF(X718=รายชื่อชมรม!$B$54,รายชื่อชมรม!$A$54,IF(X718=รายชื่อชมรม!$B$55,รายชื่อชมรม!$A$55,IF(X718=รายชื่อชมรม!$B$56,รายชื่อชมรม!$A$56,IF(X718=รายชื่อชมรม!$B$57,รายชื่อชมรม!$A$57,IF(X718=รายชื่อชมรม!$B$58,รายชื่อชมรม!$A$58,IF(X718=รายชื่อชมรม!$B$59,รายชื่อชมรม!$A$59,IF(X718=รายชื่อชมรม!$B$60,รายชื่อชมรม!$A$60,IF(X718=รายชื่อชมรม!$B$61,รายชื่อชมรม!$A$61,IF(X718=รายชื่อชมรม!$B$62,รายชื่อชมรม!$A$62,"-")))))))))))</f>
        <v>ช68604</v>
      </c>
      <c r="X718" s="6" t="s">
        <v>2314</v>
      </c>
      <c r="Y718" s="6" t="str">
        <f>IF(W718=0,"",IF(W718="-","",IF(W718="","",VLOOKUP(W718,รายชื่อชมรม!$A$3:$F$83,3,FALSE))))</f>
        <v>นายชัยวัฒน์  กตัญญตาพงษ์</v>
      </c>
      <c r="Z718" s="6" t="str">
        <f>IF(Y718=$Z$4,MAX(Z$1:$Z717)+1,"")</f>
        <v/>
      </c>
      <c r="AA718" s="6" t="str">
        <f>IF($Y718=AA$4,MAX(AA$1:AA717)+1,"")</f>
        <v/>
      </c>
      <c r="AB718" s="6" t="str">
        <f>IF($Y718=AB$4,MAX(AB$1:AB717)+1,"")</f>
        <v/>
      </c>
      <c r="AC718" s="6" t="str">
        <f>IF($Y718=AC$4,MAX(AC$1:AC717)+1,"")</f>
        <v/>
      </c>
      <c r="AD718" s="6" t="str">
        <f>IF($Y718=AD$4,MAX(AD$1:AD717)+1,"")</f>
        <v/>
      </c>
      <c r="AE718" s="6" t="str">
        <f>IF($Y718=AE$4,MAX(AE$1:AE717)+1,"")</f>
        <v/>
      </c>
      <c r="AF718" s="6" t="str">
        <f>IF($Y718=AF$4,MAX(AF$1:AF717)+1,"")</f>
        <v/>
      </c>
      <c r="AG718" s="6" t="str">
        <f>IF($Y718=AG$4,MAX(AG$1:AG717)+1,"")</f>
        <v/>
      </c>
      <c r="AH718" s="6" t="str">
        <f>IF($Y718=AH$4,MAX(AH$1:AH717)+1,"")</f>
        <v/>
      </c>
      <c r="AI718" s="5">
        <f t="shared" si="169"/>
        <v>0</v>
      </c>
      <c r="AK718" s="6" t="str">
        <f>IF($W718=AK$4,MAX(AK$1:AK717)+1,"")</f>
        <v/>
      </c>
      <c r="AL718" s="6" t="str">
        <f>IF($W718=AL$4,MAX(AL$1:AL717)+1,"")</f>
        <v/>
      </c>
      <c r="AM718" s="6" t="str">
        <f>IF($W718=AM$4,MAX(AM$1:AM717)+1,"")</f>
        <v/>
      </c>
      <c r="AN718" s="6" t="str">
        <f>IF($W718=AN$4,MAX(AN$1:AN717)+1,"")</f>
        <v/>
      </c>
      <c r="AO718" s="6" t="str">
        <f>IF($W718=AO$4,MAX(AO$1:AO717)+1,"")</f>
        <v/>
      </c>
      <c r="AP718" s="6" t="str">
        <f>IF($W718=AP$4,MAX(AP$1:AP717)+1,"")</f>
        <v/>
      </c>
      <c r="AQ718" s="6" t="str">
        <f>IF($W718=AQ$4,MAX(AQ$1:AQ717)+1,"")</f>
        <v/>
      </c>
      <c r="AR718" s="6" t="str">
        <f>IF($W718=AR$4,MAX(AR$1:AR717)+1,"")</f>
        <v/>
      </c>
      <c r="AS718" s="6" t="str">
        <f>IF($W718=AS$4,MAX(AS$1:AS717)+1,"")</f>
        <v/>
      </c>
      <c r="AT718" s="6" t="str">
        <f>IF($W718=AT$4,MAX(AT$1:AT717)+1,"")</f>
        <v/>
      </c>
      <c r="AU718" s="6" t="str">
        <f>IF($W718=AU$4,MAX(AU$1:AU717)+1,"")</f>
        <v/>
      </c>
      <c r="AV718" s="6" t="str">
        <f>IF($W718=AV$4,MAX(AV$1:AV717)+1,"")</f>
        <v/>
      </c>
      <c r="AW718" s="6" t="str">
        <f>IF($W718=AW$4,MAX(AW$1:AW717)+1,"")</f>
        <v/>
      </c>
      <c r="AX718" s="6" t="str">
        <f>IF($W718=AX$4,MAX(AX$1:AX717)+1,"")</f>
        <v/>
      </c>
      <c r="AY718" s="6" t="str">
        <f>IF($W718=AY$4,MAX(AY$1:AY717)+1,"")</f>
        <v/>
      </c>
      <c r="AZ718" s="6" t="str">
        <f>IF($W718=AZ$4,MAX(AZ$1:AZ717)+1,"")</f>
        <v/>
      </c>
      <c r="BA718" s="6" t="str">
        <f>IF($W718=BA$4,MAX(BA$1:BA717)+1,"")</f>
        <v/>
      </c>
      <c r="BB718" s="6" t="str">
        <f>IF($W718=BB$4,MAX(BB$1:BB717)+1,"")</f>
        <v/>
      </c>
      <c r="BC718" s="6" t="str">
        <f>IF($W718=BC$4,MAX(BC$1:BC717)+1,"")</f>
        <v/>
      </c>
      <c r="BD718" s="6" t="str">
        <f>IF($W718=BD$4,MAX(BD$1:BD717)+1,"")</f>
        <v/>
      </c>
      <c r="BE718" s="6" t="str">
        <f>IF($W718=BE$4,MAX(BE$1:BE717)+1,"")</f>
        <v/>
      </c>
      <c r="BF718" s="6" t="str">
        <f>IF($W718=BF$4,MAX(BF$1:BF717)+1,"")</f>
        <v/>
      </c>
      <c r="BG718" s="6" t="str">
        <f>IF($W718=BG$4,MAX(BG$1:BG717)+1,"")</f>
        <v/>
      </c>
      <c r="BH718" s="6" t="str">
        <f>IF($W718=BH$4,MAX(BH$1:BH717)+1,"")</f>
        <v/>
      </c>
      <c r="BI718" s="6" t="str">
        <f>IF($W718=BI$4,MAX(BI$1:BI717)+1,"")</f>
        <v/>
      </c>
      <c r="BJ718" s="6" t="str">
        <f>IF($W718=BJ$4,MAX(BJ$1:BJ717)+1,"")</f>
        <v/>
      </c>
      <c r="BK718" s="6" t="str">
        <f>IF($W718=BK$4,MAX(BK$1:BK717)+1,"")</f>
        <v/>
      </c>
      <c r="BL718" s="6" t="str">
        <f>IF($W718=BL$4,MAX(BL$1:BL717)+1,"")</f>
        <v/>
      </c>
      <c r="BM718" s="6" t="str">
        <f>IF($W718=BM$4,MAX(BM$1:BM717)+1,"")</f>
        <v/>
      </c>
      <c r="BN718" s="6" t="str">
        <f>IF($W718=BN$4,MAX(BN$1:BN717)+1,"")</f>
        <v/>
      </c>
      <c r="BO718" s="6" t="str">
        <f>IF($W718=BO$4,MAX(BO$1:BO717)+1,"")</f>
        <v/>
      </c>
      <c r="BP718" s="6" t="str">
        <f>IF($W718=BP$4,MAX(BP$1:BP717)+1,"")</f>
        <v/>
      </c>
      <c r="BQ718" s="6" t="str">
        <f>IF($W718=BQ$4,MAX(BQ$1:BQ717)+1,"")</f>
        <v/>
      </c>
      <c r="BR718" s="6" t="str">
        <f>IF($W718=BR$4,MAX(BR$1:BR717)+1,"")</f>
        <v/>
      </c>
      <c r="BS718" s="6" t="str">
        <f>IF($W718=BS$4,MAX(BS$1:BS717)+1,"")</f>
        <v/>
      </c>
      <c r="BT718" s="6" t="str">
        <f>IF($W718=BT$4,MAX(BT$1:BT717)+1,"")</f>
        <v/>
      </c>
      <c r="BU718" s="6" t="str">
        <f>IF($W718=BU$4,MAX(BU$1:BU717)+1,"")</f>
        <v/>
      </c>
      <c r="BV718" s="6" t="str">
        <f>IF($W718=BV$4,MAX(BV$1:BV717)+1,"")</f>
        <v/>
      </c>
      <c r="BW718" s="6" t="str">
        <f>IF($W718=BW$4,MAX(BW$1:BW717)+1,"")</f>
        <v/>
      </c>
      <c r="BX718" s="6" t="str">
        <f>IF($W718=BX$4,MAX(BX$1:BX717)+1,"")</f>
        <v/>
      </c>
      <c r="BY718" s="6" t="str">
        <f>IF($W718=BY$4,MAX(BY$1:BY717)+1,"")</f>
        <v/>
      </c>
      <c r="BZ718" s="6" t="str">
        <f>IF($W718=BZ$4,MAX(BZ$1:BZ717)+1,"")</f>
        <v/>
      </c>
      <c r="CA718" s="6" t="str">
        <f>IF($W718=CA$4,MAX(CA$1:CA717)+1,"")</f>
        <v/>
      </c>
      <c r="CB718" s="6" t="str">
        <f>IF($W718=CB$4,MAX(CB$1:CB717)+1,"")</f>
        <v/>
      </c>
      <c r="CC718" s="6" t="str">
        <f>IF($W718=CC$4,MAX(CC$1:CC717)+1,"")</f>
        <v/>
      </c>
      <c r="CD718" s="6" t="str">
        <f>IF($W718=CD$4,MAX(CD$1:CD717)+1,"")</f>
        <v/>
      </c>
      <c r="CE718" s="6" t="str">
        <f>IF($W718=CE$4,MAX(CE$1:CE717)+1,"")</f>
        <v/>
      </c>
      <c r="CF718" s="6" t="str">
        <f>IF($W718=CF$4,MAX(CF$1:CF717)+1,"")</f>
        <v/>
      </c>
      <c r="CG718" s="6" t="str">
        <f>IF($W718=CG$4,MAX(CG$1:CG717)+1,"")</f>
        <v/>
      </c>
      <c r="CH718" s="6" t="str">
        <f>IF($W718=CH$4,MAX(CH$1:CH717)+1,"")</f>
        <v/>
      </c>
      <c r="CI718" s="6" t="str">
        <f>IF($W718=CI$4,MAX(CI$1:CI717)+1,"")</f>
        <v/>
      </c>
      <c r="CJ718" s="6" t="str">
        <f>IF($W718=CJ$4,MAX(CJ$1:CJ717)+1,"")</f>
        <v/>
      </c>
      <c r="CK718" s="6" t="str">
        <f>IF($W718=CK$4,MAX(CK$1:CK717)+1,"")</f>
        <v/>
      </c>
      <c r="CL718" s="6" t="str">
        <f>IF($W718=CL$4,MAX(CL$1:CL717)+1,"")</f>
        <v/>
      </c>
      <c r="CM718" s="6">
        <f>IF($W718=CM$4,MAX(CM$1:CM717)+1,"")</f>
        <v>8</v>
      </c>
      <c r="CN718" s="6" t="str">
        <f>IF($W718=CN$4,MAX(CN$1:CN717)+1,"")</f>
        <v/>
      </c>
      <c r="CO718" s="6" t="str">
        <f>IF($W718=CO$4,MAX(CO$1:CO717)+1,"")</f>
        <v/>
      </c>
      <c r="CP718" s="6" t="str">
        <f>IF($W718=CP$4,MAX(CP$1:CP717)+1,"")</f>
        <v/>
      </c>
      <c r="CQ718" s="6" t="str">
        <f>IF($W718=CQ$4,MAX(CQ$1:CQ717)+1,"")</f>
        <v/>
      </c>
      <c r="CR718" s="6" t="str">
        <f>IF($W718=CR$4,MAX(CR$1:CR717)+1,"")</f>
        <v/>
      </c>
      <c r="CS718" s="6" t="str">
        <f>IF($W718=CS$4,MAX(CS$1:CS717)+1,"")</f>
        <v/>
      </c>
      <c r="CT718" s="5">
        <f t="shared" si="170"/>
        <v>8</v>
      </c>
      <c r="CU718" s="6" t="str">
        <f t="shared" si="171"/>
        <v>1709901673692</v>
      </c>
      <c r="CV718" s="5" t="str">
        <f t="shared" si="172"/>
        <v>นางสาว</v>
      </c>
      <c r="CW718" s="5" t="str" cm="1">
        <f t="array" ref="CW718">RIGHT(F718,MIN(LEN(SUBSTITUTE(F718,รายชื่อนักเรียนแยกห้อง!$AD$5:$AD$8,""))))</f>
        <v>เขมิกา</v>
      </c>
      <c r="CX718" s="6" t="str">
        <f t="shared" si="173"/>
        <v/>
      </c>
      <c r="CY718" s="6">
        <f t="shared" si="174"/>
        <v>0</v>
      </c>
      <c r="CZ718" s="5" t="str">
        <f t="shared" si="175"/>
        <v>มัธยมศึกษาปีที่ 6/2-</v>
      </c>
      <c r="DA718" s="5" t="str">
        <f t="shared" si="176"/>
        <v>มัธยมศึกษาปีที่ 6/2-0</v>
      </c>
      <c r="DB718" s="6" t="s">
        <v>2938</v>
      </c>
      <c r="DC718" s="6" t="str">
        <f>IF(DB718="วิทย์-คณิต (เตรียมวิศวะ)",MAX($DC$1:DC717)+1,"")</f>
        <v/>
      </c>
      <c r="DD718" s="6" t="str">
        <f>IF(DB718="วิทย์-คณิต (วิทยาศาสตร์สุขภาพ)",MAX($DD$1:DD717)+1,"")</f>
        <v/>
      </c>
      <c r="DE718" s="6" t="str">
        <f>IF(DB718="ศิลป์การจัดการธุรกิจการค้าสมัยใหม่",MAX($DE$1:DE717)+1,"")</f>
        <v/>
      </c>
      <c r="DF718" s="6">
        <f>IF(DB718="ศิลป์ภาษาจีนเพื่อธุรกิจ 4.0",MAX($DF$1:DF717)+1,"")</f>
        <v>24</v>
      </c>
      <c r="DG718" s="6" t="str">
        <f>IF(DB718="ศิลป์ภาษาอังกฤษเพื่อการสื่อสารธุรกิจ",MAX($DG$1:DG717)+1,"")</f>
        <v/>
      </c>
      <c r="DH718" s="6" t="str">
        <f>IF(DB718="นวัตกรรมการจัดการเกษตร",MAX($DH$1:DH717)+1,"")</f>
        <v/>
      </c>
      <c r="DI718" s="5">
        <f t="shared" si="177"/>
        <v>24</v>
      </c>
      <c r="DJ718" s="5" t="str">
        <f t="shared" si="178"/>
        <v>มัธยมศึกษาปีที่ 6/2-14</v>
      </c>
      <c r="DK718" s="5" t="str">
        <f t="shared" si="179"/>
        <v>ศิลป์ภาษาจีนเพื่อธุรกิจ 4.0-24</v>
      </c>
      <c r="DL718" s="5" t="str">
        <f t="shared" si="180"/>
        <v>มัธยมศึกษาปีที่ 6</v>
      </c>
    </row>
    <row r="719" spans="1:116">
      <c r="A719" s="5" t="str">
        <f t="shared" si="166"/>
        <v>มัธยมศึกษาปีที่ 6/2-15</v>
      </c>
      <c r="B719" s="5" t="str">
        <f t="shared" si="167"/>
        <v>ช68604-9</v>
      </c>
      <c r="C719" s="5" t="str">
        <f t="shared" si="168"/>
        <v>ศิลป์ภาษาจีนเพื่อธุรกิจ 4.0-25</v>
      </c>
      <c r="D719" s="8">
        <v>15</v>
      </c>
      <c r="E719" s="9" t="s">
        <v>169</v>
      </c>
      <c r="F719" s="3" t="s">
        <v>170</v>
      </c>
      <c r="G719" s="3" t="s">
        <v>171</v>
      </c>
      <c r="H719" s="11">
        <v>1</v>
      </c>
      <c r="I719" s="11">
        <v>7</v>
      </c>
      <c r="J719" s="11">
        <v>0</v>
      </c>
      <c r="K719" s="11">
        <v>9</v>
      </c>
      <c r="L719" s="11">
        <v>9</v>
      </c>
      <c r="M719" s="11">
        <v>0</v>
      </c>
      <c r="N719" s="11">
        <v>1</v>
      </c>
      <c r="O719" s="11">
        <v>7</v>
      </c>
      <c r="P719" s="11">
        <v>1</v>
      </c>
      <c r="Q719" s="11">
        <v>2</v>
      </c>
      <c r="R719" s="11">
        <v>6</v>
      </c>
      <c r="S719" s="11">
        <v>3</v>
      </c>
      <c r="T719" s="11">
        <v>9</v>
      </c>
      <c r="U719" s="11" t="s">
        <v>426</v>
      </c>
      <c r="W719" s="6" t="str">
        <f>IF(X719="","",IF(X719=รายชื่อชมรม!$B$53,รายชื่อชมรม!$A$53,IF(X719=รายชื่อชมรม!$B$54,รายชื่อชมรม!$A$54,IF(X719=รายชื่อชมรม!$B$55,รายชื่อชมรม!$A$55,IF(X719=รายชื่อชมรม!$B$56,รายชื่อชมรม!$A$56,IF(X719=รายชื่อชมรม!$B$57,รายชื่อชมรม!$A$57,IF(X719=รายชื่อชมรม!$B$58,รายชื่อชมรม!$A$58,IF(X719=รายชื่อชมรม!$B$59,รายชื่อชมรม!$A$59,IF(X719=รายชื่อชมรม!$B$60,รายชื่อชมรม!$A$60,IF(X719=รายชื่อชมรม!$B$61,รายชื่อชมรม!$A$61,IF(X719=รายชื่อชมรม!$B$62,รายชื่อชมรม!$A$62,"-")))))))))))</f>
        <v>ช68604</v>
      </c>
      <c r="X719" s="6" t="s">
        <v>2314</v>
      </c>
      <c r="Y719" s="6" t="str">
        <f>IF(W719=0,"",IF(W719="-","",IF(W719="","",VLOOKUP(W719,รายชื่อชมรม!$A$3:$F$83,3,FALSE))))</f>
        <v>นายชัยวัฒน์  กตัญญตาพงษ์</v>
      </c>
      <c r="Z719" s="6" t="str">
        <f>IF(Y719=$Z$4,MAX(Z$1:$Z718)+1,"")</f>
        <v/>
      </c>
      <c r="AA719" s="6" t="str">
        <f>IF($Y719=AA$4,MAX(AA$1:AA718)+1,"")</f>
        <v/>
      </c>
      <c r="AB719" s="6" t="str">
        <f>IF($Y719=AB$4,MAX(AB$1:AB718)+1,"")</f>
        <v/>
      </c>
      <c r="AC719" s="6" t="str">
        <f>IF($Y719=AC$4,MAX(AC$1:AC718)+1,"")</f>
        <v/>
      </c>
      <c r="AD719" s="6" t="str">
        <f>IF($Y719=AD$4,MAX(AD$1:AD718)+1,"")</f>
        <v/>
      </c>
      <c r="AE719" s="6" t="str">
        <f>IF($Y719=AE$4,MAX(AE$1:AE718)+1,"")</f>
        <v/>
      </c>
      <c r="AF719" s="6" t="str">
        <f>IF($Y719=AF$4,MAX(AF$1:AF718)+1,"")</f>
        <v/>
      </c>
      <c r="AG719" s="6" t="str">
        <f>IF($Y719=AG$4,MAX(AG$1:AG718)+1,"")</f>
        <v/>
      </c>
      <c r="AH719" s="6" t="str">
        <f>IF($Y719=AH$4,MAX(AH$1:AH718)+1,"")</f>
        <v/>
      </c>
      <c r="AI719" s="5">
        <f t="shared" si="169"/>
        <v>0</v>
      </c>
      <c r="AK719" s="6" t="str">
        <f>IF($W719=AK$4,MAX(AK$1:AK718)+1,"")</f>
        <v/>
      </c>
      <c r="AL719" s="6" t="str">
        <f>IF($W719=AL$4,MAX(AL$1:AL718)+1,"")</f>
        <v/>
      </c>
      <c r="AM719" s="6" t="str">
        <f>IF($W719=AM$4,MAX(AM$1:AM718)+1,"")</f>
        <v/>
      </c>
      <c r="AN719" s="6" t="str">
        <f>IF($W719=AN$4,MAX(AN$1:AN718)+1,"")</f>
        <v/>
      </c>
      <c r="AO719" s="6" t="str">
        <f>IF($W719=AO$4,MAX(AO$1:AO718)+1,"")</f>
        <v/>
      </c>
      <c r="AP719" s="6" t="str">
        <f>IF($W719=AP$4,MAX(AP$1:AP718)+1,"")</f>
        <v/>
      </c>
      <c r="AQ719" s="6" t="str">
        <f>IF($W719=AQ$4,MAX(AQ$1:AQ718)+1,"")</f>
        <v/>
      </c>
      <c r="AR719" s="6" t="str">
        <f>IF($W719=AR$4,MAX(AR$1:AR718)+1,"")</f>
        <v/>
      </c>
      <c r="AS719" s="6" t="str">
        <f>IF($W719=AS$4,MAX(AS$1:AS718)+1,"")</f>
        <v/>
      </c>
      <c r="AT719" s="6" t="str">
        <f>IF($W719=AT$4,MAX(AT$1:AT718)+1,"")</f>
        <v/>
      </c>
      <c r="AU719" s="6" t="str">
        <f>IF($W719=AU$4,MAX(AU$1:AU718)+1,"")</f>
        <v/>
      </c>
      <c r="AV719" s="6" t="str">
        <f>IF($W719=AV$4,MAX(AV$1:AV718)+1,"")</f>
        <v/>
      </c>
      <c r="AW719" s="6" t="str">
        <f>IF($W719=AW$4,MAX(AW$1:AW718)+1,"")</f>
        <v/>
      </c>
      <c r="AX719" s="6" t="str">
        <f>IF($W719=AX$4,MAX(AX$1:AX718)+1,"")</f>
        <v/>
      </c>
      <c r="AY719" s="6" t="str">
        <f>IF($W719=AY$4,MAX(AY$1:AY718)+1,"")</f>
        <v/>
      </c>
      <c r="AZ719" s="6" t="str">
        <f>IF($W719=AZ$4,MAX(AZ$1:AZ718)+1,"")</f>
        <v/>
      </c>
      <c r="BA719" s="6" t="str">
        <f>IF($W719=BA$4,MAX(BA$1:BA718)+1,"")</f>
        <v/>
      </c>
      <c r="BB719" s="6" t="str">
        <f>IF($W719=BB$4,MAX(BB$1:BB718)+1,"")</f>
        <v/>
      </c>
      <c r="BC719" s="6" t="str">
        <f>IF($W719=BC$4,MAX(BC$1:BC718)+1,"")</f>
        <v/>
      </c>
      <c r="BD719" s="6" t="str">
        <f>IF($W719=BD$4,MAX(BD$1:BD718)+1,"")</f>
        <v/>
      </c>
      <c r="BE719" s="6" t="str">
        <f>IF($W719=BE$4,MAX(BE$1:BE718)+1,"")</f>
        <v/>
      </c>
      <c r="BF719" s="6" t="str">
        <f>IF($W719=BF$4,MAX(BF$1:BF718)+1,"")</f>
        <v/>
      </c>
      <c r="BG719" s="6" t="str">
        <f>IF($W719=BG$4,MAX(BG$1:BG718)+1,"")</f>
        <v/>
      </c>
      <c r="BH719" s="6" t="str">
        <f>IF($W719=BH$4,MAX(BH$1:BH718)+1,"")</f>
        <v/>
      </c>
      <c r="BI719" s="6" t="str">
        <f>IF($W719=BI$4,MAX(BI$1:BI718)+1,"")</f>
        <v/>
      </c>
      <c r="BJ719" s="6" t="str">
        <f>IF($W719=BJ$4,MAX(BJ$1:BJ718)+1,"")</f>
        <v/>
      </c>
      <c r="BK719" s="6" t="str">
        <f>IF($W719=BK$4,MAX(BK$1:BK718)+1,"")</f>
        <v/>
      </c>
      <c r="BL719" s="6" t="str">
        <f>IF($W719=BL$4,MAX(BL$1:BL718)+1,"")</f>
        <v/>
      </c>
      <c r="BM719" s="6" t="str">
        <f>IF($W719=BM$4,MAX(BM$1:BM718)+1,"")</f>
        <v/>
      </c>
      <c r="BN719" s="6" t="str">
        <f>IF($W719=BN$4,MAX(BN$1:BN718)+1,"")</f>
        <v/>
      </c>
      <c r="BO719" s="6" t="str">
        <f>IF($W719=BO$4,MAX(BO$1:BO718)+1,"")</f>
        <v/>
      </c>
      <c r="BP719" s="6" t="str">
        <f>IF($W719=BP$4,MAX(BP$1:BP718)+1,"")</f>
        <v/>
      </c>
      <c r="BQ719" s="6" t="str">
        <f>IF($W719=BQ$4,MAX(BQ$1:BQ718)+1,"")</f>
        <v/>
      </c>
      <c r="BR719" s="6" t="str">
        <f>IF($W719=BR$4,MAX(BR$1:BR718)+1,"")</f>
        <v/>
      </c>
      <c r="BS719" s="6" t="str">
        <f>IF($W719=BS$4,MAX(BS$1:BS718)+1,"")</f>
        <v/>
      </c>
      <c r="BT719" s="6" t="str">
        <f>IF($W719=BT$4,MAX(BT$1:BT718)+1,"")</f>
        <v/>
      </c>
      <c r="BU719" s="6" t="str">
        <f>IF($W719=BU$4,MAX(BU$1:BU718)+1,"")</f>
        <v/>
      </c>
      <c r="BV719" s="6" t="str">
        <f>IF($W719=BV$4,MAX(BV$1:BV718)+1,"")</f>
        <v/>
      </c>
      <c r="BW719" s="6" t="str">
        <f>IF($W719=BW$4,MAX(BW$1:BW718)+1,"")</f>
        <v/>
      </c>
      <c r="BX719" s="6" t="str">
        <f>IF($W719=BX$4,MAX(BX$1:BX718)+1,"")</f>
        <v/>
      </c>
      <c r="BY719" s="6" t="str">
        <f>IF($W719=BY$4,MAX(BY$1:BY718)+1,"")</f>
        <v/>
      </c>
      <c r="BZ719" s="6" t="str">
        <f>IF($W719=BZ$4,MAX(BZ$1:BZ718)+1,"")</f>
        <v/>
      </c>
      <c r="CA719" s="6" t="str">
        <f>IF($W719=CA$4,MAX(CA$1:CA718)+1,"")</f>
        <v/>
      </c>
      <c r="CB719" s="6" t="str">
        <f>IF($W719=CB$4,MAX(CB$1:CB718)+1,"")</f>
        <v/>
      </c>
      <c r="CC719" s="6" t="str">
        <f>IF($W719=CC$4,MAX(CC$1:CC718)+1,"")</f>
        <v/>
      </c>
      <c r="CD719" s="6" t="str">
        <f>IF($W719=CD$4,MAX(CD$1:CD718)+1,"")</f>
        <v/>
      </c>
      <c r="CE719" s="6" t="str">
        <f>IF($W719=CE$4,MAX(CE$1:CE718)+1,"")</f>
        <v/>
      </c>
      <c r="CF719" s="6" t="str">
        <f>IF($W719=CF$4,MAX(CF$1:CF718)+1,"")</f>
        <v/>
      </c>
      <c r="CG719" s="6" t="str">
        <f>IF($W719=CG$4,MAX(CG$1:CG718)+1,"")</f>
        <v/>
      </c>
      <c r="CH719" s="6" t="str">
        <f>IF($W719=CH$4,MAX(CH$1:CH718)+1,"")</f>
        <v/>
      </c>
      <c r="CI719" s="6" t="str">
        <f>IF($W719=CI$4,MAX(CI$1:CI718)+1,"")</f>
        <v/>
      </c>
      <c r="CJ719" s="6" t="str">
        <f>IF($W719=CJ$4,MAX(CJ$1:CJ718)+1,"")</f>
        <v/>
      </c>
      <c r="CK719" s="6" t="str">
        <f>IF($W719=CK$4,MAX(CK$1:CK718)+1,"")</f>
        <v/>
      </c>
      <c r="CL719" s="6" t="str">
        <f>IF($W719=CL$4,MAX(CL$1:CL718)+1,"")</f>
        <v/>
      </c>
      <c r="CM719" s="6">
        <f>IF($W719=CM$4,MAX(CM$1:CM718)+1,"")</f>
        <v>9</v>
      </c>
      <c r="CN719" s="6" t="str">
        <f>IF($W719=CN$4,MAX(CN$1:CN718)+1,"")</f>
        <v/>
      </c>
      <c r="CO719" s="6" t="str">
        <f>IF($W719=CO$4,MAX(CO$1:CO718)+1,"")</f>
        <v/>
      </c>
      <c r="CP719" s="6" t="str">
        <f>IF($W719=CP$4,MAX(CP$1:CP718)+1,"")</f>
        <v/>
      </c>
      <c r="CQ719" s="6" t="str">
        <f>IF($W719=CQ$4,MAX(CQ$1:CQ718)+1,"")</f>
        <v/>
      </c>
      <c r="CR719" s="6" t="str">
        <f>IF($W719=CR$4,MAX(CR$1:CR718)+1,"")</f>
        <v/>
      </c>
      <c r="CS719" s="6" t="str">
        <f>IF($W719=CS$4,MAX(CS$1:CS718)+1,"")</f>
        <v/>
      </c>
      <c r="CT719" s="5">
        <f t="shared" si="170"/>
        <v>9</v>
      </c>
      <c r="CU719" s="6" t="str">
        <f t="shared" si="171"/>
        <v>1709901712639</v>
      </c>
      <c r="CV719" s="5" t="str">
        <f t="shared" si="172"/>
        <v>นางสาว</v>
      </c>
      <c r="CW719" s="5" t="str" cm="1">
        <f t="array" ref="CW719">RIGHT(F719,MIN(LEN(SUBSTITUTE(F719,รายชื่อนักเรียนแยกห้อง!$AD$5:$AD$8,""))))</f>
        <v>จตุพร</v>
      </c>
      <c r="CX719" s="6" t="str">
        <f t="shared" si="173"/>
        <v/>
      </c>
      <c r="CY719" s="6">
        <f t="shared" si="174"/>
        <v>0</v>
      </c>
      <c r="CZ719" s="5" t="str">
        <f t="shared" si="175"/>
        <v>มัธยมศึกษาปีที่ 6/2-</v>
      </c>
      <c r="DA719" s="5" t="str">
        <f t="shared" si="176"/>
        <v>มัธยมศึกษาปีที่ 6/2-0</v>
      </c>
      <c r="DB719" s="6" t="s">
        <v>2938</v>
      </c>
      <c r="DC719" s="6" t="str">
        <f>IF(DB719="วิทย์-คณิต (เตรียมวิศวะ)",MAX($DC$1:DC718)+1,"")</f>
        <v/>
      </c>
      <c r="DD719" s="6" t="str">
        <f>IF(DB719="วิทย์-คณิต (วิทยาศาสตร์สุขภาพ)",MAX($DD$1:DD718)+1,"")</f>
        <v/>
      </c>
      <c r="DE719" s="6" t="str">
        <f>IF(DB719="ศิลป์การจัดการธุรกิจการค้าสมัยใหม่",MAX($DE$1:DE718)+1,"")</f>
        <v/>
      </c>
      <c r="DF719" s="6">
        <f>IF(DB719="ศิลป์ภาษาจีนเพื่อธุรกิจ 4.0",MAX($DF$1:DF718)+1,"")</f>
        <v>25</v>
      </c>
      <c r="DG719" s="6" t="str">
        <f>IF(DB719="ศิลป์ภาษาอังกฤษเพื่อการสื่อสารธุรกิจ",MAX($DG$1:DG718)+1,"")</f>
        <v/>
      </c>
      <c r="DH719" s="6" t="str">
        <f>IF(DB719="นวัตกรรมการจัดการเกษตร",MAX($DH$1:DH718)+1,"")</f>
        <v/>
      </c>
      <c r="DI719" s="5">
        <f t="shared" si="177"/>
        <v>25</v>
      </c>
      <c r="DJ719" s="5" t="str">
        <f t="shared" si="178"/>
        <v>มัธยมศึกษาปีที่ 6/2-15</v>
      </c>
      <c r="DK719" s="5" t="str">
        <f t="shared" si="179"/>
        <v>ศิลป์ภาษาจีนเพื่อธุรกิจ 4.0-25</v>
      </c>
      <c r="DL719" s="5" t="str">
        <f t="shared" si="180"/>
        <v>มัธยมศึกษาปีที่ 6</v>
      </c>
    </row>
    <row r="720" spans="1:116">
      <c r="A720" s="5" t="str">
        <f t="shared" si="166"/>
        <v>มัธยมศึกษาปีที่ 6/2-16</v>
      </c>
      <c r="B720" s="5" t="str">
        <f t="shared" si="167"/>
        <v>ช68605-6</v>
      </c>
      <c r="C720" s="5" t="str">
        <f t="shared" si="168"/>
        <v>ศิลป์การจัดการธุรกิจการค้าสมัยใหม่-92</v>
      </c>
      <c r="D720" s="8">
        <v>16</v>
      </c>
      <c r="E720" s="9" t="s">
        <v>172</v>
      </c>
      <c r="F720" s="3" t="s">
        <v>173</v>
      </c>
      <c r="G720" s="3" t="s">
        <v>174</v>
      </c>
      <c r="H720" s="11">
        <v>1</v>
      </c>
      <c r="I720" s="11">
        <v>7</v>
      </c>
      <c r="J720" s="11">
        <v>0</v>
      </c>
      <c r="K720" s="11">
        <v>9</v>
      </c>
      <c r="L720" s="11">
        <v>9</v>
      </c>
      <c r="M720" s="11">
        <v>0</v>
      </c>
      <c r="N720" s="11">
        <v>1</v>
      </c>
      <c r="O720" s="11">
        <v>6</v>
      </c>
      <c r="P720" s="11">
        <v>5</v>
      </c>
      <c r="Q720" s="11">
        <v>1</v>
      </c>
      <c r="R720" s="11">
        <v>2</v>
      </c>
      <c r="S720" s="11">
        <v>4</v>
      </c>
      <c r="T720" s="11">
        <v>9</v>
      </c>
      <c r="U720" s="11" t="s">
        <v>426</v>
      </c>
      <c r="W720" s="6" t="str">
        <f>IF(X720="","",IF(X720=รายชื่อชมรม!$B$53,รายชื่อชมรม!$A$53,IF(X720=รายชื่อชมรม!$B$54,รายชื่อชมรม!$A$54,IF(X720=รายชื่อชมรม!$B$55,รายชื่อชมรม!$A$55,IF(X720=รายชื่อชมรม!$B$56,รายชื่อชมรม!$A$56,IF(X720=รายชื่อชมรม!$B$57,รายชื่อชมรม!$A$57,IF(X720=รายชื่อชมรม!$B$58,รายชื่อชมรม!$A$58,IF(X720=รายชื่อชมรม!$B$59,รายชื่อชมรม!$A$59,IF(X720=รายชื่อชมรม!$B$60,รายชื่อชมรม!$A$60,IF(X720=รายชื่อชมรม!$B$61,รายชื่อชมรม!$A$61,IF(X720=รายชื่อชมรม!$B$62,รายชื่อชมรม!$A$62,"-")))))))))))</f>
        <v>ช68605</v>
      </c>
      <c r="X720" s="6" t="s">
        <v>2305</v>
      </c>
      <c r="Y720" s="6" t="str">
        <f>IF(W720=0,"",IF(W720="-","",IF(W720="","",VLOOKUP(W720,รายชื่อชมรม!$A$3:$F$83,3,FALSE))))</f>
        <v>นางโสจาริน  อินทรเรือง</v>
      </c>
      <c r="Z720" s="6" t="str">
        <f>IF(Y720=$Z$4,MAX(Z$1:$Z719)+1,"")</f>
        <v/>
      </c>
      <c r="AA720" s="6" t="str">
        <f>IF($Y720=AA$4,MAX(AA$1:AA719)+1,"")</f>
        <v/>
      </c>
      <c r="AB720" s="6" t="str">
        <f>IF($Y720=AB$4,MAX(AB$1:AB719)+1,"")</f>
        <v/>
      </c>
      <c r="AC720" s="6" t="str">
        <f>IF($Y720=AC$4,MAX(AC$1:AC719)+1,"")</f>
        <v/>
      </c>
      <c r="AD720" s="6" t="str">
        <f>IF($Y720=AD$4,MAX(AD$1:AD719)+1,"")</f>
        <v/>
      </c>
      <c r="AE720" s="6" t="str">
        <f>IF($Y720=AE$4,MAX(AE$1:AE719)+1,"")</f>
        <v/>
      </c>
      <c r="AF720" s="6" t="str">
        <f>IF($Y720=AF$4,MAX(AF$1:AF719)+1,"")</f>
        <v/>
      </c>
      <c r="AG720" s="6" t="str">
        <f>IF($Y720=AG$4,MAX(AG$1:AG719)+1,"")</f>
        <v/>
      </c>
      <c r="AH720" s="6" t="str">
        <f>IF($Y720=AH$4,MAX(AH$1:AH719)+1,"")</f>
        <v/>
      </c>
      <c r="AI720" s="5">
        <f t="shared" si="169"/>
        <v>0</v>
      </c>
      <c r="AK720" s="6" t="str">
        <f>IF($W720=AK$4,MAX(AK$1:AK719)+1,"")</f>
        <v/>
      </c>
      <c r="AL720" s="6" t="str">
        <f>IF($W720=AL$4,MAX(AL$1:AL719)+1,"")</f>
        <v/>
      </c>
      <c r="AM720" s="6" t="str">
        <f>IF($W720=AM$4,MAX(AM$1:AM719)+1,"")</f>
        <v/>
      </c>
      <c r="AN720" s="6" t="str">
        <f>IF($W720=AN$4,MAX(AN$1:AN719)+1,"")</f>
        <v/>
      </c>
      <c r="AO720" s="6" t="str">
        <f>IF($W720=AO$4,MAX(AO$1:AO719)+1,"")</f>
        <v/>
      </c>
      <c r="AP720" s="6" t="str">
        <f>IF($W720=AP$4,MAX(AP$1:AP719)+1,"")</f>
        <v/>
      </c>
      <c r="AQ720" s="6" t="str">
        <f>IF($W720=AQ$4,MAX(AQ$1:AQ719)+1,"")</f>
        <v/>
      </c>
      <c r="AR720" s="6" t="str">
        <f>IF($W720=AR$4,MAX(AR$1:AR719)+1,"")</f>
        <v/>
      </c>
      <c r="AS720" s="6" t="str">
        <f>IF($W720=AS$4,MAX(AS$1:AS719)+1,"")</f>
        <v/>
      </c>
      <c r="AT720" s="6" t="str">
        <f>IF($W720=AT$4,MAX(AT$1:AT719)+1,"")</f>
        <v/>
      </c>
      <c r="AU720" s="6" t="str">
        <f>IF($W720=AU$4,MAX(AU$1:AU719)+1,"")</f>
        <v/>
      </c>
      <c r="AV720" s="6" t="str">
        <f>IF($W720=AV$4,MAX(AV$1:AV719)+1,"")</f>
        <v/>
      </c>
      <c r="AW720" s="6" t="str">
        <f>IF($W720=AW$4,MAX(AW$1:AW719)+1,"")</f>
        <v/>
      </c>
      <c r="AX720" s="6" t="str">
        <f>IF($W720=AX$4,MAX(AX$1:AX719)+1,"")</f>
        <v/>
      </c>
      <c r="AY720" s="6" t="str">
        <f>IF($W720=AY$4,MAX(AY$1:AY719)+1,"")</f>
        <v/>
      </c>
      <c r="AZ720" s="6" t="str">
        <f>IF($W720=AZ$4,MAX(AZ$1:AZ719)+1,"")</f>
        <v/>
      </c>
      <c r="BA720" s="6" t="str">
        <f>IF($W720=BA$4,MAX(BA$1:BA719)+1,"")</f>
        <v/>
      </c>
      <c r="BB720" s="6" t="str">
        <f>IF($W720=BB$4,MAX(BB$1:BB719)+1,"")</f>
        <v/>
      </c>
      <c r="BC720" s="6" t="str">
        <f>IF($W720=BC$4,MAX(BC$1:BC719)+1,"")</f>
        <v/>
      </c>
      <c r="BD720" s="6" t="str">
        <f>IF($W720=BD$4,MAX(BD$1:BD719)+1,"")</f>
        <v/>
      </c>
      <c r="BE720" s="6" t="str">
        <f>IF($W720=BE$4,MAX(BE$1:BE719)+1,"")</f>
        <v/>
      </c>
      <c r="BF720" s="6" t="str">
        <f>IF($W720=BF$4,MAX(BF$1:BF719)+1,"")</f>
        <v/>
      </c>
      <c r="BG720" s="6" t="str">
        <f>IF($W720=BG$4,MAX(BG$1:BG719)+1,"")</f>
        <v/>
      </c>
      <c r="BH720" s="6" t="str">
        <f>IF($W720=BH$4,MAX(BH$1:BH719)+1,"")</f>
        <v/>
      </c>
      <c r="BI720" s="6" t="str">
        <f>IF($W720=BI$4,MAX(BI$1:BI719)+1,"")</f>
        <v/>
      </c>
      <c r="BJ720" s="6" t="str">
        <f>IF($W720=BJ$4,MAX(BJ$1:BJ719)+1,"")</f>
        <v/>
      </c>
      <c r="BK720" s="6" t="str">
        <f>IF($W720=BK$4,MAX(BK$1:BK719)+1,"")</f>
        <v/>
      </c>
      <c r="BL720" s="6" t="str">
        <f>IF($W720=BL$4,MAX(BL$1:BL719)+1,"")</f>
        <v/>
      </c>
      <c r="BM720" s="6" t="str">
        <f>IF($W720=BM$4,MAX(BM$1:BM719)+1,"")</f>
        <v/>
      </c>
      <c r="BN720" s="6" t="str">
        <f>IF($W720=BN$4,MAX(BN$1:BN719)+1,"")</f>
        <v/>
      </c>
      <c r="BO720" s="6" t="str">
        <f>IF($W720=BO$4,MAX(BO$1:BO719)+1,"")</f>
        <v/>
      </c>
      <c r="BP720" s="6" t="str">
        <f>IF($W720=BP$4,MAX(BP$1:BP719)+1,"")</f>
        <v/>
      </c>
      <c r="BQ720" s="6" t="str">
        <f>IF($W720=BQ$4,MAX(BQ$1:BQ719)+1,"")</f>
        <v/>
      </c>
      <c r="BR720" s="6" t="str">
        <f>IF($W720=BR$4,MAX(BR$1:BR719)+1,"")</f>
        <v/>
      </c>
      <c r="BS720" s="6" t="str">
        <f>IF($W720=BS$4,MAX(BS$1:BS719)+1,"")</f>
        <v/>
      </c>
      <c r="BT720" s="6" t="str">
        <f>IF($W720=BT$4,MAX(BT$1:BT719)+1,"")</f>
        <v/>
      </c>
      <c r="BU720" s="6" t="str">
        <f>IF($W720=BU$4,MAX(BU$1:BU719)+1,"")</f>
        <v/>
      </c>
      <c r="BV720" s="6" t="str">
        <f>IF($W720=BV$4,MAX(BV$1:BV719)+1,"")</f>
        <v/>
      </c>
      <c r="BW720" s="6" t="str">
        <f>IF($W720=BW$4,MAX(BW$1:BW719)+1,"")</f>
        <v/>
      </c>
      <c r="BX720" s="6" t="str">
        <f>IF($W720=BX$4,MAX(BX$1:BX719)+1,"")</f>
        <v/>
      </c>
      <c r="BY720" s="6" t="str">
        <f>IF($W720=BY$4,MAX(BY$1:BY719)+1,"")</f>
        <v/>
      </c>
      <c r="BZ720" s="6" t="str">
        <f>IF($W720=BZ$4,MAX(BZ$1:BZ719)+1,"")</f>
        <v/>
      </c>
      <c r="CA720" s="6" t="str">
        <f>IF($W720=CA$4,MAX(CA$1:CA719)+1,"")</f>
        <v/>
      </c>
      <c r="CB720" s="6" t="str">
        <f>IF($W720=CB$4,MAX(CB$1:CB719)+1,"")</f>
        <v/>
      </c>
      <c r="CC720" s="6" t="str">
        <f>IF($W720=CC$4,MAX(CC$1:CC719)+1,"")</f>
        <v/>
      </c>
      <c r="CD720" s="6" t="str">
        <f>IF($W720=CD$4,MAX(CD$1:CD719)+1,"")</f>
        <v/>
      </c>
      <c r="CE720" s="6" t="str">
        <f>IF($W720=CE$4,MAX(CE$1:CE719)+1,"")</f>
        <v/>
      </c>
      <c r="CF720" s="6" t="str">
        <f>IF($W720=CF$4,MAX(CF$1:CF719)+1,"")</f>
        <v/>
      </c>
      <c r="CG720" s="6" t="str">
        <f>IF($W720=CG$4,MAX(CG$1:CG719)+1,"")</f>
        <v/>
      </c>
      <c r="CH720" s="6" t="str">
        <f>IF($W720=CH$4,MAX(CH$1:CH719)+1,"")</f>
        <v/>
      </c>
      <c r="CI720" s="6" t="str">
        <f>IF($W720=CI$4,MAX(CI$1:CI719)+1,"")</f>
        <v/>
      </c>
      <c r="CJ720" s="6" t="str">
        <f>IF($W720=CJ$4,MAX(CJ$1:CJ719)+1,"")</f>
        <v/>
      </c>
      <c r="CK720" s="6" t="str">
        <f>IF($W720=CK$4,MAX(CK$1:CK719)+1,"")</f>
        <v/>
      </c>
      <c r="CL720" s="6" t="str">
        <f>IF($W720=CL$4,MAX(CL$1:CL719)+1,"")</f>
        <v/>
      </c>
      <c r="CM720" s="6" t="str">
        <f>IF($W720=CM$4,MAX(CM$1:CM719)+1,"")</f>
        <v/>
      </c>
      <c r="CN720" s="6">
        <f>IF($W720=CN$4,MAX(CN$1:CN719)+1,"")</f>
        <v>6</v>
      </c>
      <c r="CO720" s="6" t="str">
        <f>IF($W720=CO$4,MAX(CO$1:CO719)+1,"")</f>
        <v/>
      </c>
      <c r="CP720" s="6" t="str">
        <f>IF($W720=CP$4,MAX(CP$1:CP719)+1,"")</f>
        <v/>
      </c>
      <c r="CQ720" s="6" t="str">
        <f>IF($W720=CQ$4,MAX(CQ$1:CQ719)+1,"")</f>
        <v/>
      </c>
      <c r="CR720" s="6" t="str">
        <f>IF($W720=CR$4,MAX(CR$1:CR719)+1,"")</f>
        <v/>
      </c>
      <c r="CS720" s="6" t="str">
        <f>IF($W720=CS$4,MAX(CS$1:CS719)+1,"")</f>
        <v/>
      </c>
      <c r="CT720" s="5">
        <f t="shared" si="170"/>
        <v>6</v>
      </c>
      <c r="CU720" s="6" t="str">
        <f t="shared" si="171"/>
        <v>1709901651249</v>
      </c>
      <c r="CV720" s="5" t="str">
        <f t="shared" si="172"/>
        <v>นางสาว</v>
      </c>
      <c r="CW720" s="5" t="str" cm="1">
        <f t="array" ref="CW720">RIGHT(F720,MIN(LEN(SUBSTITUTE(F720,รายชื่อนักเรียนแยกห้อง!$AD$5:$AD$8,""))))</f>
        <v>ธันยพร</v>
      </c>
      <c r="CX720" s="6" t="str">
        <f t="shared" si="173"/>
        <v/>
      </c>
      <c r="CY720" s="6">
        <f t="shared" si="174"/>
        <v>0</v>
      </c>
      <c r="CZ720" s="5" t="str">
        <f t="shared" si="175"/>
        <v>มัธยมศึกษาปีที่ 6/2-</v>
      </c>
      <c r="DA720" s="5" t="str">
        <f t="shared" si="176"/>
        <v>มัธยมศึกษาปีที่ 6/2-0</v>
      </c>
      <c r="DB720" s="6" t="s">
        <v>2939</v>
      </c>
      <c r="DC720" s="6" t="str">
        <f>IF(DB720="วิทย์-คณิต (เตรียมวิศวะ)",MAX($DC$1:DC719)+1,"")</f>
        <v/>
      </c>
      <c r="DD720" s="6" t="str">
        <f>IF(DB720="วิทย์-คณิต (วิทยาศาสตร์สุขภาพ)",MAX($DD$1:DD719)+1,"")</f>
        <v/>
      </c>
      <c r="DE720" s="6">
        <f>IF(DB720="ศิลป์การจัดการธุรกิจการค้าสมัยใหม่",MAX($DE$1:DE719)+1,"")</f>
        <v>92</v>
      </c>
      <c r="DF720" s="6" t="str">
        <f>IF(DB720="ศิลป์ภาษาจีนเพื่อธุรกิจ 4.0",MAX($DF$1:DF719)+1,"")</f>
        <v/>
      </c>
      <c r="DG720" s="6" t="str">
        <f>IF(DB720="ศิลป์ภาษาอังกฤษเพื่อการสื่อสารธุรกิจ",MAX($DG$1:DG719)+1,"")</f>
        <v/>
      </c>
      <c r="DH720" s="6" t="str">
        <f>IF(DB720="นวัตกรรมการจัดการเกษตร",MAX($DH$1:DH719)+1,"")</f>
        <v/>
      </c>
      <c r="DI720" s="5">
        <f t="shared" si="177"/>
        <v>92</v>
      </c>
      <c r="DJ720" s="5" t="str">
        <f t="shared" si="178"/>
        <v>มัธยมศึกษาปีที่ 6/2-16</v>
      </c>
      <c r="DK720" s="5" t="str">
        <f t="shared" si="179"/>
        <v>ศิลป์การจัดการธุรกิจการค้าสมัยใหม่-92</v>
      </c>
      <c r="DL720" s="5" t="str">
        <f t="shared" si="180"/>
        <v>มัธยมศึกษาปีที่ 6</v>
      </c>
    </row>
    <row r="721" spans="1:116">
      <c r="A721" s="5" t="str">
        <f t="shared" si="166"/>
        <v>มัธยมศึกษาปีที่ 6/2-17</v>
      </c>
      <c r="B721" s="5" t="str">
        <f t="shared" si="167"/>
        <v>ช68601-10</v>
      </c>
      <c r="C721" s="5" t="str">
        <f t="shared" si="168"/>
        <v>ศิลป์ภาษาอังกฤษเพื่อการสื่อสารธุรกิจ-11</v>
      </c>
      <c r="D721" s="8">
        <v>17</v>
      </c>
      <c r="E721" s="9" t="s">
        <v>175</v>
      </c>
      <c r="F721" s="3" t="s">
        <v>176</v>
      </c>
      <c r="G721" s="3" t="s">
        <v>177</v>
      </c>
      <c r="H721" s="11">
        <v>1</v>
      </c>
      <c r="I721" s="11">
        <v>7</v>
      </c>
      <c r="J721" s="11">
        <v>0</v>
      </c>
      <c r="K721" s="11">
        <v>9</v>
      </c>
      <c r="L721" s="11">
        <v>9</v>
      </c>
      <c r="M721" s="11">
        <v>0</v>
      </c>
      <c r="N721" s="11">
        <v>1</v>
      </c>
      <c r="O721" s="11">
        <v>6</v>
      </c>
      <c r="P721" s="11">
        <v>5</v>
      </c>
      <c r="Q721" s="11">
        <v>6</v>
      </c>
      <c r="R721" s="11">
        <v>9</v>
      </c>
      <c r="S721" s="11">
        <v>6</v>
      </c>
      <c r="T721" s="11">
        <v>8</v>
      </c>
      <c r="U721" s="11" t="s">
        <v>426</v>
      </c>
      <c r="W721" s="6" t="str">
        <f>IF(X721="","",IF(X721=รายชื่อชมรม!$B$53,รายชื่อชมรม!$A$53,IF(X721=รายชื่อชมรม!$B$54,รายชื่อชมรม!$A$54,IF(X721=รายชื่อชมรม!$B$55,รายชื่อชมรม!$A$55,IF(X721=รายชื่อชมรม!$B$56,รายชื่อชมรม!$A$56,IF(X721=รายชื่อชมรม!$B$57,รายชื่อชมรม!$A$57,IF(X721=รายชื่อชมรม!$B$58,รายชื่อชมรม!$A$58,IF(X721=รายชื่อชมรม!$B$59,รายชื่อชมรม!$A$59,IF(X721=รายชื่อชมรม!$B$60,รายชื่อชมรม!$A$60,IF(X721=รายชื่อชมรม!$B$61,รายชื่อชมรม!$A$61,IF(X721=รายชื่อชมรม!$B$62,รายชื่อชมรม!$A$62,"-")))))))))))</f>
        <v>ช68601</v>
      </c>
      <c r="X721" s="6" t="s">
        <v>2329</v>
      </c>
      <c r="Y721" s="6" t="str">
        <f>IF(W721=0,"",IF(W721="-","",IF(W721="","",VLOOKUP(W721,รายชื่อชมรม!$A$3:$F$83,3,FALSE))))</f>
        <v>นางสาวศิลป์ศุภา  คุสินธุ์</v>
      </c>
      <c r="Z721" s="6" t="str">
        <f>IF(Y721=$Z$4,MAX(Z$1:$Z720)+1,"")</f>
        <v/>
      </c>
      <c r="AA721" s="6" t="str">
        <f>IF($Y721=AA$4,MAX(AA$1:AA720)+1,"")</f>
        <v/>
      </c>
      <c r="AB721" s="6" t="str">
        <f>IF($Y721=AB$4,MAX(AB$1:AB720)+1,"")</f>
        <v/>
      </c>
      <c r="AC721" s="6" t="str">
        <f>IF($Y721=AC$4,MAX(AC$1:AC720)+1,"")</f>
        <v/>
      </c>
      <c r="AD721" s="6" t="str">
        <f>IF($Y721=AD$4,MAX(AD$1:AD720)+1,"")</f>
        <v/>
      </c>
      <c r="AE721" s="6" t="str">
        <f>IF($Y721=AE$4,MAX(AE$1:AE720)+1,"")</f>
        <v/>
      </c>
      <c r="AF721" s="6" t="str">
        <f>IF($Y721=AF$4,MAX(AF$1:AF720)+1,"")</f>
        <v/>
      </c>
      <c r="AG721" s="6" t="str">
        <f>IF($Y721=AG$4,MAX(AG$1:AG720)+1,"")</f>
        <v/>
      </c>
      <c r="AH721" s="6" t="str">
        <f>IF($Y721=AH$4,MAX(AH$1:AH720)+1,"")</f>
        <v/>
      </c>
      <c r="AI721" s="5">
        <f t="shared" si="169"/>
        <v>0</v>
      </c>
      <c r="AK721" s="6" t="str">
        <f>IF($W721=AK$4,MAX(AK$1:AK720)+1,"")</f>
        <v/>
      </c>
      <c r="AL721" s="6" t="str">
        <f>IF($W721=AL$4,MAX(AL$1:AL720)+1,"")</f>
        <v/>
      </c>
      <c r="AM721" s="6" t="str">
        <f>IF($W721=AM$4,MAX(AM$1:AM720)+1,"")</f>
        <v/>
      </c>
      <c r="AN721" s="6" t="str">
        <f>IF($W721=AN$4,MAX(AN$1:AN720)+1,"")</f>
        <v/>
      </c>
      <c r="AO721" s="6" t="str">
        <f>IF($W721=AO$4,MAX(AO$1:AO720)+1,"")</f>
        <v/>
      </c>
      <c r="AP721" s="6" t="str">
        <f>IF($W721=AP$4,MAX(AP$1:AP720)+1,"")</f>
        <v/>
      </c>
      <c r="AQ721" s="6" t="str">
        <f>IF($W721=AQ$4,MAX(AQ$1:AQ720)+1,"")</f>
        <v/>
      </c>
      <c r="AR721" s="6" t="str">
        <f>IF($W721=AR$4,MAX(AR$1:AR720)+1,"")</f>
        <v/>
      </c>
      <c r="AS721" s="6" t="str">
        <f>IF($W721=AS$4,MAX(AS$1:AS720)+1,"")</f>
        <v/>
      </c>
      <c r="AT721" s="6" t="str">
        <f>IF($W721=AT$4,MAX(AT$1:AT720)+1,"")</f>
        <v/>
      </c>
      <c r="AU721" s="6" t="str">
        <f>IF($W721=AU$4,MAX(AU$1:AU720)+1,"")</f>
        <v/>
      </c>
      <c r="AV721" s="6" t="str">
        <f>IF($W721=AV$4,MAX(AV$1:AV720)+1,"")</f>
        <v/>
      </c>
      <c r="AW721" s="6" t="str">
        <f>IF($W721=AW$4,MAX(AW$1:AW720)+1,"")</f>
        <v/>
      </c>
      <c r="AX721" s="6" t="str">
        <f>IF($W721=AX$4,MAX(AX$1:AX720)+1,"")</f>
        <v/>
      </c>
      <c r="AY721" s="6" t="str">
        <f>IF($W721=AY$4,MAX(AY$1:AY720)+1,"")</f>
        <v/>
      </c>
      <c r="AZ721" s="6" t="str">
        <f>IF($W721=AZ$4,MAX(AZ$1:AZ720)+1,"")</f>
        <v/>
      </c>
      <c r="BA721" s="6" t="str">
        <f>IF($W721=BA$4,MAX(BA$1:BA720)+1,"")</f>
        <v/>
      </c>
      <c r="BB721" s="6" t="str">
        <f>IF($W721=BB$4,MAX(BB$1:BB720)+1,"")</f>
        <v/>
      </c>
      <c r="BC721" s="6" t="str">
        <f>IF($W721=BC$4,MAX(BC$1:BC720)+1,"")</f>
        <v/>
      </c>
      <c r="BD721" s="6" t="str">
        <f>IF($W721=BD$4,MAX(BD$1:BD720)+1,"")</f>
        <v/>
      </c>
      <c r="BE721" s="6" t="str">
        <f>IF($W721=BE$4,MAX(BE$1:BE720)+1,"")</f>
        <v/>
      </c>
      <c r="BF721" s="6" t="str">
        <f>IF($W721=BF$4,MAX(BF$1:BF720)+1,"")</f>
        <v/>
      </c>
      <c r="BG721" s="6" t="str">
        <f>IF($W721=BG$4,MAX(BG$1:BG720)+1,"")</f>
        <v/>
      </c>
      <c r="BH721" s="6" t="str">
        <f>IF($W721=BH$4,MAX(BH$1:BH720)+1,"")</f>
        <v/>
      </c>
      <c r="BI721" s="6" t="str">
        <f>IF($W721=BI$4,MAX(BI$1:BI720)+1,"")</f>
        <v/>
      </c>
      <c r="BJ721" s="6" t="str">
        <f>IF($W721=BJ$4,MAX(BJ$1:BJ720)+1,"")</f>
        <v/>
      </c>
      <c r="BK721" s="6" t="str">
        <f>IF($W721=BK$4,MAX(BK$1:BK720)+1,"")</f>
        <v/>
      </c>
      <c r="BL721" s="6" t="str">
        <f>IF($W721=BL$4,MAX(BL$1:BL720)+1,"")</f>
        <v/>
      </c>
      <c r="BM721" s="6" t="str">
        <f>IF($W721=BM$4,MAX(BM$1:BM720)+1,"")</f>
        <v/>
      </c>
      <c r="BN721" s="6" t="str">
        <f>IF($W721=BN$4,MAX(BN$1:BN720)+1,"")</f>
        <v/>
      </c>
      <c r="BO721" s="6" t="str">
        <f>IF($W721=BO$4,MAX(BO$1:BO720)+1,"")</f>
        <v/>
      </c>
      <c r="BP721" s="6" t="str">
        <f>IF($W721=BP$4,MAX(BP$1:BP720)+1,"")</f>
        <v/>
      </c>
      <c r="BQ721" s="6" t="str">
        <f>IF($W721=BQ$4,MAX(BQ$1:BQ720)+1,"")</f>
        <v/>
      </c>
      <c r="BR721" s="6" t="str">
        <f>IF($W721=BR$4,MAX(BR$1:BR720)+1,"")</f>
        <v/>
      </c>
      <c r="BS721" s="6" t="str">
        <f>IF($W721=BS$4,MAX(BS$1:BS720)+1,"")</f>
        <v/>
      </c>
      <c r="BT721" s="6" t="str">
        <f>IF($W721=BT$4,MAX(BT$1:BT720)+1,"")</f>
        <v/>
      </c>
      <c r="BU721" s="6" t="str">
        <f>IF($W721=BU$4,MAX(BU$1:BU720)+1,"")</f>
        <v/>
      </c>
      <c r="BV721" s="6" t="str">
        <f>IF($W721=BV$4,MAX(BV$1:BV720)+1,"")</f>
        <v/>
      </c>
      <c r="BW721" s="6" t="str">
        <f>IF($W721=BW$4,MAX(BW$1:BW720)+1,"")</f>
        <v/>
      </c>
      <c r="BX721" s="6" t="str">
        <f>IF($W721=BX$4,MAX(BX$1:BX720)+1,"")</f>
        <v/>
      </c>
      <c r="BY721" s="6" t="str">
        <f>IF($W721=BY$4,MAX(BY$1:BY720)+1,"")</f>
        <v/>
      </c>
      <c r="BZ721" s="6" t="str">
        <f>IF($W721=BZ$4,MAX(BZ$1:BZ720)+1,"")</f>
        <v/>
      </c>
      <c r="CA721" s="6" t="str">
        <f>IF($W721=CA$4,MAX(CA$1:CA720)+1,"")</f>
        <v/>
      </c>
      <c r="CB721" s="6" t="str">
        <f>IF($W721=CB$4,MAX(CB$1:CB720)+1,"")</f>
        <v/>
      </c>
      <c r="CC721" s="6" t="str">
        <f>IF($W721=CC$4,MAX(CC$1:CC720)+1,"")</f>
        <v/>
      </c>
      <c r="CD721" s="6" t="str">
        <f>IF($W721=CD$4,MAX(CD$1:CD720)+1,"")</f>
        <v/>
      </c>
      <c r="CE721" s="6" t="str">
        <f>IF($W721=CE$4,MAX(CE$1:CE720)+1,"")</f>
        <v/>
      </c>
      <c r="CF721" s="6" t="str">
        <f>IF($W721=CF$4,MAX(CF$1:CF720)+1,"")</f>
        <v/>
      </c>
      <c r="CG721" s="6" t="str">
        <f>IF($W721=CG$4,MAX(CG$1:CG720)+1,"")</f>
        <v/>
      </c>
      <c r="CH721" s="6" t="str">
        <f>IF($W721=CH$4,MAX(CH$1:CH720)+1,"")</f>
        <v/>
      </c>
      <c r="CI721" s="6" t="str">
        <f>IF($W721=CI$4,MAX(CI$1:CI720)+1,"")</f>
        <v/>
      </c>
      <c r="CJ721" s="6">
        <f>IF($W721=CJ$4,MAX(CJ$1:CJ720)+1,"")</f>
        <v>10</v>
      </c>
      <c r="CK721" s="6" t="str">
        <f>IF($W721=CK$4,MAX(CK$1:CK720)+1,"")</f>
        <v/>
      </c>
      <c r="CL721" s="6" t="str">
        <f>IF($W721=CL$4,MAX(CL$1:CL720)+1,"")</f>
        <v/>
      </c>
      <c r="CM721" s="6" t="str">
        <f>IF($W721=CM$4,MAX(CM$1:CM720)+1,"")</f>
        <v/>
      </c>
      <c r="CN721" s="6" t="str">
        <f>IF($W721=CN$4,MAX(CN$1:CN720)+1,"")</f>
        <v/>
      </c>
      <c r="CO721" s="6" t="str">
        <f>IF($W721=CO$4,MAX(CO$1:CO720)+1,"")</f>
        <v/>
      </c>
      <c r="CP721" s="6" t="str">
        <f>IF($W721=CP$4,MAX(CP$1:CP720)+1,"")</f>
        <v/>
      </c>
      <c r="CQ721" s="6" t="str">
        <f>IF($W721=CQ$4,MAX(CQ$1:CQ720)+1,"")</f>
        <v/>
      </c>
      <c r="CR721" s="6" t="str">
        <f>IF($W721=CR$4,MAX(CR$1:CR720)+1,"")</f>
        <v/>
      </c>
      <c r="CS721" s="6" t="str">
        <f>IF($W721=CS$4,MAX(CS$1:CS720)+1,"")</f>
        <v/>
      </c>
      <c r="CT721" s="5">
        <f t="shared" si="170"/>
        <v>10</v>
      </c>
      <c r="CU721" s="6" t="str">
        <f t="shared" si="171"/>
        <v>1709901656968</v>
      </c>
      <c r="CV721" s="5" t="str">
        <f t="shared" si="172"/>
        <v>นางสาว</v>
      </c>
      <c r="CW721" s="5" t="str" cm="1">
        <f t="array" ref="CW721">RIGHT(F721,MIN(LEN(SUBSTITUTE(F721,รายชื่อนักเรียนแยกห้อง!$AD$5:$AD$8,""))))</f>
        <v>สาวิตรี</v>
      </c>
      <c r="CX721" s="6" t="str">
        <f t="shared" si="173"/>
        <v/>
      </c>
      <c r="CY721" s="6">
        <f t="shared" si="174"/>
        <v>0</v>
      </c>
      <c r="CZ721" s="5" t="str">
        <f t="shared" si="175"/>
        <v>มัธยมศึกษาปีที่ 6/2-</v>
      </c>
      <c r="DA721" s="5" t="str">
        <f t="shared" si="176"/>
        <v>มัธยมศึกษาปีที่ 6/2-0</v>
      </c>
      <c r="DB721" s="6" t="s">
        <v>2940</v>
      </c>
      <c r="DC721" s="6" t="str">
        <f>IF(DB721="วิทย์-คณิต (เตรียมวิศวะ)",MAX($DC$1:DC720)+1,"")</f>
        <v/>
      </c>
      <c r="DD721" s="6" t="str">
        <f>IF(DB721="วิทย์-คณิต (วิทยาศาสตร์สุขภาพ)",MAX($DD$1:DD720)+1,"")</f>
        <v/>
      </c>
      <c r="DE721" s="6" t="str">
        <f>IF(DB721="ศิลป์การจัดการธุรกิจการค้าสมัยใหม่",MAX($DE$1:DE720)+1,"")</f>
        <v/>
      </c>
      <c r="DF721" s="6" t="str">
        <f>IF(DB721="ศิลป์ภาษาจีนเพื่อธุรกิจ 4.0",MAX($DF$1:DF720)+1,"")</f>
        <v/>
      </c>
      <c r="DG721" s="6">
        <f>IF(DB721="ศิลป์ภาษาอังกฤษเพื่อการสื่อสารธุรกิจ",MAX($DG$1:DG720)+1,"")</f>
        <v>11</v>
      </c>
      <c r="DH721" s="6" t="str">
        <f>IF(DB721="นวัตกรรมการจัดการเกษตร",MAX($DH$1:DH720)+1,"")</f>
        <v/>
      </c>
      <c r="DI721" s="5">
        <f t="shared" si="177"/>
        <v>11</v>
      </c>
      <c r="DJ721" s="5" t="str">
        <f t="shared" si="178"/>
        <v>มัธยมศึกษาปีที่ 6/2-17</v>
      </c>
      <c r="DK721" s="5" t="str">
        <f t="shared" si="179"/>
        <v>ศิลป์ภาษาอังกฤษเพื่อการสื่อสารธุรกิจ-11</v>
      </c>
      <c r="DL721" s="5" t="str">
        <f t="shared" si="180"/>
        <v>มัธยมศึกษาปีที่ 6</v>
      </c>
    </row>
    <row r="722" spans="1:116">
      <c r="A722" s="5" t="str">
        <f t="shared" si="166"/>
        <v>มัธยมศึกษาปีที่ 6/2-18</v>
      </c>
      <c r="B722" s="5" t="str">
        <f t="shared" si="167"/>
        <v>ช68601-11</v>
      </c>
      <c r="C722" s="5" t="str">
        <f t="shared" si="168"/>
        <v>ศิลป์ภาษาอังกฤษเพื่อการสื่อสารธุรกิจ-12</v>
      </c>
      <c r="D722" s="8">
        <v>18</v>
      </c>
      <c r="E722" s="9" t="s">
        <v>178</v>
      </c>
      <c r="F722" s="3" t="s">
        <v>179</v>
      </c>
      <c r="G722" s="3" t="s">
        <v>180</v>
      </c>
      <c r="H722" s="11">
        <v>1</v>
      </c>
      <c r="I722" s="11">
        <v>7</v>
      </c>
      <c r="J722" s="11">
        <v>7</v>
      </c>
      <c r="K722" s="11">
        <v>9</v>
      </c>
      <c r="L722" s="11">
        <v>8</v>
      </c>
      <c r="M722" s="11">
        <v>0</v>
      </c>
      <c r="N722" s="11">
        <v>0</v>
      </c>
      <c r="O722" s="11">
        <v>3</v>
      </c>
      <c r="P722" s="11">
        <v>1</v>
      </c>
      <c r="Q722" s="11">
        <v>8</v>
      </c>
      <c r="R722" s="11">
        <v>6</v>
      </c>
      <c r="S722" s="11">
        <v>3</v>
      </c>
      <c r="T722" s="11">
        <v>3</v>
      </c>
      <c r="U722" s="11" t="s">
        <v>426</v>
      </c>
      <c r="W722" s="6" t="str">
        <f>IF(X722="","",IF(X722=รายชื่อชมรม!$B$53,รายชื่อชมรม!$A$53,IF(X722=รายชื่อชมรม!$B$54,รายชื่อชมรม!$A$54,IF(X722=รายชื่อชมรม!$B$55,รายชื่อชมรม!$A$55,IF(X722=รายชื่อชมรม!$B$56,รายชื่อชมรม!$A$56,IF(X722=รายชื่อชมรม!$B$57,รายชื่อชมรม!$A$57,IF(X722=รายชื่อชมรม!$B$58,รายชื่อชมรม!$A$58,IF(X722=รายชื่อชมรม!$B$59,รายชื่อชมรม!$A$59,IF(X722=รายชื่อชมรม!$B$60,รายชื่อชมรม!$A$60,IF(X722=รายชื่อชมรม!$B$61,รายชื่อชมรม!$A$61,IF(X722=รายชื่อชมรม!$B$62,รายชื่อชมรม!$A$62,"-")))))))))))</f>
        <v>ช68601</v>
      </c>
      <c r="X722" s="6" t="s">
        <v>2329</v>
      </c>
      <c r="Y722" s="6" t="str">
        <f>IF(W722=0,"",IF(W722="-","",IF(W722="","",VLOOKUP(W722,รายชื่อชมรม!$A$3:$F$83,3,FALSE))))</f>
        <v>นางสาวศิลป์ศุภา  คุสินธุ์</v>
      </c>
      <c r="Z722" s="6" t="str">
        <f>IF(Y722=$Z$4,MAX(Z$1:$Z721)+1,"")</f>
        <v/>
      </c>
      <c r="AA722" s="6" t="str">
        <f>IF($Y722=AA$4,MAX(AA$1:AA721)+1,"")</f>
        <v/>
      </c>
      <c r="AB722" s="6" t="str">
        <f>IF($Y722=AB$4,MAX(AB$1:AB721)+1,"")</f>
        <v/>
      </c>
      <c r="AC722" s="6" t="str">
        <f>IF($Y722=AC$4,MAX(AC$1:AC721)+1,"")</f>
        <v/>
      </c>
      <c r="AD722" s="6" t="str">
        <f>IF($Y722=AD$4,MAX(AD$1:AD721)+1,"")</f>
        <v/>
      </c>
      <c r="AE722" s="6" t="str">
        <f>IF($Y722=AE$4,MAX(AE$1:AE721)+1,"")</f>
        <v/>
      </c>
      <c r="AF722" s="6" t="str">
        <f>IF($Y722=AF$4,MAX(AF$1:AF721)+1,"")</f>
        <v/>
      </c>
      <c r="AG722" s="6" t="str">
        <f>IF($Y722=AG$4,MAX(AG$1:AG721)+1,"")</f>
        <v/>
      </c>
      <c r="AH722" s="6" t="str">
        <f>IF($Y722=AH$4,MAX(AH$1:AH721)+1,"")</f>
        <v/>
      </c>
      <c r="AI722" s="5">
        <f t="shared" si="169"/>
        <v>0</v>
      </c>
      <c r="AK722" s="6" t="str">
        <f>IF($W722=AK$4,MAX(AK$1:AK721)+1,"")</f>
        <v/>
      </c>
      <c r="AL722" s="6" t="str">
        <f>IF($W722=AL$4,MAX(AL$1:AL721)+1,"")</f>
        <v/>
      </c>
      <c r="AM722" s="6" t="str">
        <f>IF($W722=AM$4,MAX(AM$1:AM721)+1,"")</f>
        <v/>
      </c>
      <c r="AN722" s="6" t="str">
        <f>IF($W722=AN$4,MAX(AN$1:AN721)+1,"")</f>
        <v/>
      </c>
      <c r="AO722" s="6" t="str">
        <f>IF($W722=AO$4,MAX(AO$1:AO721)+1,"")</f>
        <v/>
      </c>
      <c r="AP722" s="6" t="str">
        <f>IF($W722=AP$4,MAX(AP$1:AP721)+1,"")</f>
        <v/>
      </c>
      <c r="AQ722" s="6" t="str">
        <f>IF($W722=AQ$4,MAX(AQ$1:AQ721)+1,"")</f>
        <v/>
      </c>
      <c r="AR722" s="6" t="str">
        <f>IF($W722=AR$4,MAX(AR$1:AR721)+1,"")</f>
        <v/>
      </c>
      <c r="AS722" s="6" t="str">
        <f>IF($W722=AS$4,MAX(AS$1:AS721)+1,"")</f>
        <v/>
      </c>
      <c r="AT722" s="6" t="str">
        <f>IF($W722=AT$4,MAX(AT$1:AT721)+1,"")</f>
        <v/>
      </c>
      <c r="AU722" s="6" t="str">
        <f>IF($W722=AU$4,MAX(AU$1:AU721)+1,"")</f>
        <v/>
      </c>
      <c r="AV722" s="6" t="str">
        <f>IF($W722=AV$4,MAX(AV$1:AV721)+1,"")</f>
        <v/>
      </c>
      <c r="AW722" s="6" t="str">
        <f>IF($W722=AW$4,MAX(AW$1:AW721)+1,"")</f>
        <v/>
      </c>
      <c r="AX722" s="6" t="str">
        <f>IF($W722=AX$4,MAX(AX$1:AX721)+1,"")</f>
        <v/>
      </c>
      <c r="AY722" s="6" t="str">
        <f>IF($W722=AY$4,MAX(AY$1:AY721)+1,"")</f>
        <v/>
      </c>
      <c r="AZ722" s="6" t="str">
        <f>IF($W722=AZ$4,MAX(AZ$1:AZ721)+1,"")</f>
        <v/>
      </c>
      <c r="BA722" s="6" t="str">
        <f>IF($W722=BA$4,MAX(BA$1:BA721)+1,"")</f>
        <v/>
      </c>
      <c r="BB722" s="6" t="str">
        <f>IF($W722=BB$4,MAX(BB$1:BB721)+1,"")</f>
        <v/>
      </c>
      <c r="BC722" s="6" t="str">
        <f>IF($W722=BC$4,MAX(BC$1:BC721)+1,"")</f>
        <v/>
      </c>
      <c r="BD722" s="6" t="str">
        <f>IF($W722=BD$4,MAX(BD$1:BD721)+1,"")</f>
        <v/>
      </c>
      <c r="BE722" s="6" t="str">
        <f>IF($W722=BE$4,MAX(BE$1:BE721)+1,"")</f>
        <v/>
      </c>
      <c r="BF722" s="6" t="str">
        <f>IF($W722=BF$4,MAX(BF$1:BF721)+1,"")</f>
        <v/>
      </c>
      <c r="BG722" s="6" t="str">
        <f>IF($W722=BG$4,MAX(BG$1:BG721)+1,"")</f>
        <v/>
      </c>
      <c r="BH722" s="6" t="str">
        <f>IF($W722=BH$4,MAX(BH$1:BH721)+1,"")</f>
        <v/>
      </c>
      <c r="BI722" s="6" t="str">
        <f>IF($W722=BI$4,MAX(BI$1:BI721)+1,"")</f>
        <v/>
      </c>
      <c r="BJ722" s="6" t="str">
        <f>IF($W722=BJ$4,MAX(BJ$1:BJ721)+1,"")</f>
        <v/>
      </c>
      <c r="BK722" s="6" t="str">
        <f>IF($W722=BK$4,MAX(BK$1:BK721)+1,"")</f>
        <v/>
      </c>
      <c r="BL722" s="6" t="str">
        <f>IF($W722=BL$4,MAX(BL$1:BL721)+1,"")</f>
        <v/>
      </c>
      <c r="BM722" s="6" t="str">
        <f>IF($W722=BM$4,MAX(BM$1:BM721)+1,"")</f>
        <v/>
      </c>
      <c r="BN722" s="6" t="str">
        <f>IF($W722=BN$4,MAX(BN$1:BN721)+1,"")</f>
        <v/>
      </c>
      <c r="BO722" s="6" t="str">
        <f>IF($W722=BO$4,MAX(BO$1:BO721)+1,"")</f>
        <v/>
      </c>
      <c r="BP722" s="6" t="str">
        <f>IF($W722=BP$4,MAX(BP$1:BP721)+1,"")</f>
        <v/>
      </c>
      <c r="BQ722" s="6" t="str">
        <f>IF($W722=BQ$4,MAX(BQ$1:BQ721)+1,"")</f>
        <v/>
      </c>
      <c r="BR722" s="6" t="str">
        <f>IF($W722=BR$4,MAX(BR$1:BR721)+1,"")</f>
        <v/>
      </c>
      <c r="BS722" s="6" t="str">
        <f>IF($W722=BS$4,MAX(BS$1:BS721)+1,"")</f>
        <v/>
      </c>
      <c r="BT722" s="6" t="str">
        <f>IF($W722=BT$4,MAX(BT$1:BT721)+1,"")</f>
        <v/>
      </c>
      <c r="BU722" s="6" t="str">
        <f>IF($W722=BU$4,MAX(BU$1:BU721)+1,"")</f>
        <v/>
      </c>
      <c r="BV722" s="6" t="str">
        <f>IF($W722=BV$4,MAX(BV$1:BV721)+1,"")</f>
        <v/>
      </c>
      <c r="BW722" s="6" t="str">
        <f>IF($W722=BW$4,MAX(BW$1:BW721)+1,"")</f>
        <v/>
      </c>
      <c r="BX722" s="6" t="str">
        <f>IF($W722=BX$4,MAX(BX$1:BX721)+1,"")</f>
        <v/>
      </c>
      <c r="BY722" s="6" t="str">
        <f>IF($W722=BY$4,MAX(BY$1:BY721)+1,"")</f>
        <v/>
      </c>
      <c r="BZ722" s="6" t="str">
        <f>IF($W722=BZ$4,MAX(BZ$1:BZ721)+1,"")</f>
        <v/>
      </c>
      <c r="CA722" s="6" t="str">
        <f>IF($W722=CA$4,MAX(CA$1:CA721)+1,"")</f>
        <v/>
      </c>
      <c r="CB722" s="6" t="str">
        <f>IF($W722=CB$4,MAX(CB$1:CB721)+1,"")</f>
        <v/>
      </c>
      <c r="CC722" s="6" t="str">
        <f>IF($W722=CC$4,MAX(CC$1:CC721)+1,"")</f>
        <v/>
      </c>
      <c r="CD722" s="6" t="str">
        <f>IF($W722=CD$4,MAX(CD$1:CD721)+1,"")</f>
        <v/>
      </c>
      <c r="CE722" s="6" t="str">
        <f>IF($W722=CE$4,MAX(CE$1:CE721)+1,"")</f>
        <v/>
      </c>
      <c r="CF722" s="6" t="str">
        <f>IF($W722=CF$4,MAX(CF$1:CF721)+1,"")</f>
        <v/>
      </c>
      <c r="CG722" s="6" t="str">
        <f>IF($W722=CG$4,MAX(CG$1:CG721)+1,"")</f>
        <v/>
      </c>
      <c r="CH722" s="6" t="str">
        <f>IF($W722=CH$4,MAX(CH$1:CH721)+1,"")</f>
        <v/>
      </c>
      <c r="CI722" s="6" t="str">
        <f>IF($W722=CI$4,MAX(CI$1:CI721)+1,"")</f>
        <v/>
      </c>
      <c r="CJ722" s="6">
        <f>IF($W722=CJ$4,MAX(CJ$1:CJ721)+1,"")</f>
        <v>11</v>
      </c>
      <c r="CK722" s="6" t="str">
        <f>IF($W722=CK$4,MAX(CK$1:CK721)+1,"")</f>
        <v/>
      </c>
      <c r="CL722" s="6" t="str">
        <f>IF($W722=CL$4,MAX(CL$1:CL721)+1,"")</f>
        <v/>
      </c>
      <c r="CM722" s="6" t="str">
        <f>IF($W722=CM$4,MAX(CM$1:CM721)+1,"")</f>
        <v/>
      </c>
      <c r="CN722" s="6" t="str">
        <f>IF($W722=CN$4,MAX(CN$1:CN721)+1,"")</f>
        <v/>
      </c>
      <c r="CO722" s="6" t="str">
        <f>IF($W722=CO$4,MAX(CO$1:CO721)+1,"")</f>
        <v/>
      </c>
      <c r="CP722" s="6" t="str">
        <f>IF($W722=CP$4,MAX(CP$1:CP721)+1,"")</f>
        <v/>
      </c>
      <c r="CQ722" s="6" t="str">
        <f>IF($W722=CQ$4,MAX(CQ$1:CQ721)+1,"")</f>
        <v/>
      </c>
      <c r="CR722" s="6" t="str">
        <f>IF($W722=CR$4,MAX(CR$1:CR721)+1,"")</f>
        <v/>
      </c>
      <c r="CS722" s="6" t="str">
        <f>IF($W722=CS$4,MAX(CS$1:CS721)+1,"")</f>
        <v/>
      </c>
      <c r="CT722" s="5">
        <f t="shared" si="170"/>
        <v>11</v>
      </c>
      <c r="CU722" s="6" t="str">
        <f t="shared" si="171"/>
        <v>1779800318633</v>
      </c>
      <c r="CV722" s="5" t="str">
        <f t="shared" si="172"/>
        <v>นางสาว</v>
      </c>
      <c r="CW722" s="5" t="str" cm="1">
        <f t="array" ref="CW722">RIGHT(F722,MIN(LEN(SUBSTITUTE(F722,รายชื่อนักเรียนแยกห้อง!$AD$5:$AD$8,""))))</f>
        <v>ปิยพร</v>
      </c>
      <c r="CX722" s="6" t="str">
        <f t="shared" si="173"/>
        <v/>
      </c>
      <c r="CY722" s="6">
        <f t="shared" si="174"/>
        <v>0</v>
      </c>
      <c r="CZ722" s="5" t="str">
        <f t="shared" si="175"/>
        <v>มัธยมศึกษาปีที่ 6/2-</v>
      </c>
      <c r="DA722" s="5" t="str">
        <f t="shared" si="176"/>
        <v>มัธยมศึกษาปีที่ 6/2-0</v>
      </c>
      <c r="DB722" s="6" t="s">
        <v>2940</v>
      </c>
      <c r="DC722" s="6" t="str">
        <f>IF(DB722="วิทย์-คณิต (เตรียมวิศวะ)",MAX($DC$1:DC721)+1,"")</f>
        <v/>
      </c>
      <c r="DD722" s="6" t="str">
        <f>IF(DB722="วิทย์-คณิต (วิทยาศาสตร์สุขภาพ)",MAX($DD$1:DD721)+1,"")</f>
        <v/>
      </c>
      <c r="DE722" s="6" t="str">
        <f>IF(DB722="ศิลป์การจัดการธุรกิจการค้าสมัยใหม่",MAX($DE$1:DE721)+1,"")</f>
        <v/>
      </c>
      <c r="DF722" s="6" t="str">
        <f>IF(DB722="ศิลป์ภาษาจีนเพื่อธุรกิจ 4.0",MAX($DF$1:DF721)+1,"")</f>
        <v/>
      </c>
      <c r="DG722" s="6">
        <f>IF(DB722="ศิลป์ภาษาอังกฤษเพื่อการสื่อสารธุรกิจ",MAX($DG$1:DG721)+1,"")</f>
        <v>12</v>
      </c>
      <c r="DH722" s="6" t="str">
        <f>IF(DB722="นวัตกรรมการจัดการเกษตร",MAX($DH$1:DH721)+1,"")</f>
        <v/>
      </c>
      <c r="DI722" s="5">
        <f t="shared" si="177"/>
        <v>12</v>
      </c>
      <c r="DJ722" s="5" t="str">
        <f t="shared" si="178"/>
        <v>มัธยมศึกษาปีที่ 6/2-18</v>
      </c>
      <c r="DK722" s="5" t="str">
        <f t="shared" si="179"/>
        <v>ศิลป์ภาษาอังกฤษเพื่อการสื่อสารธุรกิจ-12</v>
      </c>
      <c r="DL722" s="5" t="str">
        <f t="shared" si="180"/>
        <v>มัธยมศึกษาปีที่ 6</v>
      </c>
    </row>
    <row r="723" spans="1:116">
      <c r="A723" s="5" t="str">
        <f t="shared" si="166"/>
        <v>มัธยมศึกษาปีที่ 6/2-19</v>
      </c>
      <c r="B723" s="5" t="str">
        <f t="shared" si="167"/>
        <v>ช68607-9</v>
      </c>
      <c r="C723" s="5" t="str">
        <f t="shared" si="168"/>
        <v>ศิลป์การจัดการธุรกิจการค้าสมัยใหม่-93</v>
      </c>
      <c r="D723" s="8">
        <v>19</v>
      </c>
      <c r="E723" s="9" t="s">
        <v>181</v>
      </c>
      <c r="F723" s="3" t="s">
        <v>182</v>
      </c>
      <c r="G723" s="3" t="s">
        <v>183</v>
      </c>
      <c r="H723" s="11">
        <v>1</v>
      </c>
      <c r="I723" s="11">
        <v>7</v>
      </c>
      <c r="J723" s="11">
        <v>0</v>
      </c>
      <c r="K723" s="11">
        <v>9</v>
      </c>
      <c r="L723" s="11">
        <v>9</v>
      </c>
      <c r="M723" s="11">
        <v>0</v>
      </c>
      <c r="N723" s="11">
        <v>1</v>
      </c>
      <c r="O723" s="11">
        <v>6</v>
      </c>
      <c r="P723" s="11">
        <v>8</v>
      </c>
      <c r="Q723" s="11">
        <v>5</v>
      </c>
      <c r="R723" s="11">
        <v>9</v>
      </c>
      <c r="S723" s="11">
        <v>2</v>
      </c>
      <c r="T723" s="11">
        <v>5</v>
      </c>
      <c r="U723" s="11" t="s">
        <v>426</v>
      </c>
      <c r="W723" s="6" t="str">
        <f>IF(X723="","",IF(X723=รายชื่อชมรม!$B$53,รายชื่อชมรม!$A$53,IF(X723=รายชื่อชมรม!$B$54,รายชื่อชมรม!$A$54,IF(X723=รายชื่อชมรม!$B$55,รายชื่อชมรม!$A$55,IF(X723=รายชื่อชมรม!$B$56,รายชื่อชมรม!$A$56,IF(X723=รายชื่อชมรม!$B$57,รายชื่อชมรม!$A$57,IF(X723=รายชื่อชมรม!$B$58,รายชื่อชมรม!$A$58,IF(X723=รายชื่อชมรม!$B$59,รายชื่อชมรม!$A$59,IF(X723=รายชื่อชมรม!$B$60,รายชื่อชมรม!$A$60,IF(X723=รายชื่อชมรม!$B$61,รายชื่อชมรม!$A$61,IF(X723=รายชื่อชมรม!$B$62,รายชื่อชมรม!$A$62,"-")))))))))))</f>
        <v>ช68607</v>
      </c>
      <c r="X723" s="6" t="s">
        <v>1543</v>
      </c>
      <c r="Y723" s="6" t="str">
        <f>IF(W723=0,"",IF(W723="-","",IF(W723="","",VLOOKUP(W723,รายชื่อชมรม!$A$3:$F$83,3,FALSE))))</f>
        <v>สิบเอกชัยวัฒน์  เรืองไกรศิลป์</v>
      </c>
      <c r="Z723" s="6" t="str">
        <f>IF(Y723=$Z$4,MAX(Z$1:$Z722)+1,"")</f>
        <v/>
      </c>
      <c r="AA723" s="6" t="str">
        <f>IF($Y723=AA$4,MAX(AA$1:AA722)+1,"")</f>
        <v/>
      </c>
      <c r="AB723" s="6" t="str">
        <f>IF($Y723=AB$4,MAX(AB$1:AB722)+1,"")</f>
        <v/>
      </c>
      <c r="AC723" s="6" t="str">
        <f>IF($Y723=AC$4,MAX(AC$1:AC722)+1,"")</f>
        <v/>
      </c>
      <c r="AD723" s="6" t="str">
        <f>IF($Y723=AD$4,MAX(AD$1:AD722)+1,"")</f>
        <v/>
      </c>
      <c r="AE723" s="6" t="str">
        <f>IF($Y723=AE$4,MAX(AE$1:AE722)+1,"")</f>
        <v/>
      </c>
      <c r="AF723" s="6" t="str">
        <f>IF($Y723=AF$4,MAX(AF$1:AF722)+1,"")</f>
        <v/>
      </c>
      <c r="AG723" s="6" t="str">
        <f>IF($Y723=AG$4,MAX(AG$1:AG722)+1,"")</f>
        <v/>
      </c>
      <c r="AH723" s="6" t="str">
        <f>IF($Y723=AH$4,MAX(AH$1:AH722)+1,"")</f>
        <v/>
      </c>
      <c r="AI723" s="5">
        <f t="shared" si="169"/>
        <v>0</v>
      </c>
      <c r="AK723" s="6" t="str">
        <f>IF($W723=AK$4,MAX(AK$1:AK722)+1,"")</f>
        <v/>
      </c>
      <c r="AL723" s="6" t="str">
        <f>IF($W723=AL$4,MAX(AL$1:AL722)+1,"")</f>
        <v/>
      </c>
      <c r="AM723" s="6" t="str">
        <f>IF($W723=AM$4,MAX(AM$1:AM722)+1,"")</f>
        <v/>
      </c>
      <c r="AN723" s="6" t="str">
        <f>IF($W723=AN$4,MAX(AN$1:AN722)+1,"")</f>
        <v/>
      </c>
      <c r="AO723" s="6" t="str">
        <f>IF($W723=AO$4,MAX(AO$1:AO722)+1,"")</f>
        <v/>
      </c>
      <c r="AP723" s="6" t="str">
        <f>IF($W723=AP$4,MAX(AP$1:AP722)+1,"")</f>
        <v/>
      </c>
      <c r="AQ723" s="6" t="str">
        <f>IF($W723=AQ$4,MAX(AQ$1:AQ722)+1,"")</f>
        <v/>
      </c>
      <c r="AR723" s="6" t="str">
        <f>IF($W723=AR$4,MAX(AR$1:AR722)+1,"")</f>
        <v/>
      </c>
      <c r="AS723" s="6" t="str">
        <f>IF($W723=AS$4,MAX(AS$1:AS722)+1,"")</f>
        <v/>
      </c>
      <c r="AT723" s="6" t="str">
        <f>IF($W723=AT$4,MAX(AT$1:AT722)+1,"")</f>
        <v/>
      </c>
      <c r="AU723" s="6" t="str">
        <f>IF($W723=AU$4,MAX(AU$1:AU722)+1,"")</f>
        <v/>
      </c>
      <c r="AV723" s="6" t="str">
        <f>IF($W723=AV$4,MAX(AV$1:AV722)+1,"")</f>
        <v/>
      </c>
      <c r="AW723" s="6" t="str">
        <f>IF($W723=AW$4,MAX(AW$1:AW722)+1,"")</f>
        <v/>
      </c>
      <c r="AX723" s="6" t="str">
        <f>IF($W723=AX$4,MAX(AX$1:AX722)+1,"")</f>
        <v/>
      </c>
      <c r="AY723" s="6" t="str">
        <f>IF($W723=AY$4,MAX(AY$1:AY722)+1,"")</f>
        <v/>
      </c>
      <c r="AZ723" s="6" t="str">
        <f>IF($W723=AZ$4,MAX(AZ$1:AZ722)+1,"")</f>
        <v/>
      </c>
      <c r="BA723" s="6" t="str">
        <f>IF($W723=BA$4,MAX(BA$1:BA722)+1,"")</f>
        <v/>
      </c>
      <c r="BB723" s="6" t="str">
        <f>IF($W723=BB$4,MAX(BB$1:BB722)+1,"")</f>
        <v/>
      </c>
      <c r="BC723" s="6" t="str">
        <f>IF($W723=BC$4,MAX(BC$1:BC722)+1,"")</f>
        <v/>
      </c>
      <c r="BD723" s="6" t="str">
        <f>IF($W723=BD$4,MAX(BD$1:BD722)+1,"")</f>
        <v/>
      </c>
      <c r="BE723" s="6" t="str">
        <f>IF($W723=BE$4,MAX(BE$1:BE722)+1,"")</f>
        <v/>
      </c>
      <c r="BF723" s="6" t="str">
        <f>IF($W723=BF$4,MAX(BF$1:BF722)+1,"")</f>
        <v/>
      </c>
      <c r="BG723" s="6" t="str">
        <f>IF($W723=BG$4,MAX(BG$1:BG722)+1,"")</f>
        <v/>
      </c>
      <c r="BH723" s="6" t="str">
        <f>IF($W723=BH$4,MAX(BH$1:BH722)+1,"")</f>
        <v/>
      </c>
      <c r="BI723" s="6" t="str">
        <f>IF($W723=BI$4,MAX(BI$1:BI722)+1,"")</f>
        <v/>
      </c>
      <c r="BJ723" s="6" t="str">
        <f>IF($W723=BJ$4,MAX(BJ$1:BJ722)+1,"")</f>
        <v/>
      </c>
      <c r="BK723" s="6" t="str">
        <f>IF($W723=BK$4,MAX(BK$1:BK722)+1,"")</f>
        <v/>
      </c>
      <c r="BL723" s="6" t="str">
        <f>IF($W723=BL$4,MAX(BL$1:BL722)+1,"")</f>
        <v/>
      </c>
      <c r="BM723" s="6" t="str">
        <f>IF($W723=BM$4,MAX(BM$1:BM722)+1,"")</f>
        <v/>
      </c>
      <c r="BN723" s="6" t="str">
        <f>IF($W723=BN$4,MAX(BN$1:BN722)+1,"")</f>
        <v/>
      </c>
      <c r="BO723" s="6" t="str">
        <f>IF($W723=BO$4,MAX(BO$1:BO722)+1,"")</f>
        <v/>
      </c>
      <c r="BP723" s="6" t="str">
        <f>IF($W723=BP$4,MAX(BP$1:BP722)+1,"")</f>
        <v/>
      </c>
      <c r="BQ723" s="6" t="str">
        <f>IF($W723=BQ$4,MAX(BQ$1:BQ722)+1,"")</f>
        <v/>
      </c>
      <c r="BR723" s="6" t="str">
        <f>IF($W723=BR$4,MAX(BR$1:BR722)+1,"")</f>
        <v/>
      </c>
      <c r="BS723" s="6" t="str">
        <f>IF($W723=BS$4,MAX(BS$1:BS722)+1,"")</f>
        <v/>
      </c>
      <c r="BT723" s="6" t="str">
        <f>IF($W723=BT$4,MAX(BT$1:BT722)+1,"")</f>
        <v/>
      </c>
      <c r="BU723" s="6" t="str">
        <f>IF($W723=BU$4,MAX(BU$1:BU722)+1,"")</f>
        <v/>
      </c>
      <c r="BV723" s="6" t="str">
        <f>IF($W723=BV$4,MAX(BV$1:BV722)+1,"")</f>
        <v/>
      </c>
      <c r="BW723" s="6" t="str">
        <f>IF($W723=BW$4,MAX(BW$1:BW722)+1,"")</f>
        <v/>
      </c>
      <c r="BX723" s="6" t="str">
        <f>IF($W723=BX$4,MAX(BX$1:BX722)+1,"")</f>
        <v/>
      </c>
      <c r="BY723" s="6" t="str">
        <f>IF($W723=BY$4,MAX(BY$1:BY722)+1,"")</f>
        <v/>
      </c>
      <c r="BZ723" s="6" t="str">
        <f>IF($W723=BZ$4,MAX(BZ$1:BZ722)+1,"")</f>
        <v/>
      </c>
      <c r="CA723" s="6" t="str">
        <f>IF($W723=CA$4,MAX(CA$1:CA722)+1,"")</f>
        <v/>
      </c>
      <c r="CB723" s="6" t="str">
        <f>IF($W723=CB$4,MAX(CB$1:CB722)+1,"")</f>
        <v/>
      </c>
      <c r="CC723" s="6" t="str">
        <f>IF($W723=CC$4,MAX(CC$1:CC722)+1,"")</f>
        <v/>
      </c>
      <c r="CD723" s="6" t="str">
        <f>IF($W723=CD$4,MAX(CD$1:CD722)+1,"")</f>
        <v/>
      </c>
      <c r="CE723" s="6" t="str">
        <f>IF($W723=CE$4,MAX(CE$1:CE722)+1,"")</f>
        <v/>
      </c>
      <c r="CF723" s="6" t="str">
        <f>IF($W723=CF$4,MAX(CF$1:CF722)+1,"")</f>
        <v/>
      </c>
      <c r="CG723" s="6" t="str">
        <f>IF($W723=CG$4,MAX(CG$1:CG722)+1,"")</f>
        <v/>
      </c>
      <c r="CH723" s="6" t="str">
        <f>IF($W723=CH$4,MAX(CH$1:CH722)+1,"")</f>
        <v/>
      </c>
      <c r="CI723" s="6" t="str">
        <f>IF($W723=CI$4,MAX(CI$1:CI722)+1,"")</f>
        <v/>
      </c>
      <c r="CJ723" s="6" t="str">
        <f>IF($W723=CJ$4,MAX(CJ$1:CJ722)+1,"")</f>
        <v/>
      </c>
      <c r="CK723" s="6" t="str">
        <f>IF($W723=CK$4,MAX(CK$1:CK722)+1,"")</f>
        <v/>
      </c>
      <c r="CL723" s="6" t="str">
        <f>IF($W723=CL$4,MAX(CL$1:CL722)+1,"")</f>
        <v/>
      </c>
      <c r="CM723" s="6" t="str">
        <f>IF($W723=CM$4,MAX(CM$1:CM722)+1,"")</f>
        <v/>
      </c>
      <c r="CN723" s="6" t="str">
        <f>IF($W723=CN$4,MAX(CN$1:CN722)+1,"")</f>
        <v/>
      </c>
      <c r="CO723" s="6" t="str">
        <f>IF($W723=CO$4,MAX(CO$1:CO722)+1,"")</f>
        <v/>
      </c>
      <c r="CP723" s="6">
        <f>IF($W723=CP$4,MAX(CP$1:CP722)+1,"")</f>
        <v>9</v>
      </c>
      <c r="CQ723" s="6" t="str">
        <f>IF($W723=CQ$4,MAX(CQ$1:CQ722)+1,"")</f>
        <v/>
      </c>
      <c r="CR723" s="6" t="str">
        <f>IF($W723=CR$4,MAX(CR$1:CR722)+1,"")</f>
        <v/>
      </c>
      <c r="CS723" s="6" t="str">
        <f>IF($W723=CS$4,MAX(CS$1:CS722)+1,"")</f>
        <v/>
      </c>
      <c r="CT723" s="5">
        <f t="shared" si="170"/>
        <v>9</v>
      </c>
      <c r="CU723" s="6" t="str">
        <f t="shared" si="171"/>
        <v>1709901685925</v>
      </c>
      <c r="CV723" s="5" t="str">
        <f t="shared" si="172"/>
        <v>นางสาว</v>
      </c>
      <c r="CW723" s="5" t="str" cm="1">
        <f t="array" ref="CW723">RIGHT(F723,MIN(LEN(SUBSTITUTE(F723,รายชื่อนักเรียนแยกห้อง!$AD$5:$AD$8,""))))</f>
        <v>ฐิติรัตน์</v>
      </c>
      <c r="CX723" s="6" t="str">
        <f t="shared" si="173"/>
        <v/>
      </c>
      <c r="CY723" s="6">
        <f t="shared" si="174"/>
        <v>0</v>
      </c>
      <c r="CZ723" s="5" t="str">
        <f t="shared" si="175"/>
        <v>มัธยมศึกษาปีที่ 6/2-</v>
      </c>
      <c r="DA723" s="5" t="str">
        <f t="shared" si="176"/>
        <v>มัธยมศึกษาปีที่ 6/2-0</v>
      </c>
      <c r="DB723" s="6" t="s">
        <v>2939</v>
      </c>
      <c r="DC723" s="6" t="str">
        <f>IF(DB723="วิทย์-คณิต (เตรียมวิศวะ)",MAX($DC$1:DC722)+1,"")</f>
        <v/>
      </c>
      <c r="DD723" s="6" t="str">
        <f>IF(DB723="วิทย์-คณิต (วิทยาศาสตร์สุขภาพ)",MAX($DD$1:DD722)+1,"")</f>
        <v/>
      </c>
      <c r="DE723" s="6">
        <f>IF(DB723="ศิลป์การจัดการธุรกิจการค้าสมัยใหม่",MAX($DE$1:DE722)+1,"")</f>
        <v>93</v>
      </c>
      <c r="DF723" s="6" t="str">
        <f>IF(DB723="ศิลป์ภาษาจีนเพื่อธุรกิจ 4.0",MAX($DF$1:DF722)+1,"")</f>
        <v/>
      </c>
      <c r="DG723" s="6" t="str">
        <f>IF(DB723="ศิลป์ภาษาอังกฤษเพื่อการสื่อสารธุรกิจ",MAX($DG$1:DG722)+1,"")</f>
        <v/>
      </c>
      <c r="DH723" s="6" t="str">
        <f>IF(DB723="นวัตกรรมการจัดการเกษตร",MAX($DH$1:DH722)+1,"")</f>
        <v/>
      </c>
      <c r="DI723" s="5">
        <f t="shared" si="177"/>
        <v>93</v>
      </c>
      <c r="DJ723" s="5" t="str">
        <f t="shared" si="178"/>
        <v>มัธยมศึกษาปีที่ 6/2-19</v>
      </c>
      <c r="DK723" s="5" t="str">
        <f t="shared" si="179"/>
        <v>ศิลป์การจัดการธุรกิจการค้าสมัยใหม่-93</v>
      </c>
      <c r="DL723" s="5" t="str">
        <f t="shared" si="180"/>
        <v>มัธยมศึกษาปีที่ 6</v>
      </c>
    </row>
    <row r="724" spans="1:116">
      <c r="A724" s="5" t="str">
        <f t="shared" si="166"/>
        <v>มัธยมศึกษาปีที่ 6/2-20</v>
      </c>
      <c r="B724" s="5" t="str">
        <f t="shared" si="167"/>
        <v>ช68603-6</v>
      </c>
      <c r="C724" s="5" t="str">
        <f t="shared" si="168"/>
        <v>ศิลป์การจัดการธุรกิจการค้าสมัยใหม่-94</v>
      </c>
      <c r="D724" s="8">
        <v>20</v>
      </c>
      <c r="E724" s="9" t="s">
        <v>184</v>
      </c>
      <c r="F724" s="3" t="s">
        <v>185</v>
      </c>
      <c r="G724" s="3" t="s">
        <v>186</v>
      </c>
      <c r="H724" s="11">
        <v>1</v>
      </c>
      <c r="I724" s="11">
        <v>7</v>
      </c>
      <c r="J724" s="11">
        <v>0</v>
      </c>
      <c r="K724" s="11">
        <v>9</v>
      </c>
      <c r="L724" s="11">
        <v>9</v>
      </c>
      <c r="M724" s="11">
        <v>0</v>
      </c>
      <c r="N724" s="11">
        <v>1</v>
      </c>
      <c r="O724" s="11">
        <v>7</v>
      </c>
      <c r="P724" s="11">
        <v>0</v>
      </c>
      <c r="Q724" s="11">
        <v>5</v>
      </c>
      <c r="R724" s="11">
        <v>9</v>
      </c>
      <c r="S724" s="11">
        <v>5</v>
      </c>
      <c r="T724" s="11">
        <v>1</v>
      </c>
      <c r="U724" s="11" t="s">
        <v>426</v>
      </c>
      <c r="W724" s="6" t="str">
        <f>IF(X724="","",IF(X724=รายชื่อชมรม!$B$53,รายชื่อชมรม!$A$53,IF(X724=รายชื่อชมรม!$B$54,รายชื่อชมรม!$A$54,IF(X724=รายชื่อชมรม!$B$55,รายชื่อชมรม!$A$55,IF(X724=รายชื่อชมรม!$B$56,รายชื่อชมรม!$A$56,IF(X724=รายชื่อชมรม!$B$57,รายชื่อชมรม!$A$57,IF(X724=รายชื่อชมรม!$B$58,รายชื่อชมรม!$A$58,IF(X724=รายชื่อชมรม!$B$59,รายชื่อชมรม!$A$59,IF(X724=รายชื่อชมรม!$B$60,รายชื่อชมรม!$A$60,IF(X724=รายชื่อชมรม!$B$61,รายชื่อชมรม!$A$61,IF(X724=รายชื่อชมรม!$B$62,รายชื่อชมรม!$A$62,"-")))))))))))</f>
        <v>ช68603</v>
      </c>
      <c r="X724" s="6" t="s">
        <v>2316</v>
      </c>
      <c r="Y724" s="6" t="str">
        <f>IF(W724=0,"",IF(W724="-","",IF(W724="","",VLOOKUP(W724,รายชื่อชมรม!$A$3:$F$83,3,FALSE))))</f>
        <v>นายวสันต์  แสงรัตนกูล</v>
      </c>
      <c r="Z724" s="6" t="str">
        <f>IF(Y724=$Z$4,MAX(Z$1:$Z723)+1,"")</f>
        <v/>
      </c>
      <c r="AA724" s="6" t="str">
        <f>IF($Y724=AA$4,MAX(AA$1:AA723)+1,"")</f>
        <v/>
      </c>
      <c r="AB724" s="6" t="str">
        <f>IF($Y724=AB$4,MAX(AB$1:AB723)+1,"")</f>
        <v/>
      </c>
      <c r="AC724" s="6" t="str">
        <f>IF($Y724=AC$4,MAX(AC$1:AC723)+1,"")</f>
        <v/>
      </c>
      <c r="AD724" s="6" t="str">
        <f>IF($Y724=AD$4,MAX(AD$1:AD723)+1,"")</f>
        <v/>
      </c>
      <c r="AE724" s="6" t="str">
        <f>IF($Y724=AE$4,MAX(AE$1:AE723)+1,"")</f>
        <v/>
      </c>
      <c r="AF724" s="6" t="str">
        <f>IF($Y724=AF$4,MAX(AF$1:AF723)+1,"")</f>
        <v/>
      </c>
      <c r="AG724" s="6" t="str">
        <f>IF($Y724=AG$4,MAX(AG$1:AG723)+1,"")</f>
        <v/>
      </c>
      <c r="AH724" s="6" t="str">
        <f>IF($Y724=AH$4,MAX(AH$1:AH723)+1,"")</f>
        <v/>
      </c>
      <c r="AI724" s="5">
        <f t="shared" si="169"/>
        <v>0</v>
      </c>
      <c r="AK724" s="6" t="str">
        <f>IF($W724=AK$4,MAX(AK$1:AK723)+1,"")</f>
        <v/>
      </c>
      <c r="AL724" s="6" t="str">
        <f>IF($W724=AL$4,MAX(AL$1:AL723)+1,"")</f>
        <v/>
      </c>
      <c r="AM724" s="6" t="str">
        <f>IF($W724=AM$4,MAX(AM$1:AM723)+1,"")</f>
        <v/>
      </c>
      <c r="AN724" s="6" t="str">
        <f>IF($W724=AN$4,MAX(AN$1:AN723)+1,"")</f>
        <v/>
      </c>
      <c r="AO724" s="6" t="str">
        <f>IF($W724=AO$4,MAX(AO$1:AO723)+1,"")</f>
        <v/>
      </c>
      <c r="AP724" s="6" t="str">
        <f>IF($W724=AP$4,MAX(AP$1:AP723)+1,"")</f>
        <v/>
      </c>
      <c r="AQ724" s="6" t="str">
        <f>IF($W724=AQ$4,MAX(AQ$1:AQ723)+1,"")</f>
        <v/>
      </c>
      <c r="AR724" s="6" t="str">
        <f>IF($W724=AR$4,MAX(AR$1:AR723)+1,"")</f>
        <v/>
      </c>
      <c r="AS724" s="6" t="str">
        <f>IF($W724=AS$4,MAX(AS$1:AS723)+1,"")</f>
        <v/>
      </c>
      <c r="AT724" s="6" t="str">
        <f>IF($W724=AT$4,MAX(AT$1:AT723)+1,"")</f>
        <v/>
      </c>
      <c r="AU724" s="6" t="str">
        <f>IF($W724=AU$4,MAX(AU$1:AU723)+1,"")</f>
        <v/>
      </c>
      <c r="AV724" s="6" t="str">
        <f>IF($W724=AV$4,MAX(AV$1:AV723)+1,"")</f>
        <v/>
      </c>
      <c r="AW724" s="6" t="str">
        <f>IF($W724=AW$4,MAX(AW$1:AW723)+1,"")</f>
        <v/>
      </c>
      <c r="AX724" s="6" t="str">
        <f>IF($W724=AX$4,MAX(AX$1:AX723)+1,"")</f>
        <v/>
      </c>
      <c r="AY724" s="6" t="str">
        <f>IF($W724=AY$4,MAX(AY$1:AY723)+1,"")</f>
        <v/>
      </c>
      <c r="AZ724" s="6" t="str">
        <f>IF($W724=AZ$4,MAX(AZ$1:AZ723)+1,"")</f>
        <v/>
      </c>
      <c r="BA724" s="6" t="str">
        <f>IF($W724=BA$4,MAX(BA$1:BA723)+1,"")</f>
        <v/>
      </c>
      <c r="BB724" s="6" t="str">
        <f>IF($W724=BB$4,MAX(BB$1:BB723)+1,"")</f>
        <v/>
      </c>
      <c r="BC724" s="6" t="str">
        <f>IF($W724=BC$4,MAX(BC$1:BC723)+1,"")</f>
        <v/>
      </c>
      <c r="BD724" s="6" t="str">
        <f>IF($W724=BD$4,MAX(BD$1:BD723)+1,"")</f>
        <v/>
      </c>
      <c r="BE724" s="6" t="str">
        <f>IF($W724=BE$4,MAX(BE$1:BE723)+1,"")</f>
        <v/>
      </c>
      <c r="BF724" s="6" t="str">
        <f>IF($W724=BF$4,MAX(BF$1:BF723)+1,"")</f>
        <v/>
      </c>
      <c r="BG724" s="6" t="str">
        <f>IF($W724=BG$4,MAX(BG$1:BG723)+1,"")</f>
        <v/>
      </c>
      <c r="BH724" s="6" t="str">
        <f>IF($W724=BH$4,MAX(BH$1:BH723)+1,"")</f>
        <v/>
      </c>
      <c r="BI724" s="6" t="str">
        <f>IF($W724=BI$4,MAX(BI$1:BI723)+1,"")</f>
        <v/>
      </c>
      <c r="BJ724" s="6" t="str">
        <f>IF($W724=BJ$4,MAX(BJ$1:BJ723)+1,"")</f>
        <v/>
      </c>
      <c r="BK724" s="6" t="str">
        <f>IF($W724=BK$4,MAX(BK$1:BK723)+1,"")</f>
        <v/>
      </c>
      <c r="BL724" s="6" t="str">
        <f>IF($W724=BL$4,MAX(BL$1:BL723)+1,"")</f>
        <v/>
      </c>
      <c r="BM724" s="6" t="str">
        <f>IF($W724=BM$4,MAX(BM$1:BM723)+1,"")</f>
        <v/>
      </c>
      <c r="BN724" s="6" t="str">
        <f>IF($W724=BN$4,MAX(BN$1:BN723)+1,"")</f>
        <v/>
      </c>
      <c r="BO724" s="6" t="str">
        <f>IF($W724=BO$4,MAX(BO$1:BO723)+1,"")</f>
        <v/>
      </c>
      <c r="BP724" s="6" t="str">
        <f>IF($W724=BP$4,MAX(BP$1:BP723)+1,"")</f>
        <v/>
      </c>
      <c r="BQ724" s="6" t="str">
        <f>IF($W724=BQ$4,MAX(BQ$1:BQ723)+1,"")</f>
        <v/>
      </c>
      <c r="BR724" s="6" t="str">
        <f>IF($W724=BR$4,MAX(BR$1:BR723)+1,"")</f>
        <v/>
      </c>
      <c r="BS724" s="6" t="str">
        <f>IF($W724=BS$4,MAX(BS$1:BS723)+1,"")</f>
        <v/>
      </c>
      <c r="BT724" s="6" t="str">
        <f>IF($W724=BT$4,MAX(BT$1:BT723)+1,"")</f>
        <v/>
      </c>
      <c r="BU724" s="6" t="str">
        <f>IF($W724=BU$4,MAX(BU$1:BU723)+1,"")</f>
        <v/>
      </c>
      <c r="BV724" s="6" t="str">
        <f>IF($W724=BV$4,MAX(BV$1:BV723)+1,"")</f>
        <v/>
      </c>
      <c r="BW724" s="6" t="str">
        <f>IF($W724=BW$4,MAX(BW$1:BW723)+1,"")</f>
        <v/>
      </c>
      <c r="BX724" s="6" t="str">
        <f>IF($W724=BX$4,MAX(BX$1:BX723)+1,"")</f>
        <v/>
      </c>
      <c r="BY724" s="6" t="str">
        <f>IF($W724=BY$4,MAX(BY$1:BY723)+1,"")</f>
        <v/>
      </c>
      <c r="BZ724" s="6" t="str">
        <f>IF($W724=BZ$4,MAX(BZ$1:BZ723)+1,"")</f>
        <v/>
      </c>
      <c r="CA724" s="6" t="str">
        <f>IF($W724=CA$4,MAX(CA$1:CA723)+1,"")</f>
        <v/>
      </c>
      <c r="CB724" s="6" t="str">
        <f>IF($W724=CB$4,MAX(CB$1:CB723)+1,"")</f>
        <v/>
      </c>
      <c r="CC724" s="6" t="str">
        <f>IF($W724=CC$4,MAX(CC$1:CC723)+1,"")</f>
        <v/>
      </c>
      <c r="CD724" s="6" t="str">
        <f>IF($W724=CD$4,MAX(CD$1:CD723)+1,"")</f>
        <v/>
      </c>
      <c r="CE724" s="6" t="str">
        <f>IF($W724=CE$4,MAX(CE$1:CE723)+1,"")</f>
        <v/>
      </c>
      <c r="CF724" s="6" t="str">
        <f>IF($W724=CF$4,MAX(CF$1:CF723)+1,"")</f>
        <v/>
      </c>
      <c r="CG724" s="6" t="str">
        <f>IF($W724=CG$4,MAX(CG$1:CG723)+1,"")</f>
        <v/>
      </c>
      <c r="CH724" s="6" t="str">
        <f>IF($W724=CH$4,MAX(CH$1:CH723)+1,"")</f>
        <v/>
      </c>
      <c r="CI724" s="6" t="str">
        <f>IF($W724=CI$4,MAX(CI$1:CI723)+1,"")</f>
        <v/>
      </c>
      <c r="CJ724" s="6" t="str">
        <f>IF($W724=CJ$4,MAX(CJ$1:CJ723)+1,"")</f>
        <v/>
      </c>
      <c r="CK724" s="6" t="str">
        <f>IF($W724=CK$4,MAX(CK$1:CK723)+1,"")</f>
        <v/>
      </c>
      <c r="CL724" s="6">
        <f>IF($W724=CL$4,MAX(CL$1:CL723)+1,"")</f>
        <v>6</v>
      </c>
      <c r="CM724" s="6" t="str">
        <f>IF($W724=CM$4,MAX(CM$1:CM723)+1,"")</f>
        <v/>
      </c>
      <c r="CN724" s="6" t="str">
        <f>IF($W724=CN$4,MAX(CN$1:CN723)+1,"")</f>
        <v/>
      </c>
      <c r="CO724" s="6" t="str">
        <f>IF($W724=CO$4,MAX(CO$1:CO723)+1,"")</f>
        <v/>
      </c>
      <c r="CP724" s="6" t="str">
        <f>IF($W724=CP$4,MAX(CP$1:CP723)+1,"")</f>
        <v/>
      </c>
      <c r="CQ724" s="6" t="str">
        <f>IF($W724=CQ$4,MAX(CQ$1:CQ723)+1,"")</f>
        <v/>
      </c>
      <c r="CR724" s="6" t="str">
        <f>IF($W724=CR$4,MAX(CR$1:CR723)+1,"")</f>
        <v/>
      </c>
      <c r="CS724" s="6" t="str">
        <f>IF($W724=CS$4,MAX(CS$1:CS723)+1,"")</f>
        <v/>
      </c>
      <c r="CT724" s="5">
        <f t="shared" si="170"/>
        <v>6</v>
      </c>
      <c r="CU724" s="6" t="str">
        <f t="shared" si="171"/>
        <v>1709901705951</v>
      </c>
      <c r="CV724" s="5" t="str">
        <f t="shared" si="172"/>
        <v>นางสาว</v>
      </c>
      <c r="CW724" s="5" t="str" cm="1">
        <f t="array" ref="CW724">RIGHT(F724,MIN(LEN(SUBSTITUTE(F724,รายชื่อนักเรียนแยกห้อง!$AD$5:$AD$8,""))))</f>
        <v>มนทกานต์</v>
      </c>
      <c r="CX724" s="6" t="str">
        <f t="shared" si="173"/>
        <v/>
      </c>
      <c r="CY724" s="6">
        <f t="shared" si="174"/>
        <v>0</v>
      </c>
      <c r="CZ724" s="5" t="str">
        <f t="shared" si="175"/>
        <v>มัธยมศึกษาปีที่ 6/2-</v>
      </c>
      <c r="DA724" s="5" t="str">
        <f t="shared" si="176"/>
        <v>มัธยมศึกษาปีที่ 6/2-0</v>
      </c>
      <c r="DB724" s="6" t="s">
        <v>2939</v>
      </c>
      <c r="DC724" s="6" t="str">
        <f>IF(DB724="วิทย์-คณิต (เตรียมวิศวะ)",MAX($DC$1:DC723)+1,"")</f>
        <v/>
      </c>
      <c r="DD724" s="6" t="str">
        <f>IF(DB724="วิทย์-คณิต (วิทยาศาสตร์สุขภาพ)",MAX($DD$1:DD723)+1,"")</f>
        <v/>
      </c>
      <c r="DE724" s="6">
        <f>IF(DB724="ศิลป์การจัดการธุรกิจการค้าสมัยใหม่",MAX($DE$1:DE723)+1,"")</f>
        <v>94</v>
      </c>
      <c r="DF724" s="6" t="str">
        <f>IF(DB724="ศิลป์ภาษาจีนเพื่อธุรกิจ 4.0",MAX($DF$1:DF723)+1,"")</f>
        <v/>
      </c>
      <c r="DG724" s="6" t="str">
        <f>IF(DB724="ศิลป์ภาษาอังกฤษเพื่อการสื่อสารธุรกิจ",MAX($DG$1:DG723)+1,"")</f>
        <v/>
      </c>
      <c r="DH724" s="6" t="str">
        <f>IF(DB724="นวัตกรรมการจัดการเกษตร",MAX($DH$1:DH723)+1,"")</f>
        <v/>
      </c>
      <c r="DI724" s="5">
        <f t="shared" si="177"/>
        <v>94</v>
      </c>
      <c r="DJ724" s="5" t="str">
        <f t="shared" si="178"/>
        <v>มัธยมศึกษาปีที่ 6/2-20</v>
      </c>
      <c r="DK724" s="5" t="str">
        <f t="shared" si="179"/>
        <v>ศิลป์การจัดการธุรกิจการค้าสมัยใหม่-94</v>
      </c>
      <c r="DL724" s="5" t="str">
        <f t="shared" si="180"/>
        <v>มัธยมศึกษาปีที่ 6</v>
      </c>
    </row>
    <row r="725" spans="1:116">
      <c r="A725" s="5" t="str">
        <f t="shared" si="166"/>
        <v>มัธยมศึกษาปีที่ 6/2-21</v>
      </c>
      <c r="B725" s="5" t="str">
        <f t="shared" si="167"/>
        <v>ช68603-7</v>
      </c>
      <c r="C725" s="5" t="str">
        <f t="shared" si="168"/>
        <v>ศิลป์ภาษาอังกฤษเพื่อการสื่อสารธุรกิจ-13</v>
      </c>
      <c r="D725" s="8">
        <v>21</v>
      </c>
      <c r="E725" s="9" t="s">
        <v>187</v>
      </c>
      <c r="F725" s="3" t="s">
        <v>188</v>
      </c>
      <c r="G725" s="3" t="s">
        <v>189</v>
      </c>
      <c r="H725" s="11">
        <v>1</v>
      </c>
      <c r="I725" s="11">
        <v>7</v>
      </c>
      <c r="J725" s="11">
        <v>0</v>
      </c>
      <c r="K725" s="11">
        <v>9</v>
      </c>
      <c r="L725" s="11">
        <v>9</v>
      </c>
      <c r="M725" s="11">
        <v>0</v>
      </c>
      <c r="N725" s="11">
        <v>1</v>
      </c>
      <c r="O725" s="11">
        <v>7</v>
      </c>
      <c r="P725" s="11">
        <v>2</v>
      </c>
      <c r="Q725" s="11">
        <v>0</v>
      </c>
      <c r="R725" s="11">
        <v>4</v>
      </c>
      <c r="S725" s="11">
        <v>0</v>
      </c>
      <c r="T725" s="11">
        <v>2</v>
      </c>
      <c r="U725" s="11" t="s">
        <v>426</v>
      </c>
      <c r="W725" s="6" t="str">
        <f>IF(X725="","",IF(X725=รายชื่อชมรม!$B$53,รายชื่อชมรม!$A$53,IF(X725=รายชื่อชมรม!$B$54,รายชื่อชมรม!$A$54,IF(X725=รายชื่อชมรม!$B$55,รายชื่อชมรม!$A$55,IF(X725=รายชื่อชมรม!$B$56,รายชื่อชมรม!$A$56,IF(X725=รายชื่อชมรม!$B$57,รายชื่อชมรม!$A$57,IF(X725=รายชื่อชมรม!$B$58,รายชื่อชมรม!$A$58,IF(X725=รายชื่อชมรม!$B$59,รายชื่อชมรม!$A$59,IF(X725=รายชื่อชมรม!$B$60,รายชื่อชมรม!$A$60,IF(X725=รายชื่อชมรม!$B$61,รายชื่อชมรม!$A$61,IF(X725=รายชื่อชมรม!$B$62,รายชื่อชมรม!$A$62,"-")))))))))))</f>
        <v>ช68603</v>
      </c>
      <c r="X725" s="6" t="s">
        <v>2316</v>
      </c>
      <c r="Y725" s="6" t="str">
        <f>IF(W725=0,"",IF(W725="-","",IF(W725="","",VLOOKUP(W725,รายชื่อชมรม!$A$3:$F$83,3,FALSE))))</f>
        <v>นายวสันต์  แสงรัตนกูล</v>
      </c>
      <c r="Z725" s="6" t="str">
        <f>IF(Y725=$Z$4,MAX(Z$1:$Z724)+1,"")</f>
        <v/>
      </c>
      <c r="AA725" s="6" t="str">
        <f>IF($Y725=AA$4,MAX(AA$1:AA724)+1,"")</f>
        <v/>
      </c>
      <c r="AB725" s="6" t="str">
        <f>IF($Y725=AB$4,MAX(AB$1:AB724)+1,"")</f>
        <v/>
      </c>
      <c r="AC725" s="6" t="str">
        <f>IF($Y725=AC$4,MAX(AC$1:AC724)+1,"")</f>
        <v/>
      </c>
      <c r="AD725" s="6" t="str">
        <f>IF($Y725=AD$4,MAX(AD$1:AD724)+1,"")</f>
        <v/>
      </c>
      <c r="AE725" s="6" t="str">
        <f>IF($Y725=AE$4,MAX(AE$1:AE724)+1,"")</f>
        <v/>
      </c>
      <c r="AF725" s="6" t="str">
        <f>IF($Y725=AF$4,MAX(AF$1:AF724)+1,"")</f>
        <v/>
      </c>
      <c r="AG725" s="6" t="str">
        <f>IF($Y725=AG$4,MAX(AG$1:AG724)+1,"")</f>
        <v/>
      </c>
      <c r="AH725" s="6" t="str">
        <f>IF($Y725=AH$4,MAX(AH$1:AH724)+1,"")</f>
        <v/>
      </c>
      <c r="AI725" s="5">
        <f t="shared" si="169"/>
        <v>0</v>
      </c>
      <c r="AK725" s="6" t="str">
        <f>IF($W725=AK$4,MAX(AK$1:AK724)+1,"")</f>
        <v/>
      </c>
      <c r="AL725" s="6" t="str">
        <f>IF($W725=AL$4,MAX(AL$1:AL724)+1,"")</f>
        <v/>
      </c>
      <c r="AM725" s="6" t="str">
        <f>IF($W725=AM$4,MAX(AM$1:AM724)+1,"")</f>
        <v/>
      </c>
      <c r="AN725" s="6" t="str">
        <f>IF($W725=AN$4,MAX(AN$1:AN724)+1,"")</f>
        <v/>
      </c>
      <c r="AO725" s="6" t="str">
        <f>IF($W725=AO$4,MAX(AO$1:AO724)+1,"")</f>
        <v/>
      </c>
      <c r="AP725" s="6" t="str">
        <f>IF($W725=AP$4,MAX(AP$1:AP724)+1,"")</f>
        <v/>
      </c>
      <c r="AQ725" s="6" t="str">
        <f>IF($W725=AQ$4,MAX(AQ$1:AQ724)+1,"")</f>
        <v/>
      </c>
      <c r="AR725" s="6" t="str">
        <f>IF($W725=AR$4,MAX(AR$1:AR724)+1,"")</f>
        <v/>
      </c>
      <c r="AS725" s="6" t="str">
        <f>IF($W725=AS$4,MAX(AS$1:AS724)+1,"")</f>
        <v/>
      </c>
      <c r="AT725" s="6" t="str">
        <f>IF($W725=AT$4,MAX(AT$1:AT724)+1,"")</f>
        <v/>
      </c>
      <c r="AU725" s="6" t="str">
        <f>IF($W725=AU$4,MAX(AU$1:AU724)+1,"")</f>
        <v/>
      </c>
      <c r="AV725" s="6" t="str">
        <f>IF($W725=AV$4,MAX(AV$1:AV724)+1,"")</f>
        <v/>
      </c>
      <c r="AW725" s="6" t="str">
        <f>IF($W725=AW$4,MAX(AW$1:AW724)+1,"")</f>
        <v/>
      </c>
      <c r="AX725" s="6" t="str">
        <f>IF($W725=AX$4,MAX(AX$1:AX724)+1,"")</f>
        <v/>
      </c>
      <c r="AY725" s="6" t="str">
        <f>IF($W725=AY$4,MAX(AY$1:AY724)+1,"")</f>
        <v/>
      </c>
      <c r="AZ725" s="6" t="str">
        <f>IF($W725=AZ$4,MAX(AZ$1:AZ724)+1,"")</f>
        <v/>
      </c>
      <c r="BA725" s="6" t="str">
        <f>IF($W725=BA$4,MAX(BA$1:BA724)+1,"")</f>
        <v/>
      </c>
      <c r="BB725" s="6" t="str">
        <f>IF($W725=BB$4,MAX(BB$1:BB724)+1,"")</f>
        <v/>
      </c>
      <c r="BC725" s="6" t="str">
        <f>IF($W725=BC$4,MAX(BC$1:BC724)+1,"")</f>
        <v/>
      </c>
      <c r="BD725" s="6" t="str">
        <f>IF($W725=BD$4,MAX(BD$1:BD724)+1,"")</f>
        <v/>
      </c>
      <c r="BE725" s="6" t="str">
        <f>IF($W725=BE$4,MAX(BE$1:BE724)+1,"")</f>
        <v/>
      </c>
      <c r="BF725" s="6" t="str">
        <f>IF($W725=BF$4,MAX(BF$1:BF724)+1,"")</f>
        <v/>
      </c>
      <c r="BG725" s="6" t="str">
        <f>IF($W725=BG$4,MAX(BG$1:BG724)+1,"")</f>
        <v/>
      </c>
      <c r="BH725" s="6" t="str">
        <f>IF($W725=BH$4,MAX(BH$1:BH724)+1,"")</f>
        <v/>
      </c>
      <c r="BI725" s="6" t="str">
        <f>IF($W725=BI$4,MAX(BI$1:BI724)+1,"")</f>
        <v/>
      </c>
      <c r="BJ725" s="6" t="str">
        <f>IF($W725=BJ$4,MAX(BJ$1:BJ724)+1,"")</f>
        <v/>
      </c>
      <c r="BK725" s="6" t="str">
        <f>IF($W725=BK$4,MAX(BK$1:BK724)+1,"")</f>
        <v/>
      </c>
      <c r="BL725" s="6" t="str">
        <f>IF($W725=BL$4,MAX(BL$1:BL724)+1,"")</f>
        <v/>
      </c>
      <c r="BM725" s="6" t="str">
        <f>IF($W725=BM$4,MAX(BM$1:BM724)+1,"")</f>
        <v/>
      </c>
      <c r="BN725" s="6" t="str">
        <f>IF($W725=BN$4,MAX(BN$1:BN724)+1,"")</f>
        <v/>
      </c>
      <c r="BO725" s="6" t="str">
        <f>IF($W725=BO$4,MAX(BO$1:BO724)+1,"")</f>
        <v/>
      </c>
      <c r="BP725" s="6" t="str">
        <f>IF($W725=BP$4,MAX(BP$1:BP724)+1,"")</f>
        <v/>
      </c>
      <c r="BQ725" s="6" t="str">
        <f>IF($W725=BQ$4,MAX(BQ$1:BQ724)+1,"")</f>
        <v/>
      </c>
      <c r="BR725" s="6" t="str">
        <f>IF($W725=BR$4,MAX(BR$1:BR724)+1,"")</f>
        <v/>
      </c>
      <c r="BS725" s="6" t="str">
        <f>IF($W725=BS$4,MAX(BS$1:BS724)+1,"")</f>
        <v/>
      </c>
      <c r="BT725" s="6" t="str">
        <f>IF($W725=BT$4,MAX(BT$1:BT724)+1,"")</f>
        <v/>
      </c>
      <c r="BU725" s="6" t="str">
        <f>IF($W725=BU$4,MAX(BU$1:BU724)+1,"")</f>
        <v/>
      </c>
      <c r="BV725" s="6" t="str">
        <f>IF($W725=BV$4,MAX(BV$1:BV724)+1,"")</f>
        <v/>
      </c>
      <c r="BW725" s="6" t="str">
        <f>IF($W725=BW$4,MAX(BW$1:BW724)+1,"")</f>
        <v/>
      </c>
      <c r="BX725" s="6" t="str">
        <f>IF($W725=BX$4,MAX(BX$1:BX724)+1,"")</f>
        <v/>
      </c>
      <c r="BY725" s="6" t="str">
        <f>IF($W725=BY$4,MAX(BY$1:BY724)+1,"")</f>
        <v/>
      </c>
      <c r="BZ725" s="6" t="str">
        <f>IF($W725=BZ$4,MAX(BZ$1:BZ724)+1,"")</f>
        <v/>
      </c>
      <c r="CA725" s="6" t="str">
        <f>IF($W725=CA$4,MAX(CA$1:CA724)+1,"")</f>
        <v/>
      </c>
      <c r="CB725" s="6" t="str">
        <f>IF($W725=CB$4,MAX(CB$1:CB724)+1,"")</f>
        <v/>
      </c>
      <c r="CC725" s="6" t="str">
        <f>IF($W725=CC$4,MAX(CC$1:CC724)+1,"")</f>
        <v/>
      </c>
      <c r="CD725" s="6" t="str">
        <f>IF($W725=CD$4,MAX(CD$1:CD724)+1,"")</f>
        <v/>
      </c>
      <c r="CE725" s="6" t="str">
        <f>IF($W725=CE$4,MAX(CE$1:CE724)+1,"")</f>
        <v/>
      </c>
      <c r="CF725" s="6" t="str">
        <f>IF($W725=CF$4,MAX(CF$1:CF724)+1,"")</f>
        <v/>
      </c>
      <c r="CG725" s="6" t="str">
        <f>IF($W725=CG$4,MAX(CG$1:CG724)+1,"")</f>
        <v/>
      </c>
      <c r="CH725" s="6" t="str">
        <f>IF($W725=CH$4,MAX(CH$1:CH724)+1,"")</f>
        <v/>
      </c>
      <c r="CI725" s="6" t="str">
        <f>IF($W725=CI$4,MAX(CI$1:CI724)+1,"")</f>
        <v/>
      </c>
      <c r="CJ725" s="6" t="str">
        <f>IF($W725=CJ$4,MAX(CJ$1:CJ724)+1,"")</f>
        <v/>
      </c>
      <c r="CK725" s="6" t="str">
        <f>IF($W725=CK$4,MAX(CK$1:CK724)+1,"")</f>
        <v/>
      </c>
      <c r="CL725" s="6">
        <f>IF($W725=CL$4,MAX(CL$1:CL724)+1,"")</f>
        <v>7</v>
      </c>
      <c r="CM725" s="6" t="str">
        <f>IF($W725=CM$4,MAX(CM$1:CM724)+1,"")</f>
        <v/>
      </c>
      <c r="CN725" s="6" t="str">
        <f>IF($W725=CN$4,MAX(CN$1:CN724)+1,"")</f>
        <v/>
      </c>
      <c r="CO725" s="6" t="str">
        <f>IF($W725=CO$4,MAX(CO$1:CO724)+1,"")</f>
        <v/>
      </c>
      <c r="CP725" s="6" t="str">
        <f>IF($W725=CP$4,MAX(CP$1:CP724)+1,"")</f>
        <v/>
      </c>
      <c r="CQ725" s="6" t="str">
        <f>IF($W725=CQ$4,MAX(CQ$1:CQ724)+1,"")</f>
        <v/>
      </c>
      <c r="CR725" s="6" t="str">
        <f>IF($W725=CR$4,MAX(CR$1:CR724)+1,"")</f>
        <v/>
      </c>
      <c r="CS725" s="6" t="str">
        <f>IF($W725=CS$4,MAX(CS$1:CS724)+1,"")</f>
        <v/>
      </c>
      <c r="CT725" s="5">
        <f t="shared" si="170"/>
        <v>7</v>
      </c>
      <c r="CU725" s="6" t="str">
        <f t="shared" si="171"/>
        <v>1709901720402</v>
      </c>
      <c r="CV725" s="5" t="str">
        <f t="shared" si="172"/>
        <v>นางสาว</v>
      </c>
      <c r="CW725" s="5" t="str" cm="1">
        <f t="array" ref="CW725">RIGHT(F725,MIN(LEN(SUBSTITUTE(F725,รายชื่อนักเรียนแยกห้อง!$AD$5:$AD$8,""))))</f>
        <v>กัญญารัตน์</v>
      </c>
      <c r="CX725" s="6" t="str">
        <f t="shared" si="173"/>
        <v/>
      </c>
      <c r="CY725" s="6">
        <f t="shared" si="174"/>
        <v>0</v>
      </c>
      <c r="CZ725" s="5" t="str">
        <f t="shared" si="175"/>
        <v>มัธยมศึกษาปีที่ 6/2-</v>
      </c>
      <c r="DA725" s="5" t="str">
        <f t="shared" si="176"/>
        <v>มัธยมศึกษาปีที่ 6/2-0</v>
      </c>
      <c r="DB725" s="6" t="s">
        <v>2940</v>
      </c>
      <c r="DC725" s="6" t="str">
        <f>IF(DB725="วิทย์-คณิต (เตรียมวิศวะ)",MAX($DC$1:DC724)+1,"")</f>
        <v/>
      </c>
      <c r="DD725" s="6" t="str">
        <f>IF(DB725="วิทย์-คณิต (วิทยาศาสตร์สุขภาพ)",MAX($DD$1:DD724)+1,"")</f>
        <v/>
      </c>
      <c r="DE725" s="6" t="str">
        <f>IF(DB725="ศิลป์การจัดการธุรกิจการค้าสมัยใหม่",MAX($DE$1:DE724)+1,"")</f>
        <v/>
      </c>
      <c r="DF725" s="6" t="str">
        <f>IF(DB725="ศิลป์ภาษาจีนเพื่อธุรกิจ 4.0",MAX($DF$1:DF724)+1,"")</f>
        <v/>
      </c>
      <c r="DG725" s="6">
        <f>IF(DB725="ศิลป์ภาษาอังกฤษเพื่อการสื่อสารธุรกิจ",MAX($DG$1:DG724)+1,"")</f>
        <v>13</v>
      </c>
      <c r="DH725" s="6" t="str">
        <f>IF(DB725="นวัตกรรมการจัดการเกษตร",MAX($DH$1:DH724)+1,"")</f>
        <v/>
      </c>
      <c r="DI725" s="5">
        <f t="shared" si="177"/>
        <v>13</v>
      </c>
      <c r="DJ725" s="5" t="str">
        <f t="shared" si="178"/>
        <v>มัธยมศึกษาปีที่ 6/2-21</v>
      </c>
      <c r="DK725" s="5" t="str">
        <f t="shared" si="179"/>
        <v>ศิลป์ภาษาอังกฤษเพื่อการสื่อสารธุรกิจ-13</v>
      </c>
      <c r="DL725" s="5" t="str">
        <f t="shared" si="180"/>
        <v>มัธยมศึกษาปีที่ 6</v>
      </c>
    </row>
    <row r="726" spans="1:116">
      <c r="A726" s="5" t="str">
        <f t="shared" si="166"/>
        <v>มัธยมศึกษาปีที่ 6/2-22</v>
      </c>
      <c r="B726" s="5" t="str">
        <f t="shared" si="167"/>
        <v>ช68601-12</v>
      </c>
      <c r="C726" s="5" t="str">
        <f t="shared" si="168"/>
        <v>ศิลป์ภาษาอังกฤษเพื่อการสื่อสารธุรกิจ-14</v>
      </c>
      <c r="D726" s="8">
        <v>22</v>
      </c>
      <c r="E726" s="9" t="s">
        <v>190</v>
      </c>
      <c r="F726" s="3" t="s">
        <v>2294</v>
      </c>
      <c r="G726" s="3" t="s">
        <v>191</v>
      </c>
      <c r="H726" s="11">
        <v>1</v>
      </c>
      <c r="I726" s="11">
        <v>7</v>
      </c>
      <c r="J726" s="11">
        <v>0</v>
      </c>
      <c r="K726" s="11">
        <v>9</v>
      </c>
      <c r="L726" s="11">
        <v>9</v>
      </c>
      <c r="M726" s="11">
        <v>0</v>
      </c>
      <c r="N726" s="11">
        <v>1</v>
      </c>
      <c r="O726" s="11">
        <v>7</v>
      </c>
      <c r="P726" s="11">
        <v>2</v>
      </c>
      <c r="Q726" s="11">
        <v>3</v>
      </c>
      <c r="R726" s="11">
        <v>9</v>
      </c>
      <c r="S726" s="11">
        <v>0</v>
      </c>
      <c r="T726" s="11">
        <v>8</v>
      </c>
      <c r="U726" s="11" t="s">
        <v>426</v>
      </c>
      <c r="W726" s="6" t="str">
        <f>IF(X726="","",IF(X726=รายชื่อชมรม!$B$53,รายชื่อชมรม!$A$53,IF(X726=รายชื่อชมรม!$B$54,รายชื่อชมรม!$A$54,IF(X726=รายชื่อชมรม!$B$55,รายชื่อชมรม!$A$55,IF(X726=รายชื่อชมรม!$B$56,รายชื่อชมรม!$A$56,IF(X726=รายชื่อชมรม!$B$57,รายชื่อชมรม!$A$57,IF(X726=รายชื่อชมรม!$B$58,รายชื่อชมรม!$A$58,IF(X726=รายชื่อชมรม!$B$59,รายชื่อชมรม!$A$59,IF(X726=รายชื่อชมรม!$B$60,รายชื่อชมรม!$A$60,IF(X726=รายชื่อชมรม!$B$61,รายชื่อชมรม!$A$61,IF(X726=รายชื่อชมรม!$B$62,รายชื่อชมรม!$A$62,"-")))))))))))</f>
        <v>ช68601</v>
      </c>
      <c r="X726" s="6" t="s">
        <v>2329</v>
      </c>
      <c r="Y726" s="6" t="str">
        <f>IF(W726=0,"",IF(W726="-","",IF(W726="","",VLOOKUP(W726,รายชื่อชมรม!$A$3:$F$83,3,FALSE))))</f>
        <v>นางสาวศิลป์ศุภา  คุสินธุ์</v>
      </c>
      <c r="Z726" s="6" t="str">
        <f>IF(Y726=$Z$4,MAX(Z$1:$Z725)+1,"")</f>
        <v/>
      </c>
      <c r="AA726" s="6" t="str">
        <f>IF($Y726=AA$4,MAX(AA$1:AA725)+1,"")</f>
        <v/>
      </c>
      <c r="AB726" s="6" t="str">
        <f>IF($Y726=AB$4,MAX(AB$1:AB725)+1,"")</f>
        <v/>
      </c>
      <c r="AC726" s="6" t="str">
        <f>IF($Y726=AC$4,MAX(AC$1:AC725)+1,"")</f>
        <v/>
      </c>
      <c r="AD726" s="6" t="str">
        <f>IF($Y726=AD$4,MAX(AD$1:AD725)+1,"")</f>
        <v/>
      </c>
      <c r="AE726" s="6" t="str">
        <f>IF($Y726=AE$4,MAX(AE$1:AE725)+1,"")</f>
        <v/>
      </c>
      <c r="AF726" s="6" t="str">
        <f>IF($Y726=AF$4,MAX(AF$1:AF725)+1,"")</f>
        <v/>
      </c>
      <c r="AG726" s="6" t="str">
        <f>IF($Y726=AG$4,MAX(AG$1:AG725)+1,"")</f>
        <v/>
      </c>
      <c r="AH726" s="6" t="str">
        <f>IF($Y726=AH$4,MAX(AH$1:AH725)+1,"")</f>
        <v/>
      </c>
      <c r="AI726" s="5">
        <f t="shared" si="169"/>
        <v>0</v>
      </c>
      <c r="AK726" s="6" t="str">
        <f>IF($W726=AK$4,MAX(AK$1:AK725)+1,"")</f>
        <v/>
      </c>
      <c r="AL726" s="6" t="str">
        <f>IF($W726=AL$4,MAX(AL$1:AL725)+1,"")</f>
        <v/>
      </c>
      <c r="AM726" s="6" t="str">
        <f>IF($W726=AM$4,MAX(AM$1:AM725)+1,"")</f>
        <v/>
      </c>
      <c r="AN726" s="6" t="str">
        <f>IF($W726=AN$4,MAX(AN$1:AN725)+1,"")</f>
        <v/>
      </c>
      <c r="AO726" s="6" t="str">
        <f>IF($W726=AO$4,MAX(AO$1:AO725)+1,"")</f>
        <v/>
      </c>
      <c r="AP726" s="6" t="str">
        <f>IF($W726=AP$4,MAX(AP$1:AP725)+1,"")</f>
        <v/>
      </c>
      <c r="AQ726" s="6" t="str">
        <f>IF($W726=AQ$4,MAX(AQ$1:AQ725)+1,"")</f>
        <v/>
      </c>
      <c r="AR726" s="6" t="str">
        <f>IF($W726=AR$4,MAX(AR$1:AR725)+1,"")</f>
        <v/>
      </c>
      <c r="AS726" s="6" t="str">
        <f>IF($W726=AS$4,MAX(AS$1:AS725)+1,"")</f>
        <v/>
      </c>
      <c r="AT726" s="6" t="str">
        <f>IF($W726=AT$4,MAX(AT$1:AT725)+1,"")</f>
        <v/>
      </c>
      <c r="AU726" s="6" t="str">
        <f>IF($W726=AU$4,MAX(AU$1:AU725)+1,"")</f>
        <v/>
      </c>
      <c r="AV726" s="6" t="str">
        <f>IF($W726=AV$4,MAX(AV$1:AV725)+1,"")</f>
        <v/>
      </c>
      <c r="AW726" s="6" t="str">
        <f>IF($W726=AW$4,MAX(AW$1:AW725)+1,"")</f>
        <v/>
      </c>
      <c r="AX726" s="6" t="str">
        <f>IF($W726=AX$4,MAX(AX$1:AX725)+1,"")</f>
        <v/>
      </c>
      <c r="AY726" s="6" t="str">
        <f>IF($W726=AY$4,MAX(AY$1:AY725)+1,"")</f>
        <v/>
      </c>
      <c r="AZ726" s="6" t="str">
        <f>IF($W726=AZ$4,MAX(AZ$1:AZ725)+1,"")</f>
        <v/>
      </c>
      <c r="BA726" s="6" t="str">
        <f>IF($W726=BA$4,MAX(BA$1:BA725)+1,"")</f>
        <v/>
      </c>
      <c r="BB726" s="6" t="str">
        <f>IF($W726=BB$4,MAX(BB$1:BB725)+1,"")</f>
        <v/>
      </c>
      <c r="BC726" s="6" t="str">
        <f>IF($W726=BC$4,MAX(BC$1:BC725)+1,"")</f>
        <v/>
      </c>
      <c r="BD726" s="6" t="str">
        <f>IF($W726=BD$4,MAX(BD$1:BD725)+1,"")</f>
        <v/>
      </c>
      <c r="BE726" s="6" t="str">
        <f>IF($W726=BE$4,MAX(BE$1:BE725)+1,"")</f>
        <v/>
      </c>
      <c r="BF726" s="6" t="str">
        <f>IF($W726=BF$4,MAX(BF$1:BF725)+1,"")</f>
        <v/>
      </c>
      <c r="BG726" s="6" t="str">
        <f>IF($W726=BG$4,MAX(BG$1:BG725)+1,"")</f>
        <v/>
      </c>
      <c r="BH726" s="6" t="str">
        <f>IF($W726=BH$4,MAX(BH$1:BH725)+1,"")</f>
        <v/>
      </c>
      <c r="BI726" s="6" t="str">
        <f>IF($W726=BI$4,MAX(BI$1:BI725)+1,"")</f>
        <v/>
      </c>
      <c r="BJ726" s="6" t="str">
        <f>IF($W726=BJ$4,MAX(BJ$1:BJ725)+1,"")</f>
        <v/>
      </c>
      <c r="BK726" s="6" t="str">
        <f>IF($W726=BK$4,MAX(BK$1:BK725)+1,"")</f>
        <v/>
      </c>
      <c r="BL726" s="6" t="str">
        <f>IF($W726=BL$4,MAX(BL$1:BL725)+1,"")</f>
        <v/>
      </c>
      <c r="BM726" s="6" t="str">
        <f>IF($W726=BM$4,MAX(BM$1:BM725)+1,"")</f>
        <v/>
      </c>
      <c r="BN726" s="6" t="str">
        <f>IF($W726=BN$4,MAX(BN$1:BN725)+1,"")</f>
        <v/>
      </c>
      <c r="BO726" s="6" t="str">
        <f>IF($W726=BO$4,MAX(BO$1:BO725)+1,"")</f>
        <v/>
      </c>
      <c r="BP726" s="6" t="str">
        <f>IF($W726=BP$4,MAX(BP$1:BP725)+1,"")</f>
        <v/>
      </c>
      <c r="BQ726" s="6" t="str">
        <f>IF($W726=BQ$4,MAX(BQ$1:BQ725)+1,"")</f>
        <v/>
      </c>
      <c r="BR726" s="6" t="str">
        <f>IF($W726=BR$4,MAX(BR$1:BR725)+1,"")</f>
        <v/>
      </c>
      <c r="BS726" s="6" t="str">
        <f>IF($W726=BS$4,MAX(BS$1:BS725)+1,"")</f>
        <v/>
      </c>
      <c r="BT726" s="6" t="str">
        <f>IF($W726=BT$4,MAX(BT$1:BT725)+1,"")</f>
        <v/>
      </c>
      <c r="BU726" s="6" t="str">
        <f>IF($W726=BU$4,MAX(BU$1:BU725)+1,"")</f>
        <v/>
      </c>
      <c r="BV726" s="6" t="str">
        <f>IF($W726=BV$4,MAX(BV$1:BV725)+1,"")</f>
        <v/>
      </c>
      <c r="BW726" s="6" t="str">
        <f>IF($W726=BW$4,MAX(BW$1:BW725)+1,"")</f>
        <v/>
      </c>
      <c r="BX726" s="6" t="str">
        <f>IF($W726=BX$4,MAX(BX$1:BX725)+1,"")</f>
        <v/>
      </c>
      <c r="BY726" s="6" t="str">
        <f>IF($W726=BY$4,MAX(BY$1:BY725)+1,"")</f>
        <v/>
      </c>
      <c r="BZ726" s="6" t="str">
        <f>IF($W726=BZ$4,MAX(BZ$1:BZ725)+1,"")</f>
        <v/>
      </c>
      <c r="CA726" s="6" t="str">
        <f>IF($W726=CA$4,MAX(CA$1:CA725)+1,"")</f>
        <v/>
      </c>
      <c r="CB726" s="6" t="str">
        <f>IF($W726=CB$4,MAX(CB$1:CB725)+1,"")</f>
        <v/>
      </c>
      <c r="CC726" s="6" t="str">
        <f>IF($W726=CC$4,MAX(CC$1:CC725)+1,"")</f>
        <v/>
      </c>
      <c r="CD726" s="6" t="str">
        <f>IF($W726=CD$4,MAX(CD$1:CD725)+1,"")</f>
        <v/>
      </c>
      <c r="CE726" s="6" t="str">
        <f>IF($W726=CE$4,MAX(CE$1:CE725)+1,"")</f>
        <v/>
      </c>
      <c r="CF726" s="6" t="str">
        <f>IF($W726=CF$4,MAX(CF$1:CF725)+1,"")</f>
        <v/>
      </c>
      <c r="CG726" s="6" t="str">
        <f>IF($W726=CG$4,MAX(CG$1:CG725)+1,"")</f>
        <v/>
      </c>
      <c r="CH726" s="6" t="str">
        <f>IF($W726=CH$4,MAX(CH$1:CH725)+1,"")</f>
        <v/>
      </c>
      <c r="CI726" s="6" t="str">
        <f>IF($W726=CI$4,MAX(CI$1:CI725)+1,"")</f>
        <v/>
      </c>
      <c r="CJ726" s="6">
        <f>IF($W726=CJ$4,MAX(CJ$1:CJ725)+1,"")</f>
        <v>12</v>
      </c>
      <c r="CK726" s="6" t="str">
        <f>IF($W726=CK$4,MAX(CK$1:CK725)+1,"")</f>
        <v/>
      </c>
      <c r="CL726" s="6" t="str">
        <f>IF($W726=CL$4,MAX(CL$1:CL725)+1,"")</f>
        <v/>
      </c>
      <c r="CM726" s="6" t="str">
        <f>IF($W726=CM$4,MAX(CM$1:CM725)+1,"")</f>
        <v/>
      </c>
      <c r="CN726" s="6" t="str">
        <f>IF($W726=CN$4,MAX(CN$1:CN725)+1,"")</f>
        <v/>
      </c>
      <c r="CO726" s="6" t="str">
        <f>IF($W726=CO$4,MAX(CO$1:CO725)+1,"")</f>
        <v/>
      </c>
      <c r="CP726" s="6" t="str">
        <f>IF($W726=CP$4,MAX(CP$1:CP725)+1,"")</f>
        <v/>
      </c>
      <c r="CQ726" s="6" t="str">
        <f>IF($W726=CQ$4,MAX(CQ$1:CQ725)+1,"")</f>
        <v/>
      </c>
      <c r="CR726" s="6" t="str">
        <f>IF($W726=CR$4,MAX(CR$1:CR725)+1,"")</f>
        <v/>
      </c>
      <c r="CS726" s="6" t="str">
        <f>IF($W726=CS$4,MAX(CS$1:CS725)+1,"")</f>
        <v/>
      </c>
      <c r="CT726" s="5">
        <f t="shared" si="170"/>
        <v>12</v>
      </c>
      <c r="CU726" s="6" t="str">
        <f t="shared" si="171"/>
        <v>1709901723908</v>
      </c>
      <c r="CV726" s="5" t="str">
        <f t="shared" si="172"/>
        <v>นางสาว</v>
      </c>
      <c r="CW726" s="5" t="str" cm="1">
        <f t="array" ref="CW726">RIGHT(F726,MIN(LEN(SUBSTITUTE(F726,รายชื่อนักเรียนแยกห้อง!$AD$5:$AD$8,""))))</f>
        <v xml:space="preserve">กชกร  </v>
      </c>
      <c r="CX726" s="6" t="str">
        <f t="shared" si="173"/>
        <v/>
      </c>
      <c r="CY726" s="6">
        <f t="shared" si="174"/>
        <v>0</v>
      </c>
      <c r="CZ726" s="5" t="str">
        <f t="shared" si="175"/>
        <v>มัธยมศึกษาปีที่ 6/2-</v>
      </c>
      <c r="DA726" s="5" t="str">
        <f t="shared" si="176"/>
        <v>มัธยมศึกษาปีที่ 6/2-0</v>
      </c>
      <c r="DB726" s="6" t="s">
        <v>2940</v>
      </c>
      <c r="DC726" s="6" t="str">
        <f>IF(DB726="วิทย์-คณิต (เตรียมวิศวะ)",MAX($DC$1:DC725)+1,"")</f>
        <v/>
      </c>
      <c r="DD726" s="6" t="str">
        <f>IF(DB726="วิทย์-คณิต (วิทยาศาสตร์สุขภาพ)",MAX($DD$1:DD725)+1,"")</f>
        <v/>
      </c>
      <c r="DE726" s="6" t="str">
        <f>IF(DB726="ศิลป์การจัดการธุรกิจการค้าสมัยใหม่",MAX($DE$1:DE725)+1,"")</f>
        <v/>
      </c>
      <c r="DF726" s="6" t="str">
        <f>IF(DB726="ศิลป์ภาษาจีนเพื่อธุรกิจ 4.0",MAX($DF$1:DF725)+1,"")</f>
        <v/>
      </c>
      <c r="DG726" s="6">
        <f>IF(DB726="ศิลป์ภาษาอังกฤษเพื่อการสื่อสารธุรกิจ",MAX($DG$1:DG725)+1,"")</f>
        <v>14</v>
      </c>
      <c r="DH726" s="6" t="str">
        <f>IF(DB726="นวัตกรรมการจัดการเกษตร",MAX($DH$1:DH725)+1,"")</f>
        <v/>
      </c>
      <c r="DI726" s="5">
        <f t="shared" si="177"/>
        <v>14</v>
      </c>
      <c r="DJ726" s="5" t="str">
        <f t="shared" si="178"/>
        <v>มัธยมศึกษาปีที่ 6/2-22</v>
      </c>
      <c r="DK726" s="5" t="str">
        <f t="shared" si="179"/>
        <v>ศิลป์ภาษาอังกฤษเพื่อการสื่อสารธุรกิจ-14</v>
      </c>
      <c r="DL726" s="5" t="str">
        <f t="shared" si="180"/>
        <v>มัธยมศึกษาปีที่ 6</v>
      </c>
    </row>
    <row r="727" spans="1:116">
      <c r="A727" s="5" t="str">
        <f t="shared" si="166"/>
        <v>มัธยมศึกษาปีที่ 6/2-23</v>
      </c>
      <c r="B727" s="5" t="str">
        <f t="shared" si="167"/>
        <v>ช68606-6</v>
      </c>
      <c r="C727" s="5" t="str">
        <f t="shared" si="168"/>
        <v>ศิลป์การจัดการธุรกิจการค้าสมัยใหม่-95</v>
      </c>
      <c r="D727" s="8">
        <v>23</v>
      </c>
      <c r="E727" s="9" t="s">
        <v>192</v>
      </c>
      <c r="F727" s="3" t="s">
        <v>193</v>
      </c>
      <c r="G727" s="3" t="s">
        <v>194</v>
      </c>
      <c r="H727" s="11">
        <v>1</v>
      </c>
      <c r="I727" s="11">
        <v>7</v>
      </c>
      <c r="J727" s="11">
        <v>0</v>
      </c>
      <c r="K727" s="11">
        <v>9</v>
      </c>
      <c r="L727" s="11">
        <v>9</v>
      </c>
      <c r="M727" s="11">
        <v>0</v>
      </c>
      <c r="N727" s="11">
        <v>1</v>
      </c>
      <c r="O727" s="11">
        <v>6</v>
      </c>
      <c r="P727" s="11">
        <v>9</v>
      </c>
      <c r="Q727" s="11">
        <v>6</v>
      </c>
      <c r="R727" s="11">
        <v>6</v>
      </c>
      <c r="S727" s="11">
        <v>9</v>
      </c>
      <c r="T727" s="11">
        <v>2</v>
      </c>
      <c r="U727" s="11" t="s">
        <v>426</v>
      </c>
      <c r="W727" s="6" t="str">
        <f>IF(X727="","",IF(X727=รายชื่อชมรม!$B$53,รายชื่อชมรม!$A$53,IF(X727=รายชื่อชมรม!$B$54,รายชื่อชมรม!$A$54,IF(X727=รายชื่อชมรม!$B$55,รายชื่อชมรม!$A$55,IF(X727=รายชื่อชมรม!$B$56,รายชื่อชมรม!$A$56,IF(X727=รายชื่อชมรม!$B$57,รายชื่อชมรม!$A$57,IF(X727=รายชื่อชมรม!$B$58,รายชื่อชมรม!$A$58,IF(X727=รายชื่อชมรม!$B$59,รายชื่อชมรม!$A$59,IF(X727=รายชื่อชมรม!$B$60,รายชื่อชมรม!$A$60,IF(X727=รายชื่อชมรม!$B$61,รายชื่อชมรม!$A$61,IF(X727=รายชื่อชมรม!$B$62,รายชื่อชมรม!$A$62,"-")))))))))))</f>
        <v>ช68606</v>
      </c>
      <c r="X727" s="6" t="s">
        <v>2332</v>
      </c>
      <c r="Y727" s="6" t="str">
        <f>IF(W727=0,"",IF(W727="-","",IF(W727="","",VLOOKUP(W727,รายชื่อชมรม!$A$3:$F$83,3,FALSE))))</f>
        <v>นายณัฐกฤตา  โต้เคีย</v>
      </c>
      <c r="Z727" s="6" t="str">
        <f>IF(Y727=$Z$4,MAX(Z$1:$Z726)+1,"")</f>
        <v/>
      </c>
      <c r="AA727" s="6" t="str">
        <f>IF($Y727=AA$4,MAX(AA$1:AA726)+1,"")</f>
        <v/>
      </c>
      <c r="AB727" s="6" t="str">
        <f>IF($Y727=AB$4,MAX(AB$1:AB726)+1,"")</f>
        <v/>
      </c>
      <c r="AC727" s="6" t="str">
        <f>IF($Y727=AC$4,MAX(AC$1:AC726)+1,"")</f>
        <v/>
      </c>
      <c r="AD727" s="6" t="str">
        <f>IF($Y727=AD$4,MAX(AD$1:AD726)+1,"")</f>
        <v/>
      </c>
      <c r="AE727" s="6" t="str">
        <f>IF($Y727=AE$4,MAX(AE$1:AE726)+1,"")</f>
        <v/>
      </c>
      <c r="AF727" s="6" t="str">
        <f>IF($Y727=AF$4,MAX(AF$1:AF726)+1,"")</f>
        <v/>
      </c>
      <c r="AG727" s="6" t="str">
        <f>IF($Y727=AG$4,MAX(AG$1:AG726)+1,"")</f>
        <v/>
      </c>
      <c r="AH727" s="6" t="str">
        <f>IF($Y727=AH$4,MAX(AH$1:AH726)+1,"")</f>
        <v/>
      </c>
      <c r="AI727" s="5">
        <f t="shared" si="169"/>
        <v>0</v>
      </c>
      <c r="AK727" s="6" t="str">
        <f>IF($W727=AK$4,MAX(AK$1:AK726)+1,"")</f>
        <v/>
      </c>
      <c r="AL727" s="6" t="str">
        <f>IF($W727=AL$4,MAX(AL$1:AL726)+1,"")</f>
        <v/>
      </c>
      <c r="AM727" s="6" t="str">
        <f>IF($W727=AM$4,MAX(AM$1:AM726)+1,"")</f>
        <v/>
      </c>
      <c r="AN727" s="6" t="str">
        <f>IF($W727=AN$4,MAX(AN$1:AN726)+1,"")</f>
        <v/>
      </c>
      <c r="AO727" s="6" t="str">
        <f>IF($W727=AO$4,MAX(AO$1:AO726)+1,"")</f>
        <v/>
      </c>
      <c r="AP727" s="6" t="str">
        <f>IF($W727=AP$4,MAX(AP$1:AP726)+1,"")</f>
        <v/>
      </c>
      <c r="AQ727" s="6" t="str">
        <f>IF($W727=AQ$4,MAX(AQ$1:AQ726)+1,"")</f>
        <v/>
      </c>
      <c r="AR727" s="6" t="str">
        <f>IF($W727=AR$4,MAX(AR$1:AR726)+1,"")</f>
        <v/>
      </c>
      <c r="AS727" s="6" t="str">
        <f>IF($W727=AS$4,MAX(AS$1:AS726)+1,"")</f>
        <v/>
      </c>
      <c r="AT727" s="6" t="str">
        <f>IF($W727=AT$4,MAX(AT$1:AT726)+1,"")</f>
        <v/>
      </c>
      <c r="AU727" s="6" t="str">
        <f>IF($W727=AU$4,MAX(AU$1:AU726)+1,"")</f>
        <v/>
      </c>
      <c r="AV727" s="6" t="str">
        <f>IF($W727=AV$4,MAX(AV$1:AV726)+1,"")</f>
        <v/>
      </c>
      <c r="AW727" s="6" t="str">
        <f>IF($W727=AW$4,MAX(AW$1:AW726)+1,"")</f>
        <v/>
      </c>
      <c r="AX727" s="6" t="str">
        <f>IF($W727=AX$4,MAX(AX$1:AX726)+1,"")</f>
        <v/>
      </c>
      <c r="AY727" s="6" t="str">
        <f>IF($W727=AY$4,MAX(AY$1:AY726)+1,"")</f>
        <v/>
      </c>
      <c r="AZ727" s="6" t="str">
        <f>IF($W727=AZ$4,MAX(AZ$1:AZ726)+1,"")</f>
        <v/>
      </c>
      <c r="BA727" s="6" t="str">
        <f>IF($W727=BA$4,MAX(BA$1:BA726)+1,"")</f>
        <v/>
      </c>
      <c r="BB727" s="6" t="str">
        <f>IF($W727=BB$4,MAX(BB$1:BB726)+1,"")</f>
        <v/>
      </c>
      <c r="BC727" s="6" t="str">
        <f>IF($W727=BC$4,MAX(BC$1:BC726)+1,"")</f>
        <v/>
      </c>
      <c r="BD727" s="6" t="str">
        <f>IF($W727=BD$4,MAX(BD$1:BD726)+1,"")</f>
        <v/>
      </c>
      <c r="BE727" s="6" t="str">
        <f>IF($W727=BE$4,MAX(BE$1:BE726)+1,"")</f>
        <v/>
      </c>
      <c r="BF727" s="6" t="str">
        <f>IF($W727=BF$4,MAX(BF$1:BF726)+1,"")</f>
        <v/>
      </c>
      <c r="BG727" s="6" t="str">
        <f>IF($W727=BG$4,MAX(BG$1:BG726)+1,"")</f>
        <v/>
      </c>
      <c r="BH727" s="6" t="str">
        <f>IF($W727=BH$4,MAX(BH$1:BH726)+1,"")</f>
        <v/>
      </c>
      <c r="BI727" s="6" t="str">
        <f>IF($W727=BI$4,MAX(BI$1:BI726)+1,"")</f>
        <v/>
      </c>
      <c r="BJ727" s="6" t="str">
        <f>IF($W727=BJ$4,MAX(BJ$1:BJ726)+1,"")</f>
        <v/>
      </c>
      <c r="BK727" s="6" t="str">
        <f>IF($W727=BK$4,MAX(BK$1:BK726)+1,"")</f>
        <v/>
      </c>
      <c r="BL727" s="6" t="str">
        <f>IF($W727=BL$4,MAX(BL$1:BL726)+1,"")</f>
        <v/>
      </c>
      <c r="BM727" s="6" t="str">
        <f>IF($W727=BM$4,MAX(BM$1:BM726)+1,"")</f>
        <v/>
      </c>
      <c r="BN727" s="6" t="str">
        <f>IF($W727=BN$4,MAX(BN$1:BN726)+1,"")</f>
        <v/>
      </c>
      <c r="BO727" s="6" t="str">
        <f>IF($W727=BO$4,MAX(BO$1:BO726)+1,"")</f>
        <v/>
      </c>
      <c r="BP727" s="6" t="str">
        <f>IF($W727=BP$4,MAX(BP$1:BP726)+1,"")</f>
        <v/>
      </c>
      <c r="BQ727" s="6" t="str">
        <f>IF($W727=BQ$4,MAX(BQ$1:BQ726)+1,"")</f>
        <v/>
      </c>
      <c r="BR727" s="6" t="str">
        <f>IF($W727=BR$4,MAX(BR$1:BR726)+1,"")</f>
        <v/>
      </c>
      <c r="BS727" s="6" t="str">
        <f>IF($W727=BS$4,MAX(BS$1:BS726)+1,"")</f>
        <v/>
      </c>
      <c r="BT727" s="6" t="str">
        <f>IF($W727=BT$4,MAX(BT$1:BT726)+1,"")</f>
        <v/>
      </c>
      <c r="BU727" s="6" t="str">
        <f>IF($W727=BU$4,MAX(BU$1:BU726)+1,"")</f>
        <v/>
      </c>
      <c r="BV727" s="6" t="str">
        <f>IF($W727=BV$4,MAX(BV$1:BV726)+1,"")</f>
        <v/>
      </c>
      <c r="BW727" s="6" t="str">
        <f>IF($W727=BW$4,MAX(BW$1:BW726)+1,"")</f>
        <v/>
      </c>
      <c r="BX727" s="6" t="str">
        <f>IF($W727=BX$4,MAX(BX$1:BX726)+1,"")</f>
        <v/>
      </c>
      <c r="BY727" s="6" t="str">
        <f>IF($W727=BY$4,MAX(BY$1:BY726)+1,"")</f>
        <v/>
      </c>
      <c r="BZ727" s="6" t="str">
        <f>IF($W727=BZ$4,MAX(BZ$1:BZ726)+1,"")</f>
        <v/>
      </c>
      <c r="CA727" s="6" t="str">
        <f>IF($W727=CA$4,MAX(CA$1:CA726)+1,"")</f>
        <v/>
      </c>
      <c r="CB727" s="6" t="str">
        <f>IF($W727=CB$4,MAX(CB$1:CB726)+1,"")</f>
        <v/>
      </c>
      <c r="CC727" s="6" t="str">
        <f>IF($W727=CC$4,MAX(CC$1:CC726)+1,"")</f>
        <v/>
      </c>
      <c r="CD727" s="6" t="str">
        <f>IF($W727=CD$4,MAX(CD$1:CD726)+1,"")</f>
        <v/>
      </c>
      <c r="CE727" s="6" t="str">
        <f>IF($W727=CE$4,MAX(CE$1:CE726)+1,"")</f>
        <v/>
      </c>
      <c r="CF727" s="6" t="str">
        <f>IF($W727=CF$4,MAX(CF$1:CF726)+1,"")</f>
        <v/>
      </c>
      <c r="CG727" s="6" t="str">
        <f>IF($W727=CG$4,MAX(CG$1:CG726)+1,"")</f>
        <v/>
      </c>
      <c r="CH727" s="6" t="str">
        <f>IF($W727=CH$4,MAX(CH$1:CH726)+1,"")</f>
        <v/>
      </c>
      <c r="CI727" s="6" t="str">
        <f>IF($W727=CI$4,MAX(CI$1:CI726)+1,"")</f>
        <v/>
      </c>
      <c r="CJ727" s="6" t="str">
        <f>IF($W727=CJ$4,MAX(CJ$1:CJ726)+1,"")</f>
        <v/>
      </c>
      <c r="CK727" s="6" t="str">
        <f>IF($W727=CK$4,MAX(CK$1:CK726)+1,"")</f>
        <v/>
      </c>
      <c r="CL727" s="6" t="str">
        <f>IF($W727=CL$4,MAX(CL$1:CL726)+1,"")</f>
        <v/>
      </c>
      <c r="CM727" s="6" t="str">
        <f>IF($W727=CM$4,MAX(CM$1:CM726)+1,"")</f>
        <v/>
      </c>
      <c r="CN727" s="6" t="str">
        <f>IF($W727=CN$4,MAX(CN$1:CN726)+1,"")</f>
        <v/>
      </c>
      <c r="CO727" s="6">
        <f>IF($W727=CO$4,MAX(CO$1:CO726)+1,"")</f>
        <v>6</v>
      </c>
      <c r="CP727" s="6" t="str">
        <f>IF($W727=CP$4,MAX(CP$1:CP726)+1,"")</f>
        <v/>
      </c>
      <c r="CQ727" s="6" t="str">
        <f>IF($W727=CQ$4,MAX(CQ$1:CQ726)+1,"")</f>
        <v/>
      </c>
      <c r="CR727" s="6" t="str">
        <f>IF($W727=CR$4,MAX(CR$1:CR726)+1,"")</f>
        <v/>
      </c>
      <c r="CS727" s="6" t="str">
        <f>IF($W727=CS$4,MAX(CS$1:CS726)+1,"")</f>
        <v/>
      </c>
      <c r="CT727" s="5">
        <f t="shared" si="170"/>
        <v>6</v>
      </c>
      <c r="CU727" s="6" t="str">
        <f t="shared" si="171"/>
        <v>1709901696692</v>
      </c>
      <c r="CV727" s="5" t="str">
        <f t="shared" si="172"/>
        <v>นางสาว</v>
      </c>
      <c r="CW727" s="5" t="str" cm="1">
        <f t="array" ref="CW727">RIGHT(F727,MIN(LEN(SUBSTITUTE(F727,รายชื่อนักเรียนแยกห้อง!$AD$5:$AD$8,""))))</f>
        <v>สไบทิพย์</v>
      </c>
      <c r="CX727" s="6" t="str">
        <f t="shared" si="173"/>
        <v/>
      </c>
      <c r="CY727" s="6">
        <f t="shared" si="174"/>
        <v>0</v>
      </c>
      <c r="CZ727" s="5" t="str">
        <f t="shared" si="175"/>
        <v>มัธยมศึกษาปีที่ 6/2-</v>
      </c>
      <c r="DA727" s="5" t="str">
        <f t="shared" si="176"/>
        <v>มัธยมศึกษาปีที่ 6/2-0</v>
      </c>
      <c r="DB727" s="6" t="s">
        <v>2939</v>
      </c>
      <c r="DC727" s="6" t="str">
        <f>IF(DB727="วิทย์-คณิต (เตรียมวิศวะ)",MAX($DC$1:DC726)+1,"")</f>
        <v/>
      </c>
      <c r="DD727" s="6" t="str">
        <f>IF(DB727="วิทย์-คณิต (วิทยาศาสตร์สุขภาพ)",MAX($DD$1:DD726)+1,"")</f>
        <v/>
      </c>
      <c r="DE727" s="6">
        <f>IF(DB727="ศิลป์การจัดการธุรกิจการค้าสมัยใหม่",MAX($DE$1:DE726)+1,"")</f>
        <v>95</v>
      </c>
      <c r="DF727" s="6" t="str">
        <f>IF(DB727="ศิลป์ภาษาจีนเพื่อธุรกิจ 4.0",MAX($DF$1:DF726)+1,"")</f>
        <v/>
      </c>
      <c r="DG727" s="6" t="str">
        <f>IF(DB727="ศิลป์ภาษาอังกฤษเพื่อการสื่อสารธุรกิจ",MAX($DG$1:DG726)+1,"")</f>
        <v/>
      </c>
      <c r="DH727" s="6" t="str">
        <f>IF(DB727="นวัตกรรมการจัดการเกษตร",MAX($DH$1:DH726)+1,"")</f>
        <v/>
      </c>
      <c r="DI727" s="5">
        <f t="shared" si="177"/>
        <v>95</v>
      </c>
      <c r="DJ727" s="5" t="str">
        <f t="shared" si="178"/>
        <v>มัธยมศึกษาปีที่ 6/2-23</v>
      </c>
      <c r="DK727" s="5" t="str">
        <f t="shared" si="179"/>
        <v>ศิลป์การจัดการธุรกิจการค้าสมัยใหม่-95</v>
      </c>
      <c r="DL727" s="5" t="str">
        <f t="shared" si="180"/>
        <v>มัธยมศึกษาปีที่ 6</v>
      </c>
    </row>
    <row r="728" spans="1:116">
      <c r="A728" s="5" t="str">
        <f t="shared" si="166"/>
        <v>มัธยมศึกษาปีที่ 6/2-24</v>
      </c>
      <c r="B728" s="5" t="str">
        <f t="shared" si="167"/>
        <v>ช68603-8</v>
      </c>
      <c r="C728" s="5" t="str">
        <f t="shared" si="168"/>
        <v>ศิลป์การจัดการธุรกิจการค้าสมัยใหม่-96</v>
      </c>
      <c r="D728" s="8">
        <v>24</v>
      </c>
      <c r="E728" s="9" t="s">
        <v>195</v>
      </c>
      <c r="F728" s="3" t="s">
        <v>2295</v>
      </c>
      <c r="G728" s="3" t="s">
        <v>196</v>
      </c>
      <c r="H728" s="11">
        <v>1</v>
      </c>
      <c r="I728" s="11">
        <v>1</v>
      </c>
      <c r="J728" s="11">
        <v>0</v>
      </c>
      <c r="K728" s="11">
        <v>4</v>
      </c>
      <c r="L728" s="11">
        <v>5</v>
      </c>
      <c r="M728" s="11">
        <v>0</v>
      </c>
      <c r="N728" s="11">
        <v>0</v>
      </c>
      <c r="O728" s="11">
        <v>0</v>
      </c>
      <c r="P728" s="11">
        <v>8</v>
      </c>
      <c r="Q728" s="11">
        <v>9</v>
      </c>
      <c r="R728" s="11">
        <v>1</v>
      </c>
      <c r="S728" s="11">
        <v>9</v>
      </c>
      <c r="T728" s="11">
        <v>2</v>
      </c>
      <c r="U728" s="11" t="s">
        <v>426</v>
      </c>
      <c r="W728" s="6" t="str">
        <f>IF(X728="","",IF(X728=รายชื่อชมรม!$B$53,รายชื่อชมรม!$A$53,IF(X728=รายชื่อชมรม!$B$54,รายชื่อชมรม!$A$54,IF(X728=รายชื่อชมรม!$B$55,รายชื่อชมรม!$A$55,IF(X728=รายชื่อชมรม!$B$56,รายชื่อชมรม!$A$56,IF(X728=รายชื่อชมรม!$B$57,รายชื่อชมรม!$A$57,IF(X728=รายชื่อชมรม!$B$58,รายชื่อชมรม!$A$58,IF(X728=รายชื่อชมรม!$B$59,รายชื่อชมรม!$A$59,IF(X728=รายชื่อชมรม!$B$60,รายชื่อชมรม!$A$60,IF(X728=รายชื่อชมรม!$B$61,รายชื่อชมรม!$A$61,IF(X728=รายชื่อชมรม!$B$62,รายชื่อชมรม!$A$62,"-")))))))))))</f>
        <v>ช68603</v>
      </c>
      <c r="X728" s="6" t="s">
        <v>2316</v>
      </c>
      <c r="Y728" s="6" t="str">
        <f>IF(W728=0,"",IF(W728="-","",IF(W728="","",VLOOKUP(W728,รายชื่อชมรม!$A$3:$F$83,3,FALSE))))</f>
        <v>นายวสันต์  แสงรัตนกูล</v>
      </c>
      <c r="Z728" s="6" t="str">
        <f>IF(Y728=$Z$4,MAX(Z$1:$Z727)+1,"")</f>
        <v/>
      </c>
      <c r="AA728" s="6" t="str">
        <f>IF($Y728=AA$4,MAX(AA$1:AA727)+1,"")</f>
        <v/>
      </c>
      <c r="AB728" s="6" t="str">
        <f>IF($Y728=AB$4,MAX(AB$1:AB727)+1,"")</f>
        <v/>
      </c>
      <c r="AC728" s="6" t="str">
        <f>IF($Y728=AC$4,MAX(AC$1:AC727)+1,"")</f>
        <v/>
      </c>
      <c r="AD728" s="6" t="str">
        <f>IF($Y728=AD$4,MAX(AD$1:AD727)+1,"")</f>
        <v/>
      </c>
      <c r="AE728" s="6" t="str">
        <f>IF($Y728=AE$4,MAX(AE$1:AE727)+1,"")</f>
        <v/>
      </c>
      <c r="AF728" s="6" t="str">
        <f>IF($Y728=AF$4,MAX(AF$1:AF727)+1,"")</f>
        <v/>
      </c>
      <c r="AG728" s="6" t="str">
        <f>IF($Y728=AG$4,MAX(AG$1:AG727)+1,"")</f>
        <v/>
      </c>
      <c r="AH728" s="6" t="str">
        <f>IF($Y728=AH$4,MAX(AH$1:AH727)+1,"")</f>
        <v/>
      </c>
      <c r="AI728" s="5">
        <f t="shared" si="169"/>
        <v>0</v>
      </c>
      <c r="AK728" s="6" t="str">
        <f>IF($W728=AK$4,MAX(AK$1:AK727)+1,"")</f>
        <v/>
      </c>
      <c r="AL728" s="6" t="str">
        <f>IF($W728=AL$4,MAX(AL$1:AL727)+1,"")</f>
        <v/>
      </c>
      <c r="AM728" s="6" t="str">
        <f>IF($W728=AM$4,MAX(AM$1:AM727)+1,"")</f>
        <v/>
      </c>
      <c r="AN728" s="6" t="str">
        <f>IF($W728=AN$4,MAX(AN$1:AN727)+1,"")</f>
        <v/>
      </c>
      <c r="AO728" s="6" t="str">
        <f>IF($W728=AO$4,MAX(AO$1:AO727)+1,"")</f>
        <v/>
      </c>
      <c r="AP728" s="6" t="str">
        <f>IF($W728=AP$4,MAX(AP$1:AP727)+1,"")</f>
        <v/>
      </c>
      <c r="AQ728" s="6" t="str">
        <f>IF($W728=AQ$4,MAX(AQ$1:AQ727)+1,"")</f>
        <v/>
      </c>
      <c r="AR728" s="6" t="str">
        <f>IF($W728=AR$4,MAX(AR$1:AR727)+1,"")</f>
        <v/>
      </c>
      <c r="AS728" s="6" t="str">
        <f>IF($W728=AS$4,MAX(AS$1:AS727)+1,"")</f>
        <v/>
      </c>
      <c r="AT728" s="6" t="str">
        <f>IF($W728=AT$4,MAX(AT$1:AT727)+1,"")</f>
        <v/>
      </c>
      <c r="AU728" s="6" t="str">
        <f>IF($W728=AU$4,MAX(AU$1:AU727)+1,"")</f>
        <v/>
      </c>
      <c r="AV728" s="6" t="str">
        <f>IF($W728=AV$4,MAX(AV$1:AV727)+1,"")</f>
        <v/>
      </c>
      <c r="AW728" s="6" t="str">
        <f>IF($W728=AW$4,MAX(AW$1:AW727)+1,"")</f>
        <v/>
      </c>
      <c r="AX728" s="6" t="str">
        <f>IF($W728=AX$4,MAX(AX$1:AX727)+1,"")</f>
        <v/>
      </c>
      <c r="AY728" s="6" t="str">
        <f>IF($W728=AY$4,MAX(AY$1:AY727)+1,"")</f>
        <v/>
      </c>
      <c r="AZ728" s="6" t="str">
        <f>IF($W728=AZ$4,MAX(AZ$1:AZ727)+1,"")</f>
        <v/>
      </c>
      <c r="BA728" s="6" t="str">
        <f>IF($W728=BA$4,MAX(BA$1:BA727)+1,"")</f>
        <v/>
      </c>
      <c r="BB728" s="6" t="str">
        <f>IF($W728=BB$4,MAX(BB$1:BB727)+1,"")</f>
        <v/>
      </c>
      <c r="BC728" s="6" t="str">
        <f>IF($W728=BC$4,MAX(BC$1:BC727)+1,"")</f>
        <v/>
      </c>
      <c r="BD728" s="6" t="str">
        <f>IF($W728=BD$4,MAX(BD$1:BD727)+1,"")</f>
        <v/>
      </c>
      <c r="BE728" s="6" t="str">
        <f>IF($W728=BE$4,MAX(BE$1:BE727)+1,"")</f>
        <v/>
      </c>
      <c r="BF728" s="6" t="str">
        <f>IF($W728=BF$4,MAX(BF$1:BF727)+1,"")</f>
        <v/>
      </c>
      <c r="BG728" s="6" t="str">
        <f>IF($W728=BG$4,MAX(BG$1:BG727)+1,"")</f>
        <v/>
      </c>
      <c r="BH728" s="6" t="str">
        <f>IF($W728=BH$4,MAX(BH$1:BH727)+1,"")</f>
        <v/>
      </c>
      <c r="BI728" s="6" t="str">
        <f>IF($W728=BI$4,MAX(BI$1:BI727)+1,"")</f>
        <v/>
      </c>
      <c r="BJ728" s="6" t="str">
        <f>IF($W728=BJ$4,MAX(BJ$1:BJ727)+1,"")</f>
        <v/>
      </c>
      <c r="BK728" s="6" t="str">
        <f>IF($W728=BK$4,MAX(BK$1:BK727)+1,"")</f>
        <v/>
      </c>
      <c r="BL728" s="6" t="str">
        <f>IF($W728=BL$4,MAX(BL$1:BL727)+1,"")</f>
        <v/>
      </c>
      <c r="BM728" s="6" t="str">
        <f>IF($W728=BM$4,MAX(BM$1:BM727)+1,"")</f>
        <v/>
      </c>
      <c r="BN728" s="6" t="str">
        <f>IF($W728=BN$4,MAX(BN$1:BN727)+1,"")</f>
        <v/>
      </c>
      <c r="BO728" s="6" t="str">
        <f>IF($W728=BO$4,MAX(BO$1:BO727)+1,"")</f>
        <v/>
      </c>
      <c r="BP728" s="6" t="str">
        <f>IF($W728=BP$4,MAX(BP$1:BP727)+1,"")</f>
        <v/>
      </c>
      <c r="BQ728" s="6" t="str">
        <f>IF($W728=BQ$4,MAX(BQ$1:BQ727)+1,"")</f>
        <v/>
      </c>
      <c r="BR728" s="6" t="str">
        <f>IF($W728=BR$4,MAX(BR$1:BR727)+1,"")</f>
        <v/>
      </c>
      <c r="BS728" s="6" t="str">
        <f>IF($W728=BS$4,MAX(BS$1:BS727)+1,"")</f>
        <v/>
      </c>
      <c r="BT728" s="6" t="str">
        <f>IF($W728=BT$4,MAX(BT$1:BT727)+1,"")</f>
        <v/>
      </c>
      <c r="BU728" s="6" t="str">
        <f>IF($W728=BU$4,MAX(BU$1:BU727)+1,"")</f>
        <v/>
      </c>
      <c r="BV728" s="6" t="str">
        <f>IF($W728=BV$4,MAX(BV$1:BV727)+1,"")</f>
        <v/>
      </c>
      <c r="BW728" s="6" t="str">
        <f>IF($W728=BW$4,MAX(BW$1:BW727)+1,"")</f>
        <v/>
      </c>
      <c r="BX728" s="6" t="str">
        <f>IF($W728=BX$4,MAX(BX$1:BX727)+1,"")</f>
        <v/>
      </c>
      <c r="BY728" s="6" t="str">
        <f>IF($W728=BY$4,MAX(BY$1:BY727)+1,"")</f>
        <v/>
      </c>
      <c r="BZ728" s="6" t="str">
        <f>IF($W728=BZ$4,MAX(BZ$1:BZ727)+1,"")</f>
        <v/>
      </c>
      <c r="CA728" s="6" t="str">
        <f>IF($W728=CA$4,MAX(CA$1:CA727)+1,"")</f>
        <v/>
      </c>
      <c r="CB728" s="6" t="str">
        <f>IF($W728=CB$4,MAX(CB$1:CB727)+1,"")</f>
        <v/>
      </c>
      <c r="CC728" s="6" t="str">
        <f>IF($W728=CC$4,MAX(CC$1:CC727)+1,"")</f>
        <v/>
      </c>
      <c r="CD728" s="6" t="str">
        <f>IF($W728=CD$4,MAX(CD$1:CD727)+1,"")</f>
        <v/>
      </c>
      <c r="CE728" s="6" t="str">
        <f>IF($W728=CE$4,MAX(CE$1:CE727)+1,"")</f>
        <v/>
      </c>
      <c r="CF728" s="6" t="str">
        <f>IF($W728=CF$4,MAX(CF$1:CF727)+1,"")</f>
        <v/>
      </c>
      <c r="CG728" s="6" t="str">
        <f>IF($W728=CG$4,MAX(CG$1:CG727)+1,"")</f>
        <v/>
      </c>
      <c r="CH728" s="6" t="str">
        <f>IF($W728=CH$4,MAX(CH$1:CH727)+1,"")</f>
        <v/>
      </c>
      <c r="CI728" s="6" t="str">
        <f>IF($W728=CI$4,MAX(CI$1:CI727)+1,"")</f>
        <v/>
      </c>
      <c r="CJ728" s="6" t="str">
        <f>IF($W728=CJ$4,MAX(CJ$1:CJ727)+1,"")</f>
        <v/>
      </c>
      <c r="CK728" s="6" t="str">
        <f>IF($W728=CK$4,MAX(CK$1:CK727)+1,"")</f>
        <v/>
      </c>
      <c r="CL728" s="6">
        <f>IF($W728=CL$4,MAX(CL$1:CL727)+1,"")</f>
        <v>8</v>
      </c>
      <c r="CM728" s="6" t="str">
        <f>IF($W728=CM$4,MAX(CM$1:CM727)+1,"")</f>
        <v/>
      </c>
      <c r="CN728" s="6" t="str">
        <f>IF($W728=CN$4,MAX(CN$1:CN727)+1,"")</f>
        <v/>
      </c>
      <c r="CO728" s="6" t="str">
        <f>IF($W728=CO$4,MAX(CO$1:CO727)+1,"")</f>
        <v/>
      </c>
      <c r="CP728" s="6" t="str">
        <f>IF($W728=CP$4,MAX(CP$1:CP727)+1,"")</f>
        <v/>
      </c>
      <c r="CQ728" s="6" t="str">
        <f>IF($W728=CQ$4,MAX(CQ$1:CQ727)+1,"")</f>
        <v/>
      </c>
      <c r="CR728" s="6" t="str">
        <f>IF($W728=CR$4,MAX(CR$1:CR727)+1,"")</f>
        <v/>
      </c>
      <c r="CS728" s="6" t="str">
        <f>IF($W728=CS$4,MAX(CS$1:CS727)+1,"")</f>
        <v/>
      </c>
      <c r="CT728" s="5">
        <f t="shared" si="170"/>
        <v>8</v>
      </c>
      <c r="CU728" s="6" t="str">
        <f t="shared" si="171"/>
        <v>1104500089192</v>
      </c>
      <c r="CV728" s="5" t="str">
        <f t="shared" si="172"/>
        <v>นางสาว</v>
      </c>
      <c r="CW728" s="5" t="str" cm="1">
        <f t="array" ref="CW728">RIGHT(F728,MIN(LEN(SUBSTITUTE(F728,รายชื่อนักเรียนแยกห้อง!$AD$5:$AD$8,""))))</f>
        <v xml:space="preserve">บุษกร </v>
      </c>
      <c r="CX728" s="6" t="str">
        <f t="shared" si="173"/>
        <v/>
      </c>
      <c r="CY728" s="6">
        <f t="shared" si="174"/>
        <v>0</v>
      </c>
      <c r="CZ728" s="5" t="str">
        <f t="shared" si="175"/>
        <v>มัธยมศึกษาปีที่ 6/2-</v>
      </c>
      <c r="DA728" s="5" t="str">
        <f t="shared" si="176"/>
        <v>มัธยมศึกษาปีที่ 6/2-0</v>
      </c>
      <c r="DB728" s="6" t="s">
        <v>2939</v>
      </c>
      <c r="DC728" s="6" t="str">
        <f>IF(DB728="วิทย์-คณิต (เตรียมวิศวะ)",MAX($DC$1:DC727)+1,"")</f>
        <v/>
      </c>
      <c r="DD728" s="6" t="str">
        <f>IF(DB728="วิทย์-คณิต (วิทยาศาสตร์สุขภาพ)",MAX($DD$1:DD727)+1,"")</f>
        <v/>
      </c>
      <c r="DE728" s="6">
        <f>IF(DB728="ศิลป์การจัดการธุรกิจการค้าสมัยใหม่",MAX($DE$1:DE727)+1,"")</f>
        <v>96</v>
      </c>
      <c r="DF728" s="6" t="str">
        <f>IF(DB728="ศิลป์ภาษาจีนเพื่อธุรกิจ 4.0",MAX($DF$1:DF727)+1,"")</f>
        <v/>
      </c>
      <c r="DG728" s="6" t="str">
        <f>IF(DB728="ศิลป์ภาษาอังกฤษเพื่อการสื่อสารธุรกิจ",MAX($DG$1:DG727)+1,"")</f>
        <v/>
      </c>
      <c r="DH728" s="6" t="str">
        <f>IF(DB728="นวัตกรรมการจัดการเกษตร",MAX($DH$1:DH727)+1,"")</f>
        <v/>
      </c>
      <c r="DI728" s="5">
        <f t="shared" si="177"/>
        <v>96</v>
      </c>
      <c r="DJ728" s="5" t="str">
        <f t="shared" si="178"/>
        <v>มัธยมศึกษาปีที่ 6/2-24</v>
      </c>
      <c r="DK728" s="5" t="str">
        <f t="shared" si="179"/>
        <v>ศิลป์การจัดการธุรกิจการค้าสมัยใหม่-96</v>
      </c>
      <c r="DL728" s="5" t="str">
        <f t="shared" si="180"/>
        <v>มัธยมศึกษาปีที่ 6</v>
      </c>
    </row>
    <row r="729" spans="1:116">
      <c r="A729" s="5" t="str">
        <f t="shared" si="166"/>
        <v>มัธยมศึกษาปีที่ 6/2-25</v>
      </c>
      <c r="B729" s="5" t="str">
        <f t="shared" si="167"/>
        <v>ช68601-13</v>
      </c>
      <c r="C729" s="5" t="str">
        <f t="shared" si="168"/>
        <v>ศิลป์การจัดการธุรกิจการค้าสมัยใหม่-97</v>
      </c>
      <c r="D729" s="8">
        <v>25</v>
      </c>
      <c r="E729" s="9" t="s">
        <v>197</v>
      </c>
      <c r="F729" s="3" t="s">
        <v>198</v>
      </c>
      <c r="G729" s="3" t="s">
        <v>199</v>
      </c>
      <c r="H729" s="11">
        <v>1</v>
      </c>
      <c r="I729" s="11">
        <v>7</v>
      </c>
      <c r="J729" s="11">
        <v>0</v>
      </c>
      <c r="K729" s="11">
        <v>9</v>
      </c>
      <c r="L729" s="11">
        <v>9</v>
      </c>
      <c r="M729" s="11">
        <v>0</v>
      </c>
      <c r="N729" s="11">
        <v>1</v>
      </c>
      <c r="O729" s="11">
        <v>7</v>
      </c>
      <c r="P729" s="11">
        <v>1</v>
      </c>
      <c r="Q729" s="11">
        <v>2</v>
      </c>
      <c r="R729" s="11">
        <v>3</v>
      </c>
      <c r="S729" s="11">
        <v>3</v>
      </c>
      <c r="T729" s="11">
        <v>7</v>
      </c>
      <c r="U729" s="11" t="s">
        <v>426</v>
      </c>
      <c r="W729" s="6" t="str">
        <f>IF(X729="","",IF(X729=รายชื่อชมรม!$B$53,รายชื่อชมรม!$A$53,IF(X729=รายชื่อชมรม!$B$54,รายชื่อชมรม!$A$54,IF(X729=รายชื่อชมรม!$B$55,รายชื่อชมรม!$A$55,IF(X729=รายชื่อชมรม!$B$56,รายชื่อชมรม!$A$56,IF(X729=รายชื่อชมรม!$B$57,รายชื่อชมรม!$A$57,IF(X729=รายชื่อชมรม!$B$58,รายชื่อชมรม!$A$58,IF(X729=รายชื่อชมรม!$B$59,รายชื่อชมรม!$A$59,IF(X729=รายชื่อชมรม!$B$60,รายชื่อชมรม!$A$60,IF(X729=รายชื่อชมรม!$B$61,รายชื่อชมรม!$A$61,IF(X729=รายชื่อชมรม!$B$62,รายชื่อชมรม!$A$62,"-")))))))))))</f>
        <v>ช68601</v>
      </c>
      <c r="X729" s="6" t="s">
        <v>2329</v>
      </c>
      <c r="Y729" s="6" t="str">
        <f>IF(W729=0,"",IF(W729="-","",IF(W729="","",VLOOKUP(W729,รายชื่อชมรม!$A$3:$F$83,3,FALSE))))</f>
        <v>นางสาวศิลป์ศุภา  คุสินธุ์</v>
      </c>
      <c r="Z729" s="6" t="str">
        <f>IF(Y729=$Z$4,MAX(Z$1:$Z728)+1,"")</f>
        <v/>
      </c>
      <c r="AA729" s="6" t="str">
        <f>IF($Y729=AA$4,MAX(AA$1:AA728)+1,"")</f>
        <v/>
      </c>
      <c r="AB729" s="6" t="str">
        <f>IF($Y729=AB$4,MAX(AB$1:AB728)+1,"")</f>
        <v/>
      </c>
      <c r="AC729" s="6" t="str">
        <f>IF($Y729=AC$4,MAX(AC$1:AC728)+1,"")</f>
        <v/>
      </c>
      <c r="AD729" s="6" t="str">
        <f>IF($Y729=AD$4,MAX(AD$1:AD728)+1,"")</f>
        <v/>
      </c>
      <c r="AE729" s="6" t="str">
        <f>IF($Y729=AE$4,MAX(AE$1:AE728)+1,"")</f>
        <v/>
      </c>
      <c r="AF729" s="6" t="str">
        <f>IF($Y729=AF$4,MAX(AF$1:AF728)+1,"")</f>
        <v/>
      </c>
      <c r="AG729" s="6" t="str">
        <f>IF($Y729=AG$4,MAX(AG$1:AG728)+1,"")</f>
        <v/>
      </c>
      <c r="AH729" s="6" t="str">
        <f>IF($Y729=AH$4,MAX(AH$1:AH728)+1,"")</f>
        <v/>
      </c>
      <c r="AI729" s="5">
        <f t="shared" si="169"/>
        <v>0</v>
      </c>
      <c r="AK729" s="6" t="str">
        <f>IF($W729=AK$4,MAX(AK$1:AK728)+1,"")</f>
        <v/>
      </c>
      <c r="AL729" s="6" t="str">
        <f>IF($W729=AL$4,MAX(AL$1:AL728)+1,"")</f>
        <v/>
      </c>
      <c r="AM729" s="6" t="str">
        <f>IF($W729=AM$4,MAX(AM$1:AM728)+1,"")</f>
        <v/>
      </c>
      <c r="AN729" s="6" t="str">
        <f>IF($W729=AN$4,MAX(AN$1:AN728)+1,"")</f>
        <v/>
      </c>
      <c r="AO729" s="6" t="str">
        <f>IF($W729=AO$4,MAX(AO$1:AO728)+1,"")</f>
        <v/>
      </c>
      <c r="AP729" s="6" t="str">
        <f>IF($W729=AP$4,MAX(AP$1:AP728)+1,"")</f>
        <v/>
      </c>
      <c r="AQ729" s="6" t="str">
        <f>IF($W729=AQ$4,MAX(AQ$1:AQ728)+1,"")</f>
        <v/>
      </c>
      <c r="AR729" s="6" t="str">
        <f>IF($W729=AR$4,MAX(AR$1:AR728)+1,"")</f>
        <v/>
      </c>
      <c r="AS729" s="6" t="str">
        <f>IF($W729=AS$4,MAX(AS$1:AS728)+1,"")</f>
        <v/>
      </c>
      <c r="AT729" s="6" t="str">
        <f>IF($W729=AT$4,MAX(AT$1:AT728)+1,"")</f>
        <v/>
      </c>
      <c r="AU729" s="6" t="str">
        <f>IF($W729=AU$4,MAX(AU$1:AU728)+1,"")</f>
        <v/>
      </c>
      <c r="AV729" s="6" t="str">
        <f>IF($W729=AV$4,MAX(AV$1:AV728)+1,"")</f>
        <v/>
      </c>
      <c r="AW729" s="6" t="str">
        <f>IF($W729=AW$4,MAX(AW$1:AW728)+1,"")</f>
        <v/>
      </c>
      <c r="AX729" s="6" t="str">
        <f>IF($W729=AX$4,MAX(AX$1:AX728)+1,"")</f>
        <v/>
      </c>
      <c r="AY729" s="6" t="str">
        <f>IF($W729=AY$4,MAX(AY$1:AY728)+1,"")</f>
        <v/>
      </c>
      <c r="AZ729" s="6" t="str">
        <f>IF($W729=AZ$4,MAX(AZ$1:AZ728)+1,"")</f>
        <v/>
      </c>
      <c r="BA729" s="6" t="str">
        <f>IF($W729=BA$4,MAX(BA$1:BA728)+1,"")</f>
        <v/>
      </c>
      <c r="BB729" s="6" t="str">
        <f>IF($W729=BB$4,MAX(BB$1:BB728)+1,"")</f>
        <v/>
      </c>
      <c r="BC729" s="6" t="str">
        <f>IF($W729=BC$4,MAX(BC$1:BC728)+1,"")</f>
        <v/>
      </c>
      <c r="BD729" s="6" t="str">
        <f>IF($W729=BD$4,MAX(BD$1:BD728)+1,"")</f>
        <v/>
      </c>
      <c r="BE729" s="6" t="str">
        <f>IF($W729=BE$4,MAX(BE$1:BE728)+1,"")</f>
        <v/>
      </c>
      <c r="BF729" s="6" t="str">
        <f>IF($W729=BF$4,MAX(BF$1:BF728)+1,"")</f>
        <v/>
      </c>
      <c r="BG729" s="6" t="str">
        <f>IF($W729=BG$4,MAX(BG$1:BG728)+1,"")</f>
        <v/>
      </c>
      <c r="BH729" s="6" t="str">
        <f>IF($W729=BH$4,MAX(BH$1:BH728)+1,"")</f>
        <v/>
      </c>
      <c r="BI729" s="6" t="str">
        <f>IF($W729=BI$4,MAX(BI$1:BI728)+1,"")</f>
        <v/>
      </c>
      <c r="BJ729" s="6" t="str">
        <f>IF($W729=BJ$4,MAX(BJ$1:BJ728)+1,"")</f>
        <v/>
      </c>
      <c r="BK729" s="6" t="str">
        <f>IF($W729=BK$4,MAX(BK$1:BK728)+1,"")</f>
        <v/>
      </c>
      <c r="BL729" s="6" t="str">
        <f>IF($W729=BL$4,MAX(BL$1:BL728)+1,"")</f>
        <v/>
      </c>
      <c r="BM729" s="6" t="str">
        <f>IF($W729=BM$4,MAX(BM$1:BM728)+1,"")</f>
        <v/>
      </c>
      <c r="BN729" s="6" t="str">
        <f>IF($W729=BN$4,MAX(BN$1:BN728)+1,"")</f>
        <v/>
      </c>
      <c r="BO729" s="6" t="str">
        <f>IF($W729=BO$4,MAX(BO$1:BO728)+1,"")</f>
        <v/>
      </c>
      <c r="BP729" s="6" t="str">
        <f>IF($W729=BP$4,MAX(BP$1:BP728)+1,"")</f>
        <v/>
      </c>
      <c r="BQ729" s="6" t="str">
        <f>IF($W729=BQ$4,MAX(BQ$1:BQ728)+1,"")</f>
        <v/>
      </c>
      <c r="BR729" s="6" t="str">
        <f>IF($W729=BR$4,MAX(BR$1:BR728)+1,"")</f>
        <v/>
      </c>
      <c r="BS729" s="6" t="str">
        <f>IF($W729=BS$4,MAX(BS$1:BS728)+1,"")</f>
        <v/>
      </c>
      <c r="BT729" s="6" t="str">
        <f>IF($W729=BT$4,MAX(BT$1:BT728)+1,"")</f>
        <v/>
      </c>
      <c r="BU729" s="6" t="str">
        <f>IF($W729=BU$4,MAX(BU$1:BU728)+1,"")</f>
        <v/>
      </c>
      <c r="BV729" s="6" t="str">
        <f>IF($W729=BV$4,MAX(BV$1:BV728)+1,"")</f>
        <v/>
      </c>
      <c r="BW729" s="6" t="str">
        <f>IF($W729=BW$4,MAX(BW$1:BW728)+1,"")</f>
        <v/>
      </c>
      <c r="BX729" s="6" t="str">
        <f>IF($W729=BX$4,MAX(BX$1:BX728)+1,"")</f>
        <v/>
      </c>
      <c r="BY729" s="6" t="str">
        <f>IF($W729=BY$4,MAX(BY$1:BY728)+1,"")</f>
        <v/>
      </c>
      <c r="BZ729" s="6" t="str">
        <f>IF($W729=BZ$4,MAX(BZ$1:BZ728)+1,"")</f>
        <v/>
      </c>
      <c r="CA729" s="6" t="str">
        <f>IF($W729=CA$4,MAX(CA$1:CA728)+1,"")</f>
        <v/>
      </c>
      <c r="CB729" s="6" t="str">
        <f>IF($W729=CB$4,MAX(CB$1:CB728)+1,"")</f>
        <v/>
      </c>
      <c r="CC729" s="6" t="str">
        <f>IF($W729=CC$4,MAX(CC$1:CC728)+1,"")</f>
        <v/>
      </c>
      <c r="CD729" s="6" t="str">
        <f>IF($W729=CD$4,MAX(CD$1:CD728)+1,"")</f>
        <v/>
      </c>
      <c r="CE729" s="6" t="str">
        <f>IF($W729=CE$4,MAX(CE$1:CE728)+1,"")</f>
        <v/>
      </c>
      <c r="CF729" s="6" t="str">
        <f>IF($W729=CF$4,MAX(CF$1:CF728)+1,"")</f>
        <v/>
      </c>
      <c r="CG729" s="6" t="str">
        <f>IF($W729=CG$4,MAX(CG$1:CG728)+1,"")</f>
        <v/>
      </c>
      <c r="CH729" s="6" t="str">
        <f>IF($W729=CH$4,MAX(CH$1:CH728)+1,"")</f>
        <v/>
      </c>
      <c r="CI729" s="6" t="str">
        <f>IF($W729=CI$4,MAX(CI$1:CI728)+1,"")</f>
        <v/>
      </c>
      <c r="CJ729" s="6">
        <f>IF($W729=CJ$4,MAX(CJ$1:CJ728)+1,"")</f>
        <v>13</v>
      </c>
      <c r="CK729" s="6" t="str">
        <f>IF($W729=CK$4,MAX(CK$1:CK728)+1,"")</f>
        <v/>
      </c>
      <c r="CL729" s="6" t="str">
        <f>IF($W729=CL$4,MAX(CL$1:CL728)+1,"")</f>
        <v/>
      </c>
      <c r="CM729" s="6" t="str">
        <f>IF($W729=CM$4,MAX(CM$1:CM728)+1,"")</f>
        <v/>
      </c>
      <c r="CN729" s="6" t="str">
        <f>IF($W729=CN$4,MAX(CN$1:CN728)+1,"")</f>
        <v/>
      </c>
      <c r="CO729" s="6" t="str">
        <f>IF($W729=CO$4,MAX(CO$1:CO728)+1,"")</f>
        <v/>
      </c>
      <c r="CP729" s="6" t="str">
        <f>IF($W729=CP$4,MAX(CP$1:CP728)+1,"")</f>
        <v/>
      </c>
      <c r="CQ729" s="6" t="str">
        <f>IF($W729=CQ$4,MAX(CQ$1:CQ728)+1,"")</f>
        <v/>
      </c>
      <c r="CR729" s="6" t="str">
        <f>IF($W729=CR$4,MAX(CR$1:CR728)+1,"")</f>
        <v/>
      </c>
      <c r="CS729" s="6" t="str">
        <f>IF($W729=CS$4,MAX(CS$1:CS728)+1,"")</f>
        <v/>
      </c>
      <c r="CT729" s="5">
        <f t="shared" si="170"/>
        <v>13</v>
      </c>
      <c r="CU729" s="6" t="str">
        <f t="shared" si="171"/>
        <v>1709901712337</v>
      </c>
      <c r="CV729" s="5" t="str">
        <f t="shared" si="172"/>
        <v>นางสาว</v>
      </c>
      <c r="CW729" s="5" t="str" cm="1">
        <f t="array" ref="CW729">RIGHT(F729,MIN(LEN(SUBSTITUTE(F729,รายชื่อนักเรียนแยกห้อง!$AD$5:$AD$8,""))))</f>
        <v>พรนัชชา</v>
      </c>
      <c r="CX729" s="6" t="str">
        <f t="shared" si="173"/>
        <v/>
      </c>
      <c r="CY729" s="6">
        <f t="shared" si="174"/>
        <v>0</v>
      </c>
      <c r="CZ729" s="5" t="str">
        <f t="shared" si="175"/>
        <v>มัธยมศึกษาปีที่ 6/2-</v>
      </c>
      <c r="DA729" s="5" t="str">
        <f t="shared" si="176"/>
        <v>มัธยมศึกษาปีที่ 6/2-0</v>
      </c>
      <c r="DB729" s="6" t="s">
        <v>2939</v>
      </c>
      <c r="DC729" s="6" t="str">
        <f>IF(DB729="วิทย์-คณิต (เตรียมวิศวะ)",MAX($DC$1:DC728)+1,"")</f>
        <v/>
      </c>
      <c r="DD729" s="6" t="str">
        <f>IF(DB729="วิทย์-คณิต (วิทยาศาสตร์สุขภาพ)",MAX($DD$1:DD728)+1,"")</f>
        <v/>
      </c>
      <c r="DE729" s="6">
        <f>IF(DB729="ศิลป์การจัดการธุรกิจการค้าสมัยใหม่",MAX($DE$1:DE728)+1,"")</f>
        <v>97</v>
      </c>
      <c r="DF729" s="6" t="str">
        <f>IF(DB729="ศิลป์ภาษาจีนเพื่อธุรกิจ 4.0",MAX($DF$1:DF728)+1,"")</f>
        <v/>
      </c>
      <c r="DG729" s="6" t="str">
        <f>IF(DB729="ศิลป์ภาษาอังกฤษเพื่อการสื่อสารธุรกิจ",MAX($DG$1:DG728)+1,"")</f>
        <v/>
      </c>
      <c r="DH729" s="6" t="str">
        <f>IF(DB729="นวัตกรรมการจัดการเกษตร",MAX($DH$1:DH728)+1,"")</f>
        <v/>
      </c>
      <c r="DI729" s="5">
        <f t="shared" si="177"/>
        <v>97</v>
      </c>
      <c r="DJ729" s="5" t="str">
        <f t="shared" si="178"/>
        <v>มัธยมศึกษาปีที่ 6/2-25</v>
      </c>
      <c r="DK729" s="5" t="str">
        <f t="shared" si="179"/>
        <v>ศิลป์การจัดการธุรกิจการค้าสมัยใหม่-97</v>
      </c>
      <c r="DL729" s="5" t="str">
        <f t="shared" si="180"/>
        <v>มัธยมศึกษาปีที่ 6</v>
      </c>
    </row>
    <row r="730" spans="1:116">
      <c r="A730" s="5" t="str">
        <f t="shared" si="166"/>
        <v>มัธยมศึกษาปีที่ 6/2-26</v>
      </c>
      <c r="B730" s="5" t="str">
        <f t="shared" si="167"/>
        <v>ช68603-9</v>
      </c>
      <c r="C730" s="5" t="str">
        <f t="shared" si="168"/>
        <v>ศิลป์ภาษาจีนเพื่อธุรกิจ 4.0-26</v>
      </c>
      <c r="D730" s="8">
        <v>26</v>
      </c>
      <c r="E730" s="9" t="s">
        <v>200</v>
      </c>
      <c r="F730" s="3" t="s">
        <v>201</v>
      </c>
      <c r="G730" s="3" t="s">
        <v>202</v>
      </c>
      <c r="H730" s="11">
        <v>1</v>
      </c>
      <c r="I730" s="11">
        <v>7</v>
      </c>
      <c r="J730" s="11">
        <v>0</v>
      </c>
      <c r="K730" s="11">
        <v>9</v>
      </c>
      <c r="L730" s="11">
        <v>8</v>
      </c>
      <c r="M730" s="11">
        <v>0</v>
      </c>
      <c r="N730" s="11">
        <v>0</v>
      </c>
      <c r="O730" s="11">
        <v>5</v>
      </c>
      <c r="P730" s="11">
        <v>3</v>
      </c>
      <c r="Q730" s="11">
        <v>2</v>
      </c>
      <c r="R730" s="11">
        <v>1</v>
      </c>
      <c r="S730" s="11">
        <v>8</v>
      </c>
      <c r="T730" s="11">
        <v>0</v>
      </c>
      <c r="U730" s="11" t="s">
        <v>426</v>
      </c>
      <c r="W730" s="6" t="str">
        <f>IF(X730="","",IF(X730=รายชื่อชมรม!$B$53,รายชื่อชมรม!$A$53,IF(X730=รายชื่อชมรม!$B$54,รายชื่อชมรม!$A$54,IF(X730=รายชื่อชมรม!$B$55,รายชื่อชมรม!$A$55,IF(X730=รายชื่อชมรม!$B$56,รายชื่อชมรม!$A$56,IF(X730=รายชื่อชมรม!$B$57,รายชื่อชมรม!$A$57,IF(X730=รายชื่อชมรม!$B$58,รายชื่อชมรม!$A$58,IF(X730=รายชื่อชมรม!$B$59,รายชื่อชมรม!$A$59,IF(X730=รายชื่อชมรม!$B$60,รายชื่อชมรม!$A$60,IF(X730=รายชื่อชมรม!$B$61,รายชื่อชมรม!$A$61,IF(X730=รายชื่อชมรม!$B$62,รายชื่อชมรม!$A$62,"-")))))))))))</f>
        <v>ช68603</v>
      </c>
      <c r="X730" s="6" t="s">
        <v>2316</v>
      </c>
      <c r="Y730" s="6" t="str">
        <f>IF(W730=0,"",IF(W730="-","",IF(W730="","",VLOOKUP(W730,รายชื่อชมรม!$A$3:$F$83,3,FALSE))))</f>
        <v>นายวสันต์  แสงรัตนกูล</v>
      </c>
      <c r="Z730" s="6" t="str">
        <f>IF(Y730=$Z$4,MAX(Z$1:$Z729)+1,"")</f>
        <v/>
      </c>
      <c r="AA730" s="6" t="str">
        <f>IF($Y730=AA$4,MAX(AA$1:AA729)+1,"")</f>
        <v/>
      </c>
      <c r="AB730" s="6" t="str">
        <f>IF($Y730=AB$4,MAX(AB$1:AB729)+1,"")</f>
        <v/>
      </c>
      <c r="AC730" s="6" t="str">
        <f>IF($Y730=AC$4,MAX(AC$1:AC729)+1,"")</f>
        <v/>
      </c>
      <c r="AD730" s="6" t="str">
        <f>IF($Y730=AD$4,MAX(AD$1:AD729)+1,"")</f>
        <v/>
      </c>
      <c r="AE730" s="6" t="str">
        <f>IF($Y730=AE$4,MAX(AE$1:AE729)+1,"")</f>
        <v/>
      </c>
      <c r="AF730" s="6" t="str">
        <f>IF($Y730=AF$4,MAX(AF$1:AF729)+1,"")</f>
        <v/>
      </c>
      <c r="AG730" s="6" t="str">
        <f>IF($Y730=AG$4,MAX(AG$1:AG729)+1,"")</f>
        <v/>
      </c>
      <c r="AH730" s="6" t="str">
        <f>IF($Y730=AH$4,MAX(AH$1:AH729)+1,"")</f>
        <v/>
      </c>
      <c r="AI730" s="5">
        <f t="shared" si="169"/>
        <v>0</v>
      </c>
      <c r="AK730" s="6" t="str">
        <f>IF($W730=AK$4,MAX(AK$1:AK729)+1,"")</f>
        <v/>
      </c>
      <c r="AL730" s="6" t="str">
        <f>IF($W730=AL$4,MAX(AL$1:AL729)+1,"")</f>
        <v/>
      </c>
      <c r="AM730" s="6" t="str">
        <f>IF($W730=AM$4,MAX(AM$1:AM729)+1,"")</f>
        <v/>
      </c>
      <c r="AN730" s="6" t="str">
        <f>IF($W730=AN$4,MAX(AN$1:AN729)+1,"")</f>
        <v/>
      </c>
      <c r="AO730" s="6" t="str">
        <f>IF($W730=AO$4,MAX(AO$1:AO729)+1,"")</f>
        <v/>
      </c>
      <c r="AP730" s="6" t="str">
        <f>IF($W730=AP$4,MAX(AP$1:AP729)+1,"")</f>
        <v/>
      </c>
      <c r="AQ730" s="6" t="str">
        <f>IF($W730=AQ$4,MAX(AQ$1:AQ729)+1,"")</f>
        <v/>
      </c>
      <c r="AR730" s="6" t="str">
        <f>IF($W730=AR$4,MAX(AR$1:AR729)+1,"")</f>
        <v/>
      </c>
      <c r="AS730" s="6" t="str">
        <f>IF($W730=AS$4,MAX(AS$1:AS729)+1,"")</f>
        <v/>
      </c>
      <c r="AT730" s="6" t="str">
        <f>IF($W730=AT$4,MAX(AT$1:AT729)+1,"")</f>
        <v/>
      </c>
      <c r="AU730" s="6" t="str">
        <f>IF($W730=AU$4,MAX(AU$1:AU729)+1,"")</f>
        <v/>
      </c>
      <c r="AV730" s="6" t="str">
        <f>IF($W730=AV$4,MAX(AV$1:AV729)+1,"")</f>
        <v/>
      </c>
      <c r="AW730" s="6" t="str">
        <f>IF($W730=AW$4,MAX(AW$1:AW729)+1,"")</f>
        <v/>
      </c>
      <c r="AX730" s="6" t="str">
        <f>IF($W730=AX$4,MAX(AX$1:AX729)+1,"")</f>
        <v/>
      </c>
      <c r="AY730" s="6" t="str">
        <f>IF($W730=AY$4,MAX(AY$1:AY729)+1,"")</f>
        <v/>
      </c>
      <c r="AZ730" s="6" t="str">
        <f>IF($W730=AZ$4,MAX(AZ$1:AZ729)+1,"")</f>
        <v/>
      </c>
      <c r="BA730" s="6" t="str">
        <f>IF($W730=BA$4,MAX(BA$1:BA729)+1,"")</f>
        <v/>
      </c>
      <c r="BB730" s="6" t="str">
        <f>IF($W730=BB$4,MAX(BB$1:BB729)+1,"")</f>
        <v/>
      </c>
      <c r="BC730" s="6" t="str">
        <f>IF($W730=BC$4,MAX(BC$1:BC729)+1,"")</f>
        <v/>
      </c>
      <c r="BD730" s="6" t="str">
        <f>IF($W730=BD$4,MAX(BD$1:BD729)+1,"")</f>
        <v/>
      </c>
      <c r="BE730" s="6" t="str">
        <f>IF($W730=BE$4,MAX(BE$1:BE729)+1,"")</f>
        <v/>
      </c>
      <c r="BF730" s="6" t="str">
        <f>IF($W730=BF$4,MAX(BF$1:BF729)+1,"")</f>
        <v/>
      </c>
      <c r="BG730" s="6" t="str">
        <f>IF($W730=BG$4,MAX(BG$1:BG729)+1,"")</f>
        <v/>
      </c>
      <c r="BH730" s="6" t="str">
        <f>IF($W730=BH$4,MAX(BH$1:BH729)+1,"")</f>
        <v/>
      </c>
      <c r="BI730" s="6" t="str">
        <f>IF($W730=BI$4,MAX(BI$1:BI729)+1,"")</f>
        <v/>
      </c>
      <c r="BJ730" s="6" t="str">
        <f>IF($W730=BJ$4,MAX(BJ$1:BJ729)+1,"")</f>
        <v/>
      </c>
      <c r="BK730" s="6" t="str">
        <f>IF($W730=BK$4,MAX(BK$1:BK729)+1,"")</f>
        <v/>
      </c>
      <c r="BL730" s="6" t="str">
        <f>IF($W730=BL$4,MAX(BL$1:BL729)+1,"")</f>
        <v/>
      </c>
      <c r="BM730" s="6" t="str">
        <f>IF($W730=BM$4,MAX(BM$1:BM729)+1,"")</f>
        <v/>
      </c>
      <c r="BN730" s="6" t="str">
        <f>IF($W730=BN$4,MAX(BN$1:BN729)+1,"")</f>
        <v/>
      </c>
      <c r="BO730" s="6" t="str">
        <f>IF($W730=BO$4,MAX(BO$1:BO729)+1,"")</f>
        <v/>
      </c>
      <c r="BP730" s="6" t="str">
        <f>IF($W730=BP$4,MAX(BP$1:BP729)+1,"")</f>
        <v/>
      </c>
      <c r="BQ730" s="6" t="str">
        <f>IF($W730=BQ$4,MAX(BQ$1:BQ729)+1,"")</f>
        <v/>
      </c>
      <c r="BR730" s="6" t="str">
        <f>IF($W730=BR$4,MAX(BR$1:BR729)+1,"")</f>
        <v/>
      </c>
      <c r="BS730" s="6" t="str">
        <f>IF($W730=BS$4,MAX(BS$1:BS729)+1,"")</f>
        <v/>
      </c>
      <c r="BT730" s="6" t="str">
        <f>IF($W730=BT$4,MAX(BT$1:BT729)+1,"")</f>
        <v/>
      </c>
      <c r="BU730" s="6" t="str">
        <f>IF($W730=BU$4,MAX(BU$1:BU729)+1,"")</f>
        <v/>
      </c>
      <c r="BV730" s="6" t="str">
        <f>IF($W730=BV$4,MAX(BV$1:BV729)+1,"")</f>
        <v/>
      </c>
      <c r="BW730" s="6" t="str">
        <f>IF($W730=BW$4,MAX(BW$1:BW729)+1,"")</f>
        <v/>
      </c>
      <c r="BX730" s="6" t="str">
        <f>IF($W730=BX$4,MAX(BX$1:BX729)+1,"")</f>
        <v/>
      </c>
      <c r="BY730" s="6" t="str">
        <f>IF($W730=BY$4,MAX(BY$1:BY729)+1,"")</f>
        <v/>
      </c>
      <c r="BZ730" s="6" t="str">
        <f>IF($W730=BZ$4,MAX(BZ$1:BZ729)+1,"")</f>
        <v/>
      </c>
      <c r="CA730" s="6" t="str">
        <f>IF($W730=CA$4,MAX(CA$1:CA729)+1,"")</f>
        <v/>
      </c>
      <c r="CB730" s="6" t="str">
        <f>IF($W730=CB$4,MAX(CB$1:CB729)+1,"")</f>
        <v/>
      </c>
      <c r="CC730" s="6" t="str">
        <f>IF($W730=CC$4,MAX(CC$1:CC729)+1,"")</f>
        <v/>
      </c>
      <c r="CD730" s="6" t="str">
        <f>IF($W730=CD$4,MAX(CD$1:CD729)+1,"")</f>
        <v/>
      </c>
      <c r="CE730" s="6" t="str">
        <f>IF($W730=CE$4,MAX(CE$1:CE729)+1,"")</f>
        <v/>
      </c>
      <c r="CF730" s="6" t="str">
        <f>IF($W730=CF$4,MAX(CF$1:CF729)+1,"")</f>
        <v/>
      </c>
      <c r="CG730" s="6" t="str">
        <f>IF($W730=CG$4,MAX(CG$1:CG729)+1,"")</f>
        <v/>
      </c>
      <c r="CH730" s="6" t="str">
        <f>IF($W730=CH$4,MAX(CH$1:CH729)+1,"")</f>
        <v/>
      </c>
      <c r="CI730" s="6" t="str">
        <f>IF($W730=CI$4,MAX(CI$1:CI729)+1,"")</f>
        <v/>
      </c>
      <c r="CJ730" s="6" t="str">
        <f>IF($W730=CJ$4,MAX(CJ$1:CJ729)+1,"")</f>
        <v/>
      </c>
      <c r="CK730" s="6" t="str">
        <f>IF($W730=CK$4,MAX(CK$1:CK729)+1,"")</f>
        <v/>
      </c>
      <c r="CL730" s="6">
        <f>IF($W730=CL$4,MAX(CL$1:CL729)+1,"")</f>
        <v>9</v>
      </c>
      <c r="CM730" s="6" t="str">
        <f>IF($W730=CM$4,MAX(CM$1:CM729)+1,"")</f>
        <v/>
      </c>
      <c r="CN730" s="6" t="str">
        <f>IF($W730=CN$4,MAX(CN$1:CN729)+1,"")</f>
        <v/>
      </c>
      <c r="CO730" s="6" t="str">
        <f>IF($W730=CO$4,MAX(CO$1:CO729)+1,"")</f>
        <v/>
      </c>
      <c r="CP730" s="6" t="str">
        <f>IF($W730=CP$4,MAX(CP$1:CP729)+1,"")</f>
        <v/>
      </c>
      <c r="CQ730" s="6" t="str">
        <f>IF($W730=CQ$4,MAX(CQ$1:CQ729)+1,"")</f>
        <v/>
      </c>
      <c r="CR730" s="6" t="str">
        <f>IF($W730=CR$4,MAX(CR$1:CR729)+1,"")</f>
        <v/>
      </c>
      <c r="CS730" s="6" t="str">
        <f>IF($W730=CS$4,MAX(CS$1:CS729)+1,"")</f>
        <v/>
      </c>
      <c r="CT730" s="5">
        <f t="shared" si="170"/>
        <v>9</v>
      </c>
      <c r="CU730" s="6" t="str">
        <f t="shared" si="171"/>
        <v>1709800532180</v>
      </c>
      <c r="CV730" s="5" t="str">
        <f t="shared" si="172"/>
        <v>นางสาว</v>
      </c>
      <c r="CW730" s="5" t="str" cm="1">
        <f t="array" ref="CW730">RIGHT(F730,MIN(LEN(SUBSTITUTE(F730,รายชื่อนักเรียนแยกห้อง!$AD$5:$AD$8,""))))</f>
        <v>ลลิตวดี</v>
      </c>
      <c r="CX730" s="6" t="str">
        <f t="shared" si="173"/>
        <v/>
      </c>
      <c r="CY730" s="6">
        <f t="shared" si="174"/>
        <v>0</v>
      </c>
      <c r="CZ730" s="5" t="str">
        <f t="shared" si="175"/>
        <v>มัธยมศึกษาปีที่ 6/2-</v>
      </c>
      <c r="DA730" s="5" t="str">
        <f t="shared" si="176"/>
        <v>มัธยมศึกษาปีที่ 6/2-0</v>
      </c>
      <c r="DB730" s="6" t="s">
        <v>2938</v>
      </c>
      <c r="DC730" s="6" t="str">
        <f>IF(DB730="วิทย์-คณิต (เตรียมวิศวะ)",MAX($DC$1:DC729)+1,"")</f>
        <v/>
      </c>
      <c r="DD730" s="6" t="str">
        <f>IF(DB730="วิทย์-คณิต (วิทยาศาสตร์สุขภาพ)",MAX($DD$1:DD729)+1,"")</f>
        <v/>
      </c>
      <c r="DE730" s="6" t="str">
        <f>IF(DB730="ศิลป์การจัดการธุรกิจการค้าสมัยใหม่",MAX($DE$1:DE729)+1,"")</f>
        <v/>
      </c>
      <c r="DF730" s="6">
        <f>IF(DB730="ศิลป์ภาษาจีนเพื่อธุรกิจ 4.0",MAX($DF$1:DF729)+1,"")</f>
        <v>26</v>
      </c>
      <c r="DG730" s="6" t="str">
        <f>IF(DB730="ศิลป์ภาษาอังกฤษเพื่อการสื่อสารธุรกิจ",MAX($DG$1:DG729)+1,"")</f>
        <v/>
      </c>
      <c r="DH730" s="6" t="str">
        <f>IF(DB730="นวัตกรรมการจัดการเกษตร",MAX($DH$1:DH729)+1,"")</f>
        <v/>
      </c>
      <c r="DI730" s="5">
        <f t="shared" si="177"/>
        <v>26</v>
      </c>
      <c r="DJ730" s="5" t="str">
        <f t="shared" si="178"/>
        <v>มัธยมศึกษาปีที่ 6/2-26</v>
      </c>
      <c r="DK730" s="5" t="str">
        <f t="shared" si="179"/>
        <v>ศิลป์ภาษาจีนเพื่อธุรกิจ 4.0-26</v>
      </c>
      <c r="DL730" s="5" t="str">
        <f t="shared" si="180"/>
        <v>มัธยมศึกษาปีที่ 6</v>
      </c>
    </row>
    <row r="731" spans="1:116">
      <c r="A731" s="5" t="str">
        <f t="shared" si="166"/>
        <v>มัธยมศึกษาปีที่ 6/2-27</v>
      </c>
      <c r="B731" s="5" t="str">
        <f t="shared" si="167"/>
        <v>ช68605-7</v>
      </c>
      <c r="C731" s="5" t="str">
        <f t="shared" si="168"/>
        <v>ศิลป์การจัดการธุรกิจการค้าสมัยใหม่-98</v>
      </c>
      <c r="D731" s="8">
        <v>27</v>
      </c>
      <c r="E731" s="9" t="s">
        <v>203</v>
      </c>
      <c r="F731" s="3" t="s">
        <v>204</v>
      </c>
      <c r="G731" s="3" t="s">
        <v>205</v>
      </c>
      <c r="H731" s="11">
        <v>1</v>
      </c>
      <c r="I731" s="11">
        <v>1</v>
      </c>
      <c r="J731" s="11">
        <v>0</v>
      </c>
      <c r="K731" s="11">
        <v>1</v>
      </c>
      <c r="L731" s="11">
        <v>0</v>
      </c>
      <c r="M731" s="11">
        <v>0</v>
      </c>
      <c r="N731" s="11">
        <v>0</v>
      </c>
      <c r="O731" s="11">
        <v>2</v>
      </c>
      <c r="P731" s="11">
        <v>0</v>
      </c>
      <c r="Q731" s="11">
        <v>9</v>
      </c>
      <c r="R731" s="11">
        <v>0</v>
      </c>
      <c r="S731" s="11">
        <v>1</v>
      </c>
      <c r="T731" s="11">
        <v>3</v>
      </c>
      <c r="U731" s="11" t="s">
        <v>426</v>
      </c>
      <c r="W731" s="6" t="str">
        <f>IF(X731="","",IF(X731=รายชื่อชมรม!$B$53,รายชื่อชมรม!$A$53,IF(X731=รายชื่อชมรม!$B$54,รายชื่อชมรม!$A$54,IF(X731=รายชื่อชมรม!$B$55,รายชื่อชมรม!$A$55,IF(X731=รายชื่อชมรม!$B$56,รายชื่อชมรม!$A$56,IF(X731=รายชื่อชมรม!$B$57,รายชื่อชมรม!$A$57,IF(X731=รายชื่อชมรม!$B$58,รายชื่อชมรม!$A$58,IF(X731=รายชื่อชมรม!$B$59,รายชื่อชมรม!$A$59,IF(X731=รายชื่อชมรม!$B$60,รายชื่อชมรม!$A$60,IF(X731=รายชื่อชมรม!$B$61,รายชื่อชมรม!$A$61,IF(X731=รายชื่อชมรม!$B$62,รายชื่อชมรม!$A$62,"-")))))))))))</f>
        <v>ช68605</v>
      </c>
      <c r="X731" s="6" t="s">
        <v>2305</v>
      </c>
      <c r="Y731" s="6" t="str">
        <f>IF(W731=0,"",IF(W731="-","",IF(W731="","",VLOOKUP(W731,รายชื่อชมรม!$A$3:$F$83,3,FALSE))))</f>
        <v>นางโสจาริน  อินทรเรือง</v>
      </c>
      <c r="Z731" s="6" t="str">
        <f>IF(Y731=$Z$4,MAX(Z$1:$Z730)+1,"")</f>
        <v/>
      </c>
      <c r="AA731" s="6" t="str">
        <f>IF($Y731=AA$4,MAX(AA$1:AA730)+1,"")</f>
        <v/>
      </c>
      <c r="AB731" s="6" t="str">
        <f>IF($Y731=AB$4,MAX(AB$1:AB730)+1,"")</f>
        <v/>
      </c>
      <c r="AC731" s="6" t="str">
        <f>IF($Y731=AC$4,MAX(AC$1:AC730)+1,"")</f>
        <v/>
      </c>
      <c r="AD731" s="6" t="str">
        <f>IF($Y731=AD$4,MAX(AD$1:AD730)+1,"")</f>
        <v/>
      </c>
      <c r="AE731" s="6" t="str">
        <f>IF($Y731=AE$4,MAX(AE$1:AE730)+1,"")</f>
        <v/>
      </c>
      <c r="AF731" s="6" t="str">
        <f>IF($Y731=AF$4,MAX(AF$1:AF730)+1,"")</f>
        <v/>
      </c>
      <c r="AG731" s="6" t="str">
        <f>IF($Y731=AG$4,MAX(AG$1:AG730)+1,"")</f>
        <v/>
      </c>
      <c r="AH731" s="6" t="str">
        <f>IF($Y731=AH$4,MAX(AH$1:AH730)+1,"")</f>
        <v/>
      </c>
      <c r="AI731" s="5">
        <f t="shared" si="169"/>
        <v>0</v>
      </c>
      <c r="AK731" s="6" t="str">
        <f>IF($W731=AK$4,MAX(AK$1:AK730)+1,"")</f>
        <v/>
      </c>
      <c r="AL731" s="6" t="str">
        <f>IF($W731=AL$4,MAX(AL$1:AL730)+1,"")</f>
        <v/>
      </c>
      <c r="AM731" s="6" t="str">
        <f>IF($W731=AM$4,MAX(AM$1:AM730)+1,"")</f>
        <v/>
      </c>
      <c r="AN731" s="6" t="str">
        <f>IF($W731=AN$4,MAX(AN$1:AN730)+1,"")</f>
        <v/>
      </c>
      <c r="AO731" s="6" t="str">
        <f>IF($W731=AO$4,MAX(AO$1:AO730)+1,"")</f>
        <v/>
      </c>
      <c r="AP731" s="6" t="str">
        <f>IF($W731=AP$4,MAX(AP$1:AP730)+1,"")</f>
        <v/>
      </c>
      <c r="AQ731" s="6" t="str">
        <f>IF($W731=AQ$4,MAX(AQ$1:AQ730)+1,"")</f>
        <v/>
      </c>
      <c r="AR731" s="6" t="str">
        <f>IF($W731=AR$4,MAX(AR$1:AR730)+1,"")</f>
        <v/>
      </c>
      <c r="AS731" s="6" t="str">
        <f>IF($W731=AS$4,MAX(AS$1:AS730)+1,"")</f>
        <v/>
      </c>
      <c r="AT731" s="6" t="str">
        <f>IF($W731=AT$4,MAX(AT$1:AT730)+1,"")</f>
        <v/>
      </c>
      <c r="AU731" s="6" t="str">
        <f>IF($W731=AU$4,MAX(AU$1:AU730)+1,"")</f>
        <v/>
      </c>
      <c r="AV731" s="6" t="str">
        <f>IF($W731=AV$4,MAX(AV$1:AV730)+1,"")</f>
        <v/>
      </c>
      <c r="AW731" s="6" t="str">
        <f>IF($W731=AW$4,MAX(AW$1:AW730)+1,"")</f>
        <v/>
      </c>
      <c r="AX731" s="6" t="str">
        <f>IF($W731=AX$4,MAX(AX$1:AX730)+1,"")</f>
        <v/>
      </c>
      <c r="AY731" s="6" t="str">
        <f>IF($W731=AY$4,MAX(AY$1:AY730)+1,"")</f>
        <v/>
      </c>
      <c r="AZ731" s="6" t="str">
        <f>IF($W731=AZ$4,MAX(AZ$1:AZ730)+1,"")</f>
        <v/>
      </c>
      <c r="BA731" s="6" t="str">
        <f>IF($W731=BA$4,MAX(BA$1:BA730)+1,"")</f>
        <v/>
      </c>
      <c r="BB731" s="6" t="str">
        <f>IF($W731=BB$4,MAX(BB$1:BB730)+1,"")</f>
        <v/>
      </c>
      <c r="BC731" s="6" t="str">
        <f>IF($W731=BC$4,MAX(BC$1:BC730)+1,"")</f>
        <v/>
      </c>
      <c r="BD731" s="6" t="str">
        <f>IF($W731=BD$4,MAX(BD$1:BD730)+1,"")</f>
        <v/>
      </c>
      <c r="BE731" s="6" t="str">
        <f>IF($W731=BE$4,MAX(BE$1:BE730)+1,"")</f>
        <v/>
      </c>
      <c r="BF731" s="6" t="str">
        <f>IF($W731=BF$4,MAX(BF$1:BF730)+1,"")</f>
        <v/>
      </c>
      <c r="BG731" s="6" t="str">
        <f>IF($W731=BG$4,MAX(BG$1:BG730)+1,"")</f>
        <v/>
      </c>
      <c r="BH731" s="6" t="str">
        <f>IF($W731=BH$4,MAX(BH$1:BH730)+1,"")</f>
        <v/>
      </c>
      <c r="BI731" s="6" t="str">
        <f>IF($W731=BI$4,MAX(BI$1:BI730)+1,"")</f>
        <v/>
      </c>
      <c r="BJ731" s="6" t="str">
        <f>IF($W731=BJ$4,MAX(BJ$1:BJ730)+1,"")</f>
        <v/>
      </c>
      <c r="BK731" s="6" t="str">
        <f>IF($W731=BK$4,MAX(BK$1:BK730)+1,"")</f>
        <v/>
      </c>
      <c r="BL731" s="6" t="str">
        <f>IF($W731=BL$4,MAX(BL$1:BL730)+1,"")</f>
        <v/>
      </c>
      <c r="BM731" s="6" t="str">
        <f>IF($W731=BM$4,MAX(BM$1:BM730)+1,"")</f>
        <v/>
      </c>
      <c r="BN731" s="6" t="str">
        <f>IF($W731=BN$4,MAX(BN$1:BN730)+1,"")</f>
        <v/>
      </c>
      <c r="BO731" s="6" t="str">
        <f>IF($W731=BO$4,MAX(BO$1:BO730)+1,"")</f>
        <v/>
      </c>
      <c r="BP731" s="6" t="str">
        <f>IF($W731=BP$4,MAX(BP$1:BP730)+1,"")</f>
        <v/>
      </c>
      <c r="BQ731" s="6" t="str">
        <f>IF($W731=BQ$4,MAX(BQ$1:BQ730)+1,"")</f>
        <v/>
      </c>
      <c r="BR731" s="6" t="str">
        <f>IF($W731=BR$4,MAX(BR$1:BR730)+1,"")</f>
        <v/>
      </c>
      <c r="BS731" s="6" t="str">
        <f>IF($W731=BS$4,MAX(BS$1:BS730)+1,"")</f>
        <v/>
      </c>
      <c r="BT731" s="6" t="str">
        <f>IF($W731=BT$4,MAX(BT$1:BT730)+1,"")</f>
        <v/>
      </c>
      <c r="BU731" s="6" t="str">
        <f>IF($W731=BU$4,MAX(BU$1:BU730)+1,"")</f>
        <v/>
      </c>
      <c r="BV731" s="6" t="str">
        <f>IF($W731=BV$4,MAX(BV$1:BV730)+1,"")</f>
        <v/>
      </c>
      <c r="BW731" s="6" t="str">
        <f>IF($W731=BW$4,MAX(BW$1:BW730)+1,"")</f>
        <v/>
      </c>
      <c r="BX731" s="6" t="str">
        <f>IF($W731=BX$4,MAX(BX$1:BX730)+1,"")</f>
        <v/>
      </c>
      <c r="BY731" s="6" t="str">
        <f>IF($W731=BY$4,MAX(BY$1:BY730)+1,"")</f>
        <v/>
      </c>
      <c r="BZ731" s="6" t="str">
        <f>IF($W731=BZ$4,MAX(BZ$1:BZ730)+1,"")</f>
        <v/>
      </c>
      <c r="CA731" s="6" t="str">
        <f>IF($W731=CA$4,MAX(CA$1:CA730)+1,"")</f>
        <v/>
      </c>
      <c r="CB731" s="6" t="str">
        <f>IF($W731=CB$4,MAX(CB$1:CB730)+1,"")</f>
        <v/>
      </c>
      <c r="CC731" s="6" t="str">
        <f>IF($W731=CC$4,MAX(CC$1:CC730)+1,"")</f>
        <v/>
      </c>
      <c r="CD731" s="6" t="str">
        <f>IF($W731=CD$4,MAX(CD$1:CD730)+1,"")</f>
        <v/>
      </c>
      <c r="CE731" s="6" t="str">
        <f>IF($W731=CE$4,MAX(CE$1:CE730)+1,"")</f>
        <v/>
      </c>
      <c r="CF731" s="6" t="str">
        <f>IF($W731=CF$4,MAX(CF$1:CF730)+1,"")</f>
        <v/>
      </c>
      <c r="CG731" s="6" t="str">
        <f>IF($W731=CG$4,MAX(CG$1:CG730)+1,"")</f>
        <v/>
      </c>
      <c r="CH731" s="6" t="str">
        <f>IF($W731=CH$4,MAX(CH$1:CH730)+1,"")</f>
        <v/>
      </c>
      <c r="CI731" s="6" t="str">
        <f>IF($W731=CI$4,MAX(CI$1:CI730)+1,"")</f>
        <v/>
      </c>
      <c r="CJ731" s="6" t="str">
        <f>IF($W731=CJ$4,MAX(CJ$1:CJ730)+1,"")</f>
        <v/>
      </c>
      <c r="CK731" s="6" t="str">
        <f>IF($W731=CK$4,MAX(CK$1:CK730)+1,"")</f>
        <v/>
      </c>
      <c r="CL731" s="6" t="str">
        <f>IF($W731=CL$4,MAX(CL$1:CL730)+1,"")</f>
        <v/>
      </c>
      <c r="CM731" s="6" t="str">
        <f>IF($W731=CM$4,MAX(CM$1:CM730)+1,"")</f>
        <v/>
      </c>
      <c r="CN731" s="6">
        <f>IF($W731=CN$4,MAX(CN$1:CN730)+1,"")</f>
        <v>7</v>
      </c>
      <c r="CO731" s="6" t="str">
        <f>IF($W731=CO$4,MAX(CO$1:CO730)+1,"")</f>
        <v/>
      </c>
      <c r="CP731" s="6" t="str">
        <f>IF($W731=CP$4,MAX(CP$1:CP730)+1,"")</f>
        <v/>
      </c>
      <c r="CQ731" s="6" t="str">
        <f>IF($W731=CQ$4,MAX(CQ$1:CQ730)+1,"")</f>
        <v/>
      </c>
      <c r="CR731" s="6" t="str">
        <f>IF($W731=CR$4,MAX(CR$1:CR730)+1,"")</f>
        <v/>
      </c>
      <c r="CS731" s="6" t="str">
        <f>IF($W731=CS$4,MAX(CS$1:CS730)+1,"")</f>
        <v/>
      </c>
      <c r="CT731" s="5">
        <f t="shared" si="170"/>
        <v>7</v>
      </c>
      <c r="CU731" s="6" t="str">
        <f t="shared" si="171"/>
        <v>1101000209013</v>
      </c>
      <c r="CV731" s="5" t="str">
        <f t="shared" si="172"/>
        <v>นางสาว</v>
      </c>
      <c r="CW731" s="5" t="str" cm="1">
        <f t="array" ref="CW731">RIGHT(F731,MIN(LEN(SUBSTITUTE(F731,รายชื่อนักเรียนแยกห้อง!$AD$5:$AD$8,""))))</f>
        <v>พิชชาอร</v>
      </c>
      <c r="CX731" s="6" t="str">
        <f t="shared" si="173"/>
        <v/>
      </c>
      <c r="CY731" s="6">
        <f t="shared" si="174"/>
        <v>0</v>
      </c>
      <c r="CZ731" s="5" t="str">
        <f t="shared" si="175"/>
        <v>มัธยมศึกษาปีที่ 6/2-</v>
      </c>
      <c r="DA731" s="5" t="str">
        <f t="shared" si="176"/>
        <v>มัธยมศึกษาปีที่ 6/2-0</v>
      </c>
      <c r="DB731" s="6" t="s">
        <v>2939</v>
      </c>
      <c r="DC731" s="6" t="str">
        <f>IF(DB731="วิทย์-คณิต (เตรียมวิศวะ)",MAX($DC$1:DC730)+1,"")</f>
        <v/>
      </c>
      <c r="DD731" s="6" t="str">
        <f>IF(DB731="วิทย์-คณิต (วิทยาศาสตร์สุขภาพ)",MAX($DD$1:DD730)+1,"")</f>
        <v/>
      </c>
      <c r="DE731" s="6">
        <f>IF(DB731="ศิลป์การจัดการธุรกิจการค้าสมัยใหม่",MAX($DE$1:DE730)+1,"")</f>
        <v>98</v>
      </c>
      <c r="DF731" s="6" t="str">
        <f>IF(DB731="ศิลป์ภาษาจีนเพื่อธุรกิจ 4.0",MAX($DF$1:DF730)+1,"")</f>
        <v/>
      </c>
      <c r="DG731" s="6" t="str">
        <f>IF(DB731="ศิลป์ภาษาอังกฤษเพื่อการสื่อสารธุรกิจ",MAX($DG$1:DG730)+1,"")</f>
        <v/>
      </c>
      <c r="DH731" s="6" t="str">
        <f>IF(DB731="นวัตกรรมการจัดการเกษตร",MAX($DH$1:DH730)+1,"")</f>
        <v/>
      </c>
      <c r="DI731" s="5">
        <f t="shared" si="177"/>
        <v>98</v>
      </c>
      <c r="DJ731" s="5" t="str">
        <f t="shared" si="178"/>
        <v>มัธยมศึกษาปีที่ 6/2-27</v>
      </c>
      <c r="DK731" s="5" t="str">
        <f t="shared" si="179"/>
        <v>ศิลป์การจัดการธุรกิจการค้าสมัยใหม่-98</v>
      </c>
      <c r="DL731" s="5" t="str">
        <f t="shared" si="180"/>
        <v>มัธยมศึกษาปีที่ 6</v>
      </c>
    </row>
    <row r="732" spans="1:116">
      <c r="A732" s="5" t="str">
        <f t="shared" si="166"/>
        <v>มัธยมศึกษาปีที่ 6/2-28</v>
      </c>
      <c r="B732" s="5" t="str">
        <f t="shared" si="167"/>
        <v>ช68602-2</v>
      </c>
      <c r="C732" s="5" t="str">
        <f t="shared" si="168"/>
        <v>ศิลป์ภาษาจีนเพื่อธุรกิจ 4.0-27</v>
      </c>
      <c r="D732" s="8">
        <v>28</v>
      </c>
      <c r="E732" s="9" t="s">
        <v>206</v>
      </c>
      <c r="F732" s="3" t="s">
        <v>2296</v>
      </c>
      <c r="G732" s="3" t="s">
        <v>207</v>
      </c>
      <c r="H732" s="11">
        <v>1</v>
      </c>
      <c r="I732" s="11">
        <v>6</v>
      </c>
      <c r="J732" s="11">
        <v>2</v>
      </c>
      <c r="K732" s="11">
        <v>0</v>
      </c>
      <c r="L732" s="11">
        <v>1</v>
      </c>
      <c r="M732" s="11">
        <v>0</v>
      </c>
      <c r="N732" s="11">
        <v>1</v>
      </c>
      <c r="O732" s="11">
        <v>3</v>
      </c>
      <c r="P732" s="11">
        <v>0</v>
      </c>
      <c r="Q732" s="11">
        <v>6</v>
      </c>
      <c r="R732" s="11">
        <v>7</v>
      </c>
      <c r="S732" s="11">
        <v>2</v>
      </c>
      <c r="T732" s="11">
        <v>8</v>
      </c>
      <c r="U732" s="11" t="s">
        <v>426</v>
      </c>
      <c r="W732" s="6" t="str">
        <f>IF(X732="","",IF(X732=รายชื่อชมรม!$B$53,รายชื่อชมรม!$A$53,IF(X732=รายชื่อชมรม!$B$54,รายชื่อชมรม!$A$54,IF(X732=รายชื่อชมรม!$B$55,รายชื่อชมรม!$A$55,IF(X732=รายชื่อชมรม!$B$56,รายชื่อชมรม!$A$56,IF(X732=รายชื่อชมรม!$B$57,รายชื่อชมรม!$A$57,IF(X732=รายชื่อชมรม!$B$58,รายชื่อชมรม!$A$58,IF(X732=รายชื่อชมรม!$B$59,รายชื่อชมรม!$A$59,IF(X732=รายชื่อชมรม!$B$60,รายชื่อชมรม!$A$60,IF(X732=รายชื่อชมรม!$B$61,รายชื่อชมรม!$A$61,IF(X732=รายชื่อชมรม!$B$62,รายชื่อชมรม!$A$62,"-")))))))))))</f>
        <v>ช68602</v>
      </c>
      <c r="X732" s="6" t="s">
        <v>1398</v>
      </c>
      <c r="Y732" s="6" t="str">
        <f>IF(W732=0,"",IF(W732="-","",IF(W732="","",VLOOKUP(W732,รายชื่อชมรม!$A$3:$F$83,3,FALSE))))</f>
        <v>นายณฤริท  วิชรัจจ์</v>
      </c>
      <c r="Z732" s="6" t="str">
        <f>IF(Y732=$Z$4,MAX(Z$1:$Z731)+1,"")</f>
        <v/>
      </c>
      <c r="AA732" s="6" t="str">
        <f>IF($Y732=AA$4,MAX(AA$1:AA731)+1,"")</f>
        <v/>
      </c>
      <c r="AB732" s="6" t="str">
        <f>IF($Y732=AB$4,MAX(AB$1:AB731)+1,"")</f>
        <v/>
      </c>
      <c r="AC732" s="6" t="str">
        <f>IF($Y732=AC$4,MAX(AC$1:AC731)+1,"")</f>
        <v/>
      </c>
      <c r="AD732" s="6" t="str">
        <f>IF($Y732=AD$4,MAX(AD$1:AD731)+1,"")</f>
        <v/>
      </c>
      <c r="AE732" s="6" t="str">
        <f>IF($Y732=AE$4,MAX(AE$1:AE731)+1,"")</f>
        <v/>
      </c>
      <c r="AF732" s="6" t="str">
        <f>IF($Y732=AF$4,MAX(AF$1:AF731)+1,"")</f>
        <v/>
      </c>
      <c r="AG732" s="6" t="str">
        <f>IF($Y732=AG$4,MAX(AG$1:AG731)+1,"")</f>
        <v/>
      </c>
      <c r="AH732" s="6" t="str">
        <f>IF($Y732=AH$4,MAX(AH$1:AH731)+1,"")</f>
        <v/>
      </c>
      <c r="AI732" s="5">
        <f t="shared" si="169"/>
        <v>0</v>
      </c>
      <c r="AK732" s="6" t="str">
        <f>IF($W732=AK$4,MAX(AK$1:AK731)+1,"")</f>
        <v/>
      </c>
      <c r="AL732" s="6" t="str">
        <f>IF($W732=AL$4,MAX(AL$1:AL731)+1,"")</f>
        <v/>
      </c>
      <c r="AM732" s="6" t="str">
        <f>IF($W732=AM$4,MAX(AM$1:AM731)+1,"")</f>
        <v/>
      </c>
      <c r="AN732" s="6" t="str">
        <f>IF($W732=AN$4,MAX(AN$1:AN731)+1,"")</f>
        <v/>
      </c>
      <c r="AO732" s="6" t="str">
        <f>IF($W732=AO$4,MAX(AO$1:AO731)+1,"")</f>
        <v/>
      </c>
      <c r="AP732" s="6" t="str">
        <f>IF($W732=AP$4,MAX(AP$1:AP731)+1,"")</f>
        <v/>
      </c>
      <c r="AQ732" s="6" t="str">
        <f>IF($W732=AQ$4,MAX(AQ$1:AQ731)+1,"")</f>
        <v/>
      </c>
      <c r="AR732" s="6" t="str">
        <f>IF($W732=AR$4,MAX(AR$1:AR731)+1,"")</f>
        <v/>
      </c>
      <c r="AS732" s="6" t="str">
        <f>IF($W732=AS$4,MAX(AS$1:AS731)+1,"")</f>
        <v/>
      </c>
      <c r="AT732" s="6" t="str">
        <f>IF($W732=AT$4,MAX(AT$1:AT731)+1,"")</f>
        <v/>
      </c>
      <c r="AU732" s="6" t="str">
        <f>IF($W732=AU$4,MAX(AU$1:AU731)+1,"")</f>
        <v/>
      </c>
      <c r="AV732" s="6" t="str">
        <f>IF($W732=AV$4,MAX(AV$1:AV731)+1,"")</f>
        <v/>
      </c>
      <c r="AW732" s="6" t="str">
        <f>IF($W732=AW$4,MAX(AW$1:AW731)+1,"")</f>
        <v/>
      </c>
      <c r="AX732" s="6" t="str">
        <f>IF($W732=AX$4,MAX(AX$1:AX731)+1,"")</f>
        <v/>
      </c>
      <c r="AY732" s="6" t="str">
        <f>IF($W732=AY$4,MAX(AY$1:AY731)+1,"")</f>
        <v/>
      </c>
      <c r="AZ732" s="6" t="str">
        <f>IF($W732=AZ$4,MAX(AZ$1:AZ731)+1,"")</f>
        <v/>
      </c>
      <c r="BA732" s="6" t="str">
        <f>IF($W732=BA$4,MAX(BA$1:BA731)+1,"")</f>
        <v/>
      </c>
      <c r="BB732" s="6" t="str">
        <f>IF($W732=BB$4,MAX(BB$1:BB731)+1,"")</f>
        <v/>
      </c>
      <c r="BC732" s="6" t="str">
        <f>IF($W732=BC$4,MAX(BC$1:BC731)+1,"")</f>
        <v/>
      </c>
      <c r="BD732" s="6" t="str">
        <f>IF($W732=BD$4,MAX(BD$1:BD731)+1,"")</f>
        <v/>
      </c>
      <c r="BE732" s="6" t="str">
        <f>IF($W732=BE$4,MAX(BE$1:BE731)+1,"")</f>
        <v/>
      </c>
      <c r="BF732" s="6" t="str">
        <f>IF($W732=BF$4,MAX(BF$1:BF731)+1,"")</f>
        <v/>
      </c>
      <c r="BG732" s="6" t="str">
        <f>IF($W732=BG$4,MAX(BG$1:BG731)+1,"")</f>
        <v/>
      </c>
      <c r="BH732" s="6" t="str">
        <f>IF($W732=BH$4,MAX(BH$1:BH731)+1,"")</f>
        <v/>
      </c>
      <c r="BI732" s="6" t="str">
        <f>IF($W732=BI$4,MAX(BI$1:BI731)+1,"")</f>
        <v/>
      </c>
      <c r="BJ732" s="6" t="str">
        <f>IF($W732=BJ$4,MAX(BJ$1:BJ731)+1,"")</f>
        <v/>
      </c>
      <c r="BK732" s="6" t="str">
        <f>IF($W732=BK$4,MAX(BK$1:BK731)+1,"")</f>
        <v/>
      </c>
      <c r="BL732" s="6" t="str">
        <f>IF($W732=BL$4,MAX(BL$1:BL731)+1,"")</f>
        <v/>
      </c>
      <c r="BM732" s="6" t="str">
        <f>IF($W732=BM$4,MAX(BM$1:BM731)+1,"")</f>
        <v/>
      </c>
      <c r="BN732" s="6" t="str">
        <f>IF($W732=BN$4,MAX(BN$1:BN731)+1,"")</f>
        <v/>
      </c>
      <c r="BO732" s="6" t="str">
        <f>IF($W732=BO$4,MAX(BO$1:BO731)+1,"")</f>
        <v/>
      </c>
      <c r="BP732" s="6" t="str">
        <f>IF($W732=BP$4,MAX(BP$1:BP731)+1,"")</f>
        <v/>
      </c>
      <c r="BQ732" s="6" t="str">
        <f>IF($W732=BQ$4,MAX(BQ$1:BQ731)+1,"")</f>
        <v/>
      </c>
      <c r="BR732" s="6" t="str">
        <f>IF($W732=BR$4,MAX(BR$1:BR731)+1,"")</f>
        <v/>
      </c>
      <c r="BS732" s="6" t="str">
        <f>IF($W732=BS$4,MAX(BS$1:BS731)+1,"")</f>
        <v/>
      </c>
      <c r="BT732" s="6" t="str">
        <f>IF($W732=BT$4,MAX(BT$1:BT731)+1,"")</f>
        <v/>
      </c>
      <c r="BU732" s="6" t="str">
        <f>IF($W732=BU$4,MAX(BU$1:BU731)+1,"")</f>
        <v/>
      </c>
      <c r="BV732" s="6" t="str">
        <f>IF($W732=BV$4,MAX(BV$1:BV731)+1,"")</f>
        <v/>
      </c>
      <c r="BW732" s="6" t="str">
        <f>IF($W732=BW$4,MAX(BW$1:BW731)+1,"")</f>
        <v/>
      </c>
      <c r="BX732" s="6" t="str">
        <f>IF($W732=BX$4,MAX(BX$1:BX731)+1,"")</f>
        <v/>
      </c>
      <c r="BY732" s="6" t="str">
        <f>IF($W732=BY$4,MAX(BY$1:BY731)+1,"")</f>
        <v/>
      </c>
      <c r="BZ732" s="6" t="str">
        <f>IF($W732=BZ$4,MAX(BZ$1:BZ731)+1,"")</f>
        <v/>
      </c>
      <c r="CA732" s="6" t="str">
        <f>IF($W732=CA$4,MAX(CA$1:CA731)+1,"")</f>
        <v/>
      </c>
      <c r="CB732" s="6" t="str">
        <f>IF($W732=CB$4,MAX(CB$1:CB731)+1,"")</f>
        <v/>
      </c>
      <c r="CC732" s="6" t="str">
        <f>IF($W732=CC$4,MAX(CC$1:CC731)+1,"")</f>
        <v/>
      </c>
      <c r="CD732" s="6" t="str">
        <f>IF($W732=CD$4,MAX(CD$1:CD731)+1,"")</f>
        <v/>
      </c>
      <c r="CE732" s="6" t="str">
        <f>IF($W732=CE$4,MAX(CE$1:CE731)+1,"")</f>
        <v/>
      </c>
      <c r="CF732" s="6" t="str">
        <f>IF($W732=CF$4,MAX(CF$1:CF731)+1,"")</f>
        <v/>
      </c>
      <c r="CG732" s="6" t="str">
        <f>IF($W732=CG$4,MAX(CG$1:CG731)+1,"")</f>
        <v/>
      </c>
      <c r="CH732" s="6" t="str">
        <f>IF($W732=CH$4,MAX(CH$1:CH731)+1,"")</f>
        <v/>
      </c>
      <c r="CI732" s="6" t="str">
        <f>IF($W732=CI$4,MAX(CI$1:CI731)+1,"")</f>
        <v/>
      </c>
      <c r="CJ732" s="6" t="str">
        <f>IF($W732=CJ$4,MAX(CJ$1:CJ731)+1,"")</f>
        <v/>
      </c>
      <c r="CK732" s="6">
        <f>IF($W732=CK$4,MAX(CK$1:CK731)+1,"")</f>
        <v>2</v>
      </c>
      <c r="CL732" s="6" t="str">
        <f>IF($W732=CL$4,MAX(CL$1:CL731)+1,"")</f>
        <v/>
      </c>
      <c r="CM732" s="6" t="str">
        <f>IF($W732=CM$4,MAX(CM$1:CM731)+1,"")</f>
        <v/>
      </c>
      <c r="CN732" s="6" t="str">
        <f>IF($W732=CN$4,MAX(CN$1:CN731)+1,"")</f>
        <v/>
      </c>
      <c r="CO732" s="6" t="str">
        <f>IF($W732=CO$4,MAX(CO$1:CO731)+1,"")</f>
        <v/>
      </c>
      <c r="CP732" s="6" t="str">
        <f>IF($W732=CP$4,MAX(CP$1:CP731)+1,"")</f>
        <v/>
      </c>
      <c r="CQ732" s="6" t="str">
        <f>IF($W732=CQ$4,MAX(CQ$1:CQ731)+1,"")</f>
        <v/>
      </c>
      <c r="CR732" s="6" t="str">
        <f>IF($W732=CR$4,MAX(CR$1:CR731)+1,"")</f>
        <v/>
      </c>
      <c r="CS732" s="6" t="str">
        <f>IF($W732=CS$4,MAX(CS$1:CS731)+1,"")</f>
        <v/>
      </c>
      <c r="CT732" s="5">
        <f t="shared" si="170"/>
        <v>2</v>
      </c>
      <c r="CU732" s="6" t="str">
        <f t="shared" si="171"/>
        <v>1620101306728</v>
      </c>
      <c r="CV732" s="5" t="str">
        <f t="shared" si="172"/>
        <v>นางสาว</v>
      </c>
      <c r="CW732" s="5" t="str" cm="1">
        <f t="array" ref="CW732">RIGHT(F732,MIN(LEN(SUBSTITUTE(F732,รายชื่อนักเรียนแยกห้อง!$AD$5:$AD$8,""))))</f>
        <v xml:space="preserve">อธิชา </v>
      </c>
      <c r="CX732" s="6" t="str">
        <f t="shared" si="173"/>
        <v/>
      </c>
      <c r="CY732" s="6">
        <f t="shared" si="174"/>
        <v>0</v>
      </c>
      <c r="CZ732" s="5" t="str">
        <f t="shared" si="175"/>
        <v>มัธยมศึกษาปีที่ 6/2-</v>
      </c>
      <c r="DA732" s="5" t="str">
        <f t="shared" si="176"/>
        <v>มัธยมศึกษาปีที่ 6/2-0</v>
      </c>
      <c r="DB732" s="6" t="s">
        <v>2938</v>
      </c>
      <c r="DC732" s="6" t="str">
        <f>IF(DB732="วิทย์-คณิต (เตรียมวิศวะ)",MAX($DC$1:DC731)+1,"")</f>
        <v/>
      </c>
      <c r="DD732" s="6" t="str">
        <f>IF(DB732="วิทย์-คณิต (วิทยาศาสตร์สุขภาพ)",MAX($DD$1:DD731)+1,"")</f>
        <v/>
      </c>
      <c r="DE732" s="6" t="str">
        <f>IF(DB732="ศิลป์การจัดการธุรกิจการค้าสมัยใหม่",MAX($DE$1:DE731)+1,"")</f>
        <v/>
      </c>
      <c r="DF732" s="6">
        <f>IF(DB732="ศิลป์ภาษาจีนเพื่อธุรกิจ 4.0",MAX($DF$1:DF731)+1,"")</f>
        <v>27</v>
      </c>
      <c r="DG732" s="6" t="str">
        <f>IF(DB732="ศิลป์ภาษาอังกฤษเพื่อการสื่อสารธุรกิจ",MAX($DG$1:DG731)+1,"")</f>
        <v/>
      </c>
      <c r="DH732" s="6" t="str">
        <f>IF(DB732="นวัตกรรมการจัดการเกษตร",MAX($DH$1:DH731)+1,"")</f>
        <v/>
      </c>
      <c r="DI732" s="5">
        <f t="shared" si="177"/>
        <v>27</v>
      </c>
      <c r="DJ732" s="5" t="str">
        <f t="shared" si="178"/>
        <v>มัธยมศึกษาปีที่ 6/2-28</v>
      </c>
      <c r="DK732" s="5" t="str">
        <f t="shared" si="179"/>
        <v>ศิลป์ภาษาจีนเพื่อธุรกิจ 4.0-27</v>
      </c>
      <c r="DL732" s="5" t="str">
        <f t="shared" si="180"/>
        <v>มัธยมศึกษาปีที่ 6</v>
      </c>
    </row>
    <row r="733" spans="1:116">
      <c r="A733" s="5" t="str">
        <f t="shared" si="166"/>
        <v>มัธยมศึกษาปีที่ 6/2-29</v>
      </c>
      <c r="B733" s="5" t="str">
        <f t="shared" si="167"/>
        <v>ช68607-10</v>
      </c>
      <c r="C733" s="5" t="str">
        <f t="shared" si="168"/>
        <v>ศิลป์การจัดการธุรกิจการค้าสมัยใหม่-99</v>
      </c>
      <c r="D733" s="8">
        <v>29</v>
      </c>
      <c r="E733" s="9" t="s">
        <v>208</v>
      </c>
      <c r="F733" s="3" t="s">
        <v>2297</v>
      </c>
      <c r="G733" s="3" t="s">
        <v>209</v>
      </c>
      <c r="H733" s="11">
        <v>1</v>
      </c>
      <c r="I733" s="11">
        <v>7</v>
      </c>
      <c r="J733" s="11">
        <v>0</v>
      </c>
      <c r="K733" s="11">
        <v>9</v>
      </c>
      <c r="L733" s="11">
        <v>9</v>
      </c>
      <c r="M733" s="11">
        <v>0</v>
      </c>
      <c r="N733" s="11">
        <v>1</v>
      </c>
      <c r="O733" s="11">
        <v>7</v>
      </c>
      <c r="P733" s="11">
        <v>0</v>
      </c>
      <c r="Q733" s="11">
        <v>9</v>
      </c>
      <c r="R733" s="11">
        <v>2</v>
      </c>
      <c r="S733" s="11">
        <v>2</v>
      </c>
      <c r="T733" s="11">
        <v>1</v>
      </c>
      <c r="U733" s="11" t="s">
        <v>426</v>
      </c>
      <c r="W733" s="6" t="str">
        <f>IF(X733="","",IF(X733=รายชื่อชมรม!$B$53,รายชื่อชมรม!$A$53,IF(X733=รายชื่อชมรม!$B$54,รายชื่อชมรม!$A$54,IF(X733=รายชื่อชมรม!$B$55,รายชื่อชมรม!$A$55,IF(X733=รายชื่อชมรม!$B$56,รายชื่อชมรม!$A$56,IF(X733=รายชื่อชมรม!$B$57,รายชื่อชมรม!$A$57,IF(X733=รายชื่อชมรม!$B$58,รายชื่อชมรม!$A$58,IF(X733=รายชื่อชมรม!$B$59,รายชื่อชมรม!$A$59,IF(X733=รายชื่อชมรม!$B$60,รายชื่อชมรม!$A$60,IF(X733=รายชื่อชมรม!$B$61,รายชื่อชมรม!$A$61,IF(X733=รายชื่อชมรม!$B$62,รายชื่อชมรม!$A$62,"-")))))))))))</f>
        <v>ช68607</v>
      </c>
      <c r="X733" s="6" t="s">
        <v>1543</v>
      </c>
      <c r="Y733" s="6" t="str">
        <f>IF(W733=0,"",IF(W733="-","",IF(W733="","",VLOOKUP(W733,รายชื่อชมรม!$A$3:$F$83,3,FALSE))))</f>
        <v>สิบเอกชัยวัฒน์  เรืองไกรศิลป์</v>
      </c>
      <c r="Z733" s="6" t="str">
        <f>IF(Y733=$Z$4,MAX(Z$1:$Z732)+1,"")</f>
        <v/>
      </c>
      <c r="AA733" s="6" t="str">
        <f>IF($Y733=AA$4,MAX(AA$1:AA732)+1,"")</f>
        <v/>
      </c>
      <c r="AB733" s="6" t="str">
        <f>IF($Y733=AB$4,MAX(AB$1:AB732)+1,"")</f>
        <v/>
      </c>
      <c r="AC733" s="6" t="str">
        <f>IF($Y733=AC$4,MAX(AC$1:AC732)+1,"")</f>
        <v/>
      </c>
      <c r="AD733" s="6" t="str">
        <f>IF($Y733=AD$4,MAX(AD$1:AD732)+1,"")</f>
        <v/>
      </c>
      <c r="AE733" s="6" t="str">
        <f>IF($Y733=AE$4,MAX(AE$1:AE732)+1,"")</f>
        <v/>
      </c>
      <c r="AF733" s="6" t="str">
        <f>IF($Y733=AF$4,MAX(AF$1:AF732)+1,"")</f>
        <v/>
      </c>
      <c r="AG733" s="6" t="str">
        <f>IF($Y733=AG$4,MAX(AG$1:AG732)+1,"")</f>
        <v/>
      </c>
      <c r="AH733" s="6" t="str">
        <f>IF($Y733=AH$4,MAX(AH$1:AH732)+1,"")</f>
        <v/>
      </c>
      <c r="AI733" s="5">
        <f t="shared" si="169"/>
        <v>0</v>
      </c>
      <c r="AK733" s="6" t="str">
        <f>IF($W733=AK$4,MAX(AK$1:AK732)+1,"")</f>
        <v/>
      </c>
      <c r="AL733" s="6" t="str">
        <f>IF($W733=AL$4,MAX(AL$1:AL732)+1,"")</f>
        <v/>
      </c>
      <c r="AM733" s="6" t="str">
        <f>IF($W733=AM$4,MAX(AM$1:AM732)+1,"")</f>
        <v/>
      </c>
      <c r="AN733" s="6" t="str">
        <f>IF($W733=AN$4,MAX(AN$1:AN732)+1,"")</f>
        <v/>
      </c>
      <c r="AO733" s="6" t="str">
        <f>IF($W733=AO$4,MAX(AO$1:AO732)+1,"")</f>
        <v/>
      </c>
      <c r="AP733" s="6" t="str">
        <f>IF($W733=AP$4,MAX(AP$1:AP732)+1,"")</f>
        <v/>
      </c>
      <c r="AQ733" s="6" t="str">
        <f>IF($W733=AQ$4,MAX(AQ$1:AQ732)+1,"")</f>
        <v/>
      </c>
      <c r="AR733" s="6" t="str">
        <f>IF($W733=AR$4,MAX(AR$1:AR732)+1,"")</f>
        <v/>
      </c>
      <c r="AS733" s="6" t="str">
        <f>IF($W733=AS$4,MAX(AS$1:AS732)+1,"")</f>
        <v/>
      </c>
      <c r="AT733" s="6" t="str">
        <f>IF($W733=AT$4,MAX(AT$1:AT732)+1,"")</f>
        <v/>
      </c>
      <c r="AU733" s="6" t="str">
        <f>IF($W733=AU$4,MAX(AU$1:AU732)+1,"")</f>
        <v/>
      </c>
      <c r="AV733" s="6" t="str">
        <f>IF($W733=AV$4,MAX(AV$1:AV732)+1,"")</f>
        <v/>
      </c>
      <c r="AW733" s="6" t="str">
        <f>IF($W733=AW$4,MAX(AW$1:AW732)+1,"")</f>
        <v/>
      </c>
      <c r="AX733" s="6" t="str">
        <f>IF($W733=AX$4,MAX(AX$1:AX732)+1,"")</f>
        <v/>
      </c>
      <c r="AY733" s="6" t="str">
        <f>IF($W733=AY$4,MAX(AY$1:AY732)+1,"")</f>
        <v/>
      </c>
      <c r="AZ733" s="6" t="str">
        <f>IF($W733=AZ$4,MAX(AZ$1:AZ732)+1,"")</f>
        <v/>
      </c>
      <c r="BA733" s="6" t="str">
        <f>IF($W733=BA$4,MAX(BA$1:BA732)+1,"")</f>
        <v/>
      </c>
      <c r="BB733" s="6" t="str">
        <f>IF($W733=BB$4,MAX(BB$1:BB732)+1,"")</f>
        <v/>
      </c>
      <c r="BC733" s="6" t="str">
        <f>IF($W733=BC$4,MAX(BC$1:BC732)+1,"")</f>
        <v/>
      </c>
      <c r="BD733" s="6" t="str">
        <f>IF($W733=BD$4,MAX(BD$1:BD732)+1,"")</f>
        <v/>
      </c>
      <c r="BE733" s="6" t="str">
        <f>IF($W733=BE$4,MAX(BE$1:BE732)+1,"")</f>
        <v/>
      </c>
      <c r="BF733" s="6" t="str">
        <f>IF($W733=BF$4,MAX(BF$1:BF732)+1,"")</f>
        <v/>
      </c>
      <c r="BG733" s="6" t="str">
        <f>IF($W733=BG$4,MAX(BG$1:BG732)+1,"")</f>
        <v/>
      </c>
      <c r="BH733" s="6" t="str">
        <f>IF($W733=BH$4,MAX(BH$1:BH732)+1,"")</f>
        <v/>
      </c>
      <c r="BI733" s="6" t="str">
        <f>IF($W733=BI$4,MAX(BI$1:BI732)+1,"")</f>
        <v/>
      </c>
      <c r="BJ733" s="6" t="str">
        <f>IF($W733=BJ$4,MAX(BJ$1:BJ732)+1,"")</f>
        <v/>
      </c>
      <c r="BK733" s="6" t="str">
        <f>IF($W733=BK$4,MAX(BK$1:BK732)+1,"")</f>
        <v/>
      </c>
      <c r="BL733" s="6" t="str">
        <f>IF($W733=BL$4,MAX(BL$1:BL732)+1,"")</f>
        <v/>
      </c>
      <c r="BM733" s="6" t="str">
        <f>IF($W733=BM$4,MAX(BM$1:BM732)+1,"")</f>
        <v/>
      </c>
      <c r="BN733" s="6" t="str">
        <f>IF($W733=BN$4,MAX(BN$1:BN732)+1,"")</f>
        <v/>
      </c>
      <c r="BO733" s="6" t="str">
        <f>IF($W733=BO$4,MAX(BO$1:BO732)+1,"")</f>
        <v/>
      </c>
      <c r="BP733" s="6" t="str">
        <f>IF($W733=BP$4,MAX(BP$1:BP732)+1,"")</f>
        <v/>
      </c>
      <c r="BQ733" s="6" t="str">
        <f>IF($W733=BQ$4,MAX(BQ$1:BQ732)+1,"")</f>
        <v/>
      </c>
      <c r="BR733" s="6" t="str">
        <f>IF($W733=BR$4,MAX(BR$1:BR732)+1,"")</f>
        <v/>
      </c>
      <c r="BS733" s="6" t="str">
        <f>IF($W733=BS$4,MAX(BS$1:BS732)+1,"")</f>
        <v/>
      </c>
      <c r="BT733" s="6" t="str">
        <f>IF($W733=BT$4,MAX(BT$1:BT732)+1,"")</f>
        <v/>
      </c>
      <c r="BU733" s="6" t="str">
        <f>IF($W733=BU$4,MAX(BU$1:BU732)+1,"")</f>
        <v/>
      </c>
      <c r="BV733" s="6" t="str">
        <f>IF($W733=BV$4,MAX(BV$1:BV732)+1,"")</f>
        <v/>
      </c>
      <c r="BW733" s="6" t="str">
        <f>IF($W733=BW$4,MAX(BW$1:BW732)+1,"")</f>
        <v/>
      </c>
      <c r="BX733" s="6" t="str">
        <f>IF($W733=BX$4,MAX(BX$1:BX732)+1,"")</f>
        <v/>
      </c>
      <c r="BY733" s="6" t="str">
        <f>IF($W733=BY$4,MAX(BY$1:BY732)+1,"")</f>
        <v/>
      </c>
      <c r="BZ733" s="6" t="str">
        <f>IF($W733=BZ$4,MAX(BZ$1:BZ732)+1,"")</f>
        <v/>
      </c>
      <c r="CA733" s="6" t="str">
        <f>IF($W733=CA$4,MAX(CA$1:CA732)+1,"")</f>
        <v/>
      </c>
      <c r="CB733" s="6" t="str">
        <f>IF($W733=CB$4,MAX(CB$1:CB732)+1,"")</f>
        <v/>
      </c>
      <c r="CC733" s="6" t="str">
        <f>IF($W733=CC$4,MAX(CC$1:CC732)+1,"")</f>
        <v/>
      </c>
      <c r="CD733" s="6" t="str">
        <f>IF($W733=CD$4,MAX(CD$1:CD732)+1,"")</f>
        <v/>
      </c>
      <c r="CE733" s="6" t="str">
        <f>IF($W733=CE$4,MAX(CE$1:CE732)+1,"")</f>
        <v/>
      </c>
      <c r="CF733" s="6" t="str">
        <f>IF($W733=CF$4,MAX(CF$1:CF732)+1,"")</f>
        <v/>
      </c>
      <c r="CG733" s="6" t="str">
        <f>IF($W733=CG$4,MAX(CG$1:CG732)+1,"")</f>
        <v/>
      </c>
      <c r="CH733" s="6" t="str">
        <f>IF($W733=CH$4,MAX(CH$1:CH732)+1,"")</f>
        <v/>
      </c>
      <c r="CI733" s="6" t="str">
        <f>IF($W733=CI$4,MAX(CI$1:CI732)+1,"")</f>
        <v/>
      </c>
      <c r="CJ733" s="6" t="str">
        <f>IF($W733=CJ$4,MAX(CJ$1:CJ732)+1,"")</f>
        <v/>
      </c>
      <c r="CK733" s="6" t="str">
        <f>IF($W733=CK$4,MAX(CK$1:CK732)+1,"")</f>
        <v/>
      </c>
      <c r="CL733" s="6" t="str">
        <f>IF($W733=CL$4,MAX(CL$1:CL732)+1,"")</f>
        <v/>
      </c>
      <c r="CM733" s="6" t="str">
        <f>IF($W733=CM$4,MAX(CM$1:CM732)+1,"")</f>
        <v/>
      </c>
      <c r="CN733" s="6" t="str">
        <f>IF($W733=CN$4,MAX(CN$1:CN732)+1,"")</f>
        <v/>
      </c>
      <c r="CO733" s="6" t="str">
        <f>IF($W733=CO$4,MAX(CO$1:CO732)+1,"")</f>
        <v/>
      </c>
      <c r="CP733" s="6">
        <f>IF($W733=CP$4,MAX(CP$1:CP732)+1,"")</f>
        <v>10</v>
      </c>
      <c r="CQ733" s="6" t="str">
        <f>IF($W733=CQ$4,MAX(CQ$1:CQ732)+1,"")</f>
        <v/>
      </c>
      <c r="CR733" s="6" t="str">
        <f>IF($W733=CR$4,MAX(CR$1:CR732)+1,"")</f>
        <v/>
      </c>
      <c r="CS733" s="6" t="str">
        <f>IF($W733=CS$4,MAX(CS$1:CS732)+1,"")</f>
        <v/>
      </c>
      <c r="CT733" s="5">
        <f t="shared" si="170"/>
        <v>10</v>
      </c>
      <c r="CU733" s="6" t="str">
        <f t="shared" si="171"/>
        <v>1709901709221</v>
      </c>
      <c r="CV733" s="5" t="str">
        <f t="shared" si="172"/>
        <v>นางสาว</v>
      </c>
      <c r="CW733" s="5" t="str" cm="1">
        <f t="array" ref="CW733">RIGHT(F733,MIN(LEN(SUBSTITUTE(F733,รายชื่อนักเรียนแยกห้อง!$AD$5:$AD$8,""))))</f>
        <v xml:space="preserve">พิมพ์ชนก </v>
      </c>
      <c r="CX733" s="6" t="str">
        <f t="shared" si="173"/>
        <v/>
      </c>
      <c r="CY733" s="6">
        <f t="shared" si="174"/>
        <v>0</v>
      </c>
      <c r="CZ733" s="5" t="str">
        <f t="shared" si="175"/>
        <v>มัธยมศึกษาปีที่ 6/2-</v>
      </c>
      <c r="DA733" s="5" t="str">
        <f t="shared" si="176"/>
        <v>มัธยมศึกษาปีที่ 6/2-0</v>
      </c>
      <c r="DB733" s="6" t="s">
        <v>2939</v>
      </c>
      <c r="DC733" s="6" t="str">
        <f>IF(DB733="วิทย์-คณิต (เตรียมวิศวะ)",MAX($DC$1:DC732)+1,"")</f>
        <v/>
      </c>
      <c r="DD733" s="6" t="str">
        <f>IF(DB733="วิทย์-คณิต (วิทยาศาสตร์สุขภาพ)",MAX($DD$1:DD732)+1,"")</f>
        <v/>
      </c>
      <c r="DE733" s="6">
        <f>IF(DB733="ศิลป์การจัดการธุรกิจการค้าสมัยใหม่",MAX($DE$1:DE732)+1,"")</f>
        <v>99</v>
      </c>
      <c r="DF733" s="6" t="str">
        <f>IF(DB733="ศิลป์ภาษาจีนเพื่อธุรกิจ 4.0",MAX($DF$1:DF732)+1,"")</f>
        <v/>
      </c>
      <c r="DG733" s="6" t="str">
        <f>IF(DB733="ศิลป์ภาษาอังกฤษเพื่อการสื่อสารธุรกิจ",MAX($DG$1:DG732)+1,"")</f>
        <v/>
      </c>
      <c r="DH733" s="6" t="str">
        <f>IF(DB733="นวัตกรรมการจัดการเกษตร",MAX($DH$1:DH732)+1,"")</f>
        <v/>
      </c>
      <c r="DI733" s="5">
        <f t="shared" si="177"/>
        <v>99</v>
      </c>
      <c r="DJ733" s="5" t="str">
        <f t="shared" si="178"/>
        <v>มัธยมศึกษาปีที่ 6/2-29</v>
      </c>
      <c r="DK733" s="5" t="str">
        <f t="shared" si="179"/>
        <v>ศิลป์การจัดการธุรกิจการค้าสมัยใหม่-99</v>
      </c>
      <c r="DL733" s="5" t="str">
        <f t="shared" si="180"/>
        <v>มัธยมศึกษาปีที่ 6</v>
      </c>
    </row>
    <row r="734" spans="1:116">
      <c r="A734" s="5" t="str">
        <f t="shared" si="166"/>
        <v>มัธยมศึกษาปีที่ 6/2-30</v>
      </c>
      <c r="B734" s="5" t="str">
        <f t="shared" si="167"/>
        <v>ช68606-7</v>
      </c>
      <c r="C734" s="5" t="str">
        <f t="shared" si="168"/>
        <v>ศิลป์การจัดการธุรกิจการค้าสมัยใหม่-100</v>
      </c>
      <c r="D734" s="8">
        <v>30</v>
      </c>
      <c r="E734" s="9" t="s">
        <v>421</v>
      </c>
      <c r="F734" s="3" t="s">
        <v>2298</v>
      </c>
      <c r="G734" s="3" t="s">
        <v>422</v>
      </c>
      <c r="H734" s="11">
        <v>1</v>
      </c>
      <c r="I734" s="11">
        <v>7</v>
      </c>
      <c r="J734" s="11">
        <v>0</v>
      </c>
      <c r="K734" s="11">
        <v>9</v>
      </c>
      <c r="L734" s="11">
        <v>9</v>
      </c>
      <c r="M734" s="11">
        <v>0</v>
      </c>
      <c r="N734" s="11">
        <v>1</v>
      </c>
      <c r="O734" s="11">
        <v>6</v>
      </c>
      <c r="P734" s="11">
        <v>6</v>
      </c>
      <c r="Q734" s="11">
        <v>3</v>
      </c>
      <c r="R734" s="11">
        <v>3</v>
      </c>
      <c r="S734" s="11">
        <v>1</v>
      </c>
      <c r="T734" s="11">
        <v>0</v>
      </c>
      <c r="U734" s="11" t="s">
        <v>426</v>
      </c>
      <c r="W734" s="6" t="str">
        <f>IF(X734="","",IF(X734=รายชื่อชมรม!$B$53,รายชื่อชมรม!$A$53,IF(X734=รายชื่อชมรม!$B$54,รายชื่อชมรม!$A$54,IF(X734=รายชื่อชมรม!$B$55,รายชื่อชมรม!$A$55,IF(X734=รายชื่อชมรม!$B$56,รายชื่อชมรม!$A$56,IF(X734=รายชื่อชมรม!$B$57,รายชื่อชมรม!$A$57,IF(X734=รายชื่อชมรม!$B$58,รายชื่อชมรม!$A$58,IF(X734=รายชื่อชมรม!$B$59,รายชื่อชมรม!$A$59,IF(X734=รายชื่อชมรม!$B$60,รายชื่อชมรม!$A$60,IF(X734=รายชื่อชมรม!$B$61,รายชื่อชมรม!$A$61,IF(X734=รายชื่อชมรม!$B$62,รายชื่อชมรม!$A$62,"-")))))))))))</f>
        <v>ช68606</v>
      </c>
      <c r="X734" s="6" t="s">
        <v>2332</v>
      </c>
      <c r="Y734" s="6" t="str">
        <f>IF(W734=0,"",IF(W734="-","",IF(W734="","",VLOOKUP(W734,รายชื่อชมรม!$A$3:$F$83,3,FALSE))))</f>
        <v>นายณัฐกฤตา  โต้เคีย</v>
      </c>
      <c r="Z734" s="6" t="str">
        <f>IF(Y734=$Z$4,MAX(Z$1:$Z733)+1,"")</f>
        <v/>
      </c>
      <c r="AA734" s="6" t="str">
        <f>IF($Y734=AA$4,MAX(AA$1:AA733)+1,"")</f>
        <v/>
      </c>
      <c r="AB734" s="6" t="str">
        <f>IF($Y734=AB$4,MAX(AB$1:AB733)+1,"")</f>
        <v/>
      </c>
      <c r="AC734" s="6" t="str">
        <f>IF($Y734=AC$4,MAX(AC$1:AC733)+1,"")</f>
        <v/>
      </c>
      <c r="AD734" s="6" t="str">
        <f>IF($Y734=AD$4,MAX(AD$1:AD733)+1,"")</f>
        <v/>
      </c>
      <c r="AE734" s="6" t="str">
        <f>IF($Y734=AE$4,MAX(AE$1:AE733)+1,"")</f>
        <v/>
      </c>
      <c r="AF734" s="6" t="str">
        <f>IF($Y734=AF$4,MAX(AF$1:AF733)+1,"")</f>
        <v/>
      </c>
      <c r="AG734" s="6" t="str">
        <f>IF($Y734=AG$4,MAX(AG$1:AG733)+1,"")</f>
        <v/>
      </c>
      <c r="AH734" s="6" t="str">
        <f>IF($Y734=AH$4,MAX(AH$1:AH733)+1,"")</f>
        <v/>
      </c>
      <c r="AI734" s="5">
        <f t="shared" si="169"/>
        <v>0</v>
      </c>
      <c r="AK734" s="6" t="str">
        <f>IF($W734=AK$4,MAX(AK$1:AK733)+1,"")</f>
        <v/>
      </c>
      <c r="AL734" s="6" t="str">
        <f>IF($W734=AL$4,MAX(AL$1:AL733)+1,"")</f>
        <v/>
      </c>
      <c r="AM734" s="6" t="str">
        <f>IF($W734=AM$4,MAX(AM$1:AM733)+1,"")</f>
        <v/>
      </c>
      <c r="AN734" s="6" t="str">
        <f>IF($W734=AN$4,MAX(AN$1:AN733)+1,"")</f>
        <v/>
      </c>
      <c r="AO734" s="6" t="str">
        <f>IF($W734=AO$4,MAX(AO$1:AO733)+1,"")</f>
        <v/>
      </c>
      <c r="AP734" s="6" t="str">
        <f>IF($W734=AP$4,MAX(AP$1:AP733)+1,"")</f>
        <v/>
      </c>
      <c r="AQ734" s="6" t="str">
        <f>IF($W734=AQ$4,MAX(AQ$1:AQ733)+1,"")</f>
        <v/>
      </c>
      <c r="AR734" s="6" t="str">
        <f>IF($W734=AR$4,MAX(AR$1:AR733)+1,"")</f>
        <v/>
      </c>
      <c r="AS734" s="6" t="str">
        <f>IF($W734=AS$4,MAX(AS$1:AS733)+1,"")</f>
        <v/>
      </c>
      <c r="AT734" s="6" t="str">
        <f>IF($W734=AT$4,MAX(AT$1:AT733)+1,"")</f>
        <v/>
      </c>
      <c r="AU734" s="6" t="str">
        <f>IF($W734=AU$4,MAX(AU$1:AU733)+1,"")</f>
        <v/>
      </c>
      <c r="AV734" s="6" t="str">
        <f>IF($W734=AV$4,MAX(AV$1:AV733)+1,"")</f>
        <v/>
      </c>
      <c r="AW734" s="6" t="str">
        <f>IF($W734=AW$4,MAX(AW$1:AW733)+1,"")</f>
        <v/>
      </c>
      <c r="AX734" s="6" t="str">
        <f>IF($W734=AX$4,MAX(AX$1:AX733)+1,"")</f>
        <v/>
      </c>
      <c r="AY734" s="6" t="str">
        <f>IF($W734=AY$4,MAX(AY$1:AY733)+1,"")</f>
        <v/>
      </c>
      <c r="AZ734" s="6" t="str">
        <f>IF($W734=AZ$4,MAX(AZ$1:AZ733)+1,"")</f>
        <v/>
      </c>
      <c r="BA734" s="6" t="str">
        <f>IF($W734=BA$4,MAX(BA$1:BA733)+1,"")</f>
        <v/>
      </c>
      <c r="BB734" s="6" t="str">
        <f>IF($W734=BB$4,MAX(BB$1:BB733)+1,"")</f>
        <v/>
      </c>
      <c r="BC734" s="6" t="str">
        <f>IF($W734=BC$4,MAX(BC$1:BC733)+1,"")</f>
        <v/>
      </c>
      <c r="BD734" s="6" t="str">
        <f>IF($W734=BD$4,MAX(BD$1:BD733)+1,"")</f>
        <v/>
      </c>
      <c r="BE734" s="6" t="str">
        <f>IF($W734=BE$4,MAX(BE$1:BE733)+1,"")</f>
        <v/>
      </c>
      <c r="BF734" s="6" t="str">
        <f>IF($W734=BF$4,MAX(BF$1:BF733)+1,"")</f>
        <v/>
      </c>
      <c r="BG734" s="6" t="str">
        <f>IF($W734=BG$4,MAX(BG$1:BG733)+1,"")</f>
        <v/>
      </c>
      <c r="BH734" s="6" t="str">
        <f>IF($W734=BH$4,MAX(BH$1:BH733)+1,"")</f>
        <v/>
      </c>
      <c r="BI734" s="6" t="str">
        <f>IF($W734=BI$4,MAX(BI$1:BI733)+1,"")</f>
        <v/>
      </c>
      <c r="BJ734" s="6" t="str">
        <f>IF($W734=BJ$4,MAX(BJ$1:BJ733)+1,"")</f>
        <v/>
      </c>
      <c r="BK734" s="6" t="str">
        <f>IF($W734=BK$4,MAX(BK$1:BK733)+1,"")</f>
        <v/>
      </c>
      <c r="BL734" s="6" t="str">
        <f>IF($W734=BL$4,MAX(BL$1:BL733)+1,"")</f>
        <v/>
      </c>
      <c r="BM734" s="6" t="str">
        <f>IF($W734=BM$4,MAX(BM$1:BM733)+1,"")</f>
        <v/>
      </c>
      <c r="BN734" s="6" t="str">
        <f>IF($W734=BN$4,MAX(BN$1:BN733)+1,"")</f>
        <v/>
      </c>
      <c r="BO734" s="6" t="str">
        <f>IF($W734=BO$4,MAX(BO$1:BO733)+1,"")</f>
        <v/>
      </c>
      <c r="BP734" s="6" t="str">
        <f>IF($W734=BP$4,MAX(BP$1:BP733)+1,"")</f>
        <v/>
      </c>
      <c r="BQ734" s="6" t="str">
        <f>IF($W734=BQ$4,MAX(BQ$1:BQ733)+1,"")</f>
        <v/>
      </c>
      <c r="BR734" s="6" t="str">
        <f>IF($W734=BR$4,MAX(BR$1:BR733)+1,"")</f>
        <v/>
      </c>
      <c r="BS734" s="6" t="str">
        <f>IF($W734=BS$4,MAX(BS$1:BS733)+1,"")</f>
        <v/>
      </c>
      <c r="BT734" s="6" t="str">
        <f>IF($W734=BT$4,MAX(BT$1:BT733)+1,"")</f>
        <v/>
      </c>
      <c r="BU734" s="6" t="str">
        <f>IF($W734=BU$4,MAX(BU$1:BU733)+1,"")</f>
        <v/>
      </c>
      <c r="BV734" s="6" t="str">
        <f>IF($W734=BV$4,MAX(BV$1:BV733)+1,"")</f>
        <v/>
      </c>
      <c r="BW734" s="6" t="str">
        <f>IF($W734=BW$4,MAX(BW$1:BW733)+1,"")</f>
        <v/>
      </c>
      <c r="BX734" s="6" t="str">
        <f>IF($W734=BX$4,MAX(BX$1:BX733)+1,"")</f>
        <v/>
      </c>
      <c r="BY734" s="6" t="str">
        <f>IF($W734=BY$4,MAX(BY$1:BY733)+1,"")</f>
        <v/>
      </c>
      <c r="BZ734" s="6" t="str">
        <f>IF($W734=BZ$4,MAX(BZ$1:BZ733)+1,"")</f>
        <v/>
      </c>
      <c r="CA734" s="6" t="str">
        <f>IF($W734=CA$4,MAX(CA$1:CA733)+1,"")</f>
        <v/>
      </c>
      <c r="CB734" s="6" t="str">
        <f>IF($W734=CB$4,MAX(CB$1:CB733)+1,"")</f>
        <v/>
      </c>
      <c r="CC734" s="6" t="str">
        <f>IF($W734=CC$4,MAX(CC$1:CC733)+1,"")</f>
        <v/>
      </c>
      <c r="CD734" s="6" t="str">
        <f>IF($W734=CD$4,MAX(CD$1:CD733)+1,"")</f>
        <v/>
      </c>
      <c r="CE734" s="6" t="str">
        <f>IF($W734=CE$4,MAX(CE$1:CE733)+1,"")</f>
        <v/>
      </c>
      <c r="CF734" s="6" t="str">
        <f>IF($W734=CF$4,MAX(CF$1:CF733)+1,"")</f>
        <v/>
      </c>
      <c r="CG734" s="6" t="str">
        <f>IF($W734=CG$4,MAX(CG$1:CG733)+1,"")</f>
        <v/>
      </c>
      <c r="CH734" s="6" t="str">
        <f>IF($W734=CH$4,MAX(CH$1:CH733)+1,"")</f>
        <v/>
      </c>
      <c r="CI734" s="6" t="str">
        <f>IF($W734=CI$4,MAX(CI$1:CI733)+1,"")</f>
        <v/>
      </c>
      <c r="CJ734" s="6" t="str">
        <f>IF($W734=CJ$4,MAX(CJ$1:CJ733)+1,"")</f>
        <v/>
      </c>
      <c r="CK734" s="6" t="str">
        <f>IF($W734=CK$4,MAX(CK$1:CK733)+1,"")</f>
        <v/>
      </c>
      <c r="CL734" s="6" t="str">
        <f>IF($W734=CL$4,MAX(CL$1:CL733)+1,"")</f>
        <v/>
      </c>
      <c r="CM734" s="6" t="str">
        <f>IF($W734=CM$4,MAX(CM$1:CM733)+1,"")</f>
        <v/>
      </c>
      <c r="CN734" s="6" t="str">
        <f>IF($W734=CN$4,MAX(CN$1:CN733)+1,"")</f>
        <v/>
      </c>
      <c r="CO734" s="6">
        <f>IF($W734=CO$4,MAX(CO$1:CO733)+1,"")</f>
        <v>7</v>
      </c>
      <c r="CP734" s="6" t="str">
        <f>IF($W734=CP$4,MAX(CP$1:CP733)+1,"")</f>
        <v/>
      </c>
      <c r="CQ734" s="6" t="str">
        <f>IF($W734=CQ$4,MAX(CQ$1:CQ733)+1,"")</f>
        <v/>
      </c>
      <c r="CR734" s="6" t="str">
        <f>IF($W734=CR$4,MAX(CR$1:CR733)+1,"")</f>
        <v/>
      </c>
      <c r="CS734" s="6" t="str">
        <f>IF($W734=CS$4,MAX(CS$1:CS733)+1,"")</f>
        <v/>
      </c>
      <c r="CT734" s="5">
        <f t="shared" si="170"/>
        <v>7</v>
      </c>
      <c r="CU734" s="6" t="str">
        <f t="shared" si="171"/>
        <v>1709901663310</v>
      </c>
      <c r="CV734" s="5" t="str">
        <f t="shared" si="172"/>
        <v>นางสาว</v>
      </c>
      <c r="CW734" s="5" t="str" cm="1">
        <f t="array" ref="CW734">RIGHT(F734,MIN(LEN(SUBSTITUTE(F734,รายชื่อนักเรียนแยกห้อง!$AD$5:$AD$8,""))))</f>
        <v xml:space="preserve">นวัตมน  </v>
      </c>
      <c r="CX734" s="6" t="str">
        <f t="shared" si="173"/>
        <v/>
      </c>
      <c r="CY734" s="6">
        <f t="shared" si="174"/>
        <v>0</v>
      </c>
      <c r="CZ734" s="5" t="str">
        <f t="shared" si="175"/>
        <v>มัธยมศึกษาปีที่ 6/2-</v>
      </c>
      <c r="DA734" s="5" t="str">
        <f t="shared" si="176"/>
        <v>มัธยมศึกษาปีที่ 6/2-0</v>
      </c>
      <c r="DB734" s="6" t="s">
        <v>2939</v>
      </c>
      <c r="DC734" s="6" t="str">
        <f>IF(DB734="วิทย์-คณิต (เตรียมวิศวะ)",MAX($DC$1:DC733)+1,"")</f>
        <v/>
      </c>
      <c r="DD734" s="6" t="str">
        <f>IF(DB734="วิทย์-คณิต (วิทยาศาสตร์สุขภาพ)",MAX($DD$1:DD733)+1,"")</f>
        <v/>
      </c>
      <c r="DE734" s="6">
        <f>IF(DB734="ศิลป์การจัดการธุรกิจการค้าสมัยใหม่",MAX($DE$1:DE733)+1,"")</f>
        <v>100</v>
      </c>
      <c r="DF734" s="6" t="str">
        <f>IF(DB734="ศิลป์ภาษาจีนเพื่อธุรกิจ 4.0",MAX($DF$1:DF733)+1,"")</f>
        <v/>
      </c>
      <c r="DG734" s="6" t="str">
        <f>IF(DB734="ศิลป์ภาษาอังกฤษเพื่อการสื่อสารธุรกิจ",MAX($DG$1:DG733)+1,"")</f>
        <v/>
      </c>
      <c r="DH734" s="6" t="str">
        <f>IF(DB734="นวัตกรรมการจัดการเกษตร",MAX($DH$1:DH733)+1,"")</f>
        <v/>
      </c>
      <c r="DI734" s="5">
        <f t="shared" si="177"/>
        <v>100</v>
      </c>
      <c r="DJ734" s="5" t="str">
        <f t="shared" si="178"/>
        <v>มัธยมศึกษาปีที่ 6/2-30</v>
      </c>
      <c r="DK734" s="5" t="str">
        <f t="shared" si="179"/>
        <v>ศิลป์การจัดการธุรกิจการค้าสมัยใหม่-100</v>
      </c>
      <c r="DL734" s="5" t="str">
        <f t="shared" si="180"/>
        <v>มัธยมศึกษาปีที่ 6</v>
      </c>
    </row>
    <row r="735" spans="1:116">
      <c r="A735" s="5" t="str">
        <f t="shared" si="166"/>
        <v>มัธยมศึกษาปีที่ 6/2-31</v>
      </c>
      <c r="B735" s="5" t="str">
        <f t="shared" si="167"/>
        <v>ช68606-8</v>
      </c>
      <c r="C735" s="5" t="str">
        <f t="shared" si="168"/>
        <v>ศิลป์การจัดการธุรกิจการค้าสมัยใหม่-101</v>
      </c>
      <c r="D735" s="8">
        <v>31</v>
      </c>
      <c r="E735" s="9" t="s">
        <v>2235</v>
      </c>
      <c r="F735" s="3" t="s">
        <v>2299</v>
      </c>
      <c r="G735" s="3" t="s">
        <v>2300</v>
      </c>
      <c r="H735" s="11">
        <v>1</v>
      </c>
      <c r="I735" s="11">
        <v>8</v>
      </c>
      <c r="J735" s="11">
        <v>6</v>
      </c>
      <c r="K735" s="11">
        <v>0</v>
      </c>
      <c r="L735" s="11">
        <v>4</v>
      </c>
      <c r="M735" s="11">
        <v>0</v>
      </c>
      <c r="N735" s="11">
        <v>1</v>
      </c>
      <c r="O735" s="11">
        <v>2</v>
      </c>
      <c r="P735" s="11">
        <v>8</v>
      </c>
      <c r="Q735" s="11">
        <v>5</v>
      </c>
      <c r="R735" s="11">
        <v>8</v>
      </c>
      <c r="S735" s="11">
        <v>9</v>
      </c>
      <c r="T735" s="11">
        <v>9</v>
      </c>
      <c r="U735" s="11" t="s">
        <v>426</v>
      </c>
      <c r="W735" s="6" t="str">
        <f>IF(X735="","",IF(X735=รายชื่อชมรม!$B$53,รายชื่อชมรม!$A$53,IF(X735=รายชื่อชมรม!$B$54,รายชื่อชมรม!$A$54,IF(X735=รายชื่อชมรม!$B$55,รายชื่อชมรม!$A$55,IF(X735=รายชื่อชมรม!$B$56,รายชื่อชมรม!$A$56,IF(X735=รายชื่อชมรม!$B$57,รายชื่อชมรม!$A$57,IF(X735=รายชื่อชมรม!$B$58,รายชื่อชมรม!$A$58,IF(X735=รายชื่อชมรม!$B$59,รายชื่อชมรม!$A$59,IF(X735=รายชื่อชมรม!$B$60,รายชื่อชมรม!$A$60,IF(X735=รายชื่อชมรม!$B$61,รายชื่อชมรม!$A$61,IF(X735=รายชื่อชมรม!$B$62,รายชื่อชมรม!$A$62,"-")))))))))))</f>
        <v>ช68606</v>
      </c>
      <c r="X735" s="6" t="s">
        <v>2332</v>
      </c>
      <c r="Y735" s="6" t="str">
        <f>IF(W735=0,"",IF(W735="-","",IF(W735="","",VLOOKUP(W735,รายชื่อชมรม!$A$3:$F$83,3,FALSE))))</f>
        <v>นายณัฐกฤตา  โต้เคีย</v>
      </c>
      <c r="Z735" s="6" t="str">
        <f>IF(Y735=$Z$4,MAX(Z$1:$Z734)+1,"")</f>
        <v/>
      </c>
      <c r="AA735" s="6" t="str">
        <f>IF($Y735=AA$4,MAX(AA$1:AA734)+1,"")</f>
        <v/>
      </c>
      <c r="AB735" s="6" t="str">
        <f>IF($Y735=AB$4,MAX(AB$1:AB734)+1,"")</f>
        <v/>
      </c>
      <c r="AC735" s="6" t="str">
        <f>IF($Y735=AC$4,MAX(AC$1:AC734)+1,"")</f>
        <v/>
      </c>
      <c r="AD735" s="6" t="str">
        <f>IF($Y735=AD$4,MAX(AD$1:AD734)+1,"")</f>
        <v/>
      </c>
      <c r="AE735" s="6" t="str">
        <f>IF($Y735=AE$4,MAX(AE$1:AE734)+1,"")</f>
        <v/>
      </c>
      <c r="AF735" s="6" t="str">
        <f>IF($Y735=AF$4,MAX(AF$1:AF734)+1,"")</f>
        <v/>
      </c>
      <c r="AG735" s="6" t="str">
        <f>IF($Y735=AG$4,MAX(AG$1:AG734)+1,"")</f>
        <v/>
      </c>
      <c r="AH735" s="6" t="str">
        <f>IF($Y735=AH$4,MAX(AH$1:AH734)+1,"")</f>
        <v/>
      </c>
      <c r="AI735" s="5">
        <f t="shared" si="169"/>
        <v>0</v>
      </c>
      <c r="AK735" s="6" t="str">
        <f>IF($W735=AK$4,MAX(AK$1:AK734)+1,"")</f>
        <v/>
      </c>
      <c r="AL735" s="6" t="str">
        <f>IF($W735=AL$4,MAX(AL$1:AL734)+1,"")</f>
        <v/>
      </c>
      <c r="AM735" s="6" t="str">
        <f>IF($W735=AM$4,MAX(AM$1:AM734)+1,"")</f>
        <v/>
      </c>
      <c r="AN735" s="6" t="str">
        <f>IF($W735=AN$4,MAX(AN$1:AN734)+1,"")</f>
        <v/>
      </c>
      <c r="AO735" s="6" t="str">
        <f>IF($W735=AO$4,MAX(AO$1:AO734)+1,"")</f>
        <v/>
      </c>
      <c r="AP735" s="6" t="str">
        <f>IF($W735=AP$4,MAX(AP$1:AP734)+1,"")</f>
        <v/>
      </c>
      <c r="AQ735" s="6" t="str">
        <f>IF($W735=AQ$4,MAX(AQ$1:AQ734)+1,"")</f>
        <v/>
      </c>
      <c r="AR735" s="6" t="str">
        <f>IF($W735=AR$4,MAX(AR$1:AR734)+1,"")</f>
        <v/>
      </c>
      <c r="AS735" s="6" t="str">
        <f>IF($W735=AS$4,MAX(AS$1:AS734)+1,"")</f>
        <v/>
      </c>
      <c r="AT735" s="6" t="str">
        <f>IF($W735=AT$4,MAX(AT$1:AT734)+1,"")</f>
        <v/>
      </c>
      <c r="AU735" s="6" t="str">
        <f>IF($W735=AU$4,MAX(AU$1:AU734)+1,"")</f>
        <v/>
      </c>
      <c r="AV735" s="6" t="str">
        <f>IF($W735=AV$4,MAX(AV$1:AV734)+1,"")</f>
        <v/>
      </c>
      <c r="AW735" s="6" t="str">
        <f>IF($W735=AW$4,MAX(AW$1:AW734)+1,"")</f>
        <v/>
      </c>
      <c r="AX735" s="6" t="str">
        <f>IF($W735=AX$4,MAX(AX$1:AX734)+1,"")</f>
        <v/>
      </c>
      <c r="AY735" s="6" t="str">
        <f>IF($W735=AY$4,MAX(AY$1:AY734)+1,"")</f>
        <v/>
      </c>
      <c r="AZ735" s="6" t="str">
        <f>IF($W735=AZ$4,MAX(AZ$1:AZ734)+1,"")</f>
        <v/>
      </c>
      <c r="BA735" s="6" t="str">
        <f>IF($W735=BA$4,MAX(BA$1:BA734)+1,"")</f>
        <v/>
      </c>
      <c r="BB735" s="6" t="str">
        <f>IF($W735=BB$4,MAX(BB$1:BB734)+1,"")</f>
        <v/>
      </c>
      <c r="BC735" s="6" t="str">
        <f>IF($W735=BC$4,MAX(BC$1:BC734)+1,"")</f>
        <v/>
      </c>
      <c r="BD735" s="6" t="str">
        <f>IF($W735=BD$4,MAX(BD$1:BD734)+1,"")</f>
        <v/>
      </c>
      <c r="BE735" s="6" t="str">
        <f>IF($W735=BE$4,MAX(BE$1:BE734)+1,"")</f>
        <v/>
      </c>
      <c r="BF735" s="6" t="str">
        <f>IF($W735=BF$4,MAX(BF$1:BF734)+1,"")</f>
        <v/>
      </c>
      <c r="BG735" s="6" t="str">
        <f>IF($W735=BG$4,MAX(BG$1:BG734)+1,"")</f>
        <v/>
      </c>
      <c r="BH735" s="6" t="str">
        <f>IF($W735=BH$4,MAX(BH$1:BH734)+1,"")</f>
        <v/>
      </c>
      <c r="BI735" s="6" t="str">
        <f>IF($W735=BI$4,MAX(BI$1:BI734)+1,"")</f>
        <v/>
      </c>
      <c r="BJ735" s="6" t="str">
        <f>IF($W735=BJ$4,MAX(BJ$1:BJ734)+1,"")</f>
        <v/>
      </c>
      <c r="BK735" s="6" t="str">
        <f>IF($W735=BK$4,MAX(BK$1:BK734)+1,"")</f>
        <v/>
      </c>
      <c r="BL735" s="6" t="str">
        <f>IF($W735=BL$4,MAX(BL$1:BL734)+1,"")</f>
        <v/>
      </c>
      <c r="BM735" s="6" t="str">
        <f>IF($W735=BM$4,MAX(BM$1:BM734)+1,"")</f>
        <v/>
      </c>
      <c r="BN735" s="6" t="str">
        <f>IF($W735=BN$4,MAX(BN$1:BN734)+1,"")</f>
        <v/>
      </c>
      <c r="BO735" s="6" t="str">
        <f>IF($W735=BO$4,MAX(BO$1:BO734)+1,"")</f>
        <v/>
      </c>
      <c r="BP735" s="6" t="str">
        <f>IF($W735=BP$4,MAX(BP$1:BP734)+1,"")</f>
        <v/>
      </c>
      <c r="BQ735" s="6" t="str">
        <f>IF($W735=BQ$4,MAX(BQ$1:BQ734)+1,"")</f>
        <v/>
      </c>
      <c r="BR735" s="6" t="str">
        <f>IF($W735=BR$4,MAX(BR$1:BR734)+1,"")</f>
        <v/>
      </c>
      <c r="BS735" s="6" t="str">
        <f>IF($W735=BS$4,MAX(BS$1:BS734)+1,"")</f>
        <v/>
      </c>
      <c r="BT735" s="6" t="str">
        <f>IF($W735=BT$4,MAX(BT$1:BT734)+1,"")</f>
        <v/>
      </c>
      <c r="BU735" s="6" t="str">
        <f>IF($W735=BU$4,MAX(BU$1:BU734)+1,"")</f>
        <v/>
      </c>
      <c r="BV735" s="6" t="str">
        <f>IF($W735=BV$4,MAX(BV$1:BV734)+1,"")</f>
        <v/>
      </c>
      <c r="BW735" s="6" t="str">
        <f>IF($W735=BW$4,MAX(BW$1:BW734)+1,"")</f>
        <v/>
      </c>
      <c r="BX735" s="6" t="str">
        <f>IF($W735=BX$4,MAX(BX$1:BX734)+1,"")</f>
        <v/>
      </c>
      <c r="BY735" s="6" t="str">
        <f>IF($W735=BY$4,MAX(BY$1:BY734)+1,"")</f>
        <v/>
      </c>
      <c r="BZ735" s="6" t="str">
        <f>IF($W735=BZ$4,MAX(BZ$1:BZ734)+1,"")</f>
        <v/>
      </c>
      <c r="CA735" s="6" t="str">
        <f>IF($W735=CA$4,MAX(CA$1:CA734)+1,"")</f>
        <v/>
      </c>
      <c r="CB735" s="6" t="str">
        <f>IF($W735=CB$4,MAX(CB$1:CB734)+1,"")</f>
        <v/>
      </c>
      <c r="CC735" s="6" t="str">
        <f>IF($W735=CC$4,MAX(CC$1:CC734)+1,"")</f>
        <v/>
      </c>
      <c r="CD735" s="6" t="str">
        <f>IF($W735=CD$4,MAX(CD$1:CD734)+1,"")</f>
        <v/>
      </c>
      <c r="CE735" s="6" t="str">
        <f>IF($W735=CE$4,MAX(CE$1:CE734)+1,"")</f>
        <v/>
      </c>
      <c r="CF735" s="6" t="str">
        <f>IF($W735=CF$4,MAX(CF$1:CF734)+1,"")</f>
        <v/>
      </c>
      <c r="CG735" s="6" t="str">
        <f>IF($W735=CG$4,MAX(CG$1:CG734)+1,"")</f>
        <v/>
      </c>
      <c r="CH735" s="6" t="str">
        <f>IF($W735=CH$4,MAX(CH$1:CH734)+1,"")</f>
        <v/>
      </c>
      <c r="CI735" s="6" t="str">
        <f>IF($W735=CI$4,MAX(CI$1:CI734)+1,"")</f>
        <v/>
      </c>
      <c r="CJ735" s="6" t="str">
        <f>IF($W735=CJ$4,MAX(CJ$1:CJ734)+1,"")</f>
        <v/>
      </c>
      <c r="CK735" s="6" t="str">
        <f>IF($W735=CK$4,MAX(CK$1:CK734)+1,"")</f>
        <v/>
      </c>
      <c r="CL735" s="6" t="str">
        <f>IF($W735=CL$4,MAX(CL$1:CL734)+1,"")</f>
        <v/>
      </c>
      <c r="CM735" s="6" t="str">
        <f>IF($W735=CM$4,MAX(CM$1:CM734)+1,"")</f>
        <v/>
      </c>
      <c r="CN735" s="6" t="str">
        <f>IF($W735=CN$4,MAX(CN$1:CN734)+1,"")</f>
        <v/>
      </c>
      <c r="CO735" s="6">
        <f>IF($W735=CO$4,MAX(CO$1:CO734)+1,"")</f>
        <v>8</v>
      </c>
      <c r="CP735" s="6" t="str">
        <f>IF($W735=CP$4,MAX(CP$1:CP734)+1,"")</f>
        <v/>
      </c>
      <c r="CQ735" s="6" t="str">
        <f>IF($W735=CQ$4,MAX(CQ$1:CQ734)+1,"")</f>
        <v/>
      </c>
      <c r="CR735" s="6" t="str">
        <f>IF($W735=CR$4,MAX(CR$1:CR734)+1,"")</f>
        <v/>
      </c>
      <c r="CS735" s="6" t="str">
        <f>IF($W735=CS$4,MAX(CS$1:CS734)+1,"")</f>
        <v/>
      </c>
      <c r="CT735" s="5">
        <f t="shared" si="170"/>
        <v>8</v>
      </c>
      <c r="CU735" s="6" t="str">
        <f t="shared" si="171"/>
        <v>1860401285899</v>
      </c>
      <c r="CV735" s="5" t="str">
        <f t="shared" si="172"/>
        <v>นางสาว</v>
      </c>
      <c r="CW735" s="5" t="str" cm="1">
        <f t="array" ref="CW735">RIGHT(F735,MIN(LEN(SUBSTITUTE(F735,รายชื่อนักเรียนแยกห้อง!$AD$5:$AD$8,""))))</f>
        <v>ภัศรา</v>
      </c>
      <c r="CX735" s="6" t="str">
        <f t="shared" si="173"/>
        <v/>
      </c>
      <c r="CY735" s="6">
        <f t="shared" si="174"/>
        <v>0</v>
      </c>
      <c r="CZ735" s="5" t="str">
        <f t="shared" si="175"/>
        <v>มัธยมศึกษาปีที่ 6/2-</v>
      </c>
      <c r="DA735" s="5" t="str">
        <f t="shared" si="176"/>
        <v>มัธยมศึกษาปีที่ 6/2-0</v>
      </c>
      <c r="DB735" s="6" t="s">
        <v>2939</v>
      </c>
      <c r="DC735" s="6" t="str">
        <f>IF(DB735="วิทย์-คณิต (เตรียมวิศวะ)",MAX($DC$1:DC734)+1,"")</f>
        <v/>
      </c>
      <c r="DD735" s="6" t="str">
        <f>IF(DB735="วิทย์-คณิต (วิทยาศาสตร์สุขภาพ)",MAX($DD$1:DD734)+1,"")</f>
        <v/>
      </c>
      <c r="DE735" s="6">
        <f>IF(DB735="ศิลป์การจัดการธุรกิจการค้าสมัยใหม่",MAX($DE$1:DE734)+1,"")</f>
        <v>101</v>
      </c>
      <c r="DF735" s="6" t="str">
        <f>IF(DB735="ศิลป์ภาษาจีนเพื่อธุรกิจ 4.0",MAX($DF$1:DF734)+1,"")</f>
        <v/>
      </c>
      <c r="DG735" s="6" t="str">
        <f>IF(DB735="ศิลป์ภาษาอังกฤษเพื่อการสื่อสารธุรกิจ",MAX($DG$1:DG734)+1,"")</f>
        <v/>
      </c>
      <c r="DH735" s="6" t="str">
        <f>IF(DB735="นวัตกรรมการจัดการเกษตร",MAX($DH$1:DH734)+1,"")</f>
        <v/>
      </c>
      <c r="DI735" s="5">
        <f t="shared" si="177"/>
        <v>101</v>
      </c>
      <c r="DJ735" s="5" t="str">
        <f t="shared" si="178"/>
        <v>มัธยมศึกษาปีที่ 6/2-31</v>
      </c>
      <c r="DK735" s="5" t="str">
        <f t="shared" si="179"/>
        <v>ศิลป์การจัดการธุรกิจการค้าสมัยใหม่-101</v>
      </c>
      <c r="DL735" s="5" t="str">
        <f t="shared" si="180"/>
        <v>มัธยมศึกษาปีที่ 6</v>
      </c>
    </row>
    <row r="736" spans="1:116">
      <c r="A736" s="5" t="str">
        <f t="shared" si="166"/>
        <v>มัธยมศึกษาปีที่ 6/3-1</v>
      </c>
      <c r="B736" s="5" t="str">
        <f t="shared" si="167"/>
        <v>ช68602-3</v>
      </c>
      <c r="C736" s="5" t="str">
        <f t="shared" si="168"/>
        <v>นวัตกรรมการจัดการเกษตร-28</v>
      </c>
      <c r="D736" s="8">
        <v>1</v>
      </c>
      <c r="E736" s="9" t="s">
        <v>46</v>
      </c>
      <c r="F736" s="3" t="s">
        <v>210</v>
      </c>
      <c r="G736" s="3" t="s">
        <v>8</v>
      </c>
      <c r="H736" s="11">
        <v>1</v>
      </c>
      <c r="I736" s="11">
        <v>7</v>
      </c>
      <c r="J736" s="11">
        <v>0</v>
      </c>
      <c r="K736" s="11">
        <v>9</v>
      </c>
      <c r="L736" s="11">
        <v>9</v>
      </c>
      <c r="M736" s="11">
        <v>0</v>
      </c>
      <c r="N736" s="11">
        <v>1</v>
      </c>
      <c r="O736" s="11">
        <v>6</v>
      </c>
      <c r="P736" s="11">
        <v>8</v>
      </c>
      <c r="Q736" s="11">
        <v>8</v>
      </c>
      <c r="R736" s="11">
        <v>1</v>
      </c>
      <c r="S736" s="11">
        <v>5</v>
      </c>
      <c r="T736" s="11">
        <v>1</v>
      </c>
      <c r="U736" s="11" t="s">
        <v>427</v>
      </c>
      <c r="W736" s="6" t="str">
        <f>IF(X736="","",IF(X736=รายชื่อชมรม!$B$53,รายชื่อชมรม!$A$53,IF(X736=รายชื่อชมรม!$B$54,รายชื่อชมรม!$A$54,IF(X736=รายชื่อชมรม!$B$55,รายชื่อชมรม!$A$55,IF(X736=รายชื่อชมรม!$B$56,รายชื่อชมรม!$A$56,IF(X736=รายชื่อชมรม!$B$57,รายชื่อชมรม!$A$57,IF(X736=รายชื่อชมรม!$B$58,รายชื่อชมรม!$A$58,IF(X736=รายชื่อชมรม!$B$59,รายชื่อชมรม!$A$59,IF(X736=รายชื่อชมรม!$B$60,รายชื่อชมรม!$A$60,IF(X736=รายชื่อชมรม!$B$61,รายชื่อชมรม!$A$61,IF(X736=รายชื่อชมรม!$B$62,รายชื่อชมรม!$A$62,"-")))))))))))</f>
        <v>ช68602</v>
      </c>
      <c r="X736" s="6" t="s">
        <v>1398</v>
      </c>
      <c r="Y736" s="6" t="str">
        <f>IF(W736=0,"",IF(W736="-","",IF(W736="","",VLOOKUP(W736,รายชื่อชมรม!$A$3:$F$83,3,FALSE))))</f>
        <v>นายณฤริท  วิชรัจจ์</v>
      </c>
      <c r="Z736" s="6" t="str">
        <f>IF(Y736=$Z$4,MAX(Z$1:$Z735)+1,"")</f>
        <v/>
      </c>
      <c r="AA736" s="6" t="str">
        <f>IF($Y736=AA$4,MAX(AA$1:AA735)+1,"")</f>
        <v/>
      </c>
      <c r="AB736" s="6" t="str">
        <f>IF($Y736=AB$4,MAX(AB$1:AB735)+1,"")</f>
        <v/>
      </c>
      <c r="AC736" s="6" t="str">
        <f>IF($Y736=AC$4,MAX(AC$1:AC735)+1,"")</f>
        <v/>
      </c>
      <c r="AD736" s="6" t="str">
        <f>IF($Y736=AD$4,MAX(AD$1:AD735)+1,"")</f>
        <v/>
      </c>
      <c r="AE736" s="6" t="str">
        <f>IF($Y736=AE$4,MAX(AE$1:AE735)+1,"")</f>
        <v/>
      </c>
      <c r="AF736" s="6" t="str">
        <f>IF($Y736=AF$4,MAX(AF$1:AF735)+1,"")</f>
        <v/>
      </c>
      <c r="AG736" s="6" t="str">
        <f>IF($Y736=AG$4,MAX(AG$1:AG735)+1,"")</f>
        <v/>
      </c>
      <c r="AH736" s="6" t="str">
        <f>IF($Y736=AH$4,MAX(AH$1:AH735)+1,"")</f>
        <v/>
      </c>
      <c r="AI736" s="5">
        <f t="shared" si="169"/>
        <v>0</v>
      </c>
      <c r="AK736" s="6" t="str">
        <f>IF($W736=AK$4,MAX(AK$1:AK735)+1,"")</f>
        <v/>
      </c>
      <c r="AL736" s="6" t="str">
        <f>IF($W736=AL$4,MAX(AL$1:AL735)+1,"")</f>
        <v/>
      </c>
      <c r="AM736" s="6" t="str">
        <f>IF($W736=AM$4,MAX(AM$1:AM735)+1,"")</f>
        <v/>
      </c>
      <c r="AN736" s="6" t="str">
        <f>IF($W736=AN$4,MAX(AN$1:AN735)+1,"")</f>
        <v/>
      </c>
      <c r="AO736" s="6" t="str">
        <f>IF($W736=AO$4,MAX(AO$1:AO735)+1,"")</f>
        <v/>
      </c>
      <c r="AP736" s="6" t="str">
        <f>IF($W736=AP$4,MAX(AP$1:AP735)+1,"")</f>
        <v/>
      </c>
      <c r="AQ736" s="6" t="str">
        <f>IF($W736=AQ$4,MAX(AQ$1:AQ735)+1,"")</f>
        <v/>
      </c>
      <c r="AR736" s="6" t="str">
        <f>IF($W736=AR$4,MAX(AR$1:AR735)+1,"")</f>
        <v/>
      </c>
      <c r="AS736" s="6" t="str">
        <f>IF($W736=AS$4,MAX(AS$1:AS735)+1,"")</f>
        <v/>
      </c>
      <c r="AT736" s="6" t="str">
        <f>IF($W736=AT$4,MAX(AT$1:AT735)+1,"")</f>
        <v/>
      </c>
      <c r="AU736" s="6" t="str">
        <f>IF($W736=AU$4,MAX(AU$1:AU735)+1,"")</f>
        <v/>
      </c>
      <c r="AV736" s="6" t="str">
        <f>IF($W736=AV$4,MAX(AV$1:AV735)+1,"")</f>
        <v/>
      </c>
      <c r="AW736" s="6" t="str">
        <f>IF($W736=AW$4,MAX(AW$1:AW735)+1,"")</f>
        <v/>
      </c>
      <c r="AX736" s="6" t="str">
        <f>IF($W736=AX$4,MAX(AX$1:AX735)+1,"")</f>
        <v/>
      </c>
      <c r="AY736" s="6" t="str">
        <f>IF($W736=AY$4,MAX(AY$1:AY735)+1,"")</f>
        <v/>
      </c>
      <c r="AZ736" s="6" t="str">
        <f>IF($W736=AZ$4,MAX(AZ$1:AZ735)+1,"")</f>
        <v/>
      </c>
      <c r="BA736" s="6" t="str">
        <f>IF($W736=BA$4,MAX(BA$1:BA735)+1,"")</f>
        <v/>
      </c>
      <c r="BB736" s="6" t="str">
        <f>IF($W736=BB$4,MAX(BB$1:BB735)+1,"")</f>
        <v/>
      </c>
      <c r="BC736" s="6" t="str">
        <f>IF($W736=BC$4,MAX(BC$1:BC735)+1,"")</f>
        <v/>
      </c>
      <c r="BD736" s="6" t="str">
        <f>IF($W736=BD$4,MAX(BD$1:BD735)+1,"")</f>
        <v/>
      </c>
      <c r="BE736" s="6" t="str">
        <f>IF($W736=BE$4,MAX(BE$1:BE735)+1,"")</f>
        <v/>
      </c>
      <c r="BF736" s="6" t="str">
        <f>IF($W736=BF$4,MAX(BF$1:BF735)+1,"")</f>
        <v/>
      </c>
      <c r="BG736" s="6" t="str">
        <f>IF($W736=BG$4,MAX(BG$1:BG735)+1,"")</f>
        <v/>
      </c>
      <c r="BH736" s="6" t="str">
        <f>IF($W736=BH$4,MAX(BH$1:BH735)+1,"")</f>
        <v/>
      </c>
      <c r="BI736" s="6" t="str">
        <f>IF($W736=BI$4,MAX(BI$1:BI735)+1,"")</f>
        <v/>
      </c>
      <c r="BJ736" s="6" t="str">
        <f>IF($W736=BJ$4,MAX(BJ$1:BJ735)+1,"")</f>
        <v/>
      </c>
      <c r="BK736" s="6" t="str">
        <f>IF($W736=BK$4,MAX(BK$1:BK735)+1,"")</f>
        <v/>
      </c>
      <c r="BL736" s="6" t="str">
        <f>IF($W736=BL$4,MAX(BL$1:BL735)+1,"")</f>
        <v/>
      </c>
      <c r="BM736" s="6" t="str">
        <f>IF($W736=BM$4,MAX(BM$1:BM735)+1,"")</f>
        <v/>
      </c>
      <c r="BN736" s="6" t="str">
        <f>IF($W736=BN$4,MAX(BN$1:BN735)+1,"")</f>
        <v/>
      </c>
      <c r="BO736" s="6" t="str">
        <f>IF($W736=BO$4,MAX(BO$1:BO735)+1,"")</f>
        <v/>
      </c>
      <c r="BP736" s="6" t="str">
        <f>IF($W736=BP$4,MAX(BP$1:BP735)+1,"")</f>
        <v/>
      </c>
      <c r="BQ736" s="6" t="str">
        <f>IF($W736=BQ$4,MAX(BQ$1:BQ735)+1,"")</f>
        <v/>
      </c>
      <c r="BR736" s="6" t="str">
        <f>IF($W736=BR$4,MAX(BR$1:BR735)+1,"")</f>
        <v/>
      </c>
      <c r="BS736" s="6" t="str">
        <f>IF($W736=BS$4,MAX(BS$1:BS735)+1,"")</f>
        <v/>
      </c>
      <c r="BT736" s="6" t="str">
        <f>IF($W736=BT$4,MAX(BT$1:BT735)+1,"")</f>
        <v/>
      </c>
      <c r="BU736" s="6" t="str">
        <f>IF($W736=BU$4,MAX(BU$1:BU735)+1,"")</f>
        <v/>
      </c>
      <c r="BV736" s="6" t="str">
        <f>IF($W736=BV$4,MAX(BV$1:BV735)+1,"")</f>
        <v/>
      </c>
      <c r="BW736" s="6" t="str">
        <f>IF($W736=BW$4,MAX(BW$1:BW735)+1,"")</f>
        <v/>
      </c>
      <c r="BX736" s="6" t="str">
        <f>IF($W736=BX$4,MAX(BX$1:BX735)+1,"")</f>
        <v/>
      </c>
      <c r="BY736" s="6" t="str">
        <f>IF($W736=BY$4,MAX(BY$1:BY735)+1,"")</f>
        <v/>
      </c>
      <c r="BZ736" s="6" t="str">
        <f>IF($W736=BZ$4,MAX(BZ$1:BZ735)+1,"")</f>
        <v/>
      </c>
      <c r="CA736" s="6" t="str">
        <f>IF($W736=CA$4,MAX(CA$1:CA735)+1,"")</f>
        <v/>
      </c>
      <c r="CB736" s="6" t="str">
        <f>IF($W736=CB$4,MAX(CB$1:CB735)+1,"")</f>
        <v/>
      </c>
      <c r="CC736" s="6" t="str">
        <f>IF($W736=CC$4,MAX(CC$1:CC735)+1,"")</f>
        <v/>
      </c>
      <c r="CD736" s="6" t="str">
        <f>IF($W736=CD$4,MAX(CD$1:CD735)+1,"")</f>
        <v/>
      </c>
      <c r="CE736" s="6" t="str">
        <f>IF($W736=CE$4,MAX(CE$1:CE735)+1,"")</f>
        <v/>
      </c>
      <c r="CF736" s="6" t="str">
        <f>IF($W736=CF$4,MAX(CF$1:CF735)+1,"")</f>
        <v/>
      </c>
      <c r="CG736" s="6" t="str">
        <f>IF($W736=CG$4,MAX(CG$1:CG735)+1,"")</f>
        <v/>
      </c>
      <c r="CH736" s="6" t="str">
        <f>IF($W736=CH$4,MAX(CH$1:CH735)+1,"")</f>
        <v/>
      </c>
      <c r="CI736" s="6" t="str">
        <f>IF($W736=CI$4,MAX(CI$1:CI735)+1,"")</f>
        <v/>
      </c>
      <c r="CJ736" s="6" t="str">
        <f>IF($W736=CJ$4,MAX(CJ$1:CJ735)+1,"")</f>
        <v/>
      </c>
      <c r="CK736" s="6">
        <f>IF($W736=CK$4,MAX(CK$1:CK735)+1,"")</f>
        <v>3</v>
      </c>
      <c r="CL736" s="6" t="str">
        <f>IF($W736=CL$4,MAX(CL$1:CL735)+1,"")</f>
        <v/>
      </c>
      <c r="CM736" s="6" t="str">
        <f>IF($W736=CM$4,MAX(CM$1:CM735)+1,"")</f>
        <v/>
      </c>
      <c r="CN736" s="6" t="str">
        <f>IF($W736=CN$4,MAX(CN$1:CN735)+1,"")</f>
        <v/>
      </c>
      <c r="CO736" s="6" t="str">
        <f>IF($W736=CO$4,MAX(CO$1:CO735)+1,"")</f>
        <v/>
      </c>
      <c r="CP736" s="6" t="str">
        <f>IF($W736=CP$4,MAX(CP$1:CP735)+1,"")</f>
        <v/>
      </c>
      <c r="CQ736" s="6" t="str">
        <f>IF($W736=CQ$4,MAX(CQ$1:CQ735)+1,"")</f>
        <v/>
      </c>
      <c r="CR736" s="6" t="str">
        <f>IF($W736=CR$4,MAX(CR$1:CR735)+1,"")</f>
        <v/>
      </c>
      <c r="CS736" s="6" t="str">
        <f>IF($W736=CS$4,MAX(CS$1:CS735)+1,"")</f>
        <v/>
      </c>
      <c r="CT736" s="5">
        <f t="shared" si="170"/>
        <v>3</v>
      </c>
      <c r="CU736" s="6" t="str">
        <f t="shared" si="171"/>
        <v>1709901688151</v>
      </c>
      <c r="CV736" s="5" t="str">
        <f t="shared" si="172"/>
        <v>นาย</v>
      </c>
      <c r="CW736" s="5" t="str" cm="1">
        <f t="array" ref="CW736">RIGHT(F736,MIN(LEN(SUBSTITUTE(F736,รายชื่อนักเรียนแยกห้อง!$AD$5:$AD$8,""))))</f>
        <v>ชุติไชย</v>
      </c>
      <c r="CX736" s="6">
        <f t="shared" si="173"/>
        <v>0</v>
      </c>
      <c r="CY736" s="6" t="str">
        <f t="shared" si="174"/>
        <v/>
      </c>
      <c r="CZ736" s="5" t="str">
        <f t="shared" si="175"/>
        <v>มัธยมศึกษาปีที่ 6/3-0</v>
      </c>
      <c r="DA736" s="5" t="str">
        <f t="shared" si="176"/>
        <v>มัธยมศึกษาปีที่ 6/3-</v>
      </c>
      <c r="DB736" s="5" t="s">
        <v>2937</v>
      </c>
      <c r="DC736" s="6" t="str">
        <f>IF(DB736="วิทย์-คณิต (เตรียมวิศวะ)",MAX($DC$1:DC735)+1,"")</f>
        <v/>
      </c>
      <c r="DD736" s="6" t="str">
        <f>IF(DB736="วิทย์-คณิต (วิทยาศาสตร์สุขภาพ)",MAX($DD$1:DD735)+1,"")</f>
        <v/>
      </c>
      <c r="DE736" s="6" t="str">
        <f>IF(DB736="ศิลป์การจัดการธุรกิจการค้าสมัยใหม่",MAX($DE$1:DE735)+1,"")</f>
        <v/>
      </c>
      <c r="DF736" s="6" t="str">
        <f>IF(DB736="ศิลป์ภาษาจีนเพื่อธุรกิจ 4.0",MAX($DF$1:DF735)+1,"")</f>
        <v/>
      </c>
      <c r="DG736" s="6" t="str">
        <f>IF(DB736="ศิลป์ภาษาอังกฤษเพื่อการสื่อสารธุรกิจ",MAX($DG$1:DG735)+1,"")</f>
        <v/>
      </c>
      <c r="DH736" s="6">
        <f>IF(DB736="นวัตกรรมการจัดการเกษตร",MAX($DH$1:DH735)+1,"")</f>
        <v>28</v>
      </c>
      <c r="DI736" s="5">
        <f t="shared" si="177"/>
        <v>28</v>
      </c>
      <c r="DJ736" s="5" t="str">
        <f t="shared" si="178"/>
        <v>มัธยมศึกษาปีที่ 6/3-1</v>
      </c>
      <c r="DK736" s="5" t="str">
        <f t="shared" si="179"/>
        <v>นวัตกรรมการจัดการเกษตร-28</v>
      </c>
      <c r="DL736" s="5" t="str">
        <f t="shared" si="180"/>
        <v>มัธยมศึกษาปีที่ 6</v>
      </c>
    </row>
    <row r="737" spans="1:116">
      <c r="A737" s="5" t="str">
        <f t="shared" si="166"/>
        <v>มัธยมศึกษาปีที่ 6/3-2</v>
      </c>
      <c r="B737" s="5" t="str">
        <f t="shared" si="167"/>
        <v>ช68607-11</v>
      </c>
      <c r="C737" s="5" t="str">
        <f t="shared" si="168"/>
        <v>นวัตกรรมการจัดการเกษตร-29</v>
      </c>
      <c r="D737" s="8">
        <v>2</v>
      </c>
      <c r="E737" s="9" t="s">
        <v>64</v>
      </c>
      <c r="F737" s="3" t="s">
        <v>211</v>
      </c>
      <c r="G737" s="3" t="s">
        <v>19</v>
      </c>
      <c r="H737" s="11">
        <v>1</v>
      </c>
      <c r="I737" s="11">
        <v>7</v>
      </c>
      <c r="J737" s="11">
        <v>0</v>
      </c>
      <c r="K737" s="11">
        <v>9</v>
      </c>
      <c r="L737" s="11">
        <v>9</v>
      </c>
      <c r="M737" s="11">
        <v>0</v>
      </c>
      <c r="N737" s="11">
        <v>1</v>
      </c>
      <c r="O737" s="11">
        <v>7</v>
      </c>
      <c r="P737" s="11">
        <v>0</v>
      </c>
      <c r="Q737" s="11">
        <v>4</v>
      </c>
      <c r="R737" s="11">
        <v>7</v>
      </c>
      <c r="S737" s="11">
        <v>4</v>
      </c>
      <c r="T737" s="11">
        <v>1</v>
      </c>
      <c r="U737" s="11" t="s">
        <v>427</v>
      </c>
      <c r="W737" s="6" t="str">
        <f>IF(X737="","",IF(X737=รายชื่อชมรม!$B$53,รายชื่อชมรม!$A$53,IF(X737=รายชื่อชมรม!$B$54,รายชื่อชมรม!$A$54,IF(X737=รายชื่อชมรม!$B$55,รายชื่อชมรม!$A$55,IF(X737=รายชื่อชมรม!$B$56,รายชื่อชมรม!$A$56,IF(X737=รายชื่อชมรม!$B$57,รายชื่อชมรม!$A$57,IF(X737=รายชื่อชมรม!$B$58,รายชื่อชมรม!$A$58,IF(X737=รายชื่อชมรม!$B$59,รายชื่อชมรม!$A$59,IF(X737=รายชื่อชมรม!$B$60,รายชื่อชมรม!$A$60,IF(X737=รายชื่อชมรม!$B$61,รายชื่อชมรม!$A$61,IF(X737=รายชื่อชมรม!$B$62,รายชื่อชมรม!$A$62,"-")))))))))))</f>
        <v>ช68607</v>
      </c>
      <c r="X737" s="6" t="s">
        <v>1543</v>
      </c>
      <c r="Y737" s="6" t="str">
        <f>IF(W737=0,"",IF(W737="-","",IF(W737="","",VLOOKUP(W737,รายชื่อชมรม!$A$3:$F$83,3,FALSE))))</f>
        <v>สิบเอกชัยวัฒน์  เรืองไกรศิลป์</v>
      </c>
      <c r="Z737" s="6" t="str">
        <f>IF(Y737=$Z$4,MAX(Z$1:$Z736)+1,"")</f>
        <v/>
      </c>
      <c r="AA737" s="6" t="str">
        <f>IF($Y737=AA$4,MAX(AA$1:AA736)+1,"")</f>
        <v/>
      </c>
      <c r="AB737" s="6" t="str">
        <f>IF($Y737=AB$4,MAX(AB$1:AB736)+1,"")</f>
        <v/>
      </c>
      <c r="AC737" s="6" t="str">
        <f>IF($Y737=AC$4,MAX(AC$1:AC736)+1,"")</f>
        <v/>
      </c>
      <c r="AD737" s="6" t="str">
        <f>IF($Y737=AD$4,MAX(AD$1:AD736)+1,"")</f>
        <v/>
      </c>
      <c r="AE737" s="6" t="str">
        <f>IF($Y737=AE$4,MAX(AE$1:AE736)+1,"")</f>
        <v/>
      </c>
      <c r="AF737" s="6" t="str">
        <f>IF($Y737=AF$4,MAX(AF$1:AF736)+1,"")</f>
        <v/>
      </c>
      <c r="AG737" s="6" t="str">
        <f>IF($Y737=AG$4,MAX(AG$1:AG736)+1,"")</f>
        <v/>
      </c>
      <c r="AH737" s="6" t="str">
        <f>IF($Y737=AH$4,MAX(AH$1:AH736)+1,"")</f>
        <v/>
      </c>
      <c r="AI737" s="5">
        <f t="shared" si="169"/>
        <v>0</v>
      </c>
      <c r="AK737" s="6" t="str">
        <f>IF($W737=AK$4,MAX(AK$1:AK736)+1,"")</f>
        <v/>
      </c>
      <c r="AL737" s="6" t="str">
        <f>IF($W737=AL$4,MAX(AL$1:AL736)+1,"")</f>
        <v/>
      </c>
      <c r="AM737" s="6" t="str">
        <f>IF($W737=AM$4,MAX(AM$1:AM736)+1,"")</f>
        <v/>
      </c>
      <c r="AN737" s="6" t="str">
        <f>IF($W737=AN$4,MAX(AN$1:AN736)+1,"")</f>
        <v/>
      </c>
      <c r="AO737" s="6" t="str">
        <f>IF($W737=AO$4,MAX(AO$1:AO736)+1,"")</f>
        <v/>
      </c>
      <c r="AP737" s="6" t="str">
        <f>IF($W737=AP$4,MAX(AP$1:AP736)+1,"")</f>
        <v/>
      </c>
      <c r="AQ737" s="6" t="str">
        <f>IF($W737=AQ$4,MAX(AQ$1:AQ736)+1,"")</f>
        <v/>
      </c>
      <c r="AR737" s="6" t="str">
        <f>IF($W737=AR$4,MAX(AR$1:AR736)+1,"")</f>
        <v/>
      </c>
      <c r="AS737" s="6" t="str">
        <f>IF($W737=AS$4,MAX(AS$1:AS736)+1,"")</f>
        <v/>
      </c>
      <c r="AT737" s="6" t="str">
        <f>IF($W737=AT$4,MAX(AT$1:AT736)+1,"")</f>
        <v/>
      </c>
      <c r="AU737" s="6" t="str">
        <f>IF($W737=AU$4,MAX(AU$1:AU736)+1,"")</f>
        <v/>
      </c>
      <c r="AV737" s="6" t="str">
        <f>IF($W737=AV$4,MAX(AV$1:AV736)+1,"")</f>
        <v/>
      </c>
      <c r="AW737" s="6" t="str">
        <f>IF($W737=AW$4,MAX(AW$1:AW736)+1,"")</f>
        <v/>
      </c>
      <c r="AX737" s="6" t="str">
        <f>IF($W737=AX$4,MAX(AX$1:AX736)+1,"")</f>
        <v/>
      </c>
      <c r="AY737" s="6" t="str">
        <f>IF($W737=AY$4,MAX(AY$1:AY736)+1,"")</f>
        <v/>
      </c>
      <c r="AZ737" s="6" t="str">
        <f>IF($W737=AZ$4,MAX(AZ$1:AZ736)+1,"")</f>
        <v/>
      </c>
      <c r="BA737" s="6" t="str">
        <f>IF($W737=BA$4,MAX(BA$1:BA736)+1,"")</f>
        <v/>
      </c>
      <c r="BB737" s="6" t="str">
        <f>IF($W737=BB$4,MAX(BB$1:BB736)+1,"")</f>
        <v/>
      </c>
      <c r="BC737" s="6" t="str">
        <f>IF($W737=BC$4,MAX(BC$1:BC736)+1,"")</f>
        <v/>
      </c>
      <c r="BD737" s="6" t="str">
        <f>IF($W737=BD$4,MAX(BD$1:BD736)+1,"")</f>
        <v/>
      </c>
      <c r="BE737" s="6" t="str">
        <f>IF($W737=BE$4,MAX(BE$1:BE736)+1,"")</f>
        <v/>
      </c>
      <c r="BF737" s="6" t="str">
        <f>IF($W737=BF$4,MAX(BF$1:BF736)+1,"")</f>
        <v/>
      </c>
      <c r="BG737" s="6" t="str">
        <f>IF($W737=BG$4,MAX(BG$1:BG736)+1,"")</f>
        <v/>
      </c>
      <c r="BH737" s="6" t="str">
        <f>IF($W737=BH$4,MAX(BH$1:BH736)+1,"")</f>
        <v/>
      </c>
      <c r="BI737" s="6" t="str">
        <f>IF($W737=BI$4,MAX(BI$1:BI736)+1,"")</f>
        <v/>
      </c>
      <c r="BJ737" s="6" t="str">
        <f>IF($W737=BJ$4,MAX(BJ$1:BJ736)+1,"")</f>
        <v/>
      </c>
      <c r="BK737" s="6" t="str">
        <f>IF($W737=BK$4,MAX(BK$1:BK736)+1,"")</f>
        <v/>
      </c>
      <c r="BL737" s="6" t="str">
        <f>IF($W737=BL$4,MAX(BL$1:BL736)+1,"")</f>
        <v/>
      </c>
      <c r="BM737" s="6" t="str">
        <f>IF($W737=BM$4,MAX(BM$1:BM736)+1,"")</f>
        <v/>
      </c>
      <c r="BN737" s="6" t="str">
        <f>IF($W737=BN$4,MAX(BN$1:BN736)+1,"")</f>
        <v/>
      </c>
      <c r="BO737" s="6" t="str">
        <f>IF($W737=BO$4,MAX(BO$1:BO736)+1,"")</f>
        <v/>
      </c>
      <c r="BP737" s="6" t="str">
        <f>IF($W737=BP$4,MAX(BP$1:BP736)+1,"")</f>
        <v/>
      </c>
      <c r="BQ737" s="6" t="str">
        <f>IF($W737=BQ$4,MAX(BQ$1:BQ736)+1,"")</f>
        <v/>
      </c>
      <c r="BR737" s="6" t="str">
        <f>IF($W737=BR$4,MAX(BR$1:BR736)+1,"")</f>
        <v/>
      </c>
      <c r="BS737" s="6" t="str">
        <f>IF($W737=BS$4,MAX(BS$1:BS736)+1,"")</f>
        <v/>
      </c>
      <c r="BT737" s="6" t="str">
        <f>IF($W737=BT$4,MAX(BT$1:BT736)+1,"")</f>
        <v/>
      </c>
      <c r="BU737" s="6" t="str">
        <f>IF($W737=BU$4,MAX(BU$1:BU736)+1,"")</f>
        <v/>
      </c>
      <c r="BV737" s="6" t="str">
        <f>IF($W737=BV$4,MAX(BV$1:BV736)+1,"")</f>
        <v/>
      </c>
      <c r="BW737" s="6" t="str">
        <f>IF($W737=BW$4,MAX(BW$1:BW736)+1,"")</f>
        <v/>
      </c>
      <c r="BX737" s="6" t="str">
        <f>IF($W737=BX$4,MAX(BX$1:BX736)+1,"")</f>
        <v/>
      </c>
      <c r="BY737" s="6" t="str">
        <f>IF($W737=BY$4,MAX(BY$1:BY736)+1,"")</f>
        <v/>
      </c>
      <c r="BZ737" s="6" t="str">
        <f>IF($W737=BZ$4,MAX(BZ$1:BZ736)+1,"")</f>
        <v/>
      </c>
      <c r="CA737" s="6" t="str">
        <f>IF($W737=CA$4,MAX(CA$1:CA736)+1,"")</f>
        <v/>
      </c>
      <c r="CB737" s="6" t="str">
        <f>IF($W737=CB$4,MAX(CB$1:CB736)+1,"")</f>
        <v/>
      </c>
      <c r="CC737" s="6" t="str">
        <f>IF($W737=CC$4,MAX(CC$1:CC736)+1,"")</f>
        <v/>
      </c>
      <c r="CD737" s="6" t="str">
        <f>IF($W737=CD$4,MAX(CD$1:CD736)+1,"")</f>
        <v/>
      </c>
      <c r="CE737" s="6" t="str">
        <f>IF($W737=CE$4,MAX(CE$1:CE736)+1,"")</f>
        <v/>
      </c>
      <c r="CF737" s="6" t="str">
        <f>IF($W737=CF$4,MAX(CF$1:CF736)+1,"")</f>
        <v/>
      </c>
      <c r="CG737" s="6" t="str">
        <f>IF($W737=CG$4,MAX(CG$1:CG736)+1,"")</f>
        <v/>
      </c>
      <c r="CH737" s="6" t="str">
        <f>IF($W737=CH$4,MAX(CH$1:CH736)+1,"")</f>
        <v/>
      </c>
      <c r="CI737" s="6" t="str">
        <f>IF($W737=CI$4,MAX(CI$1:CI736)+1,"")</f>
        <v/>
      </c>
      <c r="CJ737" s="6" t="str">
        <f>IF($W737=CJ$4,MAX(CJ$1:CJ736)+1,"")</f>
        <v/>
      </c>
      <c r="CK737" s="6" t="str">
        <f>IF($W737=CK$4,MAX(CK$1:CK736)+1,"")</f>
        <v/>
      </c>
      <c r="CL737" s="6" t="str">
        <f>IF($W737=CL$4,MAX(CL$1:CL736)+1,"")</f>
        <v/>
      </c>
      <c r="CM737" s="6" t="str">
        <f>IF($W737=CM$4,MAX(CM$1:CM736)+1,"")</f>
        <v/>
      </c>
      <c r="CN737" s="6" t="str">
        <f>IF($W737=CN$4,MAX(CN$1:CN736)+1,"")</f>
        <v/>
      </c>
      <c r="CO737" s="6" t="str">
        <f>IF($W737=CO$4,MAX(CO$1:CO736)+1,"")</f>
        <v/>
      </c>
      <c r="CP737" s="6">
        <f>IF($W737=CP$4,MAX(CP$1:CP736)+1,"")</f>
        <v>11</v>
      </c>
      <c r="CQ737" s="6" t="str">
        <f>IF($W737=CQ$4,MAX(CQ$1:CQ736)+1,"")</f>
        <v/>
      </c>
      <c r="CR737" s="6" t="str">
        <f>IF($W737=CR$4,MAX(CR$1:CR736)+1,"")</f>
        <v/>
      </c>
      <c r="CS737" s="6" t="str">
        <f>IF($W737=CS$4,MAX(CS$1:CS736)+1,"")</f>
        <v/>
      </c>
      <c r="CT737" s="5">
        <f t="shared" si="170"/>
        <v>11</v>
      </c>
      <c r="CU737" s="6" t="str">
        <f t="shared" si="171"/>
        <v>1709901704741</v>
      </c>
      <c r="CV737" s="5" t="str">
        <f t="shared" si="172"/>
        <v>นาย</v>
      </c>
      <c r="CW737" s="5" t="str" cm="1">
        <f t="array" ref="CW737">RIGHT(F737,MIN(LEN(SUBSTITUTE(F737,รายชื่อนักเรียนแยกห้อง!$AD$5:$AD$8,""))))</f>
        <v>ณัฏฐวี</v>
      </c>
      <c r="CX737" s="6">
        <f t="shared" si="173"/>
        <v>0</v>
      </c>
      <c r="CY737" s="6" t="str">
        <f t="shared" si="174"/>
        <v/>
      </c>
      <c r="CZ737" s="5" t="str">
        <f t="shared" si="175"/>
        <v>มัธยมศึกษาปีที่ 6/3-0</v>
      </c>
      <c r="DA737" s="5" t="str">
        <f t="shared" si="176"/>
        <v>มัธยมศึกษาปีที่ 6/3-</v>
      </c>
      <c r="DB737" s="5" t="s">
        <v>2937</v>
      </c>
      <c r="DC737" s="6" t="str">
        <f>IF(DB737="วิทย์-คณิต (เตรียมวิศวะ)",MAX($DC$1:DC736)+1,"")</f>
        <v/>
      </c>
      <c r="DD737" s="6" t="str">
        <f>IF(DB737="วิทย์-คณิต (วิทยาศาสตร์สุขภาพ)",MAX($DD$1:DD736)+1,"")</f>
        <v/>
      </c>
      <c r="DE737" s="6" t="str">
        <f>IF(DB737="ศิลป์การจัดการธุรกิจการค้าสมัยใหม่",MAX($DE$1:DE736)+1,"")</f>
        <v/>
      </c>
      <c r="DF737" s="6" t="str">
        <f>IF(DB737="ศิลป์ภาษาจีนเพื่อธุรกิจ 4.0",MAX($DF$1:DF736)+1,"")</f>
        <v/>
      </c>
      <c r="DG737" s="6" t="str">
        <f>IF(DB737="ศิลป์ภาษาอังกฤษเพื่อการสื่อสารธุรกิจ",MAX($DG$1:DG736)+1,"")</f>
        <v/>
      </c>
      <c r="DH737" s="6">
        <f>IF(DB737="นวัตกรรมการจัดการเกษตร",MAX($DH$1:DH736)+1,"")</f>
        <v>29</v>
      </c>
      <c r="DI737" s="5">
        <f t="shared" si="177"/>
        <v>29</v>
      </c>
      <c r="DJ737" s="5" t="str">
        <f t="shared" si="178"/>
        <v>มัธยมศึกษาปีที่ 6/3-2</v>
      </c>
      <c r="DK737" s="5" t="str">
        <f t="shared" si="179"/>
        <v>นวัตกรรมการจัดการเกษตร-29</v>
      </c>
      <c r="DL737" s="5" t="str">
        <f t="shared" si="180"/>
        <v>มัธยมศึกษาปีที่ 6</v>
      </c>
    </row>
    <row r="738" spans="1:116">
      <c r="A738" s="5" t="str">
        <f t="shared" si="166"/>
        <v>มัธยมศึกษาปีที่ 6/3-3</v>
      </c>
      <c r="B738" s="5" t="str">
        <f t="shared" si="167"/>
        <v>ช68607-12</v>
      </c>
      <c r="C738" s="5" t="str">
        <f t="shared" si="168"/>
        <v>นวัตกรรมการจัดการเกษตร-30</v>
      </c>
      <c r="D738" s="8">
        <v>3</v>
      </c>
      <c r="E738" s="9" t="s">
        <v>47</v>
      </c>
      <c r="F738" s="3" t="s">
        <v>212</v>
      </c>
      <c r="G738" s="3" t="s">
        <v>13</v>
      </c>
      <c r="H738" s="11">
        <v>1</v>
      </c>
      <c r="I738" s="11">
        <v>1</v>
      </c>
      <c r="J738" s="11">
        <v>9</v>
      </c>
      <c r="K738" s="11">
        <v>9</v>
      </c>
      <c r="L738" s="11">
        <v>6</v>
      </c>
      <c r="M738" s="11">
        <v>0</v>
      </c>
      <c r="N738" s="11">
        <v>0</v>
      </c>
      <c r="O738" s="11">
        <v>4</v>
      </c>
      <c r="P738" s="11">
        <v>5</v>
      </c>
      <c r="Q738" s="11">
        <v>0</v>
      </c>
      <c r="R738" s="11">
        <v>7</v>
      </c>
      <c r="S738" s="11">
        <v>9</v>
      </c>
      <c r="T738" s="11">
        <v>7</v>
      </c>
      <c r="U738" s="11" t="s">
        <v>427</v>
      </c>
      <c r="W738" s="6" t="str">
        <f>IF(X738="","",IF(X738=รายชื่อชมรม!$B$53,รายชื่อชมรม!$A$53,IF(X738=รายชื่อชมรม!$B$54,รายชื่อชมรม!$A$54,IF(X738=รายชื่อชมรม!$B$55,รายชื่อชมรม!$A$55,IF(X738=รายชื่อชมรม!$B$56,รายชื่อชมรม!$A$56,IF(X738=รายชื่อชมรม!$B$57,รายชื่อชมรม!$A$57,IF(X738=รายชื่อชมรม!$B$58,รายชื่อชมรม!$A$58,IF(X738=รายชื่อชมรม!$B$59,รายชื่อชมรม!$A$59,IF(X738=รายชื่อชมรม!$B$60,รายชื่อชมรม!$A$60,IF(X738=รายชื่อชมรม!$B$61,รายชื่อชมรม!$A$61,IF(X738=รายชื่อชมรม!$B$62,รายชื่อชมรม!$A$62,"-")))))))))))</f>
        <v>ช68607</v>
      </c>
      <c r="X738" s="6" t="s">
        <v>1543</v>
      </c>
      <c r="Y738" s="6" t="str">
        <f>IF(W738=0,"",IF(W738="-","",IF(W738="","",VLOOKUP(W738,รายชื่อชมรม!$A$3:$F$83,3,FALSE))))</f>
        <v>สิบเอกชัยวัฒน์  เรืองไกรศิลป์</v>
      </c>
      <c r="Z738" s="6" t="str">
        <f>IF(Y738=$Z$4,MAX(Z$1:$Z737)+1,"")</f>
        <v/>
      </c>
      <c r="AA738" s="6" t="str">
        <f>IF($Y738=AA$4,MAX(AA$1:AA737)+1,"")</f>
        <v/>
      </c>
      <c r="AB738" s="6" t="str">
        <f>IF($Y738=AB$4,MAX(AB$1:AB737)+1,"")</f>
        <v/>
      </c>
      <c r="AC738" s="6" t="str">
        <f>IF($Y738=AC$4,MAX(AC$1:AC737)+1,"")</f>
        <v/>
      </c>
      <c r="AD738" s="6" t="str">
        <f>IF($Y738=AD$4,MAX(AD$1:AD737)+1,"")</f>
        <v/>
      </c>
      <c r="AE738" s="6" t="str">
        <f>IF($Y738=AE$4,MAX(AE$1:AE737)+1,"")</f>
        <v/>
      </c>
      <c r="AF738" s="6" t="str">
        <f>IF($Y738=AF$4,MAX(AF$1:AF737)+1,"")</f>
        <v/>
      </c>
      <c r="AG738" s="6" t="str">
        <f>IF($Y738=AG$4,MAX(AG$1:AG737)+1,"")</f>
        <v/>
      </c>
      <c r="AH738" s="6" t="str">
        <f>IF($Y738=AH$4,MAX(AH$1:AH737)+1,"")</f>
        <v/>
      </c>
      <c r="AI738" s="5">
        <f t="shared" si="169"/>
        <v>0</v>
      </c>
      <c r="AK738" s="6" t="str">
        <f>IF($W738=AK$4,MAX(AK$1:AK737)+1,"")</f>
        <v/>
      </c>
      <c r="AL738" s="6" t="str">
        <f>IF($W738=AL$4,MAX(AL$1:AL737)+1,"")</f>
        <v/>
      </c>
      <c r="AM738" s="6" t="str">
        <f>IF($W738=AM$4,MAX(AM$1:AM737)+1,"")</f>
        <v/>
      </c>
      <c r="AN738" s="6" t="str">
        <f>IF($W738=AN$4,MAX(AN$1:AN737)+1,"")</f>
        <v/>
      </c>
      <c r="AO738" s="6" t="str">
        <f>IF($W738=AO$4,MAX(AO$1:AO737)+1,"")</f>
        <v/>
      </c>
      <c r="AP738" s="6" t="str">
        <f>IF($W738=AP$4,MAX(AP$1:AP737)+1,"")</f>
        <v/>
      </c>
      <c r="AQ738" s="6" t="str">
        <f>IF($W738=AQ$4,MAX(AQ$1:AQ737)+1,"")</f>
        <v/>
      </c>
      <c r="AR738" s="6" t="str">
        <f>IF($W738=AR$4,MAX(AR$1:AR737)+1,"")</f>
        <v/>
      </c>
      <c r="AS738" s="6" t="str">
        <f>IF($W738=AS$4,MAX(AS$1:AS737)+1,"")</f>
        <v/>
      </c>
      <c r="AT738" s="6" t="str">
        <f>IF($W738=AT$4,MAX(AT$1:AT737)+1,"")</f>
        <v/>
      </c>
      <c r="AU738" s="6" t="str">
        <f>IF($W738=AU$4,MAX(AU$1:AU737)+1,"")</f>
        <v/>
      </c>
      <c r="AV738" s="6" t="str">
        <f>IF($W738=AV$4,MAX(AV$1:AV737)+1,"")</f>
        <v/>
      </c>
      <c r="AW738" s="6" t="str">
        <f>IF($W738=AW$4,MAX(AW$1:AW737)+1,"")</f>
        <v/>
      </c>
      <c r="AX738" s="6" t="str">
        <f>IF($W738=AX$4,MAX(AX$1:AX737)+1,"")</f>
        <v/>
      </c>
      <c r="AY738" s="6" t="str">
        <f>IF($W738=AY$4,MAX(AY$1:AY737)+1,"")</f>
        <v/>
      </c>
      <c r="AZ738" s="6" t="str">
        <f>IF($W738=AZ$4,MAX(AZ$1:AZ737)+1,"")</f>
        <v/>
      </c>
      <c r="BA738" s="6" t="str">
        <f>IF($W738=BA$4,MAX(BA$1:BA737)+1,"")</f>
        <v/>
      </c>
      <c r="BB738" s="6" t="str">
        <f>IF($W738=BB$4,MAX(BB$1:BB737)+1,"")</f>
        <v/>
      </c>
      <c r="BC738" s="6" t="str">
        <f>IF($W738=BC$4,MAX(BC$1:BC737)+1,"")</f>
        <v/>
      </c>
      <c r="BD738" s="6" t="str">
        <f>IF($W738=BD$4,MAX(BD$1:BD737)+1,"")</f>
        <v/>
      </c>
      <c r="BE738" s="6" t="str">
        <f>IF($W738=BE$4,MAX(BE$1:BE737)+1,"")</f>
        <v/>
      </c>
      <c r="BF738" s="6" t="str">
        <f>IF($W738=BF$4,MAX(BF$1:BF737)+1,"")</f>
        <v/>
      </c>
      <c r="BG738" s="6" t="str">
        <f>IF($W738=BG$4,MAX(BG$1:BG737)+1,"")</f>
        <v/>
      </c>
      <c r="BH738" s="6" t="str">
        <f>IF($W738=BH$4,MAX(BH$1:BH737)+1,"")</f>
        <v/>
      </c>
      <c r="BI738" s="6" t="str">
        <f>IF($W738=BI$4,MAX(BI$1:BI737)+1,"")</f>
        <v/>
      </c>
      <c r="BJ738" s="6" t="str">
        <f>IF($W738=BJ$4,MAX(BJ$1:BJ737)+1,"")</f>
        <v/>
      </c>
      <c r="BK738" s="6" t="str">
        <f>IF($W738=BK$4,MAX(BK$1:BK737)+1,"")</f>
        <v/>
      </c>
      <c r="BL738" s="6" t="str">
        <f>IF($W738=BL$4,MAX(BL$1:BL737)+1,"")</f>
        <v/>
      </c>
      <c r="BM738" s="6" t="str">
        <f>IF($W738=BM$4,MAX(BM$1:BM737)+1,"")</f>
        <v/>
      </c>
      <c r="BN738" s="6" t="str">
        <f>IF($W738=BN$4,MAX(BN$1:BN737)+1,"")</f>
        <v/>
      </c>
      <c r="BO738" s="6" t="str">
        <f>IF($W738=BO$4,MAX(BO$1:BO737)+1,"")</f>
        <v/>
      </c>
      <c r="BP738" s="6" t="str">
        <f>IF($W738=BP$4,MAX(BP$1:BP737)+1,"")</f>
        <v/>
      </c>
      <c r="BQ738" s="6" t="str">
        <f>IF($W738=BQ$4,MAX(BQ$1:BQ737)+1,"")</f>
        <v/>
      </c>
      <c r="BR738" s="6" t="str">
        <f>IF($W738=BR$4,MAX(BR$1:BR737)+1,"")</f>
        <v/>
      </c>
      <c r="BS738" s="6" t="str">
        <f>IF($W738=BS$4,MAX(BS$1:BS737)+1,"")</f>
        <v/>
      </c>
      <c r="BT738" s="6" t="str">
        <f>IF($W738=BT$4,MAX(BT$1:BT737)+1,"")</f>
        <v/>
      </c>
      <c r="BU738" s="6" t="str">
        <f>IF($W738=BU$4,MAX(BU$1:BU737)+1,"")</f>
        <v/>
      </c>
      <c r="BV738" s="6" t="str">
        <f>IF($W738=BV$4,MAX(BV$1:BV737)+1,"")</f>
        <v/>
      </c>
      <c r="BW738" s="6" t="str">
        <f>IF($W738=BW$4,MAX(BW$1:BW737)+1,"")</f>
        <v/>
      </c>
      <c r="BX738" s="6" t="str">
        <f>IF($W738=BX$4,MAX(BX$1:BX737)+1,"")</f>
        <v/>
      </c>
      <c r="BY738" s="6" t="str">
        <f>IF($W738=BY$4,MAX(BY$1:BY737)+1,"")</f>
        <v/>
      </c>
      <c r="BZ738" s="6" t="str">
        <f>IF($W738=BZ$4,MAX(BZ$1:BZ737)+1,"")</f>
        <v/>
      </c>
      <c r="CA738" s="6" t="str">
        <f>IF($W738=CA$4,MAX(CA$1:CA737)+1,"")</f>
        <v/>
      </c>
      <c r="CB738" s="6" t="str">
        <f>IF($W738=CB$4,MAX(CB$1:CB737)+1,"")</f>
        <v/>
      </c>
      <c r="CC738" s="6" t="str">
        <f>IF($W738=CC$4,MAX(CC$1:CC737)+1,"")</f>
        <v/>
      </c>
      <c r="CD738" s="6" t="str">
        <f>IF($W738=CD$4,MAX(CD$1:CD737)+1,"")</f>
        <v/>
      </c>
      <c r="CE738" s="6" t="str">
        <f>IF($W738=CE$4,MAX(CE$1:CE737)+1,"")</f>
        <v/>
      </c>
      <c r="CF738" s="6" t="str">
        <f>IF($W738=CF$4,MAX(CF$1:CF737)+1,"")</f>
        <v/>
      </c>
      <c r="CG738" s="6" t="str">
        <f>IF($W738=CG$4,MAX(CG$1:CG737)+1,"")</f>
        <v/>
      </c>
      <c r="CH738" s="6" t="str">
        <f>IF($W738=CH$4,MAX(CH$1:CH737)+1,"")</f>
        <v/>
      </c>
      <c r="CI738" s="6" t="str">
        <f>IF($W738=CI$4,MAX(CI$1:CI737)+1,"")</f>
        <v/>
      </c>
      <c r="CJ738" s="6" t="str">
        <f>IF($W738=CJ$4,MAX(CJ$1:CJ737)+1,"")</f>
        <v/>
      </c>
      <c r="CK738" s="6" t="str">
        <f>IF($W738=CK$4,MAX(CK$1:CK737)+1,"")</f>
        <v/>
      </c>
      <c r="CL738" s="6" t="str">
        <f>IF($W738=CL$4,MAX(CL$1:CL737)+1,"")</f>
        <v/>
      </c>
      <c r="CM738" s="6" t="str">
        <f>IF($W738=CM$4,MAX(CM$1:CM737)+1,"")</f>
        <v/>
      </c>
      <c r="CN738" s="6" t="str">
        <f>IF($W738=CN$4,MAX(CN$1:CN737)+1,"")</f>
        <v/>
      </c>
      <c r="CO738" s="6" t="str">
        <f>IF($W738=CO$4,MAX(CO$1:CO737)+1,"")</f>
        <v/>
      </c>
      <c r="CP738" s="6">
        <f>IF($W738=CP$4,MAX(CP$1:CP737)+1,"")</f>
        <v>12</v>
      </c>
      <c r="CQ738" s="6" t="str">
        <f>IF($W738=CQ$4,MAX(CQ$1:CQ737)+1,"")</f>
        <v/>
      </c>
      <c r="CR738" s="6" t="str">
        <f>IF($W738=CR$4,MAX(CR$1:CR737)+1,"")</f>
        <v/>
      </c>
      <c r="CS738" s="6" t="str">
        <f>IF($W738=CS$4,MAX(CS$1:CS737)+1,"")</f>
        <v/>
      </c>
      <c r="CT738" s="5">
        <f t="shared" si="170"/>
        <v>12</v>
      </c>
      <c r="CU738" s="6" t="str">
        <f t="shared" si="171"/>
        <v>1199600450797</v>
      </c>
      <c r="CV738" s="5" t="str">
        <f t="shared" si="172"/>
        <v>นาย</v>
      </c>
      <c r="CW738" s="5" t="str" cm="1">
        <f t="array" ref="CW738">RIGHT(F738,MIN(LEN(SUBSTITUTE(F738,รายชื่อนักเรียนแยกห้อง!$AD$5:$AD$8,""))))</f>
        <v>ณัฐดนัย</v>
      </c>
      <c r="CX738" s="6">
        <f t="shared" si="173"/>
        <v>0</v>
      </c>
      <c r="CY738" s="6" t="str">
        <f t="shared" si="174"/>
        <v/>
      </c>
      <c r="CZ738" s="5" t="str">
        <f t="shared" si="175"/>
        <v>มัธยมศึกษาปีที่ 6/3-0</v>
      </c>
      <c r="DA738" s="5" t="str">
        <f t="shared" si="176"/>
        <v>มัธยมศึกษาปีที่ 6/3-</v>
      </c>
      <c r="DB738" s="5" t="s">
        <v>2937</v>
      </c>
      <c r="DC738" s="6" t="str">
        <f>IF(DB738="วิทย์-คณิต (เตรียมวิศวะ)",MAX($DC$1:DC737)+1,"")</f>
        <v/>
      </c>
      <c r="DD738" s="6" t="str">
        <f>IF(DB738="วิทย์-คณิต (วิทยาศาสตร์สุขภาพ)",MAX($DD$1:DD737)+1,"")</f>
        <v/>
      </c>
      <c r="DE738" s="6" t="str">
        <f>IF(DB738="ศิลป์การจัดการธุรกิจการค้าสมัยใหม่",MAX($DE$1:DE737)+1,"")</f>
        <v/>
      </c>
      <c r="DF738" s="6" t="str">
        <f>IF(DB738="ศิลป์ภาษาจีนเพื่อธุรกิจ 4.0",MAX($DF$1:DF737)+1,"")</f>
        <v/>
      </c>
      <c r="DG738" s="6" t="str">
        <f>IF(DB738="ศิลป์ภาษาอังกฤษเพื่อการสื่อสารธุรกิจ",MAX($DG$1:DG737)+1,"")</f>
        <v/>
      </c>
      <c r="DH738" s="6">
        <f>IF(DB738="นวัตกรรมการจัดการเกษตร",MAX($DH$1:DH737)+1,"")</f>
        <v>30</v>
      </c>
      <c r="DI738" s="5">
        <f t="shared" si="177"/>
        <v>30</v>
      </c>
      <c r="DJ738" s="5" t="str">
        <f t="shared" si="178"/>
        <v>มัธยมศึกษาปีที่ 6/3-3</v>
      </c>
      <c r="DK738" s="5" t="str">
        <f t="shared" si="179"/>
        <v>นวัตกรรมการจัดการเกษตร-30</v>
      </c>
      <c r="DL738" s="5" t="str">
        <f t="shared" si="180"/>
        <v>มัธยมศึกษาปีที่ 6</v>
      </c>
    </row>
    <row r="739" spans="1:116">
      <c r="A739" s="5" t="str">
        <f t="shared" si="166"/>
        <v>มัธยมศึกษาปีที่ 6/3-4</v>
      </c>
      <c r="B739" s="5" t="str">
        <f t="shared" si="167"/>
        <v>ช68602-4</v>
      </c>
      <c r="C739" s="5" t="str">
        <f t="shared" si="168"/>
        <v>นวัตกรรมการจัดการเกษตร-31</v>
      </c>
      <c r="D739" s="8">
        <v>4</v>
      </c>
      <c r="E739" s="9" t="s">
        <v>48</v>
      </c>
      <c r="F739" s="3" t="s">
        <v>2301</v>
      </c>
      <c r="G739" s="3" t="s">
        <v>20</v>
      </c>
      <c r="H739" s="11">
        <v>1</v>
      </c>
      <c r="I739" s="11">
        <v>7</v>
      </c>
      <c r="J739" s="11">
        <v>0</v>
      </c>
      <c r="K739" s="11">
        <v>9</v>
      </c>
      <c r="L739" s="11">
        <v>9</v>
      </c>
      <c r="M739" s="11">
        <v>0</v>
      </c>
      <c r="N739" s="11">
        <v>1</v>
      </c>
      <c r="O739" s="11">
        <v>7</v>
      </c>
      <c r="P739" s="11">
        <v>3</v>
      </c>
      <c r="Q739" s="11">
        <v>3</v>
      </c>
      <c r="R739" s="11">
        <v>3</v>
      </c>
      <c r="S739" s="11">
        <v>1</v>
      </c>
      <c r="T739" s="11">
        <v>8</v>
      </c>
      <c r="U739" s="11" t="s">
        <v>427</v>
      </c>
      <c r="W739" s="6" t="str">
        <f>IF(X739="","",IF(X739=รายชื่อชมรม!$B$53,รายชื่อชมรม!$A$53,IF(X739=รายชื่อชมรม!$B$54,รายชื่อชมรม!$A$54,IF(X739=รายชื่อชมรม!$B$55,รายชื่อชมรม!$A$55,IF(X739=รายชื่อชมรม!$B$56,รายชื่อชมรม!$A$56,IF(X739=รายชื่อชมรม!$B$57,รายชื่อชมรม!$A$57,IF(X739=รายชื่อชมรม!$B$58,รายชื่อชมรม!$A$58,IF(X739=รายชื่อชมรม!$B$59,รายชื่อชมรม!$A$59,IF(X739=รายชื่อชมรม!$B$60,รายชื่อชมรม!$A$60,IF(X739=รายชื่อชมรม!$B$61,รายชื่อชมรม!$A$61,IF(X739=รายชื่อชมรม!$B$62,รายชื่อชมรม!$A$62,"-")))))))))))</f>
        <v>ช68602</v>
      </c>
      <c r="X739" s="6" t="s">
        <v>1398</v>
      </c>
      <c r="Y739" s="6" t="str">
        <f>IF(W739=0,"",IF(W739="-","",IF(W739="","",VLOOKUP(W739,รายชื่อชมรม!$A$3:$F$83,3,FALSE))))</f>
        <v>นายณฤริท  วิชรัจจ์</v>
      </c>
      <c r="Z739" s="6" t="str">
        <f>IF(Y739=$Z$4,MAX(Z$1:$Z738)+1,"")</f>
        <v/>
      </c>
      <c r="AA739" s="6" t="str">
        <f>IF($Y739=AA$4,MAX(AA$1:AA738)+1,"")</f>
        <v/>
      </c>
      <c r="AB739" s="6" t="str">
        <f>IF($Y739=AB$4,MAX(AB$1:AB738)+1,"")</f>
        <v/>
      </c>
      <c r="AC739" s="6" t="str">
        <f>IF($Y739=AC$4,MAX(AC$1:AC738)+1,"")</f>
        <v/>
      </c>
      <c r="AD739" s="6" t="str">
        <f>IF($Y739=AD$4,MAX(AD$1:AD738)+1,"")</f>
        <v/>
      </c>
      <c r="AE739" s="6" t="str">
        <f>IF($Y739=AE$4,MAX(AE$1:AE738)+1,"")</f>
        <v/>
      </c>
      <c r="AF739" s="6" t="str">
        <f>IF($Y739=AF$4,MAX(AF$1:AF738)+1,"")</f>
        <v/>
      </c>
      <c r="AG739" s="6" t="str">
        <f>IF($Y739=AG$4,MAX(AG$1:AG738)+1,"")</f>
        <v/>
      </c>
      <c r="AH739" s="6" t="str">
        <f>IF($Y739=AH$4,MAX(AH$1:AH738)+1,"")</f>
        <v/>
      </c>
      <c r="AI739" s="5">
        <f t="shared" si="169"/>
        <v>0</v>
      </c>
      <c r="AK739" s="6" t="str">
        <f>IF($W739=AK$4,MAX(AK$1:AK738)+1,"")</f>
        <v/>
      </c>
      <c r="AL739" s="6" t="str">
        <f>IF($W739=AL$4,MAX(AL$1:AL738)+1,"")</f>
        <v/>
      </c>
      <c r="AM739" s="6" t="str">
        <f>IF($W739=AM$4,MAX(AM$1:AM738)+1,"")</f>
        <v/>
      </c>
      <c r="AN739" s="6" t="str">
        <f>IF($W739=AN$4,MAX(AN$1:AN738)+1,"")</f>
        <v/>
      </c>
      <c r="AO739" s="6" t="str">
        <f>IF($W739=AO$4,MAX(AO$1:AO738)+1,"")</f>
        <v/>
      </c>
      <c r="AP739" s="6" t="str">
        <f>IF($W739=AP$4,MAX(AP$1:AP738)+1,"")</f>
        <v/>
      </c>
      <c r="AQ739" s="6" t="str">
        <f>IF($W739=AQ$4,MAX(AQ$1:AQ738)+1,"")</f>
        <v/>
      </c>
      <c r="AR739" s="6" t="str">
        <f>IF($W739=AR$4,MAX(AR$1:AR738)+1,"")</f>
        <v/>
      </c>
      <c r="AS739" s="6" t="str">
        <f>IF($W739=AS$4,MAX(AS$1:AS738)+1,"")</f>
        <v/>
      </c>
      <c r="AT739" s="6" t="str">
        <f>IF($W739=AT$4,MAX(AT$1:AT738)+1,"")</f>
        <v/>
      </c>
      <c r="AU739" s="6" t="str">
        <f>IF($W739=AU$4,MAX(AU$1:AU738)+1,"")</f>
        <v/>
      </c>
      <c r="AV739" s="6" t="str">
        <f>IF($W739=AV$4,MAX(AV$1:AV738)+1,"")</f>
        <v/>
      </c>
      <c r="AW739" s="6" t="str">
        <f>IF($W739=AW$4,MAX(AW$1:AW738)+1,"")</f>
        <v/>
      </c>
      <c r="AX739" s="6" t="str">
        <f>IF($W739=AX$4,MAX(AX$1:AX738)+1,"")</f>
        <v/>
      </c>
      <c r="AY739" s="6" t="str">
        <f>IF($W739=AY$4,MAX(AY$1:AY738)+1,"")</f>
        <v/>
      </c>
      <c r="AZ739" s="6" t="str">
        <f>IF($W739=AZ$4,MAX(AZ$1:AZ738)+1,"")</f>
        <v/>
      </c>
      <c r="BA739" s="6" t="str">
        <f>IF($W739=BA$4,MAX(BA$1:BA738)+1,"")</f>
        <v/>
      </c>
      <c r="BB739" s="6" t="str">
        <f>IF($W739=BB$4,MAX(BB$1:BB738)+1,"")</f>
        <v/>
      </c>
      <c r="BC739" s="6" t="str">
        <f>IF($W739=BC$4,MAX(BC$1:BC738)+1,"")</f>
        <v/>
      </c>
      <c r="BD739" s="6" t="str">
        <f>IF($W739=BD$4,MAX(BD$1:BD738)+1,"")</f>
        <v/>
      </c>
      <c r="BE739" s="6" t="str">
        <f>IF($W739=BE$4,MAX(BE$1:BE738)+1,"")</f>
        <v/>
      </c>
      <c r="BF739" s="6" t="str">
        <f>IF($W739=BF$4,MAX(BF$1:BF738)+1,"")</f>
        <v/>
      </c>
      <c r="BG739" s="6" t="str">
        <f>IF($W739=BG$4,MAX(BG$1:BG738)+1,"")</f>
        <v/>
      </c>
      <c r="BH739" s="6" t="str">
        <f>IF($W739=BH$4,MAX(BH$1:BH738)+1,"")</f>
        <v/>
      </c>
      <c r="BI739" s="6" t="str">
        <f>IF($W739=BI$4,MAX(BI$1:BI738)+1,"")</f>
        <v/>
      </c>
      <c r="BJ739" s="6" t="str">
        <f>IF($W739=BJ$4,MAX(BJ$1:BJ738)+1,"")</f>
        <v/>
      </c>
      <c r="BK739" s="6" t="str">
        <f>IF($W739=BK$4,MAX(BK$1:BK738)+1,"")</f>
        <v/>
      </c>
      <c r="BL739" s="6" t="str">
        <f>IF($W739=BL$4,MAX(BL$1:BL738)+1,"")</f>
        <v/>
      </c>
      <c r="BM739" s="6" t="str">
        <f>IF($W739=BM$4,MAX(BM$1:BM738)+1,"")</f>
        <v/>
      </c>
      <c r="BN739" s="6" t="str">
        <f>IF($W739=BN$4,MAX(BN$1:BN738)+1,"")</f>
        <v/>
      </c>
      <c r="BO739" s="6" t="str">
        <f>IF($W739=BO$4,MAX(BO$1:BO738)+1,"")</f>
        <v/>
      </c>
      <c r="BP739" s="6" t="str">
        <f>IF($W739=BP$4,MAX(BP$1:BP738)+1,"")</f>
        <v/>
      </c>
      <c r="BQ739" s="6" t="str">
        <f>IF($W739=BQ$4,MAX(BQ$1:BQ738)+1,"")</f>
        <v/>
      </c>
      <c r="BR739" s="6" t="str">
        <f>IF($W739=BR$4,MAX(BR$1:BR738)+1,"")</f>
        <v/>
      </c>
      <c r="BS739" s="6" t="str">
        <f>IF($W739=BS$4,MAX(BS$1:BS738)+1,"")</f>
        <v/>
      </c>
      <c r="BT739" s="6" t="str">
        <f>IF($W739=BT$4,MAX(BT$1:BT738)+1,"")</f>
        <v/>
      </c>
      <c r="BU739" s="6" t="str">
        <f>IF($W739=BU$4,MAX(BU$1:BU738)+1,"")</f>
        <v/>
      </c>
      <c r="BV739" s="6" t="str">
        <f>IF($W739=BV$4,MAX(BV$1:BV738)+1,"")</f>
        <v/>
      </c>
      <c r="BW739" s="6" t="str">
        <f>IF($W739=BW$4,MAX(BW$1:BW738)+1,"")</f>
        <v/>
      </c>
      <c r="BX739" s="6" t="str">
        <f>IF($W739=BX$4,MAX(BX$1:BX738)+1,"")</f>
        <v/>
      </c>
      <c r="BY739" s="6" t="str">
        <f>IF($W739=BY$4,MAX(BY$1:BY738)+1,"")</f>
        <v/>
      </c>
      <c r="BZ739" s="6" t="str">
        <f>IF($W739=BZ$4,MAX(BZ$1:BZ738)+1,"")</f>
        <v/>
      </c>
      <c r="CA739" s="6" t="str">
        <f>IF($W739=CA$4,MAX(CA$1:CA738)+1,"")</f>
        <v/>
      </c>
      <c r="CB739" s="6" t="str">
        <f>IF($W739=CB$4,MAX(CB$1:CB738)+1,"")</f>
        <v/>
      </c>
      <c r="CC739" s="6" t="str">
        <f>IF($W739=CC$4,MAX(CC$1:CC738)+1,"")</f>
        <v/>
      </c>
      <c r="CD739" s="6" t="str">
        <f>IF($W739=CD$4,MAX(CD$1:CD738)+1,"")</f>
        <v/>
      </c>
      <c r="CE739" s="6" t="str">
        <f>IF($W739=CE$4,MAX(CE$1:CE738)+1,"")</f>
        <v/>
      </c>
      <c r="CF739" s="6" t="str">
        <f>IF($W739=CF$4,MAX(CF$1:CF738)+1,"")</f>
        <v/>
      </c>
      <c r="CG739" s="6" t="str">
        <f>IF($W739=CG$4,MAX(CG$1:CG738)+1,"")</f>
        <v/>
      </c>
      <c r="CH739" s="6" t="str">
        <f>IF($W739=CH$4,MAX(CH$1:CH738)+1,"")</f>
        <v/>
      </c>
      <c r="CI739" s="6" t="str">
        <f>IF($W739=CI$4,MAX(CI$1:CI738)+1,"")</f>
        <v/>
      </c>
      <c r="CJ739" s="6" t="str">
        <f>IF($W739=CJ$4,MAX(CJ$1:CJ738)+1,"")</f>
        <v/>
      </c>
      <c r="CK739" s="6">
        <f>IF($W739=CK$4,MAX(CK$1:CK738)+1,"")</f>
        <v>4</v>
      </c>
      <c r="CL739" s="6" t="str">
        <f>IF($W739=CL$4,MAX(CL$1:CL738)+1,"")</f>
        <v/>
      </c>
      <c r="CM739" s="6" t="str">
        <f>IF($W739=CM$4,MAX(CM$1:CM738)+1,"")</f>
        <v/>
      </c>
      <c r="CN739" s="6" t="str">
        <f>IF($W739=CN$4,MAX(CN$1:CN738)+1,"")</f>
        <v/>
      </c>
      <c r="CO739" s="6" t="str">
        <f>IF($W739=CO$4,MAX(CO$1:CO738)+1,"")</f>
        <v/>
      </c>
      <c r="CP739" s="6" t="str">
        <f>IF($W739=CP$4,MAX(CP$1:CP738)+1,"")</f>
        <v/>
      </c>
      <c r="CQ739" s="6" t="str">
        <f>IF($W739=CQ$4,MAX(CQ$1:CQ738)+1,"")</f>
        <v/>
      </c>
      <c r="CR739" s="6" t="str">
        <f>IF($W739=CR$4,MAX(CR$1:CR738)+1,"")</f>
        <v/>
      </c>
      <c r="CS739" s="6" t="str">
        <f>IF($W739=CS$4,MAX(CS$1:CS738)+1,"")</f>
        <v/>
      </c>
      <c r="CT739" s="5">
        <f t="shared" si="170"/>
        <v>4</v>
      </c>
      <c r="CU739" s="6" t="str">
        <f t="shared" si="171"/>
        <v>1709901733318</v>
      </c>
      <c r="CV739" s="5" t="str">
        <f t="shared" si="172"/>
        <v>นาย</v>
      </c>
      <c r="CW739" s="5" t="str" cm="1">
        <f t="array" ref="CW739">RIGHT(F739,MIN(LEN(SUBSTITUTE(F739,รายชื่อนักเรียนแยกห้อง!$AD$5:$AD$8,""))))</f>
        <v xml:space="preserve">อภิภู   </v>
      </c>
      <c r="CX739" s="6">
        <f t="shared" si="173"/>
        <v>0</v>
      </c>
      <c r="CY739" s="6" t="str">
        <f t="shared" si="174"/>
        <v/>
      </c>
      <c r="CZ739" s="5" t="str">
        <f t="shared" si="175"/>
        <v>มัธยมศึกษาปีที่ 6/3-0</v>
      </c>
      <c r="DA739" s="5" t="str">
        <f t="shared" si="176"/>
        <v>มัธยมศึกษาปีที่ 6/3-</v>
      </c>
      <c r="DB739" s="5" t="s">
        <v>2937</v>
      </c>
      <c r="DC739" s="6" t="str">
        <f>IF(DB739="วิทย์-คณิต (เตรียมวิศวะ)",MAX($DC$1:DC738)+1,"")</f>
        <v/>
      </c>
      <c r="DD739" s="6" t="str">
        <f>IF(DB739="วิทย์-คณิต (วิทยาศาสตร์สุขภาพ)",MAX($DD$1:DD738)+1,"")</f>
        <v/>
      </c>
      <c r="DE739" s="6" t="str">
        <f>IF(DB739="ศิลป์การจัดการธุรกิจการค้าสมัยใหม่",MAX($DE$1:DE738)+1,"")</f>
        <v/>
      </c>
      <c r="DF739" s="6" t="str">
        <f>IF(DB739="ศิลป์ภาษาจีนเพื่อธุรกิจ 4.0",MAX($DF$1:DF738)+1,"")</f>
        <v/>
      </c>
      <c r="DG739" s="6" t="str">
        <f>IF(DB739="ศิลป์ภาษาอังกฤษเพื่อการสื่อสารธุรกิจ",MAX($DG$1:DG738)+1,"")</f>
        <v/>
      </c>
      <c r="DH739" s="6">
        <f>IF(DB739="นวัตกรรมการจัดการเกษตร",MAX($DH$1:DH738)+1,"")</f>
        <v>31</v>
      </c>
      <c r="DI739" s="5">
        <f t="shared" si="177"/>
        <v>31</v>
      </c>
      <c r="DJ739" s="5" t="str">
        <f t="shared" si="178"/>
        <v>มัธยมศึกษาปีที่ 6/3-4</v>
      </c>
      <c r="DK739" s="5" t="str">
        <f t="shared" si="179"/>
        <v>นวัตกรรมการจัดการเกษตร-31</v>
      </c>
      <c r="DL739" s="5" t="str">
        <f t="shared" si="180"/>
        <v>มัธยมศึกษาปีที่ 6</v>
      </c>
    </row>
    <row r="740" spans="1:116">
      <c r="A740" s="5" t="str">
        <f t="shared" si="166"/>
        <v>มัธยมศึกษาปีที่ 6/3-5</v>
      </c>
      <c r="B740" s="5" t="str">
        <f t="shared" si="167"/>
        <v>ช68602-5</v>
      </c>
      <c r="C740" s="5" t="str">
        <f t="shared" si="168"/>
        <v>นวัตกรรมการจัดการเกษตร-32</v>
      </c>
      <c r="D740" s="8">
        <v>5</v>
      </c>
      <c r="E740" s="9" t="s">
        <v>72</v>
      </c>
      <c r="F740" s="3" t="s">
        <v>213</v>
      </c>
      <c r="G740" s="3" t="s">
        <v>30</v>
      </c>
      <c r="H740" s="11">
        <v>1</v>
      </c>
      <c r="I740" s="11">
        <v>7</v>
      </c>
      <c r="J740" s="11">
        <v>0</v>
      </c>
      <c r="K740" s="11">
        <v>9</v>
      </c>
      <c r="L740" s="11">
        <v>9</v>
      </c>
      <c r="M740" s="11">
        <v>0</v>
      </c>
      <c r="N740" s="11">
        <v>1</v>
      </c>
      <c r="O740" s="11">
        <v>7</v>
      </c>
      <c r="P740" s="11">
        <v>0</v>
      </c>
      <c r="Q740" s="11">
        <v>4</v>
      </c>
      <c r="R740" s="11">
        <v>6</v>
      </c>
      <c r="S740" s="11">
        <v>7</v>
      </c>
      <c r="T740" s="11">
        <v>9</v>
      </c>
      <c r="U740" s="11" t="s">
        <v>427</v>
      </c>
      <c r="W740" s="6" t="str">
        <f>IF(X740="","",IF(X740=รายชื่อชมรม!$B$53,รายชื่อชมรม!$A$53,IF(X740=รายชื่อชมรม!$B$54,รายชื่อชมรม!$A$54,IF(X740=รายชื่อชมรม!$B$55,รายชื่อชมรม!$A$55,IF(X740=รายชื่อชมรม!$B$56,รายชื่อชมรม!$A$56,IF(X740=รายชื่อชมรม!$B$57,รายชื่อชมรม!$A$57,IF(X740=รายชื่อชมรม!$B$58,รายชื่อชมรม!$A$58,IF(X740=รายชื่อชมรม!$B$59,รายชื่อชมรม!$A$59,IF(X740=รายชื่อชมรม!$B$60,รายชื่อชมรม!$A$60,IF(X740=รายชื่อชมรม!$B$61,รายชื่อชมรม!$A$61,IF(X740=รายชื่อชมรม!$B$62,รายชื่อชมรม!$A$62,"-")))))))))))</f>
        <v>ช68602</v>
      </c>
      <c r="X740" s="6" t="s">
        <v>1398</v>
      </c>
      <c r="Y740" s="6" t="str">
        <f>IF(W740=0,"",IF(W740="-","",IF(W740="","",VLOOKUP(W740,รายชื่อชมรม!$A$3:$F$83,3,FALSE))))</f>
        <v>นายณฤริท  วิชรัจจ์</v>
      </c>
      <c r="Z740" s="6" t="str">
        <f>IF(Y740=$Z$4,MAX(Z$1:$Z739)+1,"")</f>
        <v/>
      </c>
      <c r="AA740" s="6" t="str">
        <f>IF($Y740=AA$4,MAX(AA$1:AA739)+1,"")</f>
        <v/>
      </c>
      <c r="AB740" s="6" t="str">
        <f>IF($Y740=AB$4,MAX(AB$1:AB739)+1,"")</f>
        <v/>
      </c>
      <c r="AC740" s="6" t="str">
        <f>IF($Y740=AC$4,MAX(AC$1:AC739)+1,"")</f>
        <v/>
      </c>
      <c r="AD740" s="6" t="str">
        <f>IF($Y740=AD$4,MAX(AD$1:AD739)+1,"")</f>
        <v/>
      </c>
      <c r="AE740" s="6" t="str">
        <f>IF($Y740=AE$4,MAX(AE$1:AE739)+1,"")</f>
        <v/>
      </c>
      <c r="AF740" s="6" t="str">
        <f>IF($Y740=AF$4,MAX(AF$1:AF739)+1,"")</f>
        <v/>
      </c>
      <c r="AG740" s="6" t="str">
        <f>IF($Y740=AG$4,MAX(AG$1:AG739)+1,"")</f>
        <v/>
      </c>
      <c r="AH740" s="6" t="str">
        <f>IF($Y740=AH$4,MAX(AH$1:AH739)+1,"")</f>
        <v/>
      </c>
      <c r="AI740" s="5">
        <f t="shared" si="169"/>
        <v>0</v>
      </c>
      <c r="AK740" s="6" t="str">
        <f>IF($W740=AK$4,MAX(AK$1:AK739)+1,"")</f>
        <v/>
      </c>
      <c r="AL740" s="6" t="str">
        <f>IF($W740=AL$4,MAX(AL$1:AL739)+1,"")</f>
        <v/>
      </c>
      <c r="AM740" s="6" t="str">
        <f>IF($W740=AM$4,MAX(AM$1:AM739)+1,"")</f>
        <v/>
      </c>
      <c r="AN740" s="6" t="str">
        <f>IF($W740=AN$4,MAX(AN$1:AN739)+1,"")</f>
        <v/>
      </c>
      <c r="AO740" s="6" t="str">
        <f>IF($W740=AO$4,MAX(AO$1:AO739)+1,"")</f>
        <v/>
      </c>
      <c r="AP740" s="6" t="str">
        <f>IF($W740=AP$4,MAX(AP$1:AP739)+1,"")</f>
        <v/>
      </c>
      <c r="AQ740" s="6" t="str">
        <f>IF($W740=AQ$4,MAX(AQ$1:AQ739)+1,"")</f>
        <v/>
      </c>
      <c r="AR740" s="6" t="str">
        <f>IF($W740=AR$4,MAX(AR$1:AR739)+1,"")</f>
        <v/>
      </c>
      <c r="AS740" s="6" t="str">
        <f>IF($W740=AS$4,MAX(AS$1:AS739)+1,"")</f>
        <v/>
      </c>
      <c r="AT740" s="6" t="str">
        <f>IF($W740=AT$4,MAX(AT$1:AT739)+1,"")</f>
        <v/>
      </c>
      <c r="AU740" s="6" t="str">
        <f>IF($W740=AU$4,MAX(AU$1:AU739)+1,"")</f>
        <v/>
      </c>
      <c r="AV740" s="6" t="str">
        <f>IF($W740=AV$4,MAX(AV$1:AV739)+1,"")</f>
        <v/>
      </c>
      <c r="AW740" s="6" t="str">
        <f>IF($W740=AW$4,MAX(AW$1:AW739)+1,"")</f>
        <v/>
      </c>
      <c r="AX740" s="6" t="str">
        <f>IF($W740=AX$4,MAX(AX$1:AX739)+1,"")</f>
        <v/>
      </c>
      <c r="AY740" s="6" t="str">
        <f>IF($W740=AY$4,MAX(AY$1:AY739)+1,"")</f>
        <v/>
      </c>
      <c r="AZ740" s="6" t="str">
        <f>IF($W740=AZ$4,MAX(AZ$1:AZ739)+1,"")</f>
        <v/>
      </c>
      <c r="BA740" s="6" t="str">
        <f>IF($W740=BA$4,MAX(BA$1:BA739)+1,"")</f>
        <v/>
      </c>
      <c r="BB740" s="6" t="str">
        <f>IF($W740=BB$4,MAX(BB$1:BB739)+1,"")</f>
        <v/>
      </c>
      <c r="BC740" s="6" t="str">
        <f>IF($W740=BC$4,MAX(BC$1:BC739)+1,"")</f>
        <v/>
      </c>
      <c r="BD740" s="6" t="str">
        <f>IF($W740=BD$4,MAX(BD$1:BD739)+1,"")</f>
        <v/>
      </c>
      <c r="BE740" s="6" t="str">
        <f>IF($W740=BE$4,MAX(BE$1:BE739)+1,"")</f>
        <v/>
      </c>
      <c r="BF740" s="6" t="str">
        <f>IF($W740=BF$4,MAX(BF$1:BF739)+1,"")</f>
        <v/>
      </c>
      <c r="BG740" s="6" t="str">
        <f>IF($W740=BG$4,MAX(BG$1:BG739)+1,"")</f>
        <v/>
      </c>
      <c r="BH740" s="6" t="str">
        <f>IF($W740=BH$4,MAX(BH$1:BH739)+1,"")</f>
        <v/>
      </c>
      <c r="BI740" s="6" t="str">
        <f>IF($W740=BI$4,MAX(BI$1:BI739)+1,"")</f>
        <v/>
      </c>
      <c r="BJ740" s="6" t="str">
        <f>IF($W740=BJ$4,MAX(BJ$1:BJ739)+1,"")</f>
        <v/>
      </c>
      <c r="BK740" s="6" t="str">
        <f>IF($W740=BK$4,MAX(BK$1:BK739)+1,"")</f>
        <v/>
      </c>
      <c r="BL740" s="6" t="str">
        <f>IF($W740=BL$4,MAX(BL$1:BL739)+1,"")</f>
        <v/>
      </c>
      <c r="BM740" s="6" t="str">
        <f>IF($W740=BM$4,MAX(BM$1:BM739)+1,"")</f>
        <v/>
      </c>
      <c r="BN740" s="6" t="str">
        <f>IF($W740=BN$4,MAX(BN$1:BN739)+1,"")</f>
        <v/>
      </c>
      <c r="BO740" s="6" t="str">
        <f>IF($W740=BO$4,MAX(BO$1:BO739)+1,"")</f>
        <v/>
      </c>
      <c r="BP740" s="6" t="str">
        <f>IF($W740=BP$4,MAX(BP$1:BP739)+1,"")</f>
        <v/>
      </c>
      <c r="BQ740" s="6" t="str">
        <f>IF($W740=BQ$4,MAX(BQ$1:BQ739)+1,"")</f>
        <v/>
      </c>
      <c r="BR740" s="6" t="str">
        <f>IF($W740=BR$4,MAX(BR$1:BR739)+1,"")</f>
        <v/>
      </c>
      <c r="BS740" s="6" t="str">
        <f>IF($W740=BS$4,MAX(BS$1:BS739)+1,"")</f>
        <v/>
      </c>
      <c r="BT740" s="6" t="str">
        <f>IF($W740=BT$4,MAX(BT$1:BT739)+1,"")</f>
        <v/>
      </c>
      <c r="BU740" s="6" t="str">
        <f>IF($W740=BU$4,MAX(BU$1:BU739)+1,"")</f>
        <v/>
      </c>
      <c r="BV740" s="6" t="str">
        <f>IF($W740=BV$4,MAX(BV$1:BV739)+1,"")</f>
        <v/>
      </c>
      <c r="BW740" s="6" t="str">
        <f>IF($W740=BW$4,MAX(BW$1:BW739)+1,"")</f>
        <v/>
      </c>
      <c r="BX740" s="6" t="str">
        <f>IF($W740=BX$4,MAX(BX$1:BX739)+1,"")</f>
        <v/>
      </c>
      <c r="BY740" s="6" t="str">
        <f>IF($W740=BY$4,MAX(BY$1:BY739)+1,"")</f>
        <v/>
      </c>
      <c r="BZ740" s="6" t="str">
        <f>IF($W740=BZ$4,MAX(BZ$1:BZ739)+1,"")</f>
        <v/>
      </c>
      <c r="CA740" s="6" t="str">
        <f>IF($W740=CA$4,MAX(CA$1:CA739)+1,"")</f>
        <v/>
      </c>
      <c r="CB740" s="6" t="str">
        <f>IF($W740=CB$4,MAX(CB$1:CB739)+1,"")</f>
        <v/>
      </c>
      <c r="CC740" s="6" t="str">
        <f>IF($W740=CC$4,MAX(CC$1:CC739)+1,"")</f>
        <v/>
      </c>
      <c r="CD740" s="6" t="str">
        <f>IF($W740=CD$4,MAX(CD$1:CD739)+1,"")</f>
        <v/>
      </c>
      <c r="CE740" s="6" t="str">
        <f>IF($W740=CE$4,MAX(CE$1:CE739)+1,"")</f>
        <v/>
      </c>
      <c r="CF740" s="6" t="str">
        <f>IF($W740=CF$4,MAX(CF$1:CF739)+1,"")</f>
        <v/>
      </c>
      <c r="CG740" s="6" t="str">
        <f>IF($W740=CG$4,MAX(CG$1:CG739)+1,"")</f>
        <v/>
      </c>
      <c r="CH740" s="6" t="str">
        <f>IF($W740=CH$4,MAX(CH$1:CH739)+1,"")</f>
        <v/>
      </c>
      <c r="CI740" s="6" t="str">
        <f>IF($W740=CI$4,MAX(CI$1:CI739)+1,"")</f>
        <v/>
      </c>
      <c r="CJ740" s="6" t="str">
        <f>IF($W740=CJ$4,MAX(CJ$1:CJ739)+1,"")</f>
        <v/>
      </c>
      <c r="CK740" s="6">
        <f>IF($W740=CK$4,MAX(CK$1:CK739)+1,"")</f>
        <v>5</v>
      </c>
      <c r="CL740" s="6" t="str">
        <f>IF($W740=CL$4,MAX(CL$1:CL739)+1,"")</f>
        <v/>
      </c>
      <c r="CM740" s="6" t="str">
        <f>IF($W740=CM$4,MAX(CM$1:CM739)+1,"")</f>
        <v/>
      </c>
      <c r="CN740" s="6" t="str">
        <f>IF($W740=CN$4,MAX(CN$1:CN739)+1,"")</f>
        <v/>
      </c>
      <c r="CO740" s="6" t="str">
        <f>IF($W740=CO$4,MAX(CO$1:CO739)+1,"")</f>
        <v/>
      </c>
      <c r="CP740" s="6" t="str">
        <f>IF($W740=CP$4,MAX(CP$1:CP739)+1,"")</f>
        <v/>
      </c>
      <c r="CQ740" s="6" t="str">
        <f>IF($W740=CQ$4,MAX(CQ$1:CQ739)+1,"")</f>
        <v/>
      </c>
      <c r="CR740" s="6" t="str">
        <f>IF($W740=CR$4,MAX(CR$1:CR739)+1,"")</f>
        <v/>
      </c>
      <c r="CS740" s="6" t="str">
        <f>IF($W740=CS$4,MAX(CS$1:CS739)+1,"")</f>
        <v/>
      </c>
      <c r="CT740" s="5">
        <f t="shared" si="170"/>
        <v>5</v>
      </c>
      <c r="CU740" s="6" t="str">
        <f t="shared" si="171"/>
        <v>1709901704679</v>
      </c>
      <c r="CV740" s="5" t="str">
        <f t="shared" si="172"/>
        <v>นาย</v>
      </c>
      <c r="CW740" s="5" t="str" cm="1">
        <f t="array" ref="CW740">RIGHT(F740,MIN(LEN(SUBSTITUTE(F740,รายชื่อนักเรียนแยกห้อง!$AD$5:$AD$8,""))))</f>
        <v>อดิศร</v>
      </c>
      <c r="CX740" s="6">
        <f t="shared" si="173"/>
        <v>0</v>
      </c>
      <c r="CY740" s="6" t="str">
        <f t="shared" si="174"/>
        <v/>
      </c>
      <c r="CZ740" s="5" t="str">
        <f t="shared" si="175"/>
        <v>มัธยมศึกษาปีที่ 6/3-0</v>
      </c>
      <c r="DA740" s="5" t="str">
        <f t="shared" si="176"/>
        <v>มัธยมศึกษาปีที่ 6/3-</v>
      </c>
      <c r="DB740" s="5" t="s">
        <v>2937</v>
      </c>
      <c r="DC740" s="6" t="str">
        <f>IF(DB740="วิทย์-คณิต (เตรียมวิศวะ)",MAX($DC$1:DC739)+1,"")</f>
        <v/>
      </c>
      <c r="DD740" s="6" t="str">
        <f>IF(DB740="วิทย์-คณิต (วิทยาศาสตร์สุขภาพ)",MAX($DD$1:DD739)+1,"")</f>
        <v/>
      </c>
      <c r="DE740" s="6" t="str">
        <f>IF(DB740="ศิลป์การจัดการธุรกิจการค้าสมัยใหม่",MAX($DE$1:DE739)+1,"")</f>
        <v/>
      </c>
      <c r="DF740" s="6" t="str">
        <f>IF(DB740="ศิลป์ภาษาจีนเพื่อธุรกิจ 4.0",MAX($DF$1:DF739)+1,"")</f>
        <v/>
      </c>
      <c r="DG740" s="6" t="str">
        <f>IF(DB740="ศิลป์ภาษาอังกฤษเพื่อการสื่อสารธุรกิจ",MAX($DG$1:DG739)+1,"")</f>
        <v/>
      </c>
      <c r="DH740" s="6">
        <f>IF(DB740="นวัตกรรมการจัดการเกษตร",MAX($DH$1:DH739)+1,"")</f>
        <v>32</v>
      </c>
      <c r="DI740" s="5">
        <f t="shared" si="177"/>
        <v>32</v>
      </c>
      <c r="DJ740" s="5" t="str">
        <f t="shared" si="178"/>
        <v>มัธยมศึกษาปีที่ 6/3-5</v>
      </c>
      <c r="DK740" s="5" t="str">
        <f t="shared" si="179"/>
        <v>นวัตกรรมการจัดการเกษตร-32</v>
      </c>
      <c r="DL740" s="5" t="str">
        <f t="shared" si="180"/>
        <v>มัธยมศึกษาปีที่ 6</v>
      </c>
    </row>
    <row r="741" spans="1:116">
      <c r="A741" s="5" t="str">
        <f t="shared" si="166"/>
        <v>มัธยมศึกษาปีที่ 6/3-6</v>
      </c>
      <c r="B741" s="5" t="str">
        <f t="shared" si="167"/>
        <v>ช68602-6</v>
      </c>
      <c r="C741" s="5" t="str">
        <f t="shared" si="168"/>
        <v>นวัตกรรมการจัดการเกษตร-33</v>
      </c>
      <c r="D741" s="8">
        <v>6</v>
      </c>
      <c r="E741" s="9" t="s">
        <v>66</v>
      </c>
      <c r="F741" s="3" t="s">
        <v>214</v>
      </c>
      <c r="G741" s="3" t="s">
        <v>23</v>
      </c>
      <c r="H741" s="11">
        <v>1</v>
      </c>
      <c r="I741" s="11">
        <v>1</v>
      </c>
      <c r="J741" s="11">
        <v>0</v>
      </c>
      <c r="K741" s="11">
        <v>3</v>
      </c>
      <c r="L741" s="11">
        <v>1</v>
      </c>
      <c r="M741" s="11">
        <v>0</v>
      </c>
      <c r="N741" s="11">
        <v>0</v>
      </c>
      <c r="O741" s="11">
        <v>9</v>
      </c>
      <c r="P741" s="11">
        <v>6</v>
      </c>
      <c r="Q741" s="11">
        <v>4</v>
      </c>
      <c r="R741" s="11">
        <v>9</v>
      </c>
      <c r="S741" s="11">
        <v>4</v>
      </c>
      <c r="T741" s="11">
        <v>0</v>
      </c>
      <c r="U741" s="11" t="s">
        <v>427</v>
      </c>
      <c r="W741" s="6" t="str">
        <f>IF(X741="","",IF(X741=รายชื่อชมรม!$B$53,รายชื่อชมรม!$A$53,IF(X741=รายชื่อชมรม!$B$54,รายชื่อชมรม!$A$54,IF(X741=รายชื่อชมรม!$B$55,รายชื่อชมรม!$A$55,IF(X741=รายชื่อชมรม!$B$56,รายชื่อชมรม!$A$56,IF(X741=รายชื่อชมรม!$B$57,รายชื่อชมรม!$A$57,IF(X741=รายชื่อชมรม!$B$58,รายชื่อชมรม!$A$58,IF(X741=รายชื่อชมรม!$B$59,รายชื่อชมรม!$A$59,IF(X741=รายชื่อชมรม!$B$60,รายชื่อชมรม!$A$60,IF(X741=รายชื่อชมรม!$B$61,รายชื่อชมรม!$A$61,IF(X741=รายชื่อชมรม!$B$62,รายชื่อชมรม!$A$62,"-")))))))))))</f>
        <v>ช68602</v>
      </c>
      <c r="X741" s="6" t="s">
        <v>1398</v>
      </c>
      <c r="Y741" s="6" t="str">
        <f>IF(W741=0,"",IF(W741="-","",IF(W741="","",VLOOKUP(W741,รายชื่อชมรม!$A$3:$F$83,3,FALSE))))</f>
        <v>นายณฤริท  วิชรัจจ์</v>
      </c>
      <c r="Z741" s="6" t="str">
        <f>IF(Y741=$Z$4,MAX(Z$1:$Z740)+1,"")</f>
        <v/>
      </c>
      <c r="AA741" s="6" t="str">
        <f>IF($Y741=AA$4,MAX(AA$1:AA740)+1,"")</f>
        <v/>
      </c>
      <c r="AB741" s="6" t="str">
        <f>IF($Y741=AB$4,MAX(AB$1:AB740)+1,"")</f>
        <v/>
      </c>
      <c r="AC741" s="6" t="str">
        <f>IF($Y741=AC$4,MAX(AC$1:AC740)+1,"")</f>
        <v/>
      </c>
      <c r="AD741" s="6" t="str">
        <f>IF($Y741=AD$4,MAX(AD$1:AD740)+1,"")</f>
        <v/>
      </c>
      <c r="AE741" s="6" t="str">
        <f>IF($Y741=AE$4,MAX(AE$1:AE740)+1,"")</f>
        <v/>
      </c>
      <c r="AF741" s="6" t="str">
        <f>IF($Y741=AF$4,MAX(AF$1:AF740)+1,"")</f>
        <v/>
      </c>
      <c r="AG741" s="6" t="str">
        <f>IF($Y741=AG$4,MAX(AG$1:AG740)+1,"")</f>
        <v/>
      </c>
      <c r="AH741" s="6" t="str">
        <f>IF($Y741=AH$4,MAX(AH$1:AH740)+1,"")</f>
        <v/>
      </c>
      <c r="AI741" s="5">
        <f t="shared" si="169"/>
        <v>0</v>
      </c>
      <c r="AK741" s="6" t="str">
        <f>IF($W741=AK$4,MAX(AK$1:AK740)+1,"")</f>
        <v/>
      </c>
      <c r="AL741" s="6" t="str">
        <f>IF($W741=AL$4,MAX(AL$1:AL740)+1,"")</f>
        <v/>
      </c>
      <c r="AM741" s="6" t="str">
        <f>IF($W741=AM$4,MAX(AM$1:AM740)+1,"")</f>
        <v/>
      </c>
      <c r="AN741" s="6" t="str">
        <f>IF($W741=AN$4,MAX(AN$1:AN740)+1,"")</f>
        <v/>
      </c>
      <c r="AO741" s="6" t="str">
        <f>IF($W741=AO$4,MAX(AO$1:AO740)+1,"")</f>
        <v/>
      </c>
      <c r="AP741" s="6" t="str">
        <f>IF($W741=AP$4,MAX(AP$1:AP740)+1,"")</f>
        <v/>
      </c>
      <c r="AQ741" s="6" t="str">
        <f>IF($W741=AQ$4,MAX(AQ$1:AQ740)+1,"")</f>
        <v/>
      </c>
      <c r="AR741" s="6" t="str">
        <f>IF($W741=AR$4,MAX(AR$1:AR740)+1,"")</f>
        <v/>
      </c>
      <c r="AS741" s="6" t="str">
        <f>IF($W741=AS$4,MAX(AS$1:AS740)+1,"")</f>
        <v/>
      </c>
      <c r="AT741" s="6" t="str">
        <f>IF($W741=AT$4,MAX(AT$1:AT740)+1,"")</f>
        <v/>
      </c>
      <c r="AU741" s="6" t="str">
        <f>IF($W741=AU$4,MAX(AU$1:AU740)+1,"")</f>
        <v/>
      </c>
      <c r="AV741" s="6" t="str">
        <f>IF($W741=AV$4,MAX(AV$1:AV740)+1,"")</f>
        <v/>
      </c>
      <c r="AW741" s="6" t="str">
        <f>IF($W741=AW$4,MAX(AW$1:AW740)+1,"")</f>
        <v/>
      </c>
      <c r="AX741" s="6" t="str">
        <f>IF($W741=AX$4,MAX(AX$1:AX740)+1,"")</f>
        <v/>
      </c>
      <c r="AY741" s="6" t="str">
        <f>IF($W741=AY$4,MAX(AY$1:AY740)+1,"")</f>
        <v/>
      </c>
      <c r="AZ741" s="6" t="str">
        <f>IF($W741=AZ$4,MAX(AZ$1:AZ740)+1,"")</f>
        <v/>
      </c>
      <c r="BA741" s="6" t="str">
        <f>IF($W741=BA$4,MAX(BA$1:BA740)+1,"")</f>
        <v/>
      </c>
      <c r="BB741" s="6" t="str">
        <f>IF($W741=BB$4,MAX(BB$1:BB740)+1,"")</f>
        <v/>
      </c>
      <c r="BC741" s="6" t="str">
        <f>IF($W741=BC$4,MAX(BC$1:BC740)+1,"")</f>
        <v/>
      </c>
      <c r="BD741" s="6" t="str">
        <f>IF($W741=BD$4,MAX(BD$1:BD740)+1,"")</f>
        <v/>
      </c>
      <c r="BE741" s="6" t="str">
        <f>IF($W741=BE$4,MAX(BE$1:BE740)+1,"")</f>
        <v/>
      </c>
      <c r="BF741" s="6" t="str">
        <f>IF($W741=BF$4,MAX(BF$1:BF740)+1,"")</f>
        <v/>
      </c>
      <c r="BG741" s="6" t="str">
        <f>IF($W741=BG$4,MAX(BG$1:BG740)+1,"")</f>
        <v/>
      </c>
      <c r="BH741" s="6" t="str">
        <f>IF($W741=BH$4,MAX(BH$1:BH740)+1,"")</f>
        <v/>
      </c>
      <c r="BI741" s="6" t="str">
        <f>IF($W741=BI$4,MAX(BI$1:BI740)+1,"")</f>
        <v/>
      </c>
      <c r="BJ741" s="6" t="str">
        <f>IF($W741=BJ$4,MAX(BJ$1:BJ740)+1,"")</f>
        <v/>
      </c>
      <c r="BK741" s="6" t="str">
        <f>IF($W741=BK$4,MAX(BK$1:BK740)+1,"")</f>
        <v/>
      </c>
      <c r="BL741" s="6" t="str">
        <f>IF($W741=BL$4,MAX(BL$1:BL740)+1,"")</f>
        <v/>
      </c>
      <c r="BM741" s="6" t="str">
        <f>IF($W741=BM$4,MAX(BM$1:BM740)+1,"")</f>
        <v/>
      </c>
      <c r="BN741" s="6" t="str">
        <f>IF($W741=BN$4,MAX(BN$1:BN740)+1,"")</f>
        <v/>
      </c>
      <c r="BO741" s="6" t="str">
        <f>IF($W741=BO$4,MAX(BO$1:BO740)+1,"")</f>
        <v/>
      </c>
      <c r="BP741" s="6" t="str">
        <f>IF($W741=BP$4,MAX(BP$1:BP740)+1,"")</f>
        <v/>
      </c>
      <c r="BQ741" s="6" t="str">
        <f>IF($W741=BQ$4,MAX(BQ$1:BQ740)+1,"")</f>
        <v/>
      </c>
      <c r="BR741" s="6" t="str">
        <f>IF($W741=BR$4,MAX(BR$1:BR740)+1,"")</f>
        <v/>
      </c>
      <c r="BS741" s="6" t="str">
        <f>IF($W741=BS$4,MAX(BS$1:BS740)+1,"")</f>
        <v/>
      </c>
      <c r="BT741" s="6" t="str">
        <f>IF($W741=BT$4,MAX(BT$1:BT740)+1,"")</f>
        <v/>
      </c>
      <c r="BU741" s="6" t="str">
        <f>IF($W741=BU$4,MAX(BU$1:BU740)+1,"")</f>
        <v/>
      </c>
      <c r="BV741" s="6" t="str">
        <f>IF($W741=BV$4,MAX(BV$1:BV740)+1,"")</f>
        <v/>
      </c>
      <c r="BW741" s="6" t="str">
        <f>IF($W741=BW$4,MAX(BW$1:BW740)+1,"")</f>
        <v/>
      </c>
      <c r="BX741" s="6" t="str">
        <f>IF($W741=BX$4,MAX(BX$1:BX740)+1,"")</f>
        <v/>
      </c>
      <c r="BY741" s="6" t="str">
        <f>IF($W741=BY$4,MAX(BY$1:BY740)+1,"")</f>
        <v/>
      </c>
      <c r="BZ741" s="6" t="str">
        <f>IF($W741=BZ$4,MAX(BZ$1:BZ740)+1,"")</f>
        <v/>
      </c>
      <c r="CA741" s="6" t="str">
        <f>IF($W741=CA$4,MAX(CA$1:CA740)+1,"")</f>
        <v/>
      </c>
      <c r="CB741" s="6" t="str">
        <f>IF($W741=CB$4,MAX(CB$1:CB740)+1,"")</f>
        <v/>
      </c>
      <c r="CC741" s="6" t="str">
        <f>IF($W741=CC$4,MAX(CC$1:CC740)+1,"")</f>
        <v/>
      </c>
      <c r="CD741" s="6" t="str">
        <f>IF($W741=CD$4,MAX(CD$1:CD740)+1,"")</f>
        <v/>
      </c>
      <c r="CE741" s="6" t="str">
        <f>IF($W741=CE$4,MAX(CE$1:CE740)+1,"")</f>
        <v/>
      </c>
      <c r="CF741" s="6" t="str">
        <f>IF($W741=CF$4,MAX(CF$1:CF740)+1,"")</f>
        <v/>
      </c>
      <c r="CG741" s="6" t="str">
        <f>IF($W741=CG$4,MAX(CG$1:CG740)+1,"")</f>
        <v/>
      </c>
      <c r="CH741" s="6" t="str">
        <f>IF($W741=CH$4,MAX(CH$1:CH740)+1,"")</f>
        <v/>
      </c>
      <c r="CI741" s="6" t="str">
        <f>IF($W741=CI$4,MAX(CI$1:CI740)+1,"")</f>
        <v/>
      </c>
      <c r="CJ741" s="6" t="str">
        <f>IF($W741=CJ$4,MAX(CJ$1:CJ740)+1,"")</f>
        <v/>
      </c>
      <c r="CK741" s="6">
        <f>IF($W741=CK$4,MAX(CK$1:CK740)+1,"")</f>
        <v>6</v>
      </c>
      <c r="CL741" s="6" t="str">
        <f>IF($W741=CL$4,MAX(CL$1:CL740)+1,"")</f>
        <v/>
      </c>
      <c r="CM741" s="6" t="str">
        <f>IF($W741=CM$4,MAX(CM$1:CM740)+1,"")</f>
        <v/>
      </c>
      <c r="CN741" s="6" t="str">
        <f>IF($W741=CN$4,MAX(CN$1:CN740)+1,"")</f>
        <v/>
      </c>
      <c r="CO741" s="6" t="str">
        <f>IF($W741=CO$4,MAX(CO$1:CO740)+1,"")</f>
        <v/>
      </c>
      <c r="CP741" s="6" t="str">
        <f>IF($W741=CP$4,MAX(CP$1:CP740)+1,"")</f>
        <v/>
      </c>
      <c r="CQ741" s="6" t="str">
        <f>IF($W741=CQ$4,MAX(CQ$1:CQ740)+1,"")</f>
        <v/>
      </c>
      <c r="CR741" s="6" t="str">
        <f>IF($W741=CR$4,MAX(CR$1:CR740)+1,"")</f>
        <v/>
      </c>
      <c r="CS741" s="6" t="str">
        <f>IF($W741=CS$4,MAX(CS$1:CS740)+1,"")</f>
        <v/>
      </c>
      <c r="CT741" s="5">
        <f t="shared" si="170"/>
        <v>6</v>
      </c>
      <c r="CU741" s="6" t="str">
        <f t="shared" si="171"/>
        <v>1103100964940</v>
      </c>
      <c r="CV741" s="5" t="str">
        <f t="shared" si="172"/>
        <v>นาย</v>
      </c>
      <c r="CW741" s="5" t="str" cm="1">
        <f t="array" ref="CW741">RIGHT(F741,MIN(LEN(SUBSTITUTE(F741,รายชื่อนักเรียนแยกห้อง!$AD$5:$AD$8,""))))</f>
        <v>ธนโชค</v>
      </c>
      <c r="CX741" s="6">
        <f t="shared" si="173"/>
        <v>0</v>
      </c>
      <c r="CY741" s="6" t="str">
        <f t="shared" si="174"/>
        <v/>
      </c>
      <c r="CZ741" s="5" t="str">
        <f t="shared" si="175"/>
        <v>มัธยมศึกษาปีที่ 6/3-0</v>
      </c>
      <c r="DA741" s="5" t="str">
        <f t="shared" si="176"/>
        <v>มัธยมศึกษาปีที่ 6/3-</v>
      </c>
      <c r="DB741" s="5" t="s">
        <v>2937</v>
      </c>
      <c r="DC741" s="6" t="str">
        <f>IF(DB741="วิทย์-คณิต (เตรียมวิศวะ)",MAX($DC$1:DC740)+1,"")</f>
        <v/>
      </c>
      <c r="DD741" s="6" t="str">
        <f>IF(DB741="วิทย์-คณิต (วิทยาศาสตร์สุขภาพ)",MAX($DD$1:DD740)+1,"")</f>
        <v/>
      </c>
      <c r="DE741" s="6" t="str">
        <f>IF(DB741="ศิลป์การจัดการธุรกิจการค้าสมัยใหม่",MAX($DE$1:DE740)+1,"")</f>
        <v/>
      </c>
      <c r="DF741" s="6" t="str">
        <f>IF(DB741="ศิลป์ภาษาจีนเพื่อธุรกิจ 4.0",MAX($DF$1:DF740)+1,"")</f>
        <v/>
      </c>
      <c r="DG741" s="6" t="str">
        <f>IF(DB741="ศิลป์ภาษาอังกฤษเพื่อการสื่อสารธุรกิจ",MAX($DG$1:DG740)+1,"")</f>
        <v/>
      </c>
      <c r="DH741" s="6">
        <f>IF(DB741="นวัตกรรมการจัดการเกษตร",MAX($DH$1:DH740)+1,"")</f>
        <v>33</v>
      </c>
      <c r="DI741" s="5">
        <f t="shared" si="177"/>
        <v>33</v>
      </c>
      <c r="DJ741" s="5" t="str">
        <f t="shared" si="178"/>
        <v>มัธยมศึกษาปีที่ 6/3-6</v>
      </c>
      <c r="DK741" s="5" t="str">
        <f t="shared" si="179"/>
        <v>นวัตกรรมการจัดการเกษตร-33</v>
      </c>
      <c r="DL741" s="5" t="str">
        <f t="shared" si="180"/>
        <v>มัธยมศึกษาปีที่ 6</v>
      </c>
    </row>
    <row r="742" spans="1:116">
      <c r="A742" s="5" t="str">
        <f t="shared" si="166"/>
        <v>มัธยมศึกษาปีที่ 6/3-7</v>
      </c>
      <c r="B742" s="5" t="str">
        <f t="shared" si="167"/>
        <v>ช68602-7</v>
      </c>
      <c r="C742" s="5" t="str">
        <f t="shared" si="168"/>
        <v>นวัตกรรมการจัดการเกษตร-34</v>
      </c>
      <c r="D742" s="8">
        <v>7</v>
      </c>
      <c r="E742" s="9" t="s">
        <v>51</v>
      </c>
      <c r="F742" s="3" t="s">
        <v>215</v>
      </c>
      <c r="G742" s="3" t="s">
        <v>11</v>
      </c>
      <c r="H742" s="11">
        <v>1</v>
      </c>
      <c r="I742" s="11">
        <v>1</v>
      </c>
      <c r="J742" s="11">
        <v>0</v>
      </c>
      <c r="K742" s="11">
        <v>0</v>
      </c>
      <c r="L742" s="11">
        <v>2</v>
      </c>
      <c r="M742" s="11">
        <v>0</v>
      </c>
      <c r="N742" s="11">
        <v>1</v>
      </c>
      <c r="O742" s="11">
        <v>9</v>
      </c>
      <c r="P742" s="11">
        <v>2</v>
      </c>
      <c r="Q742" s="11">
        <v>0</v>
      </c>
      <c r="R742" s="11">
        <v>4</v>
      </c>
      <c r="S742" s="11">
        <v>7</v>
      </c>
      <c r="T742" s="11">
        <v>3</v>
      </c>
      <c r="U742" s="11" t="s">
        <v>427</v>
      </c>
      <c r="W742" s="6" t="str">
        <f>IF(X742="","",IF(X742=รายชื่อชมรม!$B$53,รายชื่อชมรม!$A$53,IF(X742=รายชื่อชมรม!$B$54,รายชื่อชมรม!$A$54,IF(X742=รายชื่อชมรม!$B$55,รายชื่อชมรม!$A$55,IF(X742=รายชื่อชมรม!$B$56,รายชื่อชมรม!$A$56,IF(X742=รายชื่อชมรม!$B$57,รายชื่อชมรม!$A$57,IF(X742=รายชื่อชมรม!$B$58,รายชื่อชมรม!$A$58,IF(X742=รายชื่อชมรม!$B$59,รายชื่อชมรม!$A$59,IF(X742=รายชื่อชมรม!$B$60,รายชื่อชมรม!$A$60,IF(X742=รายชื่อชมรม!$B$61,รายชื่อชมรม!$A$61,IF(X742=รายชื่อชมรม!$B$62,รายชื่อชมรม!$A$62,"-")))))))))))</f>
        <v>ช68602</v>
      </c>
      <c r="X742" s="6" t="s">
        <v>1398</v>
      </c>
      <c r="Y742" s="6" t="str">
        <f>IF(W742=0,"",IF(W742="-","",IF(W742="","",VLOOKUP(W742,รายชื่อชมรม!$A$3:$F$83,3,FALSE))))</f>
        <v>นายณฤริท  วิชรัจจ์</v>
      </c>
      <c r="Z742" s="6" t="str">
        <f>IF(Y742=$Z$4,MAX(Z$1:$Z741)+1,"")</f>
        <v/>
      </c>
      <c r="AA742" s="6" t="str">
        <f>IF($Y742=AA$4,MAX(AA$1:AA741)+1,"")</f>
        <v/>
      </c>
      <c r="AB742" s="6" t="str">
        <f>IF($Y742=AB$4,MAX(AB$1:AB741)+1,"")</f>
        <v/>
      </c>
      <c r="AC742" s="6" t="str">
        <f>IF($Y742=AC$4,MAX(AC$1:AC741)+1,"")</f>
        <v/>
      </c>
      <c r="AD742" s="6" t="str">
        <f>IF($Y742=AD$4,MAX(AD$1:AD741)+1,"")</f>
        <v/>
      </c>
      <c r="AE742" s="6" t="str">
        <f>IF($Y742=AE$4,MAX(AE$1:AE741)+1,"")</f>
        <v/>
      </c>
      <c r="AF742" s="6" t="str">
        <f>IF($Y742=AF$4,MAX(AF$1:AF741)+1,"")</f>
        <v/>
      </c>
      <c r="AG742" s="6" t="str">
        <f>IF($Y742=AG$4,MAX(AG$1:AG741)+1,"")</f>
        <v/>
      </c>
      <c r="AH742" s="6" t="str">
        <f>IF($Y742=AH$4,MAX(AH$1:AH741)+1,"")</f>
        <v/>
      </c>
      <c r="AI742" s="5">
        <f t="shared" si="169"/>
        <v>0</v>
      </c>
      <c r="AK742" s="6" t="str">
        <f>IF($W742=AK$4,MAX(AK$1:AK741)+1,"")</f>
        <v/>
      </c>
      <c r="AL742" s="6" t="str">
        <f>IF($W742=AL$4,MAX(AL$1:AL741)+1,"")</f>
        <v/>
      </c>
      <c r="AM742" s="6" t="str">
        <f>IF($W742=AM$4,MAX(AM$1:AM741)+1,"")</f>
        <v/>
      </c>
      <c r="AN742" s="6" t="str">
        <f>IF($W742=AN$4,MAX(AN$1:AN741)+1,"")</f>
        <v/>
      </c>
      <c r="AO742" s="6" t="str">
        <f>IF($W742=AO$4,MAX(AO$1:AO741)+1,"")</f>
        <v/>
      </c>
      <c r="AP742" s="6" t="str">
        <f>IF($W742=AP$4,MAX(AP$1:AP741)+1,"")</f>
        <v/>
      </c>
      <c r="AQ742" s="6" t="str">
        <f>IF($W742=AQ$4,MAX(AQ$1:AQ741)+1,"")</f>
        <v/>
      </c>
      <c r="AR742" s="6" t="str">
        <f>IF($W742=AR$4,MAX(AR$1:AR741)+1,"")</f>
        <v/>
      </c>
      <c r="AS742" s="6" t="str">
        <f>IF($W742=AS$4,MAX(AS$1:AS741)+1,"")</f>
        <v/>
      </c>
      <c r="AT742" s="6" t="str">
        <f>IF($W742=AT$4,MAX(AT$1:AT741)+1,"")</f>
        <v/>
      </c>
      <c r="AU742" s="6" t="str">
        <f>IF($W742=AU$4,MAX(AU$1:AU741)+1,"")</f>
        <v/>
      </c>
      <c r="AV742" s="6" t="str">
        <f>IF($W742=AV$4,MAX(AV$1:AV741)+1,"")</f>
        <v/>
      </c>
      <c r="AW742" s="6" t="str">
        <f>IF($W742=AW$4,MAX(AW$1:AW741)+1,"")</f>
        <v/>
      </c>
      <c r="AX742" s="6" t="str">
        <f>IF($W742=AX$4,MAX(AX$1:AX741)+1,"")</f>
        <v/>
      </c>
      <c r="AY742" s="6" t="str">
        <f>IF($W742=AY$4,MAX(AY$1:AY741)+1,"")</f>
        <v/>
      </c>
      <c r="AZ742" s="6" t="str">
        <f>IF($W742=AZ$4,MAX(AZ$1:AZ741)+1,"")</f>
        <v/>
      </c>
      <c r="BA742" s="6" t="str">
        <f>IF($W742=BA$4,MAX(BA$1:BA741)+1,"")</f>
        <v/>
      </c>
      <c r="BB742" s="6" t="str">
        <f>IF($W742=BB$4,MAX(BB$1:BB741)+1,"")</f>
        <v/>
      </c>
      <c r="BC742" s="6" t="str">
        <f>IF($W742=BC$4,MAX(BC$1:BC741)+1,"")</f>
        <v/>
      </c>
      <c r="BD742" s="6" t="str">
        <f>IF($W742=BD$4,MAX(BD$1:BD741)+1,"")</f>
        <v/>
      </c>
      <c r="BE742" s="6" t="str">
        <f>IF($W742=BE$4,MAX(BE$1:BE741)+1,"")</f>
        <v/>
      </c>
      <c r="BF742" s="6" t="str">
        <f>IF($W742=BF$4,MAX(BF$1:BF741)+1,"")</f>
        <v/>
      </c>
      <c r="BG742" s="6" t="str">
        <f>IF($W742=BG$4,MAX(BG$1:BG741)+1,"")</f>
        <v/>
      </c>
      <c r="BH742" s="6" t="str">
        <f>IF($W742=BH$4,MAX(BH$1:BH741)+1,"")</f>
        <v/>
      </c>
      <c r="BI742" s="6" t="str">
        <f>IF($W742=BI$4,MAX(BI$1:BI741)+1,"")</f>
        <v/>
      </c>
      <c r="BJ742" s="6" t="str">
        <f>IF($W742=BJ$4,MAX(BJ$1:BJ741)+1,"")</f>
        <v/>
      </c>
      <c r="BK742" s="6" t="str">
        <f>IF($W742=BK$4,MAX(BK$1:BK741)+1,"")</f>
        <v/>
      </c>
      <c r="BL742" s="6" t="str">
        <f>IF($W742=BL$4,MAX(BL$1:BL741)+1,"")</f>
        <v/>
      </c>
      <c r="BM742" s="6" t="str">
        <f>IF($W742=BM$4,MAX(BM$1:BM741)+1,"")</f>
        <v/>
      </c>
      <c r="BN742" s="6" t="str">
        <f>IF($W742=BN$4,MAX(BN$1:BN741)+1,"")</f>
        <v/>
      </c>
      <c r="BO742" s="6" t="str">
        <f>IF($W742=BO$4,MAX(BO$1:BO741)+1,"")</f>
        <v/>
      </c>
      <c r="BP742" s="6" t="str">
        <f>IF($W742=BP$4,MAX(BP$1:BP741)+1,"")</f>
        <v/>
      </c>
      <c r="BQ742" s="6" t="str">
        <f>IF($W742=BQ$4,MAX(BQ$1:BQ741)+1,"")</f>
        <v/>
      </c>
      <c r="BR742" s="6" t="str">
        <f>IF($W742=BR$4,MAX(BR$1:BR741)+1,"")</f>
        <v/>
      </c>
      <c r="BS742" s="6" t="str">
        <f>IF($W742=BS$4,MAX(BS$1:BS741)+1,"")</f>
        <v/>
      </c>
      <c r="BT742" s="6" t="str">
        <f>IF($W742=BT$4,MAX(BT$1:BT741)+1,"")</f>
        <v/>
      </c>
      <c r="BU742" s="6" t="str">
        <f>IF($W742=BU$4,MAX(BU$1:BU741)+1,"")</f>
        <v/>
      </c>
      <c r="BV742" s="6" t="str">
        <f>IF($W742=BV$4,MAX(BV$1:BV741)+1,"")</f>
        <v/>
      </c>
      <c r="BW742" s="6" t="str">
        <f>IF($W742=BW$4,MAX(BW$1:BW741)+1,"")</f>
        <v/>
      </c>
      <c r="BX742" s="6" t="str">
        <f>IF($W742=BX$4,MAX(BX$1:BX741)+1,"")</f>
        <v/>
      </c>
      <c r="BY742" s="6" t="str">
        <f>IF($W742=BY$4,MAX(BY$1:BY741)+1,"")</f>
        <v/>
      </c>
      <c r="BZ742" s="6" t="str">
        <f>IF($W742=BZ$4,MAX(BZ$1:BZ741)+1,"")</f>
        <v/>
      </c>
      <c r="CA742" s="6" t="str">
        <f>IF($W742=CA$4,MAX(CA$1:CA741)+1,"")</f>
        <v/>
      </c>
      <c r="CB742" s="6" t="str">
        <f>IF($W742=CB$4,MAX(CB$1:CB741)+1,"")</f>
        <v/>
      </c>
      <c r="CC742" s="6" t="str">
        <f>IF($W742=CC$4,MAX(CC$1:CC741)+1,"")</f>
        <v/>
      </c>
      <c r="CD742" s="6" t="str">
        <f>IF($W742=CD$4,MAX(CD$1:CD741)+1,"")</f>
        <v/>
      </c>
      <c r="CE742" s="6" t="str">
        <f>IF($W742=CE$4,MAX(CE$1:CE741)+1,"")</f>
        <v/>
      </c>
      <c r="CF742" s="6" t="str">
        <f>IF($W742=CF$4,MAX(CF$1:CF741)+1,"")</f>
        <v/>
      </c>
      <c r="CG742" s="6" t="str">
        <f>IF($W742=CG$4,MAX(CG$1:CG741)+1,"")</f>
        <v/>
      </c>
      <c r="CH742" s="6" t="str">
        <f>IF($W742=CH$4,MAX(CH$1:CH741)+1,"")</f>
        <v/>
      </c>
      <c r="CI742" s="6" t="str">
        <f>IF($W742=CI$4,MAX(CI$1:CI741)+1,"")</f>
        <v/>
      </c>
      <c r="CJ742" s="6" t="str">
        <f>IF($W742=CJ$4,MAX(CJ$1:CJ741)+1,"")</f>
        <v/>
      </c>
      <c r="CK742" s="6">
        <f>IF($W742=CK$4,MAX(CK$1:CK741)+1,"")</f>
        <v>7</v>
      </c>
      <c r="CL742" s="6" t="str">
        <f>IF($W742=CL$4,MAX(CL$1:CL741)+1,"")</f>
        <v/>
      </c>
      <c r="CM742" s="6" t="str">
        <f>IF($W742=CM$4,MAX(CM$1:CM741)+1,"")</f>
        <v/>
      </c>
      <c r="CN742" s="6" t="str">
        <f>IF($W742=CN$4,MAX(CN$1:CN741)+1,"")</f>
        <v/>
      </c>
      <c r="CO742" s="6" t="str">
        <f>IF($W742=CO$4,MAX(CO$1:CO741)+1,"")</f>
        <v/>
      </c>
      <c r="CP742" s="6" t="str">
        <f>IF($W742=CP$4,MAX(CP$1:CP741)+1,"")</f>
        <v/>
      </c>
      <c r="CQ742" s="6" t="str">
        <f>IF($W742=CQ$4,MAX(CQ$1:CQ741)+1,"")</f>
        <v/>
      </c>
      <c r="CR742" s="6" t="str">
        <f>IF($W742=CR$4,MAX(CR$1:CR741)+1,"")</f>
        <v/>
      </c>
      <c r="CS742" s="6" t="str">
        <f>IF($W742=CS$4,MAX(CS$1:CS741)+1,"")</f>
        <v/>
      </c>
      <c r="CT742" s="5">
        <f t="shared" si="170"/>
        <v>7</v>
      </c>
      <c r="CU742" s="6" t="str">
        <f t="shared" si="171"/>
        <v>1100201920473</v>
      </c>
      <c r="CV742" s="5" t="str">
        <f t="shared" si="172"/>
        <v>นาย</v>
      </c>
      <c r="CW742" s="5" t="str" cm="1">
        <f t="array" ref="CW742">RIGHT(F742,MIN(LEN(SUBSTITUTE(F742,รายชื่อนักเรียนแยกห้อง!$AD$5:$AD$8,""))))</f>
        <v>อดิศักดิ์</v>
      </c>
      <c r="CX742" s="6">
        <f t="shared" si="173"/>
        <v>0</v>
      </c>
      <c r="CY742" s="6" t="str">
        <f t="shared" si="174"/>
        <v/>
      </c>
      <c r="CZ742" s="5" t="str">
        <f t="shared" si="175"/>
        <v>มัธยมศึกษาปีที่ 6/3-0</v>
      </c>
      <c r="DA742" s="5" t="str">
        <f t="shared" si="176"/>
        <v>มัธยมศึกษาปีที่ 6/3-</v>
      </c>
      <c r="DB742" s="5" t="s">
        <v>2937</v>
      </c>
      <c r="DC742" s="6" t="str">
        <f>IF(DB742="วิทย์-คณิต (เตรียมวิศวะ)",MAX($DC$1:DC741)+1,"")</f>
        <v/>
      </c>
      <c r="DD742" s="6" t="str">
        <f>IF(DB742="วิทย์-คณิต (วิทยาศาสตร์สุขภาพ)",MAX($DD$1:DD741)+1,"")</f>
        <v/>
      </c>
      <c r="DE742" s="6" t="str">
        <f>IF(DB742="ศิลป์การจัดการธุรกิจการค้าสมัยใหม่",MAX($DE$1:DE741)+1,"")</f>
        <v/>
      </c>
      <c r="DF742" s="6" t="str">
        <f>IF(DB742="ศิลป์ภาษาจีนเพื่อธุรกิจ 4.0",MAX($DF$1:DF741)+1,"")</f>
        <v/>
      </c>
      <c r="DG742" s="6" t="str">
        <f>IF(DB742="ศิลป์ภาษาอังกฤษเพื่อการสื่อสารธุรกิจ",MAX($DG$1:DG741)+1,"")</f>
        <v/>
      </c>
      <c r="DH742" s="6">
        <f>IF(DB742="นวัตกรรมการจัดการเกษตร",MAX($DH$1:DH741)+1,"")</f>
        <v>34</v>
      </c>
      <c r="DI742" s="5">
        <f t="shared" si="177"/>
        <v>34</v>
      </c>
      <c r="DJ742" s="5" t="str">
        <f t="shared" si="178"/>
        <v>มัธยมศึกษาปีที่ 6/3-7</v>
      </c>
      <c r="DK742" s="5" t="str">
        <f t="shared" si="179"/>
        <v>นวัตกรรมการจัดการเกษตร-34</v>
      </c>
      <c r="DL742" s="5" t="str">
        <f t="shared" si="180"/>
        <v>มัธยมศึกษาปีที่ 6</v>
      </c>
    </row>
    <row r="743" spans="1:116">
      <c r="A743" s="5" t="str">
        <f t="shared" si="166"/>
        <v>มัธยมศึกษาปีที่ 6/3-8</v>
      </c>
      <c r="B743" s="5" t="str">
        <f t="shared" si="167"/>
        <v>ช68602-8</v>
      </c>
      <c r="C743" s="5" t="str">
        <f t="shared" si="168"/>
        <v>นวัตกรรมการจัดการเกษตร-35</v>
      </c>
      <c r="D743" s="8">
        <v>8</v>
      </c>
      <c r="E743" s="9" t="s">
        <v>67</v>
      </c>
      <c r="F743" s="3" t="s">
        <v>216</v>
      </c>
      <c r="G743" s="3" t="s">
        <v>24</v>
      </c>
      <c r="H743" s="11">
        <v>1</v>
      </c>
      <c r="I743" s="11">
        <v>7</v>
      </c>
      <c r="J743" s="11">
        <v>0</v>
      </c>
      <c r="K743" s="11">
        <v>9</v>
      </c>
      <c r="L743" s="11">
        <v>9</v>
      </c>
      <c r="M743" s="11">
        <v>0</v>
      </c>
      <c r="N743" s="11">
        <v>1</v>
      </c>
      <c r="O743" s="11">
        <v>7</v>
      </c>
      <c r="P743" s="11">
        <v>2</v>
      </c>
      <c r="Q743" s="11">
        <v>9</v>
      </c>
      <c r="R743" s="11">
        <v>0</v>
      </c>
      <c r="S743" s="11">
        <v>0</v>
      </c>
      <c r="T743" s="11">
        <v>1</v>
      </c>
      <c r="U743" s="11" t="s">
        <v>427</v>
      </c>
      <c r="W743" s="6" t="str">
        <f>IF(X743="","",IF(X743=รายชื่อชมรม!$B$53,รายชื่อชมรม!$A$53,IF(X743=รายชื่อชมรม!$B$54,รายชื่อชมรม!$A$54,IF(X743=รายชื่อชมรม!$B$55,รายชื่อชมรม!$A$55,IF(X743=รายชื่อชมรม!$B$56,รายชื่อชมรม!$A$56,IF(X743=รายชื่อชมรม!$B$57,รายชื่อชมรม!$A$57,IF(X743=รายชื่อชมรม!$B$58,รายชื่อชมรม!$A$58,IF(X743=รายชื่อชมรม!$B$59,รายชื่อชมรม!$A$59,IF(X743=รายชื่อชมรม!$B$60,รายชื่อชมรม!$A$60,IF(X743=รายชื่อชมรม!$B$61,รายชื่อชมรม!$A$61,IF(X743=รายชื่อชมรม!$B$62,รายชื่อชมรม!$A$62,"-")))))))))))</f>
        <v>ช68602</v>
      </c>
      <c r="X743" s="6" t="s">
        <v>1398</v>
      </c>
      <c r="Y743" s="6" t="str">
        <f>IF(W743=0,"",IF(W743="-","",IF(W743="","",VLOOKUP(W743,รายชื่อชมรม!$A$3:$F$83,3,FALSE))))</f>
        <v>นายณฤริท  วิชรัจจ์</v>
      </c>
      <c r="Z743" s="6" t="str">
        <f>IF(Y743=$Z$4,MAX(Z$1:$Z742)+1,"")</f>
        <v/>
      </c>
      <c r="AA743" s="6" t="str">
        <f>IF($Y743=AA$4,MAX(AA$1:AA742)+1,"")</f>
        <v/>
      </c>
      <c r="AB743" s="6" t="str">
        <f>IF($Y743=AB$4,MAX(AB$1:AB742)+1,"")</f>
        <v/>
      </c>
      <c r="AC743" s="6" t="str">
        <f>IF($Y743=AC$4,MAX(AC$1:AC742)+1,"")</f>
        <v/>
      </c>
      <c r="AD743" s="6" t="str">
        <f>IF($Y743=AD$4,MAX(AD$1:AD742)+1,"")</f>
        <v/>
      </c>
      <c r="AE743" s="6" t="str">
        <f>IF($Y743=AE$4,MAX(AE$1:AE742)+1,"")</f>
        <v/>
      </c>
      <c r="AF743" s="6" t="str">
        <f>IF($Y743=AF$4,MAX(AF$1:AF742)+1,"")</f>
        <v/>
      </c>
      <c r="AG743" s="6" t="str">
        <f>IF($Y743=AG$4,MAX(AG$1:AG742)+1,"")</f>
        <v/>
      </c>
      <c r="AH743" s="6" t="str">
        <f>IF($Y743=AH$4,MAX(AH$1:AH742)+1,"")</f>
        <v/>
      </c>
      <c r="AI743" s="5">
        <f t="shared" si="169"/>
        <v>0</v>
      </c>
      <c r="AK743" s="6" t="str">
        <f>IF($W743=AK$4,MAX(AK$1:AK742)+1,"")</f>
        <v/>
      </c>
      <c r="AL743" s="6" t="str">
        <f>IF($W743=AL$4,MAX(AL$1:AL742)+1,"")</f>
        <v/>
      </c>
      <c r="AM743" s="6" t="str">
        <f>IF($W743=AM$4,MAX(AM$1:AM742)+1,"")</f>
        <v/>
      </c>
      <c r="AN743" s="6" t="str">
        <f>IF($W743=AN$4,MAX(AN$1:AN742)+1,"")</f>
        <v/>
      </c>
      <c r="AO743" s="6" t="str">
        <f>IF($W743=AO$4,MAX(AO$1:AO742)+1,"")</f>
        <v/>
      </c>
      <c r="AP743" s="6" t="str">
        <f>IF($W743=AP$4,MAX(AP$1:AP742)+1,"")</f>
        <v/>
      </c>
      <c r="AQ743" s="6" t="str">
        <f>IF($W743=AQ$4,MAX(AQ$1:AQ742)+1,"")</f>
        <v/>
      </c>
      <c r="AR743" s="6" t="str">
        <f>IF($W743=AR$4,MAX(AR$1:AR742)+1,"")</f>
        <v/>
      </c>
      <c r="AS743" s="6" t="str">
        <f>IF($W743=AS$4,MAX(AS$1:AS742)+1,"")</f>
        <v/>
      </c>
      <c r="AT743" s="6" t="str">
        <f>IF($W743=AT$4,MAX(AT$1:AT742)+1,"")</f>
        <v/>
      </c>
      <c r="AU743" s="6" t="str">
        <f>IF($W743=AU$4,MAX(AU$1:AU742)+1,"")</f>
        <v/>
      </c>
      <c r="AV743" s="6" t="str">
        <f>IF($W743=AV$4,MAX(AV$1:AV742)+1,"")</f>
        <v/>
      </c>
      <c r="AW743" s="6" t="str">
        <f>IF($W743=AW$4,MAX(AW$1:AW742)+1,"")</f>
        <v/>
      </c>
      <c r="AX743" s="6" t="str">
        <f>IF($W743=AX$4,MAX(AX$1:AX742)+1,"")</f>
        <v/>
      </c>
      <c r="AY743" s="6" t="str">
        <f>IF($W743=AY$4,MAX(AY$1:AY742)+1,"")</f>
        <v/>
      </c>
      <c r="AZ743" s="6" t="str">
        <f>IF($W743=AZ$4,MAX(AZ$1:AZ742)+1,"")</f>
        <v/>
      </c>
      <c r="BA743" s="6" t="str">
        <f>IF($W743=BA$4,MAX(BA$1:BA742)+1,"")</f>
        <v/>
      </c>
      <c r="BB743" s="6" t="str">
        <f>IF($W743=BB$4,MAX(BB$1:BB742)+1,"")</f>
        <v/>
      </c>
      <c r="BC743" s="6" t="str">
        <f>IF($W743=BC$4,MAX(BC$1:BC742)+1,"")</f>
        <v/>
      </c>
      <c r="BD743" s="6" t="str">
        <f>IF($W743=BD$4,MAX(BD$1:BD742)+1,"")</f>
        <v/>
      </c>
      <c r="BE743" s="6" t="str">
        <f>IF($W743=BE$4,MAX(BE$1:BE742)+1,"")</f>
        <v/>
      </c>
      <c r="BF743" s="6" t="str">
        <f>IF($W743=BF$4,MAX(BF$1:BF742)+1,"")</f>
        <v/>
      </c>
      <c r="BG743" s="6" t="str">
        <f>IF($W743=BG$4,MAX(BG$1:BG742)+1,"")</f>
        <v/>
      </c>
      <c r="BH743" s="6" t="str">
        <f>IF($W743=BH$4,MAX(BH$1:BH742)+1,"")</f>
        <v/>
      </c>
      <c r="BI743" s="6" t="str">
        <f>IF($W743=BI$4,MAX(BI$1:BI742)+1,"")</f>
        <v/>
      </c>
      <c r="BJ743" s="6" t="str">
        <f>IF($W743=BJ$4,MAX(BJ$1:BJ742)+1,"")</f>
        <v/>
      </c>
      <c r="BK743" s="6" t="str">
        <f>IF($W743=BK$4,MAX(BK$1:BK742)+1,"")</f>
        <v/>
      </c>
      <c r="BL743" s="6" t="str">
        <f>IF($W743=BL$4,MAX(BL$1:BL742)+1,"")</f>
        <v/>
      </c>
      <c r="BM743" s="6" t="str">
        <f>IF($W743=BM$4,MAX(BM$1:BM742)+1,"")</f>
        <v/>
      </c>
      <c r="BN743" s="6" t="str">
        <f>IF($W743=BN$4,MAX(BN$1:BN742)+1,"")</f>
        <v/>
      </c>
      <c r="BO743" s="6" t="str">
        <f>IF($W743=BO$4,MAX(BO$1:BO742)+1,"")</f>
        <v/>
      </c>
      <c r="BP743" s="6" t="str">
        <f>IF($W743=BP$4,MAX(BP$1:BP742)+1,"")</f>
        <v/>
      </c>
      <c r="BQ743" s="6" t="str">
        <f>IF($W743=BQ$4,MAX(BQ$1:BQ742)+1,"")</f>
        <v/>
      </c>
      <c r="BR743" s="6" t="str">
        <f>IF($W743=BR$4,MAX(BR$1:BR742)+1,"")</f>
        <v/>
      </c>
      <c r="BS743" s="6" t="str">
        <f>IF($W743=BS$4,MAX(BS$1:BS742)+1,"")</f>
        <v/>
      </c>
      <c r="BT743" s="6" t="str">
        <f>IF($W743=BT$4,MAX(BT$1:BT742)+1,"")</f>
        <v/>
      </c>
      <c r="BU743" s="6" t="str">
        <f>IF($W743=BU$4,MAX(BU$1:BU742)+1,"")</f>
        <v/>
      </c>
      <c r="BV743" s="6" t="str">
        <f>IF($W743=BV$4,MAX(BV$1:BV742)+1,"")</f>
        <v/>
      </c>
      <c r="BW743" s="6" t="str">
        <f>IF($W743=BW$4,MAX(BW$1:BW742)+1,"")</f>
        <v/>
      </c>
      <c r="BX743" s="6" t="str">
        <f>IF($W743=BX$4,MAX(BX$1:BX742)+1,"")</f>
        <v/>
      </c>
      <c r="BY743" s="6" t="str">
        <f>IF($W743=BY$4,MAX(BY$1:BY742)+1,"")</f>
        <v/>
      </c>
      <c r="BZ743" s="6" t="str">
        <f>IF($W743=BZ$4,MAX(BZ$1:BZ742)+1,"")</f>
        <v/>
      </c>
      <c r="CA743" s="6" t="str">
        <f>IF($W743=CA$4,MAX(CA$1:CA742)+1,"")</f>
        <v/>
      </c>
      <c r="CB743" s="6" t="str">
        <f>IF($W743=CB$4,MAX(CB$1:CB742)+1,"")</f>
        <v/>
      </c>
      <c r="CC743" s="6" t="str">
        <f>IF($W743=CC$4,MAX(CC$1:CC742)+1,"")</f>
        <v/>
      </c>
      <c r="CD743" s="6" t="str">
        <f>IF($W743=CD$4,MAX(CD$1:CD742)+1,"")</f>
        <v/>
      </c>
      <c r="CE743" s="6" t="str">
        <f>IF($W743=CE$4,MAX(CE$1:CE742)+1,"")</f>
        <v/>
      </c>
      <c r="CF743" s="6" t="str">
        <f>IF($W743=CF$4,MAX(CF$1:CF742)+1,"")</f>
        <v/>
      </c>
      <c r="CG743" s="6" t="str">
        <f>IF($W743=CG$4,MAX(CG$1:CG742)+1,"")</f>
        <v/>
      </c>
      <c r="CH743" s="6" t="str">
        <f>IF($W743=CH$4,MAX(CH$1:CH742)+1,"")</f>
        <v/>
      </c>
      <c r="CI743" s="6" t="str">
        <f>IF($W743=CI$4,MAX(CI$1:CI742)+1,"")</f>
        <v/>
      </c>
      <c r="CJ743" s="6" t="str">
        <f>IF($W743=CJ$4,MAX(CJ$1:CJ742)+1,"")</f>
        <v/>
      </c>
      <c r="CK743" s="6">
        <f>IF($W743=CK$4,MAX(CK$1:CK742)+1,"")</f>
        <v>8</v>
      </c>
      <c r="CL743" s="6" t="str">
        <f>IF($W743=CL$4,MAX(CL$1:CL742)+1,"")</f>
        <v/>
      </c>
      <c r="CM743" s="6" t="str">
        <f>IF($W743=CM$4,MAX(CM$1:CM742)+1,"")</f>
        <v/>
      </c>
      <c r="CN743" s="6" t="str">
        <f>IF($W743=CN$4,MAX(CN$1:CN742)+1,"")</f>
        <v/>
      </c>
      <c r="CO743" s="6" t="str">
        <f>IF($W743=CO$4,MAX(CO$1:CO742)+1,"")</f>
        <v/>
      </c>
      <c r="CP743" s="6" t="str">
        <f>IF($W743=CP$4,MAX(CP$1:CP742)+1,"")</f>
        <v/>
      </c>
      <c r="CQ743" s="6" t="str">
        <f>IF($W743=CQ$4,MAX(CQ$1:CQ742)+1,"")</f>
        <v/>
      </c>
      <c r="CR743" s="6" t="str">
        <f>IF($W743=CR$4,MAX(CR$1:CR742)+1,"")</f>
        <v/>
      </c>
      <c r="CS743" s="6" t="str">
        <f>IF($W743=CS$4,MAX(CS$1:CS742)+1,"")</f>
        <v/>
      </c>
      <c r="CT743" s="5">
        <f t="shared" si="170"/>
        <v>8</v>
      </c>
      <c r="CU743" s="6" t="str">
        <f t="shared" si="171"/>
        <v>1709901729001</v>
      </c>
      <c r="CV743" s="5" t="str">
        <f t="shared" si="172"/>
        <v>นาย</v>
      </c>
      <c r="CW743" s="5" t="str" cm="1">
        <f t="array" ref="CW743">RIGHT(F743,MIN(LEN(SUBSTITUTE(F743,รายชื่อนักเรียนแยกห้อง!$AD$5:$AD$8,""))))</f>
        <v>ตะวัน</v>
      </c>
      <c r="CX743" s="6">
        <f t="shared" si="173"/>
        <v>0</v>
      </c>
      <c r="CY743" s="6" t="str">
        <f t="shared" si="174"/>
        <v/>
      </c>
      <c r="CZ743" s="5" t="str">
        <f t="shared" si="175"/>
        <v>มัธยมศึกษาปีที่ 6/3-0</v>
      </c>
      <c r="DA743" s="5" t="str">
        <f t="shared" si="176"/>
        <v>มัธยมศึกษาปีที่ 6/3-</v>
      </c>
      <c r="DB743" s="5" t="s">
        <v>2937</v>
      </c>
      <c r="DC743" s="6" t="str">
        <f>IF(DB743="วิทย์-คณิต (เตรียมวิศวะ)",MAX($DC$1:DC742)+1,"")</f>
        <v/>
      </c>
      <c r="DD743" s="6" t="str">
        <f>IF(DB743="วิทย์-คณิต (วิทยาศาสตร์สุขภาพ)",MAX($DD$1:DD742)+1,"")</f>
        <v/>
      </c>
      <c r="DE743" s="6" t="str">
        <f>IF(DB743="ศิลป์การจัดการธุรกิจการค้าสมัยใหม่",MAX($DE$1:DE742)+1,"")</f>
        <v/>
      </c>
      <c r="DF743" s="6" t="str">
        <f>IF(DB743="ศิลป์ภาษาจีนเพื่อธุรกิจ 4.0",MAX($DF$1:DF742)+1,"")</f>
        <v/>
      </c>
      <c r="DG743" s="6" t="str">
        <f>IF(DB743="ศิลป์ภาษาอังกฤษเพื่อการสื่อสารธุรกิจ",MAX($DG$1:DG742)+1,"")</f>
        <v/>
      </c>
      <c r="DH743" s="6">
        <f>IF(DB743="นวัตกรรมการจัดการเกษตร",MAX($DH$1:DH742)+1,"")</f>
        <v>35</v>
      </c>
      <c r="DI743" s="5">
        <f t="shared" si="177"/>
        <v>35</v>
      </c>
      <c r="DJ743" s="5" t="str">
        <f t="shared" si="178"/>
        <v>มัธยมศึกษาปีที่ 6/3-8</v>
      </c>
      <c r="DK743" s="5" t="str">
        <f t="shared" si="179"/>
        <v>นวัตกรรมการจัดการเกษตร-35</v>
      </c>
      <c r="DL743" s="5" t="str">
        <f t="shared" si="180"/>
        <v>มัธยมศึกษาปีที่ 6</v>
      </c>
    </row>
    <row r="744" spans="1:116">
      <c r="A744" s="5" t="str">
        <f t="shared" si="166"/>
        <v>มัธยมศึกษาปีที่ 6/3-9</v>
      </c>
      <c r="B744" s="5" t="str">
        <f t="shared" si="167"/>
        <v>ช68604-10</v>
      </c>
      <c r="C744" s="5" t="str">
        <f t="shared" si="168"/>
        <v>นวัตกรรมการจัดการเกษตร-36</v>
      </c>
      <c r="D744" s="8">
        <v>9</v>
      </c>
      <c r="E744" s="9" t="s">
        <v>52</v>
      </c>
      <c r="F744" s="3" t="s">
        <v>217</v>
      </c>
      <c r="G744" s="3" t="s">
        <v>6</v>
      </c>
      <c r="H744" s="11">
        <v>1</v>
      </c>
      <c r="I744" s="11">
        <v>7</v>
      </c>
      <c r="J744" s="11">
        <v>0</v>
      </c>
      <c r="K744" s="11">
        <v>9</v>
      </c>
      <c r="L744" s="11">
        <v>9</v>
      </c>
      <c r="M744" s="11">
        <v>0</v>
      </c>
      <c r="N744" s="11">
        <v>1</v>
      </c>
      <c r="O744" s="11">
        <v>7</v>
      </c>
      <c r="P744" s="11">
        <v>0</v>
      </c>
      <c r="Q744" s="11">
        <v>6</v>
      </c>
      <c r="R744" s="11">
        <v>9</v>
      </c>
      <c r="S744" s="11">
        <v>0</v>
      </c>
      <c r="T744" s="11">
        <v>6</v>
      </c>
      <c r="U744" s="11" t="s">
        <v>427</v>
      </c>
      <c r="W744" s="6" t="str">
        <f>IF(X744="","",IF(X744=รายชื่อชมรม!$B$53,รายชื่อชมรม!$A$53,IF(X744=รายชื่อชมรม!$B$54,รายชื่อชมรม!$A$54,IF(X744=รายชื่อชมรม!$B$55,รายชื่อชมรม!$A$55,IF(X744=รายชื่อชมรม!$B$56,รายชื่อชมรม!$A$56,IF(X744=รายชื่อชมรม!$B$57,รายชื่อชมรม!$A$57,IF(X744=รายชื่อชมรม!$B$58,รายชื่อชมรม!$A$58,IF(X744=รายชื่อชมรม!$B$59,รายชื่อชมรม!$A$59,IF(X744=รายชื่อชมรม!$B$60,รายชื่อชมรม!$A$60,IF(X744=รายชื่อชมรม!$B$61,รายชื่อชมรม!$A$61,IF(X744=รายชื่อชมรม!$B$62,รายชื่อชมรม!$A$62,"-")))))))))))</f>
        <v>ช68604</v>
      </c>
      <c r="X744" s="6" t="s">
        <v>2314</v>
      </c>
      <c r="Y744" s="6" t="str">
        <f>IF(W744=0,"",IF(W744="-","",IF(W744="","",VLOOKUP(W744,รายชื่อชมรม!$A$3:$F$83,3,FALSE))))</f>
        <v>นายชัยวัฒน์  กตัญญตาพงษ์</v>
      </c>
      <c r="Z744" s="6" t="str">
        <f>IF(Y744=$Z$4,MAX(Z$1:$Z743)+1,"")</f>
        <v/>
      </c>
      <c r="AA744" s="6" t="str">
        <f>IF($Y744=AA$4,MAX(AA$1:AA743)+1,"")</f>
        <v/>
      </c>
      <c r="AB744" s="6" t="str">
        <f>IF($Y744=AB$4,MAX(AB$1:AB743)+1,"")</f>
        <v/>
      </c>
      <c r="AC744" s="6" t="str">
        <f>IF($Y744=AC$4,MAX(AC$1:AC743)+1,"")</f>
        <v/>
      </c>
      <c r="AD744" s="6" t="str">
        <f>IF($Y744=AD$4,MAX(AD$1:AD743)+1,"")</f>
        <v/>
      </c>
      <c r="AE744" s="6" t="str">
        <f>IF($Y744=AE$4,MAX(AE$1:AE743)+1,"")</f>
        <v/>
      </c>
      <c r="AF744" s="6" t="str">
        <f>IF($Y744=AF$4,MAX(AF$1:AF743)+1,"")</f>
        <v/>
      </c>
      <c r="AG744" s="6" t="str">
        <f>IF($Y744=AG$4,MAX(AG$1:AG743)+1,"")</f>
        <v/>
      </c>
      <c r="AH744" s="6" t="str">
        <f>IF($Y744=AH$4,MAX(AH$1:AH743)+1,"")</f>
        <v/>
      </c>
      <c r="AI744" s="5">
        <f t="shared" si="169"/>
        <v>0</v>
      </c>
      <c r="AK744" s="6" t="str">
        <f>IF($W744=AK$4,MAX(AK$1:AK743)+1,"")</f>
        <v/>
      </c>
      <c r="AL744" s="6" t="str">
        <f>IF($W744=AL$4,MAX(AL$1:AL743)+1,"")</f>
        <v/>
      </c>
      <c r="AM744" s="6" t="str">
        <f>IF($W744=AM$4,MAX(AM$1:AM743)+1,"")</f>
        <v/>
      </c>
      <c r="AN744" s="6" t="str">
        <f>IF($W744=AN$4,MAX(AN$1:AN743)+1,"")</f>
        <v/>
      </c>
      <c r="AO744" s="6" t="str">
        <f>IF($W744=AO$4,MAX(AO$1:AO743)+1,"")</f>
        <v/>
      </c>
      <c r="AP744" s="6" t="str">
        <f>IF($W744=AP$4,MAX(AP$1:AP743)+1,"")</f>
        <v/>
      </c>
      <c r="AQ744" s="6" t="str">
        <f>IF($W744=AQ$4,MAX(AQ$1:AQ743)+1,"")</f>
        <v/>
      </c>
      <c r="AR744" s="6" t="str">
        <f>IF($W744=AR$4,MAX(AR$1:AR743)+1,"")</f>
        <v/>
      </c>
      <c r="AS744" s="6" t="str">
        <f>IF($W744=AS$4,MAX(AS$1:AS743)+1,"")</f>
        <v/>
      </c>
      <c r="AT744" s="6" t="str">
        <f>IF($W744=AT$4,MAX(AT$1:AT743)+1,"")</f>
        <v/>
      </c>
      <c r="AU744" s="6" t="str">
        <f>IF($W744=AU$4,MAX(AU$1:AU743)+1,"")</f>
        <v/>
      </c>
      <c r="AV744" s="6" t="str">
        <f>IF($W744=AV$4,MAX(AV$1:AV743)+1,"")</f>
        <v/>
      </c>
      <c r="AW744" s="6" t="str">
        <f>IF($W744=AW$4,MAX(AW$1:AW743)+1,"")</f>
        <v/>
      </c>
      <c r="AX744" s="6" t="str">
        <f>IF($W744=AX$4,MAX(AX$1:AX743)+1,"")</f>
        <v/>
      </c>
      <c r="AY744" s="6" t="str">
        <f>IF($W744=AY$4,MAX(AY$1:AY743)+1,"")</f>
        <v/>
      </c>
      <c r="AZ744" s="6" t="str">
        <f>IF($W744=AZ$4,MAX(AZ$1:AZ743)+1,"")</f>
        <v/>
      </c>
      <c r="BA744" s="6" t="str">
        <f>IF($W744=BA$4,MAX(BA$1:BA743)+1,"")</f>
        <v/>
      </c>
      <c r="BB744" s="6" t="str">
        <f>IF($W744=BB$4,MAX(BB$1:BB743)+1,"")</f>
        <v/>
      </c>
      <c r="BC744" s="6" t="str">
        <f>IF($W744=BC$4,MAX(BC$1:BC743)+1,"")</f>
        <v/>
      </c>
      <c r="BD744" s="6" t="str">
        <f>IF($W744=BD$4,MAX(BD$1:BD743)+1,"")</f>
        <v/>
      </c>
      <c r="BE744" s="6" t="str">
        <f>IF($W744=BE$4,MAX(BE$1:BE743)+1,"")</f>
        <v/>
      </c>
      <c r="BF744" s="6" t="str">
        <f>IF($W744=BF$4,MAX(BF$1:BF743)+1,"")</f>
        <v/>
      </c>
      <c r="BG744" s="6" t="str">
        <f>IF($W744=BG$4,MAX(BG$1:BG743)+1,"")</f>
        <v/>
      </c>
      <c r="BH744" s="6" t="str">
        <f>IF($W744=BH$4,MAX(BH$1:BH743)+1,"")</f>
        <v/>
      </c>
      <c r="BI744" s="6" t="str">
        <f>IF($W744=BI$4,MAX(BI$1:BI743)+1,"")</f>
        <v/>
      </c>
      <c r="BJ744" s="6" t="str">
        <f>IF($W744=BJ$4,MAX(BJ$1:BJ743)+1,"")</f>
        <v/>
      </c>
      <c r="BK744" s="6" t="str">
        <f>IF($W744=BK$4,MAX(BK$1:BK743)+1,"")</f>
        <v/>
      </c>
      <c r="BL744" s="6" t="str">
        <f>IF($W744=BL$4,MAX(BL$1:BL743)+1,"")</f>
        <v/>
      </c>
      <c r="BM744" s="6" t="str">
        <f>IF($W744=BM$4,MAX(BM$1:BM743)+1,"")</f>
        <v/>
      </c>
      <c r="BN744" s="6" t="str">
        <f>IF($W744=BN$4,MAX(BN$1:BN743)+1,"")</f>
        <v/>
      </c>
      <c r="BO744" s="6" t="str">
        <f>IF($W744=BO$4,MAX(BO$1:BO743)+1,"")</f>
        <v/>
      </c>
      <c r="BP744" s="6" t="str">
        <f>IF($W744=BP$4,MAX(BP$1:BP743)+1,"")</f>
        <v/>
      </c>
      <c r="BQ744" s="6" t="str">
        <f>IF($W744=BQ$4,MAX(BQ$1:BQ743)+1,"")</f>
        <v/>
      </c>
      <c r="BR744" s="6" t="str">
        <f>IF($W744=BR$4,MAX(BR$1:BR743)+1,"")</f>
        <v/>
      </c>
      <c r="BS744" s="6" t="str">
        <f>IF($W744=BS$4,MAX(BS$1:BS743)+1,"")</f>
        <v/>
      </c>
      <c r="BT744" s="6" t="str">
        <f>IF($W744=BT$4,MAX(BT$1:BT743)+1,"")</f>
        <v/>
      </c>
      <c r="BU744" s="6" t="str">
        <f>IF($W744=BU$4,MAX(BU$1:BU743)+1,"")</f>
        <v/>
      </c>
      <c r="BV744" s="6" t="str">
        <f>IF($W744=BV$4,MAX(BV$1:BV743)+1,"")</f>
        <v/>
      </c>
      <c r="BW744" s="6" t="str">
        <f>IF($W744=BW$4,MAX(BW$1:BW743)+1,"")</f>
        <v/>
      </c>
      <c r="BX744" s="6" t="str">
        <f>IF($W744=BX$4,MAX(BX$1:BX743)+1,"")</f>
        <v/>
      </c>
      <c r="BY744" s="6" t="str">
        <f>IF($W744=BY$4,MAX(BY$1:BY743)+1,"")</f>
        <v/>
      </c>
      <c r="BZ744" s="6" t="str">
        <f>IF($W744=BZ$4,MAX(BZ$1:BZ743)+1,"")</f>
        <v/>
      </c>
      <c r="CA744" s="6" t="str">
        <f>IF($W744=CA$4,MAX(CA$1:CA743)+1,"")</f>
        <v/>
      </c>
      <c r="CB744" s="6" t="str">
        <f>IF($W744=CB$4,MAX(CB$1:CB743)+1,"")</f>
        <v/>
      </c>
      <c r="CC744" s="6" t="str">
        <f>IF($W744=CC$4,MAX(CC$1:CC743)+1,"")</f>
        <v/>
      </c>
      <c r="CD744" s="6" t="str">
        <f>IF($W744=CD$4,MAX(CD$1:CD743)+1,"")</f>
        <v/>
      </c>
      <c r="CE744" s="6" t="str">
        <f>IF($W744=CE$4,MAX(CE$1:CE743)+1,"")</f>
        <v/>
      </c>
      <c r="CF744" s="6" t="str">
        <f>IF($W744=CF$4,MAX(CF$1:CF743)+1,"")</f>
        <v/>
      </c>
      <c r="CG744" s="6" t="str">
        <f>IF($W744=CG$4,MAX(CG$1:CG743)+1,"")</f>
        <v/>
      </c>
      <c r="CH744" s="6" t="str">
        <f>IF($W744=CH$4,MAX(CH$1:CH743)+1,"")</f>
        <v/>
      </c>
      <c r="CI744" s="6" t="str">
        <f>IF($W744=CI$4,MAX(CI$1:CI743)+1,"")</f>
        <v/>
      </c>
      <c r="CJ744" s="6" t="str">
        <f>IF($W744=CJ$4,MAX(CJ$1:CJ743)+1,"")</f>
        <v/>
      </c>
      <c r="CK744" s="6" t="str">
        <f>IF($W744=CK$4,MAX(CK$1:CK743)+1,"")</f>
        <v/>
      </c>
      <c r="CL744" s="6" t="str">
        <f>IF($W744=CL$4,MAX(CL$1:CL743)+1,"")</f>
        <v/>
      </c>
      <c r="CM744" s="6">
        <f>IF($W744=CM$4,MAX(CM$1:CM743)+1,"")</f>
        <v>10</v>
      </c>
      <c r="CN744" s="6" t="str">
        <f>IF($W744=CN$4,MAX(CN$1:CN743)+1,"")</f>
        <v/>
      </c>
      <c r="CO744" s="6" t="str">
        <f>IF($W744=CO$4,MAX(CO$1:CO743)+1,"")</f>
        <v/>
      </c>
      <c r="CP744" s="6" t="str">
        <f>IF($W744=CP$4,MAX(CP$1:CP743)+1,"")</f>
        <v/>
      </c>
      <c r="CQ744" s="6" t="str">
        <f>IF($W744=CQ$4,MAX(CQ$1:CQ743)+1,"")</f>
        <v/>
      </c>
      <c r="CR744" s="6" t="str">
        <f>IF($W744=CR$4,MAX(CR$1:CR743)+1,"")</f>
        <v/>
      </c>
      <c r="CS744" s="6" t="str">
        <f>IF($W744=CS$4,MAX(CS$1:CS743)+1,"")</f>
        <v/>
      </c>
      <c r="CT744" s="5">
        <f t="shared" si="170"/>
        <v>10</v>
      </c>
      <c r="CU744" s="6" t="str">
        <f t="shared" si="171"/>
        <v>1709901706906</v>
      </c>
      <c r="CV744" s="5" t="str">
        <f t="shared" si="172"/>
        <v>นาย</v>
      </c>
      <c r="CW744" s="5" t="str" cm="1">
        <f t="array" ref="CW744">RIGHT(F744,MIN(LEN(SUBSTITUTE(F744,รายชื่อนักเรียนแยกห้อง!$AD$5:$AD$8,""))))</f>
        <v>ประกาศิต</v>
      </c>
      <c r="CX744" s="6">
        <f t="shared" si="173"/>
        <v>0</v>
      </c>
      <c r="CY744" s="6" t="str">
        <f t="shared" si="174"/>
        <v/>
      </c>
      <c r="CZ744" s="5" t="str">
        <f t="shared" si="175"/>
        <v>มัธยมศึกษาปีที่ 6/3-0</v>
      </c>
      <c r="DA744" s="5" t="str">
        <f t="shared" si="176"/>
        <v>มัธยมศึกษาปีที่ 6/3-</v>
      </c>
      <c r="DB744" s="5" t="s">
        <v>2937</v>
      </c>
      <c r="DC744" s="6" t="str">
        <f>IF(DB744="วิทย์-คณิต (เตรียมวิศวะ)",MAX($DC$1:DC743)+1,"")</f>
        <v/>
      </c>
      <c r="DD744" s="6" t="str">
        <f>IF(DB744="วิทย์-คณิต (วิทยาศาสตร์สุขภาพ)",MAX($DD$1:DD743)+1,"")</f>
        <v/>
      </c>
      <c r="DE744" s="6" t="str">
        <f>IF(DB744="ศิลป์การจัดการธุรกิจการค้าสมัยใหม่",MAX($DE$1:DE743)+1,"")</f>
        <v/>
      </c>
      <c r="DF744" s="6" t="str">
        <f>IF(DB744="ศิลป์ภาษาจีนเพื่อธุรกิจ 4.0",MAX($DF$1:DF743)+1,"")</f>
        <v/>
      </c>
      <c r="DG744" s="6" t="str">
        <f>IF(DB744="ศิลป์ภาษาอังกฤษเพื่อการสื่อสารธุรกิจ",MAX($DG$1:DG743)+1,"")</f>
        <v/>
      </c>
      <c r="DH744" s="6">
        <f>IF(DB744="นวัตกรรมการจัดการเกษตร",MAX($DH$1:DH743)+1,"")</f>
        <v>36</v>
      </c>
      <c r="DI744" s="5">
        <f t="shared" si="177"/>
        <v>36</v>
      </c>
      <c r="DJ744" s="5" t="str">
        <f t="shared" si="178"/>
        <v>มัธยมศึกษาปีที่ 6/3-9</v>
      </c>
      <c r="DK744" s="5" t="str">
        <f t="shared" si="179"/>
        <v>นวัตกรรมการจัดการเกษตร-36</v>
      </c>
      <c r="DL744" s="5" t="str">
        <f t="shared" si="180"/>
        <v>มัธยมศึกษาปีที่ 6</v>
      </c>
    </row>
    <row r="745" spans="1:116">
      <c r="A745" s="5" t="str">
        <f t="shared" si="166"/>
        <v>มัธยมศึกษาปีที่ 6/3-10</v>
      </c>
      <c r="B745" s="5" t="str">
        <f t="shared" si="167"/>
        <v>ช68602-9</v>
      </c>
      <c r="C745" s="5" t="str">
        <f t="shared" si="168"/>
        <v>นวัตกรรมการจัดการเกษตร-37</v>
      </c>
      <c r="D745" s="8">
        <v>10</v>
      </c>
      <c r="E745" s="9" t="s">
        <v>69</v>
      </c>
      <c r="F745" s="3" t="s">
        <v>218</v>
      </c>
      <c r="G745" s="3" t="s">
        <v>26</v>
      </c>
      <c r="H745" s="11">
        <v>1</v>
      </c>
      <c r="I745" s="11">
        <v>1</v>
      </c>
      <c r="J745" s="11">
        <v>0</v>
      </c>
      <c r="K745" s="11">
        <v>4</v>
      </c>
      <c r="L745" s="11">
        <v>2</v>
      </c>
      <c r="M745" s="11">
        <v>0</v>
      </c>
      <c r="N745" s="11">
        <v>0</v>
      </c>
      <c r="O745" s="11">
        <v>5</v>
      </c>
      <c r="P745" s="11">
        <v>9</v>
      </c>
      <c r="Q745" s="11">
        <v>4</v>
      </c>
      <c r="R745" s="11">
        <v>6</v>
      </c>
      <c r="S745" s="11">
        <v>5</v>
      </c>
      <c r="T745" s="11">
        <v>7</v>
      </c>
      <c r="U745" s="11" t="s">
        <v>427</v>
      </c>
      <c r="W745" s="6" t="str">
        <f>IF(X745="","",IF(X745=รายชื่อชมรม!$B$53,รายชื่อชมรม!$A$53,IF(X745=รายชื่อชมรม!$B$54,รายชื่อชมรม!$A$54,IF(X745=รายชื่อชมรม!$B$55,รายชื่อชมรม!$A$55,IF(X745=รายชื่อชมรม!$B$56,รายชื่อชมรม!$A$56,IF(X745=รายชื่อชมรม!$B$57,รายชื่อชมรม!$A$57,IF(X745=รายชื่อชมรม!$B$58,รายชื่อชมรม!$A$58,IF(X745=รายชื่อชมรม!$B$59,รายชื่อชมรม!$A$59,IF(X745=รายชื่อชมรม!$B$60,รายชื่อชมรม!$A$60,IF(X745=รายชื่อชมรม!$B$61,รายชื่อชมรม!$A$61,IF(X745=รายชื่อชมรม!$B$62,รายชื่อชมรม!$A$62,"-")))))))))))</f>
        <v>ช68602</v>
      </c>
      <c r="X745" s="6" t="s">
        <v>1398</v>
      </c>
      <c r="Y745" s="6" t="str">
        <f>IF(W745=0,"",IF(W745="-","",IF(W745="","",VLOOKUP(W745,รายชื่อชมรม!$A$3:$F$83,3,FALSE))))</f>
        <v>นายณฤริท  วิชรัจจ์</v>
      </c>
      <c r="Z745" s="6" t="str">
        <f>IF(Y745=$Z$4,MAX(Z$1:$Z744)+1,"")</f>
        <v/>
      </c>
      <c r="AA745" s="6" t="str">
        <f>IF($Y745=AA$4,MAX(AA$1:AA744)+1,"")</f>
        <v/>
      </c>
      <c r="AB745" s="6" t="str">
        <f>IF($Y745=AB$4,MAX(AB$1:AB744)+1,"")</f>
        <v/>
      </c>
      <c r="AC745" s="6" t="str">
        <f>IF($Y745=AC$4,MAX(AC$1:AC744)+1,"")</f>
        <v/>
      </c>
      <c r="AD745" s="6" t="str">
        <f>IF($Y745=AD$4,MAX(AD$1:AD744)+1,"")</f>
        <v/>
      </c>
      <c r="AE745" s="6" t="str">
        <f>IF($Y745=AE$4,MAX(AE$1:AE744)+1,"")</f>
        <v/>
      </c>
      <c r="AF745" s="6" t="str">
        <f>IF($Y745=AF$4,MAX(AF$1:AF744)+1,"")</f>
        <v/>
      </c>
      <c r="AG745" s="6" t="str">
        <f>IF($Y745=AG$4,MAX(AG$1:AG744)+1,"")</f>
        <v/>
      </c>
      <c r="AH745" s="6" t="str">
        <f>IF($Y745=AH$4,MAX(AH$1:AH744)+1,"")</f>
        <v/>
      </c>
      <c r="AI745" s="5">
        <f t="shared" si="169"/>
        <v>0</v>
      </c>
      <c r="AK745" s="6" t="str">
        <f>IF($W745=AK$4,MAX(AK$1:AK744)+1,"")</f>
        <v/>
      </c>
      <c r="AL745" s="6" t="str">
        <f>IF($W745=AL$4,MAX(AL$1:AL744)+1,"")</f>
        <v/>
      </c>
      <c r="AM745" s="6" t="str">
        <f>IF($W745=AM$4,MAX(AM$1:AM744)+1,"")</f>
        <v/>
      </c>
      <c r="AN745" s="6" t="str">
        <f>IF($W745=AN$4,MAX(AN$1:AN744)+1,"")</f>
        <v/>
      </c>
      <c r="AO745" s="6" t="str">
        <f>IF($W745=AO$4,MAX(AO$1:AO744)+1,"")</f>
        <v/>
      </c>
      <c r="AP745" s="6" t="str">
        <f>IF($W745=AP$4,MAX(AP$1:AP744)+1,"")</f>
        <v/>
      </c>
      <c r="AQ745" s="6" t="str">
        <f>IF($W745=AQ$4,MAX(AQ$1:AQ744)+1,"")</f>
        <v/>
      </c>
      <c r="AR745" s="6" t="str">
        <f>IF($W745=AR$4,MAX(AR$1:AR744)+1,"")</f>
        <v/>
      </c>
      <c r="AS745" s="6" t="str">
        <f>IF($W745=AS$4,MAX(AS$1:AS744)+1,"")</f>
        <v/>
      </c>
      <c r="AT745" s="6" t="str">
        <f>IF($W745=AT$4,MAX(AT$1:AT744)+1,"")</f>
        <v/>
      </c>
      <c r="AU745" s="6" t="str">
        <f>IF($W745=AU$4,MAX(AU$1:AU744)+1,"")</f>
        <v/>
      </c>
      <c r="AV745" s="6" t="str">
        <f>IF($W745=AV$4,MAX(AV$1:AV744)+1,"")</f>
        <v/>
      </c>
      <c r="AW745" s="6" t="str">
        <f>IF($W745=AW$4,MAX(AW$1:AW744)+1,"")</f>
        <v/>
      </c>
      <c r="AX745" s="6" t="str">
        <f>IF($W745=AX$4,MAX(AX$1:AX744)+1,"")</f>
        <v/>
      </c>
      <c r="AY745" s="6" t="str">
        <f>IF($W745=AY$4,MAX(AY$1:AY744)+1,"")</f>
        <v/>
      </c>
      <c r="AZ745" s="6" t="str">
        <f>IF($W745=AZ$4,MAX(AZ$1:AZ744)+1,"")</f>
        <v/>
      </c>
      <c r="BA745" s="6" t="str">
        <f>IF($W745=BA$4,MAX(BA$1:BA744)+1,"")</f>
        <v/>
      </c>
      <c r="BB745" s="6" t="str">
        <f>IF($W745=BB$4,MAX(BB$1:BB744)+1,"")</f>
        <v/>
      </c>
      <c r="BC745" s="6" t="str">
        <f>IF($W745=BC$4,MAX(BC$1:BC744)+1,"")</f>
        <v/>
      </c>
      <c r="BD745" s="6" t="str">
        <f>IF($W745=BD$4,MAX(BD$1:BD744)+1,"")</f>
        <v/>
      </c>
      <c r="BE745" s="6" t="str">
        <f>IF($W745=BE$4,MAX(BE$1:BE744)+1,"")</f>
        <v/>
      </c>
      <c r="BF745" s="6" t="str">
        <f>IF($W745=BF$4,MAX(BF$1:BF744)+1,"")</f>
        <v/>
      </c>
      <c r="BG745" s="6" t="str">
        <f>IF($W745=BG$4,MAX(BG$1:BG744)+1,"")</f>
        <v/>
      </c>
      <c r="BH745" s="6" t="str">
        <f>IF($W745=BH$4,MAX(BH$1:BH744)+1,"")</f>
        <v/>
      </c>
      <c r="BI745" s="6" t="str">
        <f>IF($W745=BI$4,MAX(BI$1:BI744)+1,"")</f>
        <v/>
      </c>
      <c r="BJ745" s="6" t="str">
        <f>IF($W745=BJ$4,MAX(BJ$1:BJ744)+1,"")</f>
        <v/>
      </c>
      <c r="BK745" s="6" t="str">
        <f>IF($W745=BK$4,MAX(BK$1:BK744)+1,"")</f>
        <v/>
      </c>
      <c r="BL745" s="6" t="str">
        <f>IF($W745=BL$4,MAX(BL$1:BL744)+1,"")</f>
        <v/>
      </c>
      <c r="BM745" s="6" t="str">
        <f>IF($W745=BM$4,MAX(BM$1:BM744)+1,"")</f>
        <v/>
      </c>
      <c r="BN745" s="6" t="str">
        <f>IF($W745=BN$4,MAX(BN$1:BN744)+1,"")</f>
        <v/>
      </c>
      <c r="BO745" s="6" t="str">
        <f>IF($W745=BO$4,MAX(BO$1:BO744)+1,"")</f>
        <v/>
      </c>
      <c r="BP745" s="6" t="str">
        <f>IF($W745=BP$4,MAX(BP$1:BP744)+1,"")</f>
        <v/>
      </c>
      <c r="BQ745" s="6" t="str">
        <f>IF($W745=BQ$4,MAX(BQ$1:BQ744)+1,"")</f>
        <v/>
      </c>
      <c r="BR745" s="6" t="str">
        <f>IF($W745=BR$4,MAX(BR$1:BR744)+1,"")</f>
        <v/>
      </c>
      <c r="BS745" s="6" t="str">
        <f>IF($W745=BS$4,MAX(BS$1:BS744)+1,"")</f>
        <v/>
      </c>
      <c r="BT745" s="6" t="str">
        <f>IF($W745=BT$4,MAX(BT$1:BT744)+1,"")</f>
        <v/>
      </c>
      <c r="BU745" s="6" t="str">
        <f>IF($W745=BU$4,MAX(BU$1:BU744)+1,"")</f>
        <v/>
      </c>
      <c r="BV745" s="6" t="str">
        <f>IF($W745=BV$4,MAX(BV$1:BV744)+1,"")</f>
        <v/>
      </c>
      <c r="BW745" s="6" t="str">
        <f>IF($W745=BW$4,MAX(BW$1:BW744)+1,"")</f>
        <v/>
      </c>
      <c r="BX745" s="6" t="str">
        <f>IF($W745=BX$4,MAX(BX$1:BX744)+1,"")</f>
        <v/>
      </c>
      <c r="BY745" s="6" t="str">
        <f>IF($W745=BY$4,MAX(BY$1:BY744)+1,"")</f>
        <v/>
      </c>
      <c r="BZ745" s="6" t="str">
        <f>IF($W745=BZ$4,MAX(BZ$1:BZ744)+1,"")</f>
        <v/>
      </c>
      <c r="CA745" s="6" t="str">
        <f>IF($W745=CA$4,MAX(CA$1:CA744)+1,"")</f>
        <v/>
      </c>
      <c r="CB745" s="6" t="str">
        <f>IF($W745=CB$4,MAX(CB$1:CB744)+1,"")</f>
        <v/>
      </c>
      <c r="CC745" s="6" t="str">
        <f>IF($W745=CC$4,MAX(CC$1:CC744)+1,"")</f>
        <v/>
      </c>
      <c r="CD745" s="6" t="str">
        <f>IF($W745=CD$4,MAX(CD$1:CD744)+1,"")</f>
        <v/>
      </c>
      <c r="CE745" s="6" t="str">
        <f>IF($W745=CE$4,MAX(CE$1:CE744)+1,"")</f>
        <v/>
      </c>
      <c r="CF745" s="6" t="str">
        <f>IF($W745=CF$4,MAX(CF$1:CF744)+1,"")</f>
        <v/>
      </c>
      <c r="CG745" s="6" t="str">
        <f>IF($W745=CG$4,MAX(CG$1:CG744)+1,"")</f>
        <v/>
      </c>
      <c r="CH745" s="6" t="str">
        <f>IF($W745=CH$4,MAX(CH$1:CH744)+1,"")</f>
        <v/>
      </c>
      <c r="CI745" s="6" t="str">
        <f>IF($W745=CI$4,MAX(CI$1:CI744)+1,"")</f>
        <v/>
      </c>
      <c r="CJ745" s="6" t="str">
        <f>IF($W745=CJ$4,MAX(CJ$1:CJ744)+1,"")</f>
        <v/>
      </c>
      <c r="CK745" s="6">
        <f>IF($W745=CK$4,MAX(CK$1:CK744)+1,"")</f>
        <v>9</v>
      </c>
      <c r="CL745" s="6" t="str">
        <f>IF($W745=CL$4,MAX(CL$1:CL744)+1,"")</f>
        <v/>
      </c>
      <c r="CM745" s="6" t="str">
        <f>IF($W745=CM$4,MAX(CM$1:CM744)+1,"")</f>
        <v/>
      </c>
      <c r="CN745" s="6" t="str">
        <f>IF($W745=CN$4,MAX(CN$1:CN744)+1,"")</f>
        <v/>
      </c>
      <c r="CO745" s="6" t="str">
        <f>IF($W745=CO$4,MAX(CO$1:CO744)+1,"")</f>
        <v/>
      </c>
      <c r="CP745" s="6" t="str">
        <f>IF($W745=CP$4,MAX(CP$1:CP744)+1,"")</f>
        <v/>
      </c>
      <c r="CQ745" s="6" t="str">
        <f>IF($W745=CQ$4,MAX(CQ$1:CQ744)+1,"")</f>
        <v/>
      </c>
      <c r="CR745" s="6" t="str">
        <f>IF($W745=CR$4,MAX(CR$1:CR744)+1,"")</f>
        <v/>
      </c>
      <c r="CS745" s="6" t="str">
        <f>IF($W745=CS$4,MAX(CS$1:CS744)+1,"")</f>
        <v/>
      </c>
      <c r="CT745" s="5">
        <f t="shared" si="170"/>
        <v>9</v>
      </c>
      <c r="CU745" s="6" t="str">
        <f t="shared" si="171"/>
        <v>1104200594657</v>
      </c>
      <c r="CV745" s="5" t="str">
        <f t="shared" si="172"/>
        <v>นาย</v>
      </c>
      <c r="CW745" s="5" t="str" cm="1">
        <f t="array" ref="CW745">RIGHT(F745,MIN(LEN(SUBSTITUTE(F745,รายชื่อนักเรียนแยกห้อง!$AD$5:$AD$8,""))))</f>
        <v>พชร</v>
      </c>
      <c r="CX745" s="6">
        <f t="shared" si="173"/>
        <v>0</v>
      </c>
      <c r="CY745" s="6" t="str">
        <f t="shared" si="174"/>
        <v/>
      </c>
      <c r="CZ745" s="5" t="str">
        <f t="shared" si="175"/>
        <v>มัธยมศึกษาปีที่ 6/3-0</v>
      </c>
      <c r="DA745" s="5" t="str">
        <f t="shared" si="176"/>
        <v>มัธยมศึกษาปีที่ 6/3-</v>
      </c>
      <c r="DB745" s="5" t="s">
        <v>2937</v>
      </c>
      <c r="DC745" s="6" t="str">
        <f>IF(DB745="วิทย์-คณิต (เตรียมวิศวะ)",MAX($DC$1:DC744)+1,"")</f>
        <v/>
      </c>
      <c r="DD745" s="6" t="str">
        <f>IF(DB745="วิทย์-คณิต (วิทยาศาสตร์สุขภาพ)",MAX($DD$1:DD744)+1,"")</f>
        <v/>
      </c>
      <c r="DE745" s="6" t="str">
        <f>IF(DB745="ศิลป์การจัดการธุรกิจการค้าสมัยใหม่",MAX($DE$1:DE744)+1,"")</f>
        <v/>
      </c>
      <c r="DF745" s="6" t="str">
        <f>IF(DB745="ศิลป์ภาษาจีนเพื่อธุรกิจ 4.0",MAX($DF$1:DF744)+1,"")</f>
        <v/>
      </c>
      <c r="DG745" s="6" t="str">
        <f>IF(DB745="ศิลป์ภาษาอังกฤษเพื่อการสื่อสารธุรกิจ",MAX($DG$1:DG744)+1,"")</f>
        <v/>
      </c>
      <c r="DH745" s="6">
        <f>IF(DB745="นวัตกรรมการจัดการเกษตร",MAX($DH$1:DH744)+1,"")</f>
        <v>37</v>
      </c>
      <c r="DI745" s="5">
        <f t="shared" si="177"/>
        <v>37</v>
      </c>
      <c r="DJ745" s="5" t="str">
        <f t="shared" si="178"/>
        <v>มัธยมศึกษาปีที่ 6/3-10</v>
      </c>
      <c r="DK745" s="5" t="str">
        <f t="shared" si="179"/>
        <v>นวัตกรรมการจัดการเกษตร-37</v>
      </c>
      <c r="DL745" s="5" t="str">
        <f t="shared" si="180"/>
        <v>มัธยมศึกษาปีที่ 6</v>
      </c>
    </row>
    <row r="746" spans="1:116">
      <c r="A746" s="5" t="str">
        <f t="shared" si="166"/>
        <v>มัธยมศึกษาปีที่ 6/3-11</v>
      </c>
      <c r="B746" s="5" t="str">
        <f t="shared" si="167"/>
        <v>ช68607-13</v>
      </c>
      <c r="C746" s="5" t="str">
        <f t="shared" si="168"/>
        <v>นวัตกรรมการจัดการเกษตร-38</v>
      </c>
      <c r="D746" s="8">
        <v>11</v>
      </c>
      <c r="E746" s="9" t="s">
        <v>53</v>
      </c>
      <c r="F746" s="3" t="s">
        <v>43</v>
      </c>
      <c r="G746" s="3" t="s">
        <v>18</v>
      </c>
      <c r="H746" s="11">
        <v>1</v>
      </c>
      <c r="I746" s="11">
        <v>7</v>
      </c>
      <c r="J746" s="11">
        <v>0</v>
      </c>
      <c r="K746" s="11">
        <v>9</v>
      </c>
      <c r="L746" s="11">
        <v>9</v>
      </c>
      <c r="M746" s="11">
        <v>0</v>
      </c>
      <c r="N746" s="11">
        <v>1</v>
      </c>
      <c r="O746" s="11">
        <v>7</v>
      </c>
      <c r="P746" s="11">
        <v>3</v>
      </c>
      <c r="Q746" s="11">
        <v>8</v>
      </c>
      <c r="R746" s="11">
        <v>4</v>
      </c>
      <c r="S746" s="11">
        <v>4</v>
      </c>
      <c r="T746" s="11">
        <v>1</v>
      </c>
      <c r="U746" s="11" t="s">
        <v>427</v>
      </c>
      <c r="W746" s="6" t="str">
        <f>IF(X746="","",IF(X746=รายชื่อชมรม!$B$53,รายชื่อชมรม!$A$53,IF(X746=รายชื่อชมรม!$B$54,รายชื่อชมรม!$A$54,IF(X746=รายชื่อชมรม!$B$55,รายชื่อชมรม!$A$55,IF(X746=รายชื่อชมรม!$B$56,รายชื่อชมรม!$A$56,IF(X746=รายชื่อชมรม!$B$57,รายชื่อชมรม!$A$57,IF(X746=รายชื่อชมรม!$B$58,รายชื่อชมรม!$A$58,IF(X746=รายชื่อชมรม!$B$59,รายชื่อชมรม!$A$59,IF(X746=รายชื่อชมรม!$B$60,รายชื่อชมรม!$A$60,IF(X746=รายชื่อชมรม!$B$61,รายชื่อชมรม!$A$61,IF(X746=รายชื่อชมรม!$B$62,รายชื่อชมรม!$A$62,"-")))))))))))</f>
        <v>ช68607</v>
      </c>
      <c r="X746" s="6" t="s">
        <v>1543</v>
      </c>
      <c r="Y746" s="6" t="str">
        <f>IF(W746=0,"",IF(W746="-","",IF(W746="","",VLOOKUP(W746,รายชื่อชมรม!$A$3:$F$83,3,FALSE))))</f>
        <v>สิบเอกชัยวัฒน์  เรืองไกรศิลป์</v>
      </c>
      <c r="Z746" s="6" t="str">
        <f>IF(Y746=$Z$4,MAX(Z$1:$Z745)+1,"")</f>
        <v/>
      </c>
      <c r="AA746" s="6" t="str">
        <f>IF($Y746=AA$4,MAX(AA$1:AA745)+1,"")</f>
        <v/>
      </c>
      <c r="AB746" s="6" t="str">
        <f>IF($Y746=AB$4,MAX(AB$1:AB745)+1,"")</f>
        <v/>
      </c>
      <c r="AC746" s="6" t="str">
        <f>IF($Y746=AC$4,MAX(AC$1:AC745)+1,"")</f>
        <v/>
      </c>
      <c r="AD746" s="6" t="str">
        <f>IF($Y746=AD$4,MAX(AD$1:AD745)+1,"")</f>
        <v/>
      </c>
      <c r="AE746" s="6" t="str">
        <f>IF($Y746=AE$4,MAX(AE$1:AE745)+1,"")</f>
        <v/>
      </c>
      <c r="AF746" s="6" t="str">
        <f>IF($Y746=AF$4,MAX(AF$1:AF745)+1,"")</f>
        <v/>
      </c>
      <c r="AG746" s="6" t="str">
        <f>IF($Y746=AG$4,MAX(AG$1:AG745)+1,"")</f>
        <v/>
      </c>
      <c r="AH746" s="6" t="str">
        <f>IF($Y746=AH$4,MAX(AH$1:AH745)+1,"")</f>
        <v/>
      </c>
      <c r="AI746" s="5">
        <f t="shared" si="169"/>
        <v>0</v>
      </c>
      <c r="AK746" s="6" t="str">
        <f>IF($W746=AK$4,MAX(AK$1:AK745)+1,"")</f>
        <v/>
      </c>
      <c r="AL746" s="6" t="str">
        <f>IF($W746=AL$4,MAX(AL$1:AL745)+1,"")</f>
        <v/>
      </c>
      <c r="AM746" s="6" t="str">
        <f>IF($W746=AM$4,MAX(AM$1:AM745)+1,"")</f>
        <v/>
      </c>
      <c r="AN746" s="6" t="str">
        <f>IF($W746=AN$4,MAX(AN$1:AN745)+1,"")</f>
        <v/>
      </c>
      <c r="AO746" s="6" t="str">
        <f>IF($W746=AO$4,MAX(AO$1:AO745)+1,"")</f>
        <v/>
      </c>
      <c r="AP746" s="6" t="str">
        <f>IF($W746=AP$4,MAX(AP$1:AP745)+1,"")</f>
        <v/>
      </c>
      <c r="AQ746" s="6" t="str">
        <f>IF($W746=AQ$4,MAX(AQ$1:AQ745)+1,"")</f>
        <v/>
      </c>
      <c r="AR746" s="6" t="str">
        <f>IF($W746=AR$4,MAX(AR$1:AR745)+1,"")</f>
        <v/>
      </c>
      <c r="AS746" s="6" t="str">
        <f>IF($W746=AS$4,MAX(AS$1:AS745)+1,"")</f>
        <v/>
      </c>
      <c r="AT746" s="6" t="str">
        <f>IF($W746=AT$4,MAX(AT$1:AT745)+1,"")</f>
        <v/>
      </c>
      <c r="AU746" s="6" t="str">
        <f>IF($W746=AU$4,MAX(AU$1:AU745)+1,"")</f>
        <v/>
      </c>
      <c r="AV746" s="6" t="str">
        <f>IF($W746=AV$4,MAX(AV$1:AV745)+1,"")</f>
        <v/>
      </c>
      <c r="AW746" s="6" t="str">
        <f>IF($W746=AW$4,MAX(AW$1:AW745)+1,"")</f>
        <v/>
      </c>
      <c r="AX746" s="6" t="str">
        <f>IF($W746=AX$4,MAX(AX$1:AX745)+1,"")</f>
        <v/>
      </c>
      <c r="AY746" s="6" t="str">
        <f>IF($W746=AY$4,MAX(AY$1:AY745)+1,"")</f>
        <v/>
      </c>
      <c r="AZ746" s="6" t="str">
        <f>IF($W746=AZ$4,MAX(AZ$1:AZ745)+1,"")</f>
        <v/>
      </c>
      <c r="BA746" s="6" t="str">
        <f>IF($W746=BA$4,MAX(BA$1:BA745)+1,"")</f>
        <v/>
      </c>
      <c r="BB746" s="6" t="str">
        <f>IF($W746=BB$4,MAX(BB$1:BB745)+1,"")</f>
        <v/>
      </c>
      <c r="BC746" s="6" t="str">
        <f>IF($W746=BC$4,MAX(BC$1:BC745)+1,"")</f>
        <v/>
      </c>
      <c r="BD746" s="6" t="str">
        <f>IF($W746=BD$4,MAX(BD$1:BD745)+1,"")</f>
        <v/>
      </c>
      <c r="BE746" s="6" t="str">
        <f>IF($W746=BE$4,MAX(BE$1:BE745)+1,"")</f>
        <v/>
      </c>
      <c r="BF746" s="6" t="str">
        <f>IF($W746=BF$4,MAX(BF$1:BF745)+1,"")</f>
        <v/>
      </c>
      <c r="BG746" s="6" t="str">
        <f>IF($W746=BG$4,MAX(BG$1:BG745)+1,"")</f>
        <v/>
      </c>
      <c r="BH746" s="6" t="str">
        <f>IF($W746=BH$4,MAX(BH$1:BH745)+1,"")</f>
        <v/>
      </c>
      <c r="BI746" s="6" t="str">
        <f>IF($W746=BI$4,MAX(BI$1:BI745)+1,"")</f>
        <v/>
      </c>
      <c r="BJ746" s="6" t="str">
        <f>IF($W746=BJ$4,MAX(BJ$1:BJ745)+1,"")</f>
        <v/>
      </c>
      <c r="BK746" s="6" t="str">
        <f>IF($W746=BK$4,MAX(BK$1:BK745)+1,"")</f>
        <v/>
      </c>
      <c r="BL746" s="6" t="str">
        <f>IF($W746=BL$4,MAX(BL$1:BL745)+1,"")</f>
        <v/>
      </c>
      <c r="BM746" s="6" t="str">
        <f>IF($W746=BM$4,MAX(BM$1:BM745)+1,"")</f>
        <v/>
      </c>
      <c r="BN746" s="6" t="str">
        <f>IF($W746=BN$4,MAX(BN$1:BN745)+1,"")</f>
        <v/>
      </c>
      <c r="BO746" s="6" t="str">
        <f>IF($W746=BO$4,MAX(BO$1:BO745)+1,"")</f>
        <v/>
      </c>
      <c r="BP746" s="6" t="str">
        <f>IF($W746=BP$4,MAX(BP$1:BP745)+1,"")</f>
        <v/>
      </c>
      <c r="BQ746" s="6" t="str">
        <f>IF($W746=BQ$4,MAX(BQ$1:BQ745)+1,"")</f>
        <v/>
      </c>
      <c r="BR746" s="6" t="str">
        <f>IF($W746=BR$4,MAX(BR$1:BR745)+1,"")</f>
        <v/>
      </c>
      <c r="BS746" s="6" t="str">
        <f>IF($W746=BS$4,MAX(BS$1:BS745)+1,"")</f>
        <v/>
      </c>
      <c r="BT746" s="6" t="str">
        <f>IF($W746=BT$4,MAX(BT$1:BT745)+1,"")</f>
        <v/>
      </c>
      <c r="BU746" s="6" t="str">
        <f>IF($W746=BU$4,MAX(BU$1:BU745)+1,"")</f>
        <v/>
      </c>
      <c r="BV746" s="6" t="str">
        <f>IF($W746=BV$4,MAX(BV$1:BV745)+1,"")</f>
        <v/>
      </c>
      <c r="BW746" s="6" t="str">
        <f>IF($W746=BW$4,MAX(BW$1:BW745)+1,"")</f>
        <v/>
      </c>
      <c r="BX746" s="6" t="str">
        <f>IF($W746=BX$4,MAX(BX$1:BX745)+1,"")</f>
        <v/>
      </c>
      <c r="BY746" s="6" t="str">
        <f>IF($W746=BY$4,MAX(BY$1:BY745)+1,"")</f>
        <v/>
      </c>
      <c r="BZ746" s="6" t="str">
        <f>IF($W746=BZ$4,MAX(BZ$1:BZ745)+1,"")</f>
        <v/>
      </c>
      <c r="CA746" s="6" t="str">
        <f>IF($W746=CA$4,MAX(CA$1:CA745)+1,"")</f>
        <v/>
      </c>
      <c r="CB746" s="6" t="str">
        <f>IF($W746=CB$4,MAX(CB$1:CB745)+1,"")</f>
        <v/>
      </c>
      <c r="CC746" s="6" t="str">
        <f>IF($W746=CC$4,MAX(CC$1:CC745)+1,"")</f>
        <v/>
      </c>
      <c r="CD746" s="6" t="str">
        <f>IF($W746=CD$4,MAX(CD$1:CD745)+1,"")</f>
        <v/>
      </c>
      <c r="CE746" s="6" t="str">
        <f>IF($W746=CE$4,MAX(CE$1:CE745)+1,"")</f>
        <v/>
      </c>
      <c r="CF746" s="6" t="str">
        <f>IF($W746=CF$4,MAX(CF$1:CF745)+1,"")</f>
        <v/>
      </c>
      <c r="CG746" s="6" t="str">
        <f>IF($W746=CG$4,MAX(CG$1:CG745)+1,"")</f>
        <v/>
      </c>
      <c r="CH746" s="6" t="str">
        <f>IF($W746=CH$4,MAX(CH$1:CH745)+1,"")</f>
        <v/>
      </c>
      <c r="CI746" s="6" t="str">
        <f>IF($W746=CI$4,MAX(CI$1:CI745)+1,"")</f>
        <v/>
      </c>
      <c r="CJ746" s="6" t="str">
        <f>IF($W746=CJ$4,MAX(CJ$1:CJ745)+1,"")</f>
        <v/>
      </c>
      <c r="CK746" s="6" t="str">
        <f>IF($W746=CK$4,MAX(CK$1:CK745)+1,"")</f>
        <v/>
      </c>
      <c r="CL746" s="6" t="str">
        <f>IF($W746=CL$4,MAX(CL$1:CL745)+1,"")</f>
        <v/>
      </c>
      <c r="CM746" s="6" t="str">
        <f>IF($W746=CM$4,MAX(CM$1:CM745)+1,"")</f>
        <v/>
      </c>
      <c r="CN746" s="6" t="str">
        <f>IF($W746=CN$4,MAX(CN$1:CN745)+1,"")</f>
        <v/>
      </c>
      <c r="CO746" s="6" t="str">
        <f>IF($W746=CO$4,MAX(CO$1:CO745)+1,"")</f>
        <v/>
      </c>
      <c r="CP746" s="6">
        <f>IF($W746=CP$4,MAX(CP$1:CP745)+1,"")</f>
        <v>13</v>
      </c>
      <c r="CQ746" s="6" t="str">
        <f>IF($W746=CQ$4,MAX(CQ$1:CQ745)+1,"")</f>
        <v/>
      </c>
      <c r="CR746" s="6" t="str">
        <f>IF($W746=CR$4,MAX(CR$1:CR745)+1,"")</f>
        <v/>
      </c>
      <c r="CS746" s="6" t="str">
        <f>IF($W746=CS$4,MAX(CS$1:CS745)+1,"")</f>
        <v/>
      </c>
      <c r="CT746" s="5">
        <f t="shared" si="170"/>
        <v>13</v>
      </c>
      <c r="CU746" s="6" t="str">
        <f t="shared" si="171"/>
        <v>1709901738441</v>
      </c>
      <c r="CV746" s="5" t="str">
        <f t="shared" si="172"/>
        <v>นาย</v>
      </c>
      <c r="CW746" s="5" t="str" cm="1">
        <f t="array" ref="CW746">RIGHT(F746,MIN(LEN(SUBSTITUTE(F746,รายชื่อนักเรียนแยกห้อง!$AD$5:$AD$8,""))))</f>
        <v>พงศกร</v>
      </c>
      <c r="CX746" s="6">
        <f t="shared" si="173"/>
        <v>0</v>
      </c>
      <c r="CY746" s="6" t="str">
        <f t="shared" si="174"/>
        <v/>
      </c>
      <c r="CZ746" s="5" t="str">
        <f t="shared" si="175"/>
        <v>มัธยมศึกษาปีที่ 6/3-0</v>
      </c>
      <c r="DA746" s="5" t="str">
        <f t="shared" si="176"/>
        <v>มัธยมศึกษาปีที่ 6/3-</v>
      </c>
      <c r="DB746" s="5" t="s">
        <v>2937</v>
      </c>
      <c r="DC746" s="6" t="str">
        <f>IF(DB746="วิทย์-คณิต (เตรียมวิศวะ)",MAX($DC$1:DC745)+1,"")</f>
        <v/>
      </c>
      <c r="DD746" s="6" t="str">
        <f>IF(DB746="วิทย์-คณิต (วิทยาศาสตร์สุขภาพ)",MAX($DD$1:DD745)+1,"")</f>
        <v/>
      </c>
      <c r="DE746" s="6" t="str">
        <f>IF(DB746="ศิลป์การจัดการธุรกิจการค้าสมัยใหม่",MAX($DE$1:DE745)+1,"")</f>
        <v/>
      </c>
      <c r="DF746" s="6" t="str">
        <f>IF(DB746="ศิลป์ภาษาจีนเพื่อธุรกิจ 4.0",MAX($DF$1:DF745)+1,"")</f>
        <v/>
      </c>
      <c r="DG746" s="6" t="str">
        <f>IF(DB746="ศิลป์ภาษาอังกฤษเพื่อการสื่อสารธุรกิจ",MAX($DG$1:DG745)+1,"")</f>
        <v/>
      </c>
      <c r="DH746" s="6">
        <f>IF(DB746="นวัตกรรมการจัดการเกษตร",MAX($DH$1:DH745)+1,"")</f>
        <v>38</v>
      </c>
      <c r="DI746" s="5">
        <f t="shared" si="177"/>
        <v>38</v>
      </c>
      <c r="DJ746" s="5" t="str">
        <f t="shared" si="178"/>
        <v>มัธยมศึกษาปีที่ 6/3-11</v>
      </c>
      <c r="DK746" s="5" t="str">
        <f t="shared" si="179"/>
        <v>นวัตกรรมการจัดการเกษตร-38</v>
      </c>
      <c r="DL746" s="5" t="str">
        <f t="shared" si="180"/>
        <v>มัธยมศึกษาปีที่ 6</v>
      </c>
    </row>
    <row r="747" spans="1:116">
      <c r="A747" s="5" t="str">
        <f t="shared" si="166"/>
        <v>มัธยมศึกษาปีที่ 6/3-12</v>
      </c>
      <c r="B747" s="5" t="str">
        <f t="shared" si="167"/>
        <v>ช68602-10</v>
      </c>
      <c r="C747" s="5" t="str">
        <f t="shared" si="168"/>
        <v>นวัตกรรมการจัดการเกษตร-39</v>
      </c>
      <c r="D747" s="8">
        <v>12</v>
      </c>
      <c r="E747" s="9" t="s">
        <v>219</v>
      </c>
      <c r="F747" s="3" t="s">
        <v>220</v>
      </c>
      <c r="G747" s="3" t="s">
        <v>31</v>
      </c>
      <c r="H747" s="11">
        <v>1</v>
      </c>
      <c r="I747" s="11">
        <v>8</v>
      </c>
      <c r="J747" s="11">
        <v>4</v>
      </c>
      <c r="K747" s="11">
        <v>9</v>
      </c>
      <c r="L747" s="11">
        <v>9</v>
      </c>
      <c r="M747" s="11">
        <v>0</v>
      </c>
      <c r="N747" s="11">
        <v>1</v>
      </c>
      <c r="O747" s="11">
        <v>9</v>
      </c>
      <c r="P747" s="11">
        <v>3</v>
      </c>
      <c r="Q747" s="11">
        <v>6</v>
      </c>
      <c r="R747" s="11">
        <v>6</v>
      </c>
      <c r="S747" s="11">
        <v>9</v>
      </c>
      <c r="T747" s="11">
        <v>2</v>
      </c>
      <c r="U747" s="11" t="s">
        <v>427</v>
      </c>
      <c r="W747" s="6" t="str">
        <f>IF(X747="","",IF(X747=รายชื่อชมรม!$B$53,รายชื่อชมรม!$A$53,IF(X747=รายชื่อชมรม!$B$54,รายชื่อชมรม!$A$54,IF(X747=รายชื่อชมรม!$B$55,รายชื่อชมรม!$A$55,IF(X747=รายชื่อชมรม!$B$56,รายชื่อชมรม!$A$56,IF(X747=รายชื่อชมรม!$B$57,รายชื่อชมรม!$A$57,IF(X747=รายชื่อชมรม!$B$58,รายชื่อชมรม!$A$58,IF(X747=รายชื่อชมรม!$B$59,รายชื่อชมรม!$A$59,IF(X747=รายชื่อชมรม!$B$60,รายชื่อชมรม!$A$60,IF(X747=รายชื่อชมรม!$B$61,รายชื่อชมรม!$A$61,IF(X747=รายชื่อชมรม!$B$62,รายชื่อชมรม!$A$62,"-")))))))))))</f>
        <v>ช68602</v>
      </c>
      <c r="X747" s="6" t="s">
        <v>1398</v>
      </c>
      <c r="Y747" s="6" t="str">
        <f>IF(W747=0,"",IF(W747="-","",IF(W747="","",VLOOKUP(W747,รายชื่อชมรม!$A$3:$F$83,3,FALSE))))</f>
        <v>นายณฤริท  วิชรัจจ์</v>
      </c>
      <c r="Z747" s="6" t="str">
        <f>IF(Y747=$Z$4,MAX(Z$1:$Z746)+1,"")</f>
        <v/>
      </c>
      <c r="AA747" s="6" t="str">
        <f>IF($Y747=AA$4,MAX(AA$1:AA746)+1,"")</f>
        <v/>
      </c>
      <c r="AB747" s="6" t="str">
        <f>IF($Y747=AB$4,MAX(AB$1:AB746)+1,"")</f>
        <v/>
      </c>
      <c r="AC747" s="6" t="str">
        <f>IF($Y747=AC$4,MAX(AC$1:AC746)+1,"")</f>
        <v/>
      </c>
      <c r="AD747" s="6" t="str">
        <f>IF($Y747=AD$4,MAX(AD$1:AD746)+1,"")</f>
        <v/>
      </c>
      <c r="AE747" s="6" t="str">
        <f>IF($Y747=AE$4,MAX(AE$1:AE746)+1,"")</f>
        <v/>
      </c>
      <c r="AF747" s="6" t="str">
        <f>IF($Y747=AF$4,MAX(AF$1:AF746)+1,"")</f>
        <v/>
      </c>
      <c r="AG747" s="6" t="str">
        <f>IF($Y747=AG$4,MAX(AG$1:AG746)+1,"")</f>
        <v/>
      </c>
      <c r="AH747" s="6" t="str">
        <f>IF($Y747=AH$4,MAX(AH$1:AH746)+1,"")</f>
        <v/>
      </c>
      <c r="AI747" s="5">
        <f t="shared" si="169"/>
        <v>0</v>
      </c>
      <c r="AK747" s="6" t="str">
        <f>IF($W747=AK$4,MAX(AK$1:AK746)+1,"")</f>
        <v/>
      </c>
      <c r="AL747" s="6" t="str">
        <f>IF($W747=AL$4,MAX(AL$1:AL746)+1,"")</f>
        <v/>
      </c>
      <c r="AM747" s="6" t="str">
        <f>IF($W747=AM$4,MAX(AM$1:AM746)+1,"")</f>
        <v/>
      </c>
      <c r="AN747" s="6" t="str">
        <f>IF($W747=AN$4,MAX(AN$1:AN746)+1,"")</f>
        <v/>
      </c>
      <c r="AO747" s="6" t="str">
        <f>IF($W747=AO$4,MAX(AO$1:AO746)+1,"")</f>
        <v/>
      </c>
      <c r="AP747" s="6" t="str">
        <f>IF($W747=AP$4,MAX(AP$1:AP746)+1,"")</f>
        <v/>
      </c>
      <c r="AQ747" s="6" t="str">
        <f>IF($W747=AQ$4,MAX(AQ$1:AQ746)+1,"")</f>
        <v/>
      </c>
      <c r="AR747" s="6" t="str">
        <f>IF($W747=AR$4,MAX(AR$1:AR746)+1,"")</f>
        <v/>
      </c>
      <c r="AS747" s="6" t="str">
        <f>IF($W747=AS$4,MAX(AS$1:AS746)+1,"")</f>
        <v/>
      </c>
      <c r="AT747" s="6" t="str">
        <f>IF($W747=AT$4,MAX(AT$1:AT746)+1,"")</f>
        <v/>
      </c>
      <c r="AU747" s="6" t="str">
        <f>IF($W747=AU$4,MAX(AU$1:AU746)+1,"")</f>
        <v/>
      </c>
      <c r="AV747" s="6" t="str">
        <f>IF($W747=AV$4,MAX(AV$1:AV746)+1,"")</f>
        <v/>
      </c>
      <c r="AW747" s="6" t="str">
        <f>IF($W747=AW$4,MAX(AW$1:AW746)+1,"")</f>
        <v/>
      </c>
      <c r="AX747" s="6" t="str">
        <f>IF($W747=AX$4,MAX(AX$1:AX746)+1,"")</f>
        <v/>
      </c>
      <c r="AY747" s="6" t="str">
        <f>IF($W747=AY$4,MAX(AY$1:AY746)+1,"")</f>
        <v/>
      </c>
      <c r="AZ747" s="6" t="str">
        <f>IF($W747=AZ$4,MAX(AZ$1:AZ746)+1,"")</f>
        <v/>
      </c>
      <c r="BA747" s="6" t="str">
        <f>IF($W747=BA$4,MAX(BA$1:BA746)+1,"")</f>
        <v/>
      </c>
      <c r="BB747" s="6" t="str">
        <f>IF($W747=BB$4,MAX(BB$1:BB746)+1,"")</f>
        <v/>
      </c>
      <c r="BC747" s="6" t="str">
        <f>IF($W747=BC$4,MAX(BC$1:BC746)+1,"")</f>
        <v/>
      </c>
      <c r="BD747" s="6" t="str">
        <f>IF($W747=BD$4,MAX(BD$1:BD746)+1,"")</f>
        <v/>
      </c>
      <c r="BE747" s="6" t="str">
        <f>IF($W747=BE$4,MAX(BE$1:BE746)+1,"")</f>
        <v/>
      </c>
      <c r="BF747" s="6" t="str">
        <f>IF($W747=BF$4,MAX(BF$1:BF746)+1,"")</f>
        <v/>
      </c>
      <c r="BG747" s="6" t="str">
        <f>IF($W747=BG$4,MAX(BG$1:BG746)+1,"")</f>
        <v/>
      </c>
      <c r="BH747" s="6" t="str">
        <f>IF($W747=BH$4,MAX(BH$1:BH746)+1,"")</f>
        <v/>
      </c>
      <c r="BI747" s="6" t="str">
        <f>IF($W747=BI$4,MAX(BI$1:BI746)+1,"")</f>
        <v/>
      </c>
      <c r="BJ747" s="6" t="str">
        <f>IF($W747=BJ$4,MAX(BJ$1:BJ746)+1,"")</f>
        <v/>
      </c>
      <c r="BK747" s="6" t="str">
        <f>IF($W747=BK$4,MAX(BK$1:BK746)+1,"")</f>
        <v/>
      </c>
      <c r="BL747" s="6" t="str">
        <f>IF($W747=BL$4,MAX(BL$1:BL746)+1,"")</f>
        <v/>
      </c>
      <c r="BM747" s="6" t="str">
        <f>IF($W747=BM$4,MAX(BM$1:BM746)+1,"")</f>
        <v/>
      </c>
      <c r="BN747" s="6" t="str">
        <f>IF($W747=BN$4,MAX(BN$1:BN746)+1,"")</f>
        <v/>
      </c>
      <c r="BO747" s="6" t="str">
        <f>IF($W747=BO$4,MAX(BO$1:BO746)+1,"")</f>
        <v/>
      </c>
      <c r="BP747" s="6" t="str">
        <f>IF($W747=BP$4,MAX(BP$1:BP746)+1,"")</f>
        <v/>
      </c>
      <c r="BQ747" s="6" t="str">
        <f>IF($W747=BQ$4,MAX(BQ$1:BQ746)+1,"")</f>
        <v/>
      </c>
      <c r="BR747" s="6" t="str">
        <f>IF($W747=BR$4,MAX(BR$1:BR746)+1,"")</f>
        <v/>
      </c>
      <c r="BS747" s="6" t="str">
        <f>IF($W747=BS$4,MAX(BS$1:BS746)+1,"")</f>
        <v/>
      </c>
      <c r="BT747" s="6" t="str">
        <f>IF($W747=BT$4,MAX(BT$1:BT746)+1,"")</f>
        <v/>
      </c>
      <c r="BU747" s="6" t="str">
        <f>IF($W747=BU$4,MAX(BU$1:BU746)+1,"")</f>
        <v/>
      </c>
      <c r="BV747" s="6" t="str">
        <f>IF($W747=BV$4,MAX(BV$1:BV746)+1,"")</f>
        <v/>
      </c>
      <c r="BW747" s="6" t="str">
        <f>IF($W747=BW$4,MAX(BW$1:BW746)+1,"")</f>
        <v/>
      </c>
      <c r="BX747" s="6" t="str">
        <f>IF($W747=BX$4,MAX(BX$1:BX746)+1,"")</f>
        <v/>
      </c>
      <c r="BY747" s="6" t="str">
        <f>IF($W747=BY$4,MAX(BY$1:BY746)+1,"")</f>
        <v/>
      </c>
      <c r="BZ747" s="6" t="str">
        <f>IF($W747=BZ$4,MAX(BZ$1:BZ746)+1,"")</f>
        <v/>
      </c>
      <c r="CA747" s="6" t="str">
        <f>IF($W747=CA$4,MAX(CA$1:CA746)+1,"")</f>
        <v/>
      </c>
      <c r="CB747" s="6" t="str">
        <f>IF($W747=CB$4,MAX(CB$1:CB746)+1,"")</f>
        <v/>
      </c>
      <c r="CC747" s="6" t="str">
        <f>IF($W747=CC$4,MAX(CC$1:CC746)+1,"")</f>
        <v/>
      </c>
      <c r="CD747" s="6" t="str">
        <f>IF($W747=CD$4,MAX(CD$1:CD746)+1,"")</f>
        <v/>
      </c>
      <c r="CE747" s="6" t="str">
        <f>IF($W747=CE$4,MAX(CE$1:CE746)+1,"")</f>
        <v/>
      </c>
      <c r="CF747" s="6" t="str">
        <f>IF($W747=CF$4,MAX(CF$1:CF746)+1,"")</f>
        <v/>
      </c>
      <c r="CG747" s="6" t="str">
        <f>IF($W747=CG$4,MAX(CG$1:CG746)+1,"")</f>
        <v/>
      </c>
      <c r="CH747" s="6" t="str">
        <f>IF($W747=CH$4,MAX(CH$1:CH746)+1,"")</f>
        <v/>
      </c>
      <c r="CI747" s="6" t="str">
        <f>IF($W747=CI$4,MAX(CI$1:CI746)+1,"")</f>
        <v/>
      </c>
      <c r="CJ747" s="6" t="str">
        <f>IF($W747=CJ$4,MAX(CJ$1:CJ746)+1,"")</f>
        <v/>
      </c>
      <c r="CK747" s="6">
        <f>IF($W747=CK$4,MAX(CK$1:CK746)+1,"")</f>
        <v>10</v>
      </c>
      <c r="CL747" s="6" t="str">
        <f>IF($W747=CL$4,MAX(CL$1:CL746)+1,"")</f>
        <v/>
      </c>
      <c r="CM747" s="6" t="str">
        <f>IF($W747=CM$4,MAX(CM$1:CM746)+1,"")</f>
        <v/>
      </c>
      <c r="CN747" s="6" t="str">
        <f>IF($W747=CN$4,MAX(CN$1:CN746)+1,"")</f>
        <v/>
      </c>
      <c r="CO747" s="6" t="str">
        <f>IF($W747=CO$4,MAX(CO$1:CO746)+1,"")</f>
        <v/>
      </c>
      <c r="CP747" s="6" t="str">
        <f>IF($W747=CP$4,MAX(CP$1:CP746)+1,"")</f>
        <v/>
      </c>
      <c r="CQ747" s="6" t="str">
        <f>IF($W747=CQ$4,MAX(CQ$1:CQ746)+1,"")</f>
        <v/>
      </c>
      <c r="CR747" s="6" t="str">
        <f>IF($W747=CR$4,MAX(CR$1:CR746)+1,"")</f>
        <v/>
      </c>
      <c r="CS747" s="6" t="str">
        <f>IF($W747=CS$4,MAX(CS$1:CS746)+1,"")</f>
        <v/>
      </c>
      <c r="CT747" s="5">
        <f t="shared" si="170"/>
        <v>10</v>
      </c>
      <c r="CU747" s="6" t="str">
        <f t="shared" si="171"/>
        <v>1849901936692</v>
      </c>
      <c r="CV747" s="5" t="str">
        <f t="shared" si="172"/>
        <v>นาย</v>
      </c>
      <c r="CW747" s="5" t="str" cm="1">
        <f t="array" ref="CW747">RIGHT(F747,MIN(LEN(SUBSTITUTE(F747,รายชื่อนักเรียนแยกห้อง!$AD$5:$AD$8,""))))</f>
        <v>ธีรภัทร์</v>
      </c>
      <c r="CX747" s="6">
        <f t="shared" si="173"/>
        <v>0</v>
      </c>
      <c r="CY747" s="6" t="str">
        <f t="shared" si="174"/>
        <v/>
      </c>
      <c r="CZ747" s="5" t="str">
        <f t="shared" si="175"/>
        <v>มัธยมศึกษาปีที่ 6/3-0</v>
      </c>
      <c r="DA747" s="5" t="str">
        <f t="shared" si="176"/>
        <v>มัธยมศึกษาปีที่ 6/3-</v>
      </c>
      <c r="DB747" s="5" t="s">
        <v>2937</v>
      </c>
      <c r="DC747" s="6" t="str">
        <f>IF(DB747="วิทย์-คณิต (เตรียมวิศวะ)",MAX($DC$1:DC746)+1,"")</f>
        <v/>
      </c>
      <c r="DD747" s="6" t="str">
        <f>IF(DB747="วิทย์-คณิต (วิทยาศาสตร์สุขภาพ)",MAX($DD$1:DD746)+1,"")</f>
        <v/>
      </c>
      <c r="DE747" s="6" t="str">
        <f>IF(DB747="ศิลป์การจัดการธุรกิจการค้าสมัยใหม่",MAX($DE$1:DE746)+1,"")</f>
        <v/>
      </c>
      <c r="DF747" s="6" t="str">
        <f>IF(DB747="ศิลป์ภาษาจีนเพื่อธุรกิจ 4.0",MAX($DF$1:DF746)+1,"")</f>
        <v/>
      </c>
      <c r="DG747" s="6" t="str">
        <f>IF(DB747="ศิลป์ภาษาอังกฤษเพื่อการสื่อสารธุรกิจ",MAX($DG$1:DG746)+1,"")</f>
        <v/>
      </c>
      <c r="DH747" s="6">
        <f>IF(DB747="นวัตกรรมการจัดการเกษตร",MAX($DH$1:DH746)+1,"")</f>
        <v>39</v>
      </c>
      <c r="DI747" s="5">
        <f t="shared" si="177"/>
        <v>39</v>
      </c>
      <c r="DJ747" s="5" t="str">
        <f t="shared" si="178"/>
        <v>มัธยมศึกษาปีที่ 6/3-12</v>
      </c>
      <c r="DK747" s="5" t="str">
        <f t="shared" si="179"/>
        <v>นวัตกรรมการจัดการเกษตร-39</v>
      </c>
      <c r="DL747" s="5" t="str">
        <f t="shared" si="180"/>
        <v>มัธยมศึกษาปีที่ 6</v>
      </c>
    </row>
    <row r="748" spans="1:116">
      <c r="A748" s="5" t="str">
        <f t="shared" si="166"/>
        <v>มัธยมศึกษาปีที่ 6/3-13</v>
      </c>
      <c r="B748" s="5" t="str">
        <f t="shared" si="167"/>
        <v>ช68607-14</v>
      </c>
      <c r="C748" s="5" t="str">
        <f t="shared" si="168"/>
        <v>ศิลป์การจัดการธุรกิจการค้าสมัยใหม่-102</v>
      </c>
      <c r="D748" s="8">
        <v>13</v>
      </c>
      <c r="E748" s="9" t="s">
        <v>221</v>
      </c>
      <c r="F748" s="3" t="s">
        <v>222</v>
      </c>
      <c r="G748" s="3" t="s">
        <v>223</v>
      </c>
      <c r="H748" s="11">
        <v>1</v>
      </c>
      <c r="I748" s="11">
        <v>7</v>
      </c>
      <c r="J748" s="11">
        <v>0</v>
      </c>
      <c r="K748" s="11">
        <v>9</v>
      </c>
      <c r="L748" s="11">
        <v>9</v>
      </c>
      <c r="M748" s="11">
        <v>0</v>
      </c>
      <c r="N748" s="11">
        <v>1</v>
      </c>
      <c r="O748" s="11">
        <v>6</v>
      </c>
      <c r="P748" s="11">
        <v>4</v>
      </c>
      <c r="Q748" s="11">
        <v>2</v>
      </c>
      <c r="R748" s="11">
        <v>7</v>
      </c>
      <c r="S748" s="11">
        <v>3</v>
      </c>
      <c r="T748" s="11">
        <v>8</v>
      </c>
      <c r="U748" s="11" t="s">
        <v>427</v>
      </c>
      <c r="W748" s="6" t="str">
        <f>IF(X748="","",IF(X748=รายชื่อชมรม!$B$53,รายชื่อชมรม!$A$53,IF(X748=รายชื่อชมรม!$B$54,รายชื่อชมรม!$A$54,IF(X748=รายชื่อชมรม!$B$55,รายชื่อชมรม!$A$55,IF(X748=รายชื่อชมรม!$B$56,รายชื่อชมรม!$A$56,IF(X748=รายชื่อชมรม!$B$57,รายชื่อชมรม!$A$57,IF(X748=รายชื่อชมรม!$B$58,รายชื่อชมรม!$A$58,IF(X748=รายชื่อชมรม!$B$59,รายชื่อชมรม!$A$59,IF(X748=รายชื่อชมรม!$B$60,รายชื่อชมรม!$A$60,IF(X748=รายชื่อชมรม!$B$61,รายชื่อชมรม!$A$61,IF(X748=รายชื่อชมรม!$B$62,รายชื่อชมรม!$A$62,"-")))))))))))</f>
        <v>ช68607</v>
      </c>
      <c r="X748" s="6" t="s">
        <v>1543</v>
      </c>
      <c r="Y748" s="6" t="str">
        <f>IF(W748=0,"",IF(W748="-","",IF(W748="","",VLOOKUP(W748,รายชื่อชมรม!$A$3:$F$83,3,FALSE))))</f>
        <v>สิบเอกชัยวัฒน์  เรืองไกรศิลป์</v>
      </c>
      <c r="Z748" s="6" t="str">
        <f>IF(Y748=$Z$4,MAX(Z$1:$Z747)+1,"")</f>
        <v/>
      </c>
      <c r="AA748" s="6" t="str">
        <f>IF($Y748=AA$4,MAX(AA$1:AA747)+1,"")</f>
        <v/>
      </c>
      <c r="AB748" s="6" t="str">
        <f>IF($Y748=AB$4,MAX(AB$1:AB747)+1,"")</f>
        <v/>
      </c>
      <c r="AC748" s="6" t="str">
        <f>IF($Y748=AC$4,MAX(AC$1:AC747)+1,"")</f>
        <v/>
      </c>
      <c r="AD748" s="6" t="str">
        <f>IF($Y748=AD$4,MAX(AD$1:AD747)+1,"")</f>
        <v/>
      </c>
      <c r="AE748" s="6" t="str">
        <f>IF($Y748=AE$4,MAX(AE$1:AE747)+1,"")</f>
        <v/>
      </c>
      <c r="AF748" s="6" t="str">
        <f>IF($Y748=AF$4,MAX(AF$1:AF747)+1,"")</f>
        <v/>
      </c>
      <c r="AG748" s="6" t="str">
        <f>IF($Y748=AG$4,MAX(AG$1:AG747)+1,"")</f>
        <v/>
      </c>
      <c r="AH748" s="6" t="str">
        <f>IF($Y748=AH$4,MAX(AH$1:AH747)+1,"")</f>
        <v/>
      </c>
      <c r="AI748" s="5">
        <f t="shared" si="169"/>
        <v>0</v>
      </c>
      <c r="AK748" s="6" t="str">
        <f>IF($W748=AK$4,MAX(AK$1:AK747)+1,"")</f>
        <v/>
      </c>
      <c r="AL748" s="6" t="str">
        <f>IF($W748=AL$4,MAX(AL$1:AL747)+1,"")</f>
        <v/>
      </c>
      <c r="AM748" s="6" t="str">
        <f>IF($W748=AM$4,MAX(AM$1:AM747)+1,"")</f>
        <v/>
      </c>
      <c r="AN748" s="6" t="str">
        <f>IF($W748=AN$4,MAX(AN$1:AN747)+1,"")</f>
        <v/>
      </c>
      <c r="AO748" s="6" t="str">
        <f>IF($W748=AO$4,MAX(AO$1:AO747)+1,"")</f>
        <v/>
      </c>
      <c r="AP748" s="6" t="str">
        <f>IF($W748=AP$4,MAX(AP$1:AP747)+1,"")</f>
        <v/>
      </c>
      <c r="AQ748" s="6" t="str">
        <f>IF($W748=AQ$4,MAX(AQ$1:AQ747)+1,"")</f>
        <v/>
      </c>
      <c r="AR748" s="6" t="str">
        <f>IF($W748=AR$4,MAX(AR$1:AR747)+1,"")</f>
        <v/>
      </c>
      <c r="AS748" s="6" t="str">
        <f>IF($W748=AS$4,MAX(AS$1:AS747)+1,"")</f>
        <v/>
      </c>
      <c r="AT748" s="6" t="str">
        <f>IF($W748=AT$4,MAX(AT$1:AT747)+1,"")</f>
        <v/>
      </c>
      <c r="AU748" s="6" t="str">
        <f>IF($W748=AU$4,MAX(AU$1:AU747)+1,"")</f>
        <v/>
      </c>
      <c r="AV748" s="6" t="str">
        <f>IF($W748=AV$4,MAX(AV$1:AV747)+1,"")</f>
        <v/>
      </c>
      <c r="AW748" s="6" t="str">
        <f>IF($W748=AW$4,MAX(AW$1:AW747)+1,"")</f>
        <v/>
      </c>
      <c r="AX748" s="6" t="str">
        <f>IF($W748=AX$4,MAX(AX$1:AX747)+1,"")</f>
        <v/>
      </c>
      <c r="AY748" s="6" t="str">
        <f>IF($W748=AY$4,MAX(AY$1:AY747)+1,"")</f>
        <v/>
      </c>
      <c r="AZ748" s="6" t="str">
        <f>IF($W748=AZ$4,MAX(AZ$1:AZ747)+1,"")</f>
        <v/>
      </c>
      <c r="BA748" s="6" t="str">
        <f>IF($W748=BA$4,MAX(BA$1:BA747)+1,"")</f>
        <v/>
      </c>
      <c r="BB748" s="6" t="str">
        <f>IF($W748=BB$4,MAX(BB$1:BB747)+1,"")</f>
        <v/>
      </c>
      <c r="BC748" s="6" t="str">
        <f>IF($W748=BC$4,MAX(BC$1:BC747)+1,"")</f>
        <v/>
      </c>
      <c r="BD748" s="6" t="str">
        <f>IF($W748=BD$4,MAX(BD$1:BD747)+1,"")</f>
        <v/>
      </c>
      <c r="BE748" s="6" t="str">
        <f>IF($W748=BE$4,MAX(BE$1:BE747)+1,"")</f>
        <v/>
      </c>
      <c r="BF748" s="6" t="str">
        <f>IF($W748=BF$4,MAX(BF$1:BF747)+1,"")</f>
        <v/>
      </c>
      <c r="BG748" s="6" t="str">
        <f>IF($W748=BG$4,MAX(BG$1:BG747)+1,"")</f>
        <v/>
      </c>
      <c r="BH748" s="6" t="str">
        <f>IF($W748=BH$4,MAX(BH$1:BH747)+1,"")</f>
        <v/>
      </c>
      <c r="BI748" s="6" t="str">
        <f>IF($W748=BI$4,MAX(BI$1:BI747)+1,"")</f>
        <v/>
      </c>
      <c r="BJ748" s="6" t="str">
        <f>IF($W748=BJ$4,MAX(BJ$1:BJ747)+1,"")</f>
        <v/>
      </c>
      <c r="BK748" s="6" t="str">
        <f>IF($W748=BK$4,MAX(BK$1:BK747)+1,"")</f>
        <v/>
      </c>
      <c r="BL748" s="6" t="str">
        <f>IF($W748=BL$4,MAX(BL$1:BL747)+1,"")</f>
        <v/>
      </c>
      <c r="BM748" s="6" t="str">
        <f>IF($W748=BM$4,MAX(BM$1:BM747)+1,"")</f>
        <v/>
      </c>
      <c r="BN748" s="6" t="str">
        <f>IF($W748=BN$4,MAX(BN$1:BN747)+1,"")</f>
        <v/>
      </c>
      <c r="BO748" s="6" t="str">
        <f>IF($W748=BO$4,MAX(BO$1:BO747)+1,"")</f>
        <v/>
      </c>
      <c r="BP748" s="6" t="str">
        <f>IF($W748=BP$4,MAX(BP$1:BP747)+1,"")</f>
        <v/>
      </c>
      <c r="BQ748" s="6" t="str">
        <f>IF($W748=BQ$4,MAX(BQ$1:BQ747)+1,"")</f>
        <v/>
      </c>
      <c r="BR748" s="6" t="str">
        <f>IF($W748=BR$4,MAX(BR$1:BR747)+1,"")</f>
        <v/>
      </c>
      <c r="BS748" s="6" t="str">
        <f>IF($W748=BS$4,MAX(BS$1:BS747)+1,"")</f>
        <v/>
      </c>
      <c r="BT748" s="6" t="str">
        <f>IF($W748=BT$4,MAX(BT$1:BT747)+1,"")</f>
        <v/>
      </c>
      <c r="BU748" s="6" t="str">
        <f>IF($W748=BU$4,MAX(BU$1:BU747)+1,"")</f>
        <v/>
      </c>
      <c r="BV748" s="6" t="str">
        <f>IF($W748=BV$4,MAX(BV$1:BV747)+1,"")</f>
        <v/>
      </c>
      <c r="BW748" s="6" t="str">
        <f>IF($W748=BW$4,MAX(BW$1:BW747)+1,"")</f>
        <v/>
      </c>
      <c r="BX748" s="6" t="str">
        <f>IF($W748=BX$4,MAX(BX$1:BX747)+1,"")</f>
        <v/>
      </c>
      <c r="BY748" s="6" t="str">
        <f>IF($W748=BY$4,MAX(BY$1:BY747)+1,"")</f>
        <v/>
      </c>
      <c r="BZ748" s="6" t="str">
        <f>IF($W748=BZ$4,MAX(BZ$1:BZ747)+1,"")</f>
        <v/>
      </c>
      <c r="CA748" s="6" t="str">
        <f>IF($W748=CA$4,MAX(CA$1:CA747)+1,"")</f>
        <v/>
      </c>
      <c r="CB748" s="6" t="str">
        <f>IF($W748=CB$4,MAX(CB$1:CB747)+1,"")</f>
        <v/>
      </c>
      <c r="CC748" s="6" t="str">
        <f>IF($W748=CC$4,MAX(CC$1:CC747)+1,"")</f>
        <v/>
      </c>
      <c r="CD748" s="6" t="str">
        <f>IF($W748=CD$4,MAX(CD$1:CD747)+1,"")</f>
        <v/>
      </c>
      <c r="CE748" s="6" t="str">
        <f>IF($W748=CE$4,MAX(CE$1:CE747)+1,"")</f>
        <v/>
      </c>
      <c r="CF748" s="6" t="str">
        <f>IF($W748=CF$4,MAX(CF$1:CF747)+1,"")</f>
        <v/>
      </c>
      <c r="CG748" s="6" t="str">
        <f>IF($W748=CG$4,MAX(CG$1:CG747)+1,"")</f>
        <v/>
      </c>
      <c r="CH748" s="6" t="str">
        <f>IF($W748=CH$4,MAX(CH$1:CH747)+1,"")</f>
        <v/>
      </c>
      <c r="CI748" s="6" t="str">
        <f>IF($W748=CI$4,MAX(CI$1:CI747)+1,"")</f>
        <v/>
      </c>
      <c r="CJ748" s="6" t="str">
        <f>IF($W748=CJ$4,MAX(CJ$1:CJ747)+1,"")</f>
        <v/>
      </c>
      <c r="CK748" s="6" t="str">
        <f>IF($W748=CK$4,MAX(CK$1:CK747)+1,"")</f>
        <v/>
      </c>
      <c r="CL748" s="6" t="str">
        <f>IF($W748=CL$4,MAX(CL$1:CL747)+1,"")</f>
        <v/>
      </c>
      <c r="CM748" s="6" t="str">
        <f>IF($W748=CM$4,MAX(CM$1:CM747)+1,"")</f>
        <v/>
      </c>
      <c r="CN748" s="6" t="str">
        <f>IF($W748=CN$4,MAX(CN$1:CN747)+1,"")</f>
        <v/>
      </c>
      <c r="CO748" s="6" t="str">
        <f>IF($W748=CO$4,MAX(CO$1:CO747)+1,"")</f>
        <v/>
      </c>
      <c r="CP748" s="6">
        <f>IF($W748=CP$4,MAX(CP$1:CP747)+1,"")</f>
        <v>14</v>
      </c>
      <c r="CQ748" s="6" t="str">
        <f>IF($W748=CQ$4,MAX(CQ$1:CQ747)+1,"")</f>
        <v/>
      </c>
      <c r="CR748" s="6" t="str">
        <f>IF($W748=CR$4,MAX(CR$1:CR747)+1,"")</f>
        <v/>
      </c>
      <c r="CS748" s="6" t="str">
        <f>IF($W748=CS$4,MAX(CS$1:CS747)+1,"")</f>
        <v/>
      </c>
      <c r="CT748" s="5">
        <f t="shared" si="170"/>
        <v>14</v>
      </c>
      <c r="CU748" s="6" t="str">
        <f t="shared" si="171"/>
        <v>1709901642738</v>
      </c>
      <c r="CV748" s="5" t="str">
        <f t="shared" si="172"/>
        <v>นาย</v>
      </c>
      <c r="CW748" s="5" t="str" cm="1">
        <f t="array" ref="CW748">RIGHT(F748,MIN(LEN(SUBSTITUTE(F748,รายชื่อนักเรียนแยกห้อง!$AD$5:$AD$8,""))))</f>
        <v>ปวีกาญจน์</v>
      </c>
      <c r="CX748" s="6">
        <f t="shared" si="173"/>
        <v>0</v>
      </c>
      <c r="CY748" s="6" t="str">
        <f t="shared" si="174"/>
        <v/>
      </c>
      <c r="CZ748" s="5" t="str">
        <f t="shared" si="175"/>
        <v>มัธยมศึกษาปีที่ 6/3-0</v>
      </c>
      <c r="DA748" s="5" t="str">
        <f t="shared" si="176"/>
        <v>มัธยมศึกษาปีที่ 6/3-</v>
      </c>
      <c r="DB748" s="5" t="s">
        <v>2939</v>
      </c>
      <c r="DC748" s="6" t="str">
        <f>IF(DB748="วิทย์-คณิต (เตรียมวิศวะ)",MAX($DC$1:DC747)+1,"")</f>
        <v/>
      </c>
      <c r="DD748" s="6" t="str">
        <f>IF(DB748="วิทย์-คณิต (วิทยาศาสตร์สุขภาพ)",MAX($DD$1:DD747)+1,"")</f>
        <v/>
      </c>
      <c r="DE748" s="6">
        <f>IF(DB748="ศิลป์การจัดการธุรกิจการค้าสมัยใหม่",MAX($DE$1:DE747)+1,"")</f>
        <v>102</v>
      </c>
      <c r="DF748" s="6" t="str">
        <f>IF(DB748="ศิลป์ภาษาจีนเพื่อธุรกิจ 4.0",MAX($DF$1:DF747)+1,"")</f>
        <v/>
      </c>
      <c r="DG748" s="6" t="str">
        <f>IF(DB748="ศิลป์ภาษาอังกฤษเพื่อการสื่อสารธุรกิจ",MAX($DG$1:DG747)+1,"")</f>
        <v/>
      </c>
      <c r="DH748" s="6" t="str">
        <f>IF(DB748="นวัตกรรมการจัดการเกษตร",MAX($DH$1:DH747)+1,"")</f>
        <v/>
      </c>
      <c r="DI748" s="5">
        <f t="shared" si="177"/>
        <v>102</v>
      </c>
      <c r="DJ748" s="5" t="str">
        <f t="shared" si="178"/>
        <v>มัธยมศึกษาปีที่ 6/3-13</v>
      </c>
      <c r="DK748" s="5" t="str">
        <f t="shared" si="179"/>
        <v>ศิลป์การจัดการธุรกิจการค้าสมัยใหม่-102</v>
      </c>
      <c r="DL748" s="5" t="str">
        <f t="shared" si="180"/>
        <v>มัธยมศึกษาปีที่ 6</v>
      </c>
    </row>
    <row r="749" spans="1:116">
      <c r="A749" s="5" t="str">
        <f t="shared" si="166"/>
        <v>มัธยมศึกษาปีที่ 6/3-14</v>
      </c>
      <c r="B749" s="5" t="str">
        <f t="shared" si="167"/>
        <v>ช68602-11</v>
      </c>
      <c r="C749" s="5" t="str">
        <f t="shared" si="168"/>
        <v>นวัตกรรมการจัดการเกษตร-40</v>
      </c>
      <c r="D749" s="8">
        <v>14</v>
      </c>
      <c r="E749" s="9" t="s">
        <v>243</v>
      </c>
      <c r="F749" s="3" t="s">
        <v>244</v>
      </c>
      <c r="G749" s="3" t="s">
        <v>245</v>
      </c>
      <c r="H749" s="11">
        <v>1</v>
      </c>
      <c r="I749" s="11">
        <v>7</v>
      </c>
      <c r="J749" s="11">
        <v>0</v>
      </c>
      <c r="K749" s="11">
        <v>9</v>
      </c>
      <c r="L749" s="11">
        <v>9</v>
      </c>
      <c r="M749" s="11">
        <v>0</v>
      </c>
      <c r="N749" s="11">
        <v>1</v>
      </c>
      <c r="O749" s="11">
        <v>7</v>
      </c>
      <c r="P749" s="11">
        <v>2</v>
      </c>
      <c r="Q749" s="11">
        <v>3</v>
      </c>
      <c r="R749" s="11">
        <v>0</v>
      </c>
      <c r="S749" s="11">
        <v>5</v>
      </c>
      <c r="T749" s="11">
        <v>3</v>
      </c>
      <c r="U749" s="11" t="s">
        <v>427</v>
      </c>
      <c r="W749" s="6" t="str">
        <f>IF(X749="","",IF(X749=รายชื่อชมรม!$B$53,รายชื่อชมรม!$A$53,IF(X749=รายชื่อชมรม!$B$54,รายชื่อชมรม!$A$54,IF(X749=รายชื่อชมรม!$B$55,รายชื่อชมรม!$A$55,IF(X749=รายชื่อชมรม!$B$56,รายชื่อชมรม!$A$56,IF(X749=รายชื่อชมรม!$B$57,รายชื่อชมรม!$A$57,IF(X749=รายชื่อชมรม!$B$58,รายชื่อชมรม!$A$58,IF(X749=รายชื่อชมรม!$B$59,รายชื่อชมรม!$A$59,IF(X749=รายชื่อชมรม!$B$60,รายชื่อชมรม!$A$60,IF(X749=รายชื่อชมรม!$B$61,รายชื่อชมรม!$A$61,IF(X749=รายชื่อชมรม!$B$62,รายชื่อชมรม!$A$62,"-")))))))))))</f>
        <v>ช68602</v>
      </c>
      <c r="X749" s="6" t="s">
        <v>1398</v>
      </c>
      <c r="Y749" s="6" t="str">
        <f>IF(W749=0,"",IF(W749="-","",IF(W749="","",VLOOKUP(W749,รายชื่อชมรม!$A$3:$F$83,3,FALSE))))</f>
        <v>นายณฤริท  วิชรัจจ์</v>
      </c>
      <c r="Z749" s="6" t="str">
        <f>IF(Y749=$Z$4,MAX(Z$1:$Z748)+1,"")</f>
        <v/>
      </c>
      <c r="AA749" s="6" t="str">
        <f>IF($Y749=AA$4,MAX(AA$1:AA748)+1,"")</f>
        <v/>
      </c>
      <c r="AB749" s="6" t="str">
        <f>IF($Y749=AB$4,MAX(AB$1:AB748)+1,"")</f>
        <v/>
      </c>
      <c r="AC749" s="6" t="str">
        <f>IF($Y749=AC$4,MAX(AC$1:AC748)+1,"")</f>
        <v/>
      </c>
      <c r="AD749" s="6" t="str">
        <f>IF($Y749=AD$4,MAX(AD$1:AD748)+1,"")</f>
        <v/>
      </c>
      <c r="AE749" s="6" t="str">
        <f>IF($Y749=AE$4,MAX(AE$1:AE748)+1,"")</f>
        <v/>
      </c>
      <c r="AF749" s="6" t="str">
        <f>IF($Y749=AF$4,MAX(AF$1:AF748)+1,"")</f>
        <v/>
      </c>
      <c r="AG749" s="6" t="str">
        <f>IF($Y749=AG$4,MAX(AG$1:AG748)+1,"")</f>
        <v/>
      </c>
      <c r="AH749" s="6" t="str">
        <f>IF($Y749=AH$4,MAX(AH$1:AH748)+1,"")</f>
        <v/>
      </c>
      <c r="AI749" s="5">
        <f t="shared" si="169"/>
        <v>0</v>
      </c>
      <c r="AK749" s="6" t="str">
        <f>IF($W749=AK$4,MAX(AK$1:AK748)+1,"")</f>
        <v/>
      </c>
      <c r="AL749" s="6" t="str">
        <f>IF($W749=AL$4,MAX(AL$1:AL748)+1,"")</f>
        <v/>
      </c>
      <c r="AM749" s="6" t="str">
        <f>IF($W749=AM$4,MAX(AM$1:AM748)+1,"")</f>
        <v/>
      </c>
      <c r="AN749" s="6" t="str">
        <f>IF($W749=AN$4,MAX(AN$1:AN748)+1,"")</f>
        <v/>
      </c>
      <c r="AO749" s="6" t="str">
        <f>IF($W749=AO$4,MAX(AO$1:AO748)+1,"")</f>
        <v/>
      </c>
      <c r="AP749" s="6" t="str">
        <f>IF($W749=AP$4,MAX(AP$1:AP748)+1,"")</f>
        <v/>
      </c>
      <c r="AQ749" s="6" t="str">
        <f>IF($W749=AQ$4,MAX(AQ$1:AQ748)+1,"")</f>
        <v/>
      </c>
      <c r="AR749" s="6" t="str">
        <f>IF($W749=AR$4,MAX(AR$1:AR748)+1,"")</f>
        <v/>
      </c>
      <c r="AS749" s="6" t="str">
        <f>IF($W749=AS$4,MAX(AS$1:AS748)+1,"")</f>
        <v/>
      </c>
      <c r="AT749" s="6" t="str">
        <f>IF($W749=AT$4,MAX(AT$1:AT748)+1,"")</f>
        <v/>
      </c>
      <c r="AU749" s="6" t="str">
        <f>IF($W749=AU$4,MAX(AU$1:AU748)+1,"")</f>
        <v/>
      </c>
      <c r="AV749" s="6" t="str">
        <f>IF($W749=AV$4,MAX(AV$1:AV748)+1,"")</f>
        <v/>
      </c>
      <c r="AW749" s="6" t="str">
        <f>IF($W749=AW$4,MAX(AW$1:AW748)+1,"")</f>
        <v/>
      </c>
      <c r="AX749" s="6" t="str">
        <f>IF($W749=AX$4,MAX(AX$1:AX748)+1,"")</f>
        <v/>
      </c>
      <c r="AY749" s="6" t="str">
        <f>IF($W749=AY$4,MAX(AY$1:AY748)+1,"")</f>
        <v/>
      </c>
      <c r="AZ749" s="6" t="str">
        <f>IF($W749=AZ$4,MAX(AZ$1:AZ748)+1,"")</f>
        <v/>
      </c>
      <c r="BA749" s="6" t="str">
        <f>IF($W749=BA$4,MAX(BA$1:BA748)+1,"")</f>
        <v/>
      </c>
      <c r="BB749" s="6" t="str">
        <f>IF($W749=BB$4,MAX(BB$1:BB748)+1,"")</f>
        <v/>
      </c>
      <c r="BC749" s="6" t="str">
        <f>IF($W749=BC$4,MAX(BC$1:BC748)+1,"")</f>
        <v/>
      </c>
      <c r="BD749" s="6" t="str">
        <f>IF($W749=BD$4,MAX(BD$1:BD748)+1,"")</f>
        <v/>
      </c>
      <c r="BE749" s="6" t="str">
        <f>IF($W749=BE$4,MAX(BE$1:BE748)+1,"")</f>
        <v/>
      </c>
      <c r="BF749" s="6" t="str">
        <f>IF($W749=BF$4,MAX(BF$1:BF748)+1,"")</f>
        <v/>
      </c>
      <c r="BG749" s="6" t="str">
        <f>IF($W749=BG$4,MAX(BG$1:BG748)+1,"")</f>
        <v/>
      </c>
      <c r="BH749" s="6" t="str">
        <f>IF($W749=BH$4,MAX(BH$1:BH748)+1,"")</f>
        <v/>
      </c>
      <c r="BI749" s="6" t="str">
        <f>IF($W749=BI$4,MAX(BI$1:BI748)+1,"")</f>
        <v/>
      </c>
      <c r="BJ749" s="6" t="str">
        <f>IF($W749=BJ$4,MAX(BJ$1:BJ748)+1,"")</f>
        <v/>
      </c>
      <c r="BK749" s="6" t="str">
        <f>IF($W749=BK$4,MAX(BK$1:BK748)+1,"")</f>
        <v/>
      </c>
      <c r="BL749" s="6" t="str">
        <f>IF($W749=BL$4,MAX(BL$1:BL748)+1,"")</f>
        <v/>
      </c>
      <c r="BM749" s="6" t="str">
        <f>IF($W749=BM$4,MAX(BM$1:BM748)+1,"")</f>
        <v/>
      </c>
      <c r="BN749" s="6" t="str">
        <f>IF($W749=BN$4,MAX(BN$1:BN748)+1,"")</f>
        <v/>
      </c>
      <c r="BO749" s="6" t="str">
        <f>IF($W749=BO$4,MAX(BO$1:BO748)+1,"")</f>
        <v/>
      </c>
      <c r="BP749" s="6" t="str">
        <f>IF($W749=BP$4,MAX(BP$1:BP748)+1,"")</f>
        <v/>
      </c>
      <c r="BQ749" s="6" t="str">
        <f>IF($W749=BQ$4,MAX(BQ$1:BQ748)+1,"")</f>
        <v/>
      </c>
      <c r="BR749" s="6" t="str">
        <f>IF($W749=BR$4,MAX(BR$1:BR748)+1,"")</f>
        <v/>
      </c>
      <c r="BS749" s="6" t="str">
        <f>IF($W749=BS$4,MAX(BS$1:BS748)+1,"")</f>
        <v/>
      </c>
      <c r="BT749" s="6" t="str">
        <f>IF($W749=BT$4,MAX(BT$1:BT748)+1,"")</f>
        <v/>
      </c>
      <c r="BU749" s="6" t="str">
        <f>IF($W749=BU$4,MAX(BU$1:BU748)+1,"")</f>
        <v/>
      </c>
      <c r="BV749" s="6" t="str">
        <f>IF($W749=BV$4,MAX(BV$1:BV748)+1,"")</f>
        <v/>
      </c>
      <c r="BW749" s="6" t="str">
        <f>IF($W749=BW$4,MAX(BW$1:BW748)+1,"")</f>
        <v/>
      </c>
      <c r="BX749" s="6" t="str">
        <f>IF($W749=BX$4,MAX(BX$1:BX748)+1,"")</f>
        <v/>
      </c>
      <c r="BY749" s="6" t="str">
        <f>IF($W749=BY$4,MAX(BY$1:BY748)+1,"")</f>
        <v/>
      </c>
      <c r="BZ749" s="6" t="str">
        <f>IF($W749=BZ$4,MAX(BZ$1:BZ748)+1,"")</f>
        <v/>
      </c>
      <c r="CA749" s="6" t="str">
        <f>IF($W749=CA$4,MAX(CA$1:CA748)+1,"")</f>
        <v/>
      </c>
      <c r="CB749" s="6" t="str">
        <f>IF($W749=CB$4,MAX(CB$1:CB748)+1,"")</f>
        <v/>
      </c>
      <c r="CC749" s="6" t="str">
        <f>IF($W749=CC$4,MAX(CC$1:CC748)+1,"")</f>
        <v/>
      </c>
      <c r="CD749" s="6" t="str">
        <f>IF($W749=CD$4,MAX(CD$1:CD748)+1,"")</f>
        <v/>
      </c>
      <c r="CE749" s="6" t="str">
        <f>IF($W749=CE$4,MAX(CE$1:CE748)+1,"")</f>
        <v/>
      </c>
      <c r="CF749" s="6" t="str">
        <f>IF($W749=CF$4,MAX(CF$1:CF748)+1,"")</f>
        <v/>
      </c>
      <c r="CG749" s="6" t="str">
        <f>IF($W749=CG$4,MAX(CG$1:CG748)+1,"")</f>
        <v/>
      </c>
      <c r="CH749" s="6" t="str">
        <f>IF($W749=CH$4,MAX(CH$1:CH748)+1,"")</f>
        <v/>
      </c>
      <c r="CI749" s="6" t="str">
        <f>IF($W749=CI$4,MAX(CI$1:CI748)+1,"")</f>
        <v/>
      </c>
      <c r="CJ749" s="6" t="str">
        <f>IF($W749=CJ$4,MAX(CJ$1:CJ748)+1,"")</f>
        <v/>
      </c>
      <c r="CK749" s="6">
        <f>IF($W749=CK$4,MAX(CK$1:CK748)+1,"")</f>
        <v>11</v>
      </c>
      <c r="CL749" s="6" t="str">
        <f>IF($W749=CL$4,MAX(CL$1:CL748)+1,"")</f>
        <v/>
      </c>
      <c r="CM749" s="6" t="str">
        <f>IF($W749=CM$4,MAX(CM$1:CM748)+1,"")</f>
        <v/>
      </c>
      <c r="CN749" s="6" t="str">
        <f>IF($W749=CN$4,MAX(CN$1:CN748)+1,"")</f>
        <v/>
      </c>
      <c r="CO749" s="6" t="str">
        <f>IF($W749=CO$4,MAX(CO$1:CO748)+1,"")</f>
        <v/>
      </c>
      <c r="CP749" s="6" t="str">
        <f>IF($W749=CP$4,MAX(CP$1:CP748)+1,"")</f>
        <v/>
      </c>
      <c r="CQ749" s="6" t="str">
        <f>IF($W749=CQ$4,MAX(CQ$1:CQ748)+1,"")</f>
        <v/>
      </c>
      <c r="CR749" s="6" t="str">
        <f>IF($W749=CR$4,MAX(CR$1:CR748)+1,"")</f>
        <v/>
      </c>
      <c r="CS749" s="6" t="str">
        <f>IF($W749=CS$4,MAX(CS$1:CS748)+1,"")</f>
        <v/>
      </c>
      <c r="CT749" s="5">
        <f t="shared" si="170"/>
        <v>11</v>
      </c>
      <c r="CU749" s="6" t="str">
        <f t="shared" si="171"/>
        <v>1709901723053</v>
      </c>
      <c r="CV749" s="5" t="str">
        <f t="shared" si="172"/>
        <v>นาย</v>
      </c>
      <c r="CW749" s="5" t="str" cm="1">
        <f t="array" ref="CW749">RIGHT(F749,MIN(LEN(SUBSTITUTE(F749,รายชื่อนักเรียนแยกห้อง!$AD$5:$AD$8,""))))</f>
        <v>รัชตะ</v>
      </c>
      <c r="CX749" s="6">
        <f t="shared" si="173"/>
        <v>0</v>
      </c>
      <c r="CY749" s="6" t="str">
        <f t="shared" si="174"/>
        <v/>
      </c>
      <c r="CZ749" s="5" t="str">
        <f t="shared" si="175"/>
        <v>มัธยมศึกษาปีที่ 6/3-0</v>
      </c>
      <c r="DA749" s="5" t="str">
        <f t="shared" si="176"/>
        <v>มัธยมศึกษาปีที่ 6/3-</v>
      </c>
      <c r="DB749" s="5" t="s">
        <v>2937</v>
      </c>
      <c r="DC749" s="6" t="str">
        <f>IF(DB749="วิทย์-คณิต (เตรียมวิศวะ)",MAX($DC$1:DC748)+1,"")</f>
        <v/>
      </c>
      <c r="DD749" s="6" t="str">
        <f>IF(DB749="วิทย์-คณิต (วิทยาศาสตร์สุขภาพ)",MAX($DD$1:DD748)+1,"")</f>
        <v/>
      </c>
      <c r="DE749" s="6" t="str">
        <f>IF(DB749="ศิลป์การจัดการธุรกิจการค้าสมัยใหม่",MAX($DE$1:DE748)+1,"")</f>
        <v/>
      </c>
      <c r="DF749" s="6" t="str">
        <f>IF(DB749="ศิลป์ภาษาจีนเพื่อธุรกิจ 4.0",MAX($DF$1:DF748)+1,"")</f>
        <v/>
      </c>
      <c r="DG749" s="6" t="str">
        <f>IF(DB749="ศิลป์ภาษาอังกฤษเพื่อการสื่อสารธุรกิจ",MAX($DG$1:DG748)+1,"")</f>
        <v/>
      </c>
      <c r="DH749" s="6">
        <f>IF(DB749="นวัตกรรมการจัดการเกษตร",MAX($DH$1:DH748)+1,"")</f>
        <v>40</v>
      </c>
      <c r="DI749" s="5">
        <f t="shared" si="177"/>
        <v>40</v>
      </c>
      <c r="DJ749" s="5" t="str">
        <f t="shared" si="178"/>
        <v>มัธยมศึกษาปีที่ 6/3-14</v>
      </c>
      <c r="DK749" s="5" t="str">
        <f t="shared" si="179"/>
        <v>นวัตกรรมการจัดการเกษตร-40</v>
      </c>
      <c r="DL749" s="5" t="str">
        <f t="shared" si="180"/>
        <v>มัธยมศึกษาปีที่ 6</v>
      </c>
    </row>
    <row r="750" spans="1:116">
      <c r="A750" s="5" t="str">
        <f t="shared" si="166"/>
        <v>มัธยมศึกษาปีที่ 6/3-15</v>
      </c>
      <c r="B750" s="5" t="str">
        <f t="shared" si="167"/>
        <v>ช68606-9</v>
      </c>
      <c r="C750" s="5" t="str">
        <f t="shared" si="168"/>
        <v>ศิลป์การจัดการธุรกิจการค้าสมัยใหม่-103</v>
      </c>
      <c r="D750" s="8">
        <v>15</v>
      </c>
      <c r="E750" s="9" t="s">
        <v>55</v>
      </c>
      <c r="F750" s="3" t="s">
        <v>167</v>
      </c>
      <c r="G750" s="3" t="s">
        <v>9</v>
      </c>
      <c r="H750" s="11">
        <v>1</v>
      </c>
      <c r="I750" s="11">
        <v>7</v>
      </c>
      <c r="J750" s="11">
        <v>3</v>
      </c>
      <c r="K750" s="11">
        <v>9</v>
      </c>
      <c r="L750" s="11">
        <v>9</v>
      </c>
      <c r="M750" s="11">
        <v>0</v>
      </c>
      <c r="N750" s="11">
        <v>2</v>
      </c>
      <c r="O750" s="11">
        <v>3</v>
      </c>
      <c r="P750" s="11">
        <v>5</v>
      </c>
      <c r="Q750" s="11">
        <v>5</v>
      </c>
      <c r="R750" s="11">
        <v>3</v>
      </c>
      <c r="S750" s="11">
        <v>8</v>
      </c>
      <c r="T750" s="11">
        <v>4</v>
      </c>
      <c r="U750" s="11" t="s">
        <v>427</v>
      </c>
      <c r="W750" s="6" t="str">
        <f>IF(X750="","",IF(X750=รายชื่อชมรม!$B$53,รายชื่อชมรม!$A$53,IF(X750=รายชื่อชมรม!$B$54,รายชื่อชมรม!$A$54,IF(X750=รายชื่อชมรม!$B$55,รายชื่อชมรม!$A$55,IF(X750=รายชื่อชมรม!$B$56,รายชื่อชมรม!$A$56,IF(X750=รายชื่อชมรม!$B$57,รายชื่อชมรม!$A$57,IF(X750=รายชื่อชมรม!$B$58,รายชื่อชมรม!$A$58,IF(X750=รายชื่อชมรม!$B$59,รายชื่อชมรม!$A$59,IF(X750=รายชื่อชมรม!$B$60,รายชื่อชมรม!$A$60,IF(X750=รายชื่อชมรม!$B$61,รายชื่อชมรม!$A$61,IF(X750=รายชื่อชมรม!$B$62,รายชื่อชมรม!$A$62,"-")))))))))))</f>
        <v>ช68606</v>
      </c>
      <c r="X750" s="6" t="s">
        <v>2332</v>
      </c>
      <c r="Y750" s="6" t="str">
        <f>IF(W750=0,"",IF(W750="-","",IF(W750="","",VLOOKUP(W750,รายชื่อชมรม!$A$3:$F$83,3,FALSE))))</f>
        <v>นายณัฐกฤตา  โต้เคีย</v>
      </c>
      <c r="Z750" s="6" t="str">
        <f>IF(Y750=$Z$4,MAX(Z$1:$Z749)+1,"")</f>
        <v/>
      </c>
      <c r="AA750" s="6" t="str">
        <f>IF($Y750=AA$4,MAX(AA$1:AA749)+1,"")</f>
        <v/>
      </c>
      <c r="AB750" s="6" t="str">
        <f>IF($Y750=AB$4,MAX(AB$1:AB749)+1,"")</f>
        <v/>
      </c>
      <c r="AC750" s="6" t="str">
        <f>IF($Y750=AC$4,MAX(AC$1:AC749)+1,"")</f>
        <v/>
      </c>
      <c r="AD750" s="6" t="str">
        <f>IF($Y750=AD$4,MAX(AD$1:AD749)+1,"")</f>
        <v/>
      </c>
      <c r="AE750" s="6" t="str">
        <f>IF($Y750=AE$4,MAX(AE$1:AE749)+1,"")</f>
        <v/>
      </c>
      <c r="AF750" s="6" t="str">
        <f>IF($Y750=AF$4,MAX(AF$1:AF749)+1,"")</f>
        <v/>
      </c>
      <c r="AG750" s="6" t="str">
        <f>IF($Y750=AG$4,MAX(AG$1:AG749)+1,"")</f>
        <v/>
      </c>
      <c r="AH750" s="6" t="str">
        <f>IF($Y750=AH$4,MAX(AH$1:AH749)+1,"")</f>
        <v/>
      </c>
      <c r="AI750" s="5">
        <f t="shared" si="169"/>
        <v>0</v>
      </c>
      <c r="AK750" s="6" t="str">
        <f>IF($W750=AK$4,MAX(AK$1:AK749)+1,"")</f>
        <v/>
      </c>
      <c r="AL750" s="6" t="str">
        <f>IF($W750=AL$4,MAX(AL$1:AL749)+1,"")</f>
        <v/>
      </c>
      <c r="AM750" s="6" t="str">
        <f>IF($W750=AM$4,MAX(AM$1:AM749)+1,"")</f>
        <v/>
      </c>
      <c r="AN750" s="6" t="str">
        <f>IF($W750=AN$4,MAX(AN$1:AN749)+1,"")</f>
        <v/>
      </c>
      <c r="AO750" s="6" t="str">
        <f>IF($W750=AO$4,MAX(AO$1:AO749)+1,"")</f>
        <v/>
      </c>
      <c r="AP750" s="6" t="str">
        <f>IF($W750=AP$4,MAX(AP$1:AP749)+1,"")</f>
        <v/>
      </c>
      <c r="AQ750" s="6" t="str">
        <f>IF($W750=AQ$4,MAX(AQ$1:AQ749)+1,"")</f>
        <v/>
      </c>
      <c r="AR750" s="6" t="str">
        <f>IF($W750=AR$4,MAX(AR$1:AR749)+1,"")</f>
        <v/>
      </c>
      <c r="AS750" s="6" t="str">
        <f>IF($W750=AS$4,MAX(AS$1:AS749)+1,"")</f>
        <v/>
      </c>
      <c r="AT750" s="6" t="str">
        <f>IF($W750=AT$4,MAX(AT$1:AT749)+1,"")</f>
        <v/>
      </c>
      <c r="AU750" s="6" t="str">
        <f>IF($W750=AU$4,MAX(AU$1:AU749)+1,"")</f>
        <v/>
      </c>
      <c r="AV750" s="6" t="str">
        <f>IF($W750=AV$4,MAX(AV$1:AV749)+1,"")</f>
        <v/>
      </c>
      <c r="AW750" s="6" t="str">
        <f>IF($W750=AW$4,MAX(AW$1:AW749)+1,"")</f>
        <v/>
      </c>
      <c r="AX750" s="6" t="str">
        <f>IF($W750=AX$4,MAX(AX$1:AX749)+1,"")</f>
        <v/>
      </c>
      <c r="AY750" s="6" t="str">
        <f>IF($W750=AY$4,MAX(AY$1:AY749)+1,"")</f>
        <v/>
      </c>
      <c r="AZ750" s="6" t="str">
        <f>IF($W750=AZ$4,MAX(AZ$1:AZ749)+1,"")</f>
        <v/>
      </c>
      <c r="BA750" s="6" t="str">
        <f>IF($W750=BA$4,MAX(BA$1:BA749)+1,"")</f>
        <v/>
      </c>
      <c r="BB750" s="6" t="str">
        <f>IF($W750=BB$4,MAX(BB$1:BB749)+1,"")</f>
        <v/>
      </c>
      <c r="BC750" s="6" t="str">
        <f>IF($W750=BC$4,MAX(BC$1:BC749)+1,"")</f>
        <v/>
      </c>
      <c r="BD750" s="6" t="str">
        <f>IF($W750=BD$4,MAX(BD$1:BD749)+1,"")</f>
        <v/>
      </c>
      <c r="BE750" s="6" t="str">
        <f>IF($W750=BE$4,MAX(BE$1:BE749)+1,"")</f>
        <v/>
      </c>
      <c r="BF750" s="6" t="str">
        <f>IF($W750=BF$4,MAX(BF$1:BF749)+1,"")</f>
        <v/>
      </c>
      <c r="BG750" s="6" t="str">
        <f>IF($W750=BG$4,MAX(BG$1:BG749)+1,"")</f>
        <v/>
      </c>
      <c r="BH750" s="6" t="str">
        <f>IF($W750=BH$4,MAX(BH$1:BH749)+1,"")</f>
        <v/>
      </c>
      <c r="BI750" s="6" t="str">
        <f>IF($W750=BI$4,MAX(BI$1:BI749)+1,"")</f>
        <v/>
      </c>
      <c r="BJ750" s="6" t="str">
        <f>IF($W750=BJ$4,MAX(BJ$1:BJ749)+1,"")</f>
        <v/>
      </c>
      <c r="BK750" s="6" t="str">
        <f>IF($W750=BK$4,MAX(BK$1:BK749)+1,"")</f>
        <v/>
      </c>
      <c r="BL750" s="6" t="str">
        <f>IF($W750=BL$4,MAX(BL$1:BL749)+1,"")</f>
        <v/>
      </c>
      <c r="BM750" s="6" t="str">
        <f>IF($W750=BM$4,MAX(BM$1:BM749)+1,"")</f>
        <v/>
      </c>
      <c r="BN750" s="6" t="str">
        <f>IF($W750=BN$4,MAX(BN$1:BN749)+1,"")</f>
        <v/>
      </c>
      <c r="BO750" s="6" t="str">
        <f>IF($W750=BO$4,MAX(BO$1:BO749)+1,"")</f>
        <v/>
      </c>
      <c r="BP750" s="6" t="str">
        <f>IF($W750=BP$4,MAX(BP$1:BP749)+1,"")</f>
        <v/>
      </c>
      <c r="BQ750" s="6" t="str">
        <f>IF($W750=BQ$4,MAX(BQ$1:BQ749)+1,"")</f>
        <v/>
      </c>
      <c r="BR750" s="6" t="str">
        <f>IF($W750=BR$4,MAX(BR$1:BR749)+1,"")</f>
        <v/>
      </c>
      <c r="BS750" s="6" t="str">
        <f>IF($W750=BS$4,MAX(BS$1:BS749)+1,"")</f>
        <v/>
      </c>
      <c r="BT750" s="6" t="str">
        <f>IF($W750=BT$4,MAX(BT$1:BT749)+1,"")</f>
        <v/>
      </c>
      <c r="BU750" s="6" t="str">
        <f>IF($W750=BU$4,MAX(BU$1:BU749)+1,"")</f>
        <v/>
      </c>
      <c r="BV750" s="6" t="str">
        <f>IF($W750=BV$4,MAX(BV$1:BV749)+1,"")</f>
        <v/>
      </c>
      <c r="BW750" s="6" t="str">
        <f>IF($W750=BW$4,MAX(BW$1:BW749)+1,"")</f>
        <v/>
      </c>
      <c r="BX750" s="6" t="str">
        <f>IF($W750=BX$4,MAX(BX$1:BX749)+1,"")</f>
        <v/>
      </c>
      <c r="BY750" s="6" t="str">
        <f>IF($W750=BY$4,MAX(BY$1:BY749)+1,"")</f>
        <v/>
      </c>
      <c r="BZ750" s="6" t="str">
        <f>IF($W750=BZ$4,MAX(BZ$1:BZ749)+1,"")</f>
        <v/>
      </c>
      <c r="CA750" s="6" t="str">
        <f>IF($W750=CA$4,MAX(CA$1:CA749)+1,"")</f>
        <v/>
      </c>
      <c r="CB750" s="6" t="str">
        <f>IF($W750=CB$4,MAX(CB$1:CB749)+1,"")</f>
        <v/>
      </c>
      <c r="CC750" s="6" t="str">
        <f>IF($W750=CC$4,MAX(CC$1:CC749)+1,"")</f>
        <v/>
      </c>
      <c r="CD750" s="6" t="str">
        <f>IF($W750=CD$4,MAX(CD$1:CD749)+1,"")</f>
        <v/>
      </c>
      <c r="CE750" s="6" t="str">
        <f>IF($W750=CE$4,MAX(CE$1:CE749)+1,"")</f>
        <v/>
      </c>
      <c r="CF750" s="6" t="str">
        <f>IF($W750=CF$4,MAX(CF$1:CF749)+1,"")</f>
        <v/>
      </c>
      <c r="CG750" s="6" t="str">
        <f>IF($W750=CG$4,MAX(CG$1:CG749)+1,"")</f>
        <v/>
      </c>
      <c r="CH750" s="6" t="str">
        <f>IF($W750=CH$4,MAX(CH$1:CH749)+1,"")</f>
        <v/>
      </c>
      <c r="CI750" s="6" t="str">
        <f>IF($W750=CI$4,MAX(CI$1:CI749)+1,"")</f>
        <v/>
      </c>
      <c r="CJ750" s="6" t="str">
        <f>IF($W750=CJ$4,MAX(CJ$1:CJ749)+1,"")</f>
        <v/>
      </c>
      <c r="CK750" s="6" t="str">
        <f>IF($W750=CK$4,MAX(CK$1:CK749)+1,"")</f>
        <v/>
      </c>
      <c r="CL750" s="6" t="str">
        <f>IF($W750=CL$4,MAX(CL$1:CL749)+1,"")</f>
        <v/>
      </c>
      <c r="CM750" s="6" t="str">
        <f>IF($W750=CM$4,MAX(CM$1:CM749)+1,"")</f>
        <v/>
      </c>
      <c r="CN750" s="6" t="str">
        <f>IF($W750=CN$4,MAX(CN$1:CN749)+1,"")</f>
        <v/>
      </c>
      <c r="CO750" s="6">
        <f>IF($W750=CO$4,MAX(CO$1:CO749)+1,"")</f>
        <v>9</v>
      </c>
      <c r="CP750" s="6" t="str">
        <f>IF($W750=CP$4,MAX(CP$1:CP749)+1,"")</f>
        <v/>
      </c>
      <c r="CQ750" s="6" t="str">
        <f>IF($W750=CQ$4,MAX(CQ$1:CQ749)+1,"")</f>
        <v/>
      </c>
      <c r="CR750" s="6" t="str">
        <f>IF($W750=CR$4,MAX(CR$1:CR749)+1,"")</f>
        <v/>
      </c>
      <c r="CS750" s="6" t="str">
        <f>IF($W750=CS$4,MAX(CS$1:CS749)+1,"")</f>
        <v/>
      </c>
      <c r="CT750" s="5">
        <f t="shared" si="170"/>
        <v>9</v>
      </c>
      <c r="CU750" s="6" t="str">
        <f t="shared" si="171"/>
        <v>1739902355384</v>
      </c>
      <c r="CV750" s="5" t="str">
        <f t="shared" si="172"/>
        <v>นางสาว</v>
      </c>
      <c r="CW750" s="5" t="str" cm="1">
        <f t="array" ref="CW750">RIGHT(F750,MIN(LEN(SUBSTITUTE(F750,รายชื่อนักเรียนแยกห้อง!$AD$5:$AD$8,""))))</f>
        <v>เขมิกา</v>
      </c>
      <c r="CX750" s="6" t="str">
        <f t="shared" si="173"/>
        <v/>
      </c>
      <c r="CY750" s="6">
        <f t="shared" si="174"/>
        <v>0</v>
      </c>
      <c r="CZ750" s="5" t="str">
        <f t="shared" si="175"/>
        <v>มัธยมศึกษาปีที่ 6/3-</v>
      </c>
      <c r="DA750" s="5" t="str">
        <f t="shared" si="176"/>
        <v>มัธยมศึกษาปีที่ 6/3-0</v>
      </c>
      <c r="DB750" s="5" t="s">
        <v>2939</v>
      </c>
      <c r="DC750" s="6" t="str">
        <f>IF(DB750="วิทย์-คณิต (เตรียมวิศวะ)",MAX($DC$1:DC749)+1,"")</f>
        <v/>
      </c>
      <c r="DD750" s="6" t="str">
        <f>IF(DB750="วิทย์-คณิต (วิทยาศาสตร์สุขภาพ)",MAX($DD$1:DD749)+1,"")</f>
        <v/>
      </c>
      <c r="DE750" s="6">
        <f>IF(DB750="ศิลป์การจัดการธุรกิจการค้าสมัยใหม่",MAX($DE$1:DE749)+1,"")</f>
        <v>103</v>
      </c>
      <c r="DF750" s="6" t="str">
        <f>IF(DB750="ศิลป์ภาษาจีนเพื่อธุรกิจ 4.0",MAX($DF$1:DF749)+1,"")</f>
        <v/>
      </c>
      <c r="DG750" s="6" t="str">
        <f>IF(DB750="ศิลป์ภาษาอังกฤษเพื่อการสื่อสารธุรกิจ",MAX($DG$1:DG749)+1,"")</f>
        <v/>
      </c>
      <c r="DH750" s="6" t="str">
        <f>IF(DB750="นวัตกรรมการจัดการเกษตร",MAX($DH$1:DH749)+1,"")</f>
        <v/>
      </c>
      <c r="DI750" s="5">
        <f t="shared" si="177"/>
        <v>103</v>
      </c>
      <c r="DJ750" s="5" t="str">
        <f t="shared" si="178"/>
        <v>มัธยมศึกษาปีที่ 6/3-15</v>
      </c>
      <c r="DK750" s="5" t="str">
        <f t="shared" si="179"/>
        <v>ศิลป์การจัดการธุรกิจการค้าสมัยใหม่-103</v>
      </c>
      <c r="DL750" s="5" t="str">
        <f t="shared" si="180"/>
        <v>มัธยมศึกษาปีที่ 6</v>
      </c>
    </row>
    <row r="751" spans="1:116">
      <c r="A751" s="5" t="str">
        <f t="shared" si="166"/>
        <v>มัธยมศึกษาปีที่ 6/3-16</v>
      </c>
      <c r="B751" s="5" t="str">
        <f t="shared" si="167"/>
        <v>ช68604-11</v>
      </c>
      <c r="C751" s="5" t="str">
        <f t="shared" si="168"/>
        <v>ศิลป์การจัดการธุรกิจการค้าสมัยใหม่-104</v>
      </c>
      <c r="D751" s="8">
        <v>16</v>
      </c>
      <c r="E751" s="9" t="s">
        <v>70</v>
      </c>
      <c r="F751" s="3" t="s">
        <v>224</v>
      </c>
      <c r="G751" s="3" t="s">
        <v>27</v>
      </c>
      <c r="H751" s="11">
        <v>1</v>
      </c>
      <c r="I751" s="11">
        <v>7</v>
      </c>
      <c r="J751" s="11">
        <v>0</v>
      </c>
      <c r="K751" s="11">
        <v>9</v>
      </c>
      <c r="L751" s="11">
        <v>9</v>
      </c>
      <c r="M751" s="11">
        <v>0</v>
      </c>
      <c r="N751" s="11">
        <v>1</v>
      </c>
      <c r="O751" s="11">
        <v>6</v>
      </c>
      <c r="P751" s="11">
        <v>9</v>
      </c>
      <c r="Q751" s="11">
        <v>6</v>
      </c>
      <c r="R751" s="11">
        <v>5</v>
      </c>
      <c r="S751" s="11">
        <v>9</v>
      </c>
      <c r="T751" s="11">
        <v>5</v>
      </c>
      <c r="U751" s="11" t="s">
        <v>427</v>
      </c>
      <c r="W751" s="6" t="str">
        <f>IF(X751="","",IF(X751=รายชื่อชมรม!$B$53,รายชื่อชมรม!$A$53,IF(X751=รายชื่อชมรม!$B$54,รายชื่อชมรม!$A$54,IF(X751=รายชื่อชมรม!$B$55,รายชื่อชมรม!$A$55,IF(X751=รายชื่อชมรม!$B$56,รายชื่อชมรม!$A$56,IF(X751=รายชื่อชมรม!$B$57,รายชื่อชมรม!$A$57,IF(X751=รายชื่อชมรม!$B$58,รายชื่อชมรม!$A$58,IF(X751=รายชื่อชมรม!$B$59,รายชื่อชมรม!$A$59,IF(X751=รายชื่อชมรม!$B$60,รายชื่อชมรม!$A$60,IF(X751=รายชื่อชมรม!$B$61,รายชื่อชมรม!$A$61,IF(X751=รายชื่อชมรม!$B$62,รายชื่อชมรม!$A$62,"-")))))))))))</f>
        <v>ช68604</v>
      </c>
      <c r="X751" s="6" t="s">
        <v>2314</v>
      </c>
      <c r="Y751" s="6" t="str">
        <f>IF(W751=0,"",IF(W751="-","",IF(W751="","",VLOOKUP(W751,รายชื่อชมรม!$A$3:$F$83,3,FALSE))))</f>
        <v>นายชัยวัฒน์  กตัญญตาพงษ์</v>
      </c>
      <c r="Z751" s="6" t="str">
        <f>IF(Y751=$Z$4,MAX(Z$1:$Z750)+1,"")</f>
        <v/>
      </c>
      <c r="AA751" s="6" t="str">
        <f>IF($Y751=AA$4,MAX(AA$1:AA750)+1,"")</f>
        <v/>
      </c>
      <c r="AB751" s="6" t="str">
        <f>IF($Y751=AB$4,MAX(AB$1:AB750)+1,"")</f>
        <v/>
      </c>
      <c r="AC751" s="6" t="str">
        <f>IF($Y751=AC$4,MAX(AC$1:AC750)+1,"")</f>
        <v/>
      </c>
      <c r="AD751" s="6" t="str">
        <f>IF($Y751=AD$4,MAX(AD$1:AD750)+1,"")</f>
        <v/>
      </c>
      <c r="AE751" s="6" t="str">
        <f>IF($Y751=AE$4,MAX(AE$1:AE750)+1,"")</f>
        <v/>
      </c>
      <c r="AF751" s="6" t="str">
        <f>IF($Y751=AF$4,MAX(AF$1:AF750)+1,"")</f>
        <v/>
      </c>
      <c r="AG751" s="6" t="str">
        <f>IF($Y751=AG$4,MAX(AG$1:AG750)+1,"")</f>
        <v/>
      </c>
      <c r="AH751" s="6" t="str">
        <f>IF($Y751=AH$4,MAX(AH$1:AH750)+1,"")</f>
        <v/>
      </c>
      <c r="AI751" s="5">
        <f t="shared" si="169"/>
        <v>0</v>
      </c>
      <c r="AK751" s="6" t="str">
        <f>IF($W751=AK$4,MAX(AK$1:AK750)+1,"")</f>
        <v/>
      </c>
      <c r="AL751" s="6" t="str">
        <f>IF($W751=AL$4,MAX(AL$1:AL750)+1,"")</f>
        <v/>
      </c>
      <c r="AM751" s="6" t="str">
        <f>IF($W751=AM$4,MAX(AM$1:AM750)+1,"")</f>
        <v/>
      </c>
      <c r="AN751" s="6" t="str">
        <f>IF($W751=AN$4,MAX(AN$1:AN750)+1,"")</f>
        <v/>
      </c>
      <c r="AO751" s="6" t="str">
        <f>IF($W751=AO$4,MAX(AO$1:AO750)+1,"")</f>
        <v/>
      </c>
      <c r="AP751" s="6" t="str">
        <f>IF($W751=AP$4,MAX(AP$1:AP750)+1,"")</f>
        <v/>
      </c>
      <c r="AQ751" s="6" t="str">
        <f>IF($W751=AQ$4,MAX(AQ$1:AQ750)+1,"")</f>
        <v/>
      </c>
      <c r="AR751" s="6" t="str">
        <f>IF($W751=AR$4,MAX(AR$1:AR750)+1,"")</f>
        <v/>
      </c>
      <c r="AS751" s="6" t="str">
        <f>IF($W751=AS$4,MAX(AS$1:AS750)+1,"")</f>
        <v/>
      </c>
      <c r="AT751" s="6" t="str">
        <f>IF($W751=AT$4,MAX(AT$1:AT750)+1,"")</f>
        <v/>
      </c>
      <c r="AU751" s="6" t="str">
        <f>IF($W751=AU$4,MAX(AU$1:AU750)+1,"")</f>
        <v/>
      </c>
      <c r="AV751" s="6" t="str">
        <f>IF($W751=AV$4,MAX(AV$1:AV750)+1,"")</f>
        <v/>
      </c>
      <c r="AW751" s="6" t="str">
        <f>IF($W751=AW$4,MAX(AW$1:AW750)+1,"")</f>
        <v/>
      </c>
      <c r="AX751" s="6" t="str">
        <f>IF($W751=AX$4,MAX(AX$1:AX750)+1,"")</f>
        <v/>
      </c>
      <c r="AY751" s="6" t="str">
        <f>IF($W751=AY$4,MAX(AY$1:AY750)+1,"")</f>
        <v/>
      </c>
      <c r="AZ751" s="6" t="str">
        <f>IF($W751=AZ$4,MAX(AZ$1:AZ750)+1,"")</f>
        <v/>
      </c>
      <c r="BA751" s="6" t="str">
        <f>IF($W751=BA$4,MAX(BA$1:BA750)+1,"")</f>
        <v/>
      </c>
      <c r="BB751" s="6" t="str">
        <f>IF($W751=BB$4,MAX(BB$1:BB750)+1,"")</f>
        <v/>
      </c>
      <c r="BC751" s="6" t="str">
        <f>IF($W751=BC$4,MAX(BC$1:BC750)+1,"")</f>
        <v/>
      </c>
      <c r="BD751" s="6" t="str">
        <f>IF($W751=BD$4,MAX(BD$1:BD750)+1,"")</f>
        <v/>
      </c>
      <c r="BE751" s="6" t="str">
        <f>IF($W751=BE$4,MAX(BE$1:BE750)+1,"")</f>
        <v/>
      </c>
      <c r="BF751" s="6" t="str">
        <f>IF($W751=BF$4,MAX(BF$1:BF750)+1,"")</f>
        <v/>
      </c>
      <c r="BG751" s="6" t="str">
        <f>IF($W751=BG$4,MAX(BG$1:BG750)+1,"")</f>
        <v/>
      </c>
      <c r="BH751" s="6" t="str">
        <f>IF($W751=BH$4,MAX(BH$1:BH750)+1,"")</f>
        <v/>
      </c>
      <c r="BI751" s="6" t="str">
        <f>IF($W751=BI$4,MAX(BI$1:BI750)+1,"")</f>
        <v/>
      </c>
      <c r="BJ751" s="6" t="str">
        <f>IF($W751=BJ$4,MAX(BJ$1:BJ750)+1,"")</f>
        <v/>
      </c>
      <c r="BK751" s="6" t="str">
        <f>IF($W751=BK$4,MAX(BK$1:BK750)+1,"")</f>
        <v/>
      </c>
      <c r="BL751" s="6" t="str">
        <f>IF($W751=BL$4,MAX(BL$1:BL750)+1,"")</f>
        <v/>
      </c>
      <c r="BM751" s="6" t="str">
        <f>IF($W751=BM$4,MAX(BM$1:BM750)+1,"")</f>
        <v/>
      </c>
      <c r="BN751" s="6" t="str">
        <f>IF($W751=BN$4,MAX(BN$1:BN750)+1,"")</f>
        <v/>
      </c>
      <c r="BO751" s="6" t="str">
        <f>IF($W751=BO$4,MAX(BO$1:BO750)+1,"")</f>
        <v/>
      </c>
      <c r="BP751" s="6" t="str">
        <f>IF($W751=BP$4,MAX(BP$1:BP750)+1,"")</f>
        <v/>
      </c>
      <c r="BQ751" s="6" t="str">
        <f>IF($W751=BQ$4,MAX(BQ$1:BQ750)+1,"")</f>
        <v/>
      </c>
      <c r="BR751" s="6" t="str">
        <f>IF($W751=BR$4,MAX(BR$1:BR750)+1,"")</f>
        <v/>
      </c>
      <c r="BS751" s="6" t="str">
        <f>IF($W751=BS$4,MAX(BS$1:BS750)+1,"")</f>
        <v/>
      </c>
      <c r="BT751" s="6" t="str">
        <f>IF($W751=BT$4,MAX(BT$1:BT750)+1,"")</f>
        <v/>
      </c>
      <c r="BU751" s="6" t="str">
        <f>IF($W751=BU$4,MAX(BU$1:BU750)+1,"")</f>
        <v/>
      </c>
      <c r="BV751" s="6" t="str">
        <f>IF($W751=BV$4,MAX(BV$1:BV750)+1,"")</f>
        <v/>
      </c>
      <c r="BW751" s="6" t="str">
        <f>IF($W751=BW$4,MAX(BW$1:BW750)+1,"")</f>
        <v/>
      </c>
      <c r="BX751" s="6" t="str">
        <f>IF($W751=BX$4,MAX(BX$1:BX750)+1,"")</f>
        <v/>
      </c>
      <c r="BY751" s="6" t="str">
        <f>IF($W751=BY$4,MAX(BY$1:BY750)+1,"")</f>
        <v/>
      </c>
      <c r="BZ751" s="6" t="str">
        <f>IF($W751=BZ$4,MAX(BZ$1:BZ750)+1,"")</f>
        <v/>
      </c>
      <c r="CA751" s="6" t="str">
        <f>IF($W751=CA$4,MAX(CA$1:CA750)+1,"")</f>
        <v/>
      </c>
      <c r="CB751" s="6" t="str">
        <f>IF($W751=CB$4,MAX(CB$1:CB750)+1,"")</f>
        <v/>
      </c>
      <c r="CC751" s="6" t="str">
        <f>IF($W751=CC$4,MAX(CC$1:CC750)+1,"")</f>
        <v/>
      </c>
      <c r="CD751" s="6" t="str">
        <f>IF($W751=CD$4,MAX(CD$1:CD750)+1,"")</f>
        <v/>
      </c>
      <c r="CE751" s="6" t="str">
        <f>IF($W751=CE$4,MAX(CE$1:CE750)+1,"")</f>
        <v/>
      </c>
      <c r="CF751" s="6" t="str">
        <f>IF($W751=CF$4,MAX(CF$1:CF750)+1,"")</f>
        <v/>
      </c>
      <c r="CG751" s="6" t="str">
        <f>IF($W751=CG$4,MAX(CG$1:CG750)+1,"")</f>
        <v/>
      </c>
      <c r="CH751" s="6" t="str">
        <f>IF($W751=CH$4,MAX(CH$1:CH750)+1,"")</f>
        <v/>
      </c>
      <c r="CI751" s="6" t="str">
        <f>IF($W751=CI$4,MAX(CI$1:CI750)+1,"")</f>
        <v/>
      </c>
      <c r="CJ751" s="6" t="str">
        <f>IF($W751=CJ$4,MAX(CJ$1:CJ750)+1,"")</f>
        <v/>
      </c>
      <c r="CK751" s="6" t="str">
        <f>IF($W751=CK$4,MAX(CK$1:CK750)+1,"")</f>
        <v/>
      </c>
      <c r="CL751" s="6" t="str">
        <f>IF($W751=CL$4,MAX(CL$1:CL750)+1,"")</f>
        <v/>
      </c>
      <c r="CM751" s="6">
        <f>IF($W751=CM$4,MAX(CM$1:CM750)+1,"")</f>
        <v>11</v>
      </c>
      <c r="CN751" s="6" t="str">
        <f>IF($W751=CN$4,MAX(CN$1:CN750)+1,"")</f>
        <v/>
      </c>
      <c r="CO751" s="6" t="str">
        <f>IF($W751=CO$4,MAX(CO$1:CO750)+1,"")</f>
        <v/>
      </c>
      <c r="CP751" s="6" t="str">
        <f>IF($W751=CP$4,MAX(CP$1:CP750)+1,"")</f>
        <v/>
      </c>
      <c r="CQ751" s="6" t="str">
        <f>IF($W751=CQ$4,MAX(CQ$1:CQ750)+1,"")</f>
        <v/>
      </c>
      <c r="CR751" s="6" t="str">
        <f>IF($W751=CR$4,MAX(CR$1:CR750)+1,"")</f>
        <v/>
      </c>
      <c r="CS751" s="6" t="str">
        <f>IF($W751=CS$4,MAX(CS$1:CS750)+1,"")</f>
        <v/>
      </c>
      <c r="CT751" s="5">
        <f t="shared" si="170"/>
        <v>11</v>
      </c>
      <c r="CU751" s="6" t="str">
        <f t="shared" si="171"/>
        <v>1709901696595</v>
      </c>
      <c r="CV751" s="5" t="str">
        <f t="shared" si="172"/>
        <v>นางสาว</v>
      </c>
      <c r="CW751" s="5" t="str" cm="1">
        <f t="array" ref="CW751">RIGHT(F751,MIN(LEN(SUBSTITUTE(F751,รายชื่อนักเรียนแยกห้อง!$AD$5:$AD$8,""))))</f>
        <v>จิรวรรณ</v>
      </c>
      <c r="CX751" s="6" t="str">
        <f t="shared" si="173"/>
        <v/>
      </c>
      <c r="CY751" s="6">
        <f t="shared" si="174"/>
        <v>0</v>
      </c>
      <c r="CZ751" s="5" t="str">
        <f t="shared" si="175"/>
        <v>มัธยมศึกษาปีที่ 6/3-</v>
      </c>
      <c r="DA751" s="5" t="str">
        <f t="shared" si="176"/>
        <v>มัธยมศึกษาปีที่ 6/3-0</v>
      </c>
      <c r="DB751" s="5" t="s">
        <v>2939</v>
      </c>
      <c r="DC751" s="6" t="str">
        <f>IF(DB751="วิทย์-คณิต (เตรียมวิศวะ)",MAX($DC$1:DC750)+1,"")</f>
        <v/>
      </c>
      <c r="DD751" s="6" t="str">
        <f>IF(DB751="วิทย์-คณิต (วิทยาศาสตร์สุขภาพ)",MAX($DD$1:DD750)+1,"")</f>
        <v/>
      </c>
      <c r="DE751" s="6">
        <f>IF(DB751="ศิลป์การจัดการธุรกิจการค้าสมัยใหม่",MAX($DE$1:DE750)+1,"")</f>
        <v>104</v>
      </c>
      <c r="DF751" s="6" t="str">
        <f>IF(DB751="ศิลป์ภาษาจีนเพื่อธุรกิจ 4.0",MAX($DF$1:DF750)+1,"")</f>
        <v/>
      </c>
      <c r="DG751" s="6" t="str">
        <f>IF(DB751="ศิลป์ภาษาอังกฤษเพื่อการสื่อสารธุรกิจ",MAX($DG$1:DG750)+1,"")</f>
        <v/>
      </c>
      <c r="DH751" s="6" t="str">
        <f>IF(DB751="นวัตกรรมการจัดการเกษตร",MAX($DH$1:DH750)+1,"")</f>
        <v/>
      </c>
      <c r="DI751" s="5">
        <f t="shared" si="177"/>
        <v>104</v>
      </c>
      <c r="DJ751" s="5" t="str">
        <f t="shared" si="178"/>
        <v>มัธยมศึกษาปีที่ 6/3-16</v>
      </c>
      <c r="DK751" s="5" t="str">
        <f t="shared" si="179"/>
        <v>ศิลป์การจัดการธุรกิจการค้าสมัยใหม่-104</v>
      </c>
      <c r="DL751" s="5" t="str">
        <f t="shared" si="180"/>
        <v>มัธยมศึกษาปีที่ 6</v>
      </c>
    </row>
    <row r="752" spans="1:116">
      <c r="A752" s="5" t="str">
        <f t="shared" ref="A752:A815" si="181">U752&amp;"-"&amp;D752</f>
        <v>มัธยมศึกษาปีที่ 6/3-17</v>
      </c>
      <c r="B752" s="5" t="str">
        <f t="shared" si="167"/>
        <v>ช68605-8</v>
      </c>
      <c r="C752" s="5" t="str">
        <f t="shared" si="168"/>
        <v>นวัตกรรมการจัดการเกษตร-41</v>
      </c>
      <c r="D752" s="8">
        <v>17</v>
      </c>
      <c r="E752" s="9" t="s">
        <v>80</v>
      </c>
      <c r="F752" s="3" t="s">
        <v>229</v>
      </c>
      <c r="G752" s="3" t="s">
        <v>38</v>
      </c>
      <c r="H752" s="11">
        <v>1</v>
      </c>
      <c r="I752" s="11">
        <v>7</v>
      </c>
      <c r="J752" s="11">
        <v>0</v>
      </c>
      <c r="K752" s="11">
        <v>9</v>
      </c>
      <c r="L752" s="11">
        <v>9</v>
      </c>
      <c r="M752" s="11">
        <v>0</v>
      </c>
      <c r="N752" s="11">
        <v>1</v>
      </c>
      <c r="O752" s="11">
        <v>7</v>
      </c>
      <c r="P752" s="11">
        <v>2</v>
      </c>
      <c r="Q752" s="11">
        <v>8</v>
      </c>
      <c r="R752" s="11">
        <v>9</v>
      </c>
      <c r="S752" s="11">
        <v>5</v>
      </c>
      <c r="T752" s="11">
        <v>1</v>
      </c>
      <c r="U752" s="11" t="s">
        <v>427</v>
      </c>
      <c r="W752" s="6" t="str">
        <f>IF(X752="","",IF(X752=รายชื่อชมรม!$B$53,รายชื่อชมรม!$A$53,IF(X752=รายชื่อชมรม!$B$54,รายชื่อชมรม!$A$54,IF(X752=รายชื่อชมรม!$B$55,รายชื่อชมรม!$A$55,IF(X752=รายชื่อชมรม!$B$56,รายชื่อชมรม!$A$56,IF(X752=รายชื่อชมรม!$B$57,รายชื่อชมรม!$A$57,IF(X752=รายชื่อชมรม!$B$58,รายชื่อชมรม!$A$58,IF(X752=รายชื่อชมรม!$B$59,รายชื่อชมรม!$A$59,IF(X752=รายชื่อชมรม!$B$60,รายชื่อชมรม!$A$60,IF(X752=รายชื่อชมรม!$B$61,รายชื่อชมรม!$A$61,IF(X752=รายชื่อชมรม!$B$62,รายชื่อชมรม!$A$62,"-")))))))))))</f>
        <v>ช68605</v>
      </c>
      <c r="X752" s="6" t="s">
        <v>2305</v>
      </c>
      <c r="Y752" s="6" t="str">
        <f>IF(W752=0,"",IF(W752="-","",IF(W752="","",VLOOKUP(W752,รายชื่อชมรม!$A$3:$F$83,3,FALSE))))</f>
        <v>นางโสจาริน  อินทรเรือง</v>
      </c>
      <c r="Z752" s="6" t="str">
        <f>IF(Y752=$Z$4,MAX(Z$1:$Z751)+1,"")</f>
        <v/>
      </c>
      <c r="AA752" s="6" t="str">
        <f>IF($Y752=AA$4,MAX(AA$1:AA751)+1,"")</f>
        <v/>
      </c>
      <c r="AB752" s="6" t="str">
        <f>IF($Y752=AB$4,MAX(AB$1:AB751)+1,"")</f>
        <v/>
      </c>
      <c r="AC752" s="6" t="str">
        <f>IF($Y752=AC$4,MAX(AC$1:AC751)+1,"")</f>
        <v/>
      </c>
      <c r="AD752" s="6" t="str">
        <f>IF($Y752=AD$4,MAX(AD$1:AD751)+1,"")</f>
        <v/>
      </c>
      <c r="AE752" s="6" t="str">
        <f>IF($Y752=AE$4,MAX(AE$1:AE751)+1,"")</f>
        <v/>
      </c>
      <c r="AF752" s="6" t="str">
        <f>IF($Y752=AF$4,MAX(AF$1:AF751)+1,"")</f>
        <v/>
      </c>
      <c r="AG752" s="6" t="str">
        <f>IF($Y752=AG$4,MAX(AG$1:AG751)+1,"")</f>
        <v/>
      </c>
      <c r="AH752" s="6" t="str">
        <f>IF($Y752=AH$4,MAX(AH$1:AH751)+1,"")</f>
        <v/>
      </c>
      <c r="AI752" s="5">
        <f t="shared" si="169"/>
        <v>0</v>
      </c>
      <c r="AK752" s="6" t="str">
        <f>IF($W752=AK$4,MAX(AK$1:AK751)+1,"")</f>
        <v/>
      </c>
      <c r="AL752" s="6" t="str">
        <f>IF($W752=AL$4,MAX(AL$1:AL751)+1,"")</f>
        <v/>
      </c>
      <c r="AM752" s="6" t="str">
        <f>IF($W752=AM$4,MAX(AM$1:AM751)+1,"")</f>
        <v/>
      </c>
      <c r="AN752" s="6" t="str">
        <f>IF($W752=AN$4,MAX(AN$1:AN751)+1,"")</f>
        <v/>
      </c>
      <c r="AO752" s="6" t="str">
        <f>IF($W752=AO$4,MAX(AO$1:AO751)+1,"")</f>
        <v/>
      </c>
      <c r="AP752" s="6" t="str">
        <f>IF($W752=AP$4,MAX(AP$1:AP751)+1,"")</f>
        <v/>
      </c>
      <c r="AQ752" s="6" t="str">
        <f>IF($W752=AQ$4,MAX(AQ$1:AQ751)+1,"")</f>
        <v/>
      </c>
      <c r="AR752" s="6" t="str">
        <f>IF($W752=AR$4,MAX(AR$1:AR751)+1,"")</f>
        <v/>
      </c>
      <c r="AS752" s="6" t="str">
        <f>IF($W752=AS$4,MAX(AS$1:AS751)+1,"")</f>
        <v/>
      </c>
      <c r="AT752" s="6" t="str">
        <f>IF($W752=AT$4,MAX(AT$1:AT751)+1,"")</f>
        <v/>
      </c>
      <c r="AU752" s="6" t="str">
        <f>IF($W752=AU$4,MAX(AU$1:AU751)+1,"")</f>
        <v/>
      </c>
      <c r="AV752" s="6" t="str">
        <f>IF($W752=AV$4,MAX(AV$1:AV751)+1,"")</f>
        <v/>
      </c>
      <c r="AW752" s="6" t="str">
        <f>IF($W752=AW$4,MAX(AW$1:AW751)+1,"")</f>
        <v/>
      </c>
      <c r="AX752" s="6" t="str">
        <f>IF($W752=AX$4,MAX(AX$1:AX751)+1,"")</f>
        <v/>
      </c>
      <c r="AY752" s="6" t="str">
        <f>IF($W752=AY$4,MAX(AY$1:AY751)+1,"")</f>
        <v/>
      </c>
      <c r="AZ752" s="6" t="str">
        <f>IF($W752=AZ$4,MAX(AZ$1:AZ751)+1,"")</f>
        <v/>
      </c>
      <c r="BA752" s="6" t="str">
        <f>IF($W752=BA$4,MAX(BA$1:BA751)+1,"")</f>
        <v/>
      </c>
      <c r="BB752" s="6" t="str">
        <f>IF($W752=BB$4,MAX(BB$1:BB751)+1,"")</f>
        <v/>
      </c>
      <c r="BC752" s="6" t="str">
        <f>IF($W752=BC$4,MAX(BC$1:BC751)+1,"")</f>
        <v/>
      </c>
      <c r="BD752" s="6" t="str">
        <f>IF($W752=BD$4,MAX(BD$1:BD751)+1,"")</f>
        <v/>
      </c>
      <c r="BE752" s="6" t="str">
        <f>IF($W752=BE$4,MAX(BE$1:BE751)+1,"")</f>
        <v/>
      </c>
      <c r="BF752" s="6" t="str">
        <f>IF($W752=BF$4,MAX(BF$1:BF751)+1,"")</f>
        <v/>
      </c>
      <c r="BG752" s="6" t="str">
        <f>IF($W752=BG$4,MAX(BG$1:BG751)+1,"")</f>
        <v/>
      </c>
      <c r="BH752" s="6" t="str">
        <f>IF($W752=BH$4,MAX(BH$1:BH751)+1,"")</f>
        <v/>
      </c>
      <c r="BI752" s="6" t="str">
        <f>IF($W752=BI$4,MAX(BI$1:BI751)+1,"")</f>
        <v/>
      </c>
      <c r="BJ752" s="6" t="str">
        <f>IF($W752=BJ$4,MAX(BJ$1:BJ751)+1,"")</f>
        <v/>
      </c>
      <c r="BK752" s="6" t="str">
        <f>IF($W752=BK$4,MAX(BK$1:BK751)+1,"")</f>
        <v/>
      </c>
      <c r="BL752" s="6" t="str">
        <f>IF($W752=BL$4,MAX(BL$1:BL751)+1,"")</f>
        <v/>
      </c>
      <c r="BM752" s="6" t="str">
        <f>IF($W752=BM$4,MAX(BM$1:BM751)+1,"")</f>
        <v/>
      </c>
      <c r="BN752" s="6" t="str">
        <f>IF($W752=BN$4,MAX(BN$1:BN751)+1,"")</f>
        <v/>
      </c>
      <c r="BO752" s="6" t="str">
        <f>IF($W752=BO$4,MAX(BO$1:BO751)+1,"")</f>
        <v/>
      </c>
      <c r="BP752" s="6" t="str">
        <f>IF($W752=BP$4,MAX(BP$1:BP751)+1,"")</f>
        <v/>
      </c>
      <c r="BQ752" s="6" t="str">
        <f>IF($W752=BQ$4,MAX(BQ$1:BQ751)+1,"")</f>
        <v/>
      </c>
      <c r="BR752" s="6" t="str">
        <f>IF($W752=BR$4,MAX(BR$1:BR751)+1,"")</f>
        <v/>
      </c>
      <c r="BS752" s="6" t="str">
        <f>IF($W752=BS$4,MAX(BS$1:BS751)+1,"")</f>
        <v/>
      </c>
      <c r="BT752" s="6" t="str">
        <f>IF($W752=BT$4,MAX(BT$1:BT751)+1,"")</f>
        <v/>
      </c>
      <c r="BU752" s="6" t="str">
        <f>IF($W752=BU$4,MAX(BU$1:BU751)+1,"")</f>
        <v/>
      </c>
      <c r="BV752" s="6" t="str">
        <f>IF($W752=BV$4,MAX(BV$1:BV751)+1,"")</f>
        <v/>
      </c>
      <c r="BW752" s="6" t="str">
        <f>IF($W752=BW$4,MAX(BW$1:BW751)+1,"")</f>
        <v/>
      </c>
      <c r="BX752" s="6" t="str">
        <f>IF($W752=BX$4,MAX(BX$1:BX751)+1,"")</f>
        <v/>
      </c>
      <c r="BY752" s="6" t="str">
        <f>IF($W752=BY$4,MAX(BY$1:BY751)+1,"")</f>
        <v/>
      </c>
      <c r="BZ752" s="6" t="str">
        <f>IF($W752=BZ$4,MAX(BZ$1:BZ751)+1,"")</f>
        <v/>
      </c>
      <c r="CA752" s="6" t="str">
        <f>IF($W752=CA$4,MAX(CA$1:CA751)+1,"")</f>
        <v/>
      </c>
      <c r="CB752" s="6" t="str">
        <f>IF($W752=CB$4,MAX(CB$1:CB751)+1,"")</f>
        <v/>
      </c>
      <c r="CC752" s="6" t="str">
        <f>IF($W752=CC$4,MAX(CC$1:CC751)+1,"")</f>
        <v/>
      </c>
      <c r="CD752" s="6" t="str">
        <f>IF($W752=CD$4,MAX(CD$1:CD751)+1,"")</f>
        <v/>
      </c>
      <c r="CE752" s="6" t="str">
        <f>IF($W752=CE$4,MAX(CE$1:CE751)+1,"")</f>
        <v/>
      </c>
      <c r="CF752" s="6" t="str">
        <f>IF($W752=CF$4,MAX(CF$1:CF751)+1,"")</f>
        <v/>
      </c>
      <c r="CG752" s="6" t="str">
        <f>IF($W752=CG$4,MAX(CG$1:CG751)+1,"")</f>
        <v/>
      </c>
      <c r="CH752" s="6" t="str">
        <f>IF($W752=CH$4,MAX(CH$1:CH751)+1,"")</f>
        <v/>
      </c>
      <c r="CI752" s="6" t="str">
        <f>IF($W752=CI$4,MAX(CI$1:CI751)+1,"")</f>
        <v/>
      </c>
      <c r="CJ752" s="6" t="str">
        <f>IF($W752=CJ$4,MAX(CJ$1:CJ751)+1,"")</f>
        <v/>
      </c>
      <c r="CK752" s="6" t="str">
        <f>IF($W752=CK$4,MAX(CK$1:CK751)+1,"")</f>
        <v/>
      </c>
      <c r="CL752" s="6" t="str">
        <f>IF($W752=CL$4,MAX(CL$1:CL751)+1,"")</f>
        <v/>
      </c>
      <c r="CM752" s="6" t="str">
        <f>IF($W752=CM$4,MAX(CM$1:CM751)+1,"")</f>
        <v/>
      </c>
      <c r="CN752" s="6">
        <f>IF($W752=CN$4,MAX(CN$1:CN751)+1,"")</f>
        <v>8</v>
      </c>
      <c r="CO752" s="6" t="str">
        <f>IF($W752=CO$4,MAX(CO$1:CO751)+1,"")</f>
        <v/>
      </c>
      <c r="CP752" s="6" t="str">
        <f>IF($W752=CP$4,MAX(CP$1:CP751)+1,"")</f>
        <v/>
      </c>
      <c r="CQ752" s="6" t="str">
        <f>IF($W752=CQ$4,MAX(CQ$1:CQ751)+1,"")</f>
        <v/>
      </c>
      <c r="CR752" s="6" t="str">
        <f>IF($W752=CR$4,MAX(CR$1:CR751)+1,"")</f>
        <v/>
      </c>
      <c r="CS752" s="6" t="str">
        <f>IF($W752=CS$4,MAX(CS$1:CS751)+1,"")</f>
        <v/>
      </c>
      <c r="CT752" s="5">
        <f t="shared" si="170"/>
        <v>8</v>
      </c>
      <c r="CU752" s="6" t="str">
        <f t="shared" si="171"/>
        <v>1709901728951</v>
      </c>
      <c r="CV752" s="5" t="str">
        <f t="shared" si="172"/>
        <v>นางสาว</v>
      </c>
      <c r="CW752" s="5" t="str" cm="1">
        <f t="array" ref="CW752">RIGHT(F752,MIN(LEN(SUBSTITUTE(F752,รายชื่อนักเรียนแยกห้อง!$AD$5:$AD$8,""))))</f>
        <v>ปวรวรรณ</v>
      </c>
      <c r="CX752" s="6" t="str">
        <f t="shared" si="173"/>
        <v/>
      </c>
      <c r="CY752" s="6">
        <f t="shared" si="174"/>
        <v>0</v>
      </c>
      <c r="CZ752" s="5" t="str">
        <f t="shared" si="175"/>
        <v>มัธยมศึกษาปีที่ 6/3-</v>
      </c>
      <c r="DA752" s="5" t="str">
        <f t="shared" si="176"/>
        <v>มัธยมศึกษาปีที่ 6/3-0</v>
      </c>
      <c r="DB752" s="5" t="s">
        <v>2937</v>
      </c>
      <c r="DC752" s="6" t="str">
        <f>IF(DB752="วิทย์-คณิต (เตรียมวิศวะ)",MAX($DC$1:DC751)+1,"")</f>
        <v/>
      </c>
      <c r="DD752" s="6" t="str">
        <f>IF(DB752="วิทย์-คณิต (วิทยาศาสตร์สุขภาพ)",MAX($DD$1:DD751)+1,"")</f>
        <v/>
      </c>
      <c r="DE752" s="6" t="str">
        <f>IF(DB752="ศิลป์การจัดการธุรกิจการค้าสมัยใหม่",MAX($DE$1:DE751)+1,"")</f>
        <v/>
      </c>
      <c r="DF752" s="6" t="str">
        <f>IF(DB752="ศิลป์ภาษาจีนเพื่อธุรกิจ 4.0",MAX($DF$1:DF751)+1,"")</f>
        <v/>
      </c>
      <c r="DG752" s="6" t="str">
        <f>IF(DB752="ศิลป์ภาษาอังกฤษเพื่อการสื่อสารธุรกิจ",MAX($DG$1:DG751)+1,"")</f>
        <v/>
      </c>
      <c r="DH752" s="6">
        <f>IF(DB752="นวัตกรรมการจัดการเกษตร",MAX($DH$1:DH751)+1,"")</f>
        <v>41</v>
      </c>
      <c r="DI752" s="5">
        <f t="shared" si="177"/>
        <v>41</v>
      </c>
      <c r="DJ752" s="5" t="str">
        <f t="shared" si="178"/>
        <v>มัธยมศึกษาปีที่ 6/3-17</v>
      </c>
      <c r="DK752" s="5" t="str">
        <f t="shared" si="179"/>
        <v>นวัตกรรมการจัดการเกษตร-41</v>
      </c>
      <c r="DL752" s="5" t="str">
        <f t="shared" si="180"/>
        <v>มัธยมศึกษาปีที่ 6</v>
      </c>
    </row>
    <row r="753" spans="1:116">
      <c r="A753" s="5" t="str">
        <f t="shared" si="181"/>
        <v>มัธยมศึกษาปีที่ 6/3-18</v>
      </c>
      <c r="B753" s="5" t="str">
        <f t="shared" si="167"/>
        <v>ช68605-9</v>
      </c>
      <c r="C753" s="5" t="str">
        <f t="shared" si="168"/>
        <v>นวัตกรรมการจัดการเกษตร-42</v>
      </c>
      <c r="D753" s="8">
        <v>18</v>
      </c>
      <c r="E753" s="9" t="s">
        <v>59</v>
      </c>
      <c r="F753" s="3" t="s">
        <v>225</v>
      </c>
      <c r="G753" s="3" t="s">
        <v>17</v>
      </c>
      <c r="H753" s="11">
        <v>1</v>
      </c>
      <c r="I753" s="11">
        <v>7</v>
      </c>
      <c r="J753" s="11">
        <v>0</v>
      </c>
      <c r="K753" s="11">
        <v>9</v>
      </c>
      <c r="L753" s="11">
        <v>9</v>
      </c>
      <c r="M753" s="11">
        <v>0</v>
      </c>
      <c r="N753" s="11">
        <v>1</v>
      </c>
      <c r="O753" s="11">
        <v>7</v>
      </c>
      <c r="P753" s="11">
        <v>2</v>
      </c>
      <c r="Q753" s="11">
        <v>7</v>
      </c>
      <c r="R753" s="11">
        <v>1</v>
      </c>
      <c r="S753" s="11">
        <v>9</v>
      </c>
      <c r="T753" s="11">
        <v>9</v>
      </c>
      <c r="U753" s="11" t="s">
        <v>427</v>
      </c>
      <c r="W753" s="6" t="str">
        <f>IF(X753="","",IF(X753=รายชื่อชมรม!$B$53,รายชื่อชมรม!$A$53,IF(X753=รายชื่อชมรม!$B$54,รายชื่อชมรม!$A$54,IF(X753=รายชื่อชมรม!$B$55,รายชื่อชมรม!$A$55,IF(X753=รายชื่อชมรม!$B$56,รายชื่อชมรม!$A$56,IF(X753=รายชื่อชมรม!$B$57,รายชื่อชมรม!$A$57,IF(X753=รายชื่อชมรม!$B$58,รายชื่อชมรม!$A$58,IF(X753=รายชื่อชมรม!$B$59,รายชื่อชมรม!$A$59,IF(X753=รายชื่อชมรม!$B$60,รายชื่อชมรม!$A$60,IF(X753=รายชื่อชมรม!$B$61,รายชื่อชมรม!$A$61,IF(X753=รายชื่อชมรม!$B$62,รายชื่อชมรม!$A$62,"-")))))))))))</f>
        <v>ช68605</v>
      </c>
      <c r="X753" s="6" t="s">
        <v>2305</v>
      </c>
      <c r="Y753" s="6" t="str">
        <f>IF(W753=0,"",IF(W753="-","",IF(W753="","",VLOOKUP(W753,รายชื่อชมรม!$A$3:$F$83,3,FALSE))))</f>
        <v>นางโสจาริน  อินทรเรือง</v>
      </c>
      <c r="Z753" s="6" t="str">
        <f>IF(Y753=$Z$4,MAX(Z$1:$Z752)+1,"")</f>
        <v/>
      </c>
      <c r="AA753" s="6" t="str">
        <f>IF($Y753=AA$4,MAX(AA$1:AA752)+1,"")</f>
        <v/>
      </c>
      <c r="AB753" s="6" t="str">
        <f>IF($Y753=AB$4,MAX(AB$1:AB752)+1,"")</f>
        <v/>
      </c>
      <c r="AC753" s="6" t="str">
        <f>IF($Y753=AC$4,MAX(AC$1:AC752)+1,"")</f>
        <v/>
      </c>
      <c r="AD753" s="6" t="str">
        <f>IF($Y753=AD$4,MAX(AD$1:AD752)+1,"")</f>
        <v/>
      </c>
      <c r="AE753" s="6" t="str">
        <f>IF($Y753=AE$4,MAX(AE$1:AE752)+1,"")</f>
        <v/>
      </c>
      <c r="AF753" s="6" t="str">
        <f>IF($Y753=AF$4,MAX(AF$1:AF752)+1,"")</f>
        <v/>
      </c>
      <c r="AG753" s="6" t="str">
        <f>IF($Y753=AG$4,MAX(AG$1:AG752)+1,"")</f>
        <v/>
      </c>
      <c r="AH753" s="6" t="str">
        <f>IF($Y753=AH$4,MAX(AH$1:AH752)+1,"")</f>
        <v/>
      </c>
      <c r="AI753" s="5">
        <f t="shared" si="169"/>
        <v>0</v>
      </c>
      <c r="AK753" s="6" t="str">
        <f>IF($W753=AK$4,MAX(AK$1:AK752)+1,"")</f>
        <v/>
      </c>
      <c r="AL753" s="6" t="str">
        <f>IF($W753=AL$4,MAX(AL$1:AL752)+1,"")</f>
        <v/>
      </c>
      <c r="AM753" s="6" t="str">
        <f>IF($W753=AM$4,MAX(AM$1:AM752)+1,"")</f>
        <v/>
      </c>
      <c r="AN753" s="6" t="str">
        <f>IF($W753=AN$4,MAX(AN$1:AN752)+1,"")</f>
        <v/>
      </c>
      <c r="AO753" s="6" t="str">
        <f>IF($W753=AO$4,MAX(AO$1:AO752)+1,"")</f>
        <v/>
      </c>
      <c r="AP753" s="6" t="str">
        <f>IF($W753=AP$4,MAX(AP$1:AP752)+1,"")</f>
        <v/>
      </c>
      <c r="AQ753" s="6" t="str">
        <f>IF($W753=AQ$4,MAX(AQ$1:AQ752)+1,"")</f>
        <v/>
      </c>
      <c r="AR753" s="6" t="str">
        <f>IF($W753=AR$4,MAX(AR$1:AR752)+1,"")</f>
        <v/>
      </c>
      <c r="AS753" s="6" t="str">
        <f>IF($W753=AS$4,MAX(AS$1:AS752)+1,"")</f>
        <v/>
      </c>
      <c r="AT753" s="6" t="str">
        <f>IF($W753=AT$4,MAX(AT$1:AT752)+1,"")</f>
        <v/>
      </c>
      <c r="AU753" s="6" t="str">
        <f>IF($W753=AU$4,MAX(AU$1:AU752)+1,"")</f>
        <v/>
      </c>
      <c r="AV753" s="6" t="str">
        <f>IF($W753=AV$4,MAX(AV$1:AV752)+1,"")</f>
        <v/>
      </c>
      <c r="AW753" s="6" t="str">
        <f>IF($W753=AW$4,MAX(AW$1:AW752)+1,"")</f>
        <v/>
      </c>
      <c r="AX753" s="6" t="str">
        <f>IF($W753=AX$4,MAX(AX$1:AX752)+1,"")</f>
        <v/>
      </c>
      <c r="AY753" s="6" t="str">
        <f>IF($W753=AY$4,MAX(AY$1:AY752)+1,"")</f>
        <v/>
      </c>
      <c r="AZ753" s="6" t="str">
        <f>IF($W753=AZ$4,MAX(AZ$1:AZ752)+1,"")</f>
        <v/>
      </c>
      <c r="BA753" s="6" t="str">
        <f>IF($W753=BA$4,MAX(BA$1:BA752)+1,"")</f>
        <v/>
      </c>
      <c r="BB753" s="6" t="str">
        <f>IF($W753=BB$4,MAX(BB$1:BB752)+1,"")</f>
        <v/>
      </c>
      <c r="BC753" s="6" t="str">
        <f>IF($W753=BC$4,MAX(BC$1:BC752)+1,"")</f>
        <v/>
      </c>
      <c r="BD753" s="6" t="str">
        <f>IF($W753=BD$4,MAX(BD$1:BD752)+1,"")</f>
        <v/>
      </c>
      <c r="BE753" s="6" t="str">
        <f>IF($W753=BE$4,MAX(BE$1:BE752)+1,"")</f>
        <v/>
      </c>
      <c r="BF753" s="6" t="str">
        <f>IF($W753=BF$4,MAX(BF$1:BF752)+1,"")</f>
        <v/>
      </c>
      <c r="BG753" s="6" t="str">
        <f>IF($W753=BG$4,MAX(BG$1:BG752)+1,"")</f>
        <v/>
      </c>
      <c r="BH753" s="6" t="str">
        <f>IF($W753=BH$4,MAX(BH$1:BH752)+1,"")</f>
        <v/>
      </c>
      <c r="BI753" s="6" t="str">
        <f>IF($W753=BI$4,MAX(BI$1:BI752)+1,"")</f>
        <v/>
      </c>
      <c r="BJ753" s="6" t="str">
        <f>IF($W753=BJ$4,MAX(BJ$1:BJ752)+1,"")</f>
        <v/>
      </c>
      <c r="BK753" s="6" t="str">
        <f>IF($W753=BK$4,MAX(BK$1:BK752)+1,"")</f>
        <v/>
      </c>
      <c r="BL753" s="6" t="str">
        <f>IF($W753=BL$4,MAX(BL$1:BL752)+1,"")</f>
        <v/>
      </c>
      <c r="BM753" s="6" t="str">
        <f>IF($W753=BM$4,MAX(BM$1:BM752)+1,"")</f>
        <v/>
      </c>
      <c r="BN753" s="6" t="str">
        <f>IF($W753=BN$4,MAX(BN$1:BN752)+1,"")</f>
        <v/>
      </c>
      <c r="BO753" s="6" t="str">
        <f>IF($W753=BO$4,MAX(BO$1:BO752)+1,"")</f>
        <v/>
      </c>
      <c r="BP753" s="6" t="str">
        <f>IF($W753=BP$4,MAX(BP$1:BP752)+1,"")</f>
        <v/>
      </c>
      <c r="BQ753" s="6" t="str">
        <f>IF($W753=BQ$4,MAX(BQ$1:BQ752)+1,"")</f>
        <v/>
      </c>
      <c r="BR753" s="6" t="str">
        <f>IF($W753=BR$4,MAX(BR$1:BR752)+1,"")</f>
        <v/>
      </c>
      <c r="BS753" s="6" t="str">
        <f>IF($W753=BS$4,MAX(BS$1:BS752)+1,"")</f>
        <v/>
      </c>
      <c r="BT753" s="6" t="str">
        <f>IF($W753=BT$4,MAX(BT$1:BT752)+1,"")</f>
        <v/>
      </c>
      <c r="BU753" s="6" t="str">
        <f>IF($W753=BU$4,MAX(BU$1:BU752)+1,"")</f>
        <v/>
      </c>
      <c r="BV753" s="6" t="str">
        <f>IF($W753=BV$4,MAX(BV$1:BV752)+1,"")</f>
        <v/>
      </c>
      <c r="BW753" s="6" t="str">
        <f>IF($W753=BW$4,MAX(BW$1:BW752)+1,"")</f>
        <v/>
      </c>
      <c r="BX753" s="6" t="str">
        <f>IF($W753=BX$4,MAX(BX$1:BX752)+1,"")</f>
        <v/>
      </c>
      <c r="BY753" s="6" t="str">
        <f>IF($W753=BY$4,MAX(BY$1:BY752)+1,"")</f>
        <v/>
      </c>
      <c r="BZ753" s="6" t="str">
        <f>IF($W753=BZ$4,MAX(BZ$1:BZ752)+1,"")</f>
        <v/>
      </c>
      <c r="CA753" s="6" t="str">
        <f>IF($W753=CA$4,MAX(CA$1:CA752)+1,"")</f>
        <v/>
      </c>
      <c r="CB753" s="6" t="str">
        <f>IF($W753=CB$4,MAX(CB$1:CB752)+1,"")</f>
        <v/>
      </c>
      <c r="CC753" s="6" t="str">
        <f>IF($W753=CC$4,MAX(CC$1:CC752)+1,"")</f>
        <v/>
      </c>
      <c r="CD753" s="6" t="str">
        <f>IF($W753=CD$4,MAX(CD$1:CD752)+1,"")</f>
        <v/>
      </c>
      <c r="CE753" s="6" t="str">
        <f>IF($W753=CE$4,MAX(CE$1:CE752)+1,"")</f>
        <v/>
      </c>
      <c r="CF753" s="6" t="str">
        <f>IF($W753=CF$4,MAX(CF$1:CF752)+1,"")</f>
        <v/>
      </c>
      <c r="CG753" s="6" t="str">
        <f>IF($W753=CG$4,MAX(CG$1:CG752)+1,"")</f>
        <v/>
      </c>
      <c r="CH753" s="6" t="str">
        <f>IF($W753=CH$4,MAX(CH$1:CH752)+1,"")</f>
        <v/>
      </c>
      <c r="CI753" s="6" t="str">
        <f>IF($W753=CI$4,MAX(CI$1:CI752)+1,"")</f>
        <v/>
      </c>
      <c r="CJ753" s="6" t="str">
        <f>IF($W753=CJ$4,MAX(CJ$1:CJ752)+1,"")</f>
        <v/>
      </c>
      <c r="CK753" s="6" t="str">
        <f>IF($W753=CK$4,MAX(CK$1:CK752)+1,"")</f>
        <v/>
      </c>
      <c r="CL753" s="6" t="str">
        <f>IF($W753=CL$4,MAX(CL$1:CL752)+1,"")</f>
        <v/>
      </c>
      <c r="CM753" s="6" t="str">
        <f>IF($W753=CM$4,MAX(CM$1:CM752)+1,"")</f>
        <v/>
      </c>
      <c r="CN753" s="6">
        <f>IF($W753=CN$4,MAX(CN$1:CN752)+1,"")</f>
        <v>9</v>
      </c>
      <c r="CO753" s="6" t="str">
        <f>IF($W753=CO$4,MAX(CO$1:CO752)+1,"")</f>
        <v/>
      </c>
      <c r="CP753" s="6" t="str">
        <f>IF($W753=CP$4,MAX(CP$1:CP752)+1,"")</f>
        <v/>
      </c>
      <c r="CQ753" s="6" t="str">
        <f>IF($W753=CQ$4,MAX(CQ$1:CQ752)+1,"")</f>
        <v/>
      </c>
      <c r="CR753" s="6" t="str">
        <f>IF($W753=CR$4,MAX(CR$1:CR752)+1,"")</f>
        <v/>
      </c>
      <c r="CS753" s="6" t="str">
        <f>IF($W753=CS$4,MAX(CS$1:CS752)+1,"")</f>
        <v/>
      </c>
      <c r="CT753" s="5">
        <f t="shared" si="170"/>
        <v>9</v>
      </c>
      <c r="CU753" s="6" t="str">
        <f t="shared" si="171"/>
        <v>1709901727199</v>
      </c>
      <c r="CV753" s="5" t="str">
        <f t="shared" si="172"/>
        <v>นางสาว</v>
      </c>
      <c r="CW753" s="5" t="str" cm="1">
        <f t="array" ref="CW753">RIGHT(F753,MIN(LEN(SUBSTITUTE(F753,รายชื่อนักเรียนแยกห้อง!$AD$5:$AD$8,""))))</f>
        <v>ประดับขวัญ</v>
      </c>
      <c r="CX753" s="6" t="str">
        <f t="shared" si="173"/>
        <v/>
      </c>
      <c r="CY753" s="6">
        <f t="shared" si="174"/>
        <v>0</v>
      </c>
      <c r="CZ753" s="5" t="str">
        <f t="shared" si="175"/>
        <v>มัธยมศึกษาปีที่ 6/3-</v>
      </c>
      <c r="DA753" s="5" t="str">
        <f t="shared" si="176"/>
        <v>มัธยมศึกษาปีที่ 6/3-0</v>
      </c>
      <c r="DB753" s="5" t="s">
        <v>2937</v>
      </c>
      <c r="DC753" s="6" t="str">
        <f>IF(DB753="วิทย์-คณิต (เตรียมวิศวะ)",MAX($DC$1:DC752)+1,"")</f>
        <v/>
      </c>
      <c r="DD753" s="6" t="str">
        <f>IF(DB753="วิทย์-คณิต (วิทยาศาสตร์สุขภาพ)",MAX($DD$1:DD752)+1,"")</f>
        <v/>
      </c>
      <c r="DE753" s="6" t="str">
        <f>IF(DB753="ศิลป์การจัดการธุรกิจการค้าสมัยใหม่",MAX($DE$1:DE752)+1,"")</f>
        <v/>
      </c>
      <c r="DF753" s="6" t="str">
        <f>IF(DB753="ศิลป์ภาษาจีนเพื่อธุรกิจ 4.0",MAX($DF$1:DF752)+1,"")</f>
        <v/>
      </c>
      <c r="DG753" s="6" t="str">
        <f>IF(DB753="ศิลป์ภาษาอังกฤษเพื่อการสื่อสารธุรกิจ",MAX($DG$1:DG752)+1,"")</f>
        <v/>
      </c>
      <c r="DH753" s="6">
        <f>IF(DB753="นวัตกรรมการจัดการเกษตร",MAX($DH$1:DH752)+1,"")</f>
        <v>42</v>
      </c>
      <c r="DI753" s="5">
        <f t="shared" si="177"/>
        <v>42</v>
      </c>
      <c r="DJ753" s="5" t="str">
        <f t="shared" si="178"/>
        <v>มัธยมศึกษาปีที่ 6/3-18</v>
      </c>
      <c r="DK753" s="5" t="str">
        <f t="shared" si="179"/>
        <v>นวัตกรรมการจัดการเกษตร-42</v>
      </c>
      <c r="DL753" s="5" t="str">
        <f t="shared" si="180"/>
        <v>มัธยมศึกษาปีที่ 6</v>
      </c>
    </row>
    <row r="754" spans="1:116">
      <c r="A754" s="5" t="str">
        <f t="shared" si="181"/>
        <v>มัธยมศึกษาปีที่ 6/3-19</v>
      </c>
      <c r="B754" s="5" t="str">
        <f t="shared" si="167"/>
        <v>ช68607-15</v>
      </c>
      <c r="C754" s="5" t="str">
        <f t="shared" si="168"/>
        <v>นวัตกรรมการจัดการเกษตร-43</v>
      </c>
      <c r="D754" s="8">
        <v>19</v>
      </c>
      <c r="E754" s="9" t="s">
        <v>60</v>
      </c>
      <c r="F754" s="3" t="s">
        <v>226</v>
      </c>
      <c r="G754" s="3" t="s">
        <v>10</v>
      </c>
      <c r="H754" s="11">
        <v>1</v>
      </c>
      <c r="I754" s="11">
        <v>7</v>
      </c>
      <c r="J754" s="11">
        <v>0</v>
      </c>
      <c r="K754" s="11">
        <v>9</v>
      </c>
      <c r="L754" s="11">
        <v>9</v>
      </c>
      <c r="M754" s="11">
        <v>0</v>
      </c>
      <c r="N754" s="11">
        <v>1</v>
      </c>
      <c r="O754" s="11">
        <v>7</v>
      </c>
      <c r="P754" s="11">
        <v>2</v>
      </c>
      <c r="Q754" s="11">
        <v>3</v>
      </c>
      <c r="R754" s="11">
        <v>4</v>
      </c>
      <c r="S754" s="11">
        <v>6</v>
      </c>
      <c r="T754" s="11">
        <v>1</v>
      </c>
      <c r="U754" s="11" t="s">
        <v>427</v>
      </c>
      <c r="W754" s="6" t="str">
        <f>IF(X754="","",IF(X754=รายชื่อชมรม!$B$53,รายชื่อชมรม!$A$53,IF(X754=รายชื่อชมรม!$B$54,รายชื่อชมรม!$A$54,IF(X754=รายชื่อชมรม!$B$55,รายชื่อชมรม!$A$55,IF(X754=รายชื่อชมรม!$B$56,รายชื่อชมรม!$A$56,IF(X754=รายชื่อชมรม!$B$57,รายชื่อชมรม!$A$57,IF(X754=รายชื่อชมรม!$B$58,รายชื่อชมรม!$A$58,IF(X754=รายชื่อชมรม!$B$59,รายชื่อชมรม!$A$59,IF(X754=รายชื่อชมรม!$B$60,รายชื่อชมรม!$A$60,IF(X754=รายชื่อชมรม!$B$61,รายชื่อชมรม!$A$61,IF(X754=รายชื่อชมรม!$B$62,รายชื่อชมรม!$A$62,"-")))))))))))</f>
        <v>ช68607</v>
      </c>
      <c r="X754" s="6" t="s">
        <v>1543</v>
      </c>
      <c r="Y754" s="6" t="str">
        <f>IF(W754=0,"",IF(W754="-","",IF(W754="","",VLOOKUP(W754,รายชื่อชมรม!$A$3:$F$83,3,FALSE))))</f>
        <v>สิบเอกชัยวัฒน์  เรืองไกรศิลป์</v>
      </c>
      <c r="Z754" s="6" t="str">
        <f>IF(Y754=$Z$4,MAX(Z$1:$Z753)+1,"")</f>
        <v/>
      </c>
      <c r="AA754" s="6" t="str">
        <f>IF($Y754=AA$4,MAX(AA$1:AA753)+1,"")</f>
        <v/>
      </c>
      <c r="AB754" s="6" t="str">
        <f>IF($Y754=AB$4,MAX(AB$1:AB753)+1,"")</f>
        <v/>
      </c>
      <c r="AC754" s="6" t="str">
        <f>IF($Y754=AC$4,MAX(AC$1:AC753)+1,"")</f>
        <v/>
      </c>
      <c r="AD754" s="6" t="str">
        <f>IF($Y754=AD$4,MAX(AD$1:AD753)+1,"")</f>
        <v/>
      </c>
      <c r="AE754" s="6" t="str">
        <f>IF($Y754=AE$4,MAX(AE$1:AE753)+1,"")</f>
        <v/>
      </c>
      <c r="AF754" s="6" t="str">
        <f>IF($Y754=AF$4,MAX(AF$1:AF753)+1,"")</f>
        <v/>
      </c>
      <c r="AG754" s="6" t="str">
        <f>IF($Y754=AG$4,MAX(AG$1:AG753)+1,"")</f>
        <v/>
      </c>
      <c r="AH754" s="6" t="str">
        <f>IF($Y754=AH$4,MAX(AH$1:AH753)+1,"")</f>
        <v/>
      </c>
      <c r="AI754" s="5">
        <f t="shared" si="169"/>
        <v>0</v>
      </c>
      <c r="AK754" s="6" t="str">
        <f>IF($W754=AK$4,MAX(AK$1:AK753)+1,"")</f>
        <v/>
      </c>
      <c r="AL754" s="6" t="str">
        <f>IF($W754=AL$4,MAX(AL$1:AL753)+1,"")</f>
        <v/>
      </c>
      <c r="AM754" s="6" t="str">
        <f>IF($W754=AM$4,MAX(AM$1:AM753)+1,"")</f>
        <v/>
      </c>
      <c r="AN754" s="6" t="str">
        <f>IF($W754=AN$4,MAX(AN$1:AN753)+1,"")</f>
        <v/>
      </c>
      <c r="AO754" s="6" t="str">
        <f>IF($W754=AO$4,MAX(AO$1:AO753)+1,"")</f>
        <v/>
      </c>
      <c r="AP754" s="6" t="str">
        <f>IF($W754=AP$4,MAX(AP$1:AP753)+1,"")</f>
        <v/>
      </c>
      <c r="AQ754" s="6" t="str">
        <f>IF($W754=AQ$4,MAX(AQ$1:AQ753)+1,"")</f>
        <v/>
      </c>
      <c r="AR754" s="6" t="str">
        <f>IF($W754=AR$4,MAX(AR$1:AR753)+1,"")</f>
        <v/>
      </c>
      <c r="AS754" s="6" t="str">
        <f>IF($W754=AS$4,MAX(AS$1:AS753)+1,"")</f>
        <v/>
      </c>
      <c r="AT754" s="6" t="str">
        <f>IF($W754=AT$4,MAX(AT$1:AT753)+1,"")</f>
        <v/>
      </c>
      <c r="AU754" s="6" t="str">
        <f>IF($W754=AU$4,MAX(AU$1:AU753)+1,"")</f>
        <v/>
      </c>
      <c r="AV754" s="6" t="str">
        <f>IF($W754=AV$4,MAX(AV$1:AV753)+1,"")</f>
        <v/>
      </c>
      <c r="AW754" s="6" t="str">
        <f>IF($W754=AW$4,MAX(AW$1:AW753)+1,"")</f>
        <v/>
      </c>
      <c r="AX754" s="6" t="str">
        <f>IF($W754=AX$4,MAX(AX$1:AX753)+1,"")</f>
        <v/>
      </c>
      <c r="AY754" s="6" t="str">
        <f>IF($W754=AY$4,MAX(AY$1:AY753)+1,"")</f>
        <v/>
      </c>
      <c r="AZ754" s="6" t="str">
        <f>IF($W754=AZ$4,MAX(AZ$1:AZ753)+1,"")</f>
        <v/>
      </c>
      <c r="BA754" s="6" t="str">
        <f>IF($W754=BA$4,MAX(BA$1:BA753)+1,"")</f>
        <v/>
      </c>
      <c r="BB754" s="6" t="str">
        <f>IF($W754=BB$4,MAX(BB$1:BB753)+1,"")</f>
        <v/>
      </c>
      <c r="BC754" s="6" t="str">
        <f>IF($W754=BC$4,MAX(BC$1:BC753)+1,"")</f>
        <v/>
      </c>
      <c r="BD754" s="6" t="str">
        <f>IF($W754=BD$4,MAX(BD$1:BD753)+1,"")</f>
        <v/>
      </c>
      <c r="BE754" s="6" t="str">
        <f>IF($W754=BE$4,MAX(BE$1:BE753)+1,"")</f>
        <v/>
      </c>
      <c r="BF754" s="6" t="str">
        <f>IF($W754=BF$4,MAX(BF$1:BF753)+1,"")</f>
        <v/>
      </c>
      <c r="BG754" s="6" t="str">
        <f>IF($W754=BG$4,MAX(BG$1:BG753)+1,"")</f>
        <v/>
      </c>
      <c r="BH754" s="6" t="str">
        <f>IF($W754=BH$4,MAX(BH$1:BH753)+1,"")</f>
        <v/>
      </c>
      <c r="BI754" s="6" t="str">
        <f>IF($W754=BI$4,MAX(BI$1:BI753)+1,"")</f>
        <v/>
      </c>
      <c r="BJ754" s="6" t="str">
        <f>IF($W754=BJ$4,MAX(BJ$1:BJ753)+1,"")</f>
        <v/>
      </c>
      <c r="BK754" s="6" t="str">
        <f>IF($W754=BK$4,MAX(BK$1:BK753)+1,"")</f>
        <v/>
      </c>
      <c r="BL754" s="6" t="str">
        <f>IF($W754=BL$4,MAX(BL$1:BL753)+1,"")</f>
        <v/>
      </c>
      <c r="BM754" s="6" t="str">
        <f>IF($W754=BM$4,MAX(BM$1:BM753)+1,"")</f>
        <v/>
      </c>
      <c r="BN754" s="6" t="str">
        <f>IF($W754=BN$4,MAX(BN$1:BN753)+1,"")</f>
        <v/>
      </c>
      <c r="BO754" s="6" t="str">
        <f>IF($W754=BO$4,MAX(BO$1:BO753)+1,"")</f>
        <v/>
      </c>
      <c r="BP754" s="6" t="str">
        <f>IF($W754=BP$4,MAX(BP$1:BP753)+1,"")</f>
        <v/>
      </c>
      <c r="BQ754" s="6" t="str">
        <f>IF($W754=BQ$4,MAX(BQ$1:BQ753)+1,"")</f>
        <v/>
      </c>
      <c r="BR754" s="6" t="str">
        <f>IF($W754=BR$4,MAX(BR$1:BR753)+1,"")</f>
        <v/>
      </c>
      <c r="BS754" s="6" t="str">
        <f>IF($W754=BS$4,MAX(BS$1:BS753)+1,"")</f>
        <v/>
      </c>
      <c r="BT754" s="6" t="str">
        <f>IF($W754=BT$4,MAX(BT$1:BT753)+1,"")</f>
        <v/>
      </c>
      <c r="BU754" s="6" t="str">
        <f>IF($W754=BU$4,MAX(BU$1:BU753)+1,"")</f>
        <v/>
      </c>
      <c r="BV754" s="6" t="str">
        <f>IF($W754=BV$4,MAX(BV$1:BV753)+1,"")</f>
        <v/>
      </c>
      <c r="BW754" s="6" t="str">
        <f>IF($W754=BW$4,MAX(BW$1:BW753)+1,"")</f>
        <v/>
      </c>
      <c r="BX754" s="6" t="str">
        <f>IF($W754=BX$4,MAX(BX$1:BX753)+1,"")</f>
        <v/>
      </c>
      <c r="BY754" s="6" t="str">
        <f>IF($W754=BY$4,MAX(BY$1:BY753)+1,"")</f>
        <v/>
      </c>
      <c r="BZ754" s="6" t="str">
        <f>IF($W754=BZ$4,MAX(BZ$1:BZ753)+1,"")</f>
        <v/>
      </c>
      <c r="CA754" s="6" t="str">
        <f>IF($W754=CA$4,MAX(CA$1:CA753)+1,"")</f>
        <v/>
      </c>
      <c r="CB754" s="6" t="str">
        <f>IF($W754=CB$4,MAX(CB$1:CB753)+1,"")</f>
        <v/>
      </c>
      <c r="CC754" s="6" t="str">
        <f>IF($W754=CC$4,MAX(CC$1:CC753)+1,"")</f>
        <v/>
      </c>
      <c r="CD754" s="6" t="str">
        <f>IF($W754=CD$4,MAX(CD$1:CD753)+1,"")</f>
        <v/>
      </c>
      <c r="CE754" s="6" t="str">
        <f>IF($W754=CE$4,MAX(CE$1:CE753)+1,"")</f>
        <v/>
      </c>
      <c r="CF754" s="6" t="str">
        <f>IF($W754=CF$4,MAX(CF$1:CF753)+1,"")</f>
        <v/>
      </c>
      <c r="CG754" s="6" t="str">
        <f>IF($W754=CG$4,MAX(CG$1:CG753)+1,"")</f>
        <v/>
      </c>
      <c r="CH754" s="6" t="str">
        <f>IF($W754=CH$4,MAX(CH$1:CH753)+1,"")</f>
        <v/>
      </c>
      <c r="CI754" s="6" t="str">
        <f>IF($W754=CI$4,MAX(CI$1:CI753)+1,"")</f>
        <v/>
      </c>
      <c r="CJ754" s="6" t="str">
        <f>IF($W754=CJ$4,MAX(CJ$1:CJ753)+1,"")</f>
        <v/>
      </c>
      <c r="CK754" s="6" t="str">
        <f>IF($W754=CK$4,MAX(CK$1:CK753)+1,"")</f>
        <v/>
      </c>
      <c r="CL754" s="6" t="str">
        <f>IF($W754=CL$4,MAX(CL$1:CL753)+1,"")</f>
        <v/>
      </c>
      <c r="CM754" s="6" t="str">
        <f>IF($W754=CM$4,MAX(CM$1:CM753)+1,"")</f>
        <v/>
      </c>
      <c r="CN754" s="6" t="str">
        <f>IF($W754=CN$4,MAX(CN$1:CN753)+1,"")</f>
        <v/>
      </c>
      <c r="CO754" s="6" t="str">
        <f>IF($W754=CO$4,MAX(CO$1:CO753)+1,"")</f>
        <v/>
      </c>
      <c r="CP754" s="6">
        <f>IF($W754=CP$4,MAX(CP$1:CP753)+1,"")</f>
        <v>15</v>
      </c>
      <c r="CQ754" s="6" t="str">
        <f>IF($W754=CQ$4,MAX(CQ$1:CQ753)+1,"")</f>
        <v/>
      </c>
      <c r="CR754" s="6" t="str">
        <f>IF($W754=CR$4,MAX(CR$1:CR753)+1,"")</f>
        <v/>
      </c>
      <c r="CS754" s="6" t="str">
        <f>IF($W754=CS$4,MAX(CS$1:CS753)+1,"")</f>
        <v/>
      </c>
      <c r="CT754" s="5">
        <f t="shared" si="170"/>
        <v>15</v>
      </c>
      <c r="CU754" s="6" t="str">
        <f t="shared" si="171"/>
        <v>1709901723461</v>
      </c>
      <c r="CV754" s="5" t="str">
        <f t="shared" si="172"/>
        <v>นางสาว</v>
      </c>
      <c r="CW754" s="5" t="str" cm="1">
        <f t="array" ref="CW754">RIGHT(F754,MIN(LEN(SUBSTITUTE(F754,รายชื่อนักเรียนแยกห้อง!$AD$5:$AD$8,""))))</f>
        <v>ภีรยา</v>
      </c>
      <c r="CX754" s="6" t="str">
        <f t="shared" si="173"/>
        <v/>
      </c>
      <c r="CY754" s="6">
        <f t="shared" si="174"/>
        <v>0</v>
      </c>
      <c r="CZ754" s="5" t="str">
        <f t="shared" si="175"/>
        <v>มัธยมศึกษาปีที่ 6/3-</v>
      </c>
      <c r="DA754" s="5" t="str">
        <f t="shared" si="176"/>
        <v>มัธยมศึกษาปีที่ 6/3-0</v>
      </c>
      <c r="DB754" s="5" t="s">
        <v>2937</v>
      </c>
      <c r="DC754" s="6" t="str">
        <f>IF(DB754="วิทย์-คณิต (เตรียมวิศวะ)",MAX($DC$1:DC753)+1,"")</f>
        <v/>
      </c>
      <c r="DD754" s="6" t="str">
        <f>IF(DB754="วิทย์-คณิต (วิทยาศาสตร์สุขภาพ)",MAX($DD$1:DD753)+1,"")</f>
        <v/>
      </c>
      <c r="DE754" s="6" t="str">
        <f>IF(DB754="ศิลป์การจัดการธุรกิจการค้าสมัยใหม่",MAX($DE$1:DE753)+1,"")</f>
        <v/>
      </c>
      <c r="DF754" s="6" t="str">
        <f>IF(DB754="ศิลป์ภาษาจีนเพื่อธุรกิจ 4.0",MAX($DF$1:DF753)+1,"")</f>
        <v/>
      </c>
      <c r="DG754" s="6" t="str">
        <f>IF(DB754="ศิลป์ภาษาอังกฤษเพื่อการสื่อสารธุรกิจ",MAX($DG$1:DG753)+1,"")</f>
        <v/>
      </c>
      <c r="DH754" s="6">
        <f>IF(DB754="นวัตกรรมการจัดการเกษตร",MAX($DH$1:DH753)+1,"")</f>
        <v>43</v>
      </c>
      <c r="DI754" s="5">
        <f t="shared" si="177"/>
        <v>43</v>
      </c>
      <c r="DJ754" s="5" t="str">
        <f t="shared" si="178"/>
        <v>มัธยมศึกษาปีที่ 6/3-19</v>
      </c>
      <c r="DK754" s="5" t="str">
        <f t="shared" si="179"/>
        <v>นวัตกรรมการจัดการเกษตร-43</v>
      </c>
      <c r="DL754" s="5" t="str">
        <f t="shared" si="180"/>
        <v>มัธยมศึกษาปีที่ 6</v>
      </c>
    </row>
    <row r="755" spans="1:116">
      <c r="A755" s="5" t="str">
        <f t="shared" si="181"/>
        <v>มัธยมศึกษาปีที่ 6/3-20</v>
      </c>
      <c r="B755" s="5" t="str">
        <f t="shared" si="167"/>
        <v>ช68607-16</v>
      </c>
      <c r="C755" s="5" t="str">
        <f t="shared" si="168"/>
        <v>นวัตกรรมการจัดการเกษตร-44</v>
      </c>
      <c r="D755" s="8">
        <v>20</v>
      </c>
      <c r="E755" s="9" t="s">
        <v>61</v>
      </c>
      <c r="F755" s="3" t="s">
        <v>227</v>
      </c>
      <c r="G755" s="3" t="s">
        <v>28</v>
      </c>
      <c r="H755" s="11">
        <v>1</v>
      </c>
      <c r="I755" s="11">
        <v>7</v>
      </c>
      <c r="J755" s="11">
        <v>0</v>
      </c>
      <c r="K755" s="11">
        <v>9</v>
      </c>
      <c r="L755" s="11">
        <v>9</v>
      </c>
      <c r="M755" s="11">
        <v>0</v>
      </c>
      <c r="N755" s="11">
        <v>1</v>
      </c>
      <c r="O755" s="11">
        <v>7</v>
      </c>
      <c r="P755" s="11">
        <v>0</v>
      </c>
      <c r="Q755" s="11">
        <v>3</v>
      </c>
      <c r="R755" s="11">
        <v>4</v>
      </c>
      <c r="S755" s="11">
        <v>8</v>
      </c>
      <c r="T755" s="11">
        <v>6</v>
      </c>
      <c r="U755" s="11" t="s">
        <v>427</v>
      </c>
      <c r="W755" s="6" t="str">
        <f>IF(X755="","",IF(X755=รายชื่อชมรม!$B$53,รายชื่อชมรม!$A$53,IF(X755=รายชื่อชมรม!$B$54,รายชื่อชมรม!$A$54,IF(X755=รายชื่อชมรม!$B$55,รายชื่อชมรม!$A$55,IF(X755=รายชื่อชมรม!$B$56,รายชื่อชมรม!$A$56,IF(X755=รายชื่อชมรม!$B$57,รายชื่อชมรม!$A$57,IF(X755=รายชื่อชมรม!$B$58,รายชื่อชมรม!$A$58,IF(X755=รายชื่อชมรม!$B$59,รายชื่อชมรม!$A$59,IF(X755=รายชื่อชมรม!$B$60,รายชื่อชมรม!$A$60,IF(X755=รายชื่อชมรม!$B$61,รายชื่อชมรม!$A$61,IF(X755=รายชื่อชมรม!$B$62,รายชื่อชมรม!$A$62,"-")))))))))))</f>
        <v>ช68607</v>
      </c>
      <c r="X755" s="6" t="s">
        <v>1543</v>
      </c>
      <c r="Y755" s="6" t="str">
        <f>IF(W755=0,"",IF(W755="-","",IF(W755="","",VLOOKUP(W755,รายชื่อชมรม!$A$3:$F$83,3,FALSE))))</f>
        <v>สิบเอกชัยวัฒน์  เรืองไกรศิลป์</v>
      </c>
      <c r="Z755" s="6" t="str">
        <f>IF(Y755=$Z$4,MAX(Z$1:$Z754)+1,"")</f>
        <v/>
      </c>
      <c r="AA755" s="6" t="str">
        <f>IF($Y755=AA$4,MAX(AA$1:AA754)+1,"")</f>
        <v/>
      </c>
      <c r="AB755" s="6" t="str">
        <f>IF($Y755=AB$4,MAX(AB$1:AB754)+1,"")</f>
        <v/>
      </c>
      <c r="AC755" s="6" t="str">
        <f>IF($Y755=AC$4,MAX(AC$1:AC754)+1,"")</f>
        <v/>
      </c>
      <c r="AD755" s="6" t="str">
        <f>IF($Y755=AD$4,MAX(AD$1:AD754)+1,"")</f>
        <v/>
      </c>
      <c r="AE755" s="6" t="str">
        <f>IF($Y755=AE$4,MAX(AE$1:AE754)+1,"")</f>
        <v/>
      </c>
      <c r="AF755" s="6" t="str">
        <f>IF($Y755=AF$4,MAX(AF$1:AF754)+1,"")</f>
        <v/>
      </c>
      <c r="AG755" s="6" t="str">
        <f>IF($Y755=AG$4,MAX(AG$1:AG754)+1,"")</f>
        <v/>
      </c>
      <c r="AH755" s="6" t="str">
        <f>IF($Y755=AH$4,MAX(AH$1:AH754)+1,"")</f>
        <v/>
      </c>
      <c r="AI755" s="5">
        <f t="shared" si="169"/>
        <v>0</v>
      </c>
      <c r="AK755" s="6" t="str">
        <f>IF($W755=AK$4,MAX(AK$1:AK754)+1,"")</f>
        <v/>
      </c>
      <c r="AL755" s="6" t="str">
        <f>IF($W755=AL$4,MAX(AL$1:AL754)+1,"")</f>
        <v/>
      </c>
      <c r="AM755" s="6" t="str">
        <f>IF($W755=AM$4,MAX(AM$1:AM754)+1,"")</f>
        <v/>
      </c>
      <c r="AN755" s="6" t="str">
        <f>IF($W755=AN$4,MAX(AN$1:AN754)+1,"")</f>
        <v/>
      </c>
      <c r="AO755" s="6" t="str">
        <f>IF($W755=AO$4,MAX(AO$1:AO754)+1,"")</f>
        <v/>
      </c>
      <c r="AP755" s="6" t="str">
        <f>IF($W755=AP$4,MAX(AP$1:AP754)+1,"")</f>
        <v/>
      </c>
      <c r="AQ755" s="6" t="str">
        <f>IF($W755=AQ$4,MAX(AQ$1:AQ754)+1,"")</f>
        <v/>
      </c>
      <c r="AR755" s="6" t="str">
        <f>IF($W755=AR$4,MAX(AR$1:AR754)+1,"")</f>
        <v/>
      </c>
      <c r="AS755" s="6" t="str">
        <f>IF($W755=AS$4,MAX(AS$1:AS754)+1,"")</f>
        <v/>
      </c>
      <c r="AT755" s="6" t="str">
        <f>IF($W755=AT$4,MAX(AT$1:AT754)+1,"")</f>
        <v/>
      </c>
      <c r="AU755" s="6" t="str">
        <f>IF($W755=AU$4,MAX(AU$1:AU754)+1,"")</f>
        <v/>
      </c>
      <c r="AV755" s="6" t="str">
        <f>IF($W755=AV$4,MAX(AV$1:AV754)+1,"")</f>
        <v/>
      </c>
      <c r="AW755" s="6" t="str">
        <f>IF($W755=AW$4,MAX(AW$1:AW754)+1,"")</f>
        <v/>
      </c>
      <c r="AX755" s="6" t="str">
        <f>IF($W755=AX$4,MAX(AX$1:AX754)+1,"")</f>
        <v/>
      </c>
      <c r="AY755" s="6" t="str">
        <f>IF($W755=AY$4,MAX(AY$1:AY754)+1,"")</f>
        <v/>
      </c>
      <c r="AZ755" s="6" t="str">
        <f>IF($W755=AZ$4,MAX(AZ$1:AZ754)+1,"")</f>
        <v/>
      </c>
      <c r="BA755" s="6" t="str">
        <f>IF($W755=BA$4,MAX(BA$1:BA754)+1,"")</f>
        <v/>
      </c>
      <c r="BB755" s="6" t="str">
        <f>IF($W755=BB$4,MAX(BB$1:BB754)+1,"")</f>
        <v/>
      </c>
      <c r="BC755" s="6" t="str">
        <f>IF($W755=BC$4,MAX(BC$1:BC754)+1,"")</f>
        <v/>
      </c>
      <c r="BD755" s="6" t="str">
        <f>IF($W755=BD$4,MAX(BD$1:BD754)+1,"")</f>
        <v/>
      </c>
      <c r="BE755" s="6" t="str">
        <f>IF($W755=BE$4,MAX(BE$1:BE754)+1,"")</f>
        <v/>
      </c>
      <c r="BF755" s="6" t="str">
        <f>IF($W755=BF$4,MAX(BF$1:BF754)+1,"")</f>
        <v/>
      </c>
      <c r="BG755" s="6" t="str">
        <f>IF($W755=BG$4,MAX(BG$1:BG754)+1,"")</f>
        <v/>
      </c>
      <c r="BH755" s="6" t="str">
        <f>IF($W755=BH$4,MAX(BH$1:BH754)+1,"")</f>
        <v/>
      </c>
      <c r="BI755" s="6" t="str">
        <f>IF($W755=BI$4,MAX(BI$1:BI754)+1,"")</f>
        <v/>
      </c>
      <c r="BJ755" s="6" t="str">
        <f>IF($W755=BJ$4,MAX(BJ$1:BJ754)+1,"")</f>
        <v/>
      </c>
      <c r="BK755" s="6" t="str">
        <f>IF($W755=BK$4,MAX(BK$1:BK754)+1,"")</f>
        <v/>
      </c>
      <c r="BL755" s="6" t="str">
        <f>IF($W755=BL$4,MAX(BL$1:BL754)+1,"")</f>
        <v/>
      </c>
      <c r="BM755" s="6" t="str">
        <f>IF($W755=BM$4,MAX(BM$1:BM754)+1,"")</f>
        <v/>
      </c>
      <c r="BN755" s="6" t="str">
        <f>IF($W755=BN$4,MAX(BN$1:BN754)+1,"")</f>
        <v/>
      </c>
      <c r="BO755" s="6" t="str">
        <f>IF($W755=BO$4,MAX(BO$1:BO754)+1,"")</f>
        <v/>
      </c>
      <c r="BP755" s="6" t="str">
        <f>IF($W755=BP$4,MAX(BP$1:BP754)+1,"")</f>
        <v/>
      </c>
      <c r="BQ755" s="6" t="str">
        <f>IF($W755=BQ$4,MAX(BQ$1:BQ754)+1,"")</f>
        <v/>
      </c>
      <c r="BR755" s="6" t="str">
        <f>IF($W755=BR$4,MAX(BR$1:BR754)+1,"")</f>
        <v/>
      </c>
      <c r="BS755" s="6" t="str">
        <f>IF($W755=BS$4,MAX(BS$1:BS754)+1,"")</f>
        <v/>
      </c>
      <c r="BT755" s="6" t="str">
        <f>IF($W755=BT$4,MAX(BT$1:BT754)+1,"")</f>
        <v/>
      </c>
      <c r="BU755" s="6" t="str">
        <f>IF($W755=BU$4,MAX(BU$1:BU754)+1,"")</f>
        <v/>
      </c>
      <c r="BV755" s="6" t="str">
        <f>IF($W755=BV$4,MAX(BV$1:BV754)+1,"")</f>
        <v/>
      </c>
      <c r="BW755" s="6" t="str">
        <f>IF($W755=BW$4,MAX(BW$1:BW754)+1,"")</f>
        <v/>
      </c>
      <c r="BX755" s="6" t="str">
        <f>IF($W755=BX$4,MAX(BX$1:BX754)+1,"")</f>
        <v/>
      </c>
      <c r="BY755" s="6" t="str">
        <f>IF($W755=BY$4,MAX(BY$1:BY754)+1,"")</f>
        <v/>
      </c>
      <c r="BZ755" s="6" t="str">
        <f>IF($W755=BZ$4,MAX(BZ$1:BZ754)+1,"")</f>
        <v/>
      </c>
      <c r="CA755" s="6" t="str">
        <f>IF($W755=CA$4,MAX(CA$1:CA754)+1,"")</f>
        <v/>
      </c>
      <c r="CB755" s="6" t="str">
        <f>IF($W755=CB$4,MAX(CB$1:CB754)+1,"")</f>
        <v/>
      </c>
      <c r="CC755" s="6" t="str">
        <f>IF($W755=CC$4,MAX(CC$1:CC754)+1,"")</f>
        <v/>
      </c>
      <c r="CD755" s="6" t="str">
        <f>IF($W755=CD$4,MAX(CD$1:CD754)+1,"")</f>
        <v/>
      </c>
      <c r="CE755" s="6" t="str">
        <f>IF($W755=CE$4,MAX(CE$1:CE754)+1,"")</f>
        <v/>
      </c>
      <c r="CF755" s="6" t="str">
        <f>IF($W755=CF$4,MAX(CF$1:CF754)+1,"")</f>
        <v/>
      </c>
      <c r="CG755" s="6" t="str">
        <f>IF($W755=CG$4,MAX(CG$1:CG754)+1,"")</f>
        <v/>
      </c>
      <c r="CH755" s="6" t="str">
        <f>IF($W755=CH$4,MAX(CH$1:CH754)+1,"")</f>
        <v/>
      </c>
      <c r="CI755" s="6" t="str">
        <f>IF($W755=CI$4,MAX(CI$1:CI754)+1,"")</f>
        <v/>
      </c>
      <c r="CJ755" s="6" t="str">
        <f>IF($W755=CJ$4,MAX(CJ$1:CJ754)+1,"")</f>
        <v/>
      </c>
      <c r="CK755" s="6" t="str">
        <f>IF($W755=CK$4,MAX(CK$1:CK754)+1,"")</f>
        <v/>
      </c>
      <c r="CL755" s="6" t="str">
        <f>IF($W755=CL$4,MAX(CL$1:CL754)+1,"")</f>
        <v/>
      </c>
      <c r="CM755" s="6" t="str">
        <f>IF($W755=CM$4,MAX(CM$1:CM754)+1,"")</f>
        <v/>
      </c>
      <c r="CN755" s="6" t="str">
        <f>IF($W755=CN$4,MAX(CN$1:CN754)+1,"")</f>
        <v/>
      </c>
      <c r="CO755" s="6" t="str">
        <f>IF($W755=CO$4,MAX(CO$1:CO754)+1,"")</f>
        <v/>
      </c>
      <c r="CP755" s="6">
        <f>IF($W755=CP$4,MAX(CP$1:CP754)+1,"")</f>
        <v>16</v>
      </c>
      <c r="CQ755" s="6" t="str">
        <f>IF($W755=CQ$4,MAX(CQ$1:CQ754)+1,"")</f>
        <v/>
      </c>
      <c r="CR755" s="6" t="str">
        <f>IF($W755=CR$4,MAX(CR$1:CR754)+1,"")</f>
        <v/>
      </c>
      <c r="CS755" s="6" t="str">
        <f>IF($W755=CS$4,MAX(CS$1:CS754)+1,"")</f>
        <v/>
      </c>
      <c r="CT755" s="5">
        <f t="shared" si="170"/>
        <v>16</v>
      </c>
      <c r="CU755" s="6" t="str">
        <f t="shared" si="171"/>
        <v>1709901703486</v>
      </c>
      <c r="CV755" s="5" t="str">
        <f t="shared" si="172"/>
        <v>นางสาว</v>
      </c>
      <c r="CW755" s="5" t="str" cm="1">
        <f t="array" ref="CW755">RIGHT(F755,MIN(LEN(SUBSTITUTE(F755,รายชื่อนักเรียนแยกห้อง!$AD$5:$AD$8,""))))</f>
        <v>ฐิตาภรณ์</v>
      </c>
      <c r="CX755" s="6" t="str">
        <f t="shared" si="173"/>
        <v/>
      </c>
      <c r="CY755" s="6">
        <f t="shared" si="174"/>
        <v>0</v>
      </c>
      <c r="CZ755" s="5" t="str">
        <f t="shared" si="175"/>
        <v>มัธยมศึกษาปีที่ 6/3-</v>
      </c>
      <c r="DA755" s="5" t="str">
        <f t="shared" si="176"/>
        <v>มัธยมศึกษาปีที่ 6/3-0</v>
      </c>
      <c r="DB755" s="5" t="s">
        <v>2937</v>
      </c>
      <c r="DC755" s="6" t="str">
        <f>IF(DB755="วิทย์-คณิต (เตรียมวิศวะ)",MAX($DC$1:DC754)+1,"")</f>
        <v/>
      </c>
      <c r="DD755" s="6" t="str">
        <f>IF(DB755="วิทย์-คณิต (วิทยาศาสตร์สุขภาพ)",MAX($DD$1:DD754)+1,"")</f>
        <v/>
      </c>
      <c r="DE755" s="6" t="str">
        <f>IF(DB755="ศิลป์การจัดการธุรกิจการค้าสมัยใหม่",MAX($DE$1:DE754)+1,"")</f>
        <v/>
      </c>
      <c r="DF755" s="6" t="str">
        <f>IF(DB755="ศิลป์ภาษาจีนเพื่อธุรกิจ 4.0",MAX($DF$1:DF754)+1,"")</f>
        <v/>
      </c>
      <c r="DG755" s="6" t="str">
        <f>IF(DB755="ศิลป์ภาษาอังกฤษเพื่อการสื่อสารธุรกิจ",MAX($DG$1:DG754)+1,"")</f>
        <v/>
      </c>
      <c r="DH755" s="6">
        <f>IF(DB755="นวัตกรรมการจัดการเกษตร",MAX($DH$1:DH754)+1,"")</f>
        <v>44</v>
      </c>
      <c r="DI755" s="5">
        <f t="shared" si="177"/>
        <v>44</v>
      </c>
      <c r="DJ755" s="5" t="str">
        <f t="shared" si="178"/>
        <v>มัธยมศึกษาปีที่ 6/3-20</v>
      </c>
      <c r="DK755" s="5" t="str">
        <f t="shared" si="179"/>
        <v>นวัตกรรมการจัดการเกษตร-44</v>
      </c>
      <c r="DL755" s="5" t="str">
        <f t="shared" si="180"/>
        <v>มัธยมศึกษาปีที่ 6</v>
      </c>
    </row>
    <row r="756" spans="1:116">
      <c r="A756" s="5" t="str">
        <f t="shared" si="181"/>
        <v>มัธยมศึกษาปีที่ 6/3-21</v>
      </c>
      <c r="B756" s="5" t="str">
        <f t="shared" si="167"/>
        <v>ช68607-17</v>
      </c>
      <c r="C756" s="5" t="str">
        <f t="shared" si="168"/>
        <v>นวัตกรรมการจัดการเกษตร-45</v>
      </c>
      <c r="D756" s="8">
        <v>21</v>
      </c>
      <c r="E756" s="9" t="s">
        <v>62</v>
      </c>
      <c r="F756" s="3" t="s">
        <v>228</v>
      </c>
      <c r="G756" s="3" t="s">
        <v>15</v>
      </c>
      <c r="H756" s="11">
        <v>1</v>
      </c>
      <c r="I756" s="11">
        <v>7</v>
      </c>
      <c r="J756" s="11">
        <v>0</v>
      </c>
      <c r="K756" s="11">
        <v>9</v>
      </c>
      <c r="L756" s="11">
        <v>9</v>
      </c>
      <c r="M756" s="11">
        <v>0</v>
      </c>
      <c r="N756" s="11">
        <v>1</v>
      </c>
      <c r="O756" s="11">
        <v>7</v>
      </c>
      <c r="P756" s="11">
        <v>0</v>
      </c>
      <c r="Q756" s="11">
        <v>3</v>
      </c>
      <c r="R756" s="11">
        <v>8</v>
      </c>
      <c r="S756" s="11">
        <v>7</v>
      </c>
      <c r="T756" s="11">
        <v>7</v>
      </c>
      <c r="U756" s="11" t="s">
        <v>427</v>
      </c>
      <c r="W756" s="6" t="str">
        <f>IF(X756="","",IF(X756=รายชื่อชมรม!$B$53,รายชื่อชมรม!$A$53,IF(X756=รายชื่อชมรม!$B$54,รายชื่อชมรม!$A$54,IF(X756=รายชื่อชมรม!$B$55,รายชื่อชมรม!$A$55,IF(X756=รายชื่อชมรม!$B$56,รายชื่อชมรม!$A$56,IF(X756=รายชื่อชมรม!$B$57,รายชื่อชมรม!$A$57,IF(X756=รายชื่อชมรม!$B$58,รายชื่อชมรม!$A$58,IF(X756=รายชื่อชมรม!$B$59,รายชื่อชมรม!$A$59,IF(X756=รายชื่อชมรม!$B$60,รายชื่อชมรม!$A$60,IF(X756=รายชื่อชมรม!$B$61,รายชื่อชมรม!$A$61,IF(X756=รายชื่อชมรม!$B$62,รายชื่อชมรม!$A$62,"-")))))))))))</f>
        <v>ช68607</v>
      </c>
      <c r="X756" s="6" t="s">
        <v>1543</v>
      </c>
      <c r="Y756" s="6" t="str">
        <f>IF(W756=0,"",IF(W756="-","",IF(W756="","",VLOOKUP(W756,รายชื่อชมรม!$A$3:$F$83,3,FALSE))))</f>
        <v>สิบเอกชัยวัฒน์  เรืองไกรศิลป์</v>
      </c>
      <c r="Z756" s="6" t="str">
        <f>IF(Y756=$Z$4,MAX(Z$1:$Z755)+1,"")</f>
        <v/>
      </c>
      <c r="AA756" s="6" t="str">
        <f>IF($Y756=AA$4,MAX(AA$1:AA755)+1,"")</f>
        <v/>
      </c>
      <c r="AB756" s="6" t="str">
        <f>IF($Y756=AB$4,MAX(AB$1:AB755)+1,"")</f>
        <v/>
      </c>
      <c r="AC756" s="6" t="str">
        <f>IF($Y756=AC$4,MAX(AC$1:AC755)+1,"")</f>
        <v/>
      </c>
      <c r="AD756" s="6" t="str">
        <f>IF($Y756=AD$4,MAX(AD$1:AD755)+1,"")</f>
        <v/>
      </c>
      <c r="AE756" s="6" t="str">
        <f>IF($Y756=AE$4,MAX(AE$1:AE755)+1,"")</f>
        <v/>
      </c>
      <c r="AF756" s="6" t="str">
        <f>IF($Y756=AF$4,MAX(AF$1:AF755)+1,"")</f>
        <v/>
      </c>
      <c r="AG756" s="6" t="str">
        <f>IF($Y756=AG$4,MAX(AG$1:AG755)+1,"")</f>
        <v/>
      </c>
      <c r="AH756" s="6" t="str">
        <f>IF($Y756=AH$4,MAX(AH$1:AH755)+1,"")</f>
        <v/>
      </c>
      <c r="AI756" s="5">
        <f t="shared" si="169"/>
        <v>0</v>
      </c>
      <c r="AK756" s="6" t="str">
        <f>IF($W756=AK$4,MAX(AK$1:AK755)+1,"")</f>
        <v/>
      </c>
      <c r="AL756" s="6" t="str">
        <f>IF($W756=AL$4,MAX(AL$1:AL755)+1,"")</f>
        <v/>
      </c>
      <c r="AM756" s="6" t="str">
        <f>IF($W756=AM$4,MAX(AM$1:AM755)+1,"")</f>
        <v/>
      </c>
      <c r="AN756" s="6" t="str">
        <f>IF($W756=AN$4,MAX(AN$1:AN755)+1,"")</f>
        <v/>
      </c>
      <c r="AO756" s="6" t="str">
        <f>IF($W756=AO$4,MAX(AO$1:AO755)+1,"")</f>
        <v/>
      </c>
      <c r="AP756" s="6" t="str">
        <f>IF($W756=AP$4,MAX(AP$1:AP755)+1,"")</f>
        <v/>
      </c>
      <c r="AQ756" s="6" t="str">
        <f>IF($W756=AQ$4,MAX(AQ$1:AQ755)+1,"")</f>
        <v/>
      </c>
      <c r="AR756" s="6" t="str">
        <f>IF($W756=AR$4,MAX(AR$1:AR755)+1,"")</f>
        <v/>
      </c>
      <c r="AS756" s="6" t="str">
        <f>IF($W756=AS$4,MAX(AS$1:AS755)+1,"")</f>
        <v/>
      </c>
      <c r="AT756" s="6" t="str">
        <f>IF($W756=AT$4,MAX(AT$1:AT755)+1,"")</f>
        <v/>
      </c>
      <c r="AU756" s="6" t="str">
        <f>IF($W756=AU$4,MAX(AU$1:AU755)+1,"")</f>
        <v/>
      </c>
      <c r="AV756" s="6" t="str">
        <f>IF($W756=AV$4,MAX(AV$1:AV755)+1,"")</f>
        <v/>
      </c>
      <c r="AW756" s="6" t="str">
        <f>IF($W756=AW$4,MAX(AW$1:AW755)+1,"")</f>
        <v/>
      </c>
      <c r="AX756" s="6" t="str">
        <f>IF($W756=AX$4,MAX(AX$1:AX755)+1,"")</f>
        <v/>
      </c>
      <c r="AY756" s="6" t="str">
        <f>IF($W756=AY$4,MAX(AY$1:AY755)+1,"")</f>
        <v/>
      </c>
      <c r="AZ756" s="6" t="str">
        <f>IF($W756=AZ$4,MAX(AZ$1:AZ755)+1,"")</f>
        <v/>
      </c>
      <c r="BA756" s="6" t="str">
        <f>IF($W756=BA$4,MAX(BA$1:BA755)+1,"")</f>
        <v/>
      </c>
      <c r="BB756" s="6" t="str">
        <f>IF($W756=BB$4,MAX(BB$1:BB755)+1,"")</f>
        <v/>
      </c>
      <c r="BC756" s="6" t="str">
        <f>IF($W756=BC$4,MAX(BC$1:BC755)+1,"")</f>
        <v/>
      </c>
      <c r="BD756" s="6" t="str">
        <f>IF($W756=BD$4,MAX(BD$1:BD755)+1,"")</f>
        <v/>
      </c>
      <c r="BE756" s="6" t="str">
        <f>IF($W756=BE$4,MAX(BE$1:BE755)+1,"")</f>
        <v/>
      </c>
      <c r="BF756" s="6" t="str">
        <f>IF($W756=BF$4,MAX(BF$1:BF755)+1,"")</f>
        <v/>
      </c>
      <c r="BG756" s="6" t="str">
        <f>IF($W756=BG$4,MAX(BG$1:BG755)+1,"")</f>
        <v/>
      </c>
      <c r="BH756" s="6" t="str">
        <f>IF($W756=BH$4,MAX(BH$1:BH755)+1,"")</f>
        <v/>
      </c>
      <c r="BI756" s="6" t="str">
        <f>IF($W756=BI$4,MAX(BI$1:BI755)+1,"")</f>
        <v/>
      </c>
      <c r="BJ756" s="6" t="str">
        <f>IF($W756=BJ$4,MAX(BJ$1:BJ755)+1,"")</f>
        <v/>
      </c>
      <c r="BK756" s="6" t="str">
        <f>IF($W756=BK$4,MAX(BK$1:BK755)+1,"")</f>
        <v/>
      </c>
      <c r="BL756" s="6" t="str">
        <f>IF($W756=BL$4,MAX(BL$1:BL755)+1,"")</f>
        <v/>
      </c>
      <c r="BM756" s="6" t="str">
        <f>IF($W756=BM$4,MAX(BM$1:BM755)+1,"")</f>
        <v/>
      </c>
      <c r="BN756" s="6" t="str">
        <f>IF($W756=BN$4,MAX(BN$1:BN755)+1,"")</f>
        <v/>
      </c>
      <c r="BO756" s="6" t="str">
        <f>IF($W756=BO$4,MAX(BO$1:BO755)+1,"")</f>
        <v/>
      </c>
      <c r="BP756" s="6" t="str">
        <f>IF($W756=BP$4,MAX(BP$1:BP755)+1,"")</f>
        <v/>
      </c>
      <c r="BQ756" s="6" t="str">
        <f>IF($W756=BQ$4,MAX(BQ$1:BQ755)+1,"")</f>
        <v/>
      </c>
      <c r="BR756" s="6" t="str">
        <f>IF($W756=BR$4,MAX(BR$1:BR755)+1,"")</f>
        <v/>
      </c>
      <c r="BS756" s="6" t="str">
        <f>IF($W756=BS$4,MAX(BS$1:BS755)+1,"")</f>
        <v/>
      </c>
      <c r="BT756" s="6" t="str">
        <f>IF($W756=BT$4,MAX(BT$1:BT755)+1,"")</f>
        <v/>
      </c>
      <c r="BU756" s="6" t="str">
        <f>IF($W756=BU$4,MAX(BU$1:BU755)+1,"")</f>
        <v/>
      </c>
      <c r="BV756" s="6" t="str">
        <f>IF($W756=BV$4,MAX(BV$1:BV755)+1,"")</f>
        <v/>
      </c>
      <c r="BW756" s="6" t="str">
        <f>IF($W756=BW$4,MAX(BW$1:BW755)+1,"")</f>
        <v/>
      </c>
      <c r="BX756" s="6" t="str">
        <f>IF($W756=BX$4,MAX(BX$1:BX755)+1,"")</f>
        <v/>
      </c>
      <c r="BY756" s="6" t="str">
        <f>IF($W756=BY$4,MAX(BY$1:BY755)+1,"")</f>
        <v/>
      </c>
      <c r="BZ756" s="6" t="str">
        <f>IF($W756=BZ$4,MAX(BZ$1:BZ755)+1,"")</f>
        <v/>
      </c>
      <c r="CA756" s="6" t="str">
        <f>IF($W756=CA$4,MAX(CA$1:CA755)+1,"")</f>
        <v/>
      </c>
      <c r="CB756" s="6" t="str">
        <f>IF($W756=CB$4,MAX(CB$1:CB755)+1,"")</f>
        <v/>
      </c>
      <c r="CC756" s="6" t="str">
        <f>IF($W756=CC$4,MAX(CC$1:CC755)+1,"")</f>
        <v/>
      </c>
      <c r="CD756" s="6" t="str">
        <f>IF($W756=CD$4,MAX(CD$1:CD755)+1,"")</f>
        <v/>
      </c>
      <c r="CE756" s="6" t="str">
        <f>IF($W756=CE$4,MAX(CE$1:CE755)+1,"")</f>
        <v/>
      </c>
      <c r="CF756" s="6" t="str">
        <f>IF($W756=CF$4,MAX(CF$1:CF755)+1,"")</f>
        <v/>
      </c>
      <c r="CG756" s="6" t="str">
        <f>IF($W756=CG$4,MAX(CG$1:CG755)+1,"")</f>
        <v/>
      </c>
      <c r="CH756" s="6" t="str">
        <f>IF($W756=CH$4,MAX(CH$1:CH755)+1,"")</f>
        <v/>
      </c>
      <c r="CI756" s="6" t="str">
        <f>IF($W756=CI$4,MAX(CI$1:CI755)+1,"")</f>
        <v/>
      </c>
      <c r="CJ756" s="6" t="str">
        <f>IF($W756=CJ$4,MAX(CJ$1:CJ755)+1,"")</f>
        <v/>
      </c>
      <c r="CK756" s="6" t="str">
        <f>IF($W756=CK$4,MAX(CK$1:CK755)+1,"")</f>
        <v/>
      </c>
      <c r="CL756" s="6" t="str">
        <f>IF($W756=CL$4,MAX(CL$1:CL755)+1,"")</f>
        <v/>
      </c>
      <c r="CM756" s="6" t="str">
        <f>IF($W756=CM$4,MAX(CM$1:CM755)+1,"")</f>
        <v/>
      </c>
      <c r="CN756" s="6" t="str">
        <f>IF($W756=CN$4,MAX(CN$1:CN755)+1,"")</f>
        <v/>
      </c>
      <c r="CO756" s="6" t="str">
        <f>IF($W756=CO$4,MAX(CO$1:CO755)+1,"")</f>
        <v/>
      </c>
      <c r="CP756" s="6">
        <f>IF($W756=CP$4,MAX(CP$1:CP755)+1,"")</f>
        <v>17</v>
      </c>
      <c r="CQ756" s="6" t="str">
        <f>IF($W756=CQ$4,MAX(CQ$1:CQ755)+1,"")</f>
        <v/>
      </c>
      <c r="CR756" s="6" t="str">
        <f>IF($W756=CR$4,MAX(CR$1:CR755)+1,"")</f>
        <v/>
      </c>
      <c r="CS756" s="6" t="str">
        <f>IF($W756=CS$4,MAX(CS$1:CS755)+1,"")</f>
        <v/>
      </c>
      <c r="CT756" s="5">
        <f t="shared" si="170"/>
        <v>17</v>
      </c>
      <c r="CU756" s="6" t="str">
        <f t="shared" si="171"/>
        <v>1709901703877</v>
      </c>
      <c r="CV756" s="5" t="str">
        <f t="shared" si="172"/>
        <v>นางสาว</v>
      </c>
      <c r="CW756" s="5" t="str" cm="1">
        <f t="array" ref="CW756">RIGHT(F756,MIN(LEN(SUBSTITUTE(F756,รายชื่อนักเรียนแยกห้อง!$AD$5:$AD$8,""))))</f>
        <v>เฟื่องฟ้า</v>
      </c>
      <c r="CX756" s="6" t="str">
        <f t="shared" si="173"/>
        <v/>
      </c>
      <c r="CY756" s="6">
        <f t="shared" si="174"/>
        <v>0</v>
      </c>
      <c r="CZ756" s="5" t="str">
        <f t="shared" si="175"/>
        <v>มัธยมศึกษาปีที่ 6/3-</v>
      </c>
      <c r="DA756" s="5" t="str">
        <f t="shared" si="176"/>
        <v>มัธยมศึกษาปีที่ 6/3-0</v>
      </c>
      <c r="DB756" s="5" t="s">
        <v>2937</v>
      </c>
      <c r="DC756" s="6" t="str">
        <f>IF(DB756="วิทย์-คณิต (เตรียมวิศวะ)",MAX($DC$1:DC755)+1,"")</f>
        <v/>
      </c>
      <c r="DD756" s="6" t="str">
        <f>IF(DB756="วิทย์-คณิต (วิทยาศาสตร์สุขภาพ)",MAX($DD$1:DD755)+1,"")</f>
        <v/>
      </c>
      <c r="DE756" s="6" t="str">
        <f>IF(DB756="ศิลป์การจัดการธุรกิจการค้าสมัยใหม่",MAX($DE$1:DE755)+1,"")</f>
        <v/>
      </c>
      <c r="DF756" s="6" t="str">
        <f>IF(DB756="ศิลป์ภาษาจีนเพื่อธุรกิจ 4.0",MAX($DF$1:DF755)+1,"")</f>
        <v/>
      </c>
      <c r="DG756" s="6" t="str">
        <f>IF(DB756="ศิลป์ภาษาอังกฤษเพื่อการสื่อสารธุรกิจ",MAX($DG$1:DG755)+1,"")</f>
        <v/>
      </c>
      <c r="DH756" s="6">
        <f>IF(DB756="นวัตกรรมการจัดการเกษตร",MAX($DH$1:DH755)+1,"")</f>
        <v>45</v>
      </c>
      <c r="DI756" s="5">
        <f t="shared" si="177"/>
        <v>45</v>
      </c>
      <c r="DJ756" s="5" t="str">
        <f t="shared" si="178"/>
        <v>มัธยมศึกษาปีที่ 6/3-21</v>
      </c>
      <c r="DK756" s="5" t="str">
        <f t="shared" si="179"/>
        <v>นวัตกรรมการจัดการเกษตร-45</v>
      </c>
      <c r="DL756" s="5" t="str">
        <f t="shared" si="180"/>
        <v>มัธยมศึกษาปีที่ 6</v>
      </c>
    </row>
    <row r="757" spans="1:116">
      <c r="A757" s="5" t="str">
        <f t="shared" si="181"/>
        <v>มัธยมศึกษาปีที่ 6/3-22</v>
      </c>
      <c r="B757" s="5" t="str">
        <f t="shared" si="167"/>
        <v>ช68606-10</v>
      </c>
      <c r="C757" s="5" t="str">
        <f t="shared" si="168"/>
        <v>ศิลป์การจัดการธุรกิจการค้าสมัยใหม่-105</v>
      </c>
      <c r="D757" s="8">
        <v>22</v>
      </c>
      <c r="E757" s="9" t="s">
        <v>63</v>
      </c>
      <c r="F757" s="3" t="s">
        <v>230</v>
      </c>
      <c r="G757" s="3" t="s">
        <v>12</v>
      </c>
      <c r="H757" s="11">
        <v>1</v>
      </c>
      <c r="I757" s="11">
        <v>7</v>
      </c>
      <c r="J757" s="11">
        <v>0</v>
      </c>
      <c r="K757" s="11">
        <v>9</v>
      </c>
      <c r="L757" s="11">
        <v>9</v>
      </c>
      <c r="M757" s="11">
        <v>0</v>
      </c>
      <c r="N757" s="11">
        <v>1</v>
      </c>
      <c r="O757" s="11">
        <v>7</v>
      </c>
      <c r="P757" s="11">
        <v>1</v>
      </c>
      <c r="Q757" s="11">
        <v>6</v>
      </c>
      <c r="R757" s="11">
        <v>0</v>
      </c>
      <c r="S757" s="11">
        <v>8</v>
      </c>
      <c r="T757" s="11">
        <v>1</v>
      </c>
      <c r="U757" s="11" t="s">
        <v>427</v>
      </c>
      <c r="W757" s="6" t="str">
        <f>IF(X757="","",IF(X757=รายชื่อชมรม!$B$53,รายชื่อชมรม!$A$53,IF(X757=รายชื่อชมรม!$B$54,รายชื่อชมรม!$A$54,IF(X757=รายชื่อชมรม!$B$55,รายชื่อชมรม!$A$55,IF(X757=รายชื่อชมรม!$B$56,รายชื่อชมรม!$A$56,IF(X757=รายชื่อชมรม!$B$57,รายชื่อชมรม!$A$57,IF(X757=รายชื่อชมรม!$B$58,รายชื่อชมรม!$A$58,IF(X757=รายชื่อชมรม!$B$59,รายชื่อชมรม!$A$59,IF(X757=รายชื่อชมรม!$B$60,รายชื่อชมรม!$A$60,IF(X757=รายชื่อชมรม!$B$61,รายชื่อชมรม!$A$61,IF(X757=รายชื่อชมรม!$B$62,รายชื่อชมรม!$A$62,"-")))))))))))</f>
        <v>ช68606</v>
      </c>
      <c r="X757" s="6" t="s">
        <v>2332</v>
      </c>
      <c r="Y757" s="6" t="str">
        <f>IF(W757=0,"",IF(W757="-","",IF(W757="","",VLOOKUP(W757,รายชื่อชมรม!$A$3:$F$83,3,FALSE))))</f>
        <v>นายณัฐกฤตา  โต้เคีย</v>
      </c>
      <c r="Z757" s="6" t="str">
        <f>IF(Y757=$Z$4,MAX(Z$1:$Z756)+1,"")</f>
        <v/>
      </c>
      <c r="AA757" s="6" t="str">
        <f>IF($Y757=AA$4,MAX(AA$1:AA756)+1,"")</f>
        <v/>
      </c>
      <c r="AB757" s="6" t="str">
        <f>IF($Y757=AB$4,MAX(AB$1:AB756)+1,"")</f>
        <v/>
      </c>
      <c r="AC757" s="6" t="str">
        <f>IF($Y757=AC$4,MAX(AC$1:AC756)+1,"")</f>
        <v/>
      </c>
      <c r="AD757" s="6" t="str">
        <f>IF($Y757=AD$4,MAX(AD$1:AD756)+1,"")</f>
        <v/>
      </c>
      <c r="AE757" s="6" t="str">
        <f>IF($Y757=AE$4,MAX(AE$1:AE756)+1,"")</f>
        <v/>
      </c>
      <c r="AF757" s="6" t="str">
        <f>IF($Y757=AF$4,MAX(AF$1:AF756)+1,"")</f>
        <v/>
      </c>
      <c r="AG757" s="6" t="str">
        <f>IF($Y757=AG$4,MAX(AG$1:AG756)+1,"")</f>
        <v/>
      </c>
      <c r="AH757" s="6" t="str">
        <f>IF($Y757=AH$4,MAX(AH$1:AH756)+1,"")</f>
        <v/>
      </c>
      <c r="AI757" s="5">
        <f t="shared" si="169"/>
        <v>0</v>
      </c>
      <c r="AK757" s="6" t="str">
        <f>IF($W757=AK$4,MAX(AK$1:AK756)+1,"")</f>
        <v/>
      </c>
      <c r="AL757" s="6" t="str">
        <f>IF($W757=AL$4,MAX(AL$1:AL756)+1,"")</f>
        <v/>
      </c>
      <c r="AM757" s="6" t="str">
        <f>IF($W757=AM$4,MAX(AM$1:AM756)+1,"")</f>
        <v/>
      </c>
      <c r="AN757" s="6" t="str">
        <f>IF($W757=AN$4,MAX(AN$1:AN756)+1,"")</f>
        <v/>
      </c>
      <c r="AO757" s="6" t="str">
        <f>IF($W757=AO$4,MAX(AO$1:AO756)+1,"")</f>
        <v/>
      </c>
      <c r="AP757" s="6" t="str">
        <f>IF($W757=AP$4,MAX(AP$1:AP756)+1,"")</f>
        <v/>
      </c>
      <c r="AQ757" s="6" t="str">
        <f>IF($W757=AQ$4,MAX(AQ$1:AQ756)+1,"")</f>
        <v/>
      </c>
      <c r="AR757" s="6" t="str">
        <f>IF($W757=AR$4,MAX(AR$1:AR756)+1,"")</f>
        <v/>
      </c>
      <c r="AS757" s="6" t="str">
        <f>IF($W757=AS$4,MAX(AS$1:AS756)+1,"")</f>
        <v/>
      </c>
      <c r="AT757" s="6" t="str">
        <f>IF($W757=AT$4,MAX(AT$1:AT756)+1,"")</f>
        <v/>
      </c>
      <c r="AU757" s="6" t="str">
        <f>IF($W757=AU$4,MAX(AU$1:AU756)+1,"")</f>
        <v/>
      </c>
      <c r="AV757" s="6" t="str">
        <f>IF($W757=AV$4,MAX(AV$1:AV756)+1,"")</f>
        <v/>
      </c>
      <c r="AW757" s="6" t="str">
        <f>IF($W757=AW$4,MAX(AW$1:AW756)+1,"")</f>
        <v/>
      </c>
      <c r="AX757" s="6" t="str">
        <f>IF($W757=AX$4,MAX(AX$1:AX756)+1,"")</f>
        <v/>
      </c>
      <c r="AY757" s="6" t="str">
        <f>IF($W757=AY$4,MAX(AY$1:AY756)+1,"")</f>
        <v/>
      </c>
      <c r="AZ757" s="6" t="str">
        <f>IF($W757=AZ$4,MAX(AZ$1:AZ756)+1,"")</f>
        <v/>
      </c>
      <c r="BA757" s="6" t="str">
        <f>IF($W757=BA$4,MAX(BA$1:BA756)+1,"")</f>
        <v/>
      </c>
      <c r="BB757" s="6" t="str">
        <f>IF($W757=BB$4,MAX(BB$1:BB756)+1,"")</f>
        <v/>
      </c>
      <c r="BC757" s="6" t="str">
        <f>IF($W757=BC$4,MAX(BC$1:BC756)+1,"")</f>
        <v/>
      </c>
      <c r="BD757" s="6" t="str">
        <f>IF($W757=BD$4,MAX(BD$1:BD756)+1,"")</f>
        <v/>
      </c>
      <c r="BE757" s="6" t="str">
        <f>IF($W757=BE$4,MAX(BE$1:BE756)+1,"")</f>
        <v/>
      </c>
      <c r="BF757" s="6" t="str">
        <f>IF($W757=BF$4,MAX(BF$1:BF756)+1,"")</f>
        <v/>
      </c>
      <c r="BG757" s="6" t="str">
        <f>IF($W757=BG$4,MAX(BG$1:BG756)+1,"")</f>
        <v/>
      </c>
      <c r="BH757" s="6" t="str">
        <f>IF($W757=BH$4,MAX(BH$1:BH756)+1,"")</f>
        <v/>
      </c>
      <c r="BI757" s="6" t="str">
        <f>IF($W757=BI$4,MAX(BI$1:BI756)+1,"")</f>
        <v/>
      </c>
      <c r="BJ757" s="6" t="str">
        <f>IF($W757=BJ$4,MAX(BJ$1:BJ756)+1,"")</f>
        <v/>
      </c>
      <c r="BK757" s="6" t="str">
        <f>IF($W757=BK$4,MAX(BK$1:BK756)+1,"")</f>
        <v/>
      </c>
      <c r="BL757" s="6" t="str">
        <f>IF($W757=BL$4,MAX(BL$1:BL756)+1,"")</f>
        <v/>
      </c>
      <c r="BM757" s="6" t="str">
        <f>IF($W757=BM$4,MAX(BM$1:BM756)+1,"")</f>
        <v/>
      </c>
      <c r="BN757" s="6" t="str">
        <f>IF($W757=BN$4,MAX(BN$1:BN756)+1,"")</f>
        <v/>
      </c>
      <c r="BO757" s="6" t="str">
        <f>IF($W757=BO$4,MAX(BO$1:BO756)+1,"")</f>
        <v/>
      </c>
      <c r="BP757" s="6" t="str">
        <f>IF($W757=BP$4,MAX(BP$1:BP756)+1,"")</f>
        <v/>
      </c>
      <c r="BQ757" s="6" t="str">
        <f>IF($W757=BQ$4,MAX(BQ$1:BQ756)+1,"")</f>
        <v/>
      </c>
      <c r="BR757" s="6" t="str">
        <f>IF($W757=BR$4,MAX(BR$1:BR756)+1,"")</f>
        <v/>
      </c>
      <c r="BS757" s="6" t="str">
        <f>IF($W757=BS$4,MAX(BS$1:BS756)+1,"")</f>
        <v/>
      </c>
      <c r="BT757" s="6" t="str">
        <f>IF($W757=BT$4,MAX(BT$1:BT756)+1,"")</f>
        <v/>
      </c>
      <c r="BU757" s="6" t="str">
        <f>IF($W757=BU$4,MAX(BU$1:BU756)+1,"")</f>
        <v/>
      </c>
      <c r="BV757" s="6" t="str">
        <f>IF($W757=BV$4,MAX(BV$1:BV756)+1,"")</f>
        <v/>
      </c>
      <c r="BW757" s="6" t="str">
        <f>IF($W757=BW$4,MAX(BW$1:BW756)+1,"")</f>
        <v/>
      </c>
      <c r="BX757" s="6" t="str">
        <f>IF($W757=BX$4,MAX(BX$1:BX756)+1,"")</f>
        <v/>
      </c>
      <c r="BY757" s="6" t="str">
        <f>IF($W757=BY$4,MAX(BY$1:BY756)+1,"")</f>
        <v/>
      </c>
      <c r="BZ757" s="6" t="str">
        <f>IF($W757=BZ$4,MAX(BZ$1:BZ756)+1,"")</f>
        <v/>
      </c>
      <c r="CA757" s="6" t="str">
        <f>IF($W757=CA$4,MAX(CA$1:CA756)+1,"")</f>
        <v/>
      </c>
      <c r="CB757" s="6" t="str">
        <f>IF($W757=CB$4,MAX(CB$1:CB756)+1,"")</f>
        <v/>
      </c>
      <c r="CC757" s="6" t="str">
        <f>IF($W757=CC$4,MAX(CC$1:CC756)+1,"")</f>
        <v/>
      </c>
      <c r="CD757" s="6" t="str">
        <f>IF($W757=CD$4,MAX(CD$1:CD756)+1,"")</f>
        <v/>
      </c>
      <c r="CE757" s="6" t="str">
        <f>IF($W757=CE$4,MAX(CE$1:CE756)+1,"")</f>
        <v/>
      </c>
      <c r="CF757" s="6" t="str">
        <f>IF($W757=CF$4,MAX(CF$1:CF756)+1,"")</f>
        <v/>
      </c>
      <c r="CG757" s="6" t="str">
        <f>IF($W757=CG$4,MAX(CG$1:CG756)+1,"")</f>
        <v/>
      </c>
      <c r="CH757" s="6" t="str">
        <f>IF($W757=CH$4,MAX(CH$1:CH756)+1,"")</f>
        <v/>
      </c>
      <c r="CI757" s="6" t="str">
        <f>IF($W757=CI$4,MAX(CI$1:CI756)+1,"")</f>
        <v/>
      </c>
      <c r="CJ757" s="6" t="str">
        <f>IF($W757=CJ$4,MAX(CJ$1:CJ756)+1,"")</f>
        <v/>
      </c>
      <c r="CK757" s="6" t="str">
        <f>IF($W757=CK$4,MAX(CK$1:CK756)+1,"")</f>
        <v/>
      </c>
      <c r="CL757" s="6" t="str">
        <f>IF($W757=CL$4,MAX(CL$1:CL756)+1,"")</f>
        <v/>
      </c>
      <c r="CM757" s="6" t="str">
        <f>IF($W757=CM$4,MAX(CM$1:CM756)+1,"")</f>
        <v/>
      </c>
      <c r="CN757" s="6" t="str">
        <f>IF($W757=CN$4,MAX(CN$1:CN756)+1,"")</f>
        <v/>
      </c>
      <c r="CO757" s="6">
        <f>IF($W757=CO$4,MAX(CO$1:CO756)+1,"")</f>
        <v>10</v>
      </c>
      <c r="CP757" s="6" t="str">
        <f>IF($W757=CP$4,MAX(CP$1:CP756)+1,"")</f>
        <v/>
      </c>
      <c r="CQ757" s="6" t="str">
        <f>IF($W757=CQ$4,MAX(CQ$1:CQ756)+1,"")</f>
        <v/>
      </c>
      <c r="CR757" s="6" t="str">
        <f>IF($W757=CR$4,MAX(CR$1:CR756)+1,"")</f>
        <v/>
      </c>
      <c r="CS757" s="6" t="str">
        <f>IF($W757=CS$4,MAX(CS$1:CS756)+1,"")</f>
        <v/>
      </c>
      <c r="CT757" s="5">
        <f t="shared" si="170"/>
        <v>10</v>
      </c>
      <c r="CU757" s="6" t="str">
        <f t="shared" si="171"/>
        <v>1709901716081</v>
      </c>
      <c r="CV757" s="5" t="str">
        <f t="shared" si="172"/>
        <v>นางสาว</v>
      </c>
      <c r="CW757" s="5" t="str" cm="1">
        <f t="array" ref="CW757">RIGHT(F757,MIN(LEN(SUBSTITUTE(F757,รายชื่อนักเรียนแยกห้อง!$AD$5:$AD$8,""))))</f>
        <v>ศิรจันทรา</v>
      </c>
      <c r="CX757" s="6" t="str">
        <f t="shared" si="173"/>
        <v/>
      </c>
      <c r="CY757" s="6">
        <f t="shared" si="174"/>
        <v>0</v>
      </c>
      <c r="CZ757" s="5" t="str">
        <f t="shared" si="175"/>
        <v>มัธยมศึกษาปีที่ 6/3-</v>
      </c>
      <c r="DA757" s="5" t="str">
        <f t="shared" si="176"/>
        <v>มัธยมศึกษาปีที่ 6/3-0</v>
      </c>
      <c r="DB757" s="5" t="s">
        <v>2939</v>
      </c>
      <c r="DC757" s="6" t="str">
        <f>IF(DB757="วิทย์-คณิต (เตรียมวิศวะ)",MAX($DC$1:DC756)+1,"")</f>
        <v/>
      </c>
      <c r="DD757" s="6" t="str">
        <f>IF(DB757="วิทย์-คณิต (วิทยาศาสตร์สุขภาพ)",MAX($DD$1:DD756)+1,"")</f>
        <v/>
      </c>
      <c r="DE757" s="6">
        <f>IF(DB757="ศิลป์การจัดการธุรกิจการค้าสมัยใหม่",MAX($DE$1:DE756)+1,"")</f>
        <v>105</v>
      </c>
      <c r="DF757" s="6" t="str">
        <f>IF(DB757="ศิลป์ภาษาจีนเพื่อธุรกิจ 4.0",MAX($DF$1:DF756)+1,"")</f>
        <v/>
      </c>
      <c r="DG757" s="6" t="str">
        <f>IF(DB757="ศิลป์ภาษาอังกฤษเพื่อการสื่อสารธุรกิจ",MAX($DG$1:DG756)+1,"")</f>
        <v/>
      </c>
      <c r="DH757" s="6" t="str">
        <f>IF(DB757="นวัตกรรมการจัดการเกษตร",MAX($DH$1:DH756)+1,"")</f>
        <v/>
      </c>
      <c r="DI757" s="5">
        <f t="shared" si="177"/>
        <v>105</v>
      </c>
      <c r="DJ757" s="5" t="str">
        <f t="shared" si="178"/>
        <v>มัธยมศึกษาปีที่ 6/3-22</v>
      </c>
      <c r="DK757" s="5" t="str">
        <f t="shared" si="179"/>
        <v>ศิลป์การจัดการธุรกิจการค้าสมัยใหม่-105</v>
      </c>
      <c r="DL757" s="5" t="str">
        <f t="shared" si="180"/>
        <v>มัธยมศึกษาปีที่ 6</v>
      </c>
    </row>
    <row r="758" spans="1:116">
      <c r="A758" s="5" t="str">
        <f t="shared" si="181"/>
        <v>มัธยมศึกษาปีที่ 6/3-23</v>
      </c>
      <c r="B758" s="5" t="str">
        <f t="shared" si="167"/>
        <v>ช68603-10</v>
      </c>
      <c r="C758" s="5" t="str">
        <f t="shared" si="168"/>
        <v>นวัตกรรมการจัดการเกษตร-46</v>
      </c>
      <c r="D758" s="8">
        <v>23</v>
      </c>
      <c r="E758" s="9" t="s">
        <v>231</v>
      </c>
      <c r="F758" s="3" t="s">
        <v>232</v>
      </c>
      <c r="G758" s="3" t="s">
        <v>233</v>
      </c>
      <c r="H758" s="11">
        <v>1</v>
      </c>
      <c r="I758" s="11">
        <v>7</v>
      </c>
      <c r="J758" s="11">
        <v>0</v>
      </c>
      <c r="K758" s="11">
        <v>9</v>
      </c>
      <c r="L758" s="11">
        <v>9</v>
      </c>
      <c r="M758" s="11">
        <v>0</v>
      </c>
      <c r="N758" s="11">
        <v>1</v>
      </c>
      <c r="O758" s="11">
        <v>7</v>
      </c>
      <c r="P758" s="11">
        <v>2</v>
      </c>
      <c r="Q758" s="11">
        <v>6</v>
      </c>
      <c r="R758" s="11">
        <v>4</v>
      </c>
      <c r="S758" s="11">
        <v>3</v>
      </c>
      <c r="T758" s="11">
        <v>5</v>
      </c>
      <c r="U758" s="11" t="s">
        <v>427</v>
      </c>
      <c r="W758" s="6" t="str">
        <f>IF(X758="","",IF(X758=รายชื่อชมรม!$B$53,รายชื่อชมรม!$A$53,IF(X758=รายชื่อชมรม!$B$54,รายชื่อชมรม!$A$54,IF(X758=รายชื่อชมรม!$B$55,รายชื่อชมรม!$A$55,IF(X758=รายชื่อชมรม!$B$56,รายชื่อชมรม!$A$56,IF(X758=รายชื่อชมรม!$B$57,รายชื่อชมรม!$A$57,IF(X758=รายชื่อชมรม!$B$58,รายชื่อชมรม!$A$58,IF(X758=รายชื่อชมรม!$B$59,รายชื่อชมรม!$A$59,IF(X758=รายชื่อชมรม!$B$60,รายชื่อชมรม!$A$60,IF(X758=รายชื่อชมรม!$B$61,รายชื่อชมรม!$A$61,IF(X758=รายชื่อชมรม!$B$62,รายชื่อชมรม!$A$62,"-")))))))))))</f>
        <v>ช68603</v>
      </c>
      <c r="X758" s="6" t="s">
        <v>2316</v>
      </c>
      <c r="Y758" s="6" t="str">
        <f>IF(W758=0,"",IF(W758="-","",IF(W758="","",VLOOKUP(W758,รายชื่อชมรม!$A$3:$F$83,3,FALSE))))</f>
        <v>นายวสันต์  แสงรัตนกูล</v>
      </c>
      <c r="Z758" s="6" t="str">
        <f>IF(Y758=$Z$4,MAX(Z$1:$Z757)+1,"")</f>
        <v/>
      </c>
      <c r="AA758" s="6" t="str">
        <f>IF($Y758=AA$4,MAX(AA$1:AA757)+1,"")</f>
        <v/>
      </c>
      <c r="AB758" s="6" t="str">
        <f>IF($Y758=AB$4,MAX(AB$1:AB757)+1,"")</f>
        <v/>
      </c>
      <c r="AC758" s="6" t="str">
        <f>IF($Y758=AC$4,MAX(AC$1:AC757)+1,"")</f>
        <v/>
      </c>
      <c r="AD758" s="6" t="str">
        <f>IF($Y758=AD$4,MAX(AD$1:AD757)+1,"")</f>
        <v/>
      </c>
      <c r="AE758" s="6" t="str">
        <f>IF($Y758=AE$4,MAX(AE$1:AE757)+1,"")</f>
        <v/>
      </c>
      <c r="AF758" s="6" t="str">
        <f>IF($Y758=AF$4,MAX(AF$1:AF757)+1,"")</f>
        <v/>
      </c>
      <c r="AG758" s="6" t="str">
        <f>IF($Y758=AG$4,MAX(AG$1:AG757)+1,"")</f>
        <v/>
      </c>
      <c r="AH758" s="6" t="str">
        <f>IF($Y758=AH$4,MAX(AH$1:AH757)+1,"")</f>
        <v/>
      </c>
      <c r="AI758" s="5">
        <f t="shared" si="169"/>
        <v>0</v>
      </c>
      <c r="AK758" s="6" t="str">
        <f>IF($W758=AK$4,MAX(AK$1:AK757)+1,"")</f>
        <v/>
      </c>
      <c r="AL758" s="6" t="str">
        <f>IF($W758=AL$4,MAX(AL$1:AL757)+1,"")</f>
        <v/>
      </c>
      <c r="AM758" s="6" t="str">
        <f>IF($W758=AM$4,MAX(AM$1:AM757)+1,"")</f>
        <v/>
      </c>
      <c r="AN758" s="6" t="str">
        <f>IF($W758=AN$4,MAX(AN$1:AN757)+1,"")</f>
        <v/>
      </c>
      <c r="AO758" s="6" t="str">
        <f>IF($W758=AO$4,MAX(AO$1:AO757)+1,"")</f>
        <v/>
      </c>
      <c r="AP758" s="6" t="str">
        <f>IF($W758=AP$4,MAX(AP$1:AP757)+1,"")</f>
        <v/>
      </c>
      <c r="AQ758" s="6" t="str">
        <f>IF($W758=AQ$4,MAX(AQ$1:AQ757)+1,"")</f>
        <v/>
      </c>
      <c r="AR758" s="6" t="str">
        <f>IF($W758=AR$4,MAX(AR$1:AR757)+1,"")</f>
        <v/>
      </c>
      <c r="AS758" s="6" t="str">
        <f>IF($W758=AS$4,MAX(AS$1:AS757)+1,"")</f>
        <v/>
      </c>
      <c r="AT758" s="6" t="str">
        <f>IF($W758=AT$4,MAX(AT$1:AT757)+1,"")</f>
        <v/>
      </c>
      <c r="AU758" s="6" t="str">
        <f>IF($W758=AU$4,MAX(AU$1:AU757)+1,"")</f>
        <v/>
      </c>
      <c r="AV758" s="6" t="str">
        <f>IF($W758=AV$4,MAX(AV$1:AV757)+1,"")</f>
        <v/>
      </c>
      <c r="AW758" s="6" t="str">
        <f>IF($W758=AW$4,MAX(AW$1:AW757)+1,"")</f>
        <v/>
      </c>
      <c r="AX758" s="6" t="str">
        <f>IF($W758=AX$4,MAX(AX$1:AX757)+1,"")</f>
        <v/>
      </c>
      <c r="AY758" s="6" t="str">
        <f>IF($W758=AY$4,MAX(AY$1:AY757)+1,"")</f>
        <v/>
      </c>
      <c r="AZ758" s="6" t="str">
        <f>IF($W758=AZ$4,MAX(AZ$1:AZ757)+1,"")</f>
        <v/>
      </c>
      <c r="BA758" s="6" t="str">
        <f>IF($W758=BA$4,MAX(BA$1:BA757)+1,"")</f>
        <v/>
      </c>
      <c r="BB758" s="6" t="str">
        <f>IF($W758=BB$4,MAX(BB$1:BB757)+1,"")</f>
        <v/>
      </c>
      <c r="BC758" s="6" t="str">
        <f>IF($W758=BC$4,MAX(BC$1:BC757)+1,"")</f>
        <v/>
      </c>
      <c r="BD758" s="6" t="str">
        <f>IF($W758=BD$4,MAX(BD$1:BD757)+1,"")</f>
        <v/>
      </c>
      <c r="BE758" s="6" t="str">
        <f>IF($W758=BE$4,MAX(BE$1:BE757)+1,"")</f>
        <v/>
      </c>
      <c r="BF758" s="6" t="str">
        <f>IF($W758=BF$4,MAX(BF$1:BF757)+1,"")</f>
        <v/>
      </c>
      <c r="BG758" s="6" t="str">
        <f>IF($W758=BG$4,MAX(BG$1:BG757)+1,"")</f>
        <v/>
      </c>
      <c r="BH758" s="6" t="str">
        <f>IF($W758=BH$4,MAX(BH$1:BH757)+1,"")</f>
        <v/>
      </c>
      <c r="BI758" s="6" t="str">
        <f>IF($W758=BI$4,MAX(BI$1:BI757)+1,"")</f>
        <v/>
      </c>
      <c r="BJ758" s="6" t="str">
        <f>IF($W758=BJ$4,MAX(BJ$1:BJ757)+1,"")</f>
        <v/>
      </c>
      <c r="BK758" s="6" t="str">
        <f>IF($W758=BK$4,MAX(BK$1:BK757)+1,"")</f>
        <v/>
      </c>
      <c r="BL758" s="6" t="str">
        <f>IF($W758=BL$4,MAX(BL$1:BL757)+1,"")</f>
        <v/>
      </c>
      <c r="BM758" s="6" t="str">
        <f>IF($W758=BM$4,MAX(BM$1:BM757)+1,"")</f>
        <v/>
      </c>
      <c r="BN758" s="6" t="str">
        <f>IF($W758=BN$4,MAX(BN$1:BN757)+1,"")</f>
        <v/>
      </c>
      <c r="BO758" s="6" t="str">
        <f>IF($W758=BO$4,MAX(BO$1:BO757)+1,"")</f>
        <v/>
      </c>
      <c r="BP758" s="6" t="str">
        <f>IF($W758=BP$4,MAX(BP$1:BP757)+1,"")</f>
        <v/>
      </c>
      <c r="BQ758" s="6" t="str">
        <f>IF($W758=BQ$4,MAX(BQ$1:BQ757)+1,"")</f>
        <v/>
      </c>
      <c r="BR758" s="6" t="str">
        <f>IF($W758=BR$4,MAX(BR$1:BR757)+1,"")</f>
        <v/>
      </c>
      <c r="BS758" s="6" t="str">
        <f>IF($W758=BS$4,MAX(BS$1:BS757)+1,"")</f>
        <v/>
      </c>
      <c r="BT758" s="6" t="str">
        <f>IF($W758=BT$4,MAX(BT$1:BT757)+1,"")</f>
        <v/>
      </c>
      <c r="BU758" s="6" t="str">
        <f>IF($W758=BU$4,MAX(BU$1:BU757)+1,"")</f>
        <v/>
      </c>
      <c r="BV758" s="6" t="str">
        <f>IF($W758=BV$4,MAX(BV$1:BV757)+1,"")</f>
        <v/>
      </c>
      <c r="BW758" s="6" t="str">
        <f>IF($W758=BW$4,MAX(BW$1:BW757)+1,"")</f>
        <v/>
      </c>
      <c r="BX758" s="6" t="str">
        <f>IF($W758=BX$4,MAX(BX$1:BX757)+1,"")</f>
        <v/>
      </c>
      <c r="BY758" s="6" t="str">
        <f>IF($W758=BY$4,MAX(BY$1:BY757)+1,"")</f>
        <v/>
      </c>
      <c r="BZ758" s="6" t="str">
        <f>IF($W758=BZ$4,MAX(BZ$1:BZ757)+1,"")</f>
        <v/>
      </c>
      <c r="CA758" s="6" t="str">
        <f>IF($W758=CA$4,MAX(CA$1:CA757)+1,"")</f>
        <v/>
      </c>
      <c r="CB758" s="6" t="str">
        <f>IF($W758=CB$4,MAX(CB$1:CB757)+1,"")</f>
        <v/>
      </c>
      <c r="CC758" s="6" t="str">
        <f>IF($W758=CC$4,MAX(CC$1:CC757)+1,"")</f>
        <v/>
      </c>
      <c r="CD758" s="6" t="str">
        <f>IF($W758=CD$4,MAX(CD$1:CD757)+1,"")</f>
        <v/>
      </c>
      <c r="CE758" s="6" t="str">
        <f>IF($W758=CE$4,MAX(CE$1:CE757)+1,"")</f>
        <v/>
      </c>
      <c r="CF758" s="6" t="str">
        <f>IF($W758=CF$4,MAX(CF$1:CF757)+1,"")</f>
        <v/>
      </c>
      <c r="CG758" s="6" t="str">
        <f>IF($W758=CG$4,MAX(CG$1:CG757)+1,"")</f>
        <v/>
      </c>
      <c r="CH758" s="6" t="str">
        <f>IF($W758=CH$4,MAX(CH$1:CH757)+1,"")</f>
        <v/>
      </c>
      <c r="CI758" s="6" t="str">
        <f>IF($W758=CI$4,MAX(CI$1:CI757)+1,"")</f>
        <v/>
      </c>
      <c r="CJ758" s="6" t="str">
        <f>IF($W758=CJ$4,MAX(CJ$1:CJ757)+1,"")</f>
        <v/>
      </c>
      <c r="CK758" s="6" t="str">
        <f>IF($W758=CK$4,MAX(CK$1:CK757)+1,"")</f>
        <v/>
      </c>
      <c r="CL758" s="6">
        <f>IF($W758=CL$4,MAX(CL$1:CL757)+1,"")</f>
        <v>10</v>
      </c>
      <c r="CM758" s="6" t="str">
        <f>IF($W758=CM$4,MAX(CM$1:CM757)+1,"")</f>
        <v/>
      </c>
      <c r="CN758" s="6" t="str">
        <f>IF($W758=CN$4,MAX(CN$1:CN757)+1,"")</f>
        <v/>
      </c>
      <c r="CO758" s="6" t="str">
        <f>IF($W758=CO$4,MAX(CO$1:CO757)+1,"")</f>
        <v/>
      </c>
      <c r="CP758" s="6" t="str">
        <f>IF($W758=CP$4,MAX(CP$1:CP757)+1,"")</f>
        <v/>
      </c>
      <c r="CQ758" s="6" t="str">
        <f>IF($W758=CQ$4,MAX(CQ$1:CQ757)+1,"")</f>
        <v/>
      </c>
      <c r="CR758" s="6" t="str">
        <f>IF($W758=CR$4,MAX(CR$1:CR757)+1,"")</f>
        <v/>
      </c>
      <c r="CS758" s="6" t="str">
        <f>IF($W758=CS$4,MAX(CS$1:CS757)+1,"")</f>
        <v/>
      </c>
      <c r="CT758" s="5">
        <f t="shared" si="170"/>
        <v>10</v>
      </c>
      <c r="CU758" s="6" t="str">
        <f t="shared" si="171"/>
        <v>1709901726435</v>
      </c>
      <c r="CV758" s="5" t="str">
        <f t="shared" si="172"/>
        <v>นางสาว</v>
      </c>
      <c r="CW758" s="5" t="str" cm="1">
        <f t="array" ref="CW758">RIGHT(F758,MIN(LEN(SUBSTITUTE(F758,รายชื่อนักเรียนแยกห้อง!$AD$5:$AD$8,""))))</f>
        <v>สุพิชญาย์</v>
      </c>
      <c r="CX758" s="6" t="str">
        <f t="shared" si="173"/>
        <v/>
      </c>
      <c r="CY758" s="6">
        <f t="shared" si="174"/>
        <v>0</v>
      </c>
      <c r="CZ758" s="5" t="str">
        <f t="shared" si="175"/>
        <v>มัธยมศึกษาปีที่ 6/3-</v>
      </c>
      <c r="DA758" s="5" t="str">
        <f t="shared" si="176"/>
        <v>มัธยมศึกษาปีที่ 6/3-0</v>
      </c>
      <c r="DB758" s="5" t="s">
        <v>2937</v>
      </c>
      <c r="DC758" s="6" t="str">
        <f>IF(DB758="วิทย์-คณิต (เตรียมวิศวะ)",MAX($DC$1:DC757)+1,"")</f>
        <v/>
      </c>
      <c r="DD758" s="6" t="str">
        <f>IF(DB758="วิทย์-คณิต (วิทยาศาสตร์สุขภาพ)",MAX($DD$1:DD757)+1,"")</f>
        <v/>
      </c>
      <c r="DE758" s="6" t="str">
        <f>IF(DB758="ศิลป์การจัดการธุรกิจการค้าสมัยใหม่",MAX($DE$1:DE757)+1,"")</f>
        <v/>
      </c>
      <c r="DF758" s="6" t="str">
        <f>IF(DB758="ศิลป์ภาษาจีนเพื่อธุรกิจ 4.0",MAX($DF$1:DF757)+1,"")</f>
        <v/>
      </c>
      <c r="DG758" s="6" t="str">
        <f>IF(DB758="ศิลป์ภาษาอังกฤษเพื่อการสื่อสารธุรกิจ",MAX($DG$1:DG757)+1,"")</f>
        <v/>
      </c>
      <c r="DH758" s="6">
        <f>IF(DB758="นวัตกรรมการจัดการเกษตร",MAX($DH$1:DH757)+1,"")</f>
        <v>46</v>
      </c>
      <c r="DI758" s="5">
        <f t="shared" si="177"/>
        <v>46</v>
      </c>
      <c r="DJ758" s="5" t="str">
        <f t="shared" si="178"/>
        <v>มัธยมศึกษาปีที่ 6/3-23</v>
      </c>
      <c r="DK758" s="5" t="str">
        <f t="shared" si="179"/>
        <v>นวัตกรรมการจัดการเกษตร-46</v>
      </c>
      <c r="DL758" s="5" t="str">
        <f t="shared" si="180"/>
        <v>มัธยมศึกษาปีที่ 6</v>
      </c>
    </row>
    <row r="759" spans="1:116">
      <c r="A759" s="5" t="str">
        <f t="shared" si="181"/>
        <v>มัธยมศึกษาปีที่ 6/3-24</v>
      </c>
      <c r="B759" s="5" t="str">
        <f t="shared" si="167"/>
        <v>ช68605-10</v>
      </c>
      <c r="C759" s="5" t="str">
        <f t="shared" si="168"/>
        <v>ศิลป์การจัดการธุรกิจการค้าสมัยใหม่-106</v>
      </c>
      <c r="D759" s="8">
        <v>24</v>
      </c>
      <c r="E759" s="9" t="s">
        <v>234</v>
      </c>
      <c r="F759" s="3" t="s">
        <v>235</v>
      </c>
      <c r="G759" s="3" t="s">
        <v>236</v>
      </c>
      <c r="H759" s="11">
        <v>1</v>
      </c>
      <c r="I759" s="11">
        <v>7</v>
      </c>
      <c r="J759" s="11">
        <v>0</v>
      </c>
      <c r="K759" s="11">
        <v>9</v>
      </c>
      <c r="L759" s="11">
        <v>9</v>
      </c>
      <c r="M759" s="11">
        <v>0</v>
      </c>
      <c r="N759" s="11">
        <v>1</v>
      </c>
      <c r="O759" s="11">
        <v>7</v>
      </c>
      <c r="P759" s="11">
        <v>3</v>
      </c>
      <c r="Q759" s="11">
        <v>4</v>
      </c>
      <c r="R759" s="11">
        <v>2</v>
      </c>
      <c r="S759" s="11">
        <v>1</v>
      </c>
      <c r="T759" s="11">
        <v>7</v>
      </c>
      <c r="U759" s="11" t="s">
        <v>427</v>
      </c>
      <c r="W759" s="6" t="str">
        <f>IF(X759="","",IF(X759=รายชื่อชมรม!$B$53,รายชื่อชมรม!$A$53,IF(X759=รายชื่อชมรม!$B$54,รายชื่อชมรม!$A$54,IF(X759=รายชื่อชมรม!$B$55,รายชื่อชมรม!$A$55,IF(X759=รายชื่อชมรม!$B$56,รายชื่อชมรม!$A$56,IF(X759=รายชื่อชมรม!$B$57,รายชื่อชมรม!$A$57,IF(X759=รายชื่อชมรม!$B$58,รายชื่อชมรม!$A$58,IF(X759=รายชื่อชมรม!$B$59,รายชื่อชมรม!$A$59,IF(X759=รายชื่อชมรม!$B$60,รายชื่อชมรม!$A$60,IF(X759=รายชื่อชมรม!$B$61,รายชื่อชมรม!$A$61,IF(X759=รายชื่อชมรม!$B$62,รายชื่อชมรม!$A$62,"-")))))))))))</f>
        <v>ช68605</v>
      </c>
      <c r="X759" s="6" t="s">
        <v>2305</v>
      </c>
      <c r="Y759" s="6" t="str">
        <f>IF(W759=0,"",IF(W759="-","",IF(W759="","",VLOOKUP(W759,รายชื่อชมรม!$A$3:$F$83,3,FALSE))))</f>
        <v>นางโสจาริน  อินทรเรือง</v>
      </c>
      <c r="Z759" s="6" t="str">
        <f>IF(Y759=$Z$4,MAX(Z$1:$Z758)+1,"")</f>
        <v/>
      </c>
      <c r="AA759" s="6" t="str">
        <f>IF($Y759=AA$4,MAX(AA$1:AA758)+1,"")</f>
        <v/>
      </c>
      <c r="AB759" s="6" t="str">
        <f>IF($Y759=AB$4,MAX(AB$1:AB758)+1,"")</f>
        <v/>
      </c>
      <c r="AC759" s="6" t="str">
        <f>IF($Y759=AC$4,MAX(AC$1:AC758)+1,"")</f>
        <v/>
      </c>
      <c r="AD759" s="6" t="str">
        <f>IF($Y759=AD$4,MAX(AD$1:AD758)+1,"")</f>
        <v/>
      </c>
      <c r="AE759" s="6" t="str">
        <f>IF($Y759=AE$4,MAX(AE$1:AE758)+1,"")</f>
        <v/>
      </c>
      <c r="AF759" s="6" t="str">
        <f>IF($Y759=AF$4,MAX(AF$1:AF758)+1,"")</f>
        <v/>
      </c>
      <c r="AG759" s="6" t="str">
        <f>IF($Y759=AG$4,MAX(AG$1:AG758)+1,"")</f>
        <v/>
      </c>
      <c r="AH759" s="6" t="str">
        <f>IF($Y759=AH$4,MAX(AH$1:AH758)+1,"")</f>
        <v/>
      </c>
      <c r="AI759" s="5">
        <f t="shared" si="169"/>
        <v>0</v>
      </c>
      <c r="AK759" s="6" t="str">
        <f>IF($W759=AK$4,MAX(AK$1:AK758)+1,"")</f>
        <v/>
      </c>
      <c r="AL759" s="6" t="str">
        <f>IF($W759=AL$4,MAX(AL$1:AL758)+1,"")</f>
        <v/>
      </c>
      <c r="AM759" s="6" t="str">
        <f>IF($W759=AM$4,MAX(AM$1:AM758)+1,"")</f>
        <v/>
      </c>
      <c r="AN759" s="6" t="str">
        <f>IF($W759=AN$4,MAX(AN$1:AN758)+1,"")</f>
        <v/>
      </c>
      <c r="AO759" s="6" t="str">
        <f>IF($W759=AO$4,MAX(AO$1:AO758)+1,"")</f>
        <v/>
      </c>
      <c r="AP759" s="6" t="str">
        <f>IF($W759=AP$4,MAX(AP$1:AP758)+1,"")</f>
        <v/>
      </c>
      <c r="AQ759" s="6" t="str">
        <f>IF($W759=AQ$4,MAX(AQ$1:AQ758)+1,"")</f>
        <v/>
      </c>
      <c r="AR759" s="6" t="str">
        <f>IF($W759=AR$4,MAX(AR$1:AR758)+1,"")</f>
        <v/>
      </c>
      <c r="AS759" s="6" t="str">
        <f>IF($W759=AS$4,MAX(AS$1:AS758)+1,"")</f>
        <v/>
      </c>
      <c r="AT759" s="6" t="str">
        <f>IF($W759=AT$4,MAX(AT$1:AT758)+1,"")</f>
        <v/>
      </c>
      <c r="AU759" s="6" t="str">
        <f>IF($W759=AU$4,MAX(AU$1:AU758)+1,"")</f>
        <v/>
      </c>
      <c r="AV759" s="6" t="str">
        <f>IF($W759=AV$4,MAX(AV$1:AV758)+1,"")</f>
        <v/>
      </c>
      <c r="AW759" s="6" t="str">
        <f>IF($W759=AW$4,MAX(AW$1:AW758)+1,"")</f>
        <v/>
      </c>
      <c r="AX759" s="6" t="str">
        <f>IF($W759=AX$4,MAX(AX$1:AX758)+1,"")</f>
        <v/>
      </c>
      <c r="AY759" s="6" t="str">
        <f>IF($W759=AY$4,MAX(AY$1:AY758)+1,"")</f>
        <v/>
      </c>
      <c r="AZ759" s="6" t="str">
        <f>IF($W759=AZ$4,MAX(AZ$1:AZ758)+1,"")</f>
        <v/>
      </c>
      <c r="BA759" s="6" t="str">
        <f>IF($W759=BA$4,MAX(BA$1:BA758)+1,"")</f>
        <v/>
      </c>
      <c r="BB759" s="6" t="str">
        <f>IF($W759=BB$4,MAX(BB$1:BB758)+1,"")</f>
        <v/>
      </c>
      <c r="BC759" s="6" t="str">
        <f>IF($W759=BC$4,MAX(BC$1:BC758)+1,"")</f>
        <v/>
      </c>
      <c r="BD759" s="6" t="str">
        <f>IF($W759=BD$4,MAX(BD$1:BD758)+1,"")</f>
        <v/>
      </c>
      <c r="BE759" s="6" t="str">
        <f>IF($W759=BE$4,MAX(BE$1:BE758)+1,"")</f>
        <v/>
      </c>
      <c r="BF759" s="6" t="str">
        <f>IF($W759=BF$4,MAX(BF$1:BF758)+1,"")</f>
        <v/>
      </c>
      <c r="BG759" s="6" t="str">
        <f>IF($W759=BG$4,MAX(BG$1:BG758)+1,"")</f>
        <v/>
      </c>
      <c r="BH759" s="6" t="str">
        <f>IF($W759=BH$4,MAX(BH$1:BH758)+1,"")</f>
        <v/>
      </c>
      <c r="BI759" s="6" t="str">
        <f>IF($W759=BI$4,MAX(BI$1:BI758)+1,"")</f>
        <v/>
      </c>
      <c r="BJ759" s="6" t="str">
        <f>IF($W759=BJ$4,MAX(BJ$1:BJ758)+1,"")</f>
        <v/>
      </c>
      <c r="BK759" s="6" t="str">
        <f>IF($W759=BK$4,MAX(BK$1:BK758)+1,"")</f>
        <v/>
      </c>
      <c r="BL759" s="6" t="str">
        <f>IF($W759=BL$4,MAX(BL$1:BL758)+1,"")</f>
        <v/>
      </c>
      <c r="BM759" s="6" t="str">
        <f>IF($W759=BM$4,MAX(BM$1:BM758)+1,"")</f>
        <v/>
      </c>
      <c r="BN759" s="6" t="str">
        <f>IF($W759=BN$4,MAX(BN$1:BN758)+1,"")</f>
        <v/>
      </c>
      <c r="BO759" s="6" t="str">
        <f>IF($W759=BO$4,MAX(BO$1:BO758)+1,"")</f>
        <v/>
      </c>
      <c r="BP759" s="6" t="str">
        <f>IF($W759=BP$4,MAX(BP$1:BP758)+1,"")</f>
        <v/>
      </c>
      <c r="BQ759" s="6" t="str">
        <f>IF($W759=BQ$4,MAX(BQ$1:BQ758)+1,"")</f>
        <v/>
      </c>
      <c r="BR759" s="6" t="str">
        <f>IF($W759=BR$4,MAX(BR$1:BR758)+1,"")</f>
        <v/>
      </c>
      <c r="BS759" s="6" t="str">
        <f>IF($W759=BS$4,MAX(BS$1:BS758)+1,"")</f>
        <v/>
      </c>
      <c r="BT759" s="6" t="str">
        <f>IF($W759=BT$4,MAX(BT$1:BT758)+1,"")</f>
        <v/>
      </c>
      <c r="BU759" s="6" t="str">
        <f>IF($W759=BU$4,MAX(BU$1:BU758)+1,"")</f>
        <v/>
      </c>
      <c r="BV759" s="6" t="str">
        <f>IF($W759=BV$4,MAX(BV$1:BV758)+1,"")</f>
        <v/>
      </c>
      <c r="BW759" s="6" t="str">
        <f>IF($W759=BW$4,MAX(BW$1:BW758)+1,"")</f>
        <v/>
      </c>
      <c r="BX759" s="6" t="str">
        <f>IF($W759=BX$4,MAX(BX$1:BX758)+1,"")</f>
        <v/>
      </c>
      <c r="BY759" s="6" t="str">
        <f>IF($W759=BY$4,MAX(BY$1:BY758)+1,"")</f>
        <v/>
      </c>
      <c r="BZ759" s="6" t="str">
        <f>IF($W759=BZ$4,MAX(BZ$1:BZ758)+1,"")</f>
        <v/>
      </c>
      <c r="CA759" s="6" t="str">
        <f>IF($W759=CA$4,MAX(CA$1:CA758)+1,"")</f>
        <v/>
      </c>
      <c r="CB759" s="6" t="str">
        <f>IF($W759=CB$4,MAX(CB$1:CB758)+1,"")</f>
        <v/>
      </c>
      <c r="CC759" s="6" t="str">
        <f>IF($W759=CC$4,MAX(CC$1:CC758)+1,"")</f>
        <v/>
      </c>
      <c r="CD759" s="6" t="str">
        <f>IF($W759=CD$4,MAX(CD$1:CD758)+1,"")</f>
        <v/>
      </c>
      <c r="CE759" s="6" t="str">
        <f>IF($W759=CE$4,MAX(CE$1:CE758)+1,"")</f>
        <v/>
      </c>
      <c r="CF759" s="6" t="str">
        <f>IF($W759=CF$4,MAX(CF$1:CF758)+1,"")</f>
        <v/>
      </c>
      <c r="CG759" s="6" t="str">
        <f>IF($W759=CG$4,MAX(CG$1:CG758)+1,"")</f>
        <v/>
      </c>
      <c r="CH759" s="6" t="str">
        <f>IF($W759=CH$4,MAX(CH$1:CH758)+1,"")</f>
        <v/>
      </c>
      <c r="CI759" s="6" t="str">
        <f>IF($W759=CI$4,MAX(CI$1:CI758)+1,"")</f>
        <v/>
      </c>
      <c r="CJ759" s="6" t="str">
        <f>IF($W759=CJ$4,MAX(CJ$1:CJ758)+1,"")</f>
        <v/>
      </c>
      <c r="CK759" s="6" t="str">
        <f>IF($W759=CK$4,MAX(CK$1:CK758)+1,"")</f>
        <v/>
      </c>
      <c r="CL759" s="6" t="str">
        <f>IF($W759=CL$4,MAX(CL$1:CL758)+1,"")</f>
        <v/>
      </c>
      <c r="CM759" s="6" t="str">
        <f>IF($W759=CM$4,MAX(CM$1:CM758)+1,"")</f>
        <v/>
      </c>
      <c r="CN759" s="6">
        <f>IF($W759=CN$4,MAX(CN$1:CN758)+1,"")</f>
        <v>10</v>
      </c>
      <c r="CO759" s="6" t="str">
        <f>IF($W759=CO$4,MAX(CO$1:CO758)+1,"")</f>
        <v/>
      </c>
      <c r="CP759" s="6" t="str">
        <f>IF($W759=CP$4,MAX(CP$1:CP758)+1,"")</f>
        <v/>
      </c>
      <c r="CQ759" s="6" t="str">
        <f>IF($W759=CQ$4,MAX(CQ$1:CQ758)+1,"")</f>
        <v/>
      </c>
      <c r="CR759" s="6" t="str">
        <f>IF($W759=CR$4,MAX(CR$1:CR758)+1,"")</f>
        <v/>
      </c>
      <c r="CS759" s="6" t="str">
        <f>IF($W759=CS$4,MAX(CS$1:CS758)+1,"")</f>
        <v/>
      </c>
      <c r="CT759" s="5">
        <f t="shared" si="170"/>
        <v>10</v>
      </c>
      <c r="CU759" s="6" t="str">
        <f t="shared" si="171"/>
        <v>1709901734217</v>
      </c>
      <c r="CV759" s="5" t="str">
        <f t="shared" si="172"/>
        <v>นางสาว</v>
      </c>
      <c r="CW759" s="5" t="str" cm="1">
        <f t="array" ref="CW759">RIGHT(F759,MIN(LEN(SUBSTITUTE(F759,รายชื่อนักเรียนแยกห้อง!$AD$5:$AD$8,""))))</f>
        <v>ศิรินภรณ์</v>
      </c>
      <c r="CX759" s="6" t="str">
        <f t="shared" si="173"/>
        <v/>
      </c>
      <c r="CY759" s="6">
        <f t="shared" si="174"/>
        <v>0</v>
      </c>
      <c r="CZ759" s="5" t="str">
        <f t="shared" si="175"/>
        <v>มัธยมศึกษาปีที่ 6/3-</v>
      </c>
      <c r="DA759" s="5" t="str">
        <f t="shared" si="176"/>
        <v>มัธยมศึกษาปีที่ 6/3-0</v>
      </c>
      <c r="DB759" s="5" t="s">
        <v>2939</v>
      </c>
      <c r="DC759" s="6" t="str">
        <f>IF(DB759="วิทย์-คณิต (เตรียมวิศวะ)",MAX($DC$1:DC758)+1,"")</f>
        <v/>
      </c>
      <c r="DD759" s="6" t="str">
        <f>IF(DB759="วิทย์-คณิต (วิทยาศาสตร์สุขภาพ)",MAX($DD$1:DD758)+1,"")</f>
        <v/>
      </c>
      <c r="DE759" s="6">
        <f>IF(DB759="ศิลป์การจัดการธุรกิจการค้าสมัยใหม่",MAX($DE$1:DE758)+1,"")</f>
        <v>106</v>
      </c>
      <c r="DF759" s="6" t="str">
        <f>IF(DB759="ศิลป์ภาษาจีนเพื่อธุรกิจ 4.0",MAX($DF$1:DF758)+1,"")</f>
        <v/>
      </c>
      <c r="DG759" s="6" t="str">
        <f>IF(DB759="ศิลป์ภาษาอังกฤษเพื่อการสื่อสารธุรกิจ",MAX($DG$1:DG758)+1,"")</f>
        <v/>
      </c>
      <c r="DH759" s="6" t="str">
        <f>IF(DB759="นวัตกรรมการจัดการเกษตร",MAX($DH$1:DH758)+1,"")</f>
        <v/>
      </c>
      <c r="DI759" s="5">
        <f t="shared" si="177"/>
        <v>106</v>
      </c>
      <c r="DJ759" s="5" t="str">
        <f t="shared" si="178"/>
        <v>มัธยมศึกษาปีที่ 6/3-24</v>
      </c>
      <c r="DK759" s="5" t="str">
        <f t="shared" si="179"/>
        <v>ศิลป์การจัดการธุรกิจการค้าสมัยใหม่-106</v>
      </c>
      <c r="DL759" s="5" t="str">
        <f t="shared" si="180"/>
        <v>มัธยมศึกษาปีที่ 6</v>
      </c>
    </row>
    <row r="760" spans="1:116">
      <c r="A760" s="5" t="str">
        <f t="shared" si="181"/>
        <v>มัธยมศึกษาปีที่ 6/3-25</v>
      </c>
      <c r="B760" s="5" t="str">
        <f t="shared" si="167"/>
        <v>ช68603-11</v>
      </c>
      <c r="C760" s="5" t="str">
        <f t="shared" si="168"/>
        <v>ศิลป์การจัดการธุรกิจการค้าสมัยใหม่-107</v>
      </c>
      <c r="D760" s="8">
        <v>25</v>
      </c>
      <c r="E760" s="9" t="s">
        <v>237</v>
      </c>
      <c r="F760" s="3" t="s">
        <v>2302</v>
      </c>
      <c r="G760" s="3" t="s">
        <v>238</v>
      </c>
      <c r="H760" s="11">
        <v>1</v>
      </c>
      <c r="I760" s="11">
        <v>7</v>
      </c>
      <c r="J760" s="11">
        <v>0</v>
      </c>
      <c r="K760" s="11">
        <v>9</v>
      </c>
      <c r="L760" s="11">
        <v>9</v>
      </c>
      <c r="M760" s="11">
        <v>0</v>
      </c>
      <c r="N760" s="11">
        <v>1</v>
      </c>
      <c r="O760" s="11">
        <v>7</v>
      </c>
      <c r="P760" s="11">
        <v>2</v>
      </c>
      <c r="Q760" s="11">
        <v>1</v>
      </c>
      <c r="R760" s="11">
        <v>8</v>
      </c>
      <c r="S760" s="11">
        <v>1</v>
      </c>
      <c r="T760" s="11">
        <v>6</v>
      </c>
      <c r="U760" s="11" t="s">
        <v>427</v>
      </c>
      <c r="W760" s="6" t="str">
        <f>IF(X760="","",IF(X760=รายชื่อชมรม!$B$53,รายชื่อชมรม!$A$53,IF(X760=รายชื่อชมรม!$B$54,รายชื่อชมรม!$A$54,IF(X760=รายชื่อชมรม!$B$55,รายชื่อชมรม!$A$55,IF(X760=รายชื่อชมรม!$B$56,รายชื่อชมรม!$A$56,IF(X760=รายชื่อชมรม!$B$57,รายชื่อชมรม!$A$57,IF(X760=รายชื่อชมรม!$B$58,รายชื่อชมรม!$A$58,IF(X760=รายชื่อชมรม!$B$59,รายชื่อชมรม!$A$59,IF(X760=รายชื่อชมรม!$B$60,รายชื่อชมรม!$A$60,IF(X760=รายชื่อชมรม!$B$61,รายชื่อชมรม!$A$61,IF(X760=รายชื่อชมรม!$B$62,รายชื่อชมรม!$A$62,"-")))))))))))</f>
        <v>ช68603</v>
      </c>
      <c r="X760" s="6" t="s">
        <v>2316</v>
      </c>
      <c r="Y760" s="6" t="str">
        <f>IF(W760=0,"",IF(W760="-","",IF(W760="","",VLOOKUP(W760,รายชื่อชมรม!$A$3:$F$83,3,FALSE))))</f>
        <v>นายวสันต์  แสงรัตนกูล</v>
      </c>
      <c r="Z760" s="6" t="str">
        <f>IF(Y760=$Z$4,MAX(Z$1:$Z759)+1,"")</f>
        <v/>
      </c>
      <c r="AA760" s="6" t="str">
        <f>IF($Y760=AA$4,MAX(AA$1:AA759)+1,"")</f>
        <v/>
      </c>
      <c r="AB760" s="6" t="str">
        <f>IF($Y760=AB$4,MAX(AB$1:AB759)+1,"")</f>
        <v/>
      </c>
      <c r="AC760" s="6" t="str">
        <f>IF($Y760=AC$4,MAX(AC$1:AC759)+1,"")</f>
        <v/>
      </c>
      <c r="AD760" s="6" t="str">
        <f>IF($Y760=AD$4,MAX(AD$1:AD759)+1,"")</f>
        <v/>
      </c>
      <c r="AE760" s="6" t="str">
        <f>IF($Y760=AE$4,MAX(AE$1:AE759)+1,"")</f>
        <v/>
      </c>
      <c r="AF760" s="6" t="str">
        <f>IF($Y760=AF$4,MAX(AF$1:AF759)+1,"")</f>
        <v/>
      </c>
      <c r="AG760" s="6" t="str">
        <f>IF($Y760=AG$4,MAX(AG$1:AG759)+1,"")</f>
        <v/>
      </c>
      <c r="AH760" s="6" t="str">
        <f>IF($Y760=AH$4,MAX(AH$1:AH759)+1,"")</f>
        <v/>
      </c>
      <c r="AI760" s="5">
        <f t="shared" si="169"/>
        <v>0</v>
      </c>
      <c r="AK760" s="6" t="str">
        <f>IF($W760=AK$4,MAX(AK$1:AK759)+1,"")</f>
        <v/>
      </c>
      <c r="AL760" s="6" t="str">
        <f>IF($W760=AL$4,MAX(AL$1:AL759)+1,"")</f>
        <v/>
      </c>
      <c r="AM760" s="6" t="str">
        <f>IF($W760=AM$4,MAX(AM$1:AM759)+1,"")</f>
        <v/>
      </c>
      <c r="AN760" s="6" t="str">
        <f>IF($W760=AN$4,MAX(AN$1:AN759)+1,"")</f>
        <v/>
      </c>
      <c r="AO760" s="6" t="str">
        <f>IF($W760=AO$4,MAX(AO$1:AO759)+1,"")</f>
        <v/>
      </c>
      <c r="AP760" s="6" t="str">
        <f>IF($W760=AP$4,MAX(AP$1:AP759)+1,"")</f>
        <v/>
      </c>
      <c r="AQ760" s="6" t="str">
        <f>IF($W760=AQ$4,MAX(AQ$1:AQ759)+1,"")</f>
        <v/>
      </c>
      <c r="AR760" s="6" t="str">
        <f>IF($W760=AR$4,MAX(AR$1:AR759)+1,"")</f>
        <v/>
      </c>
      <c r="AS760" s="6" t="str">
        <f>IF($W760=AS$4,MAX(AS$1:AS759)+1,"")</f>
        <v/>
      </c>
      <c r="AT760" s="6" t="str">
        <f>IF($W760=AT$4,MAX(AT$1:AT759)+1,"")</f>
        <v/>
      </c>
      <c r="AU760" s="6" t="str">
        <f>IF($W760=AU$4,MAX(AU$1:AU759)+1,"")</f>
        <v/>
      </c>
      <c r="AV760" s="6" t="str">
        <f>IF($W760=AV$4,MAX(AV$1:AV759)+1,"")</f>
        <v/>
      </c>
      <c r="AW760" s="6" t="str">
        <f>IF($W760=AW$4,MAX(AW$1:AW759)+1,"")</f>
        <v/>
      </c>
      <c r="AX760" s="6" t="str">
        <f>IF($W760=AX$4,MAX(AX$1:AX759)+1,"")</f>
        <v/>
      </c>
      <c r="AY760" s="6" t="str">
        <f>IF($W760=AY$4,MAX(AY$1:AY759)+1,"")</f>
        <v/>
      </c>
      <c r="AZ760" s="6" t="str">
        <f>IF($W760=AZ$4,MAX(AZ$1:AZ759)+1,"")</f>
        <v/>
      </c>
      <c r="BA760" s="6" t="str">
        <f>IF($W760=BA$4,MAX(BA$1:BA759)+1,"")</f>
        <v/>
      </c>
      <c r="BB760" s="6" t="str">
        <f>IF($W760=BB$4,MAX(BB$1:BB759)+1,"")</f>
        <v/>
      </c>
      <c r="BC760" s="6" t="str">
        <f>IF($W760=BC$4,MAX(BC$1:BC759)+1,"")</f>
        <v/>
      </c>
      <c r="BD760" s="6" t="str">
        <f>IF($W760=BD$4,MAX(BD$1:BD759)+1,"")</f>
        <v/>
      </c>
      <c r="BE760" s="6" t="str">
        <f>IF($W760=BE$4,MAX(BE$1:BE759)+1,"")</f>
        <v/>
      </c>
      <c r="BF760" s="6" t="str">
        <f>IF($W760=BF$4,MAX(BF$1:BF759)+1,"")</f>
        <v/>
      </c>
      <c r="BG760" s="6" t="str">
        <f>IF($W760=BG$4,MAX(BG$1:BG759)+1,"")</f>
        <v/>
      </c>
      <c r="BH760" s="6" t="str">
        <f>IF($W760=BH$4,MAX(BH$1:BH759)+1,"")</f>
        <v/>
      </c>
      <c r="BI760" s="6" t="str">
        <f>IF($W760=BI$4,MAX(BI$1:BI759)+1,"")</f>
        <v/>
      </c>
      <c r="BJ760" s="6" t="str">
        <f>IF($W760=BJ$4,MAX(BJ$1:BJ759)+1,"")</f>
        <v/>
      </c>
      <c r="BK760" s="6" t="str">
        <f>IF($W760=BK$4,MAX(BK$1:BK759)+1,"")</f>
        <v/>
      </c>
      <c r="BL760" s="6" t="str">
        <f>IF($W760=BL$4,MAX(BL$1:BL759)+1,"")</f>
        <v/>
      </c>
      <c r="BM760" s="6" t="str">
        <f>IF($W760=BM$4,MAX(BM$1:BM759)+1,"")</f>
        <v/>
      </c>
      <c r="BN760" s="6" t="str">
        <f>IF($W760=BN$4,MAX(BN$1:BN759)+1,"")</f>
        <v/>
      </c>
      <c r="BO760" s="6" t="str">
        <f>IF($W760=BO$4,MAX(BO$1:BO759)+1,"")</f>
        <v/>
      </c>
      <c r="BP760" s="6" t="str">
        <f>IF($W760=BP$4,MAX(BP$1:BP759)+1,"")</f>
        <v/>
      </c>
      <c r="BQ760" s="6" t="str">
        <f>IF($W760=BQ$4,MAX(BQ$1:BQ759)+1,"")</f>
        <v/>
      </c>
      <c r="BR760" s="6" t="str">
        <f>IF($W760=BR$4,MAX(BR$1:BR759)+1,"")</f>
        <v/>
      </c>
      <c r="BS760" s="6" t="str">
        <f>IF($W760=BS$4,MAX(BS$1:BS759)+1,"")</f>
        <v/>
      </c>
      <c r="BT760" s="6" t="str">
        <f>IF($W760=BT$4,MAX(BT$1:BT759)+1,"")</f>
        <v/>
      </c>
      <c r="BU760" s="6" t="str">
        <f>IF($W760=BU$4,MAX(BU$1:BU759)+1,"")</f>
        <v/>
      </c>
      <c r="BV760" s="6" t="str">
        <f>IF($W760=BV$4,MAX(BV$1:BV759)+1,"")</f>
        <v/>
      </c>
      <c r="BW760" s="6" t="str">
        <f>IF($W760=BW$4,MAX(BW$1:BW759)+1,"")</f>
        <v/>
      </c>
      <c r="BX760" s="6" t="str">
        <f>IF($W760=BX$4,MAX(BX$1:BX759)+1,"")</f>
        <v/>
      </c>
      <c r="BY760" s="6" t="str">
        <f>IF($W760=BY$4,MAX(BY$1:BY759)+1,"")</f>
        <v/>
      </c>
      <c r="BZ760" s="6" t="str">
        <f>IF($W760=BZ$4,MAX(BZ$1:BZ759)+1,"")</f>
        <v/>
      </c>
      <c r="CA760" s="6" t="str">
        <f>IF($W760=CA$4,MAX(CA$1:CA759)+1,"")</f>
        <v/>
      </c>
      <c r="CB760" s="6" t="str">
        <f>IF($W760=CB$4,MAX(CB$1:CB759)+1,"")</f>
        <v/>
      </c>
      <c r="CC760" s="6" t="str">
        <f>IF($W760=CC$4,MAX(CC$1:CC759)+1,"")</f>
        <v/>
      </c>
      <c r="CD760" s="6" t="str">
        <f>IF($W760=CD$4,MAX(CD$1:CD759)+1,"")</f>
        <v/>
      </c>
      <c r="CE760" s="6" t="str">
        <f>IF($W760=CE$4,MAX(CE$1:CE759)+1,"")</f>
        <v/>
      </c>
      <c r="CF760" s="6" t="str">
        <f>IF($W760=CF$4,MAX(CF$1:CF759)+1,"")</f>
        <v/>
      </c>
      <c r="CG760" s="6" t="str">
        <f>IF($W760=CG$4,MAX(CG$1:CG759)+1,"")</f>
        <v/>
      </c>
      <c r="CH760" s="6" t="str">
        <f>IF($W760=CH$4,MAX(CH$1:CH759)+1,"")</f>
        <v/>
      </c>
      <c r="CI760" s="6" t="str">
        <f>IF($W760=CI$4,MAX(CI$1:CI759)+1,"")</f>
        <v/>
      </c>
      <c r="CJ760" s="6" t="str">
        <f>IF($W760=CJ$4,MAX(CJ$1:CJ759)+1,"")</f>
        <v/>
      </c>
      <c r="CK760" s="6" t="str">
        <f>IF($W760=CK$4,MAX(CK$1:CK759)+1,"")</f>
        <v/>
      </c>
      <c r="CL760" s="6">
        <f>IF($W760=CL$4,MAX(CL$1:CL759)+1,"")</f>
        <v>11</v>
      </c>
      <c r="CM760" s="6" t="str">
        <f>IF($W760=CM$4,MAX(CM$1:CM759)+1,"")</f>
        <v/>
      </c>
      <c r="CN760" s="6" t="str">
        <f>IF($W760=CN$4,MAX(CN$1:CN759)+1,"")</f>
        <v/>
      </c>
      <c r="CO760" s="6" t="str">
        <f>IF($W760=CO$4,MAX(CO$1:CO759)+1,"")</f>
        <v/>
      </c>
      <c r="CP760" s="6" t="str">
        <f>IF($W760=CP$4,MAX(CP$1:CP759)+1,"")</f>
        <v/>
      </c>
      <c r="CQ760" s="6" t="str">
        <f>IF($W760=CQ$4,MAX(CQ$1:CQ759)+1,"")</f>
        <v/>
      </c>
      <c r="CR760" s="6" t="str">
        <f>IF($W760=CR$4,MAX(CR$1:CR759)+1,"")</f>
        <v/>
      </c>
      <c r="CS760" s="6" t="str">
        <f>IF($W760=CS$4,MAX(CS$1:CS759)+1,"")</f>
        <v/>
      </c>
      <c r="CT760" s="5">
        <f t="shared" si="170"/>
        <v>11</v>
      </c>
      <c r="CU760" s="6" t="str">
        <f t="shared" si="171"/>
        <v>1709901721816</v>
      </c>
      <c r="CV760" s="5" t="str">
        <f t="shared" si="172"/>
        <v>นางสาว</v>
      </c>
      <c r="CW760" s="5" t="str" cm="1">
        <f t="array" ref="CW760">RIGHT(F760,MIN(LEN(SUBSTITUTE(F760,รายชื่อนักเรียนแยกห้อง!$AD$5:$AD$8,""))))</f>
        <v xml:space="preserve">ภาพิมล </v>
      </c>
      <c r="CX760" s="6" t="str">
        <f t="shared" si="173"/>
        <v/>
      </c>
      <c r="CY760" s="6">
        <f t="shared" si="174"/>
        <v>0</v>
      </c>
      <c r="CZ760" s="5" t="str">
        <f t="shared" si="175"/>
        <v>มัธยมศึกษาปีที่ 6/3-</v>
      </c>
      <c r="DA760" s="5" t="str">
        <f t="shared" si="176"/>
        <v>มัธยมศึกษาปีที่ 6/3-0</v>
      </c>
      <c r="DB760" s="5" t="s">
        <v>2939</v>
      </c>
      <c r="DC760" s="6" t="str">
        <f>IF(DB760="วิทย์-คณิต (เตรียมวิศวะ)",MAX($DC$1:DC759)+1,"")</f>
        <v/>
      </c>
      <c r="DD760" s="6" t="str">
        <f>IF(DB760="วิทย์-คณิต (วิทยาศาสตร์สุขภาพ)",MAX($DD$1:DD759)+1,"")</f>
        <v/>
      </c>
      <c r="DE760" s="6">
        <f>IF(DB760="ศิลป์การจัดการธุรกิจการค้าสมัยใหม่",MAX($DE$1:DE759)+1,"")</f>
        <v>107</v>
      </c>
      <c r="DF760" s="6" t="str">
        <f>IF(DB760="ศิลป์ภาษาจีนเพื่อธุรกิจ 4.0",MAX($DF$1:DF759)+1,"")</f>
        <v/>
      </c>
      <c r="DG760" s="6" t="str">
        <f>IF(DB760="ศิลป์ภาษาอังกฤษเพื่อการสื่อสารธุรกิจ",MAX($DG$1:DG759)+1,"")</f>
        <v/>
      </c>
      <c r="DH760" s="6" t="str">
        <f>IF(DB760="นวัตกรรมการจัดการเกษตร",MAX($DH$1:DH759)+1,"")</f>
        <v/>
      </c>
      <c r="DI760" s="5">
        <f t="shared" si="177"/>
        <v>107</v>
      </c>
      <c r="DJ760" s="5" t="str">
        <f t="shared" si="178"/>
        <v>มัธยมศึกษาปีที่ 6/3-25</v>
      </c>
      <c r="DK760" s="5" t="str">
        <f t="shared" si="179"/>
        <v>ศิลป์การจัดการธุรกิจการค้าสมัยใหม่-107</v>
      </c>
      <c r="DL760" s="5" t="str">
        <f t="shared" si="180"/>
        <v>มัธยมศึกษาปีที่ 6</v>
      </c>
    </row>
    <row r="761" spans="1:116">
      <c r="A761" s="5" t="str">
        <f t="shared" si="181"/>
        <v>มัธยมศึกษาปีที่ 6/3-26</v>
      </c>
      <c r="B761" s="5" t="str">
        <f t="shared" si="167"/>
        <v>ช68606-11</v>
      </c>
      <c r="C761" s="5" t="str">
        <f t="shared" si="168"/>
        <v>ศิลป์การจัดการธุรกิจการค้าสมัยใหม่-108</v>
      </c>
      <c r="D761" s="8">
        <v>26</v>
      </c>
      <c r="E761" s="9" t="s">
        <v>239</v>
      </c>
      <c r="F761" s="3" t="s">
        <v>2303</v>
      </c>
      <c r="G761" s="3" t="s">
        <v>240</v>
      </c>
      <c r="H761" s="11">
        <v>1</v>
      </c>
      <c r="I761" s="11">
        <v>2</v>
      </c>
      <c r="J761" s="11">
        <v>7</v>
      </c>
      <c r="K761" s="11">
        <v>9</v>
      </c>
      <c r="L761" s="11">
        <v>8</v>
      </c>
      <c r="M761" s="11">
        <v>0</v>
      </c>
      <c r="N761" s="11">
        <v>0</v>
      </c>
      <c r="O761" s="11">
        <v>2</v>
      </c>
      <c r="P761" s="11">
        <v>5</v>
      </c>
      <c r="Q761" s="11">
        <v>0</v>
      </c>
      <c r="R761" s="11">
        <v>5</v>
      </c>
      <c r="S761" s="11">
        <v>9</v>
      </c>
      <c r="T761" s="11">
        <v>6</v>
      </c>
      <c r="U761" s="11" t="s">
        <v>427</v>
      </c>
      <c r="W761" s="6" t="str">
        <f>IF(X761="","",IF(X761=รายชื่อชมรม!$B$53,รายชื่อชมรม!$A$53,IF(X761=รายชื่อชมรม!$B$54,รายชื่อชมรม!$A$54,IF(X761=รายชื่อชมรม!$B$55,รายชื่อชมรม!$A$55,IF(X761=รายชื่อชมรม!$B$56,รายชื่อชมรม!$A$56,IF(X761=รายชื่อชมรม!$B$57,รายชื่อชมรม!$A$57,IF(X761=รายชื่อชมรม!$B$58,รายชื่อชมรม!$A$58,IF(X761=รายชื่อชมรม!$B$59,รายชื่อชมรม!$A$59,IF(X761=รายชื่อชมรม!$B$60,รายชื่อชมรม!$A$60,IF(X761=รายชื่อชมรม!$B$61,รายชื่อชมรม!$A$61,IF(X761=รายชื่อชมรม!$B$62,รายชื่อชมรม!$A$62,"-")))))))))))</f>
        <v>ช68606</v>
      </c>
      <c r="X761" s="6" t="s">
        <v>2332</v>
      </c>
      <c r="Y761" s="6" t="str">
        <f>IF(W761=0,"",IF(W761="-","",IF(W761="","",VLOOKUP(W761,รายชื่อชมรม!$A$3:$F$83,3,FALSE))))</f>
        <v>นายณัฐกฤตา  โต้เคีย</v>
      </c>
      <c r="Z761" s="6" t="str">
        <f>IF(Y761=$Z$4,MAX(Z$1:$Z760)+1,"")</f>
        <v/>
      </c>
      <c r="AA761" s="6" t="str">
        <f>IF($Y761=AA$4,MAX(AA$1:AA760)+1,"")</f>
        <v/>
      </c>
      <c r="AB761" s="6" t="str">
        <f>IF($Y761=AB$4,MAX(AB$1:AB760)+1,"")</f>
        <v/>
      </c>
      <c r="AC761" s="6" t="str">
        <f>IF($Y761=AC$4,MAX(AC$1:AC760)+1,"")</f>
        <v/>
      </c>
      <c r="AD761" s="6" t="str">
        <f>IF($Y761=AD$4,MAX(AD$1:AD760)+1,"")</f>
        <v/>
      </c>
      <c r="AE761" s="6" t="str">
        <f>IF($Y761=AE$4,MAX(AE$1:AE760)+1,"")</f>
        <v/>
      </c>
      <c r="AF761" s="6" t="str">
        <f>IF($Y761=AF$4,MAX(AF$1:AF760)+1,"")</f>
        <v/>
      </c>
      <c r="AG761" s="6" t="str">
        <f>IF($Y761=AG$4,MAX(AG$1:AG760)+1,"")</f>
        <v/>
      </c>
      <c r="AH761" s="6" t="str">
        <f>IF($Y761=AH$4,MAX(AH$1:AH760)+1,"")</f>
        <v/>
      </c>
      <c r="AI761" s="5">
        <f t="shared" si="169"/>
        <v>0</v>
      </c>
      <c r="AK761" s="6" t="str">
        <f>IF($W761=AK$4,MAX(AK$1:AK760)+1,"")</f>
        <v/>
      </c>
      <c r="AL761" s="6" t="str">
        <f>IF($W761=AL$4,MAX(AL$1:AL760)+1,"")</f>
        <v/>
      </c>
      <c r="AM761" s="6" t="str">
        <f>IF($W761=AM$4,MAX(AM$1:AM760)+1,"")</f>
        <v/>
      </c>
      <c r="AN761" s="6" t="str">
        <f>IF($W761=AN$4,MAX(AN$1:AN760)+1,"")</f>
        <v/>
      </c>
      <c r="AO761" s="6" t="str">
        <f>IF($W761=AO$4,MAX(AO$1:AO760)+1,"")</f>
        <v/>
      </c>
      <c r="AP761" s="6" t="str">
        <f>IF($W761=AP$4,MAX(AP$1:AP760)+1,"")</f>
        <v/>
      </c>
      <c r="AQ761" s="6" t="str">
        <f>IF($W761=AQ$4,MAX(AQ$1:AQ760)+1,"")</f>
        <v/>
      </c>
      <c r="AR761" s="6" t="str">
        <f>IF($W761=AR$4,MAX(AR$1:AR760)+1,"")</f>
        <v/>
      </c>
      <c r="AS761" s="6" t="str">
        <f>IF($W761=AS$4,MAX(AS$1:AS760)+1,"")</f>
        <v/>
      </c>
      <c r="AT761" s="6" t="str">
        <f>IF($W761=AT$4,MAX(AT$1:AT760)+1,"")</f>
        <v/>
      </c>
      <c r="AU761" s="6" t="str">
        <f>IF($W761=AU$4,MAX(AU$1:AU760)+1,"")</f>
        <v/>
      </c>
      <c r="AV761" s="6" t="str">
        <f>IF($W761=AV$4,MAX(AV$1:AV760)+1,"")</f>
        <v/>
      </c>
      <c r="AW761" s="6" t="str">
        <f>IF($W761=AW$4,MAX(AW$1:AW760)+1,"")</f>
        <v/>
      </c>
      <c r="AX761" s="6" t="str">
        <f>IF($W761=AX$4,MAX(AX$1:AX760)+1,"")</f>
        <v/>
      </c>
      <c r="AY761" s="6" t="str">
        <f>IF($W761=AY$4,MAX(AY$1:AY760)+1,"")</f>
        <v/>
      </c>
      <c r="AZ761" s="6" t="str">
        <f>IF($W761=AZ$4,MAX(AZ$1:AZ760)+1,"")</f>
        <v/>
      </c>
      <c r="BA761" s="6" t="str">
        <f>IF($W761=BA$4,MAX(BA$1:BA760)+1,"")</f>
        <v/>
      </c>
      <c r="BB761" s="6" t="str">
        <f>IF($W761=BB$4,MAX(BB$1:BB760)+1,"")</f>
        <v/>
      </c>
      <c r="BC761" s="6" t="str">
        <f>IF($W761=BC$4,MAX(BC$1:BC760)+1,"")</f>
        <v/>
      </c>
      <c r="BD761" s="6" t="str">
        <f>IF($W761=BD$4,MAX(BD$1:BD760)+1,"")</f>
        <v/>
      </c>
      <c r="BE761" s="6" t="str">
        <f>IF($W761=BE$4,MAX(BE$1:BE760)+1,"")</f>
        <v/>
      </c>
      <c r="BF761" s="6" t="str">
        <f>IF($W761=BF$4,MAX(BF$1:BF760)+1,"")</f>
        <v/>
      </c>
      <c r="BG761" s="6" t="str">
        <f>IF($W761=BG$4,MAX(BG$1:BG760)+1,"")</f>
        <v/>
      </c>
      <c r="BH761" s="6" t="str">
        <f>IF($W761=BH$4,MAX(BH$1:BH760)+1,"")</f>
        <v/>
      </c>
      <c r="BI761" s="6" t="str">
        <f>IF($W761=BI$4,MAX(BI$1:BI760)+1,"")</f>
        <v/>
      </c>
      <c r="BJ761" s="6" t="str">
        <f>IF($W761=BJ$4,MAX(BJ$1:BJ760)+1,"")</f>
        <v/>
      </c>
      <c r="BK761" s="6" t="str">
        <f>IF($W761=BK$4,MAX(BK$1:BK760)+1,"")</f>
        <v/>
      </c>
      <c r="BL761" s="6" t="str">
        <f>IF($W761=BL$4,MAX(BL$1:BL760)+1,"")</f>
        <v/>
      </c>
      <c r="BM761" s="6" t="str">
        <f>IF($W761=BM$4,MAX(BM$1:BM760)+1,"")</f>
        <v/>
      </c>
      <c r="BN761" s="6" t="str">
        <f>IF($W761=BN$4,MAX(BN$1:BN760)+1,"")</f>
        <v/>
      </c>
      <c r="BO761" s="6" t="str">
        <f>IF($W761=BO$4,MAX(BO$1:BO760)+1,"")</f>
        <v/>
      </c>
      <c r="BP761" s="6" t="str">
        <f>IF($W761=BP$4,MAX(BP$1:BP760)+1,"")</f>
        <v/>
      </c>
      <c r="BQ761" s="6" t="str">
        <f>IF($W761=BQ$4,MAX(BQ$1:BQ760)+1,"")</f>
        <v/>
      </c>
      <c r="BR761" s="6" t="str">
        <f>IF($W761=BR$4,MAX(BR$1:BR760)+1,"")</f>
        <v/>
      </c>
      <c r="BS761" s="6" t="str">
        <f>IF($W761=BS$4,MAX(BS$1:BS760)+1,"")</f>
        <v/>
      </c>
      <c r="BT761" s="6" t="str">
        <f>IF($W761=BT$4,MAX(BT$1:BT760)+1,"")</f>
        <v/>
      </c>
      <c r="BU761" s="6" t="str">
        <f>IF($W761=BU$4,MAX(BU$1:BU760)+1,"")</f>
        <v/>
      </c>
      <c r="BV761" s="6" t="str">
        <f>IF($W761=BV$4,MAX(BV$1:BV760)+1,"")</f>
        <v/>
      </c>
      <c r="BW761" s="6" t="str">
        <f>IF($W761=BW$4,MAX(BW$1:BW760)+1,"")</f>
        <v/>
      </c>
      <c r="BX761" s="6" t="str">
        <f>IF($W761=BX$4,MAX(BX$1:BX760)+1,"")</f>
        <v/>
      </c>
      <c r="BY761" s="6" t="str">
        <f>IF($W761=BY$4,MAX(BY$1:BY760)+1,"")</f>
        <v/>
      </c>
      <c r="BZ761" s="6" t="str">
        <f>IF($W761=BZ$4,MAX(BZ$1:BZ760)+1,"")</f>
        <v/>
      </c>
      <c r="CA761" s="6" t="str">
        <f>IF($W761=CA$4,MAX(CA$1:CA760)+1,"")</f>
        <v/>
      </c>
      <c r="CB761" s="6" t="str">
        <f>IF($W761=CB$4,MAX(CB$1:CB760)+1,"")</f>
        <v/>
      </c>
      <c r="CC761" s="6" t="str">
        <f>IF($W761=CC$4,MAX(CC$1:CC760)+1,"")</f>
        <v/>
      </c>
      <c r="CD761" s="6" t="str">
        <f>IF($W761=CD$4,MAX(CD$1:CD760)+1,"")</f>
        <v/>
      </c>
      <c r="CE761" s="6" t="str">
        <f>IF($W761=CE$4,MAX(CE$1:CE760)+1,"")</f>
        <v/>
      </c>
      <c r="CF761" s="6" t="str">
        <f>IF($W761=CF$4,MAX(CF$1:CF760)+1,"")</f>
        <v/>
      </c>
      <c r="CG761" s="6" t="str">
        <f>IF($W761=CG$4,MAX(CG$1:CG760)+1,"")</f>
        <v/>
      </c>
      <c r="CH761" s="6" t="str">
        <f>IF($W761=CH$4,MAX(CH$1:CH760)+1,"")</f>
        <v/>
      </c>
      <c r="CI761" s="6" t="str">
        <f>IF($W761=CI$4,MAX(CI$1:CI760)+1,"")</f>
        <v/>
      </c>
      <c r="CJ761" s="6" t="str">
        <f>IF($W761=CJ$4,MAX(CJ$1:CJ760)+1,"")</f>
        <v/>
      </c>
      <c r="CK761" s="6" t="str">
        <f>IF($W761=CK$4,MAX(CK$1:CK760)+1,"")</f>
        <v/>
      </c>
      <c r="CL761" s="6" t="str">
        <f>IF($W761=CL$4,MAX(CL$1:CL760)+1,"")</f>
        <v/>
      </c>
      <c r="CM761" s="6" t="str">
        <f>IF($W761=CM$4,MAX(CM$1:CM760)+1,"")</f>
        <v/>
      </c>
      <c r="CN761" s="6" t="str">
        <f>IF($W761=CN$4,MAX(CN$1:CN760)+1,"")</f>
        <v/>
      </c>
      <c r="CO761" s="6">
        <f>IF($W761=CO$4,MAX(CO$1:CO760)+1,"")</f>
        <v>11</v>
      </c>
      <c r="CP761" s="6" t="str">
        <f>IF($W761=CP$4,MAX(CP$1:CP760)+1,"")</f>
        <v/>
      </c>
      <c r="CQ761" s="6" t="str">
        <f>IF($W761=CQ$4,MAX(CQ$1:CQ760)+1,"")</f>
        <v/>
      </c>
      <c r="CR761" s="6" t="str">
        <f>IF($W761=CR$4,MAX(CR$1:CR760)+1,"")</f>
        <v/>
      </c>
      <c r="CS761" s="6" t="str">
        <f>IF($W761=CS$4,MAX(CS$1:CS760)+1,"")</f>
        <v/>
      </c>
      <c r="CT761" s="5">
        <f t="shared" si="170"/>
        <v>11</v>
      </c>
      <c r="CU761" s="6" t="str">
        <f t="shared" si="171"/>
        <v>1279800250596</v>
      </c>
      <c r="CV761" s="5" t="str">
        <f t="shared" si="172"/>
        <v>นางสาว</v>
      </c>
      <c r="CW761" s="5" t="str" cm="1">
        <f t="array" ref="CW761">RIGHT(F761,MIN(LEN(SUBSTITUTE(F761,รายชื่อนักเรียนแยกห้อง!$AD$5:$AD$8,""))))</f>
        <v xml:space="preserve">วิษา </v>
      </c>
      <c r="CX761" s="6" t="str">
        <f t="shared" si="173"/>
        <v/>
      </c>
      <c r="CY761" s="6">
        <f t="shared" si="174"/>
        <v>0</v>
      </c>
      <c r="CZ761" s="5" t="str">
        <f t="shared" si="175"/>
        <v>มัธยมศึกษาปีที่ 6/3-</v>
      </c>
      <c r="DA761" s="5" t="str">
        <f t="shared" si="176"/>
        <v>มัธยมศึกษาปีที่ 6/3-0</v>
      </c>
      <c r="DB761" s="5" t="s">
        <v>2939</v>
      </c>
      <c r="DC761" s="6" t="str">
        <f>IF(DB761="วิทย์-คณิต (เตรียมวิศวะ)",MAX($DC$1:DC760)+1,"")</f>
        <v/>
      </c>
      <c r="DD761" s="6" t="str">
        <f>IF(DB761="วิทย์-คณิต (วิทยาศาสตร์สุขภาพ)",MAX($DD$1:DD760)+1,"")</f>
        <v/>
      </c>
      <c r="DE761" s="6">
        <f>IF(DB761="ศิลป์การจัดการธุรกิจการค้าสมัยใหม่",MAX($DE$1:DE760)+1,"")</f>
        <v>108</v>
      </c>
      <c r="DF761" s="6" t="str">
        <f>IF(DB761="ศิลป์ภาษาจีนเพื่อธุรกิจ 4.0",MAX($DF$1:DF760)+1,"")</f>
        <v/>
      </c>
      <c r="DG761" s="6" t="str">
        <f>IF(DB761="ศิลป์ภาษาอังกฤษเพื่อการสื่อสารธุรกิจ",MAX($DG$1:DG760)+1,"")</f>
        <v/>
      </c>
      <c r="DH761" s="6" t="str">
        <f>IF(DB761="นวัตกรรมการจัดการเกษตร",MAX($DH$1:DH760)+1,"")</f>
        <v/>
      </c>
      <c r="DI761" s="5">
        <f t="shared" si="177"/>
        <v>108</v>
      </c>
      <c r="DJ761" s="5" t="str">
        <f t="shared" si="178"/>
        <v>มัธยมศึกษาปีที่ 6/3-26</v>
      </c>
      <c r="DK761" s="5" t="str">
        <f t="shared" si="179"/>
        <v>ศิลป์การจัดการธุรกิจการค้าสมัยใหม่-108</v>
      </c>
      <c r="DL761" s="5" t="str">
        <f t="shared" si="180"/>
        <v>มัธยมศึกษาปีที่ 6</v>
      </c>
    </row>
    <row r="762" spans="1:116">
      <c r="A762" s="5" t="str">
        <f t="shared" si="181"/>
        <v>มัธยมศึกษาปีที่ 6/3-27</v>
      </c>
      <c r="B762" s="5" t="str">
        <f t="shared" si="167"/>
        <v>ช68606-12</v>
      </c>
      <c r="C762" s="5" t="str">
        <f t="shared" si="168"/>
        <v>ศิลป์การจัดการธุรกิจการค้าสมัยใหม่-109</v>
      </c>
      <c r="D762" s="8">
        <v>27</v>
      </c>
      <c r="E762" s="9" t="s">
        <v>241</v>
      </c>
      <c r="F762" s="3" t="s">
        <v>2304</v>
      </c>
      <c r="G762" s="3" t="s">
        <v>242</v>
      </c>
      <c r="H762" s="11">
        <v>1</v>
      </c>
      <c r="I762" s="11">
        <v>1</v>
      </c>
      <c r="J762" s="11">
        <v>0</v>
      </c>
      <c r="K762" s="11">
        <v>4</v>
      </c>
      <c r="L762" s="11">
        <v>3</v>
      </c>
      <c r="M762" s="11">
        <v>0</v>
      </c>
      <c r="N762" s="11">
        <v>1</v>
      </c>
      <c r="O762" s="11">
        <v>0</v>
      </c>
      <c r="P762" s="11">
        <v>5</v>
      </c>
      <c r="Q762" s="11">
        <v>4</v>
      </c>
      <c r="R762" s="11">
        <v>9</v>
      </c>
      <c r="S762" s="11">
        <v>5</v>
      </c>
      <c r="T762" s="11">
        <v>0</v>
      </c>
      <c r="U762" s="11" t="s">
        <v>427</v>
      </c>
      <c r="W762" s="6" t="str">
        <f>IF(X762="","",IF(X762=รายชื่อชมรม!$B$53,รายชื่อชมรม!$A$53,IF(X762=รายชื่อชมรม!$B$54,รายชื่อชมรม!$A$54,IF(X762=รายชื่อชมรม!$B$55,รายชื่อชมรม!$A$55,IF(X762=รายชื่อชมรม!$B$56,รายชื่อชมรม!$A$56,IF(X762=รายชื่อชมรม!$B$57,รายชื่อชมรม!$A$57,IF(X762=รายชื่อชมรม!$B$58,รายชื่อชมรม!$A$58,IF(X762=รายชื่อชมรม!$B$59,รายชื่อชมรม!$A$59,IF(X762=รายชื่อชมรม!$B$60,รายชื่อชมรม!$A$60,IF(X762=รายชื่อชมรม!$B$61,รายชื่อชมรม!$A$61,IF(X762=รายชื่อชมรม!$B$62,รายชื่อชมรม!$A$62,"-")))))))))))</f>
        <v>ช68606</v>
      </c>
      <c r="X762" s="6" t="s">
        <v>2332</v>
      </c>
      <c r="Y762" s="6" t="str">
        <f>IF(W762=0,"",IF(W762="-","",IF(W762="","",VLOOKUP(W762,รายชื่อชมรม!$A$3:$F$83,3,FALSE))))</f>
        <v>นายณัฐกฤตา  โต้เคีย</v>
      </c>
      <c r="Z762" s="6" t="str">
        <f>IF(Y762=$Z$4,MAX(Z$1:$Z761)+1,"")</f>
        <v/>
      </c>
      <c r="AA762" s="6" t="str">
        <f>IF($Y762=AA$4,MAX(AA$1:AA761)+1,"")</f>
        <v/>
      </c>
      <c r="AB762" s="6" t="str">
        <f>IF($Y762=AB$4,MAX(AB$1:AB761)+1,"")</f>
        <v/>
      </c>
      <c r="AC762" s="6" t="str">
        <f>IF($Y762=AC$4,MAX(AC$1:AC761)+1,"")</f>
        <v/>
      </c>
      <c r="AD762" s="6" t="str">
        <f>IF($Y762=AD$4,MAX(AD$1:AD761)+1,"")</f>
        <v/>
      </c>
      <c r="AE762" s="6" t="str">
        <f>IF($Y762=AE$4,MAX(AE$1:AE761)+1,"")</f>
        <v/>
      </c>
      <c r="AF762" s="6" t="str">
        <f>IF($Y762=AF$4,MAX(AF$1:AF761)+1,"")</f>
        <v/>
      </c>
      <c r="AG762" s="6" t="str">
        <f>IF($Y762=AG$4,MAX(AG$1:AG761)+1,"")</f>
        <v/>
      </c>
      <c r="AH762" s="6" t="str">
        <f>IF($Y762=AH$4,MAX(AH$1:AH761)+1,"")</f>
        <v/>
      </c>
      <c r="AI762" s="5">
        <f t="shared" si="169"/>
        <v>0</v>
      </c>
      <c r="AK762" s="6" t="str">
        <f>IF($W762=AK$4,MAX(AK$1:AK761)+1,"")</f>
        <v/>
      </c>
      <c r="AL762" s="6" t="str">
        <f>IF($W762=AL$4,MAX(AL$1:AL761)+1,"")</f>
        <v/>
      </c>
      <c r="AM762" s="6" t="str">
        <f>IF($W762=AM$4,MAX(AM$1:AM761)+1,"")</f>
        <v/>
      </c>
      <c r="AN762" s="6" t="str">
        <f>IF($W762=AN$4,MAX(AN$1:AN761)+1,"")</f>
        <v/>
      </c>
      <c r="AO762" s="6" t="str">
        <f>IF($W762=AO$4,MAX(AO$1:AO761)+1,"")</f>
        <v/>
      </c>
      <c r="AP762" s="6" t="str">
        <f>IF($W762=AP$4,MAX(AP$1:AP761)+1,"")</f>
        <v/>
      </c>
      <c r="AQ762" s="6" t="str">
        <f>IF($W762=AQ$4,MAX(AQ$1:AQ761)+1,"")</f>
        <v/>
      </c>
      <c r="AR762" s="6" t="str">
        <f>IF($W762=AR$4,MAX(AR$1:AR761)+1,"")</f>
        <v/>
      </c>
      <c r="AS762" s="6" t="str">
        <f>IF($W762=AS$4,MAX(AS$1:AS761)+1,"")</f>
        <v/>
      </c>
      <c r="AT762" s="6" t="str">
        <f>IF($W762=AT$4,MAX(AT$1:AT761)+1,"")</f>
        <v/>
      </c>
      <c r="AU762" s="6" t="str">
        <f>IF($W762=AU$4,MAX(AU$1:AU761)+1,"")</f>
        <v/>
      </c>
      <c r="AV762" s="6" t="str">
        <f>IF($W762=AV$4,MAX(AV$1:AV761)+1,"")</f>
        <v/>
      </c>
      <c r="AW762" s="6" t="str">
        <f>IF($W762=AW$4,MAX(AW$1:AW761)+1,"")</f>
        <v/>
      </c>
      <c r="AX762" s="6" t="str">
        <f>IF($W762=AX$4,MAX(AX$1:AX761)+1,"")</f>
        <v/>
      </c>
      <c r="AY762" s="6" t="str">
        <f>IF($W762=AY$4,MAX(AY$1:AY761)+1,"")</f>
        <v/>
      </c>
      <c r="AZ762" s="6" t="str">
        <f>IF($W762=AZ$4,MAX(AZ$1:AZ761)+1,"")</f>
        <v/>
      </c>
      <c r="BA762" s="6" t="str">
        <f>IF($W762=BA$4,MAX(BA$1:BA761)+1,"")</f>
        <v/>
      </c>
      <c r="BB762" s="6" t="str">
        <f>IF($W762=BB$4,MAX(BB$1:BB761)+1,"")</f>
        <v/>
      </c>
      <c r="BC762" s="6" t="str">
        <f>IF($W762=BC$4,MAX(BC$1:BC761)+1,"")</f>
        <v/>
      </c>
      <c r="BD762" s="6" t="str">
        <f>IF($W762=BD$4,MAX(BD$1:BD761)+1,"")</f>
        <v/>
      </c>
      <c r="BE762" s="6" t="str">
        <f>IF($W762=BE$4,MAX(BE$1:BE761)+1,"")</f>
        <v/>
      </c>
      <c r="BF762" s="6" t="str">
        <f>IF($W762=BF$4,MAX(BF$1:BF761)+1,"")</f>
        <v/>
      </c>
      <c r="BG762" s="6" t="str">
        <f>IF($W762=BG$4,MAX(BG$1:BG761)+1,"")</f>
        <v/>
      </c>
      <c r="BH762" s="6" t="str">
        <f>IF($W762=BH$4,MAX(BH$1:BH761)+1,"")</f>
        <v/>
      </c>
      <c r="BI762" s="6" t="str">
        <f>IF($W762=BI$4,MAX(BI$1:BI761)+1,"")</f>
        <v/>
      </c>
      <c r="BJ762" s="6" t="str">
        <f>IF($W762=BJ$4,MAX(BJ$1:BJ761)+1,"")</f>
        <v/>
      </c>
      <c r="BK762" s="6" t="str">
        <f>IF($W762=BK$4,MAX(BK$1:BK761)+1,"")</f>
        <v/>
      </c>
      <c r="BL762" s="6" t="str">
        <f>IF($W762=BL$4,MAX(BL$1:BL761)+1,"")</f>
        <v/>
      </c>
      <c r="BM762" s="6" t="str">
        <f>IF($W762=BM$4,MAX(BM$1:BM761)+1,"")</f>
        <v/>
      </c>
      <c r="BN762" s="6" t="str">
        <f>IF($W762=BN$4,MAX(BN$1:BN761)+1,"")</f>
        <v/>
      </c>
      <c r="BO762" s="6" t="str">
        <f>IF($W762=BO$4,MAX(BO$1:BO761)+1,"")</f>
        <v/>
      </c>
      <c r="BP762" s="6" t="str">
        <f>IF($W762=BP$4,MAX(BP$1:BP761)+1,"")</f>
        <v/>
      </c>
      <c r="BQ762" s="6" t="str">
        <f>IF($W762=BQ$4,MAX(BQ$1:BQ761)+1,"")</f>
        <v/>
      </c>
      <c r="BR762" s="6" t="str">
        <f>IF($W762=BR$4,MAX(BR$1:BR761)+1,"")</f>
        <v/>
      </c>
      <c r="BS762" s="6" t="str">
        <f>IF($W762=BS$4,MAX(BS$1:BS761)+1,"")</f>
        <v/>
      </c>
      <c r="BT762" s="6" t="str">
        <f>IF($W762=BT$4,MAX(BT$1:BT761)+1,"")</f>
        <v/>
      </c>
      <c r="BU762" s="6" t="str">
        <f>IF($W762=BU$4,MAX(BU$1:BU761)+1,"")</f>
        <v/>
      </c>
      <c r="BV762" s="6" t="str">
        <f>IF($W762=BV$4,MAX(BV$1:BV761)+1,"")</f>
        <v/>
      </c>
      <c r="BW762" s="6" t="str">
        <f>IF($W762=BW$4,MAX(BW$1:BW761)+1,"")</f>
        <v/>
      </c>
      <c r="BX762" s="6" t="str">
        <f>IF($W762=BX$4,MAX(BX$1:BX761)+1,"")</f>
        <v/>
      </c>
      <c r="BY762" s="6" t="str">
        <f>IF($W762=BY$4,MAX(BY$1:BY761)+1,"")</f>
        <v/>
      </c>
      <c r="BZ762" s="6" t="str">
        <f>IF($W762=BZ$4,MAX(BZ$1:BZ761)+1,"")</f>
        <v/>
      </c>
      <c r="CA762" s="6" t="str">
        <f>IF($W762=CA$4,MAX(CA$1:CA761)+1,"")</f>
        <v/>
      </c>
      <c r="CB762" s="6" t="str">
        <f>IF($W762=CB$4,MAX(CB$1:CB761)+1,"")</f>
        <v/>
      </c>
      <c r="CC762" s="6" t="str">
        <f>IF($W762=CC$4,MAX(CC$1:CC761)+1,"")</f>
        <v/>
      </c>
      <c r="CD762" s="6" t="str">
        <f>IF($W762=CD$4,MAX(CD$1:CD761)+1,"")</f>
        <v/>
      </c>
      <c r="CE762" s="6" t="str">
        <f>IF($W762=CE$4,MAX(CE$1:CE761)+1,"")</f>
        <v/>
      </c>
      <c r="CF762" s="6" t="str">
        <f>IF($W762=CF$4,MAX(CF$1:CF761)+1,"")</f>
        <v/>
      </c>
      <c r="CG762" s="6" t="str">
        <f>IF($W762=CG$4,MAX(CG$1:CG761)+1,"")</f>
        <v/>
      </c>
      <c r="CH762" s="6" t="str">
        <f>IF($W762=CH$4,MAX(CH$1:CH761)+1,"")</f>
        <v/>
      </c>
      <c r="CI762" s="6" t="str">
        <f>IF($W762=CI$4,MAX(CI$1:CI761)+1,"")</f>
        <v/>
      </c>
      <c r="CJ762" s="6" t="str">
        <f>IF($W762=CJ$4,MAX(CJ$1:CJ761)+1,"")</f>
        <v/>
      </c>
      <c r="CK762" s="6" t="str">
        <f>IF($W762=CK$4,MAX(CK$1:CK761)+1,"")</f>
        <v/>
      </c>
      <c r="CL762" s="6" t="str">
        <f>IF($W762=CL$4,MAX(CL$1:CL761)+1,"")</f>
        <v/>
      </c>
      <c r="CM762" s="6" t="str">
        <f>IF($W762=CM$4,MAX(CM$1:CM761)+1,"")</f>
        <v/>
      </c>
      <c r="CN762" s="6" t="str">
        <f>IF($W762=CN$4,MAX(CN$1:CN761)+1,"")</f>
        <v/>
      </c>
      <c r="CO762" s="6">
        <f>IF($W762=CO$4,MAX(CO$1:CO761)+1,"")</f>
        <v>12</v>
      </c>
      <c r="CP762" s="6" t="str">
        <f>IF($W762=CP$4,MAX(CP$1:CP761)+1,"")</f>
        <v/>
      </c>
      <c r="CQ762" s="6" t="str">
        <f>IF($W762=CQ$4,MAX(CQ$1:CQ761)+1,"")</f>
        <v/>
      </c>
      <c r="CR762" s="6" t="str">
        <f>IF($W762=CR$4,MAX(CR$1:CR761)+1,"")</f>
        <v/>
      </c>
      <c r="CS762" s="6" t="str">
        <f>IF($W762=CS$4,MAX(CS$1:CS761)+1,"")</f>
        <v/>
      </c>
      <c r="CT762" s="5">
        <f t="shared" si="170"/>
        <v>12</v>
      </c>
      <c r="CU762" s="6" t="str">
        <f t="shared" si="171"/>
        <v>1104301054950</v>
      </c>
      <c r="CV762" s="5" t="str">
        <f t="shared" si="172"/>
        <v>นางสาว</v>
      </c>
      <c r="CW762" s="5" t="str" cm="1">
        <f t="array" ref="CW762">RIGHT(F762,MIN(LEN(SUBSTITUTE(F762,รายชื่อนักเรียนแยกห้อง!$AD$5:$AD$8,""))))</f>
        <v xml:space="preserve">ศิลานี </v>
      </c>
      <c r="CX762" s="6" t="str">
        <f t="shared" si="173"/>
        <v/>
      </c>
      <c r="CY762" s="6">
        <f t="shared" si="174"/>
        <v>0</v>
      </c>
      <c r="CZ762" s="5" t="str">
        <f t="shared" si="175"/>
        <v>มัธยมศึกษาปีที่ 6/3-</v>
      </c>
      <c r="DA762" s="5" t="str">
        <f t="shared" si="176"/>
        <v>มัธยมศึกษาปีที่ 6/3-0</v>
      </c>
      <c r="DB762" s="5" t="s">
        <v>2939</v>
      </c>
      <c r="DC762" s="6" t="str">
        <f>IF(DB762="วิทย์-คณิต (เตรียมวิศวะ)",MAX($DC$1:DC761)+1,"")</f>
        <v/>
      </c>
      <c r="DD762" s="6" t="str">
        <f>IF(DB762="วิทย์-คณิต (วิทยาศาสตร์สุขภาพ)",MAX($DD$1:DD761)+1,"")</f>
        <v/>
      </c>
      <c r="DE762" s="6">
        <f>IF(DB762="ศิลป์การจัดการธุรกิจการค้าสมัยใหม่",MAX($DE$1:DE761)+1,"")</f>
        <v>109</v>
      </c>
      <c r="DF762" s="6" t="str">
        <f>IF(DB762="ศิลป์ภาษาจีนเพื่อธุรกิจ 4.0",MAX($DF$1:DF761)+1,"")</f>
        <v/>
      </c>
      <c r="DG762" s="6" t="str">
        <f>IF(DB762="ศิลป์ภาษาอังกฤษเพื่อการสื่อสารธุรกิจ",MAX($DG$1:DG761)+1,"")</f>
        <v/>
      </c>
      <c r="DH762" s="6" t="str">
        <f>IF(DB762="นวัตกรรมการจัดการเกษตร",MAX($DH$1:DH761)+1,"")</f>
        <v/>
      </c>
      <c r="DI762" s="5">
        <f t="shared" si="177"/>
        <v>109</v>
      </c>
      <c r="DJ762" s="5" t="str">
        <f t="shared" si="178"/>
        <v>มัธยมศึกษาปีที่ 6/3-27</v>
      </c>
      <c r="DK762" s="5" t="str">
        <f t="shared" si="179"/>
        <v>ศิลป์การจัดการธุรกิจการค้าสมัยใหม่-109</v>
      </c>
      <c r="DL762" s="5" t="str">
        <f t="shared" si="180"/>
        <v>มัธยมศึกษาปีที่ 6</v>
      </c>
    </row>
    <row r="763" spans="1:116">
      <c r="A763" s="5" t="str">
        <f t="shared" si="181"/>
        <v>มัธยมศึกษาปีที่ 6/3-28</v>
      </c>
      <c r="B763" s="5" t="str">
        <f t="shared" si="167"/>
        <v>ช68605-11</v>
      </c>
      <c r="C763" s="5" t="str">
        <f t="shared" si="168"/>
        <v>ศิลป์การจัดการธุรกิจการค้าสมัยใหม่-110</v>
      </c>
      <c r="D763" s="8">
        <v>28</v>
      </c>
      <c r="E763" s="9" t="s">
        <v>2236</v>
      </c>
      <c r="F763" s="3" t="s">
        <v>2337</v>
      </c>
      <c r="G763" s="3" t="s">
        <v>2338</v>
      </c>
      <c r="H763" s="11">
        <v>1</v>
      </c>
      <c r="I763" s="11">
        <v>7</v>
      </c>
      <c r="J763" s="11">
        <v>7</v>
      </c>
      <c r="K763" s="11">
        <v>9</v>
      </c>
      <c r="L763" s="11">
        <v>9</v>
      </c>
      <c r="M763" s="11">
        <v>0</v>
      </c>
      <c r="N763" s="11">
        <v>0</v>
      </c>
      <c r="O763" s="11">
        <v>4</v>
      </c>
      <c r="P763" s="11">
        <v>2</v>
      </c>
      <c r="Q763" s="11">
        <v>3</v>
      </c>
      <c r="R763" s="11">
        <v>9</v>
      </c>
      <c r="S763" s="11">
        <v>7</v>
      </c>
      <c r="T763" s="11">
        <v>8</v>
      </c>
      <c r="U763" s="11" t="s">
        <v>427</v>
      </c>
      <c r="W763" s="6" t="str">
        <f>IF(X763="","",IF(X763=รายชื่อชมรม!$B$53,รายชื่อชมรม!$A$53,IF(X763=รายชื่อชมรม!$B$54,รายชื่อชมรม!$A$54,IF(X763=รายชื่อชมรม!$B$55,รายชื่อชมรม!$A$55,IF(X763=รายชื่อชมรม!$B$56,รายชื่อชมรม!$A$56,IF(X763=รายชื่อชมรม!$B$57,รายชื่อชมรม!$A$57,IF(X763=รายชื่อชมรม!$B$58,รายชื่อชมรม!$A$58,IF(X763=รายชื่อชมรม!$B$59,รายชื่อชมรม!$A$59,IF(X763=รายชื่อชมรม!$B$60,รายชื่อชมรม!$A$60,IF(X763=รายชื่อชมรม!$B$61,รายชื่อชมรม!$A$61,IF(X763=รายชื่อชมรม!$B$62,รายชื่อชมรม!$A$62,"-")))))))))))</f>
        <v>ช68605</v>
      </c>
      <c r="X763" s="6" t="s">
        <v>2305</v>
      </c>
      <c r="Y763" s="6" t="str">
        <f>IF(W763=0,"",IF(W763="-","",IF(W763="","",VLOOKUP(W763,รายชื่อชมรม!$A$3:$F$83,3,FALSE))))</f>
        <v>นางโสจาริน  อินทรเรือง</v>
      </c>
      <c r="Z763" s="6" t="str">
        <f>IF(Y763=$Z$4,MAX(Z$1:$Z762)+1,"")</f>
        <v/>
      </c>
      <c r="AA763" s="6" t="str">
        <f>IF($Y763=AA$4,MAX(AA$1:AA762)+1,"")</f>
        <v/>
      </c>
      <c r="AB763" s="6" t="str">
        <f>IF($Y763=AB$4,MAX(AB$1:AB762)+1,"")</f>
        <v/>
      </c>
      <c r="AC763" s="6" t="str">
        <f>IF($Y763=AC$4,MAX(AC$1:AC762)+1,"")</f>
        <v/>
      </c>
      <c r="AD763" s="6" t="str">
        <f>IF($Y763=AD$4,MAX(AD$1:AD762)+1,"")</f>
        <v/>
      </c>
      <c r="AE763" s="6" t="str">
        <f>IF($Y763=AE$4,MAX(AE$1:AE762)+1,"")</f>
        <v/>
      </c>
      <c r="AF763" s="6" t="str">
        <f>IF($Y763=AF$4,MAX(AF$1:AF762)+1,"")</f>
        <v/>
      </c>
      <c r="AG763" s="6" t="str">
        <f>IF($Y763=AG$4,MAX(AG$1:AG762)+1,"")</f>
        <v/>
      </c>
      <c r="AH763" s="6" t="str">
        <f>IF($Y763=AH$4,MAX(AH$1:AH762)+1,"")</f>
        <v/>
      </c>
      <c r="AI763" s="5">
        <f t="shared" si="169"/>
        <v>0</v>
      </c>
      <c r="AK763" s="6" t="str">
        <f>IF($W763=AK$4,MAX(AK$1:AK762)+1,"")</f>
        <v/>
      </c>
      <c r="AL763" s="6" t="str">
        <f>IF($W763=AL$4,MAX(AL$1:AL762)+1,"")</f>
        <v/>
      </c>
      <c r="AM763" s="6" t="str">
        <f>IF($W763=AM$4,MAX(AM$1:AM762)+1,"")</f>
        <v/>
      </c>
      <c r="AN763" s="6" t="str">
        <f>IF($W763=AN$4,MAX(AN$1:AN762)+1,"")</f>
        <v/>
      </c>
      <c r="AO763" s="6" t="str">
        <f>IF($W763=AO$4,MAX(AO$1:AO762)+1,"")</f>
        <v/>
      </c>
      <c r="AP763" s="6" t="str">
        <f>IF($W763=AP$4,MAX(AP$1:AP762)+1,"")</f>
        <v/>
      </c>
      <c r="AQ763" s="6" t="str">
        <f>IF($W763=AQ$4,MAX(AQ$1:AQ762)+1,"")</f>
        <v/>
      </c>
      <c r="AR763" s="6" t="str">
        <f>IF($W763=AR$4,MAX(AR$1:AR762)+1,"")</f>
        <v/>
      </c>
      <c r="AS763" s="6" t="str">
        <f>IF($W763=AS$4,MAX(AS$1:AS762)+1,"")</f>
        <v/>
      </c>
      <c r="AT763" s="6" t="str">
        <f>IF($W763=AT$4,MAX(AT$1:AT762)+1,"")</f>
        <v/>
      </c>
      <c r="AU763" s="6" t="str">
        <f>IF($W763=AU$4,MAX(AU$1:AU762)+1,"")</f>
        <v/>
      </c>
      <c r="AV763" s="6" t="str">
        <f>IF($W763=AV$4,MAX(AV$1:AV762)+1,"")</f>
        <v/>
      </c>
      <c r="AW763" s="6" t="str">
        <f>IF($W763=AW$4,MAX(AW$1:AW762)+1,"")</f>
        <v/>
      </c>
      <c r="AX763" s="6" t="str">
        <f>IF($W763=AX$4,MAX(AX$1:AX762)+1,"")</f>
        <v/>
      </c>
      <c r="AY763" s="6" t="str">
        <f>IF($W763=AY$4,MAX(AY$1:AY762)+1,"")</f>
        <v/>
      </c>
      <c r="AZ763" s="6" t="str">
        <f>IF($W763=AZ$4,MAX(AZ$1:AZ762)+1,"")</f>
        <v/>
      </c>
      <c r="BA763" s="6" t="str">
        <f>IF($W763=BA$4,MAX(BA$1:BA762)+1,"")</f>
        <v/>
      </c>
      <c r="BB763" s="6" t="str">
        <f>IF($W763=BB$4,MAX(BB$1:BB762)+1,"")</f>
        <v/>
      </c>
      <c r="BC763" s="6" t="str">
        <f>IF($W763=BC$4,MAX(BC$1:BC762)+1,"")</f>
        <v/>
      </c>
      <c r="BD763" s="6" t="str">
        <f>IF($W763=BD$4,MAX(BD$1:BD762)+1,"")</f>
        <v/>
      </c>
      <c r="BE763" s="6" t="str">
        <f>IF($W763=BE$4,MAX(BE$1:BE762)+1,"")</f>
        <v/>
      </c>
      <c r="BF763" s="6" t="str">
        <f>IF($W763=BF$4,MAX(BF$1:BF762)+1,"")</f>
        <v/>
      </c>
      <c r="BG763" s="6" t="str">
        <f>IF($W763=BG$4,MAX(BG$1:BG762)+1,"")</f>
        <v/>
      </c>
      <c r="BH763" s="6" t="str">
        <f>IF($W763=BH$4,MAX(BH$1:BH762)+1,"")</f>
        <v/>
      </c>
      <c r="BI763" s="6" t="str">
        <f>IF($W763=BI$4,MAX(BI$1:BI762)+1,"")</f>
        <v/>
      </c>
      <c r="BJ763" s="6" t="str">
        <f>IF($W763=BJ$4,MAX(BJ$1:BJ762)+1,"")</f>
        <v/>
      </c>
      <c r="BK763" s="6" t="str">
        <f>IF($W763=BK$4,MAX(BK$1:BK762)+1,"")</f>
        <v/>
      </c>
      <c r="BL763" s="6" t="str">
        <f>IF($W763=BL$4,MAX(BL$1:BL762)+1,"")</f>
        <v/>
      </c>
      <c r="BM763" s="6" t="str">
        <f>IF($W763=BM$4,MAX(BM$1:BM762)+1,"")</f>
        <v/>
      </c>
      <c r="BN763" s="6" t="str">
        <f>IF($W763=BN$4,MAX(BN$1:BN762)+1,"")</f>
        <v/>
      </c>
      <c r="BO763" s="6" t="str">
        <f>IF($W763=BO$4,MAX(BO$1:BO762)+1,"")</f>
        <v/>
      </c>
      <c r="BP763" s="6" t="str">
        <f>IF($W763=BP$4,MAX(BP$1:BP762)+1,"")</f>
        <v/>
      </c>
      <c r="BQ763" s="6" t="str">
        <f>IF($W763=BQ$4,MAX(BQ$1:BQ762)+1,"")</f>
        <v/>
      </c>
      <c r="BR763" s="6" t="str">
        <f>IF($W763=BR$4,MAX(BR$1:BR762)+1,"")</f>
        <v/>
      </c>
      <c r="BS763" s="6" t="str">
        <f>IF($W763=BS$4,MAX(BS$1:BS762)+1,"")</f>
        <v/>
      </c>
      <c r="BT763" s="6" t="str">
        <f>IF($W763=BT$4,MAX(BT$1:BT762)+1,"")</f>
        <v/>
      </c>
      <c r="BU763" s="6" t="str">
        <f>IF($W763=BU$4,MAX(BU$1:BU762)+1,"")</f>
        <v/>
      </c>
      <c r="BV763" s="6" t="str">
        <f>IF($W763=BV$4,MAX(BV$1:BV762)+1,"")</f>
        <v/>
      </c>
      <c r="BW763" s="6" t="str">
        <f>IF($W763=BW$4,MAX(BW$1:BW762)+1,"")</f>
        <v/>
      </c>
      <c r="BX763" s="6" t="str">
        <f>IF($W763=BX$4,MAX(BX$1:BX762)+1,"")</f>
        <v/>
      </c>
      <c r="BY763" s="6" t="str">
        <f>IF($W763=BY$4,MAX(BY$1:BY762)+1,"")</f>
        <v/>
      </c>
      <c r="BZ763" s="6" t="str">
        <f>IF($W763=BZ$4,MAX(BZ$1:BZ762)+1,"")</f>
        <v/>
      </c>
      <c r="CA763" s="6" t="str">
        <f>IF($W763=CA$4,MAX(CA$1:CA762)+1,"")</f>
        <v/>
      </c>
      <c r="CB763" s="6" t="str">
        <f>IF($W763=CB$4,MAX(CB$1:CB762)+1,"")</f>
        <v/>
      </c>
      <c r="CC763" s="6" t="str">
        <f>IF($W763=CC$4,MAX(CC$1:CC762)+1,"")</f>
        <v/>
      </c>
      <c r="CD763" s="6" t="str">
        <f>IF($W763=CD$4,MAX(CD$1:CD762)+1,"")</f>
        <v/>
      </c>
      <c r="CE763" s="6" t="str">
        <f>IF($W763=CE$4,MAX(CE$1:CE762)+1,"")</f>
        <v/>
      </c>
      <c r="CF763" s="6" t="str">
        <f>IF($W763=CF$4,MAX(CF$1:CF762)+1,"")</f>
        <v/>
      </c>
      <c r="CG763" s="6" t="str">
        <f>IF($W763=CG$4,MAX(CG$1:CG762)+1,"")</f>
        <v/>
      </c>
      <c r="CH763" s="6" t="str">
        <f>IF($W763=CH$4,MAX(CH$1:CH762)+1,"")</f>
        <v/>
      </c>
      <c r="CI763" s="6" t="str">
        <f>IF($W763=CI$4,MAX(CI$1:CI762)+1,"")</f>
        <v/>
      </c>
      <c r="CJ763" s="6" t="str">
        <f>IF($W763=CJ$4,MAX(CJ$1:CJ762)+1,"")</f>
        <v/>
      </c>
      <c r="CK763" s="6" t="str">
        <f>IF($W763=CK$4,MAX(CK$1:CK762)+1,"")</f>
        <v/>
      </c>
      <c r="CL763" s="6" t="str">
        <f>IF($W763=CL$4,MAX(CL$1:CL762)+1,"")</f>
        <v/>
      </c>
      <c r="CM763" s="6" t="str">
        <f>IF($W763=CM$4,MAX(CM$1:CM762)+1,"")</f>
        <v/>
      </c>
      <c r="CN763" s="6">
        <f>IF($W763=CN$4,MAX(CN$1:CN762)+1,"")</f>
        <v>11</v>
      </c>
      <c r="CO763" s="6" t="str">
        <f>IF($W763=CO$4,MAX(CO$1:CO762)+1,"")</f>
        <v/>
      </c>
      <c r="CP763" s="6" t="str">
        <f>IF($W763=CP$4,MAX(CP$1:CP762)+1,"")</f>
        <v/>
      </c>
      <c r="CQ763" s="6" t="str">
        <f>IF($W763=CQ$4,MAX(CQ$1:CQ762)+1,"")</f>
        <v/>
      </c>
      <c r="CR763" s="6" t="str">
        <f>IF($W763=CR$4,MAX(CR$1:CR762)+1,"")</f>
        <v/>
      </c>
      <c r="CS763" s="6" t="str">
        <f>IF($W763=CS$4,MAX(CS$1:CS762)+1,"")</f>
        <v/>
      </c>
      <c r="CT763" s="5">
        <f t="shared" si="170"/>
        <v>11</v>
      </c>
      <c r="CU763" s="6" t="str">
        <f t="shared" si="171"/>
        <v>1779900423978</v>
      </c>
      <c r="CV763" s="5" t="str">
        <f t="shared" si="172"/>
        <v>นางสาว</v>
      </c>
      <c r="CW763" s="5" t="str" cm="1">
        <f t="array" ref="CW763">RIGHT(F763,MIN(LEN(SUBSTITUTE(F763,รายชื่อนักเรียนแยกห้อง!$AD$5:$AD$8,""))))</f>
        <v>มินตรา</v>
      </c>
      <c r="CX763" s="6" t="str">
        <f t="shared" si="173"/>
        <v/>
      </c>
      <c r="CY763" s="6">
        <f t="shared" si="174"/>
        <v>0</v>
      </c>
      <c r="CZ763" s="5" t="str">
        <f t="shared" si="175"/>
        <v>มัธยมศึกษาปีที่ 6/3-</v>
      </c>
      <c r="DA763" s="5" t="str">
        <f t="shared" si="176"/>
        <v>มัธยมศึกษาปีที่ 6/3-0</v>
      </c>
      <c r="DB763" s="5" t="s">
        <v>2939</v>
      </c>
      <c r="DC763" s="6" t="str">
        <f>IF(DB763="วิทย์-คณิต (เตรียมวิศวะ)",MAX($DC$1:DC762)+1,"")</f>
        <v/>
      </c>
      <c r="DD763" s="6" t="str">
        <f>IF(DB763="วิทย์-คณิต (วิทยาศาสตร์สุขภาพ)",MAX($DD$1:DD762)+1,"")</f>
        <v/>
      </c>
      <c r="DE763" s="6">
        <f>IF(DB763="ศิลป์การจัดการธุรกิจการค้าสมัยใหม่",MAX($DE$1:DE762)+1,"")</f>
        <v>110</v>
      </c>
      <c r="DF763" s="6" t="str">
        <f>IF(DB763="ศิลป์ภาษาจีนเพื่อธุรกิจ 4.0",MAX($DF$1:DF762)+1,"")</f>
        <v/>
      </c>
      <c r="DG763" s="6" t="str">
        <f>IF(DB763="ศิลป์ภาษาอังกฤษเพื่อการสื่อสารธุรกิจ",MAX($DG$1:DG762)+1,"")</f>
        <v/>
      </c>
      <c r="DH763" s="6" t="str">
        <f>IF(DB763="นวัตกรรมการจัดการเกษตร",MAX($DH$1:DH762)+1,"")</f>
        <v/>
      </c>
      <c r="DI763" s="5">
        <f t="shared" si="177"/>
        <v>110</v>
      </c>
      <c r="DJ763" s="5" t="str">
        <f t="shared" si="178"/>
        <v>มัธยมศึกษาปีที่ 6/3-28</v>
      </c>
      <c r="DK763" s="5" t="str">
        <f t="shared" si="179"/>
        <v>ศิลป์การจัดการธุรกิจการค้าสมัยใหม่-110</v>
      </c>
      <c r="DL763" s="5" t="str">
        <f t="shared" si="180"/>
        <v>มัธยมศึกษาปีที่ 6</v>
      </c>
    </row>
    <row r="764" spans="1:116">
      <c r="A764" s="5" t="str">
        <f t="shared" si="181"/>
        <v>-</v>
      </c>
      <c r="B764" s="5" t="str">
        <f t="shared" si="167"/>
        <v>-0</v>
      </c>
      <c r="C764" s="5" t="str">
        <f t="shared" si="168"/>
        <v>-0</v>
      </c>
      <c r="D764" s="8"/>
      <c r="E764" s="9"/>
      <c r="F764" s="3"/>
      <c r="G764" s="3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W764" s="6" t="str">
        <f>IF(X764="","",IF(X764=รายชื่อชมรม!$B$53,รายชื่อชมรม!$A$53,IF(X764=รายชื่อชมรม!$B$54,รายชื่อชมรม!$A$54,IF(X764=รายชื่อชมรม!$B$55,รายชื่อชมรม!$A$55,IF(X764=รายชื่อชมรม!$B$56,รายชื่อชมรม!$A$56,IF(X764=รายชื่อชมรม!$B$57,รายชื่อชมรม!$A$57,IF(X764=รายชื่อชมรม!$B$58,รายชื่อชมรม!$A$58,IF(X764=รายชื่อชมรม!$B$59,รายชื่อชมรม!$A$59,IF(X764=รายชื่อชมรม!$B$60,รายชื่อชมรม!$A$60,IF(X764=รายชื่อชมรม!$B$61,รายชื่อชมรม!$A$61,IF(X764=รายชื่อชมรม!$B$62,รายชื่อชมรม!$A$62,"-")))))))))))</f>
        <v/>
      </c>
      <c r="Y764" s="6" t="str">
        <f>IF(W764=0,"",IF(W764="-","",IF(W764="","",VLOOKUP(W764,รายชื่อชมรม!$A$3:$F$83,3,FALSE))))</f>
        <v/>
      </c>
      <c r="Z764" s="6" t="str">
        <f>IF(Y764=$Z$4,MAX(Z$1:$Z763)+1,"")</f>
        <v/>
      </c>
      <c r="AA764" s="6" t="str">
        <f>IF($Y764=AA$4,MAX(AA$1:AA763)+1,"")</f>
        <v/>
      </c>
      <c r="AB764" s="6" t="str">
        <f>IF($Y764=AB$4,MAX(AB$1:AB763)+1,"")</f>
        <v/>
      </c>
      <c r="AC764" s="6" t="str">
        <f>IF($Y764=AC$4,MAX(AC$1:AC763)+1,"")</f>
        <v/>
      </c>
      <c r="AD764" s="6" t="str">
        <f>IF($Y764=AD$4,MAX(AD$1:AD763)+1,"")</f>
        <v/>
      </c>
      <c r="AE764" s="6" t="str">
        <f>IF($Y764=AE$4,MAX(AE$1:AE763)+1,"")</f>
        <v/>
      </c>
      <c r="AF764" s="6" t="str">
        <f>IF($Y764=AF$4,MAX(AF$1:AF763)+1,"")</f>
        <v/>
      </c>
      <c r="AG764" s="6" t="str">
        <f>IF($Y764=AG$4,MAX(AG$1:AG763)+1,"")</f>
        <v/>
      </c>
      <c r="AH764" s="6" t="str">
        <f>IF($Y764=AH$4,MAX(AH$1:AH763)+1,"")</f>
        <v/>
      </c>
      <c r="AI764" s="5">
        <f t="shared" si="169"/>
        <v>0</v>
      </c>
      <c r="AK764" s="6" t="str">
        <f>IF($W764=AK$4,MAX(AK$1:AK763)+1,"")</f>
        <v/>
      </c>
      <c r="AL764" s="6" t="str">
        <f>IF($W764=AL$4,MAX(AL$1:AL763)+1,"")</f>
        <v/>
      </c>
      <c r="AM764" s="6" t="str">
        <f>IF($W764=AM$4,MAX(AM$1:AM763)+1,"")</f>
        <v/>
      </c>
      <c r="AN764" s="6" t="str">
        <f>IF($W764=AN$4,MAX(AN$1:AN763)+1,"")</f>
        <v/>
      </c>
      <c r="AO764" s="6" t="str">
        <f>IF($W764=AO$4,MAX(AO$1:AO763)+1,"")</f>
        <v/>
      </c>
      <c r="AP764" s="6" t="str">
        <f>IF($W764=AP$4,MAX(AP$1:AP763)+1,"")</f>
        <v/>
      </c>
      <c r="AQ764" s="6" t="str">
        <f>IF($W764=AQ$4,MAX(AQ$1:AQ763)+1,"")</f>
        <v/>
      </c>
      <c r="AR764" s="6" t="str">
        <f>IF($W764=AR$4,MAX(AR$1:AR763)+1,"")</f>
        <v/>
      </c>
      <c r="AS764" s="6" t="str">
        <f>IF($W764=AS$4,MAX(AS$1:AS763)+1,"")</f>
        <v/>
      </c>
      <c r="AT764" s="6" t="str">
        <f>IF($W764=AT$4,MAX(AT$1:AT763)+1,"")</f>
        <v/>
      </c>
      <c r="AU764" s="6" t="str">
        <f>IF($W764=AU$4,MAX(AU$1:AU763)+1,"")</f>
        <v/>
      </c>
      <c r="AV764" s="6" t="str">
        <f>IF($W764=AV$4,MAX(AV$1:AV763)+1,"")</f>
        <v/>
      </c>
      <c r="AW764" s="6" t="str">
        <f>IF($W764=AW$4,MAX(AW$1:AW763)+1,"")</f>
        <v/>
      </c>
      <c r="AX764" s="6" t="str">
        <f>IF($W764=AX$4,MAX(AX$1:AX763)+1,"")</f>
        <v/>
      </c>
      <c r="AY764" s="6" t="str">
        <f>IF($W764=AY$4,MAX(AY$1:AY763)+1,"")</f>
        <v/>
      </c>
      <c r="AZ764" s="6" t="str">
        <f>IF($W764=AZ$4,MAX(AZ$1:AZ763)+1,"")</f>
        <v/>
      </c>
      <c r="BA764" s="6" t="str">
        <f>IF($W764=BA$4,MAX(BA$1:BA763)+1,"")</f>
        <v/>
      </c>
      <c r="BB764" s="6" t="str">
        <f>IF($W764=BB$4,MAX(BB$1:BB763)+1,"")</f>
        <v/>
      </c>
      <c r="BC764" s="6" t="str">
        <f>IF($W764=BC$4,MAX(BC$1:BC763)+1,"")</f>
        <v/>
      </c>
      <c r="BD764" s="6" t="str">
        <f>IF($W764=BD$4,MAX(BD$1:BD763)+1,"")</f>
        <v/>
      </c>
      <c r="BE764" s="6" t="str">
        <f>IF($W764=BE$4,MAX(BE$1:BE763)+1,"")</f>
        <v/>
      </c>
      <c r="BF764" s="6" t="str">
        <f>IF($W764=BF$4,MAX(BF$1:BF763)+1,"")</f>
        <v/>
      </c>
      <c r="BG764" s="6" t="str">
        <f>IF($W764=BG$4,MAX(BG$1:BG763)+1,"")</f>
        <v/>
      </c>
      <c r="BH764" s="6" t="str">
        <f>IF($W764=BH$4,MAX(BH$1:BH763)+1,"")</f>
        <v/>
      </c>
      <c r="BI764" s="6" t="str">
        <f>IF($W764=BI$4,MAX(BI$1:BI763)+1,"")</f>
        <v/>
      </c>
      <c r="BJ764" s="6" t="str">
        <f>IF($W764=BJ$4,MAX(BJ$1:BJ763)+1,"")</f>
        <v/>
      </c>
      <c r="BK764" s="6" t="str">
        <f>IF($W764=BK$4,MAX(BK$1:BK763)+1,"")</f>
        <v/>
      </c>
      <c r="BL764" s="6" t="str">
        <f>IF($W764=BL$4,MAX(BL$1:BL763)+1,"")</f>
        <v/>
      </c>
      <c r="BM764" s="6" t="str">
        <f>IF($W764=BM$4,MAX(BM$1:BM763)+1,"")</f>
        <v/>
      </c>
      <c r="BN764" s="6" t="str">
        <f>IF($W764=BN$4,MAX(BN$1:BN763)+1,"")</f>
        <v/>
      </c>
      <c r="BO764" s="6" t="str">
        <f>IF($W764=BO$4,MAX(BO$1:BO763)+1,"")</f>
        <v/>
      </c>
      <c r="BP764" s="6" t="str">
        <f>IF($W764=BP$4,MAX(BP$1:BP763)+1,"")</f>
        <v/>
      </c>
      <c r="BQ764" s="6" t="str">
        <f>IF($W764=BQ$4,MAX(BQ$1:BQ763)+1,"")</f>
        <v/>
      </c>
      <c r="BR764" s="6" t="str">
        <f>IF($W764=BR$4,MAX(BR$1:BR763)+1,"")</f>
        <v/>
      </c>
      <c r="BS764" s="6" t="str">
        <f>IF($W764=BS$4,MAX(BS$1:BS763)+1,"")</f>
        <v/>
      </c>
      <c r="BT764" s="6" t="str">
        <f>IF($W764=BT$4,MAX(BT$1:BT763)+1,"")</f>
        <v/>
      </c>
      <c r="BU764" s="6" t="str">
        <f>IF($W764=BU$4,MAX(BU$1:BU763)+1,"")</f>
        <v/>
      </c>
      <c r="BV764" s="6" t="str">
        <f>IF($W764=BV$4,MAX(BV$1:BV763)+1,"")</f>
        <v/>
      </c>
      <c r="BW764" s="6" t="str">
        <f>IF($W764=BW$4,MAX(BW$1:BW763)+1,"")</f>
        <v/>
      </c>
      <c r="BX764" s="6" t="str">
        <f>IF($W764=BX$4,MAX(BX$1:BX763)+1,"")</f>
        <v/>
      </c>
      <c r="BY764" s="6" t="str">
        <f>IF($W764=BY$4,MAX(BY$1:BY763)+1,"")</f>
        <v/>
      </c>
      <c r="BZ764" s="6" t="str">
        <f>IF($W764=BZ$4,MAX(BZ$1:BZ763)+1,"")</f>
        <v/>
      </c>
      <c r="CA764" s="6" t="str">
        <f>IF($W764=CA$4,MAX(CA$1:CA763)+1,"")</f>
        <v/>
      </c>
      <c r="CB764" s="6" t="str">
        <f>IF($W764=CB$4,MAX(CB$1:CB763)+1,"")</f>
        <v/>
      </c>
      <c r="CC764" s="6" t="str">
        <f>IF($W764=CC$4,MAX(CC$1:CC763)+1,"")</f>
        <v/>
      </c>
      <c r="CD764" s="6" t="str">
        <f>IF($W764=CD$4,MAX(CD$1:CD763)+1,"")</f>
        <v/>
      </c>
      <c r="CE764" s="6" t="str">
        <f>IF($W764=CE$4,MAX(CE$1:CE763)+1,"")</f>
        <v/>
      </c>
      <c r="CF764" s="6" t="str">
        <f>IF($W764=CF$4,MAX(CF$1:CF763)+1,"")</f>
        <v/>
      </c>
      <c r="CG764" s="6" t="str">
        <f>IF($W764=CG$4,MAX(CG$1:CG763)+1,"")</f>
        <v/>
      </c>
      <c r="CH764" s="6" t="str">
        <f>IF($W764=CH$4,MAX(CH$1:CH763)+1,"")</f>
        <v/>
      </c>
      <c r="CI764" s="6" t="str">
        <f>IF($W764=CI$4,MAX(CI$1:CI763)+1,"")</f>
        <v/>
      </c>
      <c r="CJ764" s="6" t="str">
        <f>IF($W764=CJ$4,MAX(CJ$1:CJ763)+1,"")</f>
        <v/>
      </c>
      <c r="CK764" s="6" t="str">
        <f>IF($W764=CK$4,MAX(CK$1:CK763)+1,"")</f>
        <v/>
      </c>
      <c r="CL764" s="6" t="str">
        <f>IF($W764=CL$4,MAX(CL$1:CL763)+1,"")</f>
        <v/>
      </c>
      <c r="CM764" s="6" t="str">
        <f>IF($W764=CM$4,MAX(CM$1:CM763)+1,"")</f>
        <v/>
      </c>
      <c r="CN764" s="6" t="str">
        <f>IF($W764=CN$4,MAX(CN$1:CN763)+1,"")</f>
        <v/>
      </c>
      <c r="CO764" s="6" t="str">
        <f>IF($W764=CO$4,MAX(CO$1:CO763)+1,"")</f>
        <v/>
      </c>
      <c r="CP764" s="6" t="str">
        <f>IF($W764=CP$4,MAX(CP$1:CP763)+1,"")</f>
        <v/>
      </c>
      <c r="CQ764" s="6" t="str">
        <f>IF($W764=CQ$4,MAX(CQ$1:CQ763)+1,"")</f>
        <v/>
      </c>
      <c r="CR764" s="6" t="str">
        <f>IF($W764=CR$4,MAX(CR$1:CR763)+1,"")</f>
        <v/>
      </c>
      <c r="CS764" s="6" t="str">
        <f>IF($W764=CS$4,MAX(CS$1:CS763)+1,"")</f>
        <v/>
      </c>
      <c r="CT764" s="5">
        <f t="shared" si="170"/>
        <v>0</v>
      </c>
      <c r="CU764" s="6" t="str">
        <f t="shared" si="171"/>
        <v/>
      </c>
      <c r="CV764" s="5" t="str">
        <f t="shared" si="172"/>
        <v/>
      </c>
      <c r="CW764" s="5" t="str" cm="1">
        <f t="array" ref="CW764">RIGHT(F764,MIN(LEN(SUBSTITUTE(F764,รายชื่อนักเรียนแยกห้อง!$AD$5:$AD$8,""))))</f>
        <v/>
      </c>
      <c r="CX764" s="6" t="str">
        <f t="shared" si="173"/>
        <v/>
      </c>
      <c r="CY764" s="6" t="str">
        <f t="shared" si="174"/>
        <v/>
      </c>
      <c r="CZ764" s="5" t="str">
        <f t="shared" si="175"/>
        <v>-</v>
      </c>
      <c r="DA764" s="5" t="str">
        <f t="shared" si="176"/>
        <v>-</v>
      </c>
      <c r="DC764" s="6" t="str">
        <f>IF(DB764="วิทย์-คณิต (เตรียมวิศวะ)",MAX($DC$1:DC763)+1,"")</f>
        <v/>
      </c>
      <c r="DD764" s="6" t="str">
        <f>IF(DB764="วิทย์-คณิต (วิทยาศาสตร์สุขภาพ)",MAX($DD$1:DD763)+1,"")</f>
        <v/>
      </c>
      <c r="DE764" s="6" t="str">
        <f>IF(DB764="ศิลป์การจัดการธุรกิจการค้าสมัยใหม่",MAX($DE$1:DE763)+1,"")</f>
        <v/>
      </c>
      <c r="DF764" s="6" t="str">
        <f>IF(DB764="ศิลป์ภาษาจีนเพื่อธุรกิจ 4.0",MAX($DF$1:DF763)+1,"")</f>
        <v/>
      </c>
      <c r="DG764" s="6" t="str">
        <f>IF(DB764="ศิลป์ภาษาอังกฤษเพื่อการสื่อสารธุรกิจ",MAX($DG$1:DG763)+1,"")</f>
        <v/>
      </c>
      <c r="DH764" s="6" t="str">
        <f>IF(DB764="นวัตกรรมการจัดการเกษตร",MAX($DH$1:DH763)+1,"")</f>
        <v/>
      </c>
      <c r="DI764" s="5">
        <f t="shared" si="177"/>
        <v>0</v>
      </c>
      <c r="DJ764" s="5" t="str">
        <f t="shared" si="178"/>
        <v>-</v>
      </c>
      <c r="DK764" s="5" t="str">
        <f t="shared" si="179"/>
        <v>-0</v>
      </c>
      <c r="DL764" s="5" t="str">
        <f t="shared" si="180"/>
        <v/>
      </c>
    </row>
    <row r="765" spans="1:116">
      <c r="A765" s="5" t="str">
        <f t="shared" si="181"/>
        <v>-</v>
      </c>
      <c r="B765" s="5" t="str">
        <f t="shared" si="167"/>
        <v>-0</v>
      </c>
      <c r="C765" s="5" t="str">
        <f t="shared" si="168"/>
        <v>-0</v>
      </c>
      <c r="D765" s="8"/>
      <c r="E765" s="9"/>
      <c r="F765" s="3"/>
      <c r="G765" s="3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W765" s="6" t="str">
        <f>IF(X765="","",IF(X765=รายชื่อชมรม!$B$53,รายชื่อชมรม!$A$53,IF(X765=รายชื่อชมรม!$B$54,รายชื่อชมรม!$A$54,IF(X765=รายชื่อชมรม!$B$55,รายชื่อชมรม!$A$55,IF(X765=รายชื่อชมรม!$B$56,รายชื่อชมรม!$A$56,IF(X765=รายชื่อชมรม!$B$57,รายชื่อชมรม!$A$57,IF(X765=รายชื่อชมรม!$B$58,รายชื่อชมรม!$A$58,IF(X765=รายชื่อชมรม!$B$59,รายชื่อชมรม!$A$59,IF(X765=รายชื่อชมรม!$B$60,รายชื่อชมรม!$A$60,IF(X765=รายชื่อชมรม!$B$61,รายชื่อชมรม!$A$61,IF(X765=รายชื่อชมรม!$B$62,รายชื่อชมรม!$A$62,"-")))))))))))</f>
        <v/>
      </c>
      <c r="Y765" s="6" t="str">
        <f>IF(W765=0,"",IF(W765="-","",IF(W765="","",VLOOKUP(W765,รายชื่อชมรม!$A$3:$F$83,3,FALSE))))</f>
        <v/>
      </c>
      <c r="Z765" s="6" t="str">
        <f>IF(Y765=$Z$4,MAX(Z$1:$Z764)+1,"")</f>
        <v/>
      </c>
      <c r="AA765" s="6" t="str">
        <f>IF($Y765=AA$4,MAX(AA$1:AA764)+1,"")</f>
        <v/>
      </c>
      <c r="AB765" s="6" t="str">
        <f>IF($Y765=AB$4,MAX(AB$1:AB764)+1,"")</f>
        <v/>
      </c>
      <c r="AC765" s="6" t="str">
        <f>IF($Y765=AC$4,MAX(AC$1:AC764)+1,"")</f>
        <v/>
      </c>
      <c r="AD765" s="6" t="str">
        <f>IF($Y765=AD$4,MAX(AD$1:AD764)+1,"")</f>
        <v/>
      </c>
      <c r="AE765" s="6" t="str">
        <f>IF($Y765=AE$4,MAX(AE$1:AE764)+1,"")</f>
        <v/>
      </c>
      <c r="AF765" s="6" t="str">
        <f>IF($Y765=AF$4,MAX(AF$1:AF764)+1,"")</f>
        <v/>
      </c>
      <c r="AG765" s="6" t="str">
        <f>IF($Y765=AG$4,MAX(AG$1:AG764)+1,"")</f>
        <v/>
      </c>
      <c r="AH765" s="6" t="str">
        <f>IF($Y765=AH$4,MAX(AH$1:AH764)+1,"")</f>
        <v/>
      </c>
      <c r="AI765" s="5">
        <f t="shared" si="169"/>
        <v>0</v>
      </c>
      <c r="AK765" s="6" t="str">
        <f>IF($W765=AK$4,MAX(AK$1:AK764)+1,"")</f>
        <v/>
      </c>
      <c r="AL765" s="6" t="str">
        <f>IF($W765=AL$4,MAX(AL$1:AL764)+1,"")</f>
        <v/>
      </c>
      <c r="AM765" s="6" t="str">
        <f>IF($W765=AM$4,MAX(AM$1:AM764)+1,"")</f>
        <v/>
      </c>
      <c r="AN765" s="6" t="str">
        <f>IF($W765=AN$4,MAX(AN$1:AN764)+1,"")</f>
        <v/>
      </c>
      <c r="AO765" s="6" t="str">
        <f>IF($W765=AO$4,MAX(AO$1:AO764)+1,"")</f>
        <v/>
      </c>
      <c r="AP765" s="6" t="str">
        <f>IF($W765=AP$4,MAX(AP$1:AP764)+1,"")</f>
        <v/>
      </c>
      <c r="AQ765" s="6" t="str">
        <f>IF($W765=AQ$4,MAX(AQ$1:AQ764)+1,"")</f>
        <v/>
      </c>
      <c r="AR765" s="6" t="str">
        <f>IF($W765=AR$4,MAX(AR$1:AR764)+1,"")</f>
        <v/>
      </c>
      <c r="AS765" s="6" t="str">
        <f>IF($W765=AS$4,MAX(AS$1:AS764)+1,"")</f>
        <v/>
      </c>
      <c r="AT765" s="6" t="str">
        <f>IF($W765=AT$4,MAX(AT$1:AT764)+1,"")</f>
        <v/>
      </c>
      <c r="AU765" s="6" t="str">
        <f>IF($W765=AU$4,MAX(AU$1:AU764)+1,"")</f>
        <v/>
      </c>
      <c r="AV765" s="6" t="str">
        <f>IF($W765=AV$4,MAX(AV$1:AV764)+1,"")</f>
        <v/>
      </c>
      <c r="AW765" s="6" t="str">
        <f>IF($W765=AW$4,MAX(AW$1:AW764)+1,"")</f>
        <v/>
      </c>
      <c r="AX765" s="6" t="str">
        <f>IF($W765=AX$4,MAX(AX$1:AX764)+1,"")</f>
        <v/>
      </c>
      <c r="AY765" s="6" t="str">
        <f>IF($W765=AY$4,MAX(AY$1:AY764)+1,"")</f>
        <v/>
      </c>
      <c r="AZ765" s="6" t="str">
        <f>IF($W765=AZ$4,MAX(AZ$1:AZ764)+1,"")</f>
        <v/>
      </c>
      <c r="BA765" s="6" t="str">
        <f>IF($W765=BA$4,MAX(BA$1:BA764)+1,"")</f>
        <v/>
      </c>
      <c r="BB765" s="6" t="str">
        <f>IF($W765=BB$4,MAX(BB$1:BB764)+1,"")</f>
        <v/>
      </c>
      <c r="BC765" s="6" t="str">
        <f>IF($W765=BC$4,MAX(BC$1:BC764)+1,"")</f>
        <v/>
      </c>
      <c r="BD765" s="6" t="str">
        <f>IF($W765=BD$4,MAX(BD$1:BD764)+1,"")</f>
        <v/>
      </c>
      <c r="BE765" s="6" t="str">
        <f>IF($W765=BE$4,MAX(BE$1:BE764)+1,"")</f>
        <v/>
      </c>
      <c r="BF765" s="6" t="str">
        <f>IF($W765=BF$4,MAX(BF$1:BF764)+1,"")</f>
        <v/>
      </c>
      <c r="BG765" s="6" t="str">
        <f>IF($W765=BG$4,MAX(BG$1:BG764)+1,"")</f>
        <v/>
      </c>
      <c r="BH765" s="6" t="str">
        <f>IF($W765=BH$4,MAX(BH$1:BH764)+1,"")</f>
        <v/>
      </c>
      <c r="BI765" s="6" t="str">
        <f>IF($W765=BI$4,MAX(BI$1:BI764)+1,"")</f>
        <v/>
      </c>
      <c r="BJ765" s="6" t="str">
        <f>IF($W765=BJ$4,MAX(BJ$1:BJ764)+1,"")</f>
        <v/>
      </c>
      <c r="BK765" s="6" t="str">
        <f>IF($W765=BK$4,MAX(BK$1:BK764)+1,"")</f>
        <v/>
      </c>
      <c r="BL765" s="6" t="str">
        <f>IF($W765=BL$4,MAX(BL$1:BL764)+1,"")</f>
        <v/>
      </c>
      <c r="BM765" s="6" t="str">
        <f>IF($W765=BM$4,MAX(BM$1:BM764)+1,"")</f>
        <v/>
      </c>
      <c r="BN765" s="6" t="str">
        <f>IF($W765=BN$4,MAX(BN$1:BN764)+1,"")</f>
        <v/>
      </c>
      <c r="BO765" s="6" t="str">
        <f>IF($W765=BO$4,MAX(BO$1:BO764)+1,"")</f>
        <v/>
      </c>
      <c r="BP765" s="6" t="str">
        <f>IF($W765=BP$4,MAX(BP$1:BP764)+1,"")</f>
        <v/>
      </c>
      <c r="BQ765" s="6" t="str">
        <f>IF($W765=BQ$4,MAX(BQ$1:BQ764)+1,"")</f>
        <v/>
      </c>
      <c r="BR765" s="6" t="str">
        <f>IF($W765=BR$4,MAX(BR$1:BR764)+1,"")</f>
        <v/>
      </c>
      <c r="BS765" s="6" t="str">
        <f>IF($W765=BS$4,MAX(BS$1:BS764)+1,"")</f>
        <v/>
      </c>
      <c r="BT765" s="6" t="str">
        <f>IF($W765=BT$4,MAX(BT$1:BT764)+1,"")</f>
        <v/>
      </c>
      <c r="BU765" s="6" t="str">
        <f>IF($W765=BU$4,MAX(BU$1:BU764)+1,"")</f>
        <v/>
      </c>
      <c r="BV765" s="6" t="str">
        <f>IF($W765=BV$4,MAX(BV$1:BV764)+1,"")</f>
        <v/>
      </c>
      <c r="BW765" s="6" t="str">
        <f>IF($W765=BW$4,MAX(BW$1:BW764)+1,"")</f>
        <v/>
      </c>
      <c r="BX765" s="6" t="str">
        <f>IF($W765=BX$4,MAX(BX$1:BX764)+1,"")</f>
        <v/>
      </c>
      <c r="BY765" s="6" t="str">
        <f>IF($W765=BY$4,MAX(BY$1:BY764)+1,"")</f>
        <v/>
      </c>
      <c r="BZ765" s="6" t="str">
        <f>IF($W765=BZ$4,MAX(BZ$1:BZ764)+1,"")</f>
        <v/>
      </c>
      <c r="CA765" s="6" t="str">
        <f>IF($W765=CA$4,MAX(CA$1:CA764)+1,"")</f>
        <v/>
      </c>
      <c r="CB765" s="6" t="str">
        <f>IF($W765=CB$4,MAX(CB$1:CB764)+1,"")</f>
        <v/>
      </c>
      <c r="CC765" s="6" t="str">
        <f>IF($W765=CC$4,MAX(CC$1:CC764)+1,"")</f>
        <v/>
      </c>
      <c r="CD765" s="6" t="str">
        <f>IF($W765=CD$4,MAX(CD$1:CD764)+1,"")</f>
        <v/>
      </c>
      <c r="CE765" s="6" t="str">
        <f>IF($W765=CE$4,MAX(CE$1:CE764)+1,"")</f>
        <v/>
      </c>
      <c r="CF765" s="6" t="str">
        <f>IF($W765=CF$4,MAX(CF$1:CF764)+1,"")</f>
        <v/>
      </c>
      <c r="CG765" s="6" t="str">
        <f>IF($W765=CG$4,MAX(CG$1:CG764)+1,"")</f>
        <v/>
      </c>
      <c r="CH765" s="6" t="str">
        <f>IF($W765=CH$4,MAX(CH$1:CH764)+1,"")</f>
        <v/>
      </c>
      <c r="CI765" s="6" t="str">
        <f>IF($W765=CI$4,MAX(CI$1:CI764)+1,"")</f>
        <v/>
      </c>
      <c r="CJ765" s="6" t="str">
        <f>IF($W765=CJ$4,MAX(CJ$1:CJ764)+1,"")</f>
        <v/>
      </c>
      <c r="CK765" s="6" t="str">
        <f>IF($W765=CK$4,MAX(CK$1:CK764)+1,"")</f>
        <v/>
      </c>
      <c r="CL765" s="6" t="str">
        <f>IF($W765=CL$4,MAX(CL$1:CL764)+1,"")</f>
        <v/>
      </c>
      <c r="CM765" s="6" t="str">
        <f>IF($W765=CM$4,MAX(CM$1:CM764)+1,"")</f>
        <v/>
      </c>
      <c r="CN765" s="6" t="str">
        <f>IF($W765=CN$4,MAX(CN$1:CN764)+1,"")</f>
        <v/>
      </c>
      <c r="CO765" s="6" t="str">
        <f>IF($W765=CO$4,MAX(CO$1:CO764)+1,"")</f>
        <v/>
      </c>
      <c r="CP765" s="6" t="str">
        <f>IF($W765=CP$4,MAX(CP$1:CP764)+1,"")</f>
        <v/>
      </c>
      <c r="CQ765" s="6" t="str">
        <f>IF($W765=CQ$4,MAX(CQ$1:CQ764)+1,"")</f>
        <v/>
      </c>
      <c r="CR765" s="6" t="str">
        <f>IF($W765=CR$4,MAX(CR$1:CR764)+1,"")</f>
        <v/>
      </c>
      <c r="CS765" s="6" t="str">
        <f>IF($W765=CS$4,MAX(CS$1:CS764)+1,"")</f>
        <v/>
      </c>
      <c r="CT765" s="5">
        <f t="shared" si="170"/>
        <v>0</v>
      </c>
      <c r="CU765" s="6" t="str">
        <f t="shared" si="171"/>
        <v/>
      </c>
      <c r="CV765" s="5" t="str">
        <f t="shared" si="172"/>
        <v/>
      </c>
      <c r="CW765" s="5" t="str" cm="1">
        <f t="array" ref="CW765">RIGHT(F765,MIN(LEN(SUBSTITUTE(F765,รายชื่อนักเรียนแยกห้อง!$AD$5:$AD$8,""))))</f>
        <v/>
      </c>
      <c r="CX765" s="6" t="str">
        <f t="shared" si="173"/>
        <v/>
      </c>
      <c r="CY765" s="6" t="str">
        <f t="shared" si="174"/>
        <v/>
      </c>
      <c r="CZ765" s="5" t="str">
        <f t="shared" si="175"/>
        <v>-</v>
      </c>
      <c r="DA765" s="5" t="str">
        <f t="shared" si="176"/>
        <v>-</v>
      </c>
      <c r="DC765" s="6" t="str">
        <f>IF(DB765="วิทย์-คณิต (เตรียมวิศวะ)",MAX($DC$1:DC764)+1,"")</f>
        <v/>
      </c>
      <c r="DD765" s="6" t="str">
        <f>IF(DB765="วิทย์-คณิต (วิทยาศาสตร์สุขภาพ)",MAX($DD$1:DD764)+1,"")</f>
        <v/>
      </c>
      <c r="DE765" s="6" t="str">
        <f>IF(DB765="ศิลป์การจัดการธุรกิจการค้าสมัยใหม่",MAX($DE$1:DE764)+1,"")</f>
        <v/>
      </c>
      <c r="DF765" s="6" t="str">
        <f>IF(DB765="ศิลป์ภาษาจีนเพื่อธุรกิจ 4.0",MAX($DF$1:DF764)+1,"")</f>
        <v/>
      </c>
      <c r="DG765" s="6" t="str">
        <f>IF(DB765="ศิลป์ภาษาอังกฤษเพื่อการสื่อสารธุรกิจ",MAX($DG$1:DG764)+1,"")</f>
        <v/>
      </c>
      <c r="DH765" s="6" t="str">
        <f>IF(DB765="นวัตกรรมการจัดการเกษตร",MAX($DH$1:DH764)+1,"")</f>
        <v/>
      </c>
      <c r="DI765" s="5">
        <f t="shared" si="177"/>
        <v>0</v>
      </c>
      <c r="DJ765" s="5" t="str">
        <f t="shared" si="178"/>
        <v>-</v>
      </c>
      <c r="DK765" s="5" t="str">
        <f t="shared" si="179"/>
        <v>-0</v>
      </c>
      <c r="DL765" s="5" t="str">
        <f t="shared" si="180"/>
        <v/>
      </c>
    </row>
    <row r="766" spans="1:116">
      <c r="A766" s="5" t="str">
        <f t="shared" si="181"/>
        <v>-</v>
      </c>
      <c r="B766" s="5" t="str">
        <f t="shared" si="167"/>
        <v>-0</v>
      </c>
      <c r="C766" s="5" t="str">
        <f t="shared" si="168"/>
        <v>-0</v>
      </c>
      <c r="D766" s="8"/>
      <c r="E766" s="9"/>
      <c r="F766" s="3"/>
      <c r="G766" s="3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W766" s="6" t="str">
        <f>IF(X766="","",IF(X766=รายชื่อชมรม!$B$53,รายชื่อชมรม!$A$53,IF(X766=รายชื่อชมรม!$B$54,รายชื่อชมรม!$A$54,IF(X766=รายชื่อชมรม!$B$55,รายชื่อชมรม!$A$55,IF(X766=รายชื่อชมรม!$B$56,รายชื่อชมรม!$A$56,IF(X766=รายชื่อชมรม!$B$57,รายชื่อชมรม!$A$57,IF(X766=รายชื่อชมรม!$B$58,รายชื่อชมรม!$A$58,IF(X766=รายชื่อชมรม!$B$59,รายชื่อชมรม!$A$59,IF(X766=รายชื่อชมรม!$B$60,รายชื่อชมรม!$A$60,IF(X766=รายชื่อชมรม!$B$61,รายชื่อชมรม!$A$61,IF(X766=รายชื่อชมรม!$B$62,รายชื่อชมรม!$A$62,"-")))))))))))</f>
        <v/>
      </c>
      <c r="Y766" s="6" t="str">
        <f>IF(W766=0,"",IF(W766="-","",IF(W766="","",VLOOKUP(W766,รายชื่อชมรม!$A$3:$F$83,3,FALSE))))</f>
        <v/>
      </c>
      <c r="Z766" s="6" t="str">
        <f>IF(Y766=$Z$4,MAX(Z$1:$Z765)+1,"")</f>
        <v/>
      </c>
      <c r="AA766" s="6" t="str">
        <f>IF($Y766=AA$4,MAX(AA$1:AA765)+1,"")</f>
        <v/>
      </c>
      <c r="AB766" s="6" t="str">
        <f>IF($Y766=AB$4,MAX(AB$1:AB765)+1,"")</f>
        <v/>
      </c>
      <c r="AC766" s="6" t="str">
        <f>IF($Y766=AC$4,MAX(AC$1:AC765)+1,"")</f>
        <v/>
      </c>
      <c r="AD766" s="6" t="str">
        <f>IF($Y766=AD$4,MAX(AD$1:AD765)+1,"")</f>
        <v/>
      </c>
      <c r="AE766" s="6" t="str">
        <f>IF($Y766=AE$4,MAX(AE$1:AE765)+1,"")</f>
        <v/>
      </c>
      <c r="AF766" s="6" t="str">
        <f>IF($Y766=AF$4,MAX(AF$1:AF765)+1,"")</f>
        <v/>
      </c>
      <c r="AG766" s="6" t="str">
        <f>IF($Y766=AG$4,MAX(AG$1:AG765)+1,"")</f>
        <v/>
      </c>
      <c r="AH766" s="6" t="str">
        <f>IF($Y766=AH$4,MAX(AH$1:AH765)+1,"")</f>
        <v/>
      </c>
      <c r="AI766" s="5">
        <f t="shared" si="169"/>
        <v>0</v>
      </c>
      <c r="AK766" s="6" t="str">
        <f>IF($W766=AK$4,MAX(AK$1:AK765)+1,"")</f>
        <v/>
      </c>
      <c r="AL766" s="6" t="str">
        <f>IF($W766=AL$4,MAX(AL$1:AL765)+1,"")</f>
        <v/>
      </c>
      <c r="AM766" s="6" t="str">
        <f>IF($W766=AM$4,MAX(AM$1:AM765)+1,"")</f>
        <v/>
      </c>
      <c r="AN766" s="6" t="str">
        <f>IF($W766=AN$4,MAX(AN$1:AN765)+1,"")</f>
        <v/>
      </c>
      <c r="AO766" s="6" t="str">
        <f>IF($W766=AO$4,MAX(AO$1:AO765)+1,"")</f>
        <v/>
      </c>
      <c r="AP766" s="6" t="str">
        <f>IF($W766=AP$4,MAX(AP$1:AP765)+1,"")</f>
        <v/>
      </c>
      <c r="AQ766" s="6" t="str">
        <f>IF($W766=AQ$4,MAX(AQ$1:AQ765)+1,"")</f>
        <v/>
      </c>
      <c r="AR766" s="6" t="str">
        <f>IF($W766=AR$4,MAX(AR$1:AR765)+1,"")</f>
        <v/>
      </c>
      <c r="AS766" s="6" t="str">
        <f>IF($W766=AS$4,MAX(AS$1:AS765)+1,"")</f>
        <v/>
      </c>
      <c r="AT766" s="6" t="str">
        <f>IF($W766=AT$4,MAX(AT$1:AT765)+1,"")</f>
        <v/>
      </c>
      <c r="AU766" s="6" t="str">
        <f>IF($W766=AU$4,MAX(AU$1:AU765)+1,"")</f>
        <v/>
      </c>
      <c r="AV766" s="6" t="str">
        <f>IF($W766=AV$4,MAX(AV$1:AV765)+1,"")</f>
        <v/>
      </c>
      <c r="AW766" s="6" t="str">
        <f>IF($W766=AW$4,MAX(AW$1:AW765)+1,"")</f>
        <v/>
      </c>
      <c r="AX766" s="6" t="str">
        <f>IF($W766=AX$4,MAX(AX$1:AX765)+1,"")</f>
        <v/>
      </c>
      <c r="AY766" s="6" t="str">
        <f>IF($W766=AY$4,MAX(AY$1:AY765)+1,"")</f>
        <v/>
      </c>
      <c r="AZ766" s="6" t="str">
        <f>IF($W766=AZ$4,MAX(AZ$1:AZ765)+1,"")</f>
        <v/>
      </c>
      <c r="BA766" s="6" t="str">
        <f>IF($W766=BA$4,MAX(BA$1:BA765)+1,"")</f>
        <v/>
      </c>
      <c r="BB766" s="6" t="str">
        <f>IF($W766=BB$4,MAX(BB$1:BB765)+1,"")</f>
        <v/>
      </c>
      <c r="BC766" s="6" t="str">
        <f>IF($W766=BC$4,MAX(BC$1:BC765)+1,"")</f>
        <v/>
      </c>
      <c r="BD766" s="6" t="str">
        <f>IF($W766=BD$4,MAX(BD$1:BD765)+1,"")</f>
        <v/>
      </c>
      <c r="BE766" s="6" t="str">
        <f>IF($W766=BE$4,MAX(BE$1:BE765)+1,"")</f>
        <v/>
      </c>
      <c r="BF766" s="6" t="str">
        <f>IF($W766=BF$4,MAX(BF$1:BF765)+1,"")</f>
        <v/>
      </c>
      <c r="BG766" s="6" t="str">
        <f>IF($W766=BG$4,MAX(BG$1:BG765)+1,"")</f>
        <v/>
      </c>
      <c r="BH766" s="6" t="str">
        <f>IF($W766=BH$4,MAX(BH$1:BH765)+1,"")</f>
        <v/>
      </c>
      <c r="BI766" s="6" t="str">
        <f>IF($W766=BI$4,MAX(BI$1:BI765)+1,"")</f>
        <v/>
      </c>
      <c r="BJ766" s="6" t="str">
        <f>IF($W766=BJ$4,MAX(BJ$1:BJ765)+1,"")</f>
        <v/>
      </c>
      <c r="BK766" s="6" t="str">
        <f>IF($W766=BK$4,MAX(BK$1:BK765)+1,"")</f>
        <v/>
      </c>
      <c r="BL766" s="6" t="str">
        <f>IF($W766=BL$4,MAX(BL$1:BL765)+1,"")</f>
        <v/>
      </c>
      <c r="BM766" s="6" t="str">
        <f>IF($W766=BM$4,MAX(BM$1:BM765)+1,"")</f>
        <v/>
      </c>
      <c r="BN766" s="6" t="str">
        <f>IF($W766=BN$4,MAX(BN$1:BN765)+1,"")</f>
        <v/>
      </c>
      <c r="BO766" s="6" t="str">
        <f>IF($W766=BO$4,MAX(BO$1:BO765)+1,"")</f>
        <v/>
      </c>
      <c r="BP766" s="6" t="str">
        <f>IF($W766=BP$4,MAX(BP$1:BP765)+1,"")</f>
        <v/>
      </c>
      <c r="BQ766" s="6" t="str">
        <f>IF($W766=BQ$4,MAX(BQ$1:BQ765)+1,"")</f>
        <v/>
      </c>
      <c r="BR766" s="6" t="str">
        <f>IF($W766=BR$4,MAX(BR$1:BR765)+1,"")</f>
        <v/>
      </c>
      <c r="BS766" s="6" t="str">
        <f>IF($W766=BS$4,MAX(BS$1:BS765)+1,"")</f>
        <v/>
      </c>
      <c r="BT766" s="6" t="str">
        <f>IF($W766=BT$4,MAX(BT$1:BT765)+1,"")</f>
        <v/>
      </c>
      <c r="BU766" s="6" t="str">
        <f>IF($W766=BU$4,MAX(BU$1:BU765)+1,"")</f>
        <v/>
      </c>
      <c r="BV766" s="6" t="str">
        <f>IF($W766=BV$4,MAX(BV$1:BV765)+1,"")</f>
        <v/>
      </c>
      <c r="BW766" s="6" t="str">
        <f>IF($W766=BW$4,MAX(BW$1:BW765)+1,"")</f>
        <v/>
      </c>
      <c r="BX766" s="6" t="str">
        <f>IF($W766=BX$4,MAX(BX$1:BX765)+1,"")</f>
        <v/>
      </c>
      <c r="BY766" s="6" t="str">
        <f>IF($W766=BY$4,MAX(BY$1:BY765)+1,"")</f>
        <v/>
      </c>
      <c r="BZ766" s="6" t="str">
        <f>IF($W766=BZ$4,MAX(BZ$1:BZ765)+1,"")</f>
        <v/>
      </c>
      <c r="CA766" s="6" t="str">
        <f>IF($W766=CA$4,MAX(CA$1:CA765)+1,"")</f>
        <v/>
      </c>
      <c r="CB766" s="6" t="str">
        <f>IF($W766=CB$4,MAX(CB$1:CB765)+1,"")</f>
        <v/>
      </c>
      <c r="CC766" s="6" t="str">
        <f>IF($W766=CC$4,MAX(CC$1:CC765)+1,"")</f>
        <v/>
      </c>
      <c r="CD766" s="6" t="str">
        <f>IF($W766=CD$4,MAX(CD$1:CD765)+1,"")</f>
        <v/>
      </c>
      <c r="CE766" s="6" t="str">
        <f>IF($W766=CE$4,MAX(CE$1:CE765)+1,"")</f>
        <v/>
      </c>
      <c r="CF766" s="6" t="str">
        <f>IF($W766=CF$4,MAX(CF$1:CF765)+1,"")</f>
        <v/>
      </c>
      <c r="CG766" s="6" t="str">
        <f>IF($W766=CG$4,MAX(CG$1:CG765)+1,"")</f>
        <v/>
      </c>
      <c r="CH766" s="6" t="str">
        <f>IF($W766=CH$4,MAX(CH$1:CH765)+1,"")</f>
        <v/>
      </c>
      <c r="CI766" s="6" t="str">
        <f>IF($W766=CI$4,MAX(CI$1:CI765)+1,"")</f>
        <v/>
      </c>
      <c r="CJ766" s="6" t="str">
        <f>IF($W766=CJ$4,MAX(CJ$1:CJ765)+1,"")</f>
        <v/>
      </c>
      <c r="CK766" s="6" t="str">
        <f>IF($W766=CK$4,MAX(CK$1:CK765)+1,"")</f>
        <v/>
      </c>
      <c r="CL766" s="6" t="str">
        <f>IF($W766=CL$4,MAX(CL$1:CL765)+1,"")</f>
        <v/>
      </c>
      <c r="CM766" s="6" t="str">
        <f>IF($W766=CM$4,MAX(CM$1:CM765)+1,"")</f>
        <v/>
      </c>
      <c r="CN766" s="6" t="str">
        <f>IF($W766=CN$4,MAX(CN$1:CN765)+1,"")</f>
        <v/>
      </c>
      <c r="CO766" s="6" t="str">
        <f>IF($W766=CO$4,MAX(CO$1:CO765)+1,"")</f>
        <v/>
      </c>
      <c r="CP766" s="6" t="str">
        <f>IF($W766=CP$4,MAX(CP$1:CP765)+1,"")</f>
        <v/>
      </c>
      <c r="CQ766" s="6" t="str">
        <f>IF($W766=CQ$4,MAX(CQ$1:CQ765)+1,"")</f>
        <v/>
      </c>
      <c r="CR766" s="6" t="str">
        <f>IF($W766=CR$4,MAX(CR$1:CR765)+1,"")</f>
        <v/>
      </c>
      <c r="CS766" s="6" t="str">
        <f>IF($W766=CS$4,MAX(CS$1:CS765)+1,"")</f>
        <v/>
      </c>
      <c r="CT766" s="5">
        <f t="shared" si="170"/>
        <v>0</v>
      </c>
      <c r="CU766" s="6" t="str">
        <f t="shared" si="171"/>
        <v/>
      </c>
      <c r="CV766" s="5" t="str">
        <f t="shared" si="172"/>
        <v/>
      </c>
      <c r="CW766" s="5" t="str" cm="1">
        <f t="array" ref="CW766">RIGHT(F766,MIN(LEN(SUBSTITUTE(F766,รายชื่อนักเรียนแยกห้อง!$AD$5:$AD$8,""))))</f>
        <v/>
      </c>
      <c r="CX766" s="6" t="str">
        <f t="shared" si="173"/>
        <v/>
      </c>
      <c r="CY766" s="6" t="str">
        <f t="shared" si="174"/>
        <v/>
      </c>
      <c r="CZ766" s="5" t="str">
        <f t="shared" si="175"/>
        <v>-</v>
      </c>
      <c r="DA766" s="5" t="str">
        <f t="shared" si="176"/>
        <v>-</v>
      </c>
      <c r="DC766" s="6" t="str">
        <f>IF(DB766="วิทย์-คณิต (เตรียมวิศวะ)",MAX($DC$1:DC765)+1,"")</f>
        <v/>
      </c>
      <c r="DD766" s="6" t="str">
        <f>IF(DB766="วิทย์-คณิต (วิทยาศาสตร์สุขภาพ)",MAX($DD$1:DD765)+1,"")</f>
        <v/>
      </c>
      <c r="DE766" s="6" t="str">
        <f>IF(DB766="ศิลป์การจัดการธุรกิจการค้าสมัยใหม่",MAX($DE$1:DE765)+1,"")</f>
        <v/>
      </c>
      <c r="DF766" s="6" t="str">
        <f>IF(DB766="ศิลป์ภาษาจีนเพื่อธุรกิจ 4.0",MAX($DF$1:DF765)+1,"")</f>
        <v/>
      </c>
      <c r="DG766" s="6" t="str">
        <f>IF(DB766="ศิลป์ภาษาอังกฤษเพื่อการสื่อสารธุรกิจ",MAX($DG$1:DG765)+1,"")</f>
        <v/>
      </c>
      <c r="DH766" s="6" t="str">
        <f>IF(DB766="นวัตกรรมการจัดการเกษตร",MAX($DH$1:DH765)+1,"")</f>
        <v/>
      </c>
      <c r="DI766" s="5">
        <f t="shared" si="177"/>
        <v>0</v>
      </c>
      <c r="DJ766" s="5" t="str">
        <f t="shared" si="178"/>
        <v>-</v>
      </c>
      <c r="DK766" s="5" t="str">
        <f t="shared" si="179"/>
        <v>-0</v>
      </c>
      <c r="DL766" s="5" t="str">
        <f t="shared" si="180"/>
        <v/>
      </c>
    </row>
    <row r="767" spans="1:116">
      <c r="A767" s="5" t="str">
        <f t="shared" si="181"/>
        <v>-</v>
      </c>
      <c r="B767" s="5" t="str">
        <f t="shared" si="167"/>
        <v>-0</v>
      </c>
      <c r="C767" s="5" t="str">
        <f t="shared" si="168"/>
        <v>-0</v>
      </c>
      <c r="D767" s="8"/>
      <c r="E767" s="9"/>
      <c r="F767" s="3"/>
      <c r="G767" s="3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W767" s="6" t="str">
        <f>IF(X767="","",IF(X767=รายชื่อชมรม!$B$53,รายชื่อชมรม!$A$53,IF(X767=รายชื่อชมรม!$B$54,รายชื่อชมรม!$A$54,IF(X767=รายชื่อชมรม!$B$55,รายชื่อชมรม!$A$55,IF(X767=รายชื่อชมรม!$B$56,รายชื่อชมรม!$A$56,IF(X767=รายชื่อชมรม!$B$57,รายชื่อชมรม!$A$57,IF(X767=รายชื่อชมรม!$B$58,รายชื่อชมรม!$A$58,IF(X767=รายชื่อชมรม!$B$59,รายชื่อชมรม!$A$59,IF(X767=รายชื่อชมรม!$B$60,รายชื่อชมรม!$A$60,IF(X767=รายชื่อชมรม!$B$61,รายชื่อชมรม!$A$61,IF(X767=รายชื่อชมรม!$B$62,รายชื่อชมรม!$A$62,"-")))))))))))</f>
        <v/>
      </c>
      <c r="Y767" s="6" t="str">
        <f>IF(W767=0,"",IF(W767="-","",IF(W767="","",VLOOKUP(W767,รายชื่อชมรม!$A$3:$F$83,3,FALSE))))</f>
        <v/>
      </c>
      <c r="Z767" s="6" t="str">
        <f>IF(Y767=$Z$4,MAX(Z$1:$Z766)+1,"")</f>
        <v/>
      </c>
      <c r="AA767" s="6" t="str">
        <f>IF($Y767=AA$4,MAX(AA$1:AA766)+1,"")</f>
        <v/>
      </c>
      <c r="AB767" s="6" t="str">
        <f>IF($Y767=AB$4,MAX(AB$1:AB766)+1,"")</f>
        <v/>
      </c>
      <c r="AC767" s="6" t="str">
        <f>IF($Y767=AC$4,MAX(AC$1:AC766)+1,"")</f>
        <v/>
      </c>
      <c r="AD767" s="6" t="str">
        <f>IF($Y767=AD$4,MAX(AD$1:AD766)+1,"")</f>
        <v/>
      </c>
      <c r="AE767" s="6" t="str">
        <f>IF($Y767=AE$4,MAX(AE$1:AE766)+1,"")</f>
        <v/>
      </c>
      <c r="AF767" s="6" t="str">
        <f>IF($Y767=AF$4,MAX(AF$1:AF766)+1,"")</f>
        <v/>
      </c>
      <c r="AG767" s="6" t="str">
        <f>IF($Y767=AG$4,MAX(AG$1:AG766)+1,"")</f>
        <v/>
      </c>
      <c r="AH767" s="6" t="str">
        <f>IF($Y767=AH$4,MAX(AH$1:AH766)+1,"")</f>
        <v/>
      </c>
      <c r="AI767" s="5">
        <f t="shared" si="169"/>
        <v>0</v>
      </c>
      <c r="AK767" s="6" t="str">
        <f>IF($W767=AK$4,MAX(AK$1:AK766)+1,"")</f>
        <v/>
      </c>
      <c r="AL767" s="6" t="str">
        <f>IF($W767=AL$4,MAX(AL$1:AL766)+1,"")</f>
        <v/>
      </c>
      <c r="AM767" s="6" t="str">
        <f>IF($W767=AM$4,MAX(AM$1:AM766)+1,"")</f>
        <v/>
      </c>
      <c r="AN767" s="6" t="str">
        <f>IF($W767=AN$4,MAX(AN$1:AN766)+1,"")</f>
        <v/>
      </c>
      <c r="AO767" s="6" t="str">
        <f>IF($W767=AO$4,MAX(AO$1:AO766)+1,"")</f>
        <v/>
      </c>
      <c r="AP767" s="6" t="str">
        <f>IF($W767=AP$4,MAX(AP$1:AP766)+1,"")</f>
        <v/>
      </c>
      <c r="AQ767" s="6" t="str">
        <f>IF($W767=AQ$4,MAX(AQ$1:AQ766)+1,"")</f>
        <v/>
      </c>
      <c r="AR767" s="6" t="str">
        <f>IF($W767=AR$4,MAX(AR$1:AR766)+1,"")</f>
        <v/>
      </c>
      <c r="AS767" s="6" t="str">
        <f>IF($W767=AS$4,MAX(AS$1:AS766)+1,"")</f>
        <v/>
      </c>
      <c r="AT767" s="6" t="str">
        <f>IF($W767=AT$4,MAX(AT$1:AT766)+1,"")</f>
        <v/>
      </c>
      <c r="AU767" s="6" t="str">
        <f>IF($W767=AU$4,MAX(AU$1:AU766)+1,"")</f>
        <v/>
      </c>
      <c r="AV767" s="6" t="str">
        <f>IF($W767=AV$4,MAX(AV$1:AV766)+1,"")</f>
        <v/>
      </c>
      <c r="AW767" s="6" t="str">
        <f>IF($W767=AW$4,MAX(AW$1:AW766)+1,"")</f>
        <v/>
      </c>
      <c r="AX767" s="6" t="str">
        <f>IF($W767=AX$4,MAX(AX$1:AX766)+1,"")</f>
        <v/>
      </c>
      <c r="AY767" s="6" t="str">
        <f>IF($W767=AY$4,MAX(AY$1:AY766)+1,"")</f>
        <v/>
      </c>
      <c r="AZ767" s="6" t="str">
        <f>IF($W767=AZ$4,MAX(AZ$1:AZ766)+1,"")</f>
        <v/>
      </c>
      <c r="BA767" s="6" t="str">
        <f>IF($W767=BA$4,MAX(BA$1:BA766)+1,"")</f>
        <v/>
      </c>
      <c r="BB767" s="6" t="str">
        <f>IF($W767=BB$4,MAX(BB$1:BB766)+1,"")</f>
        <v/>
      </c>
      <c r="BC767" s="6" t="str">
        <f>IF($W767=BC$4,MAX(BC$1:BC766)+1,"")</f>
        <v/>
      </c>
      <c r="BD767" s="6" t="str">
        <f>IF($W767=BD$4,MAX(BD$1:BD766)+1,"")</f>
        <v/>
      </c>
      <c r="BE767" s="6" t="str">
        <f>IF($W767=BE$4,MAX(BE$1:BE766)+1,"")</f>
        <v/>
      </c>
      <c r="BF767" s="6" t="str">
        <f>IF($W767=BF$4,MAX(BF$1:BF766)+1,"")</f>
        <v/>
      </c>
      <c r="BG767" s="6" t="str">
        <f>IF($W767=BG$4,MAX(BG$1:BG766)+1,"")</f>
        <v/>
      </c>
      <c r="BH767" s="6" t="str">
        <f>IF($W767=BH$4,MAX(BH$1:BH766)+1,"")</f>
        <v/>
      </c>
      <c r="BI767" s="6" t="str">
        <f>IF($W767=BI$4,MAX(BI$1:BI766)+1,"")</f>
        <v/>
      </c>
      <c r="BJ767" s="6" t="str">
        <f>IF($W767=BJ$4,MAX(BJ$1:BJ766)+1,"")</f>
        <v/>
      </c>
      <c r="BK767" s="6" t="str">
        <f>IF($W767=BK$4,MAX(BK$1:BK766)+1,"")</f>
        <v/>
      </c>
      <c r="BL767" s="6" t="str">
        <f>IF($W767=BL$4,MAX(BL$1:BL766)+1,"")</f>
        <v/>
      </c>
      <c r="BM767" s="6" t="str">
        <f>IF($W767=BM$4,MAX(BM$1:BM766)+1,"")</f>
        <v/>
      </c>
      <c r="BN767" s="6" t="str">
        <f>IF($W767=BN$4,MAX(BN$1:BN766)+1,"")</f>
        <v/>
      </c>
      <c r="BO767" s="6" t="str">
        <f>IF($W767=BO$4,MAX(BO$1:BO766)+1,"")</f>
        <v/>
      </c>
      <c r="BP767" s="6" t="str">
        <f>IF($W767=BP$4,MAX(BP$1:BP766)+1,"")</f>
        <v/>
      </c>
      <c r="BQ767" s="6" t="str">
        <f>IF($W767=BQ$4,MAX(BQ$1:BQ766)+1,"")</f>
        <v/>
      </c>
      <c r="BR767" s="6" t="str">
        <f>IF($W767=BR$4,MAX(BR$1:BR766)+1,"")</f>
        <v/>
      </c>
      <c r="BS767" s="6" t="str">
        <f>IF($W767=BS$4,MAX(BS$1:BS766)+1,"")</f>
        <v/>
      </c>
      <c r="BT767" s="6" t="str">
        <f>IF($W767=BT$4,MAX(BT$1:BT766)+1,"")</f>
        <v/>
      </c>
      <c r="BU767" s="6" t="str">
        <f>IF($W767=BU$4,MAX(BU$1:BU766)+1,"")</f>
        <v/>
      </c>
      <c r="BV767" s="6" t="str">
        <f>IF($W767=BV$4,MAX(BV$1:BV766)+1,"")</f>
        <v/>
      </c>
      <c r="BW767" s="6" t="str">
        <f>IF($W767=BW$4,MAX(BW$1:BW766)+1,"")</f>
        <v/>
      </c>
      <c r="BX767" s="6" t="str">
        <f>IF($W767=BX$4,MAX(BX$1:BX766)+1,"")</f>
        <v/>
      </c>
      <c r="BY767" s="6" t="str">
        <f>IF($W767=BY$4,MAX(BY$1:BY766)+1,"")</f>
        <v/>
      </c>
      <c r="BZ767" s="6" t="str">
        <f>IF($W767=BZ$4,MAX(BZ$1:BZ766)+1,"")</f>
        <v/>
      </c>
      <c r="CA767" s="6" t="str">
        <f>IF($W767=CA$4,MAX(CA$1:CA766)+1,"")</f>
        <v/>
      </c>
      <c r="CB767" s="6" t="str">
        <f>IF($W767=CB$4,MAX(CB$1:CB766)+1,"")</f>
        <v/>
      </c>
      <c r="CC767" s="6" t="str">
        <f>IF($W767=CC$4,MAX(CC$1:CC766)+1,"")</f>
        <v/>
      </c>
      <c r="CD767" s="6" t="str">
        <f>IF($W767=CD$4,MAX(CD$1:CD766)+1,"")</f>
        <v/>
      </c>
      <c r="CE767" s="6" t="str">
        <f>IF($W767=CE$4,MAX(CE$1:CE766)+1,"")</f>
        <v/>
      </c>
      <c r="CF767" s="6" t="str">
        <f>IF($W767=CF$4,MAX(CF$1:CF766)+1,"")</f>
        <v/>
      </c>
      <c r="CG767" s="6" t="str">
        <f>IF($W767=CG$4,MAX(CG$1:CG766)+1,"")</f>
        <v/>
      </c>
      <c r="CH767" s="6" t="str">
        <f>IF($W767=CH$4,MAX(CH$1:CH766)+1,"")</f>
        <v/>
      </c>
      <c r="CI767" s="6" t="str">
        <f>IF($W767=CI$4,MAX(CI$1:CI766)+1,"")</f>
        <v/>
      </c>
      <c r="CJ767" s="6" t="str">
        <f>IF($W767=CJ$4,MAX(CJ$1:CJ766)+1,"")</f>
        <v/>
      </c>
      <c r="CK767" s="6" t="str">
        <f>IF($W767=CK$4,MAX(CK$1:CK766)+1,"")</f>
        <v/>
      </c>
      <c r="CL767" s="6" t="str">
        <f>IF($W767=CL$4,MAX(CL$1:CL766)+1,"")</f>
        <v/>
      </c>
      <c r="CM767" s="6" t="str">
        <f>IF($W767=CM$4,MAX(CM$1:CM766)+1,"")</f>
        <v/>
      </c>
      <c r="CN767" s="6" t="str">
        <f>IF($W767=CN$4,MAX(CN$1:CN766)+1,"")</f>
        <v/>
      </c>
      <c r="CO767" s="6" t="str">
        <f>IF($W767=CO$4,MAX(CO$1:CO766)+1,"")</f>
        <v/>
      </c>
      <c r="CP767" s="6" t="str">
        <f>IF($W767=CP$4,MAX(CP$1:CP766)+1,"")</f>
        <v/>
      </c>
      <c r="CQ767" s="6" t="str">
        <f>IF($W767=CQ$4,MAX(CQ$1:CQ766)+1,"")</f>
        <v/>
      </c>
      <c r="CR767" s="6" t="str">
        <f>IF($W767=CR$4,MAX(CR$1:CR766)+1,"")</f>
        <v/>
      </c>
      <c r="CS767" s="6" t="str">
        <f>IF($W767=CS$4,MAX(CS$1:CS766)+1,"")</f>
        <v/>
      </c>
      <c r="CT767" s="5">
        <f t="shared" si="170"/>
        <v>0</v>
      </c>
      <c r="CU767" s="6" t="str">
        <f t="shared" si="171"/>
        <v/>
      </c>
      <c r="CV767" s="5" t="str">
        <f t="shared" si="172"/>
        <v/>
      </c>
      <c r="CW767" s="5" t="str" cm="1">
        <f t="array" ref="CW767">RIGHT(F767,MIN(LEN(SUBSTITUTE(F767,รายชื่อนักเรียนแยกห้อง!$AD$5:$AD$8,""))))</f>
        <v/>
      </c>
      <c r="CX767" s="6" t="str">
        <f t="shared" si="173"/>
        <v/>
      </c>
      <c r="CY767" s="6" t="str">
        <f t="shared" si="174"/>
        <v/>
      </c>
      <c r="CZ767" s="5" t="str">
        <f t="shared" si="175"/>
        <v>-</v>
      </c>
      <c r="DA767" s="5" t="str">
        <f t="shared" si="176"/>
        <v>-</v>
      </c>
      <c r="DC767" s="6" t="str">
        <f>IF(DB767="วิทย์-คณิต (เตรียมวิศวะ)",MAX($DC$1:DC766)+1,"")</f>
        <v/>
      </c>
      <c r="DD767" s="6" t="str">
        <f>IF(DB767="วิทย์-คณิต (วิทยาศาสตร์สุขภาพ)",MAX($DD$1:DD766)+1,"")</f>
        <v/>
      </c>
      <c r="DE767" s="6" t="str">
        <f>IF(DB767="ศิลป์การจัดการธุรกิจการค้าสมัยใหม่",MAX($DE$1:DE766)+1,"")</f>
        <v/>
      </c>
      <c r="DF767" s="6" t="str">
        <f>IF(DB767="ศิลป์ภาษาจีนเพื่อธุรกิจ 4.0",MAX($DF$1:DF766)+1,"")</f>
        <v/>
      </c>
      <c r="DG767" s="6" t="str">
        <f>IF(DB767="ศิลป์ภาษาอังกฤษเพื่อการสื่อสารธุรกิจ",MAX($DG$1:DG766)+1,"")</f>
        <v/>
      </c>
      <c r="DH767" s="6" t="str">
        <f>IF(DB767="นวัตกรรมการจัดการเกษตร",MAX($DH$1:DH766)+1,"")</f>
        <v/>
      </c>
      <c r="DI767" s="5">
        <f t="shared" si="177"/>
        <v>0</v>
      </c>
      <c r="DJ767" s="5" t="str">
        <f t="shared" si="178"/>
        <v>-</v>
      </c>
      <c r="DK767" s="5" t="str">
        <f t="shared" si="179"/>
        <v>-0</v>
      </c>
      <c r="DL767" s="5" t="str">
        <f t="shared" si="180"/>
        <v/>
      </c>
    </row>
    <row r="768" spans="1:116">
      <c r="A768" s="5" t="str">
        <f t="shared" si="181"/>
        <v>-</v>
      </c>
      <c r="B768" s="5" t="str">
        <f t="shared" si="167"/>
        <v>-0</v>
      </c>
      <c r="C768" s="5" t="str">
        <f t="shared" si="168"/>
        <v>-0</v>
      </c>
      <c r="D768" s="8"/>
      <c r="E768" s="9"/>
      <c r="F768" s="3"/>
      <c r="G768" s="3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W768" s="6" t="str">
        <f>IF(X768="","",IF(X768=รายชื่อชมรม!$B$53,รายชื่อชมรม!$A$53,IF(X768=รายชื่อชมรม!$B$54,รายชื่อชมรม!$A$54,IF(X768=รายชื่อชมรม!$B$55,รายชื่อชมรม!$A$55,IF(X768=รายชื่อชมรม!$B$56,รายชื่อชมรม!$A$56,IF(X768=รายชื่อชมรม!$B$57,รายชื่อชมรม!$A$57,IF(X768=รายชื่อชมรม!$B$58,รายชื่อชมรม!$A$58,IF(X768=รายชื่อชมรม!$B$59,รายชื่อชมรม!$A$59,IF(X768=รายชื่อชมรม!$B$60,รายชื่อชมรม!$A$60,IF(X768=รายชื่อชมรม!$B$61,รายชื่อชมรม!$A$61,IF(X768=รายชื่อชมรม!$B$62,รายชื่อชมรม!$A$62,"-")))))))))))</f>
        <v/>
      </c>
      <c r="Y768" s="6" t="str">
        <f>IF(W768=0,"",IF(W768="-","",IF(W768="","",VLOOKUP(W768,รายชื่อชมรม!$A$3:$F$83,3,FALSE))))</f>
        <v/>
      </c>
      <c r="Z768" s="6" t="str">
        <f>IF(Y768=$Z$4,MAX(Z$1:$Z767)+1,"")</f>
        <v/>
      </c>
      <c r="AA768" s="6" t="str">
        <f>IF($Y768=AA$4,MAX(AA$1:AA767)+1,"")</f>
        <v/>
      </c>
      <c r="AB768" s="6" t="str">
        <f>IF($Y768=AB$4,MAX(AB$1:AB767)+1,"")</f>
        <v/>
      </c>
      <c r="AC768" s="6" t="str">
        <f>IF($Y768=AC$4,MAX(AC$1:AC767)+1,"")</f>
        <v/>
      </c>
      <c r="AD768" s="6" t="str">
        <f>IF($Y768=AD$4,MAX(AD$1:AD767)+1,"")</f>
        <v/>
      </c>
      <c r="AE768" s="6" t="str">
        <f>IF($Y768=AE$4,MAX(AE$1:AE767)+1,"")</f>
        <v/>
      </c>
      <c r="AF768" s="6" t="str">
        <f>IF($Y768=AF$4,MAX(AF$1:AF767)+1,"")</f>
        <v/>
      </c>
      <c r="AG768" s="6" t="str">
        <f>IF($Y768=AG$4,MAX(AG$1:AG767)+1,"")</f>
        <v/>
      </c>
      <c r="AH768" s="6" t="str">
        <f>IF($Y768=AH$4,MAX(AH$1:AH767)+1,"")</f>
        <v/>
      </c>
      <c r="AI768" s="5">
        <f t="shared" si="169"/>
        <v>0</v>
      </c>
      <c r="AK768" s="6" t="str">
        <f>IF($W768=AK$4,MAX(AK$1:AK767)+1,"")</f>
        <v/>
      </c>
      <c r="AL768" s="6" t="str">
        <f>IF($W768=AL$4,MAX(AL$1:AL767)+1,"")</f>
        <v/>
      </c>
      <c r="AM768" s="6" t="str">
        <f>IF($W768=AM$4,MAX(AM$1:AM767)+1,"")</f>
        <v/>
      </c>
      <c r="AN768" s="6" t="str">
        <f>IF($W768=AN$4,MAX(AN$1:AN767)+1,"")</f>
        <v/>
      </c>
      <c r="AO768" s="6" t="str">
        <f>IF($W768=AO$4,MAX(AO$1:AO767)+1,"")</f>
        <v/>
      </c>
      <c r="AP768" s="6" t="str">
        <f>IF($W768=AP$4,MAX(AP$1:AP767)+1,"")</f>
        <v/>
      </c>
      <c r="AQ768" s="6" t="str">
        <f>IF($W768=AQ$4,MAX(AQ$1:AQ767)+1,"")</f>
        <v/>
      </c>
      <c r="AR768" s="6" t="str">
        <f>IF($W768=AR$4,MAX(AR$1:AR767)+1,"")</f>
        <v/>
      </c>
      <c r="AS768" s="6" t="str">
        <f>IF($W768=AS$4,MAX(AS$1:AS767)+1,"")</f>
        <v/>
      </c>
      <c r="AT768" s="6" t="str">
        <f>IF($W768=AT$4,MAX(AT$1:AT767)+1,"")</f>
        <v/>
      </c>
      <c r="AU768" s="6" t="str">
        <f>IF($W768=AU$4,MAX(AU$1:AU767)+1,"")</f>
        <v/>
      </c>
      <c r="AV768" s="6" t="str">
        <f>IF($W768=AV$4,MAX(AV$1:AV767)+1,"")</f>
        <v/>
      </c>
      <c r="AW768" s="6" t="str">
        <f>IF($W768=AW$4,MAX(AW$1:AW767)+1,"")</f>
        <v/>
      </c>
      <c r="AX768" s="6" t="str">
        <f>IF($W768=AX$4,MAX(AX$1:AX767)+1,"")</f>
        <v/>
      </c>
      <c r="AY768" s="6" t="str">
        <f>IF($W768=AY$4,MAX(AY$1:AY767)+1,"")</f>
        <v/>
      </c>
      <c r="AZ768" s="6" t="str">
        <f>IF($W768=AZ$4,MAX(AZ$1:AZ767)+1,"")</f>
        <v/>
      </c>
      <c r="BA768" s="6" t="str">
        <f>IF($W768=BA$4,MAX(BA$1:BA767)+1,"")</f>
        <v/>
      </c>
      <c r="BB768" s="6" t="str">
        <f>IF($W768=BB$4,MAX(BB$1:BB767)+1,"")</f>
        <v/>
      </c>
      <c r="BC768" s="6" t="str">
        <f>IF($W768=BC$4,MAX(BC$1:BC767)+1,"")</f>
        <v/>
      </c>
      <c r="BD768" s="6" t="str">
        <f>IF($W768=BD$4,MAX(BD$1:BD767)+1,"")</f>
        <v/>
      </c>
      <c r="BE768" s="6" t="str">
        <f>IF($W768=BE$4,MAX(BE$1:BE767)+1,"")</f>
        <v/>
      </c>
      <c r="BF768" s="6" t="str">
        <f>IF($W768=BF$4,MAX(BF$1:BF767)+1,"")</f>
        <v/>
      </c>
      <c r="BG768" s="6" t="str">
        <f>IF($W768=BG$4,MAX(BG$1:BG767)+1,"")</f>
        <v/>
      </c>
      <c r="BH768" s="6" t="str">
        <f>IF($W768=BH$4,MAX(BH$1:BH767)+1,"")</f>
        <v/>
      </c>
      <c r="BI768" s="6" t="str">
        <f>IF($W768=BI$4,MAX(BI$1:BI767)+1,"")</f>
        <v/>
      </c>
      <c r="BJ768" s="6" t="str">
        <f>IF($W768=BJ$4,MAX(BJ$1:BJ767)+1,"")</f>
        <v/>
      </c>
      <c r="BK768" s="6" t="str">
        <f>IF($W768=BK$4,MAX(BK$1:BK767)+1,"")</f>
        <v/>
      </c>
      <c r="BL768" s="6" t="str">
        <f>IF($W768=BL$4,MAX(BL$1:BL767)+1,"")</f>
        <v/>
      </c>
      <c r="BM768" s="6" t="str">
        <f>IF($W768=BM$4,MAX(BM$1:BM767)+1,"")</f>
        <v/>
      </c>
      <c r="BN768" s="6" t="str">
        <f>IF($W768=BN$4,MAX(BN$1:BN767)+1,"")</f>
        <v/>
      </c>
      <c r="BO768" s="6" t="str">
        <f>IF($W768=BO$4,MAX(BO$1:BO767)+1,"")</f>
        <v/>
      </c>
      <c r="BP768" s="6" t="str">
        <f>IF($W768=BP$4,MAX(BP$1:BP767)+1,"")</f>
        <v/>
      </c>
      <c r="BQ768" s="6" t="str">
        <f>IF($W768=BQ$4,MAX(BQ$1:BQ767)+1,"")</f>
        <v/>
      </c>
      <c r="BR768" s="6" t="str">
        <f>IF($W768=BR$4,MAX(BR$1:BR767)+1,"")</f>
        <v/>
      </c>
      <c r="BS768" s="6" t="str">
        <f>IF($W768=BS$4,MAX(BS$1:BS767)+1,"")</f>
        <v/>
      </c>
      <c r="BT768" s="6" t="str">
        <f>IF($W768=BT$4,MAX(BT$1:BT767)+1,"")</f>
        <v/>
      </c>
      <c r="BU768" s="6" t="str">
        <f>IF($W768=BU$4,MAX(BU$1:BU767)+1,"")</f>
        <v/>
      </c>
      <c r="BV768" s="6" t="str">
        <f>IF($W768=BV$4,MAX(BV$1:BV767)+1,"")</f>
        <v/>
      </c>
      <c r="BW768" s="6" t="str">
        <f>IF($W768=BW$4,MAX(BW$1:BW767)+1,"")</f>
        <v/>
      </c>
      <c r="BX768" s="6" t="str">
        <f>IF($W768=BX$4,MAX(BX$1:BX767)+1,"")</f>
        <v/>
      </c>
      <c r="BY768" s="6" t="str">
        <f>IF($W768=BY$4,MAX(BY$1:BY767)+1,"")</f>
        <v/>
      </c>
      <c r="BZ768" s="6" t="str">
        <f>IF($W768=BZ$4,MAX(BZ$1:BZ767)+1,"")</f>
        <v/>
      </c>
      <c r="CA768" s="6" t="str">
        <f>IF($W768=CA$4,MAX(CA$1:CA767)+1,"")</f>
        <v/>
      </c>
      <c r="CB768" s="6" t="str">
        <f>IF($W768=CB$4,MAX(CB$1:CB767)+1,"")</f>
        <v/>
      </c>
      <c r="CC768" s="6" t="str">
        <f>IF($W768=CC$4,MAX(CC$1:CC767)+1,"")</f>
        <v/>
      </c>
      <c r="CD768" s="6" t="str">
        <f>IF($W768=CD$4,MAX(CD$1:CD767)+1,"")</f>
        <v/>
      </c>
      <c r="CE768" s="6" t="str">
        <f>IF($W768=CE$4,MAX(CE$1:CE767)+1,"")</f>
        <v/>
      </c>
      <c r="CF768" s="6" t="str">
        <f>IF($W768=CF$4,MAX(CF$1:CF767)+1,"")</f>
        <v/>
      </c>
      <c r="CG768" s="6" t="str">
        <f>IF($W768=CG$4,MAX(CG$1:CG767)+1,"")</f>
        <v/>
      </c>
      <c r="CH768" s="6" t="str">
        <f>IF($W768=CH$4,MAX(CH$1:CH767)+1,"")</f>
        <v/>
      </c>
      <c r="CI768" s="6" t="str">
        <f>IF($W768=CI$4,MAX(CI$1:CI767)+1,"")</f>
        <v/>
      </c>
      <c r="CJ768" s="6" t="str">
        <f>IF($W768=CJ$4,MAX(CJ$1:CJ767)+1,"")</f>
        <v/>
      </c>
      <c r="CK768" s="6" t="str">
        <f>IF($W768=CK$4,MAX(CK$1:CK767)+1,"")</f>
        <v/>
      </c>
      <c r="CL768" s="6" t="str">
        <f>IF($W768=CL$4,MAX(CL$1:CL767)+1,"")</f>
        <v/>
      </c>
      <c r="CM768" s="6" t="str">
        <f>IF($W768=CM$4,MAX(CM$1:CM767)+1,"")</f>
        <v/>
      </c>
      <c r="CN768" s="6" t="str">
        <f>IF($W768=CN$4,MAX(CN$1:CN767)+1,"")</f>
        <v/>
      </c>
      <c r="CO768" s="6" t="str">
        <f>IF($W768=CO$4,MAX(CO$1:CO767)+1,"")</f>
        <v/>
      </c>
      <c r="CP768" s="6" t="str">
        <f>IF($W768=CP$4,MAX(CP$1:CP767)+1,"")</f>
        <v/>
      </c>
      <c r="CQ768" s="6" t="str">
        <f>IF($W768=CQ$4,MAX(CQ$1:CQ767)+1,"")</f>
        <v/>
      </c>
      <c r="CR768" s="6" t="str">
        <f>IF($W768=CR$4,MAX(CR$1:CR767)+1,"")</f>
        <v/>
      </c>
      <c r="CS768" s="6" t="str">
        <f>IF($W768=CS$4,MAX(CS$1:CS767)+1,"")</f>
        <v/>
      </c>
      <c r="CT768" s="5">
        <f t="shared" si="170"/>
        <v>0</v>
      </c>
      <c r="CU768" s="6" t="str">
        <f t="shared" si="171"/>
        <v/>
      </c>
      <c r="CV768" s="5" t="str">
        <f t="shared" si="172"/>
        <v/>
      </c>
      <c r="CW768" s="5" t="str" cm="1">
        <f t="array" ref="CW768">RIGHT(F768,MIN(LEN(SUBSTITUTE(F768,รายชื่อนักเรียนแยกห้อง!$AD$5:$AD$8,""))))</f>
        <v/>
      </c>
      <c r="CX768" s="6" t="str">
        <f t="shared" si="173"/>
        <v/>
      </c>
      <c r="CY768" s="6" t="str">
        <f t="shared" si="174"/>
        <v/>
      </c>
      <c r="CZ768" s="5" t="str">
        <f t="shared" si="175"/>
        <v>-</v>
      </c>
      <c r="DA768" s="5" t="str">
        <f t="shared" si="176"/>
        <v>-</v>
      </c>
      <c r="DC768" s="6" t="str">
        <f>IF(DB768="วิทย์-คณิต (เตรียมวิศวะ)",MAX($DC$1:DC767)+1,"")</f>
        <v/>
      </c>
      <c r="DD768" s="6" t="str">
        <f>IF(DB768="วิทย์-คณิต (วิทยาศาสตร์สุขภาพ)",MAX($DD$1:DD767)+1,"")</f>
        <v/>
      </c>
      <c r="DE768" s="6" t="str">
        <f>IF(DB768="ศิลป์การจัดการธุรกิจการค้าสมัยใหม่",MAX($DE$1:DE767)+1,"")</f>
        <v/>
      </c>
      <c r="DF768" s="6" t="str">
        <f>IF(DB768="ศิลป์ภาษาจีนเพื่อธุรกิจ 4.0",MAX($DF$1:DF767)+1,"")</f>
        <v/>
      </c>
      <c r="DG768" s="6" t="str">
        <f>IF(DB768="ศิลป์ภาษาอังกฤษเพื่อการสื่อสารธุรกิจ",MAX($DG$1:DG767)+1,"")</f>
        <v/>
      </c>
      <c r="DH768" s="6" t="str">
        <f>IF(DB768="นวัตกรรมการจัดการเกษตร",MAX($DH$1:DH767)+1,"")</f>
        <v/>
      </c>
      <c r="DI768" s="5">
        <f t="shared" si="177"/>
        <v>0</v>
      </c>
      <c r="DJ768" s="5" t="str">
        <f t="shared" si="178"/>
        <v>-</v>
      </c>
      <c r="DK768" s="5" t="str">
        <f t="shared" si="179"/>
        <v>-0</v>
      </c>
      <c r="DL768" s="5" t="str">
        <f t="shared" si="180"/>
        <v/>
      </c>
    </row>
    <row r="769" spans="1:116">
      <c r="A769" s="5" t="str">
        <f t="shared" si="181"/>
        <v>-</v>
      </c>
      <c r="B769" s="5" t="str">
        <f t="shared" si="167"/>
        <v>-0</v>
      </c>
      <c r="C769" s="5" t="str">
        <f t="shared" si="168"/>
        <v>-0</v>
      </c>
      <c r="D769" s="8"/>
      <c r="E769" s="9"/>
      <c r="F769" s="3"/>
      <c r="G769" s="3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W769" s="6" t="str">
        <f>IF(X769="","",IF(X769=รายชื่อชมรม!$B$53,รายชื่อชมรม!$A$53,IF(X769=รายชื่อชมรม!$B$54,รายชื่อชมรม!$A$54,IF(X769=รายชื่อชมรม!$B$55,รายชื่อชมรม!$A$55,IF(X769=รายชื่อชมรม!$B$56,รายชื่อชมรม!$A$56,IF(X769=รายชื่อชมรม!$B$57,รายชื่อชมรม!$A$57,IF(X769=รายชื่อชมรม!$B$58,รายชื่อชมรม!$A$58,IF(X769=รายชื่อชมรม!$B$59,รายชื่อชมรม!$A$59,IF(X769=รายชื่อชมรม!$B$60,รายชื่อชมรม!$A$60,IF(X769=รายชื่อชมรม!$B$61,รายชื่อชมรม!$A$61,IF(X769=รายชื่อชมรม!$B$62,รายชื่อชมรม!$A$62,"-")))))))))))</f>
        <v/>
      </c>
      <c r="Y769" s="6" t="str">
        <f>IF(W769=0,"",IF(W769="-","",IF(W769="","",VLOOKUP(W769,รายชื่อชมรม!$A$3:$F$83,3,FALSE))))</f>
        <v/>
      </c>
      <c r="Z769" s="6" t="str">
        <f>IF(Y769=$Z$4,MAX(Z$1:$Z768)+1,"")</f>
        <v/>
      </c>
      <c r="AA769" s="6" t="str">
        <f>IF($Y769=AA$4,MAX(AA$1:AA768)+1,"")</f>
        <v/>
      </c>
      <c r="AB769" s="6" t="str">
        <f>IF($Y769=AB$4,MAX(AB$1:AB768)+1,"")</f>
        <v/>
      </c>
      <c r="AC769" s="6" t="str">
        <f>IF($Y769=AC$4,MAX(AC$1:AC768)+1,"")</f>
        <v/>
      </c>
      <c r="AD769" s="6" t="str">
        <f>IF($Y769=AD$4,MAX(AD$1:AD768)+1,"")</f>
        <v/>
      </c>
      <c r="AE769" s="6" t="str">
        <f>IF($Y769=AE$4,MAX(AE$1:AE768)+1,"")</f>
        <v/>
      </c>
      <c r="AF769" s="6" t="str">
        <f>IF($Y769=AF$4,MAX(AF$1:AF768)+1,"")</f>
        <v/>
      </c>
      <c r="AG769" s="6" t="str">
        <f>IF($Y769=AG$4,MAX(AG$1:AG768)+1,"")</f>
        <v/>
      </c>
      <c r="AH769" s="6" t="str">
        <f>IF($Y769=AH$4,MAX(AH$1:AH768)+1,"")</f>
        <v/>
      </c>
      <c r="AI769" s="5">
        <f t="shared" si="169"/>
        <v>0</v>
      </c>
      <c r="AK769" s="6" t="str">
        <f>IF($W769=AK$4,MAX(AK$1:AK768)+1,"")</f>
        <v/>
      </c>
      <c r="AL769" s="6" t="str">
        <f>IF($W769=AL$4,MAX(AL$1:AL768)+1,"")</f>
        <v/>
      </c>
      <c r="AM769" s="6" t="str">
        <f>IF($W769=AM$4,MAX(AM$1:AM768)+1,"")</f>
        <v/>
      </c>
      <c r="AN769" s="6" t="str">
        <f>IF($W769=AN$4,MAX(AN$1:AN768)+1,"")</f>
        <v/>
      </c>
      <c r="AO769" s="6" t="str">
        <f>IF($W769=AO$4,MAX(AO$1:AO768)+1,"")</f>
        <v/>
      </c>
      <c r="AP769" s="6" t="str">
        <f>IF($W769=AP$4,MAX(AP$1:AP768)+1,"")</f>
        <v/>
      </c>
      <c r="AQ769" s="6" t="str">
        <f>IF($W769=AQ$4,MAX(AQ$1:AQ768)+1,"")</f>
        <v/>
      </c>
      <c r="AR769" s="6" t="str">
        <f>IF($W769=AR$4,MAX(AR$1:AR768)+1,"")</f>
        <v/>
      </c>
      <c r="AS769" s="6" t="str">
        <f>IF($W769=AS$4,MAX(AS$1:AS768)+1,"")</f>
        <v/>
      </c>
      <c r="AT769" s="6" t="str">
        <f>IF($W769=AT$4,MAX(AT$1:AT768)+1,"")</f>
        <v/>
      </c>
      <c r="AU769" s="6" t="str">
        <f>IF($W769=AU$4,MAX(AU$1:AU768)+1,"")</f>
        <v/>
      </c>
      <c r="AV769" s="6" t="str">
        <f>IF($W769=AV$4,MAX(AV$1:AV768)+1,"")</f>
        <v/>
      </c>
      <c r="AW769" s="6" t="str">
        <f>IF($W769=AW$4,MAX(AW$1:AW768)+1,"")</f>
        <v/>
      </c>
      <c r="AX769" s="6" t="str">
        <f>IF($W769=AX$4,MAX(AX$1:AX768)+1,"")</f>
        <v/>
      </c>
      <c r="AY769" s="6" t="str">
        <f>IF($W769=AY$4,MAX(AY$1:AY768)+1,"")</f>
        <v/>
      </c>
      <c r="AZ769" s="6" t="str">
        <f>IF($W769=AZ$4,MAX(AZ$1:AZ768)+1,"")</f>
        <v/>
      </c>
      <c r="BA769" s="6" t="str">
        <f>IF($W769=BA$4,MAX(BA$1:BA768)+1,"")</f>
        <v/>
      </c>
      <c r="BB769" s="6" t="str">
        <f>IF($W769=BB$4,MAX(BB$1:BB768)+1,"")</f>
        <v/>
      </c>
      <c r="BC769" s="6" t="str">
        <f>IF($W769=BC$4,MAX(BC$1:BC768)+1,"")</f>
        <v/>
      </c>
      <c r="BD769" s="6" t="str">
        <f>IF($W769=BD$4,MAX(BD$1:BD768)+1,"")</f>
        <v/>
      </c>
      <c r="BE769" s="6" t="str">
        <f>IF($W769=BE$4,MAX(BE$1:BE768)+1,"")</f>
        <v/>
      </c>
      <c r="BF769" s="6" t="str">
        <f>IF($W769=BF$4,MAX(BF$1:BF768)+1,"")</f>
        <v/>
      </c>
      <c r="BG769" s="6" t="str">
        <f>IF($W769=BG$4,MAX(BG$1:BG768)+1,"")</f>
        <v/>
      </c>
      <c r="BH769" s="6" t="str">
        <f>IF($W769=BH$4,MAX(BH$1:BH768)+1,"")</f>
        <v/>
      </c>
      <c r="BI769" s="6" t="str">
        <f>IF($W769=BI$4,MAX(BI$1:BI768)+1,"")</f>
        <v/>
      </c>
      <c r="BJ769" s="6" t="str">
        <f>IF($W769=BJ$4,MAX(BJ$1:BJ768)+1,"")</f>
        <v/>
      </c>
      <c r="BK769" s="6" t="str">
        <f>IF($W769=BK$4,MAX(BK$1:BK768)+1,"")</f>
        <v/>
      </c>
      <c r="BL769" s="6" t="str">
        <f>IF($W769=BL$4,MAX(BL$1:BL768)+1,"")</f>
        <v/>
      </c>
      <c r="BM769" s="6" t="str">
        <f>IF($W769=BM$4,MAX(BM$1:BM768)+1,"")</f>
        <v/>
      </c>
      <c r="BN769" s="6" t="str">
        <f>IF($W769=BN$4,MAX(BN$1:BN768)+1,"")</f>
        <v/>
      </c>
      <c r="BO769" s="6" t="str">
        <f>IF($W769=BO$4,MAX(BO$1:BO768)+1,"")</f>
        <v/>
      </c>
      <c r="BP769" s="6" t="str">
        <f>IF($W769=BP$4,MAX(BP$1:BP768)+1,"")</f>
        <v/>
      </c>
      <c r="BQ769" s="6" t="str">
        <f>IF($W769=BQ$4,MAX(BQ$1:BQ768)+1,"")</f>
        <v/>
      </c>
      <c r="BR769" s="6" t="str">
        <f>IF($W769=BR$4,MAX(BR$1:BR768)+1,"")</f>
        <v/>
      </c>
      <c r="BS769" s="6" t="str">
        <f>IF($W769=BS$4,MAX(BS$1:BS768)+1,"")</f>
        <v/>
      </c>
      <c r="BT769" s="6" t="str">
        <f>IF($W769=BT$4,MAX(BT$1:BT768)+1,"")</f>
        <v/>
      </c>
      <c r="BU769" s="6" t="str">
        <f>IF($W769=BU$4,MAX(BU$1:BU768)+1,"")</f>
        <v/>
      </c>
      <c r="BV769" s="6" t="str">
        <f>IF($W769=BV$4,MAX(BV$1:BV768)+1,"")</f>
        <v/>
      </c>
      <c r="BW769" s="6" t="str">
        <f>IF($W769=BW$4,MAX(BW$1:BW768)+1,"")</f>
        <v/>
      </c>
      <c r="BX769" s="6" t="str">
        <f>IF($W769=BX$4,MAX(BX$1:BX768)+1,"")</f>
        <v/>
      </c>
      <c r="BY769" s="6" t="str">
        <f>IF($W769=BY$4,MAX(BY$1:BY768)+1,"")</f>
        <v/>
      </c>
      <c r="BZ769" s="6" t="str">
        <f>IF($W769=BZ$4,MAX(BZ$1:BZ768)+1,"")</f>
        <v/>
      </c>
      <c r="CA769" s="6" t="str">
        <f>IF($W769=CA$4,MAX(CA$1:CA768)+1,"")</f>
        <v/>
      </c>
      <c r="CB769" s="6" t="str">
        <f>IF($W769=CB$4,MAX(CB$1:CB768)+1,"")</f>
        <v/>
      </c>
      <c r="CC769" s="6" t="str">
        <f>IF($W769=CC$4,MAX(CC$1:CC768)+1,"")</f>
        <v/>
      </c>
      <c r="CD769" s="6" t="str">
        <f>IF($W769=CD$4,MAX(CD$1:CD768)+1,"")</f>
        <v/>
      </c>
      <c r="CE769" s="6" t="str">
        <f>IF($W769=CE$4,MAX(CE$1:CE768)+1,"")</f>
        <v/>
      </c>
      <c r="CF769" s="6" t="str">
        <f>IF($W769=CF$4,MAX(CF$1:CF768)+1,"")</f>
        <v/>
      </c>
      <c r="CG769" s="6" t="str">
        <f>IF($W769=CG$4,MAX(CG$1:CG768)+1,"")</f>
        <v/>
      </c>
      <c r="CH769" s="6" t="str">
        <f>IF($W769=CH$4,MAX(CH$1:CH768)+1,"")</f>
        <v/>
      </c>
      <c r="CI769" s="6" t="str">
        <f>IF($W769=CI$4,MAX(CI$1:CI768)+1,"")</f>
        <v/>
      </c>
      <c r="CJ769" s="6" t="str">
        <f>IF($W769=CJ$4,MAX(CJ$1:CJ768)+1,"")</f>
        <v/>
      </c>
      <c r="CK769" s="6" t="str">
        <f>IF($W769=CK$4,MAX(CK$1:CK768)+1,"")</f>
        <v/>
      </c>
      <c r="CL769" s="6" t="str">
        <f>IF($W769=CL$4,MAX(CL$1:CL768)+1,"")</f>
        <v/>
      </c>
      <c r="CM769" s="6" t="str">
        <f>IF($W769=CM$4,MAX(CM$1:CM768)+1,"")</f>
        <v/>
      </c>
      <c r="CN769" s="6" t="str">
        <f>IF($W769=CN$4,MAX(CN$1:CN768)+1,"")</f>
        <v/>
      </c>
      <c r="CO769" s="6" t="str">
        <f>IF($W769=CO$4,MAX(CO$1:CO768)+1,"")</f>
        <v/>
      </c>
      <c r="CP769" s="6" t="str">
        <f>IF($W769=CP$4,MAX(CP$1:CP768)+1,"")</f>
        <v/>
      </c>
      <c r="CQ769" s="6" t="str">
        <f>IF($W769=CQ$4,MAX(CQ$1:CQ768)+1,"")</f>
        <v/>
      </c>
      <c r="CR769" s="6" t="str">
        <f>IF($W769=CR$4,MAX(CR$1:CR768)+1,"")</f>
        <v/>
      </c>
      <c r="CS769" s="6" t="str">
        <f>IF($W769=CS$4,MAX(CS$1:CS768)+1,"")</f>
        <v/>
      </c>
      <c r="CT769" s="5">
        <f t="shared" si="170"/>
        <v>0</v>
      </c>
      <c r="CU769" s="6" t="str">
        <f t="shared" si="171"/>
        <v/>
      </c>
      <c r="CV769" s="5" t="str">
        <f t="shared" si="172"/>
        <v/>
      </c>
      <c r="CW769" s="5" t="str" cm="1">
        <f t="array" ref="CW769">RIGHT(F769,MIN(LEN(SUBSTITUTE(F769,รายชื่อนักเรียนแยกห้อง!$AD$5:$AD$8,""))))</f>
        <v/>
      </c>
      <c r="CX769" s="6" t="str">
        <f t="shared" si="173"/>
        <v/>
      </c>
      <c r="CY769" s="6" t="str">
        <f t="shared" si="174"/>
        <v/>
      </c>
      <c r="CZ769" s="5" t="str">
        <f t="shared" si="175"/>
        <v>-</v>
      </c>
      <c r="DA769" s="5" t="str">
        <f t="shared" si="176"/>
        <v>-</v>
      </c>
      <c r="DC769" s="6" t="str">
        <f>IF(DB769="วิทย์-คณิต (เตรียมวิศวะ)",MAX($DC$1:DC768)+1,"")</f>
        <v/>
      </c>
      <c r="DD769" s="6" t="str">
        <f>IF(DB769="วิทย์-คณิต (วิทยาศาสตร์สุขภาพ)",MAX($DD$1:DD768)+1,"")</f>
        <v/>
      </c>
      <c r="DE769" s="6" t="str">
        <f>IF(DB769="ศิลป์การจัดการธุรกิจการค้าสมัยใหม่",MAX($DE$1:DE768)+1,"")</f>
        <v/>
      </c>
      <c r="DF769" s="6" t="str">
        <f>IF(DB769="ศิลป์ภาษาจีนเพื่อธุรกิจ 4.0",MAX($DF$1:DF768)+1,"")</f>
        <v/>
      </c>
      <c r="DG769" s="6" t="str">
        <f>IF(DB769="ศิลป์ภาษาอังกฤษเพื่อการสื่อสารธุรกิจ",MAX($DG$1:DG768)+1,"")</f>
        <v/>
      </c>
      <c r="DH769" s="6" t="str">
        <f>IF(DB769="นวัตกรรมการจัดการเกษตร",MAX($DH$1:DH768)+1,"")</f>
        <v/>
      </c>
      <c r="DI769" s="5">
        <f t="shared" si="177"/>
        <v>0</v>
      </c>
      <c r="DJ769" s="5" t="str">
        <f t="shared" si="178"/>
        <v>-</v>
      </c>
      <c r="DK769" s="5" t="str">
        <f t="shared" si="179"/>
        <v>-0</v>
      </c>
      <c r="DL769" s="5" t="str">
        <f t="shared" si="180"/>
        <v/>
      </c>
    </row>
    <row r="770" spans="1:116">
      <c r="A770" s="5" t="str">
        <f t="shared" si="181"/>
        <v>-</v>
      </c>
      <c r="B770" s="5" t="str">
        <f t="shared" si="167"/>
        <v>-0</v>
      </c>
      <c r="C770" s="5" t="str">
        <f t="shared" si="168"/>
        <v>-0</v>
      </c>
      <c r="D770" s="8"/>
      <c r="E770" s="9"/>
      <c r="F770" s="3"/>
      <c r="G770" s="3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W770" s="6" t="str">
        <f>IF(X770="","",IF(X770=รายชื่อชมรม!$B$53,รายชื่อชมรม!$A$53,IF(X770=รายชื่อชมรม!$B$54,รายชื่อชมรม!$A$54,IF(X770=รายชื่อชมรม!$B$55,รายชื่อชมรม!$A$55,IF(X770=รายชื่อชมรม!$B$56,รายชื่อชมรม!$A$56,IF(X770=รายชื่อชมรม!$B$57,รายชื่อชมรม!$A$57,IF(X770=รายชื่อชมรม!$B$58,รายชื่อชมรม!$A$58,IF(X770=รายชื่อชมรม!$B$59,รายชื่อชมรม!$A$59,IF(X770=รายชื่อชมรม!$B$60,รายชื่อชมรม!$A$60,IF(X770=รายชื่อชมรม!$B$61,รายชื่อชมรม!$A$61,IF(X770=รายชื่อชมรม!$B$62,รายชื่อชมรม!$A$62,"-")))))))))))</f>
        <v/>
      </c>
      <c r="Y770" s="6" t="str">
        <f>IF(W770=0,"",IF(W770="-","",IF(W770="","",VLOOKUP(W770,รายชื่อชมรม!$A$3:$F$83,3,FALSE))))</f>
        <v/>
      </c>
      <c r="Z770" s="6" t="str">
        <f>IF(Y770=$Z$4,MAX(Z$1:$Z769)+1,"")</f>
        <v/>
      </c>
      <c r="AA770" s="6" t="str">
        <f>IF($Y770=AA$4,MAX(AA$1:AA769)+1,"")</f>
        <v/>
      </c>
      <c r="AB770" s="6" t="str">
        <f>IF($Y770=AB$4,MAX(AB$1:AB769)+1,"")</f>
        <v/>
      </c>
      <c r="AC770" s="6" t="str">
        <f>IF($Y770=AC$4,MAX(AC$1:AC769)+1,"")</f>
        <v/>
      </c>
      <c r="AD770" s="6" t="str">
        <f>IF($Y770=AD$4,MAX(AD$1:AD769)+1,"")</f>
        <v/>
      </c>
      <c r="AE770" s="6" t="str">
        <f>IF($Y770=AE$4,MAX(AE$1:AE769)+1,"")</f>
        <v/>
      </c>
      <c r="AF770" s="6" t="str">
        <f>IF($Y770=AF$4,MAX(AF$1:AF769)+1,"")</f>
        <v/>
      </c>
      <c r="AG770" s="6" t="str">
        <f>IF($Y770=AG$4,MAX(AG$1:AG769)+1,"")</f>
        <v/>
      </c>
      <c r="AH770" s="6" t="str">
        <f>IF($Y770=AH$4,MAX(AH$1:AH769)+1,"")</f>
        <v/>
      </c>
      <c r="AI770" s="5">
        <f t="shared" si="169"/>
        <v>0</v>
      </c>
      <c r="AK770" s="6" t="str">
        <f>IF($W770=AK$4,MAX(AK$1:AK769)+1,"")</f>
        <v/>
      </c>
      <c r="AL770" s="6" t="str">
        <f>IF($W770=AL$4,MAX(AL$1:AL769)+1,"")</f>
        <v/>
      </c>
      <c r="AM770" s="6" t="str">
        <f>IF($W770=AM$4,MAX(AM$1:AM769)+1,"")</f>
        <v/>
      </c>
      <c r="AN770" s="6" t="str">
        <f>IF($W770=AN$4,MAX(AN$1:AN769)+1,"")</f>
        <v/>
      </c>
      <c r="AO770" s="6" t="str">
        <f>IF($W770=AO$4,MAX(AO$1:AO769)+1,"")</f>
        <v/>
      </c>
      <c r="AP770" s="6" t="str">
        <f>IF($W770=AP$4,MAX(AP$1:AP769)+1,"")</f>
        <v/>
      </c>
      <c r="AQ770" s="6" t="str">
        <f>IF($W770=AQ$4,MAX(AQ$1:AQ769)+1,"")</f>
        <v/>
      </c>
      <c r="AR770" s="6" t="str">
        <f>IF($W770=AR$4,MAX(AR$1:AR769)+1,"")</f>
        <v/>
      </c>
      <c r="AS770" s="6" t="str">
        <f>IF($W770=AS$4,MAX(AS$1:AS769)+1,"")</f>
        <v/>
      </c>
      <c r="AT770" s="6" t="str">
        <f>IF($W770=AT$4,MAX(AT$1:AT769)+1,"")</f>
        <v/>
      </c>
      <c r="AU770" s="6" t="str">
        <f>IF($W770=AU$4,MAX(AU$1:AU769)+1,"")</f>
        <v/>
      </c>
      <c r="AV770" s="6" t="str">
        <f>IF($W770=AV$4,MAX(AV$1:AV769)+1,"")</f>
        <v/>
      </c>
      <c r="AW770" s="6" t="str">
        <f>IF($W770=AW$4,MAX(AW$1:AW769)+1,"")</f>
        <v/>
      </c>
      <c r="AX770" s="6" t="str">
        <f>IF($W770=AX$4,MAX(AX$1:AX769)+1,"")</f>
        <v/>
      </c>
      <c r="AY770" s="6" t="str">
        <f>IF($W770=AY$4,MAX(AY$1:AY769)+1,"")</f>
        <v/>
      </c>
      <c r="AZ770" s="6" t="str">
        <f>IF($W770=AZ$4,MAX(AZ$1:AZ769)+1,"")</f>
        <v/>
      </c>
      <c r="BA770" s="6" t="str">
        <f>IF($W770=BA$4,MAX(BA$1:BA769)+1,"")</f>
        <v/>
      </c>
      <c r="BB770" s="6" t="str">
        <f>IF($W770=BB$4,MAX(BB$1:BB769)+1,"")</f>
        <v/>
      </c>
      <c r="BC770" s="6" t="str">
        <f>IF($W770=BC$4,MAX(BC$1:BC769)+1,"")</f>
        <v/>
      </c>
      <c r="BD770" s="6" t="str">
        <f>IF($W770=BD$4,MAX(BD$1:BD769)+1,"")</f>
        <v/>
      </c>
      <c r="BE770" s="6" t="str">
        <f>IF($W770=BE$4,MAX(BE$1:BE769)+1,"")</f>
        <v/>
      </c>
      <c r="BF770" s="6" t="str">
        <f>IF($W770=BF$4,MAX(BF$1:BF769)+1,"")</f>
        <v/>
      </c>
      <c r="BG770" s="6" t="str">
        <f>IF($W770=BG$4,MAX(BG$1:BG769)+1,"")</f>
        <v/>
      </c>
      <c r="BH770" s="6" t="str">
        <f>IF($W770=BH$4,MAX(BH$1:BH769)+1,"")</f>
        <v/>
      </c>
      <c r="BI770" s="6" t="str">
        <f>IF($W770=BI$4,MAX(BI$1:BI769)+1,"")</f>
        <v/>
      </c>
      <c r="BJ770" s="6" t="str">
        <f>IF($W770=BJ$4,MAX(BJ$1:BJ769)+1,"")</f>
        <v/>
      </c>
      <c r="BK770" s="6" t="str">
        <f>IF($W770=BK$4,MAX(BK$1:BK769)+1,"")</f>
        <v/>
      </c>
      <c r="BL770" s="6" t="str">
        <f>IF($W770=BL$4,MAX(BL$1:BL769)+1,"")</f>
        <v/>
      </c>
      <c r="BM770" s="6" t="str">
        <f>IF($W770=BM$4,MAX(BM$1:BM769)+1,"")</f>
        <v/>
      </c>
      <c r="BN770" s="6" t="str">
        <f>IF($W770=BN$4,MAX(BN$1:BN769)+1,"")</f>
        <v/>
      </c>
      <c r="BO770" s="6" t="str">
        <f>IF($W770=BO$4,MAX(BO$1:BO769)+1,"")</f>
        <v/>
      </c>
      <c r="BP770" s="6" t="str">
        <f>IF($W770=BP$4,MAX(BP$1:BP769)+1,"")</f>
        <v/>
      </c>
      <c r="BQ770" s="6" t="str">
        <f>IF($W770=BQ$4,MAX(BQ$1:BQ769)+1,"")</f>
        <v/>
      </c>
      <c r="BR770" s="6" t="str">
        <f>IF($W770=BR$4,MAX(BR$1:BR769)+1,"")</f>
        <v/>
      </c>
      <c r="BS770" s="6" t="str">
        <f>IF($W770=BS$4,MAX(BS$1:BS769)+1,"")</f>
        <v/>
      </c>
      <c r="BT770" s="6" t="str">
        <f>IF($W770=BT$4,MAX(BT$1:BT769)+1,"")</f>
        <v/>
      </c>
      <c r="BU770" s="6" t="str">
        <f>IF($W770=BU$4,MAX(BU$1:BU769)+1,"")</f>
        <v/>
      </c>
      <c r="BV770" s="6" t="str">
        <f>IF($W770=BV$4,MAX(BV$1:BV769)+1,"")</f>
        <v/>
      </c>
      <c r="BW770" s="6" t="str">
        <f>IF($W770=BW$4,MAX(BW$1:BW769)+1,"")</f>
        <v/>
      </c>
      <c r="BX770" s="6" t="str">
        <f>IF($W770=BX$4,MAX(BX$1:BX769)+1,"")</f>
        <v/>
      </c>
      <c r="BY770" s="6" t="str">
        <f>IF($W770=BY$4,MAX(BY$1:BY769)+1,"")</f>
        <v/>
      </c>
      <c r="BZ770" s="6" t="str">
        <f>IF($W770=BZ$4,MAX(BZ$1:BZ769)+1,"")</f>
        <v/>
      </c>
      <c r="CA770" s="6" t="str">
        <f>IF($W770=CA$4,MAX(CA$1:CA769)+1,"")</f>
        <v/>
      </c>
      <c r="CB770" s="6" t="str">
        <f>IF($W770=CB$4,MAX(CB$1:CB769)+1,"")</f>
        <v/>
      </c>
      <c r="CC770" s="6" t="str">
        <f>IF($W770=CC$4,MAX(CC$1:CC769)+1,"")</f>
        <v/>
      </c>
      <c r="CD770" s="6" t="str">
        <f>IF($W770=CD$4,MAX(CD$1:CD769)+1,"")</f>
        <v/>
      </c>
      <c r="CE770" s="6" t="str">
        <f>IF($W770=CE$4,MAX(CE$1:CE769)+1,"")</f>
        <v/>
      </c>
      <c r="CF770" s="6" t="str">
        <f>IF($W770=CF$4,MAX(CF$1:CF769)+1,"")</f>
        <v/>
      </c>
      <c r="CG770" s="6" t="str">
        <f>IF($W770=CG$4,MAX(CG$1:CG769)+1,"")</f>
        <v/>
      </c>
      <c r="CH770" s="6" t="str">
        <f>IF($W770=CH$4,MAX(CH$1:CH769)+1,"")</f>
        <v/>
      </c>
      <c r="CI770" s="6" t="str">
        <f>IF($W770=CI$4,MAX(CI$1:CI769)+1,"")</f>
        <v/>
      </c>
      <c r="CJ770" s="6" t="str">
        <f>IF($W770=CJ$4,MAX(CJ$1:CJ769)+1,"")</f>
        <v/>
      </c>
      <c r="CK770" s="6" t="str">
        <f>IF($W770=CK$4,MAX(CK$1:CK769)+1,"")</f>
        <v/>
      </c>
      <c r="CL770" s="6" t="str">
        <f>IF($W770=CL$4,MAX(CL$1:CL769)+1,"")</f>
        <v/>
      </c>
      <c r="CM770" s="6" t="str">
        <f>IF($W770=CM$4,MAX(CM$1:CM769)+1,"")</f>
        <v/>
      </c>
      <c r="CN770" s="6" t="str">
        <f>IF($W770=CN$4,MAX(CN$1:CN769)+1,"")</f>
        <v/>
      </c>
      <c r="CO770" s="6" t="str">
        <f>IF($W770=CO$4,MAX(CO$1:CO769)+1,"")</f>
        <v/>
      </c>
      <c r="CP770" s="6" t="str">
        <f>IF($W770=CP$4,MAX(CP$1:CP769)+1,"")</f>
        <v/>
      </c>
      <c r="CQ770" s="6" t="str">
        <f>IF($W770=CQ$4,MAX(CQ$1:CQ769)+1,"")</f>
        <v/>
      </c>
      <c r="CR770" s="6" t="str">
        <f>IF($W770=CR$4,MAX(CR$1:CR769)+1,"")</f>
        <v/>
      </c>
      <c r="CS770" s="6" t="str">
        <f>IF($W770=CS$4,MAX(CS$1:CS769)+1,"")</f>
        <v/>
      </c>
      <c r="CT770" s="5">
        <f t="shared" si="170"/>
        <v>0</v>
      </c>
      <c r="CU770" s="6" t="str">
        <f t="shared" si="171"/>
        <v/>
      </c>
      <c r="CV770" s="5" t="str">
        <f t="shared" si="172"/>
        <v/>
      </c>
      <c r="CW770" s="5" t="str" cm="1">
        <f t="array" ref="CW770">RIGHT(F770,MIN(LEN(SUBSTITUTE(F770,รายชื่อนักเรียนแยกห้อง!$AD$5:$AD$8,""))))</f>
        <v/>
      </c>
      <c r="CX770" s="6" t="str">
        <f t="shared" si="173"/>
        <v/>
      </c>
      <c r="CY770" s="6" t="str">
        <f t="shared" si="174"/>
        <v/>
      </c>
      <c r="CZ770" s="5" t="str">
        <f t="shared" si="175"/>
        <v>-</v>
      </c>
      <c r="DA770" s="5" t="str">
        <f t="shared" si="176"/>
        <v>-</v>
      </c>
      <c r="DC770" s="6" t="str">
        <f>IF(DB770="วิทย์-คณิต (เตรียมวิศวะ)",MAX($DC$1:DC769)+1,"")</f>
        <v/>
      </c>
      <c r="DD770" s="6" t="str">
        <f>IF(DB770="วิทย์-คณิต (วิทยาศาสตร์สุขภาพ)",MAX($DD$1:DD769)+1,"")</f>
        <v/>
      </c>
      <c r="DE770" s="6" t="str">
        <f>IF(DB770="ศิลป์การจัดการธุรกิจการค้าสมัยใหม่",MAX($DE$1:DE769)+1,"")</f>
        <v/>
      </c>
      <c r="DF770" s="6" t="str">
        <f>IF(DB770="ศิลป์ภาษาจีนเพื่อธุรกิจ 4.0",MAX($DF$1:DF769)+1,"")</f>
        <v/>
      </c>
      <c r="DG770" s="6" t="str">
        <f>IF(DB770="ศิลป์ภาษาอังกฤษเพื่อการสื่อสารธุรกิจ",MAX($DG$1:DG769)+1,"")</f>
        <v/>
      </c>
      <c r="DH770" s="6" t="str">
        <f>IF(DB770="นวัตกรรมการจัดการเกษตร",MAX($DH$1:DH769)+1,"")</f>
        <v/>
      </c>
      <c r="DI770" s="5">
        <f t="shared" si="177"/>
        <v>0</v>
      </c>
      <c r="DJ770" s="5" t="str">
        <f t="shared" si="178"/>
        <v>-</v>
      </c>
      <c r="DK770" s="5" t="str">
        <f t="shared" si="179"/>
        <v>-0</v>
      </c>
      <c r="DL770" s="5" t="str">
        <f t="shared" si="180"/>
        <v/>
      </c>
    </row>
    <row r="771" spans="1:116">
      <c r="A771" s="5" t="str">
        <f t="shared" si="181"/>
        <v>-</v>
      </c>
      <c r="B771" s="5" t="str">
        <f t="shared" si="167"/>
        <v>-0</v>
      </c>
      <c r="C771" s="5" t="str">
        <f t="shared" si="168"/>
        <v>-0</v>
      </c>
      <c r="D771" s="8"/>
      <c r="E771" s="9"/>
      <c r="F771" s="3"/>
      <c r="G771" s="3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W771" s="6" t="str">
        <f>IF(X771="","",IF(X771=รายชื่อชมรม!$B$53,รายชื่อชมรม!$A$53,IF(X771=รายชื่อชมรม!$B$54,รายชื่อชมรม!$A$54,IF(X771=รายชื่อชมรม!$B$55,รายชื่อชมรม!$A$55,IF(X771=รายชื่อชมรม!$B$56,รายชื่อชมรม!$A$56,IF(X771=รายชื่อชมรม!$B$57,รายชื่อชมรม!$A$57,IF(X771=รายชื่อชมรม!$B$58,รายชื่อชมรม!$A$58,IF(X771=รายชื่อชมรม!$B$59,รายชื่อชมรม!$A$59,IF(X771=รายชื่อชมรม!$B$60,รายชื่อชมรม!$A$60,IF(X771=รายชื่อชมรม!$B$61,รายชื่อชมรม!$A$61,IF(X771=รายชื่อชมรม!$B$62,รายชื่อชมรม!$A$62,"-")))))))))))</f>
        <v/>
      </c>
      <c r="Y771" s="6" t="str">
        <f>IF(W771=0,"",IF(W771="-","",IF(W771="","",VLOOKUP(W771,รายชื่อชมรม!$A$3:$F$83,3,FALSE))))</f>
        <v/>
      </c>
      <c r="Z771" s="6" t="str">
        <f>IF(Y771=$Z$4,MAX(Z$1:$Z770)+1,"")</f>
        <v/>
      </c>
      <c r="AA771" s="6" t="str">
        <f>IF($Y771=AA$4,MAX(AA$1:AA770)+1,"")</f>
        <v/>
      </c>
      <c r="AB771" s="6" t="str">
        <f>IF($Y771=AB$4,MAX(AB$1:AB770)+1,"")</f>
        <v/>
      </c>
      <c r="AC771" s="6" t="str">
        <f>IF($Y771=AC$4,MAX(AC$1:AC770)+1,"")</f>
        <v/>
      </c>
      <c r="AD771" s="6" t="str">
        <f>IF($Y771=AD$4,MAX(AD$1:AD770)+1,"")</f>
        <v/>
      </c>
      <c r="AE771" s="6" t="str">
        <f>IF($Y771=AE$4,MAX(AE$1:AE770)+1,"")</f>
        <v/>
      </c>
      <c r="AF771" s="6" t="str">
        <f>IF($Y771=AF$4,MAX(AF$1:AF770)+1,"")</f>
        <v/>
      </c>
      <c r="AG771" s="6" t="str">
        <f>IF($Y771=AG$4,MAX(AG$1:AG770)+1,"")</f>
        <v/>
      </c>
      <c r="AH771" s="6" t="str">
        <f>IF($Y771=AH$4,MAX(AH$1:AH770)+1,"")</f>
        <v/>
      </c>
      <c r="AI771" s="5">
        <f t="shared" si="169"/>
        <v>0</v>
      </c>
      <c r="AK771" s="6" t="str">
        <f>IF($W771=AK$4,MAX(AK$1:AK770)+1,"")</f>
        <v/>
      </c>
      <c r="AL771" s="6" t="str">
        <f>IF($W771=AL$4,MAX(AL$1:AL770)+1,"")</f>
        <v/>
      </c>
      <c r="AM771" s="6" t="str">
        <f>IF($W771=AM$4,MAX(AM$1:AM770)+1,"")</f>
        <v/>
      </c>
      <c r="AN771" s="6" t="str">
        <f>IF($W771=AN$4,MAX(AN$1:AN770)+1,"")</f>
        <v/>
      </c>
      <c r="AO771" s="6" t="str">
        <f>IF($W771=AO$4,MAX(AO$1:AO770)+1,"")</f>
        <v/>
      </c>
      <c r="AP771" s="6" t="str">
        <f>IF($W771=AP$4,MAX(AP$1:AP770)+1,"")</f>
        <v/>
      </c>
      <c r="AQ771" s="6" t="str">
        <f>IF($W771=AQ$4,MAX(AQ$1:AQ770)+1,"")</f>
        <v/>
      </c>
      <c r="AR771" s="6" t="str">
        <f>IF($W771=AR$4,MAX(AR$1:AR770)+1,"")</f>
        <v/>
      </c>
      <c r="AS771" s="6" t="str">
        <f>IF($W771=AS$4,MAX(AS$1:AS770)+1,"")</f>
        <v/>
      </c>
      <c r="AT771" s="6" t="str">
        <f>IF($W771=AT$4,MAX(AT$1:AT770)+1,"")</f>
        <v/>
      </c>
      <c r="AU771" s="6" t="str">
        <f>IF($W771=AU$4,MAX(AU$1:AU770)+1,"")</f>
        <v/>
      </c>
      <c r="AV771" s="6" t="str">
        <f>IF($W771=AV$4,MAX(AV$1:AV770)+1,"")</f>
        <v/>
      </c>
      <c r="AW771" s="6" t="str">
        <f>IF($W771=AW$4,MAX(AW$1:AW770)+1,"")</f>
        <v/>
      </c>
      <c r="AX771" s="6" t="str">
        <f>IF($W771=AX$4,MAX(AX$1:AX770)+1,"")</f>
        <v/>
      </c>
      <c r="AY771" s="6" t="str">
        <f>IF($W771=AY$4,MAX(AY$1:AY770)+1,"")</f>
        <v/>
      </c>
      <c r="AZ771" s="6" t="str">
        <f>IF($W771=AZ$4,MAX(AZ$1:AZ770)+1,"")</f>
        <v/>
      </c>
      <c r="BA771" s="6" t="str">
        <f>IF($W771=BA$4,MAX(BA$1:BA770)+1,"")</f>
        <v/>
      </c>
      <c r="BB771" s="6" t="str">
        <f>IF($W771=BB$4,MAX(BB$1:BB770)+1,"")</f>
        <v/>
      </c>
      <c r="BC771" s="6" t="str">
        <f>IF($W771=BC$4,MAX(BC$1:BC770)+1,"")</f>
        <v/>
      </c>
      <c r="BD771" s="6" t="str">
        <f>IF($W771=BD$4,MAX(BD$1:BD770)+1,"")</f>
        <v/>
      </c>
      <c r="BE771" s="6" t="str">
        <f>IF($W771=BE$4,MAX(BE$1:BE770)+1,"")</f>
        <v/>
      </c>
      <c r="BF771" s="6" t="str">
        <f>IF($W771=BF$4,MAX(BF$1:BF770)+1,"")</f>
        <v/>
      </c>
      <c r="BG771" s="6" t="str">
        <f>IF($W771=BG$4,MAX(BG$1:BG770)+1,"")</f>
        <v/>
      </c>
      <c r="BH771" s="6" t="str">
        <f>IF($W771=BH$4,MAX(BH$1:BH770)+1,"")</f>
        <v/>
      </c>
      <c r="BI771" s="6" t="str">
        <f>IF($W771=BI$4,MAX(BI$1:BI770)+1,"")</f>
        <v/>
      </c>
      <c r="BJ771" s="6" t="str">
        <f>IF($W771=BJ$4,MAX(BJ$1:BJ770)+1,"")</f>
        <v/>
      </c>
      <c r="BK771" s="6" t="str">
        <f>IF($W771=BK$4,MAX(BK$1:BK770)+1,"")</f>
        <v/>
      </c>
      <c r="BL771" s="6" t="str">
        <f>IF($W771=BL$4,MAX(BL$1:BL770)+1,"")</f>
        <v/>
      </c>
      <c r="BM771" s="6" t="str">
        <f>IF($W771=BM$4,MAX(BM$1:BM770)+1,"")</f>
        <v/>
      </c>
      <c r="BN771" s="6" t="str">
        <f>IF($W771=BN$4,MAX(BN$1:BN770)+1,"")</f>
        <v/>
      </c>
      <c r="BO771" s="6" t="str">
        <f>IF($W771=BO$4,MAX(BO$1:BO770)+1,"")</f>
        <v/>
      </c>
      <c r="BP771" s="6" t="str">
        <f>IF($W771=BP$4,MAX(BP$1:BP770)+1,"")</f>
        <v/>
      </c>
      <c r="BQ771" s="6" t="str">
        <f>IF($W771=BQ$4,MAX(BQ$1:BQ770)+1,"")</f>
        <v/>
      </c>
      <c r="BR771" s="6" t="str">
        <f>IF($W771=BR$4,MAX(BR$1:BR770)+1,"")</f>
        <v/>
      </c>
      <c r="BS771" s="6" t="str">
        <f>IF($W771=BS$4,MAX(BS$1:BS770)+1,"")</f>
        <v/>
      </c>
      <c r="BT771" s="6" t="str">
        <f>IF($W771=BT$4,MAX(BT$1:BT770)+1,"")</f>
        <v/>
      </c>
      <c r="BU771" s="6" t="str">
        <f>IF($W771=BU$4,MAX(BU$1:BU770)+1,"")</f>
        <v/>
      </c>
      <c r="BV771" s="6" t="str">
        <f>IF($W771=BV$4,MAX(BV$1:BV770)+1,"")</f>
        <v/>
      </c>
      <c r="BW771" s="6" t="str">
        <f>IF($W771=BW$4,MAX(BW$1:BW770)+1,"")</f>
        <v/>
      </c>
      <c r="BX771" s="6" t="str">
        <f>IF($W771=BX$4,MAX(BX$1:BX770)+1,"")</f>
        <v/>
      </c>
      <c r="BY771" s="6" t="str">
        <f>IF($W771=BY$4,MAX(BY$1:BY770)+1,"")</f>
        <v/>
      </c>
      <c r="BZ771" s="6" t="str">
        <f>IF($W771=BZ$4,MAX(BZ$1:BZ770)+1,"")</f>
        <v/>
      </c>
      <c r="CA771" s="6" t="str">
        <f>IF($W771=CA$4,MAX(CA$1:CA770)+1,"")</f>
        <v/>
      </c>
      <c r="CB771" s="6" t="str">
        <f>IF($W771=CB$4,MAX(CB$1:CB770)+1,"")</f>
        <v/>
      </c>
      <c r="CC771" s="6" t="str">
        <f>IF($W771=CC$4,MAX(CC$1:CC770)+1,"")</f>
        <v/>
      </c>
      <c r="CD771" s="6" t="str">
        <f>IF($W771=CD$4,MAX(CD$1:CD770)+1,"")</f>
        <v/>
      </c>
      <c r="CE771" s="6" t="str">
        <f>IF($W771=CE$4,MAX(CE$1:CE770)+1,"")</f>
        <v/>
      </c>
      <c r="CF771" s="6" t="str">
        <f>IF($W771=CF$4,MAX(CF$1:CF770)+1,"")</f>
        <v/>
      </c>
      <c r="CG771" s="6" t="str">
        <f>IF($W771=CG$4,MAX(CG$1:CG770)+1,"")</f>
        <v/>
      </c>
      <c r="CH771" s="6" t="str">
        <f>IF($W771=CH$4,MAX(CH$1:CH770)+1,"")</f>
        <v/>
      </c>
      <c r="CI771" s="6" t="str">
        <f>IF($W771=CI$4,MAX(CI$1:CI770)+1,"")</f>
        <v/>
      </c>
      <c r="CJ771" s="6" t="str">
        <f>IF($W771=CJ$4,MAX(CJ$1:CJ770)+1,"")</f>
        <v/>
      </c>
      <c r="CK771" s="6" t="str">
        <f>IF($W771=CK$4,MAX(CK$1:CK770)+1,"")</f>
        <v/>
      </c>
      <c r="CL771" s="6" t="str">
        <f>IF($W771=CL$4,MAX(CL$1:CL770)+1,"")</f>
        <v/>
      </c>
      <c r="CM771" s="6" t="str">
        <f>IF($W771=CM$4,MAX(CM$1:CM770)+1,"")</f>
        <v/>
      </c>
      <c r="CN771" s="6" t="str">
        <f>IF($W771=CN$4,MAX(CN$1:CN770)+1,"")</f>
        <v/>
      </c>
      <c r="CO771" s="6" t="str">
        <f>IF($W771=CO$4,MAX(CO$1:CO770)+1,"")</f>
        <v/>
      </c>
      <c r="CP771" s="6" t="str">
        <f>IF($W771=CP$4,MAX(CP$1:CP770)+1,"")</f>
        <v/>
      </c>
      <c r="CQ771" s="6" t="str">
        <f>IF($W771=CQ$4,MAX(CQ$1:CQ770)+1,"")</f>
        <v/>
      </c>
      <c r="CR771" s="6" t="str">
        <f>IF($W771=CR$4,MAX(CR$1:CR770)+1,"")</f>
        <v/>
      </c>
      <c r="CS771" s="6" t="str">
        <f>IF($W771=CS$4,MAX(CS$1:CS770)+1,"")</f>
        <v/>
      </c>
      <c r="CT771" s="5">
        <f t="shared" si="170"/>
        <v>0</v>
      </c>
      <c r="CU771" s="6" t="str">
        <f t="shared" si="171"/>
        <v/>
      </c>
      <c r="CV771" s="5" t="str">
        <f t="shared" si="172"/>
        <v/>
      </c>
      <c r="CW771" s="5" t="str" cm="1">
        <f t="array" ref="CW771">RIGHT(F771,MIN(LEN(SUBSTITUTE(F771,รายชื่อนักเรียนแยกห้อง!$AD$5:$AD$8,""))))</f>
        <v/>
      </c>
      <c r="CX771" s="6" t="str">
        <f t="shared" si="173"/>
        <v/>
      </c>
      <c r="CY771" s="6" t="str">
        <f t="shared" si="174"/>
        <v/>
      </c>
      <c r="CZ771" s="5" t="str">
        <f t="shared" si="175"/>
        <v>-</v>
      </c>
      <c r="DA771" s="5" t="str">
        <f t="shared" si="176"/>
        <v>-</v>
      </c>
      <c r="DC771" s="6" t="str">
        <f>IF(DB771="วิทย์-คณิต (เตรียมวิศวะ)",MAX($DC$1:DC770)+1,"")</f>
        <v/>
      </c>
      <c r="DD771" s="6" t="str">
        <f>IF(DB771="วิทย์-คณิต (วิทยาศาสตร์สุขภาพ)",MAX($DD$1:DD770)+1,"")</f>
        <v/>
      </c>
      <c r="DE771" s="6" t="str">
        <f>IF(DB771="ศิลป์การจัดการธุรกิจการค้าสมัยใหม่",MAX($DE$1:DE770)+1,"")</f>
        <v/>
      </c>
      <c r="DF771" s="6" t="str">
        <f>IF(DB771="ศิลป์ภาษาจีนเพื่อธุรกิจ 4.0",MAX($DF$1:DF770)+1,"")</f>
        <v/>
      </c>
      <c r="DG771" s="6" t="str">
        <f>IF(DB771="ศิลป์ภาษาอังกฤษเพื่อการสื่อสารธุรกิจ",MAX($DG$1:DG770)+1,"")</f>
        <v/>
      </c>
      <c r="DH771" s="6" t="str">
        <f>IF(DB771="นวัตกรรมการจัดการเกษตร",MAX($DH$1:DH770)+1,"")</f>
        <v/>
      </c>
      <c r="DI771" s="5">
        <f t="shared" si="177"/>
        <v>0</v>
      </c>
      <c r="DJ771" s="5" t="str">
        <f t="shared" si="178"/>
        <v>-</v>
      </c>
      <c r="DK771" s="5" t="str">
        <f t="shared" si="179"/>
        <v>-0</v>
      </c>
      <c r="DL771" s="5" t="str">
        <f t="shared" si="180"/>
        <v/>
      </c>
    </row>
    <row r="772" spans="1:116">
      <c r="A772" s="5" t="str">
        <f t="shared" si="181"/>
        <v>-</v>
      </c>
      <c r="B772" s="5" t="str">
        <f t="shared" si="167"/>
        <v>-0</v>
      </c>
      <c r="C772" s="5" t="str">
        <f t="shared" si="168"/>
        <v>-0</v>
      </c>
      <c r="D772" s="8"/>
      <c r="E772" s="9"/>
      <c r="F772" s="3"/>
      <c r="G772" s="3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W772" s="6" t="str">
        <f>IF(X772="","",IF(X772=รายชื่อชมรม!$B$53,รายชื่อชมรม!$A$53,IF(X772=รายชื่อชมรม!$B$54,รายชื่อชมรม!$A$54,IF(X772=รายชื่อชมรม!$B$55,รายชื่อชมรม!$A$55,IF(X772=รายชื่อชมรม!$B$56,รายชื่อชมรม!$A$56,IF(X772=รายชื่อชมรม!$B$57,รายชื่อชมรม!$A$57,IF(X772=รายชื่อชมรม!$B$58,รายชื่อชมรม!$A$58,IF(X772=รายชื่อชมรม!$B$59,รายชื่อชมรม!$A$59,IF(X772=รายชื่อชมรม!$B$60,รายชื่อชมรม!$A$60,IF(X772=รายชื่อชมรม!$B$61,รายชื่อชมรม!$A$61,IF(X772=รายชื่อชมรม!$B$62,รายชื่อชมรม!$A$62,"-")))))))))))</f>
        <v/>
      </c>
      <c r="Y772" s="6" t="str">
        <f>IF(W772=0,"",IF(W772="-","",IF(W772="","",VLOOKUP(W772,รายชื่อชมรม!$A$3:$F$83,3,FALSE))))</f>
        <v/>
      </c>
      <c r="Z772" s="6" t="str">
        <f>IF(Y772=$Z$4,MAX(Z$1:$Z771)+1,"")</f>
        <v/>
      </c>
      <c r="AA772" s="6" t="str">
        <f>IF($Y772=AA$4,MAX(AA$1:AA771)+1,"")</f>
        <v/>
      </c>
      <c r="AB772" s="6" t="str">
        <f>IF($Y772=AB$4,MAX(AB$1:AB771)+1,"")</f>
        <v/>
      </c>
      <c r="AC772" s="6" t="str">
        <f>IF($Y772=AC$4,MAX(AC$1:AC771)+1,"")</f>
        <v/>
      </c>
      <c r="AD772" s="6" t="str">
        <f>IF($Y772=AD$4,MAX(AD$1:AD771)+1,"")</f>
        <v/>
      </c>
      <c r="AE772" s="6" t="str">
        <f>IF($Y772=AE$4,MAX(AE$1:AE771)+1,"")</f>
        <v/>
      </c>
      <c r="AF772" s="6" t="str">
        <f>IF($Y772=AF$4,MAX(AF$1:AF771)+1,"")</f>
        <v/>
      </c>
      <c r="AG772" s="6" t="str">
        <f>IF($Y772=AG$4,MAX(AG$1:AG771)+1,"")</f>
        <v/>
      </c>
      <c r="AH772" s="6" t="str">
        <f>IF($Y772=AH$4,MAX(AH$1:AH771)+1,"")</f>
        <v/>
      </c>
      <c r="AI772" s="5">
        <f t="shared" si="169"/>
        <v>0</v>
      </c>
      <c r="AK772" s="6" t="str">
        <f>IF($W772=AK$4,MAX(AK$1:AK771)+1,"")</f>
        <v/>
      </c>
      <c r="AL772" s="6" t="str">
        <f>IF($W772=AL$4,MAX(AL$1:AL771)+1,"")</f>
        <v/>
      </c>
      <c r="AM772" s="6" t="str">
        <f>IF($W772=AM$4,MAX(AM$1:AM771)+1,"")</f>
        <v/>
      </c>
      <c r="AN772" s="6" t="str">
        <f>IF($W772=AN$4,MAX(AN$1:AN771)+1,"")</f>
        <v/>
      </c>
      <c r="AO772" s="6" t="str">
        <f>IF($W772=AO$4,MAX(AO$1:AO771)+1,"")</f>
        <v/>
      </c>
      <c r="AP772" s="6" t="str">
        <f>IF($W772=AP$4,MAX(AP$1:AP771)+1,"")</f>
        <v/>
      </c>
      <c r="AQ772" s="6" t="str">
        <f>IF($W772=AQ$4,MAX(AQ$1:AQ771)+1,"")</f>
        <v/>
      </c>
      <c r="AR772" s="6" t="str">
        <f>IF($W772=AR$4,MAX(AR$1:AR771)+1,"")</f>
        <v/>
      </c>
      <c r="AS772" s="6" t="str">
        <f>IF($W772=AS$4,MAX(AS$1:AS771)+1,"")</f>
        <v/>
      </c>
      <c r="AT772" s="6" t="str">
        <f>IF($W772=AT$4,MAX(AT$1:AT771)+1,"")</f>
        <v/>
      </c>
      <c r="AU772" s="6" t="str">
        <f>IF($W772=AU$4,MAX(AU$1:AU771)+1,"")</f>
        <v/>
      </c>
      <c r="AV772" s="6" t="str">
        <f>IF($W772=AV$4,MAX(AV$1:AV771)+1,"")</f>
        <v/>
      </c>
      <c r="AW772" s="6" t="str">
        <f>IF($W772=AW$4,MAX(AW$1:AW771)+1,"")</f>
        <v/>
      </c>
      <c r="AX772" s="6" t="str">
        <f>IF($W772=AX$4,MAX(AX$1:AX771)+1,"")</f>
        <v/>
      </c>
      <c r="AY772" s="6" t="str">
        <f>IF($W772=AY$4,MAX(AY$1:AY771)+1,"")</f>
        <v/>
      </c>
      <c r="AZ772" s="6" t="str">
        <f>IF($W772=AZ$4,MAX(AZ$1:AZ771)+1,"")</f>
        <v/>
      </c>
      <c r="BA772" s="6" t="str">
        <f>IF($W772=BA$4,MAX(BA$1:BA771)+1,"")</f>
        <v/>
      </c>
      <c r="BB772" s="6" t="str">
        <f>IF($W772=BB$4,MAX(BB$1:BB771)+1,"")</f>
        <v/>
      </c>
      <c r="BC772" s="6" t="str">
        <f>IF($W772=BC$4,MAX(BC$1:BC771)+1,"")</f>
        <v/>
      </c>
      <c r="BD772" s="6" t="str">
        <f>IF($W772=BD$4,MAX(BD$1:BD771)+1,"")</f>
        <v/>
      </c>
      <c r="BE772" s="6" t="str">
        <f>IF($W772=BE$4,MAX(BE$1:BE771)+1,"")</f>
        <v/>
      </c>
      <c r="BF772" s="6" t="str">
        <f>IF($W772=BF$4,MAX(BF$1:BF771)+1,"")</f>
        <v/>
      </c>
      <c r="BG772" s="6" t="str">
        <f>IF($W772=BG$4,MAX(BG$1:BG771)+1,"")</f>
        <v/>
      </c>
      <c r="BH772" s="6" t="str">
        <f>IF($W772=BH$4,MAX(BH$1:BH771)+1,"")</f>
        <v/>
      </c>
      <c r="BI772" s="6" t="str">
        <f>IF($W772=BI$4,MAX(BI$1:BI771)+1,"")</f>
        <v/>
      </c>
      <c r="BJ772" s="6" t="str">
        <f>IF($W772=BJ$4,MAX(BJ$1:BJ771)+1,"")</f>
        <v/>
      </c>
      <c r="BK772" s="6" t="str">
        <f>IF($W772=BK$4,MAX(BK$1:BK771)+1,"")</f>
        <v/>
      </c>
      <c r="BL772" s="6" t="str">
        <f>IF($W772=BL$4,MAX(BL$1:BL771)+1,"")</f>
        <v/>
      </c>
      <c r="BM772" s="6" t="str">
        <f>IF($W772=BM$4,MAX(BM$1:BM771)+1,"")</f>
        <v/>
      </c>
      <c r="BN772" s="6" t="str">
        <f>IF($W772=BN$4,MAX(BN$1:BN771)+1,"")</f>
        <v/>
      </c>
      <c r="BO772" s="6" t="str">
        <f>IF($W772=BO$4,MAX(BO$1:BO771)+1,"")</f>
        <v/>
      </c>
      <c r="BP772" s="6" t="str">
        <f>IF($W772=BP$4,MAX(BP$1:BP771)+1,"")</f>
        <v/>
      </c>
      <c r="BQ772" s="6" t="str">
        <f>IF($W772=BQ$4,MAX(BQ$1:BQ771)+1,"")</f>
        <v/>
      </c>
      <c r="BR772" s="6" t="str">
        <f>IF($W772=BR$4,MAX(BR$1:BR771)+1,"")</f>
        <v/>
      </c>
      <c r="BS772" s="6" t="str">
        <f>IF($W772=BS$4,MAX(BS$1:BS771)+1,"")</f>
        <v/>
      </c>
      <c r="BT772" s="6" t="str">
        <f>IF($W772=BT$4,MAX(BT$1:BT771)+1,"")</f>
        <v/>
      </c>
      <c r="BU772" s="6" t="str">
        <f>IF($W772=BU$4,MAX(BU$1:BU771)+1,"")</f>
        <v/>
      </c>
      <c r="BV772" s="6" t="str">
        <f>IF($W772=BV$4,MAX(BV$1:BV771)+1,"")</f>
        <v/>
      </c>
      <c r="BW772" s="6" t="str">
        <f>IF($W772=BW$4,MAX(BW$1:BW771)+1,"")</f>
        <v/>
      </c>
      <c r="BX772" s="6" t="str">
        <f>IF($W772=BX$4,MAX(BX$1:BX771)+1,"")</f>
        <v/>
      </c>
      <c r="BY772" s="6" t="str">
        <f>IF($W772=BY$4,MAX(BY$1:BY771)+1,"")</f>
        <v/>
      </c>
      <c r="BZ772" s="6" t="str">
        <f>IF($W772=BZ$4,MAX(BZ$1:BZ771)+1,"")</f>
        <v/>
      </c>
      <c r="CA772" s="6" t="str">
        <f>IF($W772=CA$4,MAX(CA$1:CA771)+1,"")</f>
        <v/>
      </c>
      <c r="CB772" s="6" t="str">
        <f>IF($W772=CB$4,MAX(CB$1:CB771)+1,"")</f>
        <v/>
      </c>
      <c r="CC772" s="6" t="str">
        <f>IF($W772=CC$4,MAX(CC$1:CC771)+1,"")</f>
        <v/>
      </c>
      <c r="CD772" s="6" t="str">
        <f>IF($W772=CD$4,MAX(CD$1:CD771)+1,"")</f>
        <v/>
      </c>
      <c r="CE772" s="6" t="str">
        <f>IF($W772=CE$4,MAX(CE$1:CE771)+1,"")</f>
        <v/>
      </c>
      <c r="CF772" s="6" t="str">
        <f>IF($W772=CF$4,MAX(CF$1:CF771)+1,"")</f>
        <v/>
      </c>
      <c r="CG772" s="6" t="str">
        <f>IF($W772=CG$4,MAX(CG$1:CG771)+1,"")</f>
        <v/>
      </c>
      <c r="CH772" s="6" t="str">
        <f>IF($W772=CH$4,MAX(CH$1:CH771)+1,"")</f>
        <v/>
      </c>
      <c r="CI772" s="6" t="str">
        <f>IF($W772=CI$4,MAX(CI$1:CI771)+1,"")</f>
        <v/>
      </c>
      <c r="CJ772" s="6" t="str">
        <f>IF($W772=CJ$4,MAX(CJ$1:CJ771)+1,"")</f>
        <v/>
      </c>
      <c r="CK772" s="6" t="str">
        <f>IF($W772=CK$4,MAX(CK$1:CK771)+1,"")</f>
        <v/>
      </c>
      <c r="CL772" s="6" t="str">
        <f>IF($W772=CL$4,MAX(CL$1:CL771)+1,"")</f>
        <v/>
      </c>
      <c r="CM772" s="6" t="str">
        <f>IF($W772=CM$4,MAX(CM$1:CM771)+1,"")</f>
        <v/>
      </c>
      <c r="CN772" s="6" t="str">
        <f>IF($W772=CN$4,MAX(CN$1:CN771)+1,"")</f>
        <v/>
      </c>
      <c r="CO772" s="6" t="str">
        <f>IF($W772=CO$4,MAX(CO$1:CO771)+1,"")</f>
        <v/>
      </c>
      <c r="CP772" s="6" t="str">
        <f>IF($W772=CP$4,MAX(CP$1:CP771)+1,"")</f>
        <v/>
      </c>
      <c r="CQ772" s="6" t="str">
        <f>IF($W772=CQ$4,MAX(CQ$1:CQ771)+1,"")</f>
        <v/>
      </c>
      <c r="CR772" s="6" t="str">
        <f>IF($W772=CR$4,MAX(CR$1:CR771)+1,"")</f>
        <v/>
      </c>
      <c r="CS772" s="6" t="str">
        <f>IF($W772=CS$4,MAX(CS$1:CS771)+1,"")</f>
        <v/>
      </c>
      <c r="CT772" s="5">
        <f t="shared" si="170"/>
        <v>0</v>
      </c>
      <c r="CU772" s="6" t="str">
        <f t="shared" si="171"/>
        <v/>
      </c>
      <c r="CV772" s="5" t="str">
        <f t="shared" si="172"/>
        <v/>
      </c>
      <c r="CW772" s="5" t="str" cm="1">
        <f t="array" ref="CW772">RIGHT(F772,MIN(LEN(SUBSTITUTE(F772,รายชื่อนักเรียนแยกห้อง!$AD$5:$AD$8,""))))</f>
        <v/>
      </c>
      <c r="CX772" s="6" t="str">
        <f t="shared" si="173"/>
        <v/>
      </c>
      <c r="CY772" s="6" t="str">
        <f t="shared" si="174"/>
        <v/>
      </c>
      <c r="CZ772" s="5" t="str">
        <f t="shared" si="175"/>
        <v>-</v>
      </c>
      <c r="DA772" s="5" t="str">
        <f t="shared" si="176"/>
        <v>-</v>
      </c>
      <c r="DC772" s="6" t="str">
        <f>IF(DB772="วิทย์-คณิต (เตรียมวิศวะ)",MAX($DC$1:DC771)+1,"")</f>
        <v/>
      </c>
      <c r="DD772" s="6" t="str">
        <f>IF(DB772="วิทย์-คณิต (วิทยาศาสตร์สุขภาพ)",MAX($DD$1:DD771)+1,"")</f>
        <v/>
      </c>
      <c r="DE772" s="6" t="str">
        <f>IF(DB772="ศิลป์การจัดการธุรกิจการค้าสมัยใหม่",MAX($DE$1:DE771)+1,"")</f>
        <v/>
      </c>
      <c r="DF772" s="6" t="str">
        <f>IF(DB772="ศิลป์ภาษาจีนเพื่อธุรกิจ 4.0",MAX($DF$1:DF771)+1,"")</f>
        <v/>
      </c>
      <c r="DG772" s="6" t="str">
        <f>IF(DB772="ศิลป์ภาษาอังกฤษเพื่อการสื่อสารธุรกิจ",MAX($DG$1:DG771)+1,"")</f>
        <v/>
      </c>
      <c r="DH772" s="6" t="str">
        <f>IF(DB772="นวัตกรรมการจัดการเกษตร",MAX($DH$1:DH771)+1,"")</f>
        <v/>
      </c>
      <c r="DI772" s="5">
        <f t="shared" si="177"/>
        <v>0</v>
      </c>
      <c r="DJ772" s="5" t="str">
        <f t="shared" si="178"/>
        <v>-</v>
      </c>
      <c r="DK772" s="5" t="str">
        <f t="shared" si="179"/>
        <v>-0</v>
      </c>
      <c r="DL772" s="5" t="str">
        <f t="shared" si="180"/>
        <v/>
      </c>
    </row>
    <row r="773" spans="1:116">
      <c r="A773" s="5" t="str">
        <f t="shared" si="181"/>
        <v>-</v>
      </c>
      <c r="B773" s="5" t="str">
        <f t="shared" si="167"/>
        <v>-0</v>
      </c>
      <c r="C773" s="5" t="str">
        <f t="shared" si="168"/>
        <v>-0</v>
      </c>
      <c r="D773" s="8"/>
      <c r="E773" s="9"/>
      <c r="F773" s="3"/>
      <c r="G773" s="3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W773" s="6" t="str">
        <f>IF(X773="","",IF(X773=รายชื่อชมรม!$B$53,รายชื่อชมรม!$A$53,IF(X773=รายชื่อชมรม!$B$54,รายชื่อชมรม!$A$54,IF(X773=รายชื่อชมรม!$B$55,รายชื่อชมรม!$A$55,IF(X773=รายชื่อชมรม!$B$56,รายชื่อชมรม!$A$56,IF(X773=รายชื่อชมรม!$B$57,รายชื่อชมรม!$A$57,IF(X773=รายชื่อชมรม!$B$58,รายชื่อชมรม!$A$58,IF(X773=รายชื่อชมรม!$B$59,รายชื่อชมรม!$A$59,IF(X773=รายชื่อชมรม!$B$60,รายชื่อชมรม!$A$60,IF(X773=รายชื่อชมรม!$B$61,รายชื่อชมรม!$A$61,IF(X773=รายชื่อชมรม!$B$62,รายชื่อชมรม!$A$62,"-")))))))))))</f>
        <v/>
      </c>
      <c r="Y773" s="6" t="str">
        <f>IF(W773=0,"",IF(W773="-","",IF(W773="","",VLOOKUP(W773,รายชื่อชมรม!$A$3:$F$83,3,FALSE))))</f>
        <v/>
      </c>
      <c r="Z773" s="6" t="str">
        <f>IF(Y773=$Z$4,MAX(Z$1:$Z772)+1,"")</f>
        <v/>
      </c>
      <c r="AA773" s="6" t="str">
        <f>IF($Y773=AA$4,MAX(AA$1:AA772)+1,"")</f>
        <v/>
      </c>
      <c r="AB773" s="6" t="str">
        <f>IF($Y773=AB$4,MAX(AB$1:AB772)+1,"")</f>
        <v/>
      </c>
      <c r="AC773" s="6" t="str">
        <f>IF($Y773=AC$4,MAX(AC$1:AC772)+1,"")</f>
        <v/>
      </c>
      <c r="AD773" s="6" t="str">
        <f>IF($Y773=AD$4,MAX(AD$1:AD772)+1,"")</f>
        <v/>
      </c>
      <c r="AE773" s="6" t="str">
        <f>IF($Y773=AE$4,MAX(AE$1:AE772)+1,"")</f>
        <v/>
      </c>
      <c r="AF773" s="6" t="str">
        <f>IF($Y773=AF$4,MAX(AF$1:AF772)+1,"")</f>
        <v/>
      </c>
      <c r="AG773" s="6" t="str">
        <f>IF($Y773=AG$4,MAX(AG$1:AG772)+1,"")</f>
        <v/>
      </c>
      <c r="AH773" s="6" t="str">
        <f>IF($Y773=AH$4,MAX(AH$1:AH772)+1,"")</f>
        <v/>
      </c>
      <c r="AI773" s="5">
        <f t="shared" si="169"/>
        <v>0</v>
      </c>
      <c r="AK773" s="6" t="str">
        <f>IF($W773=AK$4,MAX(AK$1:AK772)+1,"")</f>
        <v/>
      </c>
      <c r="AL773" s="6" t="str">
        <f>IF($W773=AL$4,MAX(AL$1:AL772)+1,"")</f>
        <v/>
      </c>
      <c r="AM773" s="6" t="str">
        <f>IF($W773=AM$4,MAX(AM$1:AM772)+1,"")</f>
        <v/>
      </c>
      <c r="AN773" s="6" t="str">
        <f>IF($W773=AN$4,MAX(AN$1:AN772)+1,"")</f>
        <v/>
      </c>
      <c r="AO773" s="6" t="str">
        <f>IF($W773=AO$4,MAX(AO$1:AO772)+1,"")</f>
        <v/>
      </c>
      <c r="AP773" s="6" t="str">
        <f>IF($W773=AP$4,MAX(AP$1:AP772)+1,"")</f>
        <v/>
      </c>
      <c r="AQ773" s="6" t="str">
        <f>IF($W773=AQ$4,MAX(AQ$1:AQ772)+1,"")</f>
        <v/>
      </c>
      <c r="AR773" s="6" t="str">
        <f>IF($W773=AR$4,MAX(AR$1:AR772)+1,"")</f>
        <v/>
      </c>
      <c r="AS773" s="6" t="str">
        <f>IF($W773=AS$4,MAX(AS$1:AS772)+1,"")</f>
        <v/>
      </c>
      <c r="AT773" s="6" t="str">
        <f>IF($W773=AT$4,MAX(AT$1:AT772)+1,"")</f>
        <v/>
      </c>
      <c r="AU773" s="6" t="str">
        <f>IF($W773=AU$4,MAX(AU$1:AU772)+1,"")</f>
        <v/>
      </c>
      <c r="AV773" s="6" t="str">
        <f>IF($W773=AV$4,MAX(AV$1:AV772)+1,"")</f>
        <v/>
      </c>
      <c r="AW773" s="6" t="str">
        <f>IF($W773=AW$4,MAX(AW$1:AW772)+1,"")</f>
        <v/>
      </c>
      <c r="AX773" s="6" t="str">
        <f>IF($W773=AX$4,MAX(AX$1:AX772)+1,"")</f>
        <v/>
      </c>
      <c r="AY773" s="6" t="str">
        <f>IF($W773=AY$4,MAX(AY$1:AY772)+1,"")</f>
        <v/>
      </c>
      <c r="AZ773" s="6" t="str">
        <f>IF($W773=AZ$4,MAX(AZ$1:AZ772)+1,"")</f>
        <v/>
      </c>
      <c r="BA773" s="6" t="str">
        <f>IF($W773=BA$4,MAX(BA$1:BA772)+1,"")</f>
        <v/>
      </c>
      <c r="BB773" s="6" t="str">
        <f>IF($W773=BB$4,MAX(BB$1:BB772)+1,"")</f>
        <v/>
      </c>
      <c r="BC773" s="6" t="str">
        <f>IF($W773=BC$4,MAX(BC$1:BC772)+1,"")</f>
        <v/>
      </c>
      <c r="BD773" s="6" t="str">
        <f>IF($W773=BD$4,MAX(BD$1:BD772)+1,"")</f>
        <v/>
      </c>
      <c r="BE773" s="6" t="str">
        <f>IF($W773=BE$4,MAX(BE$1:BE772)+1,"")</f>
        <v/>
      </c>
      <c r="BF773" s="6" t="str">
        <f>IF($W773=BF$4,MAX(BF$1:BF772)+1,"")</f>
        <v/>
      </c>
      <c r="BG773" s="6" t="str">
        <f>IF($W773=BG$4,MAX(BG$1:BG772)+1,"")</f>
        <v/>
      </c>
      <c r="BH773" s="6" t="str">
        <f>IF($W773=BH$4,MAX(BH$1:BH772)+1,"")</f>
        <v/>
      </c>
      <c r="BI773" s="6" t="str">
        <f>IF($W773=BI$4,MAX(BI$1:BI772)+1,"")</f>
        <v/>
      </c>
      <c r="BJ773" s="6" t="str">
        <f>IF($W773=BJ$4,MAX(BJ$1:BJ772)+1,"")</f>
        <v/>
      </c>
      <c r="BK773" s="6" t="str">
        <f>IF($W773=BK$4,MAX(BK$1:BK772)+1,"")</f>
        <v/>
      </c>
      <c r="BL773" s="6" t="str">
        <f>IF($W773=BL$4,MAX(BL$1:BL772)+1,"")</f>
        <v/>
      </c>
      <c r="BM773" s="6" t="str">
        <f>IF($W773=BM$4,MAX(BM$1:BM772)+1,"")</f>
        <v/>
      </c>
      <c r="BN773" s="6" t="str">
        <f>IF($W773=BN$4,MAX(BN$1:BN772)+1,"")</f>
        <v/>
      </c>
      <c r="BO773" s="6" t="str">
        <f>IF($W773=BO$4,MAX(BO$1:BO772)+1,"")</f>
        <v/>
      </c>
      <c r="BP773" s="6" t="str">
        <f>IF($W773=BP$4,MAX(BP$1:BP772)+1,"")</f>
        <v/>
      </c>
      <c r="BQ773" s="6" t="str">
        <f>IF($W773=BQ$4,MAX(BQ$1:BQ772)+1,"")</f>
        <v/>
      </c>
      <c r="BR773" s="6" t="str">
        <f>IF($W773=BR$4,MAX(BR$1:BR772)+1,"")</f>
        <v/>
      </c>
      <c r="BS773" s="6" t="str">
        <f>IF($W773=BS$4,MAX(BS$1:BS772)+1,"")</f>
        <v/>
      </c>
      <c r="BT773" s="6" t="str">
        <f>IF($W773=BT$4,MAX(BT$1:BT772)+1,"")</f>
        <v/>
      </c>
      <c r="BU773" s="6" t="str">
        <f>IF($W773=BU$4,MAX(BU$1:BU772)+1,"")</f>
        <v/>
      </c>
      <c r="BV773" s="6" t="str">
        <f>IF($W773=BV$4,MAX(BV$1:BV772)+1,"")</f>
        <v/>
      </c>
      <c r="BW773" s="6" t="str">
        <f>IF($W773=BW$4,MAX(BW$1:BW772)+1,"")</f>
        <v/>
      </c>
      <c r="BX773" s="6" t="str">
        <f>IF($W773=BX$4,MAX(BX$1:BX772)+1,"")</f>
        <v/>
      </c>
      <c r="BY773" s="6" t="str">
        <f>IF($W773=BY$4,MAX(BY$1:BY772)+1,"")</f>
        <v/>
      </c>
      <c r="BZ773" s="6" t="str">
        <f>IF($W773=BZ$4,MAX(BZ$1:BZ772)+1,"")</f>
        <v/>
      </c>
      <c r="CA773" s="6" t="str">
        <f>IF($W773=CA$4,MAX(CA$1:CA772)+1,"")</f>
        <v/>
      </c>
      <c r="CB773" s="6" t="str">
        <f>IF($W773=CB$4,MAX(CB$1:CB772)+1,"")</f>
        <v/>
      </c>
      <c r="CC773" s="6" t="str">
        <f>IF($W773=CC$4,MAX(CC$1:CC772)+1,"")</f>
        <v/>
      </c>
      <c r="CD773" s="6" t="str">
        <f>IF($W773=CD$4,MAX(CD$1:CD772)+1,"")</f>
        <v/>
      </c>
      <c r="CE773" s="6" t="str">
        <f>IF($W773=CE$4,MAX(CE$1:CE772)+1,"")</f>
        <v/>
      </c>
      <c r="CF773" s="6" t="str">
        <f>IF($W773=CF$4,MAX(CF$1:CF772)+1,"")</f>
        <v/>
      </c>
      <c r="CG773" s="6" t="str">
        <f>IF($W773=CG$4,MAX(CG$1:CG772)+1,"")</f>
        <v/>
      </c>
      <c r="CH773" s="6" t="str">
        <f>IF($W773=CH$4,MAX(CH$1:CH772)+1,"")</f>
        <v/>
      </c>
      <c r="CI773" s="6" t="str">
        <f>IF($W773=CI$4,MAX(CI$1:CI772)+1,"")</f>
        <v/>
      </c>
      <c r="CJ773" s="6" t="str">
        <f>IF($W773=CJ$4,MAX(CJ$1:CJ772)+1,"")</f>
        <v/>
      </c>
      <c r="CK773" s="6" t="str">
        <f>IF($W773=CK$4,MAX(CK$1:CK772)+1,"")</f>
        <v/>
      </c>
      <c r="CL773" s="6" t="str">
        <f>IF($W773=CL$4,MAX(CL$1:CL772)+1,"")</f>
        <v/>
      </c>
      <c r="CM773" s="6" t="str">
        <f>IF($W773=CM$4,MAX(CM$1:CM772)+1,"")</f>
        <v/>
      </c>
      <c r="CN773" s="6" t="str">
        <f>IF($W773=CN$4,MAX(CN$1:CN772)+1,"")</f>
        <v/>
      </c>
      <c r="CO773" s="6" t="str">
        <f>IF($W773=CO$4,MAX(CO$1:CO772)+1,"")</f>
        <v/>
      </c>
      <c r="CP773" s="6" t="str">
        <f>IF($W773=CP$4,MAX(CP$1:CP772)+1,"")</f>
        <v/>
      </c>
      <c r="CQ773" s="6" t="str">
        <f>IF($W773=CQ$4,MAX(CQ$1:CQ772)+1,"")</f>
        <v/>
      </c>
      <c r="CR773" s="6" t="str">
        <f>IF($W773=CR$4,MAX(CR$1:CR772)+1,"")</f>
        <v/>
      </c>
      <c r="CS773" s="6" t="str">
        <f>IF($W773=CS$4,MAX(CS$1:CS772)+1,"")</f>
        <v/>
      </c>
      <c r="CT773" s="5">
        <f t="shared" si="170"/>
        <v>0</v>
      </c>
      <c r="CU773" s="6" t="str">
        <f t="shared" si="171"/>
        <v/>
      </c>
      <c r="CV773" s="5" t="str">
        <f t="shared" si="172"/>
        <v/>
      </c>
      <c r="CW773" s="5" t="str" cm="1">
        <f t="array" ref="CW773">RIGHT(F773,MIN(LEN(SUBSTITUTE(F773,รายชื่อนักเรียนแยกห้อง!$AD$5:$AD$8,""))))</f>
        <v/>
      </c>
      <c r="CX773" s="6" t="str">
        <f t="shared" si="173"/>
        <v/>
      </c>
      <c r="CY773" s="6" t="str">
        <f t="shared" si="174"/>
        <v/>
      </c>
      <c r="CZ773" s="5" t="str">
        <f t="shared" si="175"/>
        <v>-</v>
      </c>
      <c r="DA773" s="5" t="str">
        <f t="shared" si="176"/>
        <v>-</v>
      </c>
      <c r="DC773" s="6" t="str">
        <f>IF(DB773="วิทย์-คณิต (เตรียมวิศวะ)",MAX($DC$1:DC772)+1,"")</f>
        <v/>
      </c>
      <c r="DD773" s="6" t="str">
        <f>IF(DB773="วิทย์-คณิต (วิทยาศาสตร์สุขภาพ)",MAX($DD$1:DD772)+1,"")</f>
        <v/>
      </c>
      <c r="DE773" s="6" t="str">
        <f>IF(DB773="ศิลป์การจัดการธุรกิจการค้าสมัยใหม่",MAX($DE$1:DE772)+1,"")</f>
        <v/>
      </c>
      <c r="DF773" s="6" t="str">
        <f>IF(DB773="ศิลป์ภาษาจีนเพื่อธุรกิจ 4.0",MAX($DF$1:DF772)+1,"")</f>
        <v/>
      </c>
      <c r="DG773" s="6" t="str">
        <f>IF(DB773="ศิลป์ภาษาอังกฤษเพื่อการสื่อสารธุรกิจ",MAX($DG$1:DG772)+1,"")</f>
        <v/>
      </c>
      <c r="DH773" s="6" t="str">
        <f>IF(DB773="นวัตกรรมการจัดการเกษตร",MAX($DH$1:DH772)+1,"")</f>
        <v/>
      </c>
      <c r="DI773" s="5">
        <f t="shared" si="177"/>
        <v>0</v>
      </c>
      <c r="DJ773" s="5" t="str">
        <f t="shared" si="178"/>
        <v>-</v>
      </c>
      <c r="DK773" s="5" t="str">
        <f t="shared" si="179"/>
        <v>-0</v>
      </c>
      <c r="DL773" s="5" t="str">
        <f t="shared" si="180"/>
        <v/>
      </c>
    </row>
    <row r="774" spans="1:116">
      <c r="A774" s="5" t="str">
        <f t="shared" si="181"/>
        <v>-</v>
      </c>
      <c r="B774" s="5" t="str">
        <f t="shared" ref="B774:B837" si="182">W774&amp;"-"&amp;CT774</f>
        <v>-0</v>
      </c>
      <c r="C774" s="5" t="str">
        <f t="shared" ref="C774:C837" si="183">DB774&amp;"-"&amp;DI774</f>
        <v>-0</v>
      </c>
      <c r="D774" s="8"/>
      <c r="E774" s="9"/>
      <c r="F774" s="3"/>
      <c r="G774" s="3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W774" s="6" t="str">
        <f>IF(X774="","",IF(X774=รายชื่อชมรม!$B$53,รายชื่อชมรม!$A$53,IF(X774=รายชื่อชมรม!$B$54,รายชื่อชมรม!$A$54,IF(X774=รายชื่อชมรม!$B$55,รายชื่อชมรม!$A$55,IF(X774=รายชื่อชมรม!$B$56,รายชื่อชมรม!$A$56,IF(X774=รายชื่อชมรม!$B$57,รายชื่อชมรม!$A$57,IF(X774=รายชื่อชมรม!$B$58,รายชื่อชมรม!$A$58,IF(X774=รายชื่อชมรม!$B$59,รายชื่อชมรม!$A$59,IF(X774=รายชื่อชมรม!$B$60,รายชื่อชมรม!$A$60,IF(X774=รายชื่อชมรม!$B$61,รายชื่อชมรม!$A$61,IF(X774=รายชื่อชมรม!$B$62,รายชื่อชมรม!$A$62,"-")))))))))))</f>
        <v/>
      </c>
      <c r="Y774" s="6" t="str">
        <f>IF(W774=0,"",IF(W774="-","",IF(W774="","",VLOOKUP(W774,รายชื่อชมรม!$A$3:$F$83,3,FALSE))))</f>
        <v/>
      </c>
      <c r="Z774" s="6" t="str">
        <f>IF(Y774=$Z$4,MAX(Z$1:$Z773)+1,"")</f>
        <v/>
      </c>
      <c r="AA774" s="6" t="str">
        <f>IF($Y774=AA$4,MAX(AA$1:AA773)+1,"")</f>
        <v/>
      </c>
      <c r="AB774" s="6" t="str">
        <f>IF($Y774=AB$4,MAX(AB$1:AB773)+1,"")</f>
        <v/>
      </c>
      <c r="AC774" s="6" t="str">
        <f>IF($Y774=AC$4,MAX(AC$1:AC773)+1,"")</f>
        <v/>
      </c>
      <c r="AD774" s="6" t="str">
        <f>IF($Y774=AD$4,MAX(AD$1:AD773)+1,"")</f>
        <v/>
      </c>
      <c r="AE774" s="6" t="str">
        <f>IF($Y774=AE$4,MAX(AE$1:AE773)+1,"")</f>
        <v/>
      </c>
      <c r="AF774" s="6" t="str">
        <f>IF($Y774=AF$4,MAX(AF$1:AF773)+1,"")</f>
        <v/>
      </c>
      <c r="AG774" s="6" t="str">
        <f>IF($Y774=AG$4,MAX(AG$1:AG773)+1,"")</f>
        <v/>
      </c>
      <c r="AH774" s="6" t="str">
        <f>IF($Y774=AH$4,MAX(AH$1:AH773)+1,"")</f>
        <v/>
      </c>
      <c r="AI774" s="5">
        <f t="shared" ref="AI774:AI810" si="184">SUM(Z774:AH774)</f>
        <v>0</v>
      </c>
      <c r="AK774" s="6" t="str">
        <f>IF($W774=AK$4,MAX(AK$1:AK773)+1,"")</f>
        <v/>
      </c>
      <c r="AL774" s="6" t="str">
        <f>IF($W774=AL$4,MAX(AL$1:AL773)+1,"")</f>
        <v/>
      </c>
      <c r="AM774" s="6" t="str">
        <f>IF($W774=AM$4,MAX(AM$1:AM773)+1,"")</f>
        <v/>
      </c>
      <c r="AN774" s="6" t="str">
        <f>IF($W774=AN$4,MAX(AN$1:AN773)+1,"")</f>
        <v/>
      </c>
      <c r="AO774" s="6" t="str">
        <f>IF($W774=AO$4,MAX(AO$1:AO773)+1,"")</f>
        <v/>
      </c>
      <c r="AP774" s="6" t="str">
        <f>IF($W774=AP$4,MAX(AP$1:AP773)+1,"")</f>
        <v/>
      </c>
      <c r="AQ774" s="6" t="str">
        <f>IF($W774=AQ$4,MAX(AQ$1:AQ773)+1,"")</f>
        <v/>
      </c>
      <c r="AR774" s="6" t="str">
        <f>IF($W774=AR$4,MAX(AR$1:AR773)+1,"")</f>
        <v/>
      </c>
      <c r="AS774" s="6" t="str">
        <f>IF($W774=AS$4,MAX(AS$1:AS773)+1,"")</f>
        <v/>
      </c>
      <c r="AT774" s="6" t="str">
        <f>IF($W774=AT$4,MAX(AT$1:AT773)+1,"")</f>
        <v/>
      </c>
      <c r="AU774" s="6" t="str">
        <f>IF($W774=AU$4,MAX(AU$1:AU773)+1,"")</f>
        <v/>
      </c>
      <c r="AV774" s="6" t="str">
        <f>IF($W774=AV$4,MAX(AV$1:AV773)+1,"")</f>
        <v/>
      </c>
      <c r="AW774" s="6" t="str">
        <f>IF($W774=AW$4,MAX(AW$1:AW773)+1,"")</f>
        <v/>
      </c>
      <c r="AX774" s="6" t="str">
        <f>IF($W774=AX$4,MAX(AX$1:AX773)+1,"")</f>
        <v/>
      </c>
      <c r="AY774" s="6" t="str">
        <f>IF($W774=AY$4,MAX(AY$1:AY773)+1,"")</f>
        <v/>
      </c>
      <c r="AZ774" s="6" t="str">
        <f>IF($W774=AZ$4,MAX(AZ$1:AZ773)+1,"")</f>
        <v/>
      </c>
      <c r="BA774" s="6" t="str">
        <f>IF($W774=BA$4,MAX(BA$1:BA773)+1,"")</f>
        <v/>
      </c>
      <c r="BB774" s="6" t="str">
        <f>IF($W774=BB$4,MAX(BB$1:BB773)+1,"")</f>
        <v/>
      </c>
      <c r="BC774" s="6" t="str">
        <f>IF($W774=BC$4,MAX(BC$1:BC773)+1,"")</f>
        <v/>
      </c>
      <c r="BD774" s="6" t="str">
        <f>IF($W774=BD$4,MAX(BD$1:BD773)+1,"")</f>
        <v/>
      </c>
      <c r="BE774" s="6" t="str">
        <f>IF($W774=BE$4,MAX(BE$1:BE773)+1,"")</f>
        <v/>
      </c>
      <c r="BF774" s="6" t="str">
        <f>IF($W774=BF$4,MAX(BF$1:BF773)+1,"")</f>
        <v/>
      </c>
      <c r="BG774" s="6" t="str">
        <f>IF($W774=BG$4,MAX(BG$1:BG773)+1,"")</f>
        <v/>
      </c>
      <c r="BH774" s="6" t="str">
        <f>IF($W774=BH$4,MAX(BH$1:BH773)+1,"")</f>
        <v/>
      </c>
      <c r="BI774" s="6" t="str">
        <f>IF($W774=BI$4,MAX(BI$1:BI773)+1,"")</f>
        <v/>
      </c>
      <c r="BJ774" s="6" t="str">
        <f>IF($W774=BJ$4,MAX(BJ$1:BJ773)+1,"")</f>
        <v/>
      </c>
      <c r="BK774" s="6" t="str">
        <f>IF($W774=BK$4,MAX(BK$1:BK773)+1,"")</f>
        <v/>
      </c>
      <c r="BL774" s="6" t="str">
        <f>IF($W774=BL$4,MAX(BL$1:BL773)+1,"")</f>
        <v/>
      </c>
      <c r="BM774" s="6" t="str">
        <f>IF($W774=BM$4,MAX(BM$1:BM773)+1,"")</f>
        <v/>
      </c>
      <c r="BN774" s="6" t="str">
        <f>IF($W774=BN$4,MAX(BN$1:BN773)+1,"")</f>
        <v/>
      </c>
      <c r="BO774" s="6" t="str">
        <f>IF($W774=BO$4,MAX(BO$1:BO773)+1,"")</f>
        <v/>
      </c>
      <c r="BP774" s="6" t="str">
        <f>IF($W774=BP$4,MAX(BP$1:BP773)+1,"")</f>
        <v/>
      </c>
      <c r="BQ774" s="6" t="str">
        <f>IF($W774=BQ$4,MAX(BQ$1:BQ773)+1,"")</f>
        <v/>
      </c>
      <c r="BR774" s="6" t="str">
        <f>IF($W774=BR$4,MAX(BR$1:BR773)+1,"")</f>
        <v/>
      </c>
      <c r="BS774" s="6" t="str">
        <f>IF($W774=BS$4,MAX(BS$1:BS773)+1,"")</f>
        <v/>
      </c>
      <c r="BT774" s="6" t="str">
        <f>IF($W774=BT$4,MAX(BT$1:BT773)+1,"")</f>
        <v/>
      </c>
      <c r="BU774" s="6" t="str">
        <f>IF($W774=BU$4,MAX(BU$1:BU773)+1,"")</f>
        <v/>
      </c>
      <c r="BV774" s="6" t="str">
        <f>IF($W774=BV$4,MAX(BV$1:BV773)+1,"")</f>
        <v/>
      </c>
      <c r="BW774" s="6" t="str">
        <f>IF($W774=BW$4,MAX(BW$1:BW773)+1,"")</f>
        <v/>
      </c>
      <c r="BX774" s="6" t="str">
        <f>IF($W774=BX$4,MAX(BX$1:BX773)+1,"")</f>
        <v/>
      </c>
      <c r="BY774" s="6" t="str">
        <f>IF($W774=BY$4,MAX(BY$1:BY773)+1,"")</f>
        <v/>
      </c>
      <c r="BZ774" s="6" t="str">
        <f>IF($W774=BZ$4,MAX(BZ$1:BZ773)+1,"")</f>
        <v/>
      </c>
      <c r="CA774" s="6" t="str">
        <f>IF($W774=CA$4,MAX(CA$1:CA773)+1,"")</f>
        <v/>
      </c>
      <c r="CB774" s="6" t="str">
        <f>IF($W774=CB$4,MAX(CB$1:CB773)+1,"")</f>
        <v/>
      </c>
      <c r="CC774" s="6" t="str">
        <f>IF($W774=CC$4,MAX(CC$1:CC773)+1,"")</f>
        <v/>
      </c>
      <c r="CD774" s="6" t="str">
        <f>IF($W774=CD$4,MAX(CD$1:CD773)+1,"")</f>
        <v/>
      </c>
      <c r="CE774" s="6" t="str">
        <f>IF($W774=CE$4,MAX(CE$1:CE773)+1,"")</f>
        <v/>
      </c>
      <c r="CF774" s="6" t="str">
        <f>IF($W774=CF$4,MAX(CF$1:CF773)+1,"")</f>
        <v/>
      </c>
      <c r="CG774" s="6" t="str">
        <f>IF($W774=CG$4,MAX(CG$1:CG773)+1,"")</f>
        <v/>
      </c>
      <c r="CH774" s="6" t="str">
        <f>IF($W774=CH$4,MAX(CH$1:CH773)+1,"")</f>
        <v/>
      </c>
      <c r="CI774" s="6" t="str">
        <f>IF($W774=CI$4,MAX(CI$1:CI773)+1,"")</f>
        <v/>
      </c>
      <c r="CJ774" s="6" t="str">
        <f>IF($W774=CJ$4,MAX(CJ$1:CJ773)+1,"")</f>
        <v/>
      </c>
      <c r="CK774" s="6" t="str">
        <f>IF($W774=CK$4,MAX(CK$1:CK773)+1,"")</f>
        <v/>
      </c>
      <c r="CL774" s="6" t="str">
        <f>IF($W774=CL$4,MAX(CL$1:CL773)+1,"")</f>
        <v/>
      </c>
      <c r="CM774" s="6" t="str">
        <f>IF($W774=CM$4,MAX(CM$1:CM773)+1,"")</f>
        <v/>
      </c>
      <c r="CN774" s="6" t="str">
        <f>IF($W774=CN$4,MAX(CN$1:CN773)+1,"")</f>
        <v/>
      </c>
      <c r="CO774" s="6" t="str">
        <f>IF($W774=CO$4,MAX(CO$1:CO773)+1,"")</f>
        <v/>
      </c>
      <c r="CP774" s="6" t="str">
        <f>IF($W774=CP$4,MAX(CP$1:CP773)+1,"")</f>
        <v/>
      </c>
      <c r="CQ774" s="6" t="str">
        <f>IF($W774=CQ$4,MAX(CQ$1:CQ773)+1,"")</f>
        <v/>
      </c>
      <c r="CR774" s="6" t="str">
        <f>IF($W774=CR$4,MAX(CR$1:CR773)+1,"")</f>
        <v/>
      </c>
      <c r="CS774" s="6" t="str">
        <f>IF($W774=CS$4,MAX(CS$1:CS773)+1,"")</f>
        <v/>
      </c>
      <c r="CT774" s="5">
        <f t="shared" ref="CT774:CT837" si="185">SUM(AK774:CS774)</f>
        <v>0</v>
      </c>
      <c r="CU774" s="6" t="str">
        <f t="shared" ref="CU774:CU837" si="186">H774&amp;I774&amp;J774&amp;K774&amp;L774&amp;M774&amp;N774&amp;O774&amp;P774&amp;Q774&amp;R774&amp;S774&amp;T774</f>
        <v/>
      </c>
      <c r="CV774" s="5" t="str">
        <f t="shared" ref="CV774:CV837" si="187">LEFT(F774,MIN(LEN(SUBSTITUTE(F774,CW774,""))))</f>
        <v/>
      </c>
      <c r="CW774" s="5" t="str" cm="1">
        <f t="array" ref="CW774">RIGHT(F774,MIN(LEN(SUBSTITUTE(F774,รายชื่อนักเรียนแยกห้อง!$AD$5:$AD$8,""))))</f>
        <v/>
      </c>
      <c r="CX774" s="6" t="str">
        <f t="shared" ref="CX774:CX837" si="188">IF(CV774="เด็กชาย",V774,IF(CV774="นาย",V774,""))</f>
        <v/>
      </c>
      <c r="CY774" s="6" t="str">
        <f t="shared" ref="CY774:CY837" si="189">IF(CV774="เด็กหญิง",V774,IF(CV774="นางสาว",V774,""))</f>
        <v/>
      </c>
      <c r="CZ774" s="5" t="str">
        <f t="shared" ref="CZ774:CZ837" si="190">U774&amp;"-"&amp;CX774</f>
        <v>-</v>
      </c>
      <c r="DA774" s="5" t="str">
        <f t="shared" ref="DA774:DA837" si="191">U774&amp;"-"&amp;CY774</f>
        <v>-</v>
      </c>
      <c r="DC774" s="6" t="str">
        <f>IF(DB774="วิทย์-คณิต (เตรียมวิศวะ)",MAX($DC$1:DC773)+1,"")</f>
        <v/>
      </c>
      <c r="DD774" s="6" t="str">
        <f>IF(DB774="วิทย์-คณิต (วิทยาศาสตร์สุขภาพ)",MAX($DD$1:DD773)+1,"")</f>
        <v/>
      </c>
      <c r="DE774" s="6" t="str">
        <f>IF(DB774="ศิลป์การจัดการธุรกิจการค้าสมัยใหม่",MAX($DE$1:DE773)+1,"")</f>
        <v/>
      </c>
      <c r="DF774" s="6" t="str">
        <f>IF(DB774="ศิลป์ภาษาจีนเพื่อธุรกิจ 4.0",MAX($DF$1:DF773)+1,"")</f>
        <v/>
      </c>
      <c r="DG774" s="6" t="str">
        <f>IF(DB774="ศิลป์ภาษาอังกฤษเพื่อการสื่อสารธุรกิจ",MAX($DG$1:DG773)+1,"")</f>
        <v/>
      </c>
      <c r="DH774" s="6" t="str">
        <f>IF(DB774="นวัตกรรมการจัดการเกษตร",MAX($DH$1:DH773)+1,"")</f>
        <v/>
      </c>
      <c r="DI774" s="5">
        <f t="shared" ref="DI774:DI837" si="192">SUM(DC774:DH774)</f>
        <v>0</v>
      </c>
      <c r="DJ774" s="5" t="str">
        <f t="shared" ref="DJ774:DJ837" si="193">U774&amp;"-"&amp;D774</f>
        <v>-</v>
      </c>
      <c r="DK774" s="5" t="str">
        <f t="shared" ref="DK774:DK837" si="194">DB774&amp;"-"&amp;DI774</f>
        <v>-0</v>
      </c>
      <c r="DL774" s="5" t="str">
        <f t="shared" ref="DL774:DL837" si="195">LEFT(U774,17)</f>
        <v/>
      </c>
    </row>
    <row r="775" spans="1:116">
      <c r="A775" s="5" t="str">
        <f t="shared" si="181"/>
        <v>-</v>
      </c>
      <c r="B775" s="5" t="str">
        <f t="shared" si="182"/>
        <v>-0</v>
      </c>
      <c r="C775" s="5" t="str">
        <f t="shared" si="183"/>
        <v>-0</v>
      </c>
      <c r="D775" s="8"/>
      <c r="E775" s="9"/>
      <c r="F775" s="3"/>
      <c r="G775" s="3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W775" s="6" t="str">
        <f>IF(X775="","",IF(X775=รายชื่อชมรม!$B$53,รายชื่อชมรม!$A$53,IF(X775=รายชื่อชมรม!$B$54,รายชื่อชมรม!$A$54,IF(X775=รายชื่อชมรม!$B$55,รายชื่อชมรม!$A$55,IF(X775=รายชื่อชมรม!$B$56,รายชื่อชมรม!$A$56,IF(X775=รายชื่อชมรม!$B$57,รายชื่อชมรม!$A$57,IF(X775=รายชื่อชมรม!$B$58,รายชื่อชมรม!$A$58,IF(X775=รายชื่อชมรม!$B$59,รายชื่อชมรม!$A$59,IF(X775=รายชื่อชมรม!$B$60,รายชื่อชมรม!$A$60,IF(X775=รายชื่อชมรม!$B$61,รายชื่อชมรม!$A$61,IF(X775=รายชื่อชมรม!$B$62,รายชื่อชมรม!$A$62,"-")))))))))))</f>
        <v/>
      </c>
      <c r="Y775" s="6" t="str">
        <f>IF(W775=0,"",IF(W775="-","",IF(W775="","",VLOOKUP(W775,รายชื่อชมรม!$A$3:$F$83,3,FALSE))))</f>
        <v/>
      </c>
      <c r="Z775" s="6" t="str">
        <f>IF(Y775=$Z$4,MAX(Z$1:$Z774)+1,"")</f>
        <v/>
      </c>
      <c r="AA775" s="6" t="str">
        <f>IF($Y775=AA$4,MAX(AA$1:AA774)+1,"")</f>
        <v/>
      </c>
      <c r="AB775" s="6" t="str">
        <f>IF($Y775=AB$4,MAX(AB$1:AB774)+1,"")</f>
        <v/>
      </c>
      <c r="AC775" s="6" t="str">
        <f>IF($Y775=AC$4,MAX(AC$1:AC774)+1,"")</f>
        <v/>
      </c>
      <c r="AD775" s="6" t="str">
        <f>IF($Y775=AD$4,MAX(AD$1:AD774)+1,"")</f>
        <v/>
      </c>
      <c r="AE775" s="6" t="str">
        <f>IF($Y775=AE$4,MAX(AE$1:AE774)+1,"")</f>
        <v/>
      </c>
      <c r="AF775" s="6" t="str">
        <f>IF($Y775=AF$4,MAX(AF$1:AF774)+1,"")</f>
        <v/>
      </c>
      <c r="AG775" s="6" t="str">
        <f>IF($Y775=AG$4,MAX(AG$1:AG774)+1,"")</f>
        <v/>
      </c>
      <c r="AH775" s="6" t="str">
        <f>IF($Y775=AH$4,MAX(AH$1:AH774)+1,"")</f>
        <v/>
      </c>
      <c r="AI775" s="5">
        <f t="shared" si="184"/>
        <v>0</v>
      </c>
      <c r="AK775" s="6" t="str">
        <f>IF($W775=AK$4,MAX(AK$1:AK774)+1,"")</f>
        <v/>
      </c>
      <c r="AL775" s="6" t="str">
        <f>IF($W775=AL$4,MAX(AL$1:AL774)+1,"")</f>
        <v/>
      </c>
      <c r="AM775" s="6" t="str">
        <f>IF($W775=AM$4,MAX(AM$1:AM774)+1,"")</f>
        <v/>
      </c>
      <c r="AN775" s="6" t="str">
        <f>IF($W775=AN$4,MAX(AN$1:AN774)+1,"")</f>
        <v/>
      </c>
      <c r="AO775" s="6" t="str">
        <f>IF($W775=AO$4,MAX(AO$1:AO774)+1,"")</f>
        <v/>
      </c>
      <c r="AP775" s="6" t="str">
        <f>IF($W775=AP$4,MAX(AP$1:AP774)+1,"")</f>
        <v/>
      </c>
      <c r="AQ775" s="6" t="str">
        <f>IF($W775=AQ$4,MAX(AQ$1:AQ774)+1,"")</f>
        <v/>
      </c>
      <c r="AR775" s="6" t="str">
        <f>IF($W775=AR$4,MAX(AR$1:AR774)+1,"")</f>
        <v/>
      </c>
      <c r="AS775" s="6" t="str">
        <f>IF($W775=AS$4,MAX(AS$1:AS774)+1,"")</f>
        <v/>
      </c>
      <c r="AT775" s="6" t="str">
        <f>IF($W775=AT$4,MAX(AT$1:AT774)+1,"")</f>
        <v/>
      </c>
      <c r="AU775" s="6" t="str">
        <f>IF($W775=AU$4,MAX(AU$1:AU774)+1,"")</f>
        <v/>
      </c>
      <c r="AV775" s="6" t="str">
        <f>IF($W775=AV$4,MAX(AV$1:AV774)+1,"")</f>
        <v/>
      </c>
      <c r="AW775" s="6" t="str">
        <f>IF($W775=AW$4,MAX(AW$1:AW774)+1,"")</f>
        <v/>
      </c>
      <c r="AX775" s="6" t="str">
        <f>IF($W775=AX$4,MAX(AX$1:AX774)+1,"")</f>
        <v/>
      </c>
      <c r="AY775" s="6" t="str">
        <f>IF($W775=AY$4,MAX(AY$1:AY774)+1,"")</f>
        <v/>
      </c>
      <c r="AZ775" s="6" t="str">
        <f>IF($W775=AZ$4,MAX(AZ$1:AZ774)+1,"")</f>
        <v/>
      </c>
      <c r="BA775" s="6" t="str">
        <f>IF($W775=BA$4,MAX(BA$1:BA774)+1,"")</f>
        <v/>
      </c>
      <c r="BB775" s="6" t="str">
        <f>IF($W775=BB$4,MAX(BB$1:BB774)+1,"")</f>
        <v/>
      </c>
      <c r="BC775" s="6" t="str">
        <f>IF($W775=BC$4,MAX(BC$1:BC774)+1,"")</f>
        <v/>
      </c>
      <c r="BD775" s="6" t="str">
        <f>IF($W775=BD$4,MAX(BD$1:BD774)+1,"")</f>
        <v/>
      </c>
      <c r="BE775" s="6" t="str">
        <f>IF($W775=BE$4,MAX(BE$1:BE774)+1,"")</f>
        <v/>
      </c>
      <c r="BF775" s="6" t="str">
        <f>IF($W775=BF$4,MAX(BF$1:BF774)+1,"")</f>
        <v/>
      </c>
      <c r="BG775" s="6" t="str">
        <f>IF($W775=BG$4,MAX(BG$1:BG774)+1,"")</f>
        <v/>
      </c>
      <c r="BH775" s="6" t="str">
        <f>IF($W775=BH$4,MAX(BH$1:BH774)+1,"")</f>
        <v/>
      </c>
      <c r="BI775" s="6" t="str">
        <f>IF($W775=BI$4,MAX(BI$1:BI774)+1,"")</f>
        <v/>
      </c>
      <c r="BJ775" s="6" t="str">
        <f>IF($W775=BJ$4,MAX(BJ$1:BJ774)+1,"")</f>
        <v/>
      </c>
      <c r="BK775" s="6" t="str">
        <f>IF($W775=BK$4,MAX(BK$1:BK774)+1,"")</f>
        <v/>
      </c>
      <c r="BL775" s="6" t="str">
        <f>IF($W775=BL$4,MAX(BL$1:BL774)+1,"")</f>
        <v/>
      </c>
      <c r="BM775" s="6" t="str">
        <f>IF($W775=BM$4,MAX(BM$1:BM774)+1,"")</f>
        <v/>
      </c>
      <c r="BN775" s="6" t="str">
        <f>IF($W775=BN$4,MAX(BN$1:BN774)+1,"")</f>
        <v/>
      </c>
      <c r="BO775" s="6" t="str">
        <f>IF($W775=BO$4,MAX(BO$1:BO774)+1,"")</f>
        <v/>
      </c>
      <c r="BP775" s="6" t="str">
        <f>IF($W775=BP$4,MAX(BP$1:BP774)+1,"")</f>
        <v/>
      </c>
      <c r="BQ775" s="6" t="str">
        <f>IF($W775=BQ$4,MAX(BQ$1:BQ774)+1,"")</f>
        <v/>
      </c>
      <c r="BR775" s="6" t="str">
        <f>IF($W775=BR$4,MAX(BR$1:BR774)+1,"")</f>
        <v/>
      </c>
      <c r="BS775" s="6" t="str">
        <f>IF($W775=BS$4,MAX(BS$1:BS774)+1,"")</f>
        <v/>
      </c>
      <c r="BT775" s="6" t="str">
        <f>IF($W775=BT$4,MAX(BT$1:BT774)+1,"")</f>
        <v/>
      </c>
      <c r="BU775" s="6" t="str">
        <f>IF($W775=BU$4,MAX(BU$1:BU774)+1,"")</f>
        <v/>
      </c>
      <c r="BV775" s="6" t="str">
        <f>IF($W775=BV$4,MAX(BV$1:BV774)+1,"")</f>
        <v/>
      </c>
      <c r="BW775" s="6" t="str">
        <f>IF($W775=BW$4,MAX(BW$1:BW774)+1,"")</f>
        <v/>
      </c>
      <c r="BX775" s="6" t="str">
        <f>IF($W775=BX$4,MAX(BX$1:BX774)+1,"")</f>
        <v/>
      </c>
      <c r="BY775" s="6" t="str">
        <f>IF($W775=BY$4,MAX(BY$1:BY774)+1,"")</f>
        <v/>
      </c>
      <c r="BZ775" s="6" t="str">
        <f>IF($W775=BZ$4,MAX(BZ$1:BZ774)+1,"")</f>
        <v/>
      </c>
      <c r="CA775" s="6" t="str">
        <f>IF($W775=CA$4,MAX(CA$1:CA774)+1,"")</f>
        <v/>
      </c>
      <c r="CB775" s="6" t="str">
        <f>IF($W775=CB$4,MAX(CB$1:CB774)+1,"")</f>
        <v/>
      </c>
      <c r="CC775" s="6" t="str">
        <f>IF($W775=CC$4,MAX(CC$1:CC774)+1,"")</f>
        <v/>
      </c>
      <c r="CD775" s="6" t="str">
        <f>IF($W775=CD$4,MAX(CD$1:CD774)+1,"")</f>
        <v/>
      </c>
      <c r="CE775" s="6" t="str">
        <f>IF($W775=CE$4,MAX(CE$1:CE774)+1,"")</f>
        <v/>
      </c>
      <c r="CF775" s="6" t="str">
        <f>IF($W775=CF$4,MAX(CF$1:CF774)+1,"")</f>
        <v/>
      </c>
      <c r="CG775" s="6" t="str">
        <f>IF($W775=CG$4,MAX(CG$1:CG774)+1,"")</f>
        <v/>
      </c>
      <c r="CH775" s="6" t="str">
        <f>IF($W775=CH$4,MAX(CH$1:CH774)+1,"")</f>
        <v/>
      </c>
      <c r="CI775" s="6" t="str">
        <f>IF($W775=CI$4,MAX(CI$1:CI774)+1,"")</f>
        <v/>
      </c>
      <c r="CJ775" s="6" t="str">
        <f>IF($W775=CJ$4,MAX(CJ$1:CJ774)+1,"")</f>
        <v/>
      </c>
      <c r="CK775" s="6" t="str">
        <f>IF($W775=CK$4,MAX(CK$1:CK774)+1,"")</f>
        <v/>
      </c>
      <c r="CL775" s="6" t="str">
        <f>IF($W775=CL$4,MAX(CL$1:CL774)+1,"")</f>
        <v/>
      </c>
      <c r="CM775" s="6" t="str">
        <f>IF($W775=CM$4,MAX(CM$1:CM774)+1,"")</f>
        <v/>
      </c>
      <c r="CN775" s="6" t="str">
        <f>IF($W775=CN$4,MAX(CN$1:CN774)+1,"")</f>
        <v/>
      </c>
      <c r="CO775" s="6" t="str">
        <f>IF($W775=CO$4,MAX(CO$1:CO774)+1,"")</f>
        <v/>
      </c>
      <c r="CP775" s="6" t="str">
        <f>IF($W775=CP$4,MAX(CP$1:CP774)+1,"")</f>
        <v/>
      </c>
      <c r="CQ775" s="6" t="str">
        <f>IF($W775=CQ$4,MAX(CQ$1:CQ774)+1,"")</f>
        <v/>
      </c>
      <c r="CR775" s="6" t="str">
        <f>IF($W775=CR$4,MAX(CR$1:CR774)+1,"")</f>
        <v/>
      </c>
      <c r="CS775" s="6" t="str">
        <f>IF($W775=CS$4,MAX(CS$1:CS774)+1,"")</f>
        <v/>
      </c>
      <c r="CT775" s="5">
        <f t="shared" si="185"/>
        <v>0</v>
      </c>
      <c r="CU775" s="6" t="str">
        <f t="shared" si="186"/>
        <v/>
      </c>
      <c r="CV775" s="5" t="str">
        <f t="shared" si="187"/>
        <v/>
      </c>
      <c r="CW775" s="5" t="str" cm="1">
        <f t="array" ref="CW775">RIGHT(F775,MIN(LEN(SUBSTITUTE(F775,รายชื่อนักเรียนแยกห้อง!$AD$5:$AD$8,""))))</f>
        <v/>
      </c>
      <c r="CX775" s="6" t="str">
        <f t="shared" si="188"/>
        <v/>
      </c>
      <c r="CY775" s="6" t="str">
        <f t="shared" si="189"/>
        <v/>
      </c>
      <c r="CZ775" s="5" t="str">
        <f t="shared" si="190"/>
        <v>-</v>
      </c>
      <c r="DA775" s="5" t="str">
        <f t="shared" si="191"/>
        <v>-</v>
      </c>
      <c r="DC775" s="6" t="str">
        <f>IF(DB775="วิทย์-คณิต (เตรียมวิศวะ)",MAX($DC$1:DC774)+1,"")</f>
        <v/>
      </c>
      <c r="DD775" s="6" t="str">
        <f>IF(DB775="วิทย์-คณิต (วิทยาศาสตร์สุขภาพ)",MAX($DD$1:DD774)+1,"")</f>
        <v/>
      </c>
      <c r="DE775" s="6" t="str">
        <f>IF(DB775="ศิลป์การจัดการธุรกิจการค้าสมัยใหม่",MAX($DE$1:DE774)+1,"")</f>
        <v/>
      </c>
      <c r="DF775" s="6" t="str">
        <f>IF(DB775="ศิลป์ภาษาจีนเพื่อธุรกิจ 4.0",MAX($DF$1:DF774)+1,"")</f>
        <v/>
      </c>
      <c r="DG775" s="6" t="str">
        <f>IF(DB775="ศิลป์ภาษาอังกฤษเพื่อการสื่อสารธุรกิจ",MAX($DG$1:DG774)+1,"")</f>
        <v/>
      </c>
      <c r="DH775" s="6" t="str">
        <f>IF(DB775="นวัตกรรมการจัดการเกษตร",MAX($DH$1:DH774)+1,"")</f>
        <v/>
      </c>
      <c r="DI775" s="5">
        <f t="shared" si="192"/>
        <v>0</v>
      </c>
      <c r="DJ775" s="5" t="str">
        <f t="shared" si="193"/>
        <v>-</v>
      </c>
      <c r="DK775" s="5" t="str">
        <f t="shared" si="194"/>
        <v>-0</v>
      </c>
      <c r="DL775" s="5" t="str">
        <f t="shared" si="195"/>
        <v/>
      </c>
    </row>
    <row r="776" spans="1:116">
      <c r="A776" s="5" t="str">
        <f t="shared" si="181"/>
        <v>-</v>
      </c>
      <c r="B776" s="5" t="str">
        <f t="shared" si="182"/>
        <v>-0</v>
      </c>
      <c r="C776" s="5" t="str">
        <f t="shared" si="183"/>
        <v>-0</v>
      </c>
      <c r="D776" s="8"/>
      <c r="E776" s="9"/>
      <c r="F776" s="3"/>
      <c r="G776" s="3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W776" s="6" t="str">
        <f>IF(X776="","",IF(X776=รายชื่อชมรม!$B$53,รายชื่อชมรม!$A$53,IF(X776=รายชื่อชมรม!$B$54,รายชื่อชมรม!$A$54,IF(X776=รายชื่อชมรม!$B$55,รายชื่อชมรม!$A$55,IF(X776=รายชื่อชมรม!$B$56,รายชื่อชมรม!$A$56,IF(X776=รายชื่อชมรม!$B$57,รายชื่อชมรม!$A$57,IF(X776=รายชื่อชมรม!$B$58,รายชื่อชมรม!$A$58,IF(X776=รายชื่อชมรม!$B$59,รายชื่อชมรม!$A$59,IF(X776=รายชื่อชมรม!$B$60,รายชื่อชมรม!$A$60,IF(X776=รายชื่อชมรม!$B$61,รายชื่อชมรม!$A$61,IF(X776=รายชื่อชมรม!$B$62,รายชื่อชมรม!$A$62,"-")))))))))))</f>
        <v/>
      </c>
      <c r="Y776" s="6" t="str">
        <f>IF(W776=0,"",IF(W776="-","",IF(W776="","",VLOOKUP(W776,รายชื่อชมรม!$A$3:$F$83,3,FALSE))))</f>
        <v/>
      </c>
      <c r="Z776" s="6" t="str">
        <f>IF(Y776=$Z$4,MAX(Z$1:$Z775)+1,"")</f>
        <v/>
      </c>
      <c r="AA776" s="6" t="str">
        <f>IF($Y776=AA$4,MAX(AA$1:AA775)+1,"")</f>
        <v/>
      </c>
      <c r="AB776" s="6" t="str">
        <f>IF($Y776=AB$4,MAX(AB$1:AB775)+1,"")</f>
        <v/>
      </c>
      <c r="AC776" s="6" t="str">
        <f>IF($Y776=AC$4,MAX(AC$1:AC775)+1,"")</f>
        <v/>
      </c>
      <c r="AD776" s="6" t="str">
        <f>IF($Y776=AD$4,MAX(AD$1:AD775)+1,"")</f>
        <v/>
      </c>
      <c r="AE776" s="6" t="str">
        <f>IF($Y776=AE$4,MAX(AE$1:AE775)+1,"")</f>
        <v/>
      </c>
      <c r="AF776" s="6" t="str">
        <f>IF($Y776=AF$4,MAX(AF$1:AF775)+1,"")</f>
        <v/>
      </c>
      <c r="AG776" s="6" t="str">
        <f>IF($Y776=AG$4,MAX(AG$1:AG775)+1,"")</f>
        <v/>
      </c>
      <c r="AH776" s="6" t="str">
        <f>IF($Y776=AH$4,MAX(AH$1:AH775)+1,"")</f>
        <v/>
      </c>
      <c r="AI776" s="5">
        <f t="shared" si="184"/>
        <v>0</v>
      </c>
      <c r="AK776" s="6" t="str">
        <f>IF($W776=AK$4,MAX(AK$1:AK775)+1,"")</f>
        <v/>
      </c>
      <c r="AL776" s="6" t="str">
        <f>IF($W776=AL$4,MAX(AL$1:AL775)+1,"")</f>
        <v/>
      </c>
      <c r="AM776" s="6" t="str">
        <f>IF($W776=AM$4,MAX(AM$1:AM775)+1,"")</f>
        <v/>
      </c>
      <c r="AN776" s="6" t="str">
        <f>IF($W776=AN$4,MAX(AN$1:AN775)+1,"")</f>
        <v/>
      </c>
      <c r="AO776" s="6" t="str">
        <f>IF($W776=AO$4,MAX(AO$1:AO775)+1,"")</f>
        <v/>
      </c>
      <c r="AP776" s="6" t="str">
        <f>IF($W776=AP$4,MAX(AP$1:AP775)+1,"")</f>
        <v/>
      </c>
      <c r="AQ776" s="6" t="str">
        <f>IF($W776=AQ$4,MAX(AQ$1:AQ775)+1,"")</f>
        <v/>
      </c>
      <c r="AR776" s="6" t="str">
        <f>IF($W776=AR$4,MAX(AR$1:AR775)+1,"")</f>
        <v/>
      </c>
      <c r="AS776" s="6" t="str">
        <f>IF($W776=AS$4,MAX(AS$1:AS775)+1,"")</f>
        <v/>
      </c>
      <c r="AT776" s="6" t="str">
        <f>IF($W776=AT$4,MAX(AT$1:AT775)+1,"")</f>
        <v/>
      </c>
      <c r="AU776" s="6" t="str">
        <f>IF($W776=AU$4,MAX(AU$1:AU775)+1,"")</f>
        <v/>
      </c>
      <c r="AV776" s="6" t="str">
        <f>IF($W776=AV$4,MAX(AV$1:AV775)+1,"")</f>
        <v/>
      </c>
      <c r="AW776" s="6" t="str">
        <f>IF($W776=AW$4,MAX(AW$1:AW775)+1,"")</f>
        <v/>
      </c>
      <c r="AX776" s="6" t="str">
        <f>IF($W776=AX$4,MAX(AX$1:AX775)+1,"")</f>
        <v/>
      </c>
      <c r="AY776" s="6" t="str">
        <f>IF($W776=AY$4,MAX(AY$1:AY775)+1,"")</f>
        <v/>
      </c>
      <c r="AZ776" s="6" t="str">
        <f>IF($W776=AZ$4,MAX(AZ$1:AZ775)+1,"")</f>
        <v/>
      </c>
      <c r="BA776" s="6" t="str">
        <f>IF($W776=BA$4,MAX(BA$1:BA775)+1,"")</f>
        <v/>
      </c>
      <c r="BB776" s="6" t="str">
        <f>IF($W776=BB$4,MAX(BB$1:BB775)+1,"")</f>
        <v/>
      </c>
      <c r="BC776" s="6" t="str">
        <f>IF($W776=BC$4,MAX(BC$1:BC775)+1,"")</f>
        <v/>
      </c>
      <c r="BD776" s="6" t="str">
        <f>IF($W776=BD$4,MAX(BD$1:BD775)+1,"")</f>
        <v/>
      </c>
      <c r="BE776" s="6" t="str">
        <f>IF($W776=BE$4,MAX(BE$1:BE775)+1,"")</f>
        <v/>
      </c>
      <c r="BF776" s="6" t="str">
        <f>IF($W776=BF$4,MAX(BF$1:BF775)+1,"")</f>
        <v/>
      </c>
      <c r="BG776" s="6" t="str">
        <f>IF($W776=BG$4,MAX(BG$1:BG775)+1,"")</f>
        <v/>
      </c>
      <c r="BH776" s="6" t="str">
        <f>IF($W776=BH$4,MAX(BH$1:BH775)+1,"")</f>
        <v/>
      </c>
      <c r="BI776" s="6" t="str">
        <f>IF($W776=BI$4,MAX(BI$1:BI775)+1,"")</f>
        <v/>
      </c>
      <c r="BJ776" s="6" t="str">
        <f>IF($W776=BJ$4,MAX(BJ$1:BJ775)+1,"")</f>
        <v/>
      </c>
      <c r="BK776" s="6" t="str">
        <f>IF($W776=BK$4,MAX(BK$1:BK775)+1,"")</f>
        <v/>
      </c>
      <c r="BL776" s="6" t="str">
        <f>IF($W776=BL$4,MAX(BL$1:BL775)+1,"")</f>
        <v/>
      </c>
      <c r="BM776" s="6" t="str">
        <f>IF($W776=BM$4,MAX(BM$1:BM775)+1,"")</f>
        <v/>
      </c>
      <c r="BN776" s="6" t="str">
        <f>IF($W776=BN$4,MAX(BN$1:BN775)+1,"")</f>
        <v/>
      </c>
      <c r="BO776" s="6" t="str">
        <f>IF($W776=BO$4,MAX(BO$1:BO775)+1,"")</f>
        <v/>
      </c>
      <c r="BP776" s="6" t="str">
        <f>IF($W776=BP$4,MAX(BP$1:BP775)+1,"")</f>
        <v/>
      </c>
      <c r="BQ776" s="6" t="str">
        <f>IF($W776=BQ$4,MAX(BQ$1:BQ775)+1,"")</f>
        <v/>
      </c>
      <c r="BR776" s="6" t="str">
        <f>IF($W776=BR$4,MAX(BR$1:BR775)+1,"")</f>
        <v/>
      </c>
      <c r="BS776" s="6" t="str">
        <f>IF($W776=BS$4,MAX(BS$1:BS775)+1,"")</f>
        <v/>
      </c>
      <c r="BT776" s="6" t="str">
        <f>IF($W776=BT$4,MAX(BT$1:BT775)+1,"")</f>
        <v/>
      </c>
      <c r="BU776" s="6" t="str">
        <f>IF($W776=BU$4,MAX(BU$1:BU775)+1,"")</f>
        <v/>
      </c>
      <c r="BV776" s="6" t="str">
        <f>IF($W776=BV$4,MAX(BV$1:BV775)+1,"")</f>
        <v/>
      </c>
      <c r="BW776" s="6" t="str">
        <f>IF($W776=BW$4,MAX(BW$1:BW775)+1,"")</f>
        <v/>
      </c>
      <c r="BX776" s="6" t="str">
        <f>IF($W776=BX$4,MAX(BX$1:BX775)+1,"")</f>
        <v/>
      </c>
      <c r="BY776" s="6" t="str">
        <f>IF($W776=BY$4,MAX(BY$1:BY775)+1,"")</f>
        <v/>
      </c>
      <c r="BZ776" s="6" t="str">
        <f>IF($W776=BZ$4,MAX(BZ$1:BZ775)+1,"")</f>
        <v/>
      </c>
      <c r="CA776" s="6" t="str">
        <f>IF($W776=CA$4,MAX(CA$1:CA775)+1,"")</f>
        <v/>
      </c>
      <c r="CB776" s="6" t="str">
        <f>IF($W776=CB$4,MAX(CB$1:CB775)+1,"")</f>
        <v/>
      </c>
      <c r="CC776" s="6" t="str">
        <f>IF($W776=CC$4,MAX(CC$1:CC775)+1,"")</f>
        <v/>
      </c>
      <c r="CD776" s="6" t="str">
        <f>IF($W776=CD$4,MAX(CD$1:CD775)+1,"")</f>
        <v/>
      </c>
      <c r="CE776" s="6" t="str">
        <f>IF($W776=CE$4,MAX(CE$1:CE775)+1,"")</f>
        <v/>
      </c>
      <c r="CF776" s="6" t="str">
        <f>IF($W776=CF$4,MAX(CF$1:CF775)+1,"")</f>
        <v/>
      </c>
      <c r="CG776" s="6" t="str">
        <f>IF($W776=CG$4,MAX(CG$1:CG775)+1,"")</f>
        <v/>
      </c>
      <c r="CH776" s="6" t="str">
        <f>IF($W776=CH$4,MAX(CH$1:CH775)+1,"")</f>
        <v/>
      </c>
      <c r="CI776" s="6" t="str">
        <f>IF($W776=CI$4,MAX(CI$1:CI775)+1,"")</f>
        <v/>
      </c>
      <c r="CJ776" s="6" t="str">
        <f>IF($W776=CJ$4,MAX(CJ$1:CJ775)+1,"")</f>
        <v/>
      </c>
      <c r="CK776" s="6" t="str">
        <f>IF($W776=CK$4,MAX(CK$1:CK775)+1,"")</f>
        <v/>
      </c>
      <c r="CL776" s="6" t="str">
        <f>IF($W776=CL$4,MAX(CL$1:CL775)+1,"")</f>
        <v/>
      </c>
      <c r="CM776" s="6" t="str">
        <f>IF($W776=CM$4,MAX(CM$1:CM775)+1,"")</f>
        <v/>
      </c>
      <c r="CN776" s="6" t="str">
        <f>IF($W776=CN$4,MAX(CN$1:CN775)+1,"")</f>
        <v/>
      </c>
      <c r="CO776" s="6" t="str">
        <f>IF($W776=CO$4,MAX(CO$1:CO775)+1,"")</f>
        <v/>
      </c>
      <c r="CP776" s="6" t="str">
        <f>IF($W776=CP$4,MAX(CP$1:CP775)+1,"")</f>
        <v/>
      </c>
      <c r="CQ776" s="6" t="str">
        <f>IF($W776=CQ$4,MAX(CQ$1:CQ775)+1,"")</f>
        <v/>
      </c>
      <c r="CR776" s="6" t="str">
        <f>IF($W776=CR$4,MAX(CR$1:CR775)+1,"")</f>
        <v/>
      </c>
      <c r="CS776" s="6" t="str">
        <f>IF($W776=CS$4,MAX(CS$1:CS775)+1,"")</f>
        <v/>
      </c>
      <c r="CT776" s="5">
        <f t="shared" si="185"/>
        <v>0</v>
      </c>
      <c r="CU776" s="6" t="str">
        <f t="shared" si="186"/>
        <v/>
      </c>
      <c r="CV776" s="5" t="str">
        <f t="shared" si="187"/>
        <v/>
      </c>
      <c r="CW776" s="5" t="str" cm="1">
        <f t="array" ref="CW776">RIGHT(F776,MIN(LEN(SUBSTITUTE(F776,รายชื่อนักเรียนแยกห้อง!$AD$5:$AD$8,""))))</f>
        <v/>
      </c>
      <c r="CX776" s="6" t="str">
        <f t="shared" si="188"/>
        <v/>
      </c>
      <c r="CY776" s="6" t="str">
        <f t="shared" si="189"/>
        <v/>
      </c>
      <c r="CZ776" s="5" t="str">
        <f t="shared" si="190"/>
        <v>-</v>
      </c>
      <c r="DA776" s="5" t="str">
        <f t="shared" si="191"/>
        <v>-</v>
      </c>
      <c r="DC776" s="6" t="str">
        <f>IF(DB776="วิทย์-คณิต (เตรียมวิศวะ)",MAX($DC$1:DC775)+1,"")</f>
        <v/>
      </c>
      <c r="DD776" s="6" t="str">
        <f>IF(DB776="วิทย์-คณิต (วิทยาศาสตร์สุขภาพ)",MAX($DD$1:DD775)+1,"")</f>
        <v/>
      </c>
      <c r="DE776" s="6" t="str">
        <f>IF(DB776="ศิลป์การจัดการธุรกิจการค้าสมัยใหม่",MAX($DE$1:DE775)+1,"")</f>
        <v/>
      </c>
      <c r="DF776" s="6" t="str">
        <f>IF(DB776="ศิลป์ภาษาจีนเพื่อธุรกิจ 4.0",MAX($DF$1:DF775)+1,"")</f>
        <v/>
      </c>
      <c r="DG776" s="6" t="str">
        <f>IF(DB776="ศิลป์ภาษาอังกฤษเพื่อการสื่อสารธุรกิจ",MAX($DG$1:DG775)+1,"")</f>
        <v/>
      </c>
      <c r="DH776" s="6" t="str">
        <f>IF(DB776="นวัตกรรมการจัดการเกษตร",MAX($DH$1:DH775)+1,"")</f>
        <v/>
      </c>
      <c r="DI776" s="5">
        <f t="shared" si="192"/>
        <v>0</v>
      </c>
      <c r="DJ776" s="5" t="str">
        <f t="shared" si="193"/>
        <v>-</v>
      </c>
      <c r="DK776" s="5" t="str">
        <f t="shared" si="194"/>
        <v>-0</v>
      </c>
      <c r="DL776" s="5" t="str">
        <f t="shared" si="195"/>
        <v/>
      </c>
    </row>
    <row r="777" spans="1:116">
      <c r="A777" s="5" t="str">
        <f t="shared" si="181"/>
        <v>-</v>
      </c>
      <c r="B777" s="5" t="str">
        <f t="shared" si="182"/>
        <v>-0</v>
      </c>
      <c r="C777" s="5" t="str">
        <f t="shared" si="183"/>
        <v>-0</v>
      </c>
      <c r="D777" s="8"/>
      <c r="E777" s="9"/>
      <c r="F777" s="3"/>
      <c r="G777" s="3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W777" s="6" t="str">
        <f>IF(X777="","",IF(X777=รายชื่อชมรม!$B$53,รายชื่อชมรม!$A$53,IF(X777=รายชื่อชมรม!$B$54,รายชื่อชมรม!$A$54,IF(X777=รายชื่อชมรม!$B$55,รายชื่อชมรม!$A$55,IF(X777=รายชื่อชมรม!$B$56,รายชื่อชมรม!$A$56,IF(X777=รายชื่อชมรม!$B$57,รายชื่อชมรม!$A$57,IF(X777=รายชื่อชมรม!$B$58,รายชื่อชมรม!$A$58,IF(X777=รายชื่อชมรม!$B$59,รายชื่อชมรม!$A$59,IF(X777=รายชื่อชมรม!$B$60,รายชื่อชมรม!$A$60,IF(X777=รายชื่อชมรม!$B$61,รายชื่อชมรม!$A$61,IF(X777=รายชื่อชมรม!$B$62,รายชื่อชมรม!$A$62,"-")))))))))))</f>
        <v/>
      </c>
      <c r="Y777" s="6" t="str">
        <f>IF(W777=0,"",IF(W777="-","",IF(W777="","",VLOOKUP(W777,รายชื่อชมรม!$A$3:$F$83,3,FALSE))))</f>
        <v/>
      </c>
      <c r="Z777" s="6" t="str">
        <f>IF(Y777=$Z$4,MAX(Z$1:$Z776)+1,"")</f>
        <v/>
      </c>
      <c r="AA777" s="6" t="str">
        <f>IF($Y777=AA$4,MAX(AA$1:AA776)+1,"")</f>
        <v/>
      </c>
      <c r="AB777" s="6" t="str">
        <f>IF($Y777=AB$4,MAX(AB$1:AB776)+1,"")</f>
        <v/>
      </c>
      <c r="AC777" s="6" t="str">
        <f>IF($Y777=AC$4,MAX(AC$1:AC776)+1,"")</f>
        <v/>
      </c>
      <c r="AD777" s="6" t="str">
        <f>IF($Y777=AD$4,MAX(AD$1:AD776)+1,"")</f>
        <v/>
      </c>
      <c r="AE777" s="6" t="str">
        <f>IF($Y777=AE$4,MAX(AE$1:AE776)+1,"")</f>
        <v/>
      </c>
      <c r="AF777" s="6" t="str">
        <f>IF($Y777=AF$4,MAX(AF$1:AF776)+1,"")</f>
        <v/>
      </c>
      <c r="AG777" s="6" t="str">
        <f>IF($Y777=AG$4,MAX(AG$1:AG776)+1,"")</f>
        <v/>
      </c>
      <c r="AH777" s="6" t="str">
        <f>IF($Y777=AH$4,MAX(AH$1:AH776)+1,"")</f>
        <v/>
      </c>
      <c r="AI777" s="5">
        <f t="shared" si="184"/>
        <v>0</v>
      </c>
      <c r="AK777" s="6" t="str">
        <f>IF($W777=AK$4,MAX(AK$1:AK776)+1,"")</f>
        <v/>
      </c>
      <c r="AL777" s="6" t="str">
        <f>IF($W777=AL$4,MAX(AL$1:AL776)+1,"")</f>
        <v/>
      </c>
      <c r="AM777" s="6" t="str">
        <f>IF($W777=AM$4,MAX(AM$1:AM776)+1,"")</f>
        <v/>
      </c>
      <c r="AN777" s="6" t="str">
        <f>IF($W777=AN$4,MAX(AN$1:AN776)+1,"")</f>
        <v/>
      </c>
      <c r="AO777" s="6" t="str">
        <f>IF($W777=AO$4,MAX(AO$1:AO776)+1,"")</f>
        <v/>
      </c>
      <c r="AP777" s="6" t="str">
        <f>IF($W777=AP$4,MAX(AP$1:AP776)+1,"")</f>
        <v/>
      </c>
      <c r="AQ777" s="6" t="str">
        <f>IF($W777=AQ$4,MAX(AQ$1:AQ776)+1,"")</f>
        <v/>
      </c>
      <c r="AR777" s="6" t="str">
        <f>IF($W777=AR$4,MAX(AR$1:AR776)+1,"")</f>
        <v/>
      </c>
      <c r="AS777" s="6" t="str">
        <f>IF($W777=AS$4,MAX(AS$1:AS776)+1,"")</f>
        <v/>
      </c>
      <c r="AT777" s="6" t="str">
        <f>IF($W777=AT$4,MAX(AT$1:AT776)+1,"")</f>
        <v/>
      </c>
      <c r="AU777" s="6" t="str">
        <f>IF($W777=AU$4,MAX(AU$1:AU776)+1,"")</f>
        <v/>
      </c>
      <c r="AV777" s="6" t="str">
        <f>IF($W777=AV$4,MAX(AV$1:AV776)+1,"")</f>
        <v/>
      </c>
      <c r="AW777" s="6" t="str">
        <f>IF($W777=AW$4,MAX(AW$1:AW776)+1,"")</f>
        <v/>
      </c>
      <c r="AX777" s="6" t="str">
        <f>IF($W777=AX$4,MAX(AX$1:AX776)+1,"")</f>
        <v/>
      </c>
      <c r="AY777" s="6" t="str">
        <f>IF($W777=AY$4,MAX(AY$1:AY776)+1,"")</f>
        <v/>
      </c>
      <c r="AZ777" s="6" t="str">
        <f>IF($W777=AZ$4,MAX(AZ$1:AZ776)+1,"")</f>
        <v/>
      </c>
      <c r="BA777" s="6" t="str">
        <f>IF($W777=BA$4,MAX(BA$1:BA776)+1,"")</f>
        <v/>
      </c>
      <c r="BB777" s="6" t="str">
        <f>IF($W777=BB$4,MAX(BB$1:BB776)+1,"")</f>
        <v/>
      </c>
      <c r="BC777" s="6" t="str">
        <f>IF($W777=BC$4,MAX(BC$1:BC776)+1,"")</f>
        <v/>
      </c>
      <c r="BD777" s="6" t="str">
        <f>IF($W777=BD$4,MAX(BD$1:BD776)+1,"")</f>
        <v/>
      </c>
      <c r="BE777" s="6" t="str">
        <f>IF($W777=BE$4,MAX(BE$1:BE776)+1,"")</f>
        <v/>
      </c>
      <c r="BF777" s="6" t="str">
        <f>IF($W777=BF$4,MAX(BF$1:BF776)+1,"")</f>
        <v/>
      </c>
      <c r="BG777" s="6" t="str">
        <f>IF($W777=BG$4,MAX(BG$1:BG776)+1,"")</f>
        <v/>
      </c>
      <c r="BH777" s="6" t="str">
        <f>IF($W777=BH$4,MAX(BH$1:BH776)+1,"")</f>
        <v/>
      </c>
      <c r="BI777" s="6" t="str">
        <f>IF($W777=BI$4,MAX(BI$1:BI776)+1,"")</f>
        <v/>
      </c>
      <c r="BJ777" s="6" t="str">
        <f>IF($W777=BJ$4,MAX(BJ$1:BJ776)+1,"")</f>
        <v/>
      </c>
      <c r="BK777" s="6" t="str">
        <f>IF($W777=BK$4,MAX(BK$1:BK776)+1,"")</f>
        <v/>
      </c>
      <c r="BL777" s="6" t="str">
        <f>IF($W777=BL$4,MAX(BL$1:BL776)+1,"")</f>
        <v/>
      </c>
      <c r="BM777" s="6" t="str">
        <f>IF($W777=BM$4,MAX(BM$1:BM776)+1,"")</f>
        <v/>
      </c>
      <c r="BN777" s="6" t="str">
        <f>IF($W777=BN$4,MAX(BN$1:BN776)+1,"")</f>
        <v/>
      </c>
      <c r="BO777" s="6" t="str">
        <f>IF($W777=BO$4,MAX(BO$1:BO776)+1,"")</f>
        <v/>
      </c>
      <c r="BP777" s="6" t="str">
        <f>IF($W777=BP$4,MAX(BP$1:BP776)+1,"")</f>
        <v/>
      </c>
      <c r="BQ777" s="6" t="str">
        <f>IF($W777=BQ$4,MAX(BQ$1:BQ776)+1,"")</f>
        <v/>
      </c>
      <c r="BR777" s="6" t="str">
        <f>IF($W777=BR$4,MAX(BR$1:BR776)+1,"")</f>
        <v/>
      </c>
      <c r="BS777" s="6" t="str">
        <f>IF($W777=BS$4,MAX(BS$1:BS776)+1,"")</f>
        <v/>
      </c>
      <c r="BT777" s="6" t="str">
        <f>IF($W777=BT$4,MAX(BT$1:BT776)+1,"")</f>
        <v/>
      </c>
      <c r="BU777" s="6" t="str">
        <f>IF($W777=BU$4,MAX(BU$1:BU776)+1,"")</f>
        <v/>
      </c>
      <c r="BV777" s="6" t="str">
        <f>IF($W777=BV$4,MAX(BV$1:BV776)+1,"")</f>
        <v/>
      </c>
      <c r="BW777" s="6" t="str">
        <f>IF($W777=BW$4,MAX(BW$1:BW776)+1,"")</f>
        <v/>
      </c>
      <c r="BX777" s="6" t="str">
        <f>IF($W777=BX$4,MAX(BX$1:BX776)+1,"")</f>
        <v/>
      </c>
      <c r="BY777" s="6" t="str">
        <f>IF($W777=BY$4,MAX(BY$1:BY776)+1,"")</f>
        <v/>
      </c>
      <c r="BZ777" s="6" t="str">
        <f>IF($W777=BZ$4,MAX(BZ$1:BZ776)+1,"")</f>
        <v/>
      </c>
      <c r="CA777" s="6" t="str">
        <f>IF($W777=CA$4,MAX(CA$1:CA776)+1,"")</f>
        <v/>
      </c>
      <c r="CB777" s="6" t="str">
        <f>IF($W777=CB$4,MAX(CB$1:CB776)+1,"")</f>
        <v/>
      </c>
      <c r="CC777" s="6" t="str">
        <f>IF($W777=CC$4,MAX(CC$1:CC776)+1,"")</f>
        <v/>
      </c>
      <c r="CD777" s="6" t="str">
        <f>IF($W777=CD$4,MAX(CD$1:CD776)+1,"")</f>
        <v/>
      </c>
      <c r="CE777" s="6" t="str">
        <f>IF($W777=CE$4,MAX(CE$1:CE776)+1,"")</f>
        <v/>
      </c>
      <c r="CF777" s="6" t="str">
        <f>IF($W777=CF$4,MAX(CF$1:CF776)+1,"")</f>
        <v/>
      </c>
      <c r="CG777" s="6" t="str">
        <f>IF($W777=CG$4,MAX(CG$1:CG776)+1,"")</f>
        <v/>
      </c>
      <c r="CH777" s="6" t="str">
        <f>IF($W777=CH$4,MAX(CH$1:CH776)+1,"")</f>
        <v/>
      </c>
      <c r="CI777" s="6" t="str">
        <f>IF($W777=CI$4,MAX(CI$1:CI776)+1,"")</f>
        <v/>
      </c>
      <c r="CJ777" s="6" t="str">
        <f>IF($W777=CJ$4,MAX(CJ$1:CJ776)+1,"")</f>
        <v/>
      </c>
      <c r="CK777" s="6" t="str">
        <f>IF($W777=CK$4,MAX(CK$1:CK776)+1,"")</f>
        <v/>
      </c>
      <c r="CL777" s="6" t="str">
        <f>IF($W777=CL$4,MAX(CL$1:CL776)+1,"")</f>
        <v/>
      </c>
      <c r="CM777" s="6" t="str">
        <f>IF($W777=CM$4,MAX(CM$1:CM776)+1,"")</f>
        <v/>
      </c>
      <c r="CN777" s="6" t="str">
        <f>IF($W777=CN$4,MAX(CN$1:CN776)+1,"")</f>
        <v/>
      </c>
      <c r="CO777" s="6" t="str">
        <f>IF($W777=CO$4,MAX(CO$1:CO776)+1,"")</f>
        <v/>
      </c>
      <c r="CP777" s="6" t="str">
        <f>IF($W777=CP$4,MAX(CP$1:CP776)+1,"")</f>
        <v/>
      </c>
      <c r="CQ777" s="6" t="str">
        <f>IF($W777=CQ$4,MAX(CQ$1:CQ776)+1,"")</f>
        <v/>
      </c>
      <c r="CR777" s="6" t="str">
        <f>IF($W777=CR$4,MAX(CR$1:CR776)+1,"")</f>
        <v/>
      </c>
      <c r="CS777" s="6" t="str">
        <f>IF($W777=CS$4,MAX(CS$1:CS776)+1,"")</f>
        <v/>
      </c>
      <c r="CT777" s="5">
        <f t="shared" si="185"/>
        <v>0</v>
      </c>
      <c r="CU777" s="6" t="str">
        <f t="shared" si="186"/>
        <v/>
      </c>
      <c r="CV777" s="5" t="str">
        <f t="shared" si="187"/>
        <v/>
      </c>
      <c r="CW777" s="5" t="str" cm="1">
        <f t="array" ref="CW777">RIGHT(F777,MIN(LEN(SUBSTITUTE(F777,รายชื่อนักเรียนแยกห้อง!$AD$5:$AD$8,""))))</f>
        <v/>
      </c>
      <c r="CX777" s="6" t="str">
        <f t="shared" si="188"/>
        <v/>
      </c>
      <c r="CY777" s="6" t="str">
        <f t="shared" si="189"/>
        <v/>
      </c>
      <c r="CZ777" s="5" t="str">
        <f t="shared" si="190"/>
        <v>-</v>
      </c>
      <c r="DA777" s="5" t="str">
        <f t="shared" si="191"/>
        <v>-</v>
      </c>
      <c r="DC777" s="6" t="str">
        <f>IF(DB777="วิทย์-คณิต (เตรียมวิศวะ)",MAX($DC$1:DC776)+1,"")</f>
        <v/>
      </c>
      <c r="DD777" s="6" t="str">
        <f>IF(DB777="วิทย์-คณิต (วิทยาศาสตร์สุขภาพ)",MAX($DD$1:DD776)+1,"")</f>
        <v/>
      </c>
      <c r="DE777" s="6" t="str">
        <f>IF(DB777="ศิลป์การจัดการธุรกิจการค้าสมัยใหม่",MAX($DE$1:DE776)+1,"")</f>
        <v/>
      </c>
      <c r="DF777" s="6" t="str">
        <f>IF(DB777="ศิลป์ภาษาจีนเพื่อธุรกิจ 4.0",MAX($DF$1:DF776)+1,"")</f>
        <v/>
      </c>
      <c r="DG777" s="6" t="str">
        <f>IF(DB777="ศิลป์ภาษาอังกฤษเพื่อการสื่อสารธุรกิจ",MAX($DG$1:DG776)+1,"")</f>
        <v/>
      </c>
      <c r="DH777" s="6" t="str">
        <f>IF(DB777="นวัตกรรมการจัดการเกษตร",MAX($DH$1:DH776)+1,"")</f>
        <v/>
      </c>
      <c r="DI777" s="5">
        <f t="shared" si="192"/>
        <v>0</v>
      </c>
      <c r="DJ777" s="5" t="str">
        <f t="shared" si="193"/>
        <v>-</v>
      </c>
      <c r="DK777" s="5" t="str">
        <f t="shared" si="194"/>
        <v>-0</v>
      </c>
      <c r="DL777" s="5" t="str">
        <f t="shared" si="195"/>
        <v/>
      </c>
    </row>
    <row r="778" spans="1:116">
      <c r="A778" s="5" t="str">
        <f t="shared" si="181"/>
        <v>-</v>
      </c>
      <c r="B778" s="5" t="str">
        <f t="shared" si="182"/>
        <v>-0</v>
      </c>
      <c r="C778" s="5" t="str">
        <f t="shared" si="183"/>
        <v>-0</v>
      </c>
      <c r="D778" s="8"/>
      <c r="E778" s="9"/>
      <c r="F778" s="3"/>
      <c r="G778" s="3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W778" s="6" t="str">
        <f>IF(X778="","",IF(X778=รายชื่อชมรม!$B$53,รายชื่อชมรม!$A$53,IF(X778=รายชื่อชมรม!$B$54,รายชื่อชมรม!$A$54,IF(X778=รายชื่อชมรม!$B$55,รายชื่อชมรม!$A$55,IF(X778=รายชื่อชมรม!$B$56,รายชื่อชมรม!$A$56,IF(X778=รายชื่อชมรม!$B$57,รายชื่อชมรม!$A$57,IF(X778=รายชื่อชมรม!$B$58,รายชื่อชมรม!$A$58,IF(X778=รายชื่อชมรม!$B$59,รายชื่อชมรม!$A$59,IF(X778=รายชื่อชมรม!$B$60,รายชื่อชมรม!$A$60,IF(X778=รายชื่อชมรม!$B$61,รายชื่อชมรม!$A$61,IF(X778=รายชื่อชมรม!$B$62,รายชื่อชมรม!$A$62,"-")))))))))))</f>
        <v/>
      </c>
      <c r="Y778" s="6" t="str">
        <f>IF(W778=0,"",IF(W778="-","",IF(W778="","",VLOOKUP(W778,รายชื่อชมรม!$A$3:$F$83,3,FALSE))))</f>
        <v/>
      </c>
      <c r="Z778" s="6" t="str">
        <f>IF(Y778=$Z$4,MAX(Z$1:$Z777)+1,"")</f>
        <v/>
      </c>
      <c r="AA778" s="6" t="str">
        <f>IF($Y778=AA$4,MAX(AA$1:AA777)+1,"")</f>
        <v/>
      </c>
      <c r="AB778" s="6" t="str">
        <f>IF($Y778=AB$4,MAX(AB$1:AB777)+1,"")</f>
        <v/>
      </c>
      <c r="AC778" s="6" t="str">
        <f>IF($Y778=AC$4,MAX(AC$1:AC777)+1,"")</f>
        <v/>
      </c>
      <c r="AD778" s="6" t="str">
        <f>IF($Y778=AD$4,MAX(AD$1:AD777)+1,"")</f>
        <v/>
      </c>
      <c r="AE778" s="6" t="str">
        <f>IF($Y778=AE$4,MAX(AE$1:AE777)+1,"")</f>
        <v/>
      </c>
      <c r="AF778" s="6" t="str">
        <f>IF($Y778=AF$4,MAX(AF$1:AF777)+1,"")</f>
        <v/>
      </c>
      <c r="AG778" s="6" t="str">
        <f>IF($Y778=AG$4,MAX(AG$1:AG777)+1,"")</f>
        <v/>
      </c>
      <c r="AH778" s="6" t="str">
        <f>IF($Y778=AH$4,MAX(AH$1:AH777)+1,"")</f>
        <v/>
      </c>
      <c r="AI778" s="5">
        <f t="shared" si="184"/>
        <v>0</v>
      </c>
      <c r="AK778" s="6" t="str">
        <f>IF($W778=AK$4,MAX(AK$1:AK777)+1,"")</f>
        <v/>
      </c>
      <c r="AL778" s="6" t="str">
        <f>IF($W778=AL$4,MAX(AL$1:AL777)+1,"")</f>
        <v/>
      </c>
      <c r="AM778" s="6" t="str">
        <f>IF($W778=AM$4,MAX(AM$1:AM777)+1,"")</f>
        <v/>
      </c>
      <c r="AN778" s="6" t="str">
        <f>IF($W778=AN$4,MAX(AN$1:AN777)+1,"")</f>
        <v/>
      </c>
      <c r="AO778" s="6" t="str">
        <f>IF($W778=AO$4,MAX(AO$1:AO777)+1,"")</f>
        <v/>
      </c>
      <c r="AP778" s="6" t="str">
        <f>IF($W778=AP$4,MAX(AP$1:AP777)+1,"")</f>
        <v/>
      </c>
      <c r="AQ778" s="6" t="str">
        <f>IF($W778=AQ$4,MAX(AQ$1:AQ777)+1,"")</f>
        <v/>
      </c>
      <c r="AR778" s="6" t="str">
        <f>IF($W778=AR$4,MAX(AR$1:AR777)+1,"")</f>
        <v/>
      </c>
      <c r="AS778" s="6" t="str">
        <f>IF($W778=AS$4,MAX(AS$1:AS777)+1,"")</f>
        <v/>
      </c>
      <c r="AT778" s="6" t="str">
        <f>IF($W778=AT$4,MAX(AT$1:AT777)+1,"")</f>
        <v/>
      </c>
      <c r="AU778" s="6" t="str">
        <f>IF($W778=AU$4,MAX(AU$1:AU777)+1,"")</f>
        <v/>
      </c>
      <c r="AV778" s="6" t="str">
        <f>IF($W778=AV$4,MAX(AV$1:AV777)+1,"")</f>
        <v/>
      </c>
      <c r="AW778" s="6" t="str">
        <f>IF($W778=AW$4,MAX(AW$1:AW777)+1,"")</f>
        <v/>
      </c>
      <c r="AX778" s="6" t="str">
        <f>IF($W778=AX$4,MAX(AX$1:AX777)+1,"")</f>
        <v/>
      </c>
      <c r="AY778" s="6" t="str">
        <f>IF($W778=AY$4,MAX(AY$1:AY777)+1,"")</f>
        <v/>
      </c>
      <c r="AZ778" s="6" t="str">
        <f>IF($W778=AZ$4,MAX(AZ$1:AZ777)+1,"")</f>
        <v/>
      </c>
      <c r="BA778" s="6" t="str">
        <f>IF($W778=BA$4,MAX(BA$1:BA777)+1,"")</f>
        <v/>
      </c>
      <c r="BB778" s="6" t="str">
        <f>IF($W778=BB$4,MAX(BB$1:BB777)+1,"")</f>
        <v/>
      </c>
      <c r="BC778" s="6" t="str">
        <f>IF($W778=BC$4,MAX(BC$1:BC777)+1,"")</f>
        <v/>
      </c>
      <c r="BD778" s="6" t="str">
        <f>IF($W778=BD$4,MAX(BD$1:BD777)+1,"")</f>
        <v/>
      </c>
      <c r="BE778" s="6" t="str">
        <f>IF($W778=BE$4,MAX(BE$1:BE777)+1,"")</f>
        <v/>
      </c>
      <c r="BF778" s="6" t="str">
        <f>IF($W778=BF$4,MAX(BF$1:BF777)+1,"")</f>
        <v/>
      </c>
      <c r="BG778" s="6" t="str">
        <f>IF($W778=BG$4,MAX(BG$1:BG777)+1,"")</f>
        <v/>
      </c>
      <c r="BH778" s="6" t="str">
        <f>IF($W778=BH$4,MAX(BH$1:BH777)+1,"")</f>
        <v/>
      </c>
      <c r="BI778" s="6" t="str">
        <f>IF($W778=BI$4,MAX(BI$1:BI777)+1,"")</f>
        <v/>
      </c>
      <c r="BJ778" s="6" t="str">
        <f>IF($W778=BJ$4,MAX(BJ$1:BJ777)+1,"")</f>
        <v/>
      </c>
      <c r="BK778" s="6" t="str">
        <f>IF($W778=BK$4,MAX(BK$1:BK777)+1,"")</f>
        <v/>
      </c>
      <c r="BL778" s="6" t="str">
        <f>IF($W778=BL$4,MAX(BL$1:BL777)+1,"")</f>
        <v/>
      </c>
      <c r="BM778" s="6" t="str">
        <f>IF($W778=BM$4,MAX(BM$1:BM777)+1,"")</f>
        <v/>
      </c>
      <c r="BN778" s="6" t="str">
        <f>IF($W778=BN$4,MAX(BN$1:BN777)+1,"")</f>
        <v/>
      </c>
      <c r="BO778" s="6" t="str">
        <f>IF($W778=BO$4,MAX(BO$1:BO777)+1,"")</f>
        <v/>
      </c>
      <c r="BP778" s="6" t="str">
        <f>IF($W778=BP$4,MAX(BP$1:BP777)+1,"")</f>
        <v/>
      </c>
      <c r="BQ778" s="6" t="str">
        <f>IF($W778=BQ$4,MAX(BQ$1:BQ777)+1,"")</f>
        <v/>
      </c>
      <c r="BR778" s="6" t="str">
        <f>IF($W778=BR$4,MAX(BR$1:BR777)+1,"")</f>
        <v/>
      </c>
      <c r="BS778" s="6" t="str">
        <f>IF($W778=BS$4,MAX(BS$1:BS777)+1,"")</f>
        <v/>
      </c>
      <c r="BT778" s="6" t="str">
        <f>IF($W778=BT$4,MAX(BT$1:BT777)+1,"")</f>
        <v/>
      </c>
      <c r="BU778" s="6" t="str">
        <f>IF($W778=BU$4,MAX(BU$1:BU777)+1,"")</f>
        <v/>
      </c>
      <c r="BV778" s="6" t="str">
        <f>IF($W778=BV$4,MAX(BV$1:BV777)+1,"")</f>
        <v/>
      </c>
      <c r="BW778" s="6" t="str">
        <f>IF($W778=BW$4,MAX(BW$1:BW777)+1,"")</f>
        <v/>
      </c>
      <c r="BX778" s="6" t="str">
        <f>IF($W778=BX$4,MAX(BX$1:BX777)+1,"")</f>
        <v/>
      </c>
      <c r="BY778" s="6" t="str">
        <f>IF($W778=BY$4,MAX(BY$1:BY777)+1,"")</f>
        <v/>
      </c>
      <c r="BZ778" s="6" t="str">
        <f>IF($W778=BZ$4,MAX(BZ$1:BZ777)+1,"")</f>
        <v/>
      </c>
      <c r="CA778" s="6" t="str">
        <f>IF($W778=CA$4,MAX(CA$1:CA777)+1,"")</f>
        <v/>
      </c>
      <c r="CB778" s="6" t="str">
        <f>IF($W778=CB$4,MAX(CB$1:CB777)+1,"")</f>
        <v/>
      </c>
      <c r="CC778" s="6" t="str">
        <f>IF($W778=CC$4,MAX(CC$1:CC777)+1,"")</f>
        <v/>
      </c>
      <c r="CD778" s="6" t="str">
        <f>IF($W778=CD$4,MAX(CD$1:CD777)+1,"")</f>
        <v/>
      </c>
      <c r="CE778" s="6" t="str">
        <f>IF($W778=CE$4,MAX(CE$1:CE777)+1,"")</f>
        <v/>
      </c>
      <c r="CF778" s="6" t="str">
        <f>IF($W778=CF$4,MAX(CF$1:CF777)+1,"")</f>
        <v/>
      </c>
      <c r="CG778" s="6" t="str">
        <f>IF($W778=CG$4,MAX(CG$1:CG777)+1,"")</f>
        <v/>
      </c>
      <c r="CH778" s="6" t="str">
        <f>IF($W778=CH$4,MAX(CH$1:CH777)+1,"")</f>
        <v/>
      </c>
      <c r="CI778" s="6" t="str">
        <f>IF($W778=CI$4,MAX(CI$1:CI777)+1,"")</f>
        <v/>
      </c>
      <c r="CJ778" s="6" t="str">
        <f>IF($W778=CJ$4,MAX(CJ$1:CJ777)+1,"")</f>
        <v/>
      </c>
      <c r="CK778" s="6" t="str">
        <f>IF($W778=CK$4,MAX(CK$1:CK777)+1,"")</f>
        <v/>
      </c>
      <c r="CL778" s="6" t="str">
        <f>IF($W778=CL$4,MAX(CL$1:CL777)+1,"")</f>
        <v/>
      </c>
      <c r="CM778" s="6" t="str">
        <f>IF($W778=CM$4,MAX(CM$1:CM777)+1,"")</f>
        <v/>
      </c>
      <c r="CN778" s="6" t="str">
        <f>IF($W778=CN$4,MAX(CN$1:CN777)+1,"")</f>
        <v/>
      </c>
      <c r="CO778" s="6" t="str">
        <f>IF($W778=CO$4,MAX(CO$1:CO777)+1,"")</f>
        <v/>
      </c>
      <c r="CP778" s="6" t="str">
        <f>IF($W778=CP$4,MAX(CP$1:CP777)+1,"")</f>
        <v/>
      </c>
      <c r="CQ778" s="6" t="str">
        <f>IF($W778=CQ$4,MAX(CQ$1:CQ777)+1,"")</f>
        <v/>
      </c>
      <c r="CR778" s="6" t="str">
        <f>IF($W778=CR$4,MAX(CR$1:CR777)+1,"")</f>
        <v/>
      </c>
      <c r="CS778" s="6" t="str">
        <f>IF($W778=CS$4,MAX(CS$1:CS777)+1,"")</f>
        <v/>
      </c>
      <c r="CT778" s="5">
        <f t="shared" si="185"/>
        <v>0</v>
      </c>
      <c r="CU778" s="6" t="str">
        <f t="shared" si="186"/>
        <v/>
      </c>
      <c r="CV778" s="5" t="str">
        <f t="shared" si="187"/>
        <v/>
      </c>
      <c r="CW778" s="5" t="str" cm="1">
        <f t="array" ref="CW778">RIGHT(F778,MIN(LEN(SUBSTITUTE(F778,รายชื่อนักเรียนแยกห้อง!$AD$5:$AD$8,""))))</f>
        <v/>
      </c>
      <c r="CX778" s="6" t="str">
        <f t="shared" si="188"/>
        <v/>
      </c>
      <c r="CY778" s="6" t="str">
        <f t="shared" si="189"/>
        <v/>
      </c>
      <c r="CZ778" s="5" t="str">
        <f t="shared" si="190"/>
        <v>-</v>
      </c>
      <c r="DA778" s="5" t="str">
        <f t="shared" si="191"/>
        <v>-</v>
      </c>
      <c r="DC778" s="6" t="str">
        <f>IF(DB778="วิทย์-คณิต (เตรียมวิศวะ)",MAX($DC$1:DC777)+1,"")</f>
        <v/>
      </c>
      <c r="DD778" s="6" t="str">
        <f>IF(DB778="วิทย์-คณิต (วิทยาศาสตร์สุขภาพ)",MAX($DD$1:DD777)+1,"")</f>
        <v/>
      </c>
      <c r="DE778" s="6" t="str">
        <f>IF(DB778="ศิลป์การจัดการธุรกิจการค้าสมัยใหม่",MAX($DE$1:DE777)+1,"")</f>
        <v/>
      </c>
      <c r="DF778" s="6" t="str">
        <f>IF(DB778="ศิลป์ภาษาจีนเพื่อธุรกิจ 4.0",MAX($DF$1:DF777)+1,"")</f>
        <v/>
      </c>
      <c r="DG778" s="6" t="str">
        <f>IF(DB778="ศิลป์ภาษาอังกฤษเพื่อการสื่อสารธุรกิจ",MAX($DG$1:DG777)+1,"")</f>
        <v/>
      </c>
      <c r="DH778" s="6" t="str">
        <f>IF(DB778="นวัตกรรมการจัดการเกษตร",MAX($DH$1:DH777)+1,"")</f>
        <v/>
      </c>
      <c r="DI778" s="5">
        <f t="shared" si="192"/>
        <v>0</v>
      </c>
      <c r="DJ778" s="5" t="str">
        <f t="shared" si="193"/>
        <v>-</v>
      </c>
      <c r="DK778" s="5" t="str">
        <f t="shared" si="194"/>
        <v>-0</v>
      </c>
      <c r="DL778" s="5" t="str">
        <f t="shared" si="195"/>
        <v/>
      </c>
    </row>
    <row r="779" spans="1:116">
      <c r="A779" s="5" t="str">
        <f t="shared" si="181"/>
        <v>-</v>
      </c>
      <c r="B779" s="5" t="str">
        <f t="shared" si="182"/>
        <v>-0</v>
      </c>
      <c r="C779" s="5" t="str">
        <f t="shared" si="183"/>
        <v>-0</v>
      </c>
      <c r="D779" s="8"/>
      <c r="E779" s="9"/>
      <c r="F779" s="3"/>
      <c r="G779" s="3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W779" s="6" t="str">
        <f>IF(X779="","",IF(X779=รายชื่อชมรม!$B$53,รายชื่อชมรม!$A$53,IF(X779=รายชื่อชมรม!$B$54,รายชื่อชมรม!$A$54,IF(X779=รายชื่อชมรม!$B$55,รายชื่อชมรม!$A$55,IF(X779=รายชื่อชมรม!$B$56,รายชื่อชมรม!$A$56,IF(X779=รายชื่อชมรม!$B$57,รายชื่อชมรม!$A$57,IF(X779=รายชื่อชมรม!$B$58,รายชื่อชมรม!$A$58,IF(X779=รายชื่อชมรม!$B$59,รายชื่อชมรม!$A$59,IF(X779=รายชื่อชมรม!$B$60,รายชื่อชมรม!$A$60,IF(X779=รายชื่อชมรม!$B$61,รายชื่อชมรม!$A$61,IF(X779=รายชื่อชมรม!$B$62,รายชื่อชมรม!$A$62,"-")))))))))))</f>
        <v/>
      </c>
      <c r="Y779" s="6" t="str">
        <f>IF(W779=0,"",IF(W779="-","",IF(W779="","",VLOOKUP(W779,รายชื่อชมรม!$A$3:$F$83,3,FALSE))))</f>
        <v/>
      </c>
      <c r="Z779" s="6" t="str">
        <f>IF(Y779=$Z$4,MAX(Z$1:$Z778)+1,"")</f>
        <v/>
      </c>
      <c r="AA779" s="6" t="str">
        <f>IF($Y779=AA$4,MAX(AA$1:AA778)+1,"")</f>
        <v/>
      </c>
      <c r="AB779" s="6" t="str">
        <f>IF($Y779=AB$4,MAX(AB$1:AB778)+1,"")</f>
        <v/>
      </c>
      <c r="AC779" s="6" t="str">
        <f>IF($Y779=AC$4,MAX(AC$1:AC778)+1,"")</f>
        <v/>
      </c>
      <c r="AD779" s="6" t="str">
        <f>IF($Y779=AD$4,MAX(AD$1:AD778)+1,"")</f>
        <v/>
      </c>
      <c r="AE779" s="6" t="str">
        <f>IF($Y779=AE$4,MAX(AE$1:AE778)+1,"")</f>
        <v/>
      </c>
      <c r="AF779" s="6" t="str">
        <f>IF($Y779=AF$4,MAX(AF$1:AF778)+1,"")</f>
        <v/>
      </c>
      <c r="AG779" s="6" t="str">
        <f>IF($Y779=AG$4,MAX(AG$1:AG778)+1,"")</f>
        <v/>
      </c>
      <c r="AH779" s="6" t="str">
        <f>IF($Y779=AH$4,MAX(AH$1:AH778)+1,"")</f>
        <v/>
      </c>
      <c r="AI779" s="5">
        <f t="shared" si="184"/>
        <v>0</v>
      </c>
      <c r="AK779" s="6" t="str">
        <f>IF($W779=AK$4,MAX(AK$1:AK778)+1,"")</f>
        <v/>
      </c>
      <c r="AL779" s="6" t="str">
        <f>IF($W779=AL$4,MAX(AL$1:AL778)+1,"")</f>
        <v/>
      </c>
      <c r="AM779" s="6" t="str">
        <f>IF($W779=AM$4,MAX(AM$1:AM778)+1,"")</f>
        <v/>
      </c>
      <c r="AN779" s="6" t="str">
        <f>IF($W779=AN$4,MAX(AN$1:AN778)+1,"")</f>
        <v/>
      </c>
      <c r="AO779" s="6" t="str">
        <f>IF($W779=AO$4,MAX(AO$1:AO778)+1,"")</f>
        <v/>
      </c>
      <c r="AP779" s="6" t="str">
        <f>IF($W779=AP$4,MAX(AP$1:AP778)+1,"")</f>
        <v/>
      </c>
      <c r="AQ779" s="6" t="str">
        <f>IF($W779=AQ$4,MAX(AQ$1:AQ778)+1,"")</f>
        <v/>
      </c>
      <c r="AR779" s="6" t="str">
        <f>IF($W779=AR$4,MAX(AR$1:AR778)+1,"")</f>
        <v/>
      </c>
      <c r="AS779" s="6" t="str">
        <f>IF($W779=AS$4,MAX(AS$1:AS778)+1,"")</f>
        <v/>
      </c>
      <c r="AT779" s="6" t="str">
        <f>IF($W779=AT$4,MAX(AT$1:AT778)+1,"")</f>
        <v/>
      </c>
      <c r="AU779" s="6" t="str">
        <f>IF($W779=AU$4,MAX(AU$1:AU778)+1,"")</f>
        <v/>
      </c>
      <c r="AV779" s="6" t="str">
        <f>IF($W779=AV$4,MAX(AV$1:AV778)+1,"")</f>
        <v/>
      </c>
      <c r="AW779" s="6" t="str">
        <f>IF($W779=AW$4,MAX(AW$1:AW778)+1,"")</f>
        <v/>
      </c>
      <c r="AX779" s="6" t="str">
        <f>IF($W779=AX$4,MAX(AX$1:AX778)+1,"")</f>
        <v/>
      </c>
      <c r="AY779" s="6" t="str">
        <f>IF($W779=AY$4,MAX(AY$1:AY778)+1,"")</f>
        <v/>
      </c>
      <c r="AZ779" s="6" t="str">
        <f>IF($W779=AZ$4,MAX(AZ$1:AZ778)+1,"")</f>
        <v/>
      </c>
      <c r="BA779" s="6" t="str">
        <f>IF($W779=BA$4,MAX(BA$1:BA778)+1,"")</f>
        <v/>
      </c>
      <c r="BB779" s="6" t="str">
        <f>IF($W779=BB$4,MAX(BB$1:BB778)+1,"")</f>
        <v/>
      </c>
      <c r="BC779" s="6" t="str">
        <f>IF($W779=BC$4,MAX(BC$1:BC778)+1,"")</f>
        <v/>
      </c>
      <c r="BD779" s="6" t="str">
        <f>IF($W779=BD$4,MAX(BD$1:BD778)+1,"")</f>
        <v/>
      </c>
      <c r="BE779" s="6" t="str">
        <f>IF($W779=BE$4,MAX(BE$1:BE778)+1,"")</f>
        <v/>
      </c>
      <c r="BF779" s="6" t="str">
        <f>IF($W779=BF$4,MAX(BF$1:BF778)+1,"")</f>
        <v/>
      </c>
      <c r="BG779" s="6" t="str">
        <f>IF($W779=BG$4,MAX(BG$1:BG778)+1,"")</f>
        <v/>
      </c>
      <c r="BH779" s="6" t="str">
        <f>IF($W779=BH$4,MAX(BH$1:BH778)+1,"")</f>
        <v/>
      </c>
      <c r="BI779" s="6" t="str">
        <f>IF($W779=BI$4,MAX(BI$1:BI778)+1,"")</f>
        <v/>
      </c>
      <c r="BJ779" s="6" t="str">
        <f>IF($W779=BJ$4,MAX(BJ$1:BJ778)+1,"")</f>
        <v/>
      </c>
      <c r="BK779" s="6" t="str">
        <f>IF($W779=BK$4,MAX(BK$1:BK778)+1,"")</f>
        <v/>
      </c>
      <c r="BL779" s="6" t="str">
        <f>IF($W779=BL$4,MAX(BL$1:BL778)+1,"")</f>
        <v/>
      </c>
      <c r="BM779" s="6" t="str">
        <f>IF($W779=BM$4,MAX(BM$1:BM778)+1,"")</f>
        <v/>
      </c>
      <c r="BN779" s="6" t="str">
        <f>IF($W779=BN$4,MAX(BN$1:BN778)+1,"")</f>
        <v/>
      </c>
      <c r="BO779" s="6" t="str">
        <f>IF($W779=BO$4,MAX(BO$1:BO778)+1,"")</f>
        <v/>
      </c>
      <c r="BP779" s="6" t="str">
        <f>IF($W779=BP$4,MAX(BP$1:BP778)+1,"")</f>
        <v/>
      </c>
      <c r="BQ779" s="6" t="str">
        <f>IF($W779=BQ$4,MAX(BQ$1:BQ778)+1,"")</f>
        <v/>
      </c>
      <c r="BR779" s="6" t="str">
        <f>IF($W779=BR$4,MAX(BR$1:BR778)+1,"")</f>
        <v/>
      </c>
      <c r="BS779" s="6" t="str">
        <f>IF($W779=BS$4,MAX(BS$1:BS778)+1,"")</f>
        <v/>
      </c>
      <c r="BT779" s="6" t="str">
        <f>IF($W779=BT$4,MAX(BT$1:BT778)+1,"")</f>
        <v/>
      </c>
      <c r="BU779" s="6" t="str">
        <f>IF($W779=BU$4,MAX(BU$1:BU778)+1,"")</f>
        <v/>
      </c>
      <c r="BV779" s="6" t="str">
        <f>IF($W779=BV$4,MAX(BV$1:BV778)+1,"")</f>
        <v/>
      </c>
      <c r="BW779" s="6" t="str">
        <f>IF($W779=BW$4,MAX(BW$1:BW778)+1,"")</f>
        <v/>
      </c>
      <c r="BX779" s="6" t="str">
        <f>IF($W779=BX$4,MAX(BX$1:BX778)+1,"")</f>
        <v/>
      </c>
      <c r="BY779" s="6" t="str">
        <f>IF($W779=BY$4,MAX(BY$1:BY778)+1,"")</f>
        <v/>
      </c>
      <c r="BZ779" s="6" t="str">
        <f>IF($W779=BZ$4,MAX(BZ$1:BZ778)+1,"")</f>
        <v/>
      </c>
      <c r="CA779" s="6" t="str">
        <f>IF($W779=CA$4,MAX(CA$1:CA778)+1,"")</f>
        <v/>
      </c>
      <c r="CB779" s="6" t="str">
        <f>IF($W779=CB$4,MAX(CB$1:CB778)+1,"")</f>
        <v/>
      </c>
      <c r="CC779" s="6" t="str">
        <f>IF($W779=CC$4,MAX(CC$1:CC778)+1,"")</f>
        <v/>
      </c>
      <c r="CD779" s="6" t="str">
        <f>IF($W779=CD$4,MAX(CD$1:CD778)+1,"")</f>
        <v/>
      </c>
      <c r="CE779" s="6" t="str">
        <f>IF($W779=CE$4,MAX(CE$1:CE778)+1,"")</f>
        <v/>
      </c>
      <c r="CF779" s="6" t="str">
        <f>IF($W779=CF$4,MAX(CF$1:CF778)+1,"")</f>
        <v/>
      </c>
      <c r="CG779" s="6" t="str">
        <f>IF($W779=CG$4,MAX(CG$1:CG778)+1,"")</f>
        <v/>
      </c>
      <c r="CH779" s="6" t="str">
        <f>IF($W779=CH$4,MAX(CH$1:CH778)+1,"")</f>
        <v/>
      </c>
      <c r="CI779" s="6" t="str">
        <f>IF($W779=CI$4,MAX(CI$1:CI778)+1,"")</f>
        <v/>
      </c>
      <c r="CJ779" s="6" t="str">
        <f>IF($W779=CJ$4,MAX(CJ$1:CJ778)+1,"")</f>
        <v/>
      </c>
      <c r="CK779" s="6" t="str">
        <f>IF($W779=CK$4,MAX(CK$1:CK778)+1,"")</f>
        <v/>
      </c>
      <c r="CL779" s="6" t="str">
        <f>IF($W779=CL$4,MAX(CL$1:CL778)+1,"")</f>
        <v/>
      </c>
      <c r="CM779" s="6" t="str">
        <f>IF($W779=CM$4,MAX(CM$1:CM778)+1,"")</f>
        <v/>
      </c>
      <c r="CN779" s="6" t="str">
        <f>IF($W779=CN$4,MAX(CN$1:CN778)+1,"")</f>
        <v/>
      </c>
      <c r="CO779" s="6" t="str">
        <f>IF($W779=CO$4,MAX(CO$1:CO778)+1,"")</f>
        <v/>
      </c>
      <c r="CP779" s="6" t="str">
        <f>IF($W779=CP$4,MAX(CP$1:CP778)+1,"")</f>
        <v/>
      </c>
      <c r="CQ779" s="6" t="str">
        <f>IF($W779=CQ$4,MAX(CQ$1:CQ778)+1,"")</f>
        <v/>
      </c>
      <c r="CR779" s="6" t="str">
        <f>IF($W779=CR$4,MAX(CR$1:CR778)+1,"")</f>
        <v/>
      </c>
      <c r="CS779" s="6" t="str">
        <f>IF($W779=CS$4,MAX(CS$1:CS778)+1,"")</f>
        <v/>
      </c>
      <c r="CT779" s="5">
        <f t="shared" si="185"/>
        <v>0</v>
      </c>
      <c r="CU779" s="6" t="str">
        <f t="shared" si="186"/>
        <v/>
      </c>
      <c r="CV779" s="5" t="str">
        <f t="shared" si="187"/>
        <v/>
      </c>
      <c r="CW779" s="5" t="str" cm="1">
        <f t="array" ref="CW779">RIGHT(F779,MIN(LEN(SUBSTITUTE(F779,รายชื่อนักเรียนแยกห้อง!$AD$5:$AD$8,""))))</f>
        <v/>
      </c>
      <c r="CX779" s="6" t="str">
        <f t="shared" si="188"/>
        <v/>
      </c>
      <c r="CY779" s="6" t="str">
        <f t="shared" si="189"/>
        <v/>
      </c>
      <c r="CZ779" s="5" t="str">
        <f t="shared" si="190"/>
        <v>-</v>
      </c>
      <c r="DA779" s="5" t="str">
        <f t="shared" si="191"/>
        <v>-</v>
      </c>
      <c r="DC779" s="6" t="str">
        <f>IF(DB779="วิทย์-คณิต (เตรียมวิศวะ)",MAX($DC$1:DC778)+1,"")</f>
        <v/>
      </c>
      <c r="DD779" s="6" t="str">
        <f>IF(DB779="วิทย์-คณิต (วิทยาศาสตร์สุขภาพ)",MAX($DD$1:DD778)+1,"")</f>
        <v/>
      </c>
      <c r="DE779" s="6" t="str">
        <f>IF(DB779="ศิลป์การจัดการธุรกิจการค้าสมัยใหม่",MAX($DE$1:DE778)+1,"")</f>
        <v/>
      </c>
      <c r="DF779" s="6" t="str">
        <f>IF(DB779="ศิลป์ภาษาจีนเพื่อธุรกิจ 4.0",MAX($DF$1:DF778)+1,"")</f>
        <v/>
      </c>
      <c r="DG779" s="6" t="str">
        <f>IF(DB779="ศิลป์ภาษาอังกฤษเพื่อการสื่อสารธุรกิจ",MAX($DG$1:DG778)+1,"")</f>
        <v/>
      </c>
      <c r="DH779" s="6" t="str">
        <f>IF(DB779="นวัตกรรมการจัดการเกษตร",MAX($DH$1:DH778)+1,"")</f>
        <v/>
      </c>
      <c r="DI779" s="5">
        <f t="shared" si="192"/>
        <v>0</v>
      </c>
      <c r="DJ779" s="5" t="str">
        <f t="shared" si="193"/>
        <v>-</v>
      </c>
      <c r="DK779" s="5" t="str">
        <f t="shared" si="194"/>
        <v>-0</v>
      </c>
      <c r="DL779" s="5" t="str">
        <f t="shared" si="195"/>
        <v/>
      </c>
    </row>
    <row r="780" spans="1:116">
      <c r="A780" s="5" t="str">
        <f t="shared" si="181"/>
        <v>-</v>
      </c>
      <c r="B780" s="5" t="str">
        <f t="shared" si="182"/>
        <v>-0</v>
      </c>
      <c r="C780" s="5" t="str">
        <f t="shared" si="183"/>
        <v>-0</v>
      </c>
      <c r="D780" s="8"/>
      <c r="E780" s="9"/>
      <c r="F780" s="3"/>
      <c r="G780" s="3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W780" s="6" t="str">
        <f>IF(X780="","",IF(X780=รายชื่อชมรม!$B$53,รายชื่อชมรม!$A$53,IF(X780=รายชื่อชมรม!$B$54,รายชื่อชมรม!$A$54,IF(X780=รายชื่อชมรม!$B$55,รายชื่อชมรม!$A$55,IF(X780=รายชื่อชมรม!$B$56,รายชื่อชมรม!$A$56,IF(X780=รายชื่อชมรม!$B$57,รายชื่อชมรม!$A$57,IF(X780=รายชื่อชมรม!$B$58,รายชื่อชมรม!$A$58,IF(X780=รายชื่อชมรม!$B$59,รายชื่อชมรม!$A$59,IF(X780=รายชื่อชมรม!$B$60,รายชื่อชมรม!$A$60,IF(X780=รายชื่อชมรม!$B$61,รายชื่อชมรม!$A$61,IF(X780=รายชื่อชมรม!$B$62,รายชื่อชมรม!$A$62,"-")))))))))))</f>
        <v/>
      </c>
      <c r="Y780" s="6" t="str">
        <f>IF(W780=0,"",IF(W780="-","",IF(W780="","",VLOOKUP(W780,รายชื่อชมรม!$A$3:$F$83,3,FALSE))))</f>
        <v/>
      </c>
      <c r="Z780" s="6" t="str">
        <f>IF(Y780=$Z$4,MAX(Z$1:$Z779)+1,"")</f>
        <v/>
      </c>
      <c r="AA780" s="6" t="str">
        <f>IF($Y780=AA$4,MAX(AA$1:AA779)+1,"")</f>
        <v/>
      </c>
      <c r="AB780" s="6" t="str">
        <f>IF($Y780=AB$4,MAX(AB$1:AB779)+1,"")</f>
        <v/>
      </c>
      <c r="AC780" s="6" t="str">
        <f>IF($Y780=AC$4,MAX(AC$1:AC779)+1,"")</f>
        <v/>
      </c>
      <c r="AD780" s="6" t="str">
        <f>IF($Y780=AD$4,MAX(AD$1:AD779)+1,"")</f>
        <v/>
      </c>
      <c r="AE780" s="6" t="str">
        <f>IF($Y780=AE$4,MAX(AE$1:AE779)+1,"")</f>
        <v/>
      </c>
      <c r="AF780" s="6" t="str">
        <f>IF($Y780=AF$4,MAX(AF$1:AF779)+1,"")</f>
        <v/>
      </c>
      <c r="AG780" s="6" t="str">
        <f>IF($Y780=AG$4,MAX(AG$1:AG779)+1,"")</f>
        <v/>
      </c>
      <c r="AH780" s="6" t="str">
        <f>IF($Y780=AH$4,MAX(AH$1:AH779)+1,"")</f>
        <v/>
      </c>
      <c r="AI780" s="5">
        <f t="shared" si="184"/>
        <v>0</v>
      </c>
      <c r="AK780" s="6" t="str">
        <f>IF($W780=AK$4,MAX(AK$1:AK779)+1,"")</f>
        <v/>
      </c>
      <c r="AL780" s="6" t="str">
        <f>IF($W780=AL$4,MAX(AL$1:AL779)+1,"")</f>
        <v/>
      </c>
      <c r="AM780" s="6" t="str">
        <f>IF($W780=AM$4,MAX(AM$1:AM779)+1,"")</f>
        <v/>
      </c>
      <c r="AN780" s="6" t="str">
        <f>IF($W780=AN$4,MAX(AN$1:AN779)+1,"")</f>
        <v/>
      </c>
      <c r="AO780" s="6" t="str">
        <f>IF($W780=AO$4,MAX(AO$1:AO779)+1,"")</f>
        <v/>
      </c>
      <c r="AP780" s="6" t="str">
        <f>IF($W780=AP$4,MAX(AP$1:AP779)+1,"")</f>
        <v/>
      </c>
      <c r="AQ780" s="6" t="str">
        <f>IF($W780=AQ$4,MAX(AQ$1:AQ779)+1,"")</f>
        <v/>
      </c>
      <c r="AR780" s="6" t="str">
        <f>IF($W780=AR$4,MAX(AR$1:AR779)+1,"")</f>
        <v/>
      </c>
      <c r="AS780" s="6" t="str">
        <f>IF($W780=AS$4,MAX(AS$1:AS779)+1,"")</f>
        <v/>
      </c>
      <c r="AT780" s="6" t="str">
        <f>IF($W780=AT$4,MAX(AT$1:AT779)+1,"")</f>
        <v/>
      </c>
      <c r="AU780" s="6" t="str">
        <f>IF($W780=AU$4,MAX(AU$1:AU779)+1,"")</f>
        <v/>
      </c>
      <c r="AV780" s="6" t="str">
        <f>IF($W780=AV$4,MAX(AV$1:AV779)+1,"")</f>
        <v/>
      </c>
      <c r="AW780" s="6" t="str">
        <f>IF($W780=AW$4,MAX(AW$1:AW779)+1,"")</f>
        <v/>
      </c>
      <c r="AX780" s="6" t="str">
        <f>IF($W780=AX$4,MAX(AX$1:AX779)+1,"")</f>
        <v/>
      </c>
      <c r="AY780" s="6" t="str">
        <f>IF($W780=AY$4,MAX(AY$1:AY779)+1,"")</f>
        <v/>
      </c>
      <c r="AZ780" s="6" t="str">
        <f>IF($W780=AZ$4,MAX(AZ$1:AZ779)+1,"")</f>
        <v/>
      </c>
      <c r="BA780" s="6" t="str">
        <f>IF($W780=BA$4,MAX(BA$1:BA779)+1,"")</f>
        <v/>
      </c>
      <c r="BB780" s="6" t="str">
        <f>IF($W780=BB$4,MAX(BB$1:BB779)+1,"")</f>
        <v/>
      </c>
      <c r="BC780" s="6" t="str">
        <f>IF($W780=BC$4,MAX(BC$1:BC779)+1,"")</f>
        <v/>
      </c>
      <c r="BD780" s="6" t="str">
        <f>IF($W780=BD$4,MAX(BD$1:BD779)+1,"")</f>
        <v/>
      </c>
      <c r="BE780" s="6" t="str">
        <f>IF($W780=BE$4,MAX(BE$1:BE779)+1,"")</f>
        <v/>
      </c>
      <c r="BF780" s="6" t="str">
        <f>IF($W780=BF$4,MAX(BF$1:BF779)+1,"")</f>
        <v/>
      </c>
      <c r="BG780" s="6" t="str">
        <f>IF($W780=BG$4,MAX(BG$1:BG779)+1,"")</f>
        <v/>
      </c>
      <c r="BH780" s="6" t="str">
        <f>IF($W780=BH$4,MAX(BH$1:BH779)+1,"")</f>
        <v/>
      </c>
      <c r="BI780" s="6" t="str">
        <f>IF($W780=BI$4,MAX(BI$1:BI779)+1,"")</f>
        <v/>
      </c>
      <c r="BJ780" s="6" t="str">
        <f>IF($W780=BJ$4,MAX(BJ$1:BJ779)+1,"")</f>
        <v/>
      </c>
      <c r="BK780" s="6" t="str">
        <f>IF($W780=BK$4,MAX(BK$1:BK779)+1,"")</f>
        <v/>
      </c>
      <c r="BL780" s="6" t="str">
        <f>IF($W780=BL$4,MAX(BL$1:BL779)+1,"")</f>
        <v/>
      </c>
      <c r="BM780" s="6" t="str">
        <f>IF($W780=BM$4,MAX(BM$1:BM779)+1,"")</f>
        <v/>
      </c>
      <c r="BN780" s="6" t="str">
        <f>IF($W780=BN$4,MAX(BN$1:BN779)+1,"")</f>
        <v/>
      </c>
      <c r="BO780" s="6" t="str">
        <f>IF($W780=BO$4,MAX(BO$1:BO779)+1,"")</f>
        <v/>
      </c>
      <c r="BP780" s="6" t="str">
        <f>IF($W780=BP$4,MAX(BP$1:BP779)+1,"")</f>
        <v/>
      </c>
      <c r="BQ780" s="6" t="str">
        <f>IF($W780=BQ$4,MAX(BQ$1:BQ779)+1,"")</f>
        <v/>
      </c>
      <c r="BR780" s="6" t="str">
        <f>IF($W780=BR$4,MAX(BR$1:BR779)+1,"")</f>
        <v/>
      </c>
      <c r="BS780" s="6" t="str">
        <f>IF($W780=BS$4,MAX(BS$1:BS779)+1,"")</f>
        <v/>
      </c>
      <c r="BT780" s="6" t="str">
        <f>IF($W780=BT$4,MAX(BT$1:BT779)+1,"")</f>
        <v/>
      </c>
      <c r="BU780" s="6" t="str">
        <f>IF($W780=BU$4,MAX(BU$1:BU779)+1,"")</f>
        <v/>
      </c>
      <c r="BV780" s="6" t="str">
        <f>IF($W780=BV$4,MAX(BV$1:BV779)+1,"")</f>
        <v/>
      </c>
      <c r="BW780" s="6" t="str">
        <f>IF($W780=BW$4,MAX(BW$1:BW779)+1,"")</f>
        <v/>
      </c>
      <c r="BX780" s="6" t="str">
        <f>IF($W780=BX$4,MAX(BX$1:BX779)+1,"")</f>
        <v/>
      </c>
      <c r="BY780" s="6" t="str">
        <f>IF($W780=BY$4,MAX(BY$1:BY779)+1,"")</f>
        <v/>
      </c>
      <c r="BZ780" s="6" t="str">
        <f>IF($W780=BZ$4,MAX(BZ$1:BZ779)+1,"")</f>
        <v/>
      </c>
      <c r="CA780" s="6" t="str">
        <f>IF($W780=CA$4,MAX(CA$1:CA779)+1,"")</f>
        <v/>
      </c>
      <c r="CB780" s="6" t="str">
        <f>IF($W780=CB$4,MAX(CB$1:CB779)+1,"")</f>
        <v/>
      </c>
      <c r="CC780" s="6" t="str">
        <f>IF($W780=CC$4,MAX(CC$1:CC779)+1,"")</f>
        <v/>
      </c>
      <c r="CD780" s="6" t="str">
        <f>IF($W780=CD$4,MAX(CD$1:CD779)+1,"")</f>
        <v/>
      </c>
      <c r="CE780" s="6" t="str">
        <f>IF($W780=CE$4,MAX(CE$1:CE779)+1,"")</f>
        <v/>
      </c>
      <c r="CF780" s="6" t="str">
        <f>IF($W780=CF$4,MAX(CF$1:CF779)+1,"")</f>
        <v/>
      </c>
      <c r="CG780" s="6" t="str">
        <f>IF($W780=CG$4,MAX(CG$1:CG779)+1,"")</f>
        <v/>
      </c>
      <c r="CH780" s="6" t="str">
        <f>IF($W780=CH$4,MAX(CH$1:CH779)+1,"")</f>
        <v/>
      </c>
      <c r="CI780" s="6" t="str">
        <f>IF($W780=CI$4,MAX(CI$1:CI779)+1,"")</f>
        <v/>
      </c>
      <c r="CJ780" s="6" t="str">
        <f>IF($W780=CJ$4,MAX(CJ$1:CJ779)+1,"")</f>
        <v/>
      </c>
      <c r="CK780" s="6" t="str">
        <f>IF($W780=CK$4,MAX(CK$1:CK779)+1,"")</f>
        <v/>
      </c>
      <c r="CL780" s="6" t="str">
        <f>IF($W780=CL$4,MAX(CL$1:CL779)+1,"")</f>
        <v/>
      </c>
      <c r="CM780" s="6" t="str">
        <f>IF($W780=CM$4,MAX(CM$1:CM779)+1,"")</f>
        <v/>
      </c>
      <c r="CN780" s="6" t="str">
        <f>IF($W780=CN$4,MAX(CN$1:CN779)+1,"")</f>
        <v/>
      </c>
      <c r="CO780" s="6" t="str">
        <f>IF($W780=CO$4,MAX(CO$1:CO779)+1,"")</f>
        <v/>
      </c>
      <c r="CP780" s="6" t="str">
        <f>IF($W780=CP$4,MAX(CP$1:CP779)+1,"")</f>
        <v/>
      </c>
      <c r="CQ780" s="6" t="str">
        <f>IF($W780=CQ$4,MAX(CQ$1:CQ779)+1,"")</f>
        <v/>
      </c>
      <c r="CR780" s="6" t="str">
        <f>IF($W780=CR$4,MAX(CR$1:CR779)+1,"")</f>
        <v/>
      </c>
      <c r="CS780" s="6" t="str">
        <f>IF($W780=CS$4,MAX(CS$1:CS779)+1,"")</f>
        <v/>
      </c>
      <c r="CT780" s="5">
        <f t="shared" si="185"/>
        <v>0</v>
      </c>
      <c r="CU780" s="6" t="str">
        <f t="shared" si="186"/>
        <v/>
      </c>
      <c r="CV780" s="5" t="str">
        <f t="shared" si="187"/>
        <v/>
      </c>
      <c r="CW780" s="5" t="str" cm="1">
        <f t="array" ref="CW780">RIGHT(F780,MIN(LEN(SUBSTITUTE(F780,รายชื่อนักเรียนแยกห้อง!$AD$5:$AD$8,""))))</f>
        <v/>
      </c>
      <c r="CX780" s="6" t="str">
        <f t="shared" si="188"/>
        <v/>
      </c>
      <c r="CY780" s="6" t="str">
        <f t="shared" si="189"/>
        <v/>
      </c>
      <c r="CZ780" s="5" t="str">
        <f t="shared" si="190"/>
        <v>-</v>
      </c>
      <c r="DA780" s="5" t="str">
        <f t="shared" si="191"/>
        <v>-</v>
      </c>
      <c r="DC780" s="6" t="str">
        <f>IF(DB780="วิทย์-คณิต (เตรียมวิศวะ)",MAX($DC$1:DC779)+1,"")</f>
        <v/>
      </c>
      <c r="DD780" s="6" t="str">
        <f>IF(DB780="วิทย์-คณิต (วิทยาศาสตร์สุขภาพ)",MAX($DD$1:DD779)+1,"")</f>
        <v/>
      </c>
      <c r="DE780" s="6" t="str">
        <f>IF(DB780="ศิลป์การจัดการธุรกิจการค้าสมัยใหม่",MAX($DE$1:DE779)+1,"")</f>
        <v/>
      </c>
      <c r="DF780" s="6" t="str">
        <f>IF(DB780="ศิลป์ภาษาจีนเพื่อธุรกิจ 4.0",MAX($DF$1:DF779)+1,"")</f>
        <v/>
      </c>
      <c r="DG780" s="6" t="str">
        <f>IF(DB780="ศิลป์ภาษาอังกฤษเพื่อการสื่อสารธุรกิจ",MAX($DG$1:DG779)+1,"")</f>
        <v/>
      </c>
      <c r="DH780" s="6" t="str">
        <f>IF(DB780="นวัตกรรมการจัดการเกษตร",MAX($DH$1:DH779)+1,"")</f>
        <v/>
      </c>
      <c r="DI780" s="5">
        <f t="shared" si="192"/>
        <v>0</v>
      </c>
      <c r="DJ780" s="5" t="str">
        <f t="shared" si="193"/>
        <v>-</v>
      </c>
      <c r="DK780" s="5" t="str">
        <f t="shared" si="194"/>
        <v>-0</v>
      </c>
      <c r="DL780" s="5" t="str">
        <f t="shared" si="195"/>
        <v/>
      </c>
    </row>
    <row r="781" spans="1:116">
      <c r="A781" s="5" t="str">
        <f t="shared" si="181"/>
        <v>-</v>
      </c>
      <c r="B781" s="5" t="str">
        <f t="shared" si="182"/>
        <v>-0</v>
      </c>
      <c r="C781" s="5" t="str">
        <f t="shared" si="183"/>
        <v>-0</v>
      </c>
      <c r="D781" s="8"/>
      <c r="E781" s="9"/>
      <c r="F781" s="3"/>
      <c r="G781" s="3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W781" s="6" t="str">
        <f>IF(X781="","",IF(X781=รายชื่อชมรม!$B$53,รายชื่อชมรม!$A$53,IF(X781=รายชื่อชมรม!$B$54,รายชื่อชมรม!$A$54,IF(X781=รายชื่อชมรม!$B$55,รายชื่อชมรม!$A$55,IF(X781=รายชื่อชมรม!$B$56,รายชื่อชมรม!$A$56,IF(X781=รายชื่อชมรม!$B$57,รายชื่อชมรม!$A$57,IF(X781=รายชื่อชมรม!$B$58,รายชื่อชมรม!$A$58,IF(X781=รายชื่อชมรม!$B$59,รายชื่อชมรม!$A$59,IF(X781=รายชื่อชมรม!$B$60,รายชื่อชมรม!$A$60,IF(X781=รายชื่อชมรม!$B$61,รายชื่อชมรม!$A$61,IF(X781=รายชื่อชมรม!$B$62,รายชื่อชมรม!$A$62,"-")))))))))))</f>
        <v/>
      </c>
      <c r="Y781" s="6" t="str">
        <f>IF(W781=0,"",IF(W781="-","",IF(W781="","",VLOOKUP(W781,รายชื่อชมรม!$A$3:$F$83,3,FALSE))))</f>
        <v/>
      </c>
      <c r="Z781" s="6" t="str">
        <f>IF(Y781=$Z$4,MAX(Z$1:$Z780)+1,"")</f>
        <v/>
      </c>
      <c r="AA781" s="6" t="str">
        <f>IF($Y781=AA$4,MAX(AA$1:AA780)+1,"")</f>
        <v/>
      </c>
      <c r="AB781" s="6" t="str">
        <f>IF($Y781=AB$4,MAX(AB$1:AB780)+1,"")</f>
        <v/>
      </c>
      <c r="AC781" s="6" t="str">
        <f>IF($Y781=AC$4,MAX(AC$1:AC780)+1,"")</f>
        <v/>
      </c>
      <c r="AD781" s="6" t="str">
        <f>IF($Y781=AD$4,MAX(AD$1:AD780)+1,"")</f>
        <v/>
      </c>
      <c r="AE781" s="6" t="str">
        <f>IF($Y781=AE$4,MAX(AE$1:AE780)+1,"")</f>
        <v/>
      </c>
      <c r="AF781" s="6" t="str">
        <f>IF($Y781=AF$4,MAX(AF$1:AF780)+1,"")</f>
        <v/>
      </c>
      <c r="AG781" s="6" t="str">
        <f>IF($Y781=AG$4,MAX(AG$1:AG780)+1,"")</f>
        <v/>
      </c>
      <c r="AH781" s="6" t="str">
        <f>IF($Y781=AH$4,MAX(AH$1:AH780)+1,"")</f>
        <v/>
      </c>
      <c r="AI781" s="5">
        <f t="shared" si="184"/>
        <v>0</v>
      </c>
      <c r="AK781" s="6" t="str">
        <f>IF($W781=AK$4,MAX(AK$1:AK780)+1,"")</f>
        <v/>
      </c>
      <c r="AL781" s="6" t="str">
        <f>IF($W781=AL$4,MAX(AL$1:AL780)+1,"")</f>
        <v/>
      </c>
      <c r="AM781" s="6" t="str">
        <f>IF($W781=AM$4,MAX(AM$1:AM780)+1,"")</f>
        <v/>
      </c>
      <c r="AN781" s="6" t="str">
        <f>IF($W781=AN$4,MAX(AN$1:AN780)+1,"")</f>
        <v/>
      </c>
      <c r="AO781" s="6" t="str">
        <f>IF($W781=AO$4,MAX(AO$1:AO780)+1,"")</f>
        <v/>
      </c>
      <c r="AP781" s="6" t="str">
        <f>IF($W781=AP$4,MAX(AP$1:AP780)+1,"")</f>
        <v/>
      </c>
      <c r="AQ781" s="6" t="str">
        <f>IF($W781=AQ$4,MAX(AQ$1:AQ780)+1,"")</f>
        <v/>
      </c>
      <c r="AR781" s="6" t="str">
        <f>IF($W781=AR$4,MAX(AR$1:AR780)+1,"")</f>
        <v/>
      </c>
      <c r="AS781" s="6" t="str">
        <f>IF($W781=AS$4,MAX(AS$1:AS780)+1,"")</f>
        <v/>
      </c>
      <c r="AT781" s="6" t="str">
        <f>IF($W781=AT$4,MAX(AT$1:AT780)+1,"")</f>
        <v/>
      </c>
      <c r="AU781" s="6" t="str">
        <f>IF($W781=AU$4,MAX(AU$1:AU780)+1,"")</f>
        <v/>
      </c>
      <c r="AV781" s="6" t="str">
        <f>IF($W781=AV$4,MAX(AV$1:AV780)+1,"")</f>
        <v/>
      </c>
      <c r="AW781" s="6" t="str">
        <f>IF($W781=AW$4,MAX(AW$1:AW780)+1,"")</f>
        <v/>
      </c>
      <c r="AX781" s="6" t="str">
        <f>IF($W781=AX$4,MAX(AX$1:AX780)+1,"")</f>
        <v/>
      </c>
      <c r="AY781" s="6" t="str">
        <f>IF($W781=AY$4,MAX(AY$1:AY780)+1,"")</f>
        <v/>
      </c>
      <c r="AZ781" s="6" t="str">
        <f>IF($W781=AZ$4,MAX(AZ$1:AZ780)+1,"")</f>
        <v/>
      </c>
      <c r="BA781" s="6" t="str">
        <f>IF($W781=BA$4,MAX(BA$1:BA780)+1,"")</f>
        <v/>
      </c>
      <c r="BB781" s="6" t="str">
        <f>IF($W781=BB$4,MAX(BB$1:BB780)+1,"")</f>
        <v/>
      </c>
      <c r="BC781" s="6" t="str">
        <f>IF($W781=BC$4,MAX(BC$1:BC780)+1,"")</f>
        <v/>
      </c>
      <c r="BD781" s="6" t="str">
        <f>IF($W781=BD$4,MAX(BD$1:BD780)+1,"")</f>
        <v/>
      </c>
      <c r="BE781" s="6" t="str">
        <f>IF($W781=BE$4,MAX(BE$1:BE780)+1,"")</f>
        <v/>
      </c>
      <c r="BF781" s="6" t="str">
        <f>IF($W781=BF$4,MAX(BF$1:BF780)+1,"")</f>
        <v/>
      </c>
      <c r="BG781" s="6" t="str">
        <f>IF($W781=BG$4,MAX(BG$1:BG780)+1,"")</f>
        <v/>
      </c>
      <c r="BH781" s="6" t="str">
        <f>IF($W781=BH$4,MAX(BH$1:BH780)+1,"")</f>
        <v/>
      </c>
      <c r="BI781" s="6" t="str">
        <f>IF($W781=BI$4,MAX(BI$1:BI780)+1,"")</f>
        <v/>
      </c>
      <c r="BJ781" s="6" t="str">
        <f>IF($W781=BJ$4,MAX(BJ$1:BJ780)+1,"")</f>
        <v/>
      </c>
      <c r="BK781" s="6" t="str">
        <f>IF($W781=BK$4,MAX(BK$1:BK780)+1,"")</f>
        <v/>
      </c>
      <c r="BL781" s="6" t="str">
        <f>IF($W781=BL$4,MAX(BL$1:BL780)+1,"")</f>
        <v/>
      </c>
      <c r="BM781" s="6" t="str">
        <f>IF($W781=BM$4,MAX(BM$1:BM780)+1,"")</f>
        <v/>
      </c>
      <c r="BN781" s="6" t="str">
        <f>IF($W781=BN$4,MAX(BN$1:BN780)+1,"")</f>
        <v/>
      </c>
      <c r="BO781" s="6" t="str">
        <f>IF($W781=BO$4,MAX(BO$1:BO780)+1,"")</f>
        <v/>
      </c>
      <c r="BP781" s="6" t="str">
        <f>IF($W781=BP$4,MAX(BP$1:BP780)+1,"")</f>
        <v/>
      </c>
      <c r="BQ781" s="6" t="str">
        <f>IF($W781=BQ$4,MAX(BQ$1:BQ780)+1,"")</f>
        <v/>
      </c>
      <c r="BR781" s="6" t="str">
        <f>IF($W781=BR$4,MAX(BR$1:BR780)+1,"")</f>
        <v/>
      </c>
      <c r="BS781" s="6" t="str">
        <f>IF($W781=BS$4,MAX(BS$1:BS780)+1,"")</f>
        <v/>
      </c>
      <c r="BT781" s="6" t="str">
        <f>IF($W781=BT$4,MAX(BT$1:BT780)+1,"")</f>
        <v/>
      </c>
      <c r="BU781" s="6" t="str">
        <f>IF($W781=BU$4,MAX(BU$1:BU780)+1,"")</f>
        <v/>
      </c>
      <c r="BV781" s="6" t="str">
        <f>IF($W781=BV$4,MAX(BV$1:BV780)+1,"")</f>
        <v/>
      </c>
      <c r="BW781" s="6" t="str">
        <f>IF($W781=BW$4,MAX(BW$1:BW780)+1,"")</f>
        <v/>
      </c>
      <c r="BX781" s="6" t="str">
        <f>IF($W781=BX$4,MAX(BX$1:BX780)+1,"")</f>
        <v/>
      </c>
      <c r="BY781" s="6" t="str">
        <f>IF($W781=BY$4,MAX(BY$1:BY780)+1,"")</f>
        <v/>
      </c>
      <c r="BZ781" s="6" t="str">
        <f>IF($W781=BZ$4,MAX(BZ$1:BZ780)+1,"")</f>
        <v/>
      </c>
      <c r="CA781" s="6" t="str">
        <f>IF($W781=CA$4,MAX(CA$1:CA780)+1,"")</f>
        <v/>
      </c>
      <c r="CB781" s="6" t="str">
        <f>IF($W781=CB$4,MAX(CB$1:CB780)+1,"")</f>
        <v/>
      </c>
      <c r="CC781" s="6" t="str">
        <f>IF($W781=CC$4,MAX(CC$1:CC780)+1,"")</f>
        <v/>
      </c>
      <c r="CD781" s="6" t="str">
        <f>IF($W781=CD$4,MAX(CD$1:CD780)+1,"")</f>
        <v/>
      </c>
      <c r="CE781" s="6" t="str">
        <f>IF($W781=CE$4,MAX(CE$1:CE780)+1,"")</f>
        <v/>
      </c>
      <c r="CF781" s="6" t="str">
        <f>IF($W781=CF$4,MAX(CF$1:CF780)+1,"")</f>
        <v/>
      </c>
      <c r="CG781" s="6" t="str">
        <f>IF($W781=CG$4,MAX(CG$1:CG780)+1,"")</f>
        <v/>
      </c>
      <c r="CH781" s="6" t="str">
        <f>IF($W781=CH$4,MAX(CH$1:CH780)+1,"")</f>
        <v/>
      </c>
      <c r="CI781" s="6" t="str">
        <f>IF($W781=CI$4,MAX(CI$1:CI780)+1,"")</f>
        <v/>
      </c>
      <c r="CJ781" s="6" t="str">
        <f>IF($W781=CJ$4,MAX(CJ$1:CJ780)+1,"")</f>
        <v/>
      </c>
      <c r="CK781" s="6" t="str">
        <f>IF($W781=CK$4,MAX(CK$1:CK780)+1,"")</f>
        <v/>
      </c>
      <c r="CL781" s="6" t="str">
        <f>IF($W781=CL$4,MAX(CL$1:CL780)+1,"")</f>
        <v/>
      </c>
      <c r="CM781" s="6" t="str">
        <f>IF($W781=CM$4,MAX(CM$1:CM780)+1,"")</f>
        <v/>
      </c>
      <c r="CN781" s="6" t="str">
        <f>IF($W781=CN$4,MAX(CN$1:CN780)+1,"")</f>
        <v/>
      </c>
      <c r="CO781" s="6" t="str">
        <f>IF($W781=CO$4,MAX(CO$1:CO780)+1,"")</f>
        <v/>
      </c>
      <c r="CP781" s="6" t="str">
        <f>IF($W781=CP$4,MAX(CP$1:CP780)+1,"")</f>
        <v/>
      </c>
      <c r="CQ781" s="6" t="str">
        <f>IF($W781=CQ$4,MAX(CQ$1:CQ780)+1,"")</f>
        <v/>
      </c>
      <c r="CR781" s="6" t="str">
        <f>IF($W781=CR$4,MAX(CR$1:CR780)+1,"")</f>
        <v/>
      </c>
      <c r="CS781" s="6" t="str">
        <f>IF($W781=CS$4,MAX(CS$1:CS780)+1,"")</f>
        <v/>
      </c>
      <c r="CT781" s="5">
        <f t="shared" si="185"/>
        <v>0</v>
      </c>
      <c r="CU781" s="6" t="str">
        <f t="shared" si="186"/>
        <v/>
      </c>
      <c r="CV781" s="5" t="str">
        <f t="shared" si="187"/>
        <v/>
      </c>
      <c r="CW781" s="5" t="str" cm="1">
        <f t="array" ref="CW781">RIGHT(F781,MIN(LEN(SUBSTITUTE(F781,รายชื่อนักเรียนแยกห้อง!$AD$5:$AD$8,""))))</f>
        <v/>
      </c>
      <c r="CX781" s="6" t="str">
        <f t="shared" si="188"/>
        <v/>
      </c>
      <c r="CY781" s="6" t="str">
        <f t="shared" si="189"/>
        <v/>
      </c>
      <c r="CZ781" s="5" t="str">
        <f t="shared" si="190"/>
        <v>-</v>
      </c>
      <c r="DA781" s="5" t="str">
        <f t="shared" si="191"/>
        <v>-</v>
      </c>
      <c r="DC781" s="6" t="str">
        <f>IF(DB781="วิทย์-คณิต (เตรียมวิศวะ)",MAX($DC$1:DC780)+1,"")</f>
        <v/>
      </c>
      <c r="DD781" s="6" t="str">
        <f>IF(DB781="วิทย์-คณิต (วิทยาศาสตร์สุขภาพ)",MAX($DD$1:DD780)+1,"")</f>
        <v/>
      </c>
      <c r="DE781" s="6" t="str">
        <f>IF(DB781="ศิลป์การจัดการธุรกิจการค้าสมัยใหม่",MAX($DE$1:DE780)+1,"")</f>
        <v/>
      </c>
      <c r="DF781" s="6" t="str">
        <f>IF(DB781="ศิลป์ภาษาจีนเพื่อธุรกิจ 4.0",MAX($DF$1:DF780)+1,"")</f>
        <v/>
      </c>
      <c r="DG781" s="6" t="str">
        <f>IF(DB781="ศิลป์ภาษาอังกฤษเพื่อการสื่อสารธุรกิจ",MAX($DG$1:DG780)+1,"")</f>
        <v/>
      </c>
      <c r="DH781" s="6" t="str">
        <f>IF(DB781="นวัตกรรมการจัดการเกษตร",MAX($DH$1:DH780)+1,"")</f>
        <v/>
      </c>
      <c r="DI781" s="5">
        <f t="shared" si="192"/>
        <v>0</v>
      </c>
      <c r="DJ781" s="5" t="str">
        <f t="shared" si="193"/>
        <v>-</v>
      </c>
      <c r="DK781" s="5" t="str">
        <f t="shared" si="194"/>
        <v>-0</v>
      </c>
      <c r="DL781" s="5" t="str">
        <f t="shared" si="195"/>
        <v/>
      </c>
    </row>
    <row r="782" spans="1:116">
      <c r="A782" s="5" t="str">
        <f t="shared" si="181"/>
        <v>-</v>
      </c>
      <c r="B782" s="5" t="str">
        <f t="shared" si="182"/>
        <v>-0</v>
      </c>
      <c r="C782" s="5" t="str">
        <f t="shared" si="183"/>
        <v>-0</v>
      </c>
      <c r="D782" s="8"/>
      <c r="E782" s="9"/>
      <c r="F782" s="3"/>
      <c r="G782" s="3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W782" s="6" t="str">
        <f>IF(X782="","",IF(X782=รายชื่อชมรม!$B$53,รายชื่อชมรม!$A$53,IF(X782=รายชื่อชมรม!$B$54,รายชื่อชมรม!$A$54,IF(X782=รายชื่อชมรม!$B$55,รายชื่อชมรม!$A$55,IF(X782=รายชื่อชมรม!$B$56,รายชื่อชมรม!$A$56,IF(X782=รายชื่อชมรม!$B$57,รายชื่อชมรม!$A$57,IF(X782=รายชื่อชมรม!$B$58,รายชื่อชมรม!$A$58,IF(X782=รายชื่อชมรม!$B$59,รายชื่อชมรม!$A$59,IF(X782=รายชื่อชมรม!$B$60,รายชื่อชมรม!$A$60,IF(X782=รายชื่อชมรม!$B$61,รายชื่อชมรม!$A$61,IF(X782=รายชื่อชมรม!$B$62,รายชื่อชมรม!$A$62,"-")))))))))))</f>
        <v/>
      </c>
      <c r="Y782" s="6" t="str">
        <f>IF(W782=0,"",IF(W782="-","",IF(W782="","",VLOOKUP(W782,รายชื่อชมรม!$A$3:$F$83,3,FALSE))))</f>
        <v/>
      </c>
      <c r="Z782" s="6" t="str">
        <f>IF(Y782=$Z$4,MAX(Z$1:$Z781)+1,"")</f>
        <v/>
      </c>
      <c r="AA782" s="6" t="str">
        <f>IF($Y782=AA$4,MAX(AA$1:AA781)+1,"")</f>
        <v/>
      </c>
      <c r="AB782" s="6" t="str">
        <f>IF($Y782=AB$4,MAX(AB$1:AB781)+1,"")</f>
        <v/>
      </c>
      <c r="AC782" s="6" t="str">
        <f>IF($Y782=AC$4,MAX(AC$1:AC781)+1,"")</f>
        <v/>
      </c>
      <c r="AD782" s="6" t="str">
        <f>IF($Y782=AD$4,MAX(AD$1:AD781)+1,"")</f>
        <v/>
      </c>
      <c r="AE782" s="6" t="str">
        <f>IF($Y782=AE$4,MAX(AE$1:AE781)+1,"")</f>
        <v/>
      </c>
      <c r="AF782" s="6" t="str">
        <f>IF($Y782=AF$4,MAX(AF$1:AF781)+1,"")</f>
        <v/>
      </c>
      <c r="AG782" s="6" t="str">
        <f>IF($Y782=AG$4,MAX(AG$1:AG781)+1,"")</f>
        <v/>
      </c>
      <c r="AH782" s="6" t="str">
        <f>IF($Y782=AH$4,MAX(AH$1:AH781)+1,"")</f>
        <v/>
      </c>
      <c r="AI782" s="5">
        <f t="shared" si="184"/>
        <v>0</v>
      </c>
      <c r="AK782" s="6" t="str">
        <f>IF($W782=AK$4,MAX(AK$1:AK781)+1,"")</f>
        <v/>
      </c>
      <c r="AL782" s="6" t="str">
        <f>IF($W782=AL$4,MAX(AL$1:AL781)+1,"")</f>
        <v/>
      </c>
      <c r="AM782" s="6" t="str">
        <f>IF($W782=AM$4,MAX(AM$1:AM781)+1,"")</f>
        <v/>
      </c>
      <c r="AN782" s="6" t="str">
        <f>IF($W782=AN$4,MAX(AN$1:AN781)+1,"")</f>
        <v/>
      </c>
      <c r="AO782" s="6" t="str">
        <f>IF($W782=AO$4,MAX(AO$1:AO781)+1,"")</f>
        <v/>
      </c>
      <c r="AP782" s="6" t="str">
        <f>IF($W782=AP$4,MAX(AP$1:AP781)+1,"")</f>
        <v/>
      </c>
      <c r="AQ782" s="6" t="str">
        <f>IF($W782=AQ$4,MAX(AQ$1:AQ781)+1,"")</f>
        <v/>
      </c>
      <c r="AR782" s="6" t="str">
        <f>IF($W782=AR$4,MAX(AR$1:AR781)+1,"")</f>
        <v/>
      </c>
      <c r="AS782" s="6" t="str">
        <f>IF($W782=AS$4,MAX(AS$1:AS781)+1,"")</f>
        <v/>
      </c>
      <c r="AT782" s="6" t="str">
        <f>IF($W782=AT$4,MAX(AT$1:AT781)+1,"")</f>
        <v/>
      </c>
      <c r="AU782" s="6" t="str">
        <f>IF($W782=AU$4,MAX(AU$1:AU781)+1,"")</f>
        <v/>
      </c>
      <c r="AV782" s="6" t="str">
        <f>IF($W782=AV$4,MAX(AV$1:AV781)+1,"")</f>
        <v/>
      </c>
      <c r="AW782" s="6" t="str">
        <f>IF($W782=AW$4,MAX(AW$1:AW781)+1,"")</f>
        <v/>
      </c>
      <c r="AX782" s="6" t="str">
        <f>IF($W782=AX$4,MAX(AX$1:AX781)+1,"")</f>
        <v/>
      </c>
      <c r="AY782" s="6" t="str">
        <f>IF($W782=AY$4,MAX(AY$1:AY781)+1,"")</f>
        <v/>
      </c>
      <c r="AZ782" s="6" t="str">
        <f>IF($W782=AZ$4,MAX(AZ$1:AZ781)+1,"")</f>
        <v/>
      </c>
      <c r="BA782" s="6" t="str">
        <f>IF($W782=BA$4,MAX(BA$1:BA781)+1,"")</f>
        <v/>
      </c>
      <c r="BB782" s="6" t="str">
        <f>IF($W782=BB$4,MAX(BB$1:BB781)+1,"")</f>
        <v/>
      </c>
      <c r="BC782" s="6" t="str">
        <f>IF($W782=BC$4,MAX(BC$1:BC781)+1,"")</f>
        <v/>
      </c>
      <c r="BD782" s="6" t="str">
        <f>IF($W782=BD$4,MAX(BD$1:BD781)+1,"")</f>
        <v/>
      </c>
      <c r="BE782" s="6" t="str">
        <f>IF($W782=BE$4,MAX(BE$1:BE781)+1,"")</f>
        <v/>
      </c>
      <c r="BF782" s="6" t="str">
        <f>IF($W782=BF$4,MAX(BF$1:BF781)+1,"")</f>
        <v/>
      </c>
      <c r="BG782" s="6" t="str">
        <f>IF($W782=BG$4,MAX(BG$1:BG781)+1,"")</f>
        <v/>
      </c>
      <c r="BH782" s="6" t="str">
        <f>IF($W782=BH$4,MAX(BH$1:BH781)+1,"")</f>
        <v/>
      </c>
      <c r="BI782" s="6" t="str">
        <f>IF($W782=BI$4,MAX(BI$1:BI781)+1,"")</f>
        <v/>
      </c>
      <c r="BJ782" s="6" t="str">
        <f>IF($W782=BJ$4,MAX(BJ$1:BJ781)+1,"")</f>
        <v/>
      </c>
      <c r="BK782" s="6" t="str">
        <f>IF($W782=BK$4,MAX(BK$1:BK781)+1,"")</f>
        <v/>
      </c>
      <c r="BL782" s="6" t="str">
        <f>IF($W782=BL$4,MAX(BL$1:BL781)+1,"")</f>
        <v/>
      </c>
      <c r="BM782" s="6" t="str">
        <f>IF($W782=BM$4,MAX(BM$1:BM781)+1,"")</f>
        <v/>
      </c>
      <c r="BN782" s="6" t="str">
        <f>IF($W782=BN$4,MAX(BN$1:BN781)+1,"")</f>
        <v/>
      </c>
      <c r="BO782" s="6" t="str">
        <f>IF($W782=BO$4,MAX(BO$1:BO781)+1,"")</f>
        <v/>
      </c>
      <c r="BP782" s="6" t="str">
        <f>IF($W782=BP$4,MAX(BP$1:BP781)+1,"")</f>
        <v/>
      </c>
      <c r="BQ782" s="6" t="str">
        <f>IF($W782=BQ$4,MAX(BQ$1:BQ781)+1,"")</f>
        <v/>
      </c>
      <c r="BR782" s="6" t="str">
        <f>IF($W782=BR$4,MAX(BR$1:BR781)+1,"")</f>
        <v/>
      </c>
      <c r="BS782" s="6" t="str">
        <f>IF($W782=BS$4,MAX(BS$1:BS781)+1,"")</f>
        <v/>
      </c>
      <c r="BT782" s="6" t="str">
        <f>IF($W782=BT$4,MAX(BT$1:BT781)+1,"")</f>
        <v/>
      </c>
      <c r="BU782" s="6" t="str">
        <f>IF($W782=BU$4,MAX(BU$1:BU781)+1,"")</f>
        <v/>
      </c>
      <c r="BV782" s="6" t="str">
        <f>IF($W782=BV$4,MAX(BV$1:BV781)+1,"")</f>
        <v/>
      </c>
      <c r="BW782" s="6" t="str">
        <f>IF($W782=BW$4,MAX(BW$1:BW781)+1,"")</f>
        <v/>
      </c>
      <c r="BX782" s="6" t="str">
        <f>IF($W782=BX$4,MAX(BX$1:BX781)+1,"")</f>
        <v/>
      </c>
      <c r="BY782" s="6" t="str">
        <f>IF($W782=BY$4,MAX(BY$1:BY781)+1,"")</f>
        <v/>
      </c>
      <c r="BZ782" s="6" t="str">
        <f>IF($W782=BZ$4,MAX(BZ$1:BZ781)+1,"")</f>
        <v/>
      </c>
      <c r="CA782" s="6" t="str">
        <f>IF($W782=CA$4,MAX(CA$1:CA781)+1,"")</f>
        <v/>
      </c>
      <c r="CB782" s="6" t="str">
        <f>IF($W782=CB$4,MAX(CB$1:CB781)+1,"")</f>
        <v/>
      </c>
      <c r="CC782" s="6" t="str">
        <f>IF($W782=CC$4,MAX(CC$1:CC781)+1,"")</f>
        <v/>
      </c>
      <c r="CD782" s="6" t="str">
        <f>IF($W782=CD$4,MAX(CD$1:CD781)+1,"")</f>
        <v/>
      </c>
      <c r="CE782" s="6" t="str">
        <f>IF($W782=CE$4,MAX(CE$1:CE781)+1,"")</f>
        <v/>
      </c>
      <c r="CF782" s="6" t="str">
        <f>IF($W782=CF$4,MAX(CF$1:CF781)+1,"")</f>
        <v/>
      </c>
      <c r="CG782" s="6" t="str">
        <f>IF($W782=CG$4,MAX(CG$1:CG781)+1,"")</f>
        <v/>
      </c>
      <c r="CH782" s="6" t="str">
        <f>IF($W782=CH$4,MAX(CH$1:CH781)+1,"")</f>
        <v/>
      </c>
      <c r="CI782" s="6" t="str">
        <f>IF($W782=CI$4,MAX(CI$1:CI781)+1,"")</f>
        <v/>
      </c>
      <c r="CJ782" s="6" t="str">
        <f>IF($W782=CJ$4,MAX(CJ$1:CJ781)+1,"")</f>
        <v/>
      </c>
      <c r="CK782" s="6" t="str">
        <f>IF($W782=CK$4,MAX(CK$1:CK781)+1,"")</f>
        <v/>
      </c>
      <c r="CL782" s="6" t="str">
        <f>IF($W782=CL$4,MAX(CL$1:CL781)+1,"")</f>
        <v/>
      </c>
      <c r="CM782" s="6" t="str">
        <f>IF($W782=CM$4,MAX(CM$1:CM781)+1,"")</f>
        <v/>
      </c>
      <c r="CN782" s="6" t="str">
        <f>IF($W782=CN$4,MAX(CN$1:CN781)+1,"")</f>
        <v/>
      </c>
      <c r="CO782" s="6" t="str">
        <f>IF($W782=CO$4,MAX(CO$1:CO781)+1,"")</f>
        <v/>
      </c>
      <c r="CP782" s="6" t="str">
        <f>IF($W782=CP$4,MAX(CP$1:CP781)+1,"")</f>
        <v/>
      </c>
      <c r="CQ782" s="6" t="str">
        <f>IF($W782=CQ$4,MAX(CQ$1:CQ781)+1,"")</f>
        <v/>
      </c>
      <c r="CR782" s="6" t="str">
        <f>IF($W782=CR$4,MAX(CR$1:CR781)+1,"")</f>
        <v/>
      </c>
      <c r="CS782" s="6" t="str">
        <f>IF($W782=CS$4,MAX(CS$1:CS781)+1,"")</f>
        <v/>
      </c>
      <c r="CT782" s="5">
        <f t="shared" si="185"/>
        <v>0</v>
      </c>
      <c r="CU782" s="6" t="str">
        <f t="shared" si="186"/>
        <v/>
      </c>
      <c r="CV782" s="5" t="str">
        <f t="shared" si="187"/>
        <v/>
      </c>
      <c r="CW782" s="5" t="str" cm="1">
        <f t="array" ref="CW782">RIGHT(F782,MIN(LEN(SUBSTITUTE(F782,รายชื่อนักเรียนแยกห้อง!$AD$5:$AD$8,""))))</f>
        <v/>
      </c>
      <c r="CX782" s="6" t="str">
        <f t="shared" si="188"/>
        <v/>
      </c>
      <c r="CY782" s="6" t="str">
        <f t="shared" si="189"/>
        <v/>
      </c>
      <c r="CZ782" s="5" t="str">
        <f t="shared" si="190"/>
        <v>-</v>
      </c>
      <c r="DA782" s="5" t="str">
        <f t="shared" si="191"/>
        <v>-</v>
      </c>
      <c r="DC782" s="6" t="str">
        <f>IF(DB782="วิทย์-คณิต (เตรียมวิศวะ)",MAX($DC$1:DC781)+1,"")</f>
        <v/>
      </c>
      <c r="DD782" s="6" t="str">
        <f>IF(DB782="วิทย์-คณิต (วิทยาศาสตร์สุขภาพ)",MAX($DD$1:DD781)+1,"")</f>
        <v/>
      </c>
      <c r="DE782" s="6" t="str">
        <f>IF(DB782="ศิลป์การจัดการธุรกิจการค้าสมัยใหม่",MAX($DE$1:DE781)+1,"")</f>
        <v/>
      </c>
      <c r="DF782" s="6" t="str">
        <f>IF(DB782="ศิลป์ภาษาจีนเพื่อธุรกิจ 4.0",MAX($DF$1:DF781)+1,"")</f>
        <v/>
      </c>
      <c r="DG782" s="6" t="str">
        <f>IF(DB782="ศิลป์ภาษาอังกฤษเพื่อการสื่อสารธุรกิจ",MAX($DG$1:DG781)+1,"")</f>
        <v/>
      </c>
      <c r="DH782" s="6" t="str">
        <f>IF(DB782="นวัตกรรมการจัดการเกษตร",MAX($DH$1:DH781)+1,"")</f>
        <v/>
      </c>
      <c r="DI782" s="5">
        <f t="shared" si="192"/>
        <v>0</v>
      </c>
      <c r="DJ782" s="5" t="str">
        <f t="shared" si="193"/>
        <v>-</v>
      </c>
      <c r="DK782" s="5" t="str">
        <f t="shared" si="194"/>
        <v>-0</v>
      </c>
      <c r="DL782" s="5" t="str">
        <f t="shared" si="195"/>
        <v/>
      </c>
    </row>
    <row r="783" spans="1:116">
      <c r="A783" s="5" t="str">
        <f t="shared" si="181"/>
        <v>-</v>
      </c>
      <c r="B783" s="5" t="str">
        <f t="shared" si="182"/>
        <v>-0</v>
      </c>
      <c r="C783" s="5" t="str">
        <f t="shared" si="183"/>
        <v>-0</v>
      </c>
      <c r="D783" s="8"/>
      <c r="E783" s="9"/>
      <c r="F783" s="3"/>
      <c r="G783" s="3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W783" s="6" t="str">
        <f>IF(X783="","",IF(X783=รายชื่อชมรม!$B$53,รายชื่อชมรม!$A$53,IF(X783=รายชื่อชมรม!$B$54,รายชื่อชมรม!$A$54,IF(X783=รายชื่อชมรม!$B$55,รายชื่อชมรม!$A$55,IF(X783=รายชื่อชมรม!$B$56,รายชื่อชมรม!$A$56,IF(X783=รายชื่อชมรม!$B$57,รายชื่อชมรม!$A$57,IF(X783=รายชื่อชมรม!$B$58,รายชื่อชมรม!$A$58,IF(X783=รายชื่อชมรม!$B$59,รายชื่อชมรม!$A$59,IF(X783=รายชื่อชมรม!$B$60,รายชื่อชมรม!$A$60,IF(X783=รายชื่อชมรม!$B$61,รายชื่อชมรม!$A$61,IF(X783=รายชื่อชมรม!$B$62,รายชื่อชมรม!$A$62,"-")))))))))))</f>
        <v/>
      </c>
      <c r="Y783" s="6" t="str">
        <f>IF(W783=0,"",IF(W783="-","",IF(W783="","",VLOOKUP(W783,รายชื่อชมรม!$A$3:$F$83,3,FALSE))))</f>
        <v/>
      </c>
      <c r="Z783" s="6" t="str">
        <f>IF(Y783=$Z$4,MAX(Z$1:$Z782)+1,"")</f>
        <v/>
      </c>
      <c r="AA783" s="6" t="str">
        <f>IF($Y783=AA$4,MAX(AA$1:AA782)+1,"")</f>
        <v/>
      </c>
      <c r="AB783" s="6" t="str">
        <f>IF($Y783=AB$4,MAX(AB$1:AB782)+1,"")</f>
        <v/>
      </c>
      <c r="AC783" s="6" t="str">
        <f>IF($Y783=AC$4,MAX(AC$1:AC782)+1,"")</f>
        <v/>
      </c>
      <c r="AD783" s="6" t="str">
        <f>IF($Y783=AD$4,MAX(AD$1:AD782)+1,"")</f>
        <v/>
      </c>
      <c r="AE783" s="6" t="str">
        <f>IF($Y783=AE$4,MAX(AE$1:AE782)+1,"")</f>
        <v/>
      </c>
      <c r="AF783" s="6" t="str">
        <f>IF($Y783=AF$4,MAX(AF$1:AF782)+1,"")</f>
        <v/>
      </c>
      <c r="AG783" s="6" t="str">
        <f>IF($Y783=AG$4,MAX(AG$1:AG782)+1,"")</f>
        <v/>
      </c>
      <c r="AH783" s="6" t="str">
        <f>IF($Y783=AH$4,MAX(AH$1:AH782)+1,"")</f>
        <v/>
      </c>
      <c r="AI783" s="5">
        <f t="shared" si="184"/>
        <v>0</v>
      </c>
      <c r="AK783" s="6" t="str">
        <f>IF($W783=AK$4,MAX(AK$1:AK782)+1,"")</f>
        <v/>
      </c>
      <c r="AL783" s="6" t="str">
        <f>IF($W783=AL$4,MAX(AL$1:AL782)+1,"")</f>
        <v/>
      </c>
      <c r="AM783" s="6" t="str">
        <f>IF($W783=AM$4,MAX(AM$1:AM782)+1,"")</f>
        <v/>
      </c>
      <c r="AN783" s="6" t="str">
        <f>IF($W783=AN$4,MAX(AN$1:AN782)+1,"")</f>
        <v/>
      </c>
      <c r="AO783" s="6" t="str">
        <f>IF($W783=AO$4,MAX(AO$1:AO782)+1,"")</f>
        <v/>
      </c>
      <c r="AP783" s="6" t="str">
        <f>IF($W783=AP$4,MAX(AP$1:AP782)+1,"")</f>
        <v/>
      </c>
      <c r="AQ783" s="6" t="str">
        <f>IF($W783=AQ$4,MAX(AQ$1:AQ782)+1,"")</f>
        <v/>
      </c>
      <c r="AR783" s="6" t="str">
        <f>IF($W783=AR$4,MAX(AR$1:AR782)+1,"")</f>
        <v/>
      </c>
      <c r="AS783" s="6" t="str">
        <f>IF($W783=AS$4,MAX(AS$1:AS782)+1,"")</f>
        <v/>
      </c>
      <c r="AT783" s="6" t="str">
        <f>IF($W783=AT$4,MAX(AT$1:AT782)+1,"")</f>
        <v/>
      </c>
      <c r="AU783" s="6" t="str">
        <f>IF($W783=AU$4,MAX(AU$1:AU782)+1,"")</f>
        <v/>
      </c>
      <c r="AV783" s="6" t="str">
        <f>IF($W783=AV$4,MAX(AV$1:AV782)+1,"")</f>
        <v/>
      </c>
      <c r="AW783" s="6" t="str">
        <f>IF($W783=AW$4,MAX(AW$1:AW782)+1,"")</f>
        <v/>
      </c>
      <c r="AX783" s="6" t="str">
        <f>IF($W783=AX$4,MAX(AX$1:AX782)+1,"")</f>
        <v/>
      </c>
      <c r="AY783" s="6" t="str">
        <f>IF($W783=AY$4,MAX(AY$1:AY782)+1,"")</f>
        <v/>
      </c>
      <c r="AZ783" s="6" t="str">
        <f>IF($W783=AZ$4,MAX(AZ$1:AZ782)+1,"")</f>
        <v/>
      </c>
      <c r="BA783" s="6" t="str">
        <f>IF($W783=BA$4,MAX(BA$1:BA782)+1,"")</f>
        <v/>
      </c>
      <c r="BB783" s="6" t="str">
        <f>IF($W783=BB$4,MAX(BB$1:BB782)+1,"")</f>
        <v/>
      </c>
      <c r="BC783" s="6" t="str">
        <f>IF($W783=BC$4,MAX(BC$1:BC782)+1,"")</f>
        <v/>
      </c>
      <c r="BD783" s="6" t="str">
        <f>IF($W783=BD$4,MAX(BD$1:BD782)+1,"")</f>
        <v/>
      </c>
      <c r="BE783" s="6" t="str">
        <f>IF($W783=BE$4,MAX(BE$1:BE782)+1,"")</f>
        <v/>
      </c>
      <c r="BF783" s="6" t="str">
        <f>IF($W783=BF$4,MAX(BF$1:BF782)+1,"")</f>
        <v/>
      </c>
      <c r="BG783" s="6" t="str">
        <f>IF($W783=BG$4,MAX(BG$1:BG782)+1,"")</f>
        <v/>
      </c>
      <c r="BH783" s="6" t="str">
        <f>IF($W783=BH$4,MAX(BH$1:BH782)+1,"")</f>
        <v/>
      </c>
      <c r="BI783" s="6" t="str">
        <f>IF($W783=BI$4,MAX(BI$1:BI782)+1,"")</f>
        <v/>
      </c>
      <c r="BJ783" s="6" t="str">
        <f>IF($W783=BJ$4,MAX(BJ$1:BJ782)+1,"")</f>
        <v/>
      </c>
      <c r="BK783" s="6" t="str">
        <f>IF($W783=BK$4,MAX(BK$1:BK782)+1,"")</f>
        <v/>
      </c>
      <c r="BL783" s="6" t="str">
        <f>IF($W783=BL$4,MAX(BL$1:BL782)+1,"")</f>
        <v/>
      </c>
      <c r="BM783" s="6" t="str">
        <f>IF($W783=BM$4,MAX(BM$1:BM782)+1,"")</f>
        <v/>
      </c>
      <c r="BN783" s="6" t="str">
        <f>IF($W783=BN$4,MAX(BN$1:BN782)+1,"")</f>
        <v/>
      </c>
      <c r="BO783" s="6" t="str">
        <f>IF($W783=BO$4,MAX(BO$1:BO782)+1,"")</f>
        <v/>
      </c>
      <c r="BP783" s="6" t="str">
        <f>IF($W783=BP$4,MAX(BP$1:BP782)+1,"")</f>
        <v/>
      </c>
      <c r="BQ783" s="6" t="str">
        <f>IF($W783=BQ$4,MAX(BQ$1:BQ782)+1,"")</f>
        <v/>
      </c>
      <c r="BR783" s="6" t="str">
        <f>IF($W783=BR$4,MAX(BR$1:BR782)+1,"")</f>
        <v/>
      </c>
      <c r="BS783" s="6" t="str">
        <f>IF($W783=BS$4,MAX(BS$1:BS782)+1,"")</f>
        <v/>
      </c>
      <c r="BT783" s="6" t="str">
        <f>IF($W783=BT$4,MAX(BT$1:BT782)+1,"")</f>
        <v/>
      </c>
      <c r="BU783" s="6" t="str">
        <f>IF($W783=BU$4,MAX(BU$1:BU782)+1,"")</f>
        <v/>
      </c>
      <c r="BV783" s="6" t="str">
        <f>IF($W783=BV$4,MAX(BV$1:BV782)+1,"")</f>
        <v/>
      </c>
      <c r="BW783" s="6" t="str">
        <f>IF($W783=BW$4,MAX(BW$1:BW782)+1,"")</f>
        <v/>
      </c>
      <c r="BX783" s="6" t="str">
        <f>IF($W783=BX$4,MAX(BX$1:BX782)+1,"")</f>
        <v/>
      </c>
      <c r="BY783" s="6" t="str">
        <f>IF($W783=BY$4,MAX(BY$1:BY782)+1,"")</f>
        <v/>
      </c>
      <c r="BZ783" s="6" t="str">
        <f>IF($W783=BZ$4,MAX(BZ$1:BZ782)+1,"")</f>
        <v/>
      </c>
      <c r="CA783" s="6" t="str">
        <f>IF($W783=CA$4,MAX(CA$1:CA782)+1,"")</f>
        <v/>
      </c>
      <c r="CB783" s="6" t="str">
        <f>IF($W783=CB$4,MAX(CB$1:CB782)+1,"")</f>
        <v/>
      </c>
      <c r="CC783" s="6" t="str">
        <f>IF($W783=CC$4,MAX(CC$1:CC782)+1,"")</f>
        <v/>
      </c>
      <c r="CD783" s="6" t="str">
        <f>IF($W783=CD$4,MAX(CD$1:CD782)+1,"")</f>
        <v/>
      </c>
      <c r="CE783" s="6" t="str">
        <f>IF($W783=CE$4,MAX(CE$1:CE782)+1,"")</f>
        <v/>
      </c>
      <c r="CF783" s="6" t="str">
        <f>IF($W783=CF$4,MAX(CF$1:CF782)+1,"")</f>
        <v/>
      </c>
      <c r="CG783" s="6" t="str">
        <f>IF($W783=CG$4,MAX(CG$1:CG782)+1,"")</f>
        <v/>
      </c>
      <c r="CH783" s="6" t="str">
        <f>IF($W783=CH$4,MAX(CH$1:CH782)+1,"")</f>
        <v/>
      </c>
      <c r="CI783" s="6" t="str">
        <f>IF($W783=CI$4,MAX(CI$1:CI782)+1,"")</f>
        <v/>
      </c>
      <c r="CJ783" s="6" t="str">
        <f>IF($W783=CJ$4,MAX(CJ$1:CJ782)+1,"")</f>
        <v/>
      </c>
      <c r="CK783" s="6" t="str">
        <f>IF($W783=CK$4,MAX(CK$1:CK782)+1,"")</f>
        <v/>
      </c>
      <c r="CL783" s="6" t="str">
        <f>IF($W783=CL$4,MAX(CL$1:CL782)+1,"")</f>
        <v/>
      </c>
      <c r="CM783" s="6" t="str">
        <f>IF($W783=CM$4,MAX(CM$1:CM782)+1,"")</f>
        <v/>
      </c>
      <c r="CN783" s="6" t="str">
        <f>IF($W783=CN$4,MAX(CN$1:CN782)+1,"")</f>
        <v/>
      </c>
      <c r="CO783" s="6" t="str">
        <f>IF($W783=CO$4,MAX(CO$1:CO782)+1,"")</f>
        <v/>
      </c>
      <c r="CP783" s="6" t="str">
        <f>IF($W783=CP$4,MAX(CP$1:CP782)+1,"")</f>
        <v/>
      </c>
      <c r="CQ783" s="6" t="str">
        <f>IF($W783=CQ$4,MAX(CQ$1:CQ782)+1,"")</f>
        <v/>
      </c>
      <c r="CR783" s="6" t="str">
        <f>IF($W783=CR$4,MAX(CR$1:CR782)+1,"")</f>
        <v/>
      </c>
      <c r="CS783" s="6" t="str">
        <f>IF($W783=CS$4,MAX(CS$1:CS782)+1,"")</f>
        <v/>
      </c>
      <c r="CT783" s="5">
        <f t="shared" si="185"/>
        <v>0</v>
      </c>
      <c r="CU783" s="6" t="str">
        <f t="shared" si="186"/>
        <v/>
      </c>
      <c r="CV783" s="5" t="str">
        <f t="shared" si="187"/>
        <v/>
      </c>
      <c r="CW783" s="5" t="str" cm="1">
        <f t="array" ref="CW783">RIGHT(F783,MIN(LEN(SUBSTITUTE(F783,รายชื่อนักเรียนแยกห้อง!$AD$5:$AD$8,""))))</f>
        <v/>
      </c>
      <c r="CX783" s="6" t="str">
        <f t="shared" si="188"/>
        <v/>
      </c>
      <c r="CY783" s="6" t="str">
        <f t="shared" si="189"/>
        <v/>
      </c>
      <c r="CZ783" s="5" t="str">
        <f t="shared" si="190"/>
        <v>-</v>
      </c>
      <c r="DA783" s="5" t="str">
        <f t="shared" si="191"/>
        <v>-</v>
      </c>
      <c r="DC783" s="6" t="str">
        <f>IF(DB783="วิทย์-คณิต (เตรียมวิศวะ)",MAX($DC$1:DC782)+1,"")</f>
        <v/>
      </c>
      <c r="DD783" s="6" t="str">
        <f>IF(DB783="วิทย์-คณิต (วิทยาศาสตร์สุขภาพ)",MAX($DD$1:DD782)+1,"")</f>
        <v/>
      </c>
      <c r="DE783" s="6" t="str">
        <f>IF(DB783="ศิลป์การจัดการธุรกิจการค้าสมัยใหม่",MAX($DE$1:DE782)+1,"")</f>
        <v/>
      </c>
      <c r="DF783" s="6" t="str">
        <f>IF(DB783="ศิลป์ภาษาจีนเพื่อธุรกิจ 4.0",MAX($DF$1:DF782)+1,"")</f>
        <v/>
      </c>
      <c r="DG783" s="6" t="str">
        <f>IF(DB783="ศิลป์ภาษาอังกฤษเพื่อการสื่อสารธุรกิจ",MAX($DG$1:DG782)+1,"")</f>
        <v/>
      </c>
      <c r="DH783" s="6" t="str">
        <f>IF(DB783="นวัตกรรมการจัดการเกษตร",MAX($DH$1:DH782)+1,"")</f>
        <v/>
      </c>
      <c r="DI783" s="5">
        <f t="shared" si="192"/>
        <v>0</v>
      </c>
      <c r="DJ783" s="5" t="str">
        <f t="shared" si="193"/>
        <v>-</v>
      </c>
      <c r="DK783" s="5" t="str">
        <f t="shared" si="194"/>
        <v>-0</v>
      </c>
      <c r="DL783" s="5" t="str">
        <f t="shared" si="195"/>
        <v/>
      </c>
    </row>
    <row r="784" spans="1:116">
      <c r="A784" s="5" t="str">
        <f t="shared" si="181"/>
        <v>-</v>
      </c>
      <c r="B784" s="5" t="str">
        <f t="shared" si="182"/>
        <v>-0</v>
      </c>
      <c r="C784" s="5" t="str">
        <f t="shared" si="183"/>
        <v>-0</v>
      </c>
      <c r="D784" s="8"/>
      <c r="E784" s="9"/>
      <c r="F784" s="3"/>
      <c r="G784" s="3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W784" s="6" t="str">
        <f>IF(X784="","",IF(X784=รายชื่อชมรม!$B$53,รายชื่อชมรม!$A$53,IF(X784=รายชื่อชมรม!$B$54,รายชื่อชมรม!$A$54,IF(X784=รายชื่อชมรม!$B$55,รายชื่อชมรม!$A$55,IF(X784=รายชื่อชมรม!$B$56,รายชื่อชมรม!$A$56,IF(X784=รายชื่อชมรม!$B$57,รายชื่อชมรม!$A$57,IF(X784=รายชื่อชมรม!$B$58,รายชื่อชมรม!$A$58,IF(X784=รายชื่อชมรม!$B$59,รายชื่อชมรม!$A$59,IF(X784=รายชื่อชมรม!$B$60,รายชื่อชมรม!$A$60,IF(X784=รายชื่อชมรม!$B$61,รายชื่อชมรม!$A$61,IF(X784=รายชื่อชมรม!$B$62,รายชื่อชมรม!$A$62,"-")))))))))))</f>
        <v/>
      </c>
      <c r="Y784" s="6" t="str">
        <f>IF(W784=0,"",IF(W784="-","",IF(W784="","",VLOOKUP(W784,รายชื่อชมรม!$A$3:$F$83,3,FALSE))))</f>
        <v/>
      </c>
      <c r="Z784" s="6" t="str">
        <f>IF(Y784=$Z$4,MAX(Z$1:$Z783)+1,"")</f>
        <v/>
      </c>
      <c r="AA784" s="6" t="str">
        <f>IF($Y784=AA$4,MAX(AA$1:AA783)+1,"")</f>
        <v/>
      </c>
      <c r="AB784" s="6" t="str">
        <f>IF($Y784=AB$4,MAX(AB$1:AB783)+1,"")</f>
        <v/>
      </c>
      <c r="AC784" s="6" t="str">
        <f>IF($Y784=AC$4,MAX(AC$1:AC783)+1,"")</f>
        <v/>
      </c>
      <c r="AD784" s="6" t="str">
        <f>IF($Y784=AD$4,MAX(AD$1:AD783)+1,"")</f>
        <v/>
      </c>
      <c r="AE784" s="6" t="str">
        <f>IF($Y784=AE$4,MAX(AE$1:AE783)+1,"")</f>
        <v/>
      </c>
      <c r="AF784" s="6" t="str">
        <f>IF($Y784=AF$4,MAX(AF$1:AF783)+1,"")</f>
        <v/>
      </c>
      <c r="AG784" s="6" t="str">
        <f>IF($Y784=AG$4,MAX(AG$1:AG783)+1,"")</f>
        <v/>
      </c>
      <c r="AH784" s="6" t="str">
        <f>IF($Y784=AH$4,MAX(AH$1:AH783)+1,"")</f>
        <v/>
      </c>
      <c r="AI784" s="5">
        <f t="shared" si="184"/>
        <v>0</v>
      </c>
      <c r="AK784" s="6" t="str">
        <f>IF($W784=AK$4,MAX(AK$1:AK783)+1,"")</f>
        <v/>
      </c>
      <c r="AL784" s="6" t="str">
        <f>IF($W784=AL$4,MAX(AL$1:AL783)+1,"")</f>
        <v/>
      </c>
      <c r="AM784" s="6" t="str">
        <f>IF($W784=AM$4,MAX(AM$1:AM783)+1,"")</f>
        <v/>
      </c>
      <c r="AN784" s="6" t="str">
        <f>IF($W784=AN$4,MAX(AN$1:AN783)+1,"")</f>
        <v/>
      </c>
      <c r="AO784" s="6" t="str">
        <f>IF($W784=AO$4,MAX(AO$1:AO783)+1,"")</f>
        <v/>
      </c>
      <c r="AP784" s="6" t="str">
        <f>IF($W784=AP$4,MAX(AP$1:AP783)+1,"")</f>
        <v/>
      </c>
      <c r="AQ784" s="6" t="str">
        <f>IF($W784=AQ$4,MAX(AQ$1:AQ783)+1,"")</f>
        <v/>
      </c>
      <c r="AR784" s="6" t="str">
        <f>IF($W784=AR$4,MAX(AR$1:AR783)+1,"")</f>
        <v/>
      </c>
      <c r="AS784" s="6" t="str">
        <f>IF($W784=AS$4,MAX(AS$1:AS783)+1,"")</f>
        <v/>
      </c>
      <c r="AT784" s="6" t="str">
        <f>IF($W784=AT$4,MAX(AT$1:AT783)+1,"")</f>
        <v/>
      </c>
      <c r="AU784" s="6" t="str">
        <f>IF($W784=AU$4,MAX(AU$1:AU783)+1,"")</f>
        <v/>
      </c>
      <c r="AV784" s="6" t="str">
        <f>IF($W784=AV$4,MAX(AV$1:AV783)+1,"")</f>
        <v/>
      </c>
      <c r="AW784" s="6" t="str">
        <f>IF($W784=AW$4,MAX(AW$1:AW783)+1,"")</f>
        <v/>
      </c>
      <c r="AX784" s="6" t="str">
        <f>IF($W784=AX$4,MAX(AX$1:AX783)+1,"")</f>
        <v/>
      </c>
      <c r="AY784" s="6" t="str">
        <f>IF($W784=AY$4,MAX(AY$1:AY783)+1,"")</f>
        <v/>
      </c>
      <c r="AZ784" s="6" t="str">
        <f>IF($W784=AZ$4,MAX(AZ$1:AZ783)+1,"")</f>
        <v/>
      </c>
      <c r="BA784" s="6" t="str">
        <f>IF($W784=BA$4,MAX(BA$1:BA783)+1,"")</f>
        <v/>
      </c>
      <c r="BB784" s="6" t="str">
        <f>IF($W784=BB$4,MAX(BB$1:BB783)+1,"")</f>
        <v/>
      </c>
      <c r="BC784" s="6" t="str">
        <f>IF($W784=BC$4,MAX(BC$1:BC783)+1,"")</f>
        <v/>
      </c>
      <c r="BD784" s="6" t="str">
        <f>IF($W784=BD$4,MAX(BD$1:BD783)+1,"")</f>
        <v/>
      </c>
      <c r="BE784" s="6" t="str">
        <f>IF($W784=BE$4,MAX(BE$1:BE783)+1,"")</f>
        <v/>
      </c>
      <c r="BF784" s="6" t="str">
        <f>IF($W784=BF$4,MAX(BF$1:BF783)+1,"")</f>
        <v/>
      </c>
      <c r="BG784" s="6" t="str">
        <f>IF($W784=BG$4,MAX(BG$1:BG783)+1,"")</f>
        <v/>
      </c>
      <c r="BH784" s="6" t="str">
        <f>IF($W784=BH$4,MAX(BH$1:BH783)+1,"")</f>
        <v/>
      </c>
      <c r="BI784" s="6" t="str">
        <f>IF($W784=BI$4,MAX(BI$1:BI783)+1,"")</f>
        <v/>
      </c>
      <c r="BJ784" s="6" t="str">
        <f>IF($W784=BJ$4,MAX(BJ$1:BJ783)+1,"")</f>
        <v/>
      </c>
      <c r="BK784" s="6" t="str">
        <f>IF($W784=BK$4,MAX(BK$1:BK783)+1,"")</f>
        <v/>
      </c>
      <c r="BL784" s="6" t="str">
        <f>IF($W784=BL$4,MAX(BL$1:BL783)+1,"")</f>
        <v/>
      </c>
      <c r="BM784" s="6" t="str">
        <f>IF($W784=BM$4,MAX(BM$1:BM783)+1,"")</f>
        <v/>
      </c>
      <c r="BN784" s="6" t="str">
        <f>IF($W784=BN$4,MAX(BN$1:BN783)+1,"")</f>
        <v/>
      </c>
      <c r="BO784" s="6" t="str">
        <f>IF($W784=BO$4,MAX(BO$1:BO783)+1,"")</f>
        <v/>
      </c>
      <c r="BP784" s="6" t="str">
        <f>IF($W784=BP$4,MAX(BP$1:BP783)+1,"")</f>
        <v/>
      </c>
      <c r="BQ784" s="6" t="str">
        <f>IF($W784=BQ$4,MAX(BQ$1:BQ783)+1,"")</f>
        <v/>
      </c>
      <c r="BR784" s="6" t="str">
        <f>IF($W784=BR$4,MAX(BR$1:BR783)+1,"")</f>
        <v/>
      </c>
      <c r="BS784" s="6" t="str">
        <f>IF($W784=BS$4,MAX(BS$1:BS783)+1,"")</f>
        <v/>
      </c>
      <c r="BT784" s="6" t="str">
        <f>IF($W784=BT$4,MAX(BT$1:BT783)+1,"")</f>
        <v/>
      </c>
      <c r="BU784" s="6" t="str">
        <f>IF($W784=BU$4,MAX(BU$1:BU783)+1,"")</f>
        <v/>
      </c>
      <c r="BV784" s="6" t="str">
        <f>IF($W784=BV$4,MAX(BV$1:BV783)+1,"")</f>
        <v/>
      </c>
      <c r="BW784" s="6" t="str">
        <f>IF($W784=BW$4,MAX(BW$1:BW783)+1,"")</f>
        <v/>
      </c>
      <c r="BX784" s="6" t="str">
        <f>IF($W784=BX$4,MAX(BX$1:BX783)+1,"")</f>
        <v/>
      </c>
      <c r="BY784" s="6" t="str">
        <f>IF($W784=BY$4,MAX(BY$1:BY783)+1,"")</f>
        <v/>
      </c>
      <c r="BZ784" s="6" t="str">
        <f>IF($W784=BZ$4,MAX(BZ$1:BZ783)+1,"")</f>
        <v/>
      </c>
      <c r="CA784" s="6" t="str">
        <f>IF($W784=CA$4,MAX(CA$1:CA783)+1,"")</f>
        <v/>
      </c>
      <c r="CB784" s="6" t="str">
        <f>IF($W784=CB$4,MAX(CB$1:CB783)+1,"")</f>
        <v/>
      </c>
      <c r="CC784" s="6" t="str">
        <f>IF($W784=CC$4,MAX(CC$1:CC783)+1,"")</f>
        <v/>
      </c>
      <c r="CD784" s="6" t="str">
        <f>IF($W784=CD$4,MAX(CD$1:CD783)+1,"")</f>
        <v/>
      </c>
      <c r="CE784" s="6" t="str">
        <f>IF($W784=CE$4,MAX(CE$1:CE783)+1,"")</f>
        <v/>
      </c>
      <c r="CF784" s="6" t="str">
        <f>IF($W784=CF$4,MAX(CF$1:CF783)+1,"")</f>
        <v/>
      </c>
      <c r="CG784" s="6" t="str">
        <f>IF($W784=CG$4,MAX(CG$1:CG783)+1,"")</f>
        <v/>
      </c>
      <c r="CH784" s="6" t="str">
        <f>IF($W784=CH$4,MAX(CH$1:CH783)+1,"")</f>
        <v/>
      </c>
      <c r="CI784" s="6" t="str">
        <f>IF($W784=CI$4,MAX(CI$1:CI783)+1,"")</f>
        <v/>
      </c>
      <c r="CJ784" s="6" t="str">
        <f>IF($W784=CJ$4,MAX(CJ$1:CJ783)+1,"")</f>
        <v/>
      </c>
      <c r="CK784" s="6" t="str">
        <f>IF($W784=CK$4,MAX(CK$1:CK783)+1,"")</f>
        <v/>
      </c>
      <c r="CL784" s="6" t="str">
        <f>IF($W784=CL$4,MAX(CL$1:CL783)+1,"")</f>
        <v/>
      </c>
      <c r="CM784" s="6" t="str">
        <f>IF($W784=CM$4,MAX(CM$1:CM783)+1,"")</f>
        <v/>
      </c>
      <c r="CN784" s="6" t="str">
        <f>IF($W784=CN$4,MAX(CN$1:CN783)+1,"")</f>
        <v/>
      </c>
      <c r="CO784" s="6" t="str">
        <f>IF($W784=CO$4,MAX(CO$1:CO783)+1,"")</f>
        <v/>
      </c>
      <c r="CP784" s="6" t="str">
        <f>IF($W784=CP$4,MAX(CP$1:CP783)+1,"")</f>
        <v/>
      </c>
      <c r="CQ784" s="6" t="str">
        <f>IF($W784=CQ$4,MAX(CQ$1:CQ783)+1,"")</f>
        <v/>
      </c>
      <c r="CR784" s="6" t="str">
        <f>IF($W784=CR$4,MAX(CR$1:CR783)+1,"")</f>
        <v/>
      </c>
      <c r="CS784" s="6" t="str">
        <f>IF($W784=CS$4,MAX(CS$1:CS783)+1,"")</f>
        <v/>
      </c>
      <c r="CT784" s="5">
        <f t="shared" si="185"/>
        <v>0</v>
      </c>
      <c r="CU784" s="6" t="str">
        <f t="shared" si="186"/>
        <v/>
      </c>
      <c r="CV784" s="5" t="str">
        <f t="shared" si="187"/>
        <v/>
      </c>
      <c r="CW784" s="5" t="str" cm="1">
        <f t="array" ref="CW784">RIGHT(F784,MIN(LEN(SUBSTITUTE(F784,รายชื่อนักเรียนแยกห้อง!$AD$5:$AD$8,""))))</f>
        <v/>
      </c>
      <c r="CX784" s="6" t="str">
        <f t="shared" si="188"/>
        <v/>
      </c>
      <c r="CY784" s="6" t="str">
        <f t="shared" si="189"/>
        <v/>
      </c>
      <c r="CZ784" s="5" t="str">
        <f t="shared" si="190"/>
        <v>-</v>
      </c>
      <c r="DA784" s="5" t="str">
        <f t="shared" si="191"/>
        <v>-</v>
      </c>
      <c r="DC784" s="6" t="str">
        <f>IF(DB784="วิทย์-คณิต (เตรียมวิศวะ)",MAX($DC$1:DC783)+1,"")</f>
        <v/>
      </c>
      <c r="DD784" s="6" t="str">
        <f>IF(DB784="วิทย์-คณิต (วิทยาศาสตร์สุขภาพ)",MAX($DD$1:DD783)+1,"")</f>
        <v/>
      </c>
      <c r="DE784" s="6" t="str">
        <f>IF(DB784="ศิลป์การจัดการธุรกิจการค้าสมัยใหม่",MAX($DE$1:DE783)+1,"")</f>
        <v/>
      </c>
      <c r="DF784" s="6" t="str">
        <f>IF(DB784="ศิลป์ภาษาจีนเพื่อธุรกิจ 4.0",MAX($DF$1:DF783)+1,"")</f>
        <v/>
      </c>
      <c r="DG784" s="6" t="str">
        <f>IF(DB784="ศิลป์ภาษาอังกฤษเพื่อการสื่อสารธุรกิจ",MAX($DG$1:DG783)+1,"")</f>
        <v/>
      </c>
      <c r="DH784" s="6" t="str">
        <f>IF(DB784="นวัตกรรมการจัดการเกษตร",MAX($DH$1:DH783)+1,"")</f>
        <v/>
      </c>
      <c r="DI784" s="5">
        <f t="shared" si="192"/>
        <v>0</v>
      </c>
      <c r="DJ784" s="5" t="str">
        <f t="shared" si="193"/>
        <v>-</v>
      </c>
      <c r="DK784" s="5" t="str">
        <f t="shared" si="194"/>
        <v>-0</v>
      </c>
      <c r="DL784" s="5" t="str">
        <f t="shared" si="195"/>
        <v/>
      </c>
    </row>
    <row r="785" spans="1:116">
      <c r="A785" s="5" t="str">
        <f t="shared" si="181"/>
        <v>-</v>
      </c>
      <c r="B785" s="5" t="str">
        <f t="shared" si="182"/>
        <v>-0</v>
      </c>
      <c r="C785" s="5" t="str">
        <f t="shared" si="183"/>
        <v>-0</v>
      </c>
      <c r="D785" s="8"/>
      <c r="E785" s="9"/>
      <c r="F785" s="3"/>
      <c r="G785" s="3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W785" s="6" t="str">
        <f>IF(X785="","",IF(X785=รายชื่อชมรม!$B$53,รายชื่อชมรม!$A$53,IF(X785=รายชื่อชมรม!$B$54,รายชื่อชมรม!$A$54,IF(X785=รายชื่อชมรม!$B$55,รายชื่อชมรม!$A$55,IF(X785=รายชื่อชมรม!$B$56,รายชื่อชมรม!$A$56,IF(X785=รายชื่อชมรม!$B$57,รายชื่อชมรม!$A$57,IF(X785=รายชื่อชมรม!$B$58,รายชื่อชมรม!$A$58,IF(X785=รายชื่อชมรม!$B$59,รายชื่อชมรม!$A$59,IF(X785=รายชื่อชมรม!$B$60,รายชื่อชมรม!$A$60,IF(X785=รายชื่อชมรม!$B$61,รายชื่อชมรม!$A$61,IF(X785=รายชื่อชมรม!$B$62,รายชื่อชมรม!$A$62,"-")))))))))))</f>
        <v/>
      </c>
      <c r="Y785" s="6" t="str">
        <f>IF(W785=0,"",IF(W785="-","",IF(W785="","",VLOOKUP(W785,รายชื่อชมรม!$A$3:$F$83,3,FALSE))))</f>
        <v/>
      </c>
      <c r="Z785" s="6" t="str">
        <f>IF(Y785=$Z$4,MAX(Z$1:$Z784)+1,"")</f>
        <v/>
      </c>
      <c r="AA785" s="6" t="str">
        <f>IF($Y785=AA$4,MAX(AA$1:AA784)+1,"")</f>
        <v/>
      </c>
      <c r="AB785" s="6" t="str">
        <f>IF($Y785=AB$4,MAX(AB$1:AB784)+1,"")</f>
        <v/>
      </c>
      <c r="AC785" s="6" t="str">
        <f>IF($Y785=AC$4,MAX(AC$1:AC784)+1,"")</f>
        <v/>
      </c>
      <c r="AD785" s="6" t="str">
        <f>IF($Y785=AD$4,MAX(AD$1:AD784)+1,"")</f>
        <v/>
      </c>
      <c r="AE785" s="6" t="str">
        <f>IF($Y785=AE$4,MAX(AE$1:AE784)+1,"")</f>
        <v/>
      </c>
      <c r="AF785" s="6" t="str">
        <f>IF($Y785=AF$4,MAX(AF$1:AF784)+1,"")</f>
        <v/>
      </c>
      <c r="AG785" s="6" t="str">
        <f>IF($Y785=AG$4,MAX(AG$1:AG784)+1,"")</f>
        <v/>
      </c>
      <c r="AH785" s="6" t="str">
        <f>IF($Y785=AH$4,MAX(AH$1:AH784)+1,"")</f>
        <v/>
      </c>
      <c r="AI785" s="5">
        <f t="shared" si="184"/>
        <v>0</v>
      </c>
      <c r="AK785" s="6" t="str">
        <f>IF($W785=AK$4,MAX(AK$1:AK784)+1,"")</f>
        <v/>
      </c>
      <c r="AL785" s="6" t="str">
        <f>IF($W785=AL$4,MAX(AL$1:AL784)+1,"")</f>
        <v/>
      </c>
      <c r="AM785" s="6" t="str">
        <f>IF($W785=AM$4,MAX(AM$1:AM784)+1,"")</f>
        <v/>
      </c>
      <c r="AN785" s="6" t="str">
        <f>IF($W785=AN$4,MAX(AN$1:AN784)+1,"")</f>
        <v/>
      </c>
      <c r="AO785" s="6" t="str">
        <f>IF($W785=AO$4,MAX(AO$1:AO784)+1,"")</f>
        <v/>
      </c>
      <c r="AP785" s="6" t="str">
        <f>IF($W785=AP$4,MAX(AP$1:AP784)+1,"")</f>
        <v/>
      </c>
      <c r="AQ785" s="6" t="str">
        <f>IF($W785=AQ$4,MAX(AQ$1:AQ784)+1,"")</f>
        <v/>
      </c>
      <c r="AR785" s="6" t="str">
        <f>IF($W785=AR$4,MAX(AR$1:AR784)+1,"")</f>
        <v/>
      </c>
      <c r="AS785" s="6" t="str">
        <f>IF($W785=AS$4,MAX(AS$1:AS784)+1,"")</f>
        <v/>
      </c>
      <c r="AT785" s="6" t="str">
        <f>IF($W785=AT$4,MAX(AT$1:AT784)+1,"")</f>
        <v/>
      </c>
      <c r="AU785" s="6" t="str">
        <f>IF($W785=AU$4,MAX(AU$1:AU784)+1,"")</f>
        <v/>
      </c>
      <c r="AV785" s="6" t="str">
        <f>IF($W785=AV$4,MAX(AV$1:AV784)+1,"")</f>
        <v/>
      </c>
      <c r="AW785" s="6" t="str">
        <f>IF($W785=AW$4,MAX(AW$1:AW784)+1,"")</f>
        <v/>
      </c>
      <c r="AX785" s="6" t="str">
        <f>IF($W785=AX$4,MAX(AX$1:AX784)+1,"")</f>
        <v/>
      </c>
      <c r="AY785" s="6" t="str">
        <f>IF($W785=AY$4,MAX(AY$1:AY784)+1,"")</f>
        <v/>
      </c>
      <c r="AZ785" s="6" t="str">
        <f>IF($W785=AZ$4,MAX(AZ$1:AZ784)+1,"")</f>
        <v/>
      </c>
      <c r="BA785" s="6" t="str">
        <f>IF($W785=BA$4,MAX(BA$1:BA784)+1,"")</f>
        <v/>
      </c>
      <c r="BB785" s="6" t="str">
        <f>IF($W785=BB$4,MAX(BB$1:BB784)+1,"")</f>
        <v/>
      </c>
      <c r="BC785" s="6" t="str">
        <f>IF($W785=BC$4,MAX(BC$1:BC784)+1,"")</f>
        <v/>
      </c>
      <c r="BD785" s="6" t="str">
        <f>IF($W785=BD$4,MAX(BD$1:BD784)+1,"")</f>
        <v/>
      </c>
      <c r="BE785" s="6" t="str">
        <f>IF($W785=BE$4,MAX(BE$1:BE784)+1,"")</f>
        <v/>
      </c>
      <c r="BF785" s="6" t="str">
        <f>IF($W785=BF$4,MAX(BF$1:BF784)+1,"")</f>
        <v/>
      </c>
      <c r="BG785" s="6" t="str">
        <f>IF($W785=BG$4,MAX(BG$1:BG784)+1,"")</f>
        <v/>
      </c>
      <c r="BH785" s="6" t="str">
        <f>IF($W785=BH$4,MAX(BH$1:BH784)+1,"")</f>
        <v/>
      </c>
      <c r="BI785" s="6" t="str">
        <f>IF($W785=BI$4,MAX(BI$1:BI784)+1,"")</f>
        <v/>
      </c>
      <c r="BJ785" s="6" t="str">
        <f>IF($W785=BJ$4,MAX(BJ$1:BJ784)+1,"")</f>
        <v/>
      </c>
      <c r="BK785" s="6" t="str">
        <f>IF($W785=BK$4,MAX(BK$1:BK784)+1,"")</f>
        <v/>
      </c>
      <c r="BL785" s="6" t="str">
        <f>IF($W785=BL$4,MAX(BL$1:BL784)+1,"")</f>
        <v/>
      </c>
      <c r="BM785" s="6" t="str">
        <f>IF($W785=BM$4,MAX(BM$1:BM784)+1,"")</f>
        <v/>
      </c>
      <c r="BN785" s="6" t="str">
        <f>IF($W785=BN$4,MAX(BN$1:BN784)+1,"")</f>
        <v/>
      </c>
      <c r="BO785" s="6" t="str">
        <f>IF($W785=BO$4,MAX(BO$1:BO784)+1,"")</f>
        <v/>
      </c>
      <c r="BP785" s="6" t="str">
        <f>IF($W785=BP$4,MAX(BP$1:BP784)+1,"")</f>
        <v/>
      </c>
      <c r="BQ785" s="6" t="str">
        <f>IF($W785=BQ$4,MAX(BQ$1:BQ784)+1,"")</f>
        <v/>
      </c>
      <c r="BR785" s="6" t="str">
        <f>IF($W785=BR$4,MAX(BR$1:BR784)+1,"")</f>
        <v/>
      </c>
      <c r="BS785" s="6" t="str">
        <f>IF($W785=BS$4,MAX(BS$1:BS784)+1,"")</f>
        <v/>
      </c>
      <c r="BT785" s="6" t="str">
        <f>IF($W785=BT$4,MAX(BT$1:BT784)+1,"")</f>
        <v/>
      </c>
      <c r="BU785" s="6" t="str">
        <f>IF($W785=BU$4,MAX(BU$1:BU784)+1,"")</f>
        <v/>
      </c>
      <c r="BV785" s="6" t="str">
        <f>IF($W785=BV$4,MAX(BV$1:BV784)+1,"")</f>
        <v/>
      </c>
      <c r="BW785" s="6" t="str">
        <f>IF($W785=BW$4,MAX(BW$1:BW784)+1,"")</f>
        <v/>
      </c>
      <c r="BX785" s="6" t="str">
        <f>IF($W785=BX$4,MAX(BX$1:BX784)+1,"")</f>
        <v/>
      </c>
      <c r="BY785" s="6" t="str">
        <f>IF($W785=BY$4,MAX(BY$1:BY784)+1,"")</f>
        <v/>
      </c>
      <c r="BZ785" s="6" t="str">
        <f>IF($W785=BZ$4,MAX(BZ$1:BZ784)+1,"")</f>
        <v/>
      </c>
      <c r="CA785" s="6" t="str">
        <f>IF($W785=CA$4,MAX(CA$1:CA784)+1,"")</f>
        <v/>
      </c>
      <c r="CB785" s="6" t="str">
        <f>IF($W785=CB$4,MAX(CB$1:CB784)+1,"")</f>
        <v/>
      </c>
      <c r="CC785" s="6" t="str">
        <f>IF($W785=CC$4,MAX(CC$1:CC784)+1,"")</f>
        <v/>
      </c>
      <c r="CD785" s="6" t="str">
        <f>IF($W785=CD$4,MAX(CD$1:CD784)+1,"")</f>
        <v/>
      </c>
      <c r="CE785" s="6" t="str">
        <f>IF($W785=CE$4,MAX(CE$1:CE784)+1,"")</f>
        <v/>
      </c>
      <c r="CF785" s="6" t="str">
        <f>IF($W785=CF$4,MAX(CF$1:CF784)+1,"")</f>
        <v/>
      </c>
      <c r="CG785" s="6" t="str">
        <f>IF($W785=CG$4,MAX(CG$1:CG784)+1,"")</f>
        <v/>
      </c>
      <c r="CH785" s="6" t="str">
        <f>IF($W785=CH$4,MAX(CH$1:CH784)+1,"")</f>
        <v/>
      </c>
      <c r="CI785" s="6" t="str">
        <f>IF($W785=CI$4,MAX(CI$1:CI784)+1,"")</f>
        <v/>
      </c>
      <c r="CJ785" s="6" t="str">
        <f>IF($W785=CJ$4,MAX(CJ$1:CJ784)+1,"")</f>
        <v/>
      </c>
      <c r="CK785" s="6" t="str">
        <f>IF($W785=CK$4,MAX(CK$1:CK784)+1,"")</f>
        <v/>
      </c>
      <c r="CL785" s="6" t="str">
        <f>IF($W785=CL$4,MAX(CL$1:CL784)+1,"")</f>
        <v/>
      </c>
      <c r="CM785" s="6" t="str">
        <f>IF($W785=CM$4,MAX(CM$1:CM784)+1,"")</f>
        <v/>
      </c>
      <c r="CN785" s="6" t="str">
        <f>IF($W785=CN$4,MAX(CN$1:CN784)+1,"")</f>
        <v/>
      </c>
      <c r="CO785" s="6" t="str">
        <f>IF($W785=CO$4,MAX(CO$1:CO784)+1,"")</f>
        <v/>
      </c>
      <c r="CP785" s="6" t="str">
        <f>IF($W785=CP$4,MAX(CP$1:CP784)+1,"")</f>
        <v/>
      </c>
      <c r="CQ785" s="6" t="str">
        <f>IF($W785=CQ$4,MAX(CQ$1:CQ784)+1,"")</f>
        <v/>
      </c>
      <c r="CR785" s="6" t="str">
        <f>IF($W785=CR$4,MAX(CR$1:CR784)+1,"")</f>
        <v/>
      </c>
      <c r="CS785" s="6" t="str">
        <f>IF($W785=CS$4,MAX(CS$1:CS784)+1,"")</f>
        <v/>
      </c>
      <c r="CT785" s="5">
        <f t="shared" si="185"/>
        <v>0</v>
      </c>
      <c r="CU785" s="6" t="str">
        <f t="shared" si="186"/>
        <v/>
      </c>
      <c r="CV785" s="5" t="str">
        <f t="shared" si="187"/>
        <v/>
      </c>
      <c r="CW785" s="5" t="str" cm="1">
        <f t="array" ref="CW785">RIGHT(F785,MIN(LEN(SUBSTITUTE(F785,รายชื่อนักเรียนแยกห้อง!$AD$5:$AD$8,""))))</f>
        <v/>
      </c>
      <c r="CX785" s="6" t="str">
        <f t="shared" si="188"/>
        <v/>
      </c>
      <c r="CY785" s="6" t="str">
        <f t="shared" si="189"/>
        <v/>
      </c>
      <c r="CZ785" s="5" t="str">
        <f t="shared" si="190"/>
        <v>-</v>
      </c>
      <c r="DA785" s="5" t="str">
        <f t="shared" si="191"/>
        <v>-</v>
      </c>
      <c r="DC785" s="6" t="str">
        <f>IF(DB785="วิทย์-คณิต (เตรียมวิศวะ)",MAX($DC$1:DC784)+1,"")</f>
        <v/>
      </c>
      <c r="DD785" s="6" t="str">
        <f>IF(DB785="วิทย์-คณิต (วิทยาศาสตร์สุขภาพ)",MAX($DD$1:DD784)+1,"")</f>
        <v/>
      </c>
      <c r="DE785" s="6" t="str">
        <f>IF(DB785="ศิลป์การจัดการธุรกิจการค้าสมัยใหม่",MAX($DE$1:DE784)+1,"")</f>
        <v/>
      </c>
      <c r="DF785" s="6" t="str">
        <f>IF(DB785="ศิลป์ภาษาจีนเพื่อธุรกิจ 4.0",MAX($DF$1:DF784)+1,"")</f>
        <v/>
      </c>
      <c r="DG785" s="6" t="str">
        <f>IF(DB785="ศิลป์ภาษาอังกฤษเพื่อการสื่อสารธุรกิจ",MAX($DG$1:DG784)+1,"")</f>
        <v/>
      </c>
      <c r="DH785" s="6" t="str">
        <f>IF(DB785="นวัตกรรมการจัดการเกษตร",MAX($DH$1:DH784)+1,"")</f>
        <v/>
      </c>
      <c r="DI785" s="5">
        <f t="shared" si="192"/>
        <v>0</v>
      </c>
      <c r="DJ785" s="5" t="str">
        <f t="shared" si="193"/>
        <v>-</v>
      </c>
      <c r="DK785" s="5" t="str">
        <f t="shared" si="194"/>
        <v>-0</v>
      </c>
      <c r="DL785" s="5" t="str">
        <f t="shared" si="195"/>
        <v/>
      </c>
    </row>
    <row r="786" spans="1:116">
      <c r="A786" s="5" t="str">
        <f t="shared" si="181"/>
        <v>-</v>
      </c>
      <c r="B786" s="5" t="str">
        <f t="shared" si="182"/>
        <v>-0</v>
      </c>
      <c r="C786" s="5" t="str">
        <f t="shared" si="183"/>
        <v>-0</v>
      </c>
      <c r="D786" s="8"/>
      <c r="E786" s="9"/>
      <c r="F786" s="3"/>
      <c r="G786" s="3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W786" s="6" t="str">
        <f>IF(X786="","",IF(X786=รายชื่อชมรม!$B$53,รายชื่อชมรม!$A$53,IF(X786=รายชื่อชมรม!$B$54,รายชื่อชมรม!$A$54,IF(X786=รายชื่อชมรม!$B$55,รายชื่อชมรม!$A$55,IF(X786=รายชื่อชมรม!$B$56,รายชื่อชมรม!$A$56,IF(X786=รายชื่อชมรม!$B$57,รายชื่อชมรม!$A$57,IF(X786=รายชื่อชมรม!$B$58,รายชื่อชมรม!$A$58,IF(X786=รายชื่อชมรม!$B$59,รายชื่อชมรม!$A$59,IF(X786=รายชื่อชมรม!$B$60,รายชื่อชมรม!$A$60,IF(X786=รายชื่อชมรม!$B$61,รายชื่อชมรม!$A$61,IF(X786=รายชื่อชมรม!$B$62,รายชื่อชมรม!$A$62,"-")))))))))))</f>
        <v/>
      </c>
      <c r="Y786" s="6" t="str">
        <f>IF(W786=0,"",IF(W786="-","",IF(W786="","",VLOOKUP(W786,รายชื่อชมรม!$A$3:$F$83,3,FALSE))))</f>
        <v/>
      </c>
      <c r="Z786" s="6" t="str">
        <f>IF(Y786=$Z$4,MAX(Z$1:$Z785)+1,"")</f>
        <v/>
      </c>
      <c r="AA786" s="6" t="str">
        <f>IF($Y786=AA$4,MAX(AA$1:AA785)+1,"")</f>
        <v/>
      </c>
      <c r="AB786" s="6" t="str">
        <f>IF($Y786=AB$4,MAX(AB$1:AB785)+1,"")</f>
        <v/>
      </c>
      <c r="AC786" s="6" t="str">
        <f>IF($Y786=AC$4,MAX(AC$1:AC785)+1,"")</f>
        <v/>
      </c>
      <c r="AD786" s="6" t="str">
        <f>IF($Y786=AD$4,MAX(AD$1:AD785)+1,"")</f>
        <v/>
      </c>
      <c r="AE786" s="6" t="str">
        <f>IF($Y786=AE$4,MAX(AE$1:AE785)+1,"")</f>
        <v/>
      </c>
      <c r="AF786" s="6" t="str">
        <f>IF($Y786=AF$4,MAX(AF$1:AF785)+1,"")</f>
        <v/>
      </c>
      <c r="AG786" s="6" t="str">
        <f>IF($Y786=AG$4,MAX(AG$1:AG785)+1,"")</f>
        <v/>
      </c>
      <c r="AH786" s="6" t="str">
        <f>IF($Y786=AH$4,MAX(AH$1:AH785)+1,"")</f>
        <v/>
      </c>
      <c r="AI786" s="5">
        <f t="shared" si="184"/>
        <v>0</v>
      </c>
      <c r="AK786" s="6" t="str">
        <f>IF($W786=AK$4,MAX(AK$1:AK785)+1,"")</f>
        <v/>
      </c>
      <c r="AL786" s="6" t="str">
        <f>IF($W786=AL$4,MAX(AL$1:AL785)+1,"")</f>
        <v/>
      </c>
      <c r="AM786" s="6" t="str">
        <f>IF($W786=AM$4,MAX(AM$1:AM785)+1,"")</f>
        <v/>
      </c>
      <c r="AN786" s="6" t="str">
        <f>IF($W786=AN$4,MAX(AN$1:AN785)+1,"")</f>
        <v/>
      </c>
      <c r="AO786" s="6" t="str">
        <f>IF($W786=AO$4,MAX(AO$1:AO785)+1,"")</f>
        <v/>
      </c>
      <c r="AP786" s="6" t="str">
        <f>IF($W786=AP$4,MAX(AP$1:AP785)+1,"")</f>
        <v/>
      </c>
      <c r="AQ786" s="6" t="str">
        <f>IF($W786=AQ$4,MAX(AQ$1:AQ785)+1,"")</f>
        <v/>
      </c>
      <c r="AR786" s="6" t="str">
        <f>IF($W786=AR$4,MAX(AR$1:AR785)+1,"")</f>
        <v/>
      </c>
      <c r="AS786" s="6" t="str">
        <f>IF($W786=AS$4,MAX(AS$1:AS785)+1,"")</f>
        <v/>
      </c>
      <c r="AT786" s="6" t="str">
        <f>IF($W786=AT$4,MAX(AT$1:AT785)+1,"")</f>
        <v/>
      </c>
      <c r="AU786" s="6" t="str">
        <f>IF($W786=AU$4,MAX(AU$1:AU785)+1,"")</f>
        <v/>
      </c>
      <c r="AV786" s="6" t="str">
        <f>IF($W786=AV$4,MAX(AV$1:AV785)+1,"")</f>
        <v/>
      </c>
      <c r="AW786" s="6" t="str">
        <f>IF($W786=AW$4,MAX(AW$1:AW785)+1,"")</f>
        <v/>
      </c>
      <c r="AX786" s="6" t="str">
        <f>IF($W786=AX$4,MAX(AX$1:AX785)+1,"")</f>
        <v/>
      </c>
      <c r="AY786" s="6" t="str">
        <f>IF($W786=AY$4,MAX(AY$1:AY785)+1,"")</f>
        <v/>
      </c>
      <c r="AZ786" s="6" t="str">
        <f>IF($W786=AZ$4,MAX(AZ$1:AZ785)+1,"")</f>
        <v/>
      </c>
      <c r="BA786" s="6" t="str">
        <f>IF($W786=BA$4,MAX(BA$1:BA785)+1,"")</f>
        <v/>
      </c>
      <c r="BB786" s="6" t="str">
        <f>IF($W786=BB$4,MAX(BB$1:BB785)+1,"")</f>
        <v/>
      </c>
      <c r="BC786" s="6" t="str">
        <f>IF($W786=BC$4,MAX(BC$1:BC785)+1,"")</f>
        <v/>
      </c>
      <c r="BD786" s="6" t="str">
        <f>IF($W786=BD$4,MAX(BD$1:BD785)+1,"")</f>
        <v/>
      </c>
      <c r="BE786" s="6" t="str">
        <f>IF($W786=BE$4,MAX(BE$1:BE785)+1,"")</f>
        <v/>
      </c>
      <c r="BF786" s="6" t="str">
        <f>IF($W786=BF$4,MAX(BF$1:BF785)+1,"")</f>
        <v/>
      </c>
      <c r="BG786" s="6" t="str">
        <f>IF($W786=BG$4,MAX(BG$1:BG785)+1,"")</f>
        <v/>
      </c>
      <c r="BH786" s="6" t="str">
        <f>IF($W786=BH$4,MAX(BH$1:BH785)+1,"")</f>
        <v/>
      </c>
      <c r="BI786" s="6" t="str">
        <f>IF($W786=BI$4,MAX(BI$1:BI785)+1,"")</f>
        <v/>
      </c>
      <c r="BJ786" s="6" t="str">
        <f>IF($W786=BJ$4,MAX(BJ$1:BJ785)+1,"")</f>
        <v/>
      </c>
      <c r="BK786" s="6" t="str">
        <f>IF($W786=BK$4,MAX(BK$1:BK785)+1,"")</f>
        <v/>
      </c>
      <c r="BL786" s="6" t="str">
        <f>IF($W786=BL$4,MAX(BL$1:BL785)+1,"")</f>
        <v/>
      </c>
      <c r="BM786" s="6" t="str">
        <f>IF($W786=BM$4,MAX(BM$1:BM785)+1,"")</f>
        <v/>
      </c>
      <c r="BN786" s="6" t="str">
        <f>IF($W786=BN$4,MAX(BN$1:BN785)+1,"")</f>
        <v/>
      </c>
      <c r="BO786" s="6" t="str">
        <f>IF($W786=BO$4,MAX(BO$1:BO785)+1,"")</f>
        <v/>
      </c>
      <c r="BP786" s="6" t="str">
        <f>IF($W786=BP$4,MAX(BP$1:BP785)+1,"")</f>
        <v/>
      </c>
      <c r="BQ786" s="6" t="str">
        <f>IF($W786=BQ$4,MAX(BQ$1:BQ785)+1,"")</f>
        <v/>
      </c>
      <c r="BR786" s="6" t="str">
        <f>IF($W786=BR$4,MAX(BR$1:BR785)+1,"")</f>
        <v/>
      </c>
      <c r="BS786" s="6" t="str">
        <f>IF($W786=BS$4,MAX(BS$1:BS785)+1,"")</f>
        <v/>
      </c>
      <c r="BT786" s="6" t="str">
        <f>IF($W786=BT$4,MAX(BT$1:BT785)+1,"")</f>
        <v/>
      </c>
      <c r="BU786" s="6" t="str">
        <f>IF($W786=BU$4,MAX(BU$1:BU785)+1,"")</f>
        <v/>
      </c>
      <c r="BV786" s="6" t="str">
        <f>IF($W786=BV$4,MAX(BV$1:BV785)+1,"")</f>
        <v/>
      </c>
      <c r="BW786" s="6" t="str">
        <f>IF($W786=BW$4,MAX(BW$1:BW785)+1,"")</f>
        <v/>
      </c>
      <c r="BX786" s="6" t="str">
        <f>IF($W786=BX$4,MAX(BX$1:BX785)+1,"")</f>
        <v/>
      </c>
      <c r="BY786" s="6" t="str">
        <f>IF($W786=BY$4,MAX(BY$1:BY785)+1,"")</f>
        <v/>
      </c>
      <c r="BZ786" s="6" t="str">
        <f>IF($W786=BZ$4,MAX(BZ$1:BZ785)+1,"")</f>
        <v/>
      </c>
      <c r="CA786" s="6" t="str">
        <f>IF($W786=CA$4,MAX(CA$1:CA785)+1,"")</f>
        <v/>
      </c>
      <c r="CB786" s="6" t="str">
        <f>IF($W786=CB$4,MAX(CB$1:CB785)+1,"")</f>
        <v/>
      </c>
      <c r="CC786" s="6" t="str">
        <f>IF($W786=CC$4,MAX(CC$1:CC785)+1,"")</f>
        <v/>
      </c>
      <c r="CD786" s="6" t="str">
        <f>IF($W786=CD$4,MAX(CD$1:CD785)+1,"")</f>
        <v/>
      </c>
      <c r="CE786" s="6" t="str">
        <f>IF($W786=CE$4,MAX(CE$1:CE785)+1,"")</f>
        <v/>
      </c>
      <c r="CF786" s="6" t="str">
        <f>IF($W786=CF$4,MAX(CF$1:CF785)+1,"")</f>
        <v/>
      </c>
      <c r="CG786" s="6" t="str">
        <f>IF($W786=CG$4,MAX(CG$1:CG785)+1,"")</f>
        <v/>
      </c>
      <c r="CH786" s="6" t="str">
        <f>IF($W786=CH$4,MAX(CH$1:CH785)+1,"")</f>
        <v/>
      </c>
      <c r="CI786" s="6" t="str">
        <f>IF($W786=CI$4,MAX(CI$1:CI785)+1,"")</f>
        <v/>
      </c>
      <c r="CJ786" s="6" t="str">
        <f>IF($W786=CJ$4,MAX(CJ$1:CJ785)+1,"")</f>
        <v/>
      </c>
      <c r="CK786" s="6" t="str">
        <f>IF($W786=CK$4,MAX(CK$1:CK785)+1,"")</f>
        <v/>
      </c>
      <c r="CL786" s="6" t="str">
        <f>IF($W786=CL$4,MAX(CL$1:CL785)+1,"")</f>
        <v/>
      </c>
      <c r="CM786" s="6" t="str">
        <f>IF($W786=CM$4,MAX(CM$1:CM785)+1,"")</f>
        <v/>
      </c>
      <c r="CN786" s="6" t="str">
        <f>IF($W786=CN$4,MAX(CN$1:CN785)+1,"")</f>
        <v/>
      </c>
      <c r="CO786" s="6" t="str">
        <f>IF($W786=CO$4,MAX(CO$1:CO785)+1,"")</f>
        <v/>
      </c>
      <c r="CP786" s="6" t="str">
        <f>IF($W786=CP$4,MAX(CP$1:CP785)+1,"")</f>
        <v/>
      </c>
      <c r="CQ786" s="6" t="str">
        <f>IF($W786=CQ$4,MAX(CQ$1:CQ785)+1,"")</f>
        <v/>
      </c>
      <c r="CR786" s="6" t="str">
        <f>IF($W786=CR$4,MAX(CR$1:CR785)+1,"")</f>
        <v/>
      </c>
      <c r="CS786" s="6" t="str">
        <f>IF($W786=CS$4,MAX(CS$1:CS785)+1,"")</f>
        <v/>
      </c>
      <c r="CT786" s="5">
        <f t="shared" si="185"/>
        <v>0</v>
      </c>
      <c r="CU786" s="6" t="str">
        <f t="shared" si="186"/>
        <v/>
      </c>
      <c r="CV786" s="5" t="str">
        <f t="shared" si="187"/>
        <v/>
      </c>
      <c r="CW786" s="5" t="str" cm="1">
        <f t="array" ref="CW786">RIGHT(F786,MIN(LEN(SUBSTITUTE(F786,รายชื่อนักเรียนแยกห้อง!$AD$5:$AD$8,""))))</f>
        <v/>
      </c>
      <c r="CX786" s="6" t="str">
        <f t="shared" si="188"/>
        <v/>
      </c>
      <c r="CY786" s="6" t="str">
        <f t="shared" si="189"/>
        <v/>
      </c>
      <c r="CZ786" s="5" t="str">
        <f t="shared" si="190"/>
        <v>-</v>
      </c>
      <c r="DA786" s="5" t="str">
        <f t="shared" si="191"/>
        <v>-</v>
      </c>
      <c r="DC786" s="6" t="str">
        <f>IF(DB786="วิทย์-คณิต (เตรียมวิศวะ)",MAX($DC$1:DC785)+1,"")</f>
        <v/>
      </c>
      <c r="DD786" s="6" t="str">
        <f>IF(DB786="วิทย์-คณิต (วิทยาศาสตร์สุขภาพ)",MAX($DD$1:DD785)+1,"")</f>
        <v/>
      </c>
      <c r="DE786" s="6" t="str">
        <f>IF(DB786="ศิลป์การจัดการธุรกิจการค้าสมัยใหม่",MAX($DE$1:DE785)+1,"")</f>
        <v/>
      </c>
      <c r="DF786" s="6" t="str">
        <f>IF(DB786="ศิลป์ภาษาจีนเพื่อธุรกิจ 4.0",MAX($DF$1:DF785)+1,"")</f>
        <v/>
      </c>
      <c r="DG786" s="6" t="str">
        <f>IF(DB786="ศิลป์ภาษาอังกฤษเพื่อการสื่อสารธุรกิจ",MAX($DG$1:DG785)+1,"")</f>
        <v/>
      </c>
      <c r="DH786" s="6" t="str">
        <f>IF(DB786="นวัตกรรมการจัดการเกษตร",MAX($DH$1:DH785)+1,"")</f>
        <v/>
      </c>
      <c r="DI786" s="5">
        <f t="shared" si="192"/>
        <v>0</v>
      </c>
      <c r="DJ786" s="5" t="str">
        <f t="shared" si="193"/>
        <v>-</v>
      </c>
      <c r="DK786" s="5" t="str">
        <f t="shared" si="194"/>
        <v>-0</v>
      </c>
      <c r="DL786" s="5" t="str">
        <f t="shared" si="195"/>
        <v/>
      </c>
    </row>
    <row r="787" spans="1:116">
      <c r="A787" s="5" t="str">
        <f t="shared" si="181"/>
        <v>-</v>
      </c>
      <c r="B787" s="5" t="str">
        <f t="shared" si="182"/>
        <v>-0</v>
      </c>
      <c r="C787" s="5" t="str">
        <f t="shared" si="183"/>
        <v>-0</v>
      </c>
      <c r="D787" s="8"/>
      <c r="E787" s="9"/>
      <c r="F787" s="3"/>
      <c r="G787" s="3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W787" s="6" t="str">
        <f>IF(X787="","",IF(X787=รายชื่อชมรม!$B$53,รายชื่อชมรม!$A$53,IF(X787=รายชื่อชมรม!$B$54,รายชื่อชมรม!$A$54,IF(X787=รายชื่อชมรม!$B$55,รายชื่อชมรม!$A$55,IF(X787=รายชื่อชมรม!$B$56,รายชื่อชมรม!$A$56,IF(X787=รายชื่อชมรม!$B$57,รายชื่อชมรม!$A$57,IF(X787=รายชื่อชมรม!$B$58,รายชื่อชมรม!$A$58,IF(X787=รายชื่อชมรม!$B$59,รายชื่อชมรม!$A$59,IF(X787=รายชื่อชมรม!$B$60,รายชื่อชมรม!$A$60,IF(X787=รายชื่อชมรม!$B$61,รายชื่อชมรม!$A$61,IF(X787=รายชื่อชมรม!$B$62,รายชื่อชมรม!$A$62,"-")))))))))))</f>
        <v/>
      </c>
      <c r="Y787" s="6" t="str">
        <f>IF(W787=0,"",IF(W787="-","",IF(W787="","",VLOOKUP(W787,รายชื่อชมรม!$A$3:$F$83,3,FALSE))))</f>
        <v/>
      </c>
      <c r="Z787" s="6" t="str">
        <f>IF(Y787=$Z$4,MAX(Z$1:$Z786)+1,"")</f>
        <v/>
      </c>
      <c r="AA787" s="6" t="str">
        <f>IF($Y787=AA$4,MAX(AA$1:AA786)+1,"")</f>
        <v/>
      </c>
      <c r="AB787" s="6" t="str">
        <f>IF($Y787=AB$4,MAX(AB$1:AB786)+1,"")</f>
        <v/>
      </c>
      <c r="AC787" s="6" t="str">
        <f>IF($Y787=AC$4,MAX(AC$1:AC786)+1,"")</f>
        <v/>
      </c>
      <c r="AD787" s="6" t="str">
        <f>IF($Y787=AD$4,MAX(AD$1:AD786)+1,"")</f>
        <v/>
      </c>
      <c r="AE787" s="6" t="str">
        <f>IF($Y787=AE$4,MAX(AE$1:AE786)+1,"")</f>
        <v/>
      </c>
      <c r="AF787" s="6" t="str">
        <f>IF($Y787=AF$4,MAX(AF$1:AF786)+1,"")</f>
        <v/>
      </c>
      <c r="AG787" s="6" t="str">
        <f>IF($Y787=AG$4,MAX(AG$1:AG786)+1,"")</f>
        <v/>
      </c>
      <c r="AH787" s="6" t="str">
        <f>IF($Y787=AH$4,MAX(AH$1:AH786)+1,"")</f>
        <v/>
      </c>
      <c r="AI787" s="5">
        <f t="shared" si="184"/>
        <v>0</v>
      </c>
      <c r="AK787" s="6" t="str">
        <f>IF($W787=AK$4,MAX(AK$1:AK786)+1,"")</f>
        <v/>
      </c>
      <c r="AL787" s="6" t="str">
        <f>IF($W787=AL$4,MAX(AL$1:AL786)+1,"")</f>
        <v/>
      </c>
      <c r="AM787" s="6" t="str">
        <f>IF($W787=AM$4,MAX(AM$1:AM786)+1,"")</f>
        <v/>
      </c>
      <c r="AN787" s="6" t="str">
        <f>IF($W787=AN$4,MAX(AN$1:AN786)+1,"")</f>
        <v/>
      </c>
      <c r="AO787" s="6" t="str">
        <f>IF($W787=AO$4,MAX(AO$1:AO786)+1,"")</f>
        <v/>
      </c>
      <c r="AP787" s="6" t="str">
        <f>IF($W787=AP$4,MAX(AP$1:AP786)+1,"")</f>
        <v/>
      </c>
      <c r="AQ787" s="6" t="str">
        <f>IF($W787=AQ$4,MAX(AQ$1:AQ786)+1,"")</f>
        <v/>
      </c>
      <c r="AR787" s="6" t="str">
        <f>IF($W787=AR$4,MAX(AR$1:AR786)+1,"")</f>
        <v/>
      </c>
      <c r="AS787" s="6" t="str">
        <f>IF($W787=AS$4,MAX(AS$1:AS786)+1,"")</f>
        <v/>
      </c>
      <c r="AT787" s="6" t="str">
        <f>IF($W787=AT$4,MAX(AT$1:AT786)+1,"")</f>
        <v/>
      </c>
      <c r="AU787" s="6" t="str">
        <f>IF($W787=AU$4,MAX(AU$1:AU786)+1,"")</f>
        <v/>
      </c>
      <c r="AV787" s="6" t="str">
        <f>IF($W787=AV$4,MAX(AV$1:AV786)+1,"")</f>
        <v/>
      </c>
      <c r="AW787" s="6" t="str">
        <f>IF($W787=AW$4,MAX(AW$1:AW786)+1,"")</f>
        <v/>
      </c>
      <c r="AX787" s="6" t="str">
        <f>IF($W787=AX$4,MAX(AX$1:AX786)+1,"")</f>
        <v/>
      </c>
      <c r="AY787" s="6" t="str">
        <f>IF($W787=AY$4,MAX(AY$1:AY786)+1,"")</f>
        <v/>
      </c>
      <c r="AZ787" s="6" t="str">
        <f>IF($W787=AZ$4,MAX(AZ$1:AZ786)+1,"")</f>
        <v/>
      </c>
      <c r="BA787" s="6" t="str">
        <f>IF($W787=BA$4,MAX(BA$1:BA786)+1,"")</f>
        <v/>
      </c>
      <c r="BB787" s="6" t="str">
        <f>IF($W787=BB$4,MAX(BB$1:BB786)+1,"")</f>
        <v/>
      </c>
      <c r="BC787" s="6" t="str">
        <f>IF($W787=BC$4,MAX(BC$1:BC786)+1,"")</f>
        <v/>
      </c>
      <c r="BD787" s="6" t="str">
        <f>IF($W787=BD$4,MAX(BD$1:BD786)+1,"")</f>
        <v/>
      </c>
      <c r="BE787" s="6" t="str">
        <f>IF($W787=BE$4,MAX(BE$1:BE786)+1,"")</f>
        <v/>
      </c>
      <c r="BF787" s="6" t="str">
        <f>IF($W787=BF$4,MAX(BF$1:BF786)+1,"")</f>
        <v/>
      </c>
      <c r="BG787" s="6" t="str">
        <f>IF($W787=BG$4,MAX(BG$1:BG786)+1,"")</f>
        <v/>
      </c>
      <c r="BH787" s="6" t="str">
        <f>IF($W787=BH$4,MAX(BH$1:BH786)+1,"")</f>
        <v/>
      </c>
      <c r="BI787" s="6" t="str">
        <f>IF($W787=BI$4,MAX(BI$1:BI786)+1,"")</f>
        <v/>
      </c>
      <c r="BJ787" s="6" t="str">
        <f>IF($W787=BJ$4,MAX(BJ$1:BJ786)+1,"")</f>
        <v/>
      </c>
      <c r="BK787" s="6" t="str">
        <f>IF($W787=BK$4,MAX(BK$1:BK786)+1,"")</f>
        <v/>
      </c>
      <c r="BL787" s="6" t="str">
        <f>IF($W787=BL$4,MAX(BL$1:BL786)+1,"")</f>
        <v/>
      </c>
      <c r="BM787" s="6" t="str">
        <f>IF($W787=BM$4,MAX(BM$1:BM786)+1,"")</f>
        <v/>
      </c>
      <c r="BN787" s="6" t="str">
        <f>IF($W787=BN$4,MAX(BN$1:BN786)+1,"")</f>
        <v/>
      </c>
      <c r="BO787" s="6" t="str">
        <f>IF($W787=BO$4,MAX(BO$1:BO786)+1,"")</f>
        <v/>
      </c>
      <c r="BP787" s="6" t="str">
        <f>IF($W787=BP$4,MAX(BP$1:BP786)+1,"")</f>
        <v/>
      </c>
      <c r="BQ787" s="6" t="str">
        <f>IF($W787=BQ$4,MAX(BQ$1:BQ786)+1,"")</f>
        <v/>
      </c>
      <c r="BR787" s="6" t="str">
        <f>IF($W787=BR$4,MAX(BR$1:BR786)+1,"")</f>
        <v/>
      </c>
      <c r="BS787" s="6" t="str">
        <f>IF($W787=BS$4,MAX(BS$1:BS786)+1,"")</f>
        <v/>
      </c>
      <c r="BT787" s="6" t="str">
        <f>IF($W787=BT$4,MAX(BT$1:BT786)+1,"")</f>
        <v/>
      </c>
      <c r="BU787" s="6" t="str">
        <f>IF($W787=BU$4,MAX(BU$1:BU786)+1,"")</f>
        <v/>
      </c>
      <c r="BV787" s="6" t="str">
        <f>IF($W787=BV$4,MAX(BV$1:BV786)+1,"")</f>
        <v/>
      </c>
      <c r="BW787" s="6" t="str">
        <f>IF($W787=BW$4,MAX(BW$1:BW786)+1,"")</f>
        <v/>
      </c>
      <c r="BX787" s="6" t="str">
        <f>IF($W787=BX$4,MAX(BX$1:BX786)+1,"")</f>
        <v/>
      </c>
      <c r="BY787" s="6" t="str">
        <f>IF($W787=BY$4,MAX(BY$1:BY786)+1,"")</f>
        <v/>
      </c>
      <c r="BZ787" s="6" t="str">
        <f>IF($W787=BZ$4,MAX(BZ$1:BZ786)+1,"")</f>
        <v/>
      </c>
      <c r="CA787" s="6" t="str">
        <f>IF($W787=CA$4,MAX(CA$1:CA786)+1,"")</f>
        <v/>
      </c>
      <c r="CB787" s="6" t="str">
        <f>IF($W787=CB$4,MAX(CB$1:CB786)+1,"")</f>
        <v/>
      </c>
      <c r="CC787" s="6" t="str">
        <f>IF($W787=CC$4,MAX(CC$1:CC786)+1,"")</f>
        <v/>
      </c>
      <c r="CD787" s="6" t="str">
        <f>IF($W787=CD$4,MAX(CD$1:CD786)+1,"")</f>
        <v/>
      </c>
      <c r="CE787" s="6" t="str">
        <f>IF($W787=CE$4,MAX(CE$1:CE786)+1,"")</f>
        <v/>
      </c>
      <c r="CF787" s="6" t="str">
        <f>IF($W787=CF$4,MAX(CF$1:CF786)+1,"")</f>
        <v/>
      </c>
      <c r="CG787" s="6" t="str">
        <f>IF($W787=CG$4,MAX(CG$1:CG786)+1,"")</f>
        <v/>
      </c>
      <c r="CH787" s="6" t="str">
        <f>IF($W787=CH$4,MAX(CH$1:CH786)+1,"")</f>
        <v/>
      </c>
      <c r="CI787" s="6" t="str">
        <f>IF($W787=CI$4,MAX(CI$1:CI786)+1,"")</f>
        <v/>
      </c>
      <c r="CJ787" s="6" t="str">
        <f>IF($W787=CJ$4,MAX(CJ$1:CJ786)+1,"")</f>
        <v/>
      </c>
      <c r="CK787" s="6" t="str">
        <f>IF($W787=CK$4,MAX(CK$1:CK786)+1,"")</f>
        <v/>
      </c>
      <c r="CL787" s="6" t="str">
        <f>IF($W787=CL$4,MAX(CL$1:CL786)+1,"")</f>
        <v/>
      </c>
      <c r="CM787" s="6" t="str">
        <f>IF($W787=CM$4,MAX(CM$1:CM786)+1,"")</f>
        <v/>
      </c>
      <c r="CN787" s="6" t="str">
        <f>IF($W787=CN$4,MAX(CN$1:CN786)+1,"")</f>
        <v/>
      </c>
      <c r="CO787" s="6" t="str">
        <f>IF($W787=CO$4,MAX(CO$1:CO786)+1,"")</f>
        <v/>
      </c>
      <c r="CP787" s="6" t="str">
        <f>IF($W787=CP$4,MAX(CP$1:CP786)+1,"")</f>
        <v/>
      </c>
      <c r="CQ787" s="6" t="str">
        <f>IF($W787=CQ$4,MAX(CQ$1:CQ786)+1,"")</f>
        <v/>
      </c>
      <c r="CR787" s="6" t="str">
        <f>IF($W787=CR$4,MAX(CR$1:CR786)+1,"")</f>
        <v/>
      </c>
      <c r="CS787" s="6" t="str">
        <f>IF($W787=CS$4,MAX(CS$1:CS786)+1,"")</f>
        <v/>
      </c>
      <c r="CT787" s="5">
        <f t="shared" si="185"/>
        <v>0</v>
      </c>
      <c r="CU787" s="6" t="str">
        <f t="shared" si="186"/>
        <v/>
      </c>
      <c r="CV787" s="5" t="str">
        <f t="shared" si="187"/>
        <v/>
      </c>
      <c r="CW787" s="5" t="str" cm="1">
        <f t="array" ref="CW787">RIGHT(F787,MIN(LEN(SUBSTITUTE(F787,รายชื่อนักเรียนแยกห้อง!$AD$5:$AD$8,""))))</f>
        <v/>
      </c>
      <c r="CX787" s="6" t="str">
        <f t="shared" si="188"/>
        <v/>
      </c>
      <c r="CY787" s="6" t="str">
        <f t="shared" si="189"/>
        <v/>
      </c>
      <c r="CZ787" s="5" t="str">
        <f t="shared" si="190"/>
        <v>-</v>
      </c>
      <c r="DA787" s="5" t="str">
        <f t="shared" si="191"/>
        <v>-</v>
      </c>
      <c r="DC787" s="6" t="str">
        <f>IF(DB787="วิทย์-คณิต (เตรียมวิศวะ)",MAX($DC$1:DC786)+1,"")</f>
        <v/>
      </c>
      <c r="DD787" s="6" t="str">
        <f>IF(DB787="วิทย์-คณิต (วิทยาศาสตร์สุขภาพ)",MAX($DD$1:DD786)+1,"")</f>
        <v/>
      </c>
      <c r="DE787" s="6" t="str">
        <f>IF(DB787="ศิลป์การจัดการธุรกิจการค้าสมัยใหม่",MAX($DE$1:DE786)+1,"")</f>
        <v/>
      </c>
      <c r="DF787" s="6" t="str">
        <f>IF(DB787="ศิลป์ภาษาจีนเพื่อธุรกิจ 4.0",MAX($DF$1:DF786)+1,"")</f>
        <v/>
      </c>
      <c r="DG787" s="6" t="str">
        <f>IF(DB787="ศิลป์ภาษาอังกฤษเพื่อการสื่อสารธุรกิจ",MAX($DG$1:DG786)+1,"")</f>
        <v/>
      </c>
      <c r="DH787" s="6" t="str">
        <f>IF(DB787="นวัตกรรมการจัดการเกษตร",MAX($DH$1:DH786)+1,"")</f>
        <v/>
      </c>
      <c r="DI787" s="5">
        <f t="shared" si="192"/>
        <v>0</v>
      </c>
      <c r="DJ787" s="5" t="str">
        <f t="shared" si="193"/>
        <v>-</v>
      </c>
      <c r="DK787" s="5" t="str">
        <f t="shared" si="194"/>
        <v>-0</v>
      </c>
      <c r="DL787" s="5" t="str">
        <f t="shared" si="195"/>
        <v/>
      </c>
    </row>
    <row r="788" spans="1:116">
      <c r="A788" s="5" t="str">
        <f t="shared" si="181"/>
        <v>-</v>
      </c>
      <c r="B788" s="5" t="str">
        <f t="shared" si="182"/>
        <v>-0</v>
      </c>
      <c r="C788" s="5" t="str">
        <f t="shared" si="183"/>
        <v>-0</v>
      </c>
      <c r="D788" s="8"/>
      <c r="E788" s="9"/>
      <c r="F788" s="3"/>
      <c r="G788" s="3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W788" s="6" t="str">
        <f>IF(X788="","",IF(X788=รายชื่อชมรม!$B$53,รายชื่อชมรม!$A$53,IF(X788=รายชื่อชมรม!$B$54,รายชื่อชมรม!$A$54,IF(X788=รายชื่อชมรม!$B$55,รายชื่อชมรม!$A$55,IF(X788=รายชื่อชมรม!$B$56,รายชื่อชมรม!$A$56,IF(X788=รายชื่อชมรม!$B$57,รายชื่อชมรม!$A$57,IF(X788=รายชื่อชมรม!$B$58,รายชื่อชมรม!$A$58,IF(X788=รายชื่อชมรม!$B$59,รายชื่อชมรม!$A$59,IF(X788=รายชื่อชมรม!$B$60,รายชื่อชมรม!$A$60,IF(X788=รายชื่อชมรม!$B$61,รายชื่อชมรม!$A$61,IF(X788=รายชื่อชมรม!$B$62,รายชื่อชมรม!$A$62,"-")))))))))))</f>
        <v/>
      </c>
      <c r="Y788" s="6" t="str">
        <f>IF(W788=0,"",IF(W788="-","",IF(W788="","",VLOOKUP(W788,รายชื่อชมรม!$A$3:$F$83,3,FALSE))))</f>
        <v/>
      </c>
      <c r="Z788" s="6" t="str">
        <f>IF(Y788=$Z$4,MAX(Z$1:$Z787)+1,"")</f>
        <v/>
      </c>
      <c r="AA788" s="6" t="str">
        <f>IF($Y788=AA$4,MAX(AA$1:AA787)+1,"")</f>
        <v/>
      </c>
      <c r="AB788" s="6" t="str">
        <f>IF($Y788=AB$4,MAX(AB$1:AB787)+1,"")</f>
        <v/>
      </c>
      <c r="AC788" s="6" t="str">
        <f>IF($Y788=AC$4,MAX(AC$1:AC787)+1,"")</f>
        <v/>
      </c>
      <c r="AD788" s="6" t="str">
        <f>IF($Y788=AD$4,MAX(AD$1:AD787)+1,"")</f>
        <v/>
      </c>
      <c r="AE788" s="6" t="str">
        <f>IF($Y788=AE$4,MAX(AE$1:AE787)+1,"")</f>
        <v/>
      </c>
      <c r="AF788" s="6" t="str">
        <f>IF($Y788=AF$4,MAX(AF$1:AF787)+1,"")</f>
        <v/>
      </c>
      <c r="AG788" s="6" t="str">
        <f>IF($Y788=AG$4,MAX(AG$1:AG787)+1,"")</f>
        <v/>
      </c>
      <c r="AH788" s="6" t="str">
        <f>IF($Y788=AH$4,MAX(AH$1:AH787)+1,"")</f>
        <v/>
      </c>
      <c r="AI788" s="5">
        <f t="shared" si="184"/>
        <v>0</v>
      </c>
      <c r="AK788" s="6" t="str">
        <f>IF($W788=AK$4,MAX(AK$1:AK787)+1,"")</f>
        <v/>
      </c>
      <c r="AL788" s="6" t="str">
        <f>IF($W788=AL$4,MAX(AL$1:AL787)+1,"")</f>
        <v/>
      </c>
      <c r="AM788" s="6" t="str">
        <f>IF($W788=AM$4,MAX(AM$1:AM787)+1,"")</f>
        <v/>
      </c>
      <c r="AN788" s="6" t="str">
        <f>IF($W788=AN$4,MAX(AN$1:AN787)+1,"")</f>
        <v/>
      </c>
      <c r="AO788" s="6" t="str">
        <f>IF($W788=AO$4,MAX(AO$1:AO787)+1,"")</f>
        <v/>
      </c>
      <c r="AP788" s="6" t="str">
        <f>IF($W788=AP$4,MAX(AP$1:AP787)+1,"")</f>
        <v/>
      </c>
      <c r="AQ788" s="6" t="str">
        <f>IF($W788=AQ$4,MAX(AQ$1:AQ787)+1,"")</f>
        <v/>
      </c>
      <c r="AR788" s="6" t="str">
        <f>IF($W788=AR$4,MAX(AR$1:AR787)+1,"")</f>
        <v/>
      </c>
      <c r="AS788" s="6" t="str">
        <f>IF($W788=AS$4,MAX(AS$1:AS787)+1,"")</f>
        <v/>
      </c>
      <c r="AT788" s="6" t="str">
        <f>IF($W788=AT$4,MAX(AT$1:AT787)+1,"")</f>
        <v/>
      </c>
      <c r="AU788" s="6" t="str">
        <f>IF($W788=AU$4,MAX(AU$1:AU787)+1,"")</f>
        <v/>
      </c>
      <c r="AV788" s="6" t="str">
        <f>IF($W788=AV$4,MAX(AV$1:AV787)+1,"")</f>
        <v/>
      </c>
      <c r="AW788" s="6" t="str">
        <f>IF($W788=AW$4,MAX(AW$1:AW787)+1,"")</f>
        <v/>
      </c>
      <c r="AX788" s="6" t="str">
        <f>IF($W788=AX$4,MAX(AX$1:AX787)+1,"")</f>
        <v/>
      </c>
      <c r="AY788" s="6" t="str">
        <f>IF($W788=AY$4,MAX(AY$1:AY787)+1,"")</f>
        <v/>
      </c>
      <c r="AZ788" s="6" t="str">
        <f>IF($W788=AZ$4,MAX(AZ$1:AZ787)+1,"")</f>
        <v/>
      </c>
      <c r="BA788" s="6" t="str">
        <f>IF($W788=BA$4,MAX(BA$1:BA787)+1,"")</f>
        <v/>
      </c>
      <c r="BB788" s="6" t="str">
        <f>IF($W788=BB$4,MAX(BB$1:BB787)+1,"")</f>
        <v/>
      </c>
      <c r="BC788" s="6" t="str">
        <f>IF($W788=BC$4,MAX(BC$1:BC787)+1,"")</f>
        <v/>
      </c>
      <c r="BD788" s="6" t="str">
        <f>IF($W788=BD$4,MAX(BD$1:BD787)+1,"")</f>
        <v/>
      </c>
      <c r="BE788" s="6" t="str">
        <f>IF($W788=BE$4,MAX(BE$1:BE787)+1,"")</f>
        <v/>
      </c>
      <c r="BF788" s="6" t="str">
        <f>IF($W788=BF$4,MAX(BF$1:BF787)+1,"")</f>
        <v/>
      </c>
      <c r="BG788" s="6" t="str">
        <f>IF($W788=BG$4,MAX(BG$1:BG787)+1,"")</f>
        <v/>
      </c>
      <c r="BH788" s="6" t="str">
        <f>IF($W788=BH$4,MAX(BH$1:BH787)+1,"")</f>
        <v/>
      </c>
      <c r="BI788" s="6" t="str">
        <f>IF($W788=BI$4,MAX(BI$1:BI787)+1,"")</f>
        <v/>
      </c>
      <c r="BJ788" s="6" t="str">
        <f>IF($W788=BJ$4,MAX(BJ$1:BJ787)+1,"")</f>
        <v/>
      </c>
      <c r="BK788" s="6" t="str">
        <f>IF($W788=BK$4,MAX(BK$1:BK787)+1,"")</f>
        <v/>
      </c>
      <c r="BL788" s="6" t="str">
        <f>IF($W788=BL$4,MAX(BL$1:BL787)+1,"")</f>
        <v/>
      </c>
      <c r="BM788" s="6" t="str">
        <f>IF($W788=BM$4,MAX(BM$1:BM787)+1,"")</f>
        <v/>
      </c>
      <c r="BN788" s="6" t="str">
        <f>IF($W788=BN$4,MAX(BN$1:BN787)+1,"")</f>
        <v/>
      </c>
      <c r="BO788" s="6" t="str">
        <f>IF($W788=BO$4,MAX(BO$1:BO787)+1,"")</f>
        <v/>
      </c>
      <c r="BP788" s="6" t="str">
        <f>IF($W788=BP$4,MAX(BP$1:BP787)+1,"")</f>
        <v/>
      </c>
      <c r="BQ788" s="6" t="str">
        <f>IF($W788=BQ$4,MAX(BQ$1:BQ787)+1,"")</f>
        <v/>
      </c>
      <c r="BR788" s="6" t="str">
        <f>IF($W788=BR$4,MAX(BR$1:BR787)+1,"")</f>
        <v/>
      </c>
      <c r="BS788" s="6" t="str">
        <f>IF($W788=BS$4,MAX(BS$1:BS787)+1,"")</f>
        <v/>
      </c>
      <c r="BT788" s="6" t="str">
        <f>IF($W788=BT$4,MAX(BT$1:BT787)+1,"")</f>
        <v/>
      </c>
      <c r="BU788" s="6" t="str">
        <f>IF($W788=BU$4,MAX(BU$1:BU787)+1,"")</f>
        <v/>
      </c>
      <c r="BV788" s="6" t="str">
        <f>IF($W788=BV$4,MAX(BV$1:BV787)+1,"")</f>
        <v/>
      </c>
      <c r="BW788" s="6" t="str">
        <f>IF($W788=BW$4,MAX(BW$1:BW787)+1,"")</f>
        <v/>
      </c>
      <c r="BX788" s="6" t="str">
        <f>IF($W788=BX$4,MAX(BX$1:BX787)+1,"")</f>
        <v/>
      </c>
      <c r="BY788" s="6" t="str">
        <f>IF($W788=BY$4,MAX(BY$1:BY787)+1,"")</f>
        <v/>
      </c>
      <c r="BZ788" s="6" t="str">
        <f>IF($W788=BZ$4,MAX(BZ$1:BZ787)+1,"")</f>
        <v/>
      </c>
      <c r="CA788" s="6" t="str">
        <f>IF($W788=CA$4,MAX(CA$1:CA787)+1,"")</f>
        <v/>
      </c>
      <c r="CB788" s="6" t="str">
        <f>IF($W788=CB$4,MAX(CB$1:CB787)+1,"")</f>
        <v/>
      </c>
      <c r="CC788" s="6" t="str">
        <f>IF($W788=CC$4,MAX(CC$1:CC787)+1,"")</f>
        <v/>
      </c>
      <c r="CD788" s="6" t="str">
        <f>IF($W788=CD$4,MAX(CD$1:CD787)+1,"")</f>
        <v/>
      </c>
      <c r="CE788" s="6" t="str">
        <f>IF($W788=CE$4,MAX(CE$1:CE787)+1,"")</f>
        <v/>
      </c>
      <c r="CF788" s="6" t="str">
        <f>IF($W788=CF$4,MAX(CF$1:CF787)+1,"")</f>
        <v/>
      </c>
      <c r="CG788" s="6" t="str">
        <f>IF($W788=CG$4,MAX(CG$1:CG787)+1,"")</f>
        <v/>
      </c>
      <c r="CH788" s="6" t="str">
        <f>IF($W788=CH$4,MAX(CH$1:CH787)+1,"")</f>
        <v/>
      </c>
      <c r="CI788" s="6" t="str">
        <f>IF($W788=CI$4,MAX(CI$1:CI787)+1,"")</f>
        <v/>
      </c>
      <c r="CJ788" s="6" t="str">
        <f>IF($W788=CJ$4,MAX(CJ$1:CJ787)+1,"")</f>
        <v/>
      </c>
      <c r="CK788" s="6" t="str">
        <f>IF($W788=CK$4,MAX(CK$1:CK787)+1,"")</f>
        <v/>
      </c>
      <c r="CL788" s="6" t="str">
        <f>IF($W788=CL$4,MAX(CL$1:CL787)+1,"")</f>
        <v/>
      </c>
      <c r="CM788" s="6" t="str">
        <f>IF($W788=CM$4,MAX(CM$1:CM787)+1,"")</f>
        <v/>
      </c>
      <c r="CN788" s="6" t="str">
        <f>IF($W788=CN$4,MAX(CN$1:CN787)+1,"")</f>
        <v/>
      </c>
      <c r="CO788" s="6" t="str">
        <f>IF($W788=CO$4,MAX(CO$1:CO787)+1,"")</f>
        <v/>
      </c>
      <c r="CP788" s="6" t="str">
        <f>IF($W788=CP$4,MAX(CP$1:CP787)+1,"")</f>
        <v/>
      </c>
      <c r="CQ788" s="6" t="str">
        <f>IF($W788=CQ$4,MAX(CQ$1:CQ787)+1,"")</f>
        <v/>
      </c>
      <c r="CR788" s="6" t="str">
        <f>IF($W788=CR$4,MAX(CR$1:CR787)+1,"")</f>
        <v/>
      </c>
      <c r="CS788" s="6" t="str">
        <f>IF($W788=CS$4,MAX(CS$1:CS787)+1,"")</f>
        <v/>
      </c>
      <c r="CT788" s="5">
        <f t="shared" si="185"/>
        <v>0</v>
      </c>
      <c r="CU788" s="6" t="str">
        <f t="shared" si="186"/>
        <v/>
      </c>
      <c r="CV788" s="5" t="str">
        <f t="shared" si="187"/>
        <v/>
      </c>
      <c r="CW788" s="5" t="str" cm="1">
        <f t="array" ref="CW788">RIGHT(F788,MIN(LEN(SUBSTITUTE(F788,รายชื่อนักเรียนแยกห้อง!$AD$5:$AD$8,""))))</f>
        <v/>
      </c>
      <c r="CX788" s="6" t="str">
        <f t="shared" si="188"/>
        <v/>
      </c>
      <c r="CY788" s="6" t="str">
        <f t="shared" si="189"/>
        <v/>
      </c>
      <c r="CZ788" s="5" t="str">
        <f t="shared" si="190"/>
        <v>-</v>
      </c>
      <c r="DA788" s="5" t="str">
        <f t="shared" si="191"/>
        <v>-</v>
      </c>
      <c r="DC788" s="6" t="str">
        <f>IF(DB788="วิทย์-คณิต (เตรียมวิศวะ)",MAX($DC$1:DC787)+1,"")</f>
        <v/>
      </c>
      <c r="DD788" s="6" t="str">
        <f>IF(DB788="วิทย์-คณิต (วิทยาศาสตร์สุขภาพ)",MAX($DD$1:DD787)+1,"")</f>
        <v/>
      </c>
      <c r="DE788" s="6" t="str">
        <f>IF(DB788="ศิลป์การจัดการธุรกิจการค้าสมัยใหม่",MAX($DE$1:DE787)+1,"")</f>
        <v/>
      </c>
      <c r="DF788" s="6" t="str">
        <f>IF(DB788="ศิลป์ภาษาจีนเพื่อธุรกิจ 4.0",MAX($DF$1:DF787)+1,"")</f>
        <v/>
      </c>
      <c r="DG788" s="6" t="str">
        <f>IF(DB788="ศิลป์ภาษาอังกฤษเพื่อการสื่อสารธุรกิจ",MAX($DG$1:DG787)+1,"")</f>
        <v/>
      </c>
      <c r="DH788" s="6" t="str">
        <f>IF(DB788="นวัตกรรมการจัดการเกษตร",MAX($DH$1:DH787)+1,"")</f>
        <v/>
      </c>
      <c r="DI788" s="5">
        <f t="shared" si="192"/>
        <v>0</v>
      </c>
      <c r="DJ788" s="5" t="str">
        <f t="shared" si="193"/>
        <v>-</v>
      </c>
      <c r="DK788" s="5" t="str">
        <f t="shared" si="194"/>
        <v>-0</v>
      </c>
      <c r="DL788" s="5" t="str">
        <f t="shared" si="195"/>
        <v/>
      </c>
    </row>
    <row r="789" spans="1:116">
      <c r="A789" s="5" t="str">
        <f t="shared" si="181"/>
        <v>-</v>
      </c>
      <c r="B789" s="5" t="str">
        <f t="shared" si="182"/>
        <v>-0</v>
      </c>
      <c r="C789" s="5" t="str">
        <f t="shared" si="183"/>
        <v>-0</v>
      </c>
      <c r="D789" s="8"/>
      <c r="E789" s="9"/>
      <c r="F789" s="3"/>
      <c r="G789" s="3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W789" s="6" t="str">
        <f>IF(X789="","",IF(X789=รายชื่อชมรม!$B$53,รายชื่อชมรม!$A$53,IF(X789=รายชื่อชมรม!$B$54,รายชื่อชมรม!$A$54,IF(X789=รายชื่อชมรม!$B$55,รายชื่อชมรม!$A$55,IF(X789=รายชื่อชมรม!$B$56,รายชื่อชมรม!$A$56,IF(X789=รายชื่อชมรม!$B$57,รายชื่อชมรม!$A$57,IF(X789=รายชื่อชมรม!$B$58,รายชื่อชมรม!$A$58,IF(X789=รายชื่อชมรม!$B$59,รายชื่อชมรม!$A$59,IF(X789=รายชื่อชมรม!$B$60,รายชื่อชมรม!$A$60,IF(X789=รายชื่อชมรม!$B$61,รายชื่อชมรม!$A$61,IF(X789=รายชื่อชมรม!$B$62,รายชื่อชมรม!$A$62,"-")))))))))))</f>
        <v/>
      </c>
      <c r="Y789" s="6" t="str">
        <f>IF(W789=0,"",IF(W789="-","",IF(W789="","",VLOOKUP(W789,รายชื่อชมรม!$A$3:$F$83,3,FALSE))))</f>
        <v/>
      </c>
      <c r="Z789" s="6" t="str">
        <f>IF(Y789=$Z$4,MAX(Z$1:$Z788)+1,"")</f>
        <v/>
      </c>
      <c r="AA789" s="6" t="str">
        <f>IF($Y789=AA$4,MAX(AA$1:AA788)+1,"")</f>
        <v/>
      </c>
      <c r="AB789" s="6" t="str">
        <f>IF($Y789=AB$4,MAX(AB$1:AB788)+1,"")</f>
        <v/>
      </c>
      <c r="AC789" s="6" t="str">
        <f>IF($Y789=AC$4,MAX(AC$1:AC788)+1,"")</f>
        <v/>
      </c>
      <c r="AD789" s="6" t="str">
        <f>IF($Y789=AD$4,MAX(AD$1:AD788)+1,"")</f>
        <v/>
      </c>
      <c r="AE789" s="6" t="str">
        <f>IF($Y789=AE$4,MAX(AE$1:AE788)+1,"")</f>
        <v/>
      </c>
      <c r="AF789" s="6" t="str">
        <f>IF($Y789=AF$4,MAX(AF$1:AF788)+1,"")</f>
        <v/>
      </c>
      <c r="AG789" s="6" t="str">
        <f>IF($Y789=AG$4,MAX(AG$1:AG788)+1,"")</f>
        <v/>
      </c>
      <c r="AH789" s="6" t="str">
        <f>IF($Y789=AH$4,MAX(AH$1:AH788)+1,"")</f>
        <v/>
      </c>
      <c r="AI789" s="5">
        <f t="shared" si="184"/>
        <v>0</v>
      </c>
      <c r="AK789" s="6" t="str">
        <f>IF($W789=AK$4,MAX(AK$1:AK788)+1,"")</f>
        <v/>
      </c>
      <c r="AL789" s="6" t="str">
        <f>IF($W789=AL$4,MAX(AL$1:AL788)+1,"")</f>
        <v/>
      </c>
      <c r="AM789" s="6" t="str">
        <f>IF($W789=AM$4,MAX(AM$1:AM788)+1,"")</f>
        <v/>
      </c>
      <c r="AN789" s="6" t="str">
        <f>IF($W789=AN$4,MAX(AN$1:AN788)+1,"")</f>
        <v/>
      </c>
      <c r="AO789" s="6" t="str">
        <f>IF($W789=AO$4,MAX(AO$1:AO788)+1,"")</f>
        <v/>
      </c>
      <c r="AP789" s="6" t="str">
        <f>IF($W789=AP$4,MAX(AP$1:AP788)+1,"")</f>
        <v/>
      </c>
      <c r="AQ789" s="6" t="str">
        <f>IF($W789=AQ$4,MAX(AQ$1:AQ788)+1,"")</f>
        <v/>
      </c>
      <c r="AR789" s="6" t="str">
        <f>IF($W789=AR$4,MAX(AR$1:AR788)+1,"")</f>
        <v/>
      </c>
      <c r="AS789" s="6" t="str">
        <f>IF($W789=AS$4,MAX(AS$1:AS788)+1,"")</f>
        <v/>
      </c>
      <c r="AT789" s="6" t="str">
        <f>IF($W789=AT$4,MAX(AT$1:AT788)+1,"")</f>
        <v/>
      </c>
      <c r="AU789" s="6" t="str">
        <f>IF($W789=AU$4,MAX(AU$1:AU788)+1,"")</f>
        <v/>
      </c>
      <c r="AV789" s="6" t="str">
        <f>IF($W789=AV$4,MAX(AV$1:AV788)+1,"")</f>
        <v/>
      </c>
      <c r="AW789" s="6" t="str">
        <f>IF($W789=AW$4,MAX(AW$1:AW788)+1,"")</f>
        <v/>
      </c>
      <c r="AX789" s="6" t="str">
        <f>IF($W789=AX$4,MAX(AX$1:AX788)+1,"")</f>
        <v/>
      </c>
      <c r="AY789" s="6" t="str">
        <f>IF($W789=AY$4,MAX(AY$1:AY788)+1,"")</f>
        <v/>
      </c>
      <c r="AZ789" s="6" t="str">
        <f>IF($W789=AZ$4,MAX(AZ$1:AZ788)+1,"")</f>
        <v/>
      </c>
      <c r="BA789" s="6" t="str">
        <f>IF($W789=BA$4,MAX(BA$1:BA788)+1,"")</f>
        <v/>
      </c>
      <c r="BB789" s="6" t="str">
        <f>IF($W789=BB$4,MAX(BB$1:BB788)+1,"")</f>
        <v/>
      </c>
      <c r="BC789" s="6" t="str">
        <f>IF($W789=BC$4,MAX(BC$1:BC788)+1,"")</f>
        <v/>
      </c>
      <c r="BD789" s="6" t="str">
        <f>IF($W789=BD$4,MAX(BD$1:BD788)+1,"")</f>
        <v/>
      </c>
      <c r="BE789" s="6" t="str">
        <f>IF($W789=BE$4,MAX(BE$1:BE788)+1,"")</f>
        <v/>
      </c>
      <c r="BF789" s="6" t="str">
        <f>IF($W789=BF$4,MAX(BF$1:BF788)+1,"")</f>
        <v/>
      </c>
      <c r="BG789" s="6" t="str">
        <f>IF($W789=BG$4,MAX(BG$1:BG788)+1,"")</f>
        <v/>
      </c>
      <c r="BH789" s="6" t="str">
        <f>IF($W789=BH$4,MAX(BH$1:BH788)+1,"")</f>
        <v/>
      </c>
      <c r="BI789" s="6" t="str">
        <f>IF($W789=BI$4,MAX(BI$1:BI788)+1,"")</f>
        <v/>
      </c>
      <c r="BJ789" s="6" t="str">
        <f>IF($W789=BJ$4,MAX(BJ$1:BJ788)+1,"")</f>
        <v/>
      </c>
      <c r="BK789" s="6" t="str">
        <f>IF($W789=BK$4,MAX(BK$1:BK788)+1,"")</f>
        <v/>
      </c>
      <c r="BL789" s="6" t="str">
        <f>IF($W789=BL$4,MAX(BL$1:BL788)+1,"")</f>
        <v/>
      </c>
      <c r="BM789" s="6" t="str">
        <f>IF($W789=BM$4,MAX(BM$1:BM788)+1,"")</f>
        <v/>
      </c>
      <c r="BN789" s="6" t="str">
        <f>IF($W789=BN$4,MAX(BN$1:BN788)+1,"")</f>
        <v/>
      </c>
      <c r="BO789" s="6" t="str">
        <f>IF($W789=BO$4,MAX(BO$1:BO788)+1,"")</f>
        <v/>
      </c>
      <c r="BP789" s="6" t="str">
        <f>IF($W789=BP$4,MAX(BP$1:BP788)+1,"")</f>
        <v/>
      </c>
      <c r="BQ789" s="6" t="str">
        <f>IF($W789=BQ$4,MAX(BQ$1:BQ788)+1,"")</f>
        <v/>
      </c>
      <c r="BR789" s="6" t="str">
        <f>IF($W789=BR$4,MAX(BR$1:BR788)+1,"")</f>
        <v/>
      </c>
      <c r="BS789" s="6" t="str">
        <f>IF($W789=BS$4,MAX(BS$1:BS788)+1,"")</f>
        <v/>
      </c>
      <c r="BT789" s="6" t="str">
        <f>IF($W789=BT$4,MAX(BT$1:BT788)+1,"")</f>
        <v/>
      </c>
      <c r="BU789" s="6" t="str">
        <f>IF($W789=BU$4,MAX(BU$1:BU788)+1,"")</f>
        <v/>
      </c>
      <c r="BV789" s="6" t="str">
        <f>IF($W789=BV$4,MAX(BV$1:BV788)+1,"")</f>
        <v/>
      </c>
      <c r="BW789" s="6" t="str">
        <f>IF($W789=BW$4,MAX(BW$1:BW788)+1,"")</f>
        <v/>
      </c>
      <c r="BX789" s="6" t="str">
        <f>IF($W789=BX$4,MAX(BX$1:BX788)+1,"")</f>
        <v/>
      </c>
      <c r="BY789" s="6" t="str">
        <f>IF($W789=BY$4,MAX(BY$1:BY788)+1,"")</f>
        <v/>
      </c>
      <c r="BZ789" s="6" t="str">
        <f>IF($W789=BZ$4,MAX(BZ$1:BZ788)+1,"")</f>
        <v/>
      </c>
      <c r="CA789" s="6" t="str">
        <f>IF($W789=CA$4,MAX(CA$1:CA788)+1,"")</f>
        <v/>
      </c>
      <c r="CB789" s="6" t="str">
        <f>IF($W789=CB$4,MAX(CB$1:CB788)+1,"")</f>
        <v/>
      </c>
      <c r="CC789" s="6" t="str">
        <f>IF($W789=CC$4,MAX(CC$1:CC788)+1,"")</f>
        <v/>
      </c>
      <c r="CD789" s="6" t="str">
        <f>IF($W789=CD$4,MAX(CD$1:CD788)+1,"")</f>
        <v/>
      </c>
      <c r="CE789" s="6" t="str">
        <f>IF($W789=CE$4,MAX(CE$1:CE788)+1,"")</f>
        <v/>
      </c>
      <c r="CF789" s="6" t="str">
        <f>IF($W789=CF$4,MAX(CF$1:CF788)+1,"")</f>
        <v/>
      </c>
      <c r="CG789" s="6" t="str">
        <f>IF($W789=CG$4,MAX(CG$1:CG788)+1,"")</f>
        <v/>
      </c>
      <c r="CH789" s="6" t="str">
        <f>IF($W789=CH$4,MAX(CH$1:CH788)+1,"")</f>
        <v/>
      </c>
      <c r="CI789" s="6" t="str">
        <f>IF($W789=CI$4,MAX(CI$1:CI788)+1,"")</f>
        <v/>
      </c>
      <c r="CJ789" s="6" t="str">
        <f>IF($W789=CJ$4,MAX(CJ$1:CJ788)+1,"")</f>
        <v/>
      </c>
      <c r="CK789" s="6" t="str">
        <f>IF($W789=CK$4,MAX(CK$1:CK788)+1,"")</f>
        <v/>
      </c>
      <c r="CL789" s="6" t="str">
        <f>IF($W789=CL$4,MAX(CL$1:CL788)+1,"")</f>
        <v/>
      </c>
      <c r="CM789" s="6" t="str">
        <f>IF($W789=CM$4,MAX(CM$1:CM788)+1,"")</f>
        <v/>
      </c>
      <c r="CN789" s="6" t="str">
        <f>IF($W789=CN$4,MAX(CN$1:CN788)+1,"")</f>
        <v/>
      </c>
      <c r="CO789" s="6" t="str">
        <f>IF($W789=CO$4,MAX(CO$1:CO788)+1,"")</f>
        <v/>
      </c>
      <c r="CP789" s="6" t="str">
        <f>IF($W789=CP$4,MAX(CP$1:CP788)+1,"")</f>
        <v/>
      </c>
      <c r="CQ789" s="6" t="str">
        <f>IF($W789=CQ$4,MAX(CQ$1:CQ788)+1,"")</f>
        <v/>
      </c>
      <c r="CR789" s="6" t="str">
        <f>IF($W789=CR$4,MAX(CR$1:CR788)+1,"")</f>
        <v/>
      </c>
      <c r="CS789" s="6" t="str">
        <f>IF($W789=CS$4,MAX(CS$1:CS788)+1,"")</f>
        <v/>
      </c>
      <c r="CT789" s="5">
        <f t="shared" si="185"/>
        <v>0</v>
      </c>
      <c r="CU789" s="6" t="str">
        <f t="shared" si="186"/>
        <v/>
      </c>
      <c r="CV789" s="5" t="str">
        <f t="shared" si="187"/>
        <v/>
      </c>
      <c r="CW789" s="5" t="str" cm="1">
        <f t="array" ref="CW789">RIGHT(F789,MIN(LEN(SUBSTITUTE(F789,รายชื่อนักเรียนแยกห้อง!$AD$5:$AD$8,""))))</f>
        <v/>
      </c>
      <c r="CX789" s="6" t="str">
        <f t="shared" si="188"/>
        <v/>
      </c>
      <c r="CY789" s="6" t="str">
        <f t="shared" si="189"/>
        <v/>
      </c>
      <c r="CZ789" s="5" t="str">
        <f t="shared" si="190"/>
        <v>-</v>
      </c>
      <c r="DA789" s="5" t="str">
        <f t="shared" si="191"/>
        <v>-</v>
      </c>
      <c r="DC789" s="6" t="str">
        <f>IF(DB789="วิทย์-คณิต (เตรียมวิศวะ)",MAX($DC$1:DC788)+1,"")</f>
        <v/>
      </c>
      <c r="DD789" s="6" t="str">
        <f>IF(DB789="วิทย์-คณิต (วิทยาศาสตร์สุขภาพ)",MAX($DD$1:DD788)+1,"")</f>
        <v/>
      </c>
      <c r="DE789" s="6" t="str">
        <f>IF(DB789="ศิลป์การจัดการธุรกิจการค้าสมัยใหม่",MAX($DE$1:DE788)+1,"")</f>
        <v/>
      </c>
      <c r="DF789" s="6" t="str">
        <f>IF(DB789="ศิลป์ภาษาจีนเพื่อธุรกิจ 4.0",MAX($DF$1:DF788)+1,"")</f>
        <v/>
      </c>
      <c r="DG789" s="6" t="str">
        <f>IF(DB789="ศิลป์ภาษาอังกฤษเพื่อการสื่อสารธุรกิจ",MAX($DG$1:DG788)+1,"")</f>
        <v/>
      </c>
      <c r="DH789" s="6" t="str">
        <f>IF(DB789="นวัตกรรมการจัดการเกษตร",MAX($DH$1:DH788)+1,"")</f>
        <v/>
      </c>
      <c r="DI789" s="5">
        <f t="shared" si="192"/>
        <v>0</v>
      </c>
      <c r="DJ789" s="5" t="str">
        <f t="shared" si="193"/>
        <v>-</v>
      </c>
      <c r="DK789" s="5" t="str">
        <f t="shared" si="194"/>
        <v>-0</v>
      </c>
      <c r="DL789" s="5" t="str">
        <f t="shared" si="195"/>
        <v/>
      </c>
    </row>
    <row r="790" spans="1:116">
      <c r="A790" s="5" t="str">
        <f t="shared" si="181"/>
        <v>-</v>
      </c>
      <c r="B790" s="5" t="str">
        <f t="shared" si="182"/>
        <v>-0</v>
      </c>
      <c r="C790" s="5" t="str">
        <f t="shared" si="183"/>
        <v>-0</v>
      </c>
      <c r="D790" s="8"/>
      <c r="E790" s="9"/>
      <c r="F790" s="3"/>
      <c r="G790" s="3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W790" s="6" t="str">
        <f>IF(X790="","",IF(X790=รายชื่อชมรม!$B$53,รายชื่อชมรม!$A$53,IF(X790=รายชื่อชมรม!$B$54,รายชื่อชมรม!$A$54,IF(X790=รายชื่อชมรม!$B$55,รายชื่อชมรม!$A$55,IF(X790=รายชื่อชมรม!$B$56,รายชื่อชมรม!$A$56,IF(X790=รายชื่อชมรม!$B$57,รายชื่อชมรม!$A$57,IF(X790=รายชื่อชมรม!$B$58,รายชื่อชมรม!$A$58,IF(X790=รายชื่อชมรม!$B$59,รายชื่อชมรม!$A$59,IF(X790=รายชื่อชมรม!$B$60,รายชื่อชมรม!$A$60,IF(X790=รายชื่อชมรม!$B$61,รายชื่อชมรม!$A$61,IF(X790=รายชื่อชมรม!$B$62,รายชื่อชมรม!$A$62,"-")))))))))))</f>
        <v/>
      </c>
      <c r="Y790" s="6" t="str">
        <f>IF(W790=0,"",IF(W790="-","",IF(W790="","",VLOOKUP(W790,รายชื่อชมรม!$A$3:$F$83,3,FALSE))))</f>
        <v/>
      </c>
      <c r="Z790" s="6" t="str">
        <f>IF(Y790=$Z$4,MAX(Z$1:$Z789)+1,"")</f>
        <v/>
      </c>
      <c r="AA790" s="6" t="str">
        <f>IF($Y790=AA$4,MAX(AA$1:AA789)+1,"")</f>
        <v/>
      </c>
      <c r="AB790" s="6" t="str">
        <f>IF($Y790=AB$4,MAX(AB$1:AB789)+1,"")</f>
        <v/>
      </c>
      <c r="AC790" s="6" t="str">
        <f>IF($Y790=AC$4,MAX(AC$1:AC789)+1,"")</f>
        <v/>
      </c>
      <c r="AD790" s="6" t="str">
        <f>IF($Y790=AD$4,MAX(AD$1:AD789)+1,"")</f>
        <v/>
      </c>
      <c r="AE790" s="6" t="str">
        <f>IF($Y790=AE$4,MAX(AE$1:AE789)+1,"")</f>
        <v/>
      </c>
      <c r="AF790" s="6" t="str">
        <f>IF($Y790=AF$4,MAX(AF$1:AF789)+1,"")</f>
        <v/>
      </c>
      <c r="AG790" s="6" t="str">
        <f>IF($Y790=AG$4,MAX(AG$1:AG789)+1,"")</f>
        <v/>
      </c>
      <c r="AH790" s="6" t="str">
        <f>IF($Y790=AH$4,MAX(AH$1:AH789)+1,"")</f>
        <v/>
      </c>
      <c r="AI790" s="5">
        <f t="shared" si="184"/>
        <v>0</v>
      </c>
      <c r="AK790" s="6" t="str">
        <f>IF($W790=AK$4,MAX(AK$1:AK789)+1,"")</f>
        <v/>
      </c>
      <c r="AL790" s="6" t="str">
        <f>IF($W790=AL$4,MAX(AL$1:AL789)+1,"")</f>
        <v/>
      </c>
      <c r="AM790" s="6" t="str">
        <f>IF($W790=AM$4,MAX(AM$1:AM789)+1,"")</f>
        <v/>
      </c>
      <c r="AN790" s="6" t="str">
        <f>IF($W790=AN$4,MAX(AN$1:AN789)+1,"")</f>
        <v/>
      </c>
      <c r="AO790" s="6" t="str">
        <f>IF($W790=AO$4,MAX(AO$1:AO789)+1,"")</f>
        <v/>
      </c>
      <c r="AP790" s="6" t="str">
        <f>IF($W790=AP$4,MAX(AP$1:AP789)+1,"")</f>
        <v/>
      </c>
      <c r="AQ790" s="6" t="str">
        <f>IF($W790=AQ$4,MAX(AQ$1:AQ789)+1,"")</f>
        <v/>
      </c>
      <c r="AR790" s="6" t="str">
        <f>IF($W790=AR$4,MAX(AR$1:AR789)+1,"")</f>
        <v/>
      </c>
      <c r="AS790" s="6" t="str">
        <f>IF($W790=AS$4,MAX(AS$1:AS789)+1,"")</f>
        <v/>
      </c>
      <c r="AT790" s="6" t="str">
        <f>IF($W790=AT$4,MAX(AT$1:AT789)+1,"")</f>
        <v/>
      </c>
      <c r="AU790" s="6" t="str">
        <f>IF($W790=AU$4,MAX(AU$1:AU789)+1,"")</f>
        <v/>
      </c>
      <c r="AV790" s="6" t="str">
        <f>IF($W790=AV$4,MAX(AV$1:AV789)+1,"")</f>
        <v/>
      </c>
      <c r="AW790" s="6" t="str">
        <f>IF($W790=AW$4,MAX(AW$1:AW789)+1,"")</f>
        <v/>
      </c>
      <c r="AX790" s="6" t="str">
        <f>IF($W790=AX$4,MAX(AX$1:AX789)+1,"")</f>
        <v/>
      </c>
      <c r="AY790" s="6" t="str">
        <f>IF($W790=AY$4,MAX(AY$1:AY789)+1,"")</f>
        <v/>
      </c>
      <c r="AZ790" s="6" t="str">
        <f>IF($W790=AZ$4,MAX(AZ$1:AZ789)+1,"")</f>
        <v/>
      </c>
      <c r="BA790" s="6" t="str">
        <f>IF($W790=BA$4,MAX(BA$1:BA789)+1,"")</f>
        <v/>
      </c>
      <c r="BB790" s="6" t="str">
        <f>IF($W790=BB$4,MAX(BB$1:BB789)+1,"")</f>
        <v/>
      </c>
      <c r="BC790" s="6" t="str">
        <f>IF($W790=BC$4,MAX(BC$1:BC789)+1,"")</f>
        <v/>
      </c>
      <c r="BD790" s="6" t="str">
        <f>IF($W790=BD$4,MAX(BD$1:BD789)+1,"")</f>
        <v/>
      </c>
      <c r="BE790" s="6" t="str">
        <f>IF($W790=BE$4,MAX(BE$1:BE789)+1,"")</f>
        <v/>
      </c>
      <c r="BF790" s="6" t="str">
        <f>IF($W790=BF$4,MAX(BF$1:BF789)+1,"")</f>
        <v/>
      </c>
      <c r="BG790" s="6" t="str">
        <f>IF($W790=BG$4,MAX(BG$1:BG789)+1,"")</f>
        <v/>
      </c>
      <c r="BH790" s="6" t="str">
        <f>IF($W790=BH$4,MAX(BH$1:BH789)+1,"")</f>
        <v/>
      </c>
      <c r="BI790" s="6" t="str">
        <f>IF($W790=BI$4,MAX(BI$1:BI789)+1,"")</f>
        <v/>
      </c>
      <c r="BJ790" s="6" t="str">
        <f>IF($W790=BJ$4,MAX(BJ$1:BJ789)+1,"")</f>
        <v/>
      </c>
      <c r="BK790" s="6" t="str">
        <f>IF($W790=BK$4,MAX(BK$1:BK789)+1,"")</f>
        <v/>
      </c>
      <c r="BL790" s="6" t="str">
        <f>IF($W790=BL$4,MAX(BL$1:BL789)+1,"")</f>
        <v/>
      </c>
      <c r="BM790" s="6" t="str">
        <f>IF($W790=BM$4,MAX(BM$1:BM789)+1,"")</f>
        <v/>
      </c>
      <c r="BN790" s="6" t="str">
        <f>IF($W790=BN$4,MAX(BN$1:BN789)+1,"")</f>
        <v/>
      </c>
      <c r="BO790" s="6" t="str">
        <f>IF($W790=BO$4,MAX(BO$1:BO789)+1,"")</f>
        <v/>
      </c>
      <c r="BP790" s="6" t="str">
        <f>IF($W790=BP$4,MAX(BP$1:BP789)+1,"")</f>
        <v/>
      </c>
      <c r="BQ790" s="6" t="str">
        <f>IF($W790=BQ$4,MAX(BQ$1:BQ789)+1,"")</f>
        <v/>
      </c>
      <c r="BR790" s="6" t="str">
        <f>IF($W790=BR$4,MAX(BR$1:BR789)+1,"")</f>
        <v/>
      </c>
      <c r="BS790" s="6" t="str">
        <f>IF($W790=BS$4,MAX(BS$1:BS789)+1,"")</f>
        <v/>
      </c>
      <c r="BT790" s="6" t="str">
        <f>IF($W790=BT$4,MAX(BT$1:BT789)+1,"")</f>
        <v/>
      </c>
      <c r="BU790" s="6" t="str">
        <f>IF($W790=BU$4,MAX(BU$1:BU789)+1,"")</f>
        <v/>
      </c>
      <c r="BV790" s="6" t="str">
        <f>IF($W790=BV$4,MAX(BV$1:BV789)+1,"")</f>
        <v/>
      </c>
      <c r="BW790" s="6" t="str">
        <f>IF($W790=BW$4,MAX(BW$1:BW789)+1,"")</f>
        <v/>
      </c>
      <c r="BX790" s="6" t="str">
        <f>IF($W790=BX$4,MAX(BX$1:BX789)+1,"")</f>
        <v/>
      </c>
      <c r="BY790" s="6" t="str">
        <f>IF($W790=BY$4,MAX(BY$1:BY789)+1,"")</f>
        <v/>
      </c>
      <c r="BZ790" s="6" t="str">
        <f>IF($W790=BZ$4,MAX(BZ$1:BZ789)+1,"")</f>
        <v/>
      </c>
      <c r="CA790" s="6" t="str">
        <f>IF($W790=CA$4,MAX(CA$1:CA789)+1,"")</f>
        <v/>
      </c>
      <c r="CB790" s="6" t="str">
        <f>IF($W790=CB$4,MAX(CB$1:CB789)+1,"")</f>
        <v/>
      </c>
      <c r="CC790" s="6" t="str">
        <f>IF($W790=CC$4,MAX(CC$1:CC789)+1,"")</f>
        <v/>
      </c>
      <c r="CD790" s="6" t="str">
        <f>IF($W790=CD$4,MAX(CD$1:CD789)+1,"")</f>
        <v/>
      </c>
      <c r="CE790" s="6" t="str">
        <f>IF($W790=CE$4,MAX(CE$1:CE789)+1,"")</f>
        <v/>
      </c>
      <c r="CF790" s="6" t="str">
        <f>IF($W790=CF$4,MAX(CF$1:CF789)+1,"")</f>
        <v/>
      </c>
      <c r="CG790" s="6" t="str">
        <f>IF($W790=CG$4,MAX(CG$1:CG789)+1,"")</f>
        <v/>
      </c>
      <c r="CH790" s="6" t="str">
        <f>IF($W790=CH$4,MAX(CH$1:CH789)+1,"")</f>
        <v/>
      </c>
      <c r="CI790" s="6" t="str">
        <f>IF($W790=CI$4,MAX(CI$1:CI789)+1,"")</f>
        <v/>
      </c>
      <c r="CJ790" s="6" t="str">
        <f>IF($W790=CJ$4,MAX(CJ$1:CJ789)+1,"")</f>
        <v/>
      </c>
      <c r="CK790" s="6" t="str">
        <f>IF($W790=CK$4,MAX(CK$1:CK789)+1,"")</f>
        <v/>
      </c>
      <c r="CL790" s="6" t="str">
        <f>IF($W790=CL$4,MAX(CL$1:CL789)+1,"")</f>
        <v/>
      </c>
      <c r="CM790" s="6" t="str">
        <f>IF($W790=CM$4,MAX(CM$1:CM789)+1,"")</f>
        <v/>
      </c>
      <c r="CN790" s="6" t="str">
        <f>IF($W790=CN$4,MAX(CN$1:CN789)+1,"")</f>
        <v/>
      </c>
      <c r="CO790" s="6" t="str">
        <f>IF($W790=CO$4,MAX(CO$1:CO789)+1,"")</f>
        <v/>
      </c>
      <c r="CP790" s="6" t="str">
        <f>IF($W790=CP$4,MAX(CP$1:CP789)+1,"")</f>
        <v/>
      </c>
      <c r="CQ790" s="6" t="str">
        <f>IF($W790=CQ$4,MAX(CQ$1:CQ789)+1,"")</f>
        <v/>
      </c>
      <c r="CR790" s="6" t="str">
        <f>IF($W790=CR$4,MAX(CR$1:CR789)+1,"")</f>
        <v/>
      </c>
      <c r="CS790" s="6" t="str">
        <f>IF($W790=CS$4,MAX(CS$1:CS789)+1,"")</f>
        <v/>
      </c>
      <c r="CT790" s="5">
        <f t="shared" si="185"/>
        <v>0</v>
      </c>
      <c r="CU790" s="6" t="str">
        <f t="shared" si="186"/>
        <v/>
      </c>
      <c r="CV790" s="5" t="str">
        <f t="shared" si="187"/>
        <v/>
      </c>
      <c r="CW790" s="5" t="str" cm="1">
        <f t="array" ref="CW790">RIGHT(F790,MIN(LEN(SUBSTITUTE(F790,รายชื่อนักเรียนแยกห้อง!$AD$5:$AD$8,""))))</f>
        <v/>
      </c>
      <c r="CX790" s="6" t="str">
        <f t="shared" si="188"/>
        <v/>
      </c>
      <c r="CY790" s="6" t="str">
        <f t="shared" si="189"/>
        <v/>
      </c>
      <c r="CZ790" s="5" t="str">
        <f t="shared" si="190"/>
        <v>-</v>
      </c>
      <c r="DA790" s="5" t="str">
        <f t="shared" si="191"/>
        <v>-</v>
      </c>
      <c r="DC790" s="6" t="str">
        <f>IF(DB790="วิทย์-คณิต (เตรียมวิศวะ)",MAX($DC$1:DC789)+1,"")</f>
        <v/>
      </c>
      <c r="DD790" s="6" t="str">
        <f>IF(DB790="วิทย์-คณิต (วิทยาศาสตร์สุขภาพ)",MAX($DD$1:DD789)+1,"")</f>
        <v/>
      </c>
      <c r="DE790" s="6" t="str">
        <f>IF(DB790="ศิลป์การจัดการธุรกิจการค้าสมัยใหม่",MAX($DE$1:DE789)+1,"")</f>
        <v/>
      </c>
      <c r="DF790" s="6" t="str">
        <f>IF(DB790="ศิลป์ภาษาจีนเพื่อธุรกิจ 4.0",MAX($DF$1:DF789)+1,"")</f>
        <v/>
      </c>
      <c r="DG790" s="6" t="str">
        <f>IF(DB790="ศิลป์ภาษาอังกฤษเพื่อการสื่อสารธุรกิจ",MAX($DG$1:DG789)+1,"")</f>
        <v/>
      </c>
      <c r="DH790" s="6" t="str">
        <f>IF(DB790="นวัตกรรมการจัดการเกษตร",MAX($DH$1:DH789)+1,"")</f>
        <v/>
      </c>
      <c r="DI790" s="5">
        <f t="shared" si="192"/>
        <v>0</v>
      </c>
      <c r="DJ790" s="5" t="str">
        <f t="shared" si="193"/>
        <v>-</v>
      </c>
      <c r="DK790" s="5" t="str">
        <f t="shared" si="194"/>
        <v>-0</v>
      </c>
      <c r="DL790" s="5" t="str">
        <f t="shared" si="195"/>
        <v/>
      </c>
    </row>
    <row r="791" spans="1:116">
      <c r="A791" s="5" t="str">
        <f t="shared" si="181"/>
        <v>-</v>
      </c>
      <c r="B791" s="5" t="str">
        <f t="shared" si="182"/>
        <v>-0</v>
      </c>
      <c r="C791" s="5" t="str">
        <f t="shared" si="183"/>
        <v>-0</v>
      </c>
      <c r="D791" s="8"/>
      <c r="E791" s="9"/>
      <c r="F791" s="3"/>
      <c r="G791" s="3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W791" s="6" t="str">
        <f>IF(X791="","",IF(X791=รายชื่อชมรม!$B$53,รายชื่อชมรม!$A$53,IF(X791=รายชื่อชมรม!$B$54,รายชื่อชมรม!$A$54,IF(X791=รายชื่อชมรม!$B$55,รายชื่อชมรม!$A$55,IF(X791=รายชื่อชมรม!$B$56,รายชื่อชมรม!$A$56,IF(X791=รายชื่อชมรม!$B$57,รายชื่อชมรม!$A$57,IF(X791=รายชื่อชมรม!$B$58,รายชื่อชมรม!$A$58,IF(X791=รายชื่อชมรม!$B$59,รายชื่อชมรม!$A$59,IF(X791=รายชื่อชมรม!$B$60,รายชื่อชมรม!$A$60,IF(X791=รายชื่อชมรม!$B$61,รายชื่อชมรม!$A$61,IF(X791=รายชื่อชมรม!$B$62,รายชื่อชมรม!$A$62,"-")))))))))))</f>
        <v/>
      </c>
      <c r="Y791" s="6" t="str">
        <f>IF(W791=0,"",IF(W791="-","",IF(W791="","",VLOOKUP(W791,รายชื่อชมรม!$A$3:$F$83,3,FALSE))))</f>
        <v/>
      </c>
      <c r="Z791" s="6" t="str">
        <f>IF(Y791=$Z$4,MAX(Z$1:$Z790)+1,"")</f>
        <v/>
      </c>
      <c r="AA791" s="6" t="str">
        <f>IF($Y791=AA$4,MAX(AA$1:AA790)+1,"")</f>
        <v/>
      </c>
      <c r="AB791" s="6" t="str">
        <f>IF($Y791=AB$4,MAX(AB$1:AB790)+1,"")</f>
        <v/>
      </c>
      <c r="AC791" s="6" t="str">
        <f>IF($Y791=AC$4,MAX(AC$1:AC790)+1,"")</f>
        <v/>
      </c>
      <c r="AD791" s="6" t="str">
        <f>IF($Y791=AD$4,MAX(AD$1:AD790)+1,"")</f>
        <v/>
      </c>
      <c r="AE791" s="6" t="str">
        <f>IF($Y791=AE$4,MAX(AE$1:AE790)+1,"")</f>
        <v/>
      </c>
      <c r="AF791" s="6" t="str">
        <f>IF($Y791=AF$4,MAX(AF$1:AF790)+1,"")</f>
        <v/>
      </c>
      <c r="AG791" s="6" t="str">
        <f>IF($Y791=AG$4,MAX(AG$1:AG790)+1,"")</f>
        <v/>
      </c>
      <c r="AH791" s="6" t="str">
        <f>IF($Y791=AH$4,MAX(AH$1:AH790)+1,"")</f>
        <v/>
      </c>
      <c r="AI791" s="5">
        <f t="shared" si="184"/>
        <v>0</v>
      </c>
      <c r="AK791" s="6" t="str">
        <f>IF($W791=AK$4,MAX(AK$1:AK790)+1,"")</f>
        <v/>
      </c>
      <c r="AL791" s="6" t="str">
        <f>IF($W791=AL$4,MAX(AL$1:AL790)+1,"")</f>
        <v/>
      </c>
      <c r="AM791" s="6" t="str">
        <f>IF($W791=AM$4,MAX(AM$1:AM790)+1,"")</f>
        <v/>
      </c>
      <c r="AN791" s="6" t="str">
        <f>IF($W791=AN$4,MAX(AN$1:AN790)+1,"")</f>
        <v/>
      </c>
      <c r="AO791" s="6" t="str">
        <f>IF($W791=AO$4,MAX(AO$1:AO790)+1,"")</f>
        <v/>
      </c>
      <c r="AP791" s="6" t="str">
        <f>IF($W791=AP$4,MAX(AP$1:AP790)+1,"")</f>
        <v/>
      </c>
      <c r="AQ791" s="6" t="str">
        <f>IF($W791=AQ$4,MAX(AQ$1:AQ790)+1,"")</f>
        <v/>
      </c>
      <c r="AR791" s="6" t="str">
        <f>IF($W791=AR$4,MAX(AR$1:AR790)+1,"")</f>
        <v/>
      </c>
      <c r="AS791" s="6" t="str">
        <f>IF($W791=AS$4,MAX(AS$1:AS790)+1,"")</f>
        <v/>
      </c>
      <c r="AT791" s="6" t="str">
        <f>IF($W791=AT$4,MAX(AT$1:AT790)+1,"")</f>
        <v/>
      </c>
      <c r="AU791" s="6" t="str">
        <f>IF($W791=AU$4,MAX(AU$1:AU790)+1,"")</f>
        <v/>
      </c>
      <c r="AV791" s="6" t="str">
        <f>IF($W791=AV$4,MAX(AV$1:AV790)+1,"")</f>
        <v/>
      </c>
      <c r="AW791" s="6" t="str">
        <f>IF($W791=AW$4,MAX(AW$1:AW790)+1,"")</f>
        <v/>
      </c>
      <c r="AX791" s="6" t="str">
        <f>IF($W791=AX$4,MAX(AX$1:AX790)+1,"")</f>
        <v/>
      </c>
      <c r="AY791" s="6" t="str">
        <f>IF($W791=AY$4,MAX(AY$1:AY790)+1,"")</f>
        <v/>
      </c>
      <c r="AZ791" s="6" t="str">
        <f>IF($W791=AZ$4,MAX(AZ$1:AZ790)+1,"")</f>
        <v/>
      </c>
      <c r="BA791" s="6" t="str">
        <f>IF($W791=BA$4,MAX(BA$1:BA790)+1,"")</f>
        <v/>
      </c>
      <c r="BB791" s="6" t="str">
        <f>IF($W791=BB$4,MAX(BB$1:BB790)+1,"")</f>
        <v/>
      </c>
      <c r="BC791" s="6" t="str">
        <f>IF($W791=BC$4,MAX(BC$1:BC790)+1,"")</f>
        <v/>
      </c>
      <c r="BD791" s="6" t="str">
        <f>IF($W791=BD$4,MAX(BD$1:BD790)+1,"")</f>
        <v/>
      </c>
      <c r="BE791" s="6" t="str">
        <f>IF($W791=BE$4,MAX(BE$1:BE790)+1,"")</f>
        <v/>
      </c>
      <c r="BF791" s="6" t="str">
        <f>IF($W791=BF$4,MAX(BF$1:BF790)+1,"")</f>
        <v/>
      </c>
      <c r="BG791" s="6" t="str">
        <f>IF($W791=BG$4,MAX(BG$1:BG790)+1,"")</f>
        <v/>
      </c>
      <c r="BH791" s="6" t="str">
        <f>IF($W791=BH$4,MAX(BH$1:BH790)+1,"")</f>
        <v/>
      </c>
      <c r="BI791" s="6" t="str">
        <f>IF($W791=BI$4,MAX(BI$1:BI790)+1,"")</f>
        <v/>
      </c>
      <c r="BJ791" s="6" t="str">
        <f>IF($W791=BJ$4,MAX(BJ$1:BJ790)+1,"")</f>
        <v/>
      </c>
      <c r="BK791" s="6" t="str">
        <f>IF($W791=BK$4,MAX(BK$1:BK790)+1,"")</f>
        <v/>
      </c>
      <c r="BL791" s="6" t="str">
        <f>IF($W791=BL$4,MAX(BL$1:BL790)+1,"")</f>
        <v/>
      </c>
      <c r="BM791" s="6" t="str">
        <f>IF($W791=BM$4,MAX(BM$1:BM790)+1,"")</f>
        <v/>
      </c>
      <c r="BN791" s="6" t="str">
        <f>IF($W791=BN$4,MAX(BN$1:BN790)+1,"")</f>
        <v/>
      </c>
      <c r="BO791" s="6" t="str">
        <f>IF($W791=BO$4,MAX(BO$1:BO790)+1,"")</f>
        <v/>
      </c>
      <c r="BP791" s="6" t="str">
        <f>IF($W791=BP$4,MAX(BP$1:BP790)+1,"")</f>
        <v/>
      </c>
      <c r="BQ791" s="6" t="str">
        <f>IF($W791=BQ$4,MAX(BQ$1:BQ790)+1,"")</f>
        <v/>
      </c>
      <c r="BR791" s="6" t="str">
        <f>IF($W791=BR$4,MAX(BR$1:BR790)+1,"")</f>
        <v/>
      </c>
      <c r="BS791" s="6" t="str">
        <f>IF($W791=BS$4,MAX(BS$1:BS790)+1,"")</f>
        <v/>
      </c>
      <c r="BT791" s="6" t="str">
        <f>IF($W791=BT$4,MAX(BT$1:BT790)+1,"")</f>
        <v/>
      </c>
      <c r="BU791" s="6" t="str">
        <f>IF($W791=BU$4,MAX(BU$1:BU790)+1,"")</f>
        <v/>
      </c>
      <c r="BV791" s="6" t="str">
        <f>IF($W791=BV$4,MAX(BV$1:BV790)+1,"")</f>
        <v/>
      </c>
      <c r="BW791" s="6" t="str">
        <f>IF($W791=BW$4,MAX(BW$1:BW790)+1,"")</f>
        <v/>
      </c>
      <c r="BX791" s="6" t="str">
        <f>IF($W791=BX$4,MAX(BX$1:BX790)+1,"")</f>
        <v/>
      </c>
      <c r="BY791" s="6" t="str">
        <f>IF($W791=BY$4,MAX(BY$1:BY790)+1,"")</f>
        <v/>
      </c>
      <c r="BZ791" s="6" t="str">
        <f>IF($W791=BZ$4,MAX(BZ$1:BZ790)+1,"")</f>
        <v/>
      </c>
      <c r="CA791" s="6" t="str">
        <f>IF($W791=CA$4,MAX(CA$1:CA790)+1,"")</f>
        <v/>
      </c>
      <c r="CB791" s="6" t="str">
        <f>IF($W791=CB$4,MAX(CB$1:CB790)+1,"")</f>
        <v/>
      </c>
      <c r="CC791" s="6" t="str">
        <f>IF($W791=CC$4,MAX(CC$1:CC790)+1,"")</f>
        <v/>
      </c>
      <c r="CD791" s="6" t="str">
        <f>IF($W791=CD$4,MAX(CD$1:CD790)+1,"")</f>
        <v/>
      </c>
      <c r="CE791" s="6" t="str">
        <f>IF($W791=CE$4,MAX(CE$1:CE790)+1,"")</f>
        <v/>
      </c>
      <c r="CF791" s="6" t="str">
        <f>IF($W791=CF$4,MAX(CF$1:CF790)+1,"")</f>
        <v/>
      </c>
      <c r="CG791" s="6" t="str">
        <f>IF($W791=CG$4,MAX(CG$1:CG790)+1,"")</f>
        <v/>
      </c>
      <c r="CH791" s="6" t="str">
        <f>IF($W791=CH$4,MAX(CH$1:CH790)+1,"")</f>
        <v/>
      </c>
      <c r="CI791" s="6" t="str">
        <f>IF($W791=CI$4,MAX(CI$1:CI790)+1,"")</f>
        <v/>
      </c>
      <c r="CJ791" s="6" t="str">
        <f>IF($W791=CJ$4,MAX(CJ$1:CJ790)+1,"")</f>
        <v/>
      </c>
      <c r="CK791" s="6" t="str">
        <f>IF($W791=CK$4,MAX(CK$1:CK790)+1,"")</f>
        <v/>
      </c>
      <c r="CL791" s="6" t="str">
        <f>IF($W791=CL$4,MAX(CL$1:CL790)+1,"")</f>
        <v/>
      </c>
      <c r="CM791" s="6" t="str">
        <f>IF($W791=CM$4,MAX(CM$1:CM790)+1,"")</f>
        <v/>
      </c>
      <c r="CN791" s="6" t="str">
        <f>IF($W791=CN$4,MAX(CN$1:CN790)+1,"")</f>
        <v/>
      </c>
      <c r="CO791" s="6" t="str">
        <f>IF($W791=CO$4,MAX(CO$1:CO790)+1,"")</f>
        <v/>
      </c>
      <c r="CP791" s="6" t="str">
        <f>IF($W791=CP$4,MAX(CP$1:CP790)+1,"")</f>
        <v/>
      </c>
      <c r="CQ791" s="6" t="str">
        <f>IF($W791=CQ$4,MAX(CQ$1:CQ790)+1,"")</f>
        <v/>
      </c>
      <c r="CR791" s="6" t="str">
        <f>IF($W791=CR$4,MAX(CR$1:CR790)+1,"")</f>
        <v/>
      </c>
      <c r="CS791" s="6" t="str">
        <f>IF($W791=CS$4,MAX(CS$1:CS790)+1,"")</f>
        <v/>
      </c>
      <c r="CT791" s="5">
        <f t="shared" si="185"/>
        <v>0</v>
      </c>
      <c r="CU791" s="6" t="str">
        <f t="shared" si="186"/>
        <v/>
      </c>
      <c r="CV791" s="5" t="str">
        <f t="shared" si="187"/>
        <v/>
      </c>
      <c r="CW791" s="5" t="str" cm="1">
        <f t="array" ref="CW791">RIGHT(F791,MIN(LEN(SUBSTITUTE(F791,รายชื่อนักเรียนแยกห้อง!$AD$5:$AD$8,""))))</f>
        <v/>
      </c>
      <c r="CX791" s="6" t="str">
        <f t="shared" si="188"/>
        <v/>
      </c>
      <c r="CY791" s="6" t="str">
        <f t="shared" si="189"/>
        <v/>
      </c>
      <c r="CZ791" s="5" t="str">
        <f t="shared" si="190"/>
        <v>-</v>
      </c>
      <c r="DA791" s="5" t="str">
        <f t="shared" si="191"/>
        <v>-</v>
      </c>
      <c r="DC791" s="6" t="str">
        <f>IF(DB791="วิทย์-คณิต (เตรียมวิศวะ)",MAX($DC$1:DC790)+1,"")</f>
        <v/>
      </c>
      <c r="DD791" s="6" t="str">
        <f>IF(DB791="วิทย์-คณิต (วิทยาศาสตร์สุขภาพ)",MAX($DD$1:DD790)+1,"")</f>
        <v/>
      </c>
      <c r="DE791" s="6" t="str">
        <f>IF(DB791="ศิลป์การจัดการธุรกิจการค้าสมัยใหม่",MAX($DE$1:DE790)+1,"")</f>
        <v/>
      </c>
      <c r="DF791" s="6" t="str">
        <f>IF(DB791="ศิลป์ภาษาจีนเพื่อธุรกิจ 4.0",MAX($DF$1:DF790)+1,"")</f>
        <v/>
      </c>
      <c r="DG791" s="6" t="str">
        <f>IF(DB791="ศิลป์ภาษาอังกฤษเพื่อการสื่อสารธุรกิจ",MAX($DG$1:DG790)+1,"")</f>
        <v/>
      </c>
      <c r="DH791" s="6" t="str">
        <f>IF(DB791="นวัตกรรมการจัดการเกษตร",MAX($DH$1:DH790)+1,"")</f>
        <v/>
      </c>
      <c r="DI791" s="5">
        <f t="shared" si="192"/>
        <v>0</v>
      </c>
      <c r="DJ791" s="5" t="str">
        <f t="shared" si="193"/>
        <v>-</v>
      </c>
      <c r="DK791" s="5" t="str">
        <f t="shared" si="194"/>
        <v>-0</v>
      </c>
      <c r="DL791" s="5" t="str">
        <f t="shared" si="195"/>
        <v/>
      </c>
    </row>
    <row r="792" spans="1:116">
      <c r="A792" s="5" t="str">
        <f t="shared" si="181"/>
        <v>-</v>
      </c>
      <c r="B792" s="5" t="str">
        <f t="shared" si="182"/>
        <v>-0</v>
      </c>
      <c r="C792" s="5" t="str">
        <f t="shared" si="183"/>
        <v>-0</v>
      </c>
      <c r="D792" s="8"/>
      <c r="E792" s="9"/>
      <c r="F792" s="3"/>
      <c r="G792" s="3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W792" s="6" t="str">
        <f>IF(X792="","",IF(X792=รายชื่อชมรม!$B$53,รายชื่อชมรม!$A$53,IF(X792=รายชื่อชมรม!$B$54,รายชื่อชมรม!$A$54,IF(X792=รายชื่อชมรม!$B$55,รายชื่อชมรม!$A$55,IF(X792=รายชื่อชมรม!$B$56,รายชื่อชมรม!$A$56,IF(X792=รายชื่อชมรม!$B$57,รายชื่อชมรม!$A$57,IF(X792=รายชื่อชมรม!$B$58,รายชื่อชมรม!$A$58,IF(X792=รายชื่อชมรม!$B$59,รายชื่อชมรม!$A$59,IF(X792=รายชื่อชมรม!$B$60,รายชื่อชมรม!$A$60,IF(X792=รายชื่อชมรม!$B$61,รายชื่อชมรม!$A$61,IF(X792=รายชื่อชมรม!$B$62,รายชื่อชมรม!$A$62,"-")))))))))))</f>
        <v/>
      </c>
      <c r="Y792" s="6" t="str">
        <f>IF(W792=0,"",IF(W792="-","",IF(W792="","",VLOOKUP(W792,รายชื่อชมรม!$A$3:$F$83,3,FALSE))))</f>
        <v/>
      </c>
      <c r="Z792" s="6" t="str">
        <f>IF(Y792=$Z$4,MAX(Z$1:$Z791)+1,"")</f>
        <v/>
      </c>
      <c r="AA792" s="6" t="str">
        <f>IF($Y792=AA$4,MAX(AA$1:AA791)+1,"")</f>
        <v/>
      </c>
      <c r="AB792" s="6" t="str">
        <f>IF($Y792=AB$4,MAX(AB$1:AB791)+1,"")</f>
        <v/>
      </c>
      <c r="AC792" s="6" t="str">
        <f>IF($Y792=AC$4,MAX(AC$1:AC791)+1,"")</f>
        <v/>
      </c>
      <c r="AD792" s="6" t="str">
        <f>IF($Y792=AD$4,MAX(AD$1:AD791)+1,"")</f>
        <v/>
      </c>
      <c r="AE792" s="6" t="str">
        <f>IF($Y792=AE$4,MAX(AE$1:AE791)+1,"")</f>
        <v/>
      </c>
      <c r="AF792" s="6" t="str">
        <f>IF($Y792=AF$4,MAX(AF$1:AF791)+1,"")</f>
        <v/>
      </c>
      <c r="AG792" s="6" t="str">
        <f>IF($Y792=AG$4,MAX(AG$1:AG791)+1,"")</f>
        <v/>
      </c>
      <c r="AH792" s="6" t="str">
        <f>IF($Y792=AH$4,MAX(AH$1:AH791)+1,"")</f>
        <v/>
      </c>
      <c r="AI792" s="5">
        <f t="shared" si="184"/>
        <v>0</v>
      </c>
      <c r="AK792" s="6" t="str">
        <f>IF($W792=AK$4,MAX(AK$1:AK791)+1,"")</f>
        <v/>
      </c>
      <c r="AL792" s="6" t="str">
        <f>IF($W792=AL$4,MAX(AL$1:AL791)+1,"")</f>
        <v/>
      </c>
      <c r="AM792" s="6" t="str">
        <f>IF($W792=AM$4,MAX(AM$1:AM791)+1,"")</f>
        <v/>
      </c>
      <c r="AN792" s="6" t="str">
        <f>IF($W792=AN$4,MAX(AN$1:AN791)+1,"")</f>
        <v/>
      </c>
      <c r="AO792" s="6" t="str">
        <f>IF($W792=AO$4,MAX(AO$1:AO791)+1,"")</f>
        <v/>
      </c>
      <c r="AP792" s="6" t="str">
        <f>IF($W792=AP$4,MAX(AP$1:AP791)+1,"")</f>
        <v/>
      </c>
      <c r="AQ792" s="6" t="str">
        <f>IF($W792=AQ$4,MAX(AQ$1:AQ791)+1,"")</f>
        <v/>
      </c>
      <c r="AR792" s="6" t="str">
        <f>IF($W792=AR$4,MAX(AR$1:AR791)+1,"")</f>
        <v/>
      </c>
      <c r="AS792" s="6" t="str">
        <f>IF($W792=AS$4,MAX(AS$1:AS791)+1,"")</f>
        <v/>
      </c>
      <c r="AT792" s="6" t="str">
        <f>IF($W792=AT$4,MAX(AT$1:AT791)+1,"")</f>
        <v/>
      </c>
      <c r="AU792" s="6" t="str">
        <f>IF($W792=AU$4,MAX(AU$1:AU791)+1,"")</f>
        <v/>
      </c>
      <c r="AV792" s="6" t="str">
        <f>IF($W792=AV$4,MAX(AV$1:AV791)+1,"")</f>
        <v/>
      </c>
      <c r="AW792" s="6" t="str">
        <f>IF($W792=AW$4,MAX(AW$1:AW791)+1,"")</f>
        <v/>
      </c>
      <c r="AX792" s="6" t="str">
        <f>IF($W792=AX$4,MAX(AX$1:AX791)+1,"")</f>
        <v/>
      </c>
      <c r="AY792" s="6" t="str">
        <f>IF($W792=AY$4,MAX(AY$1:AY791)+1,"")</f>
        <v/>
      </c>
      <c r="AZ792" s="6" t="str">
        <f>IF($W792=AZ$4,MAX(AZ$1:AZ791)+1,"")</f>
        <v/>
      </c>
      <c r="BA792" s="6" t="str">
        <f>IF($W792=BA$4,MAX(BA$1:BA791)+1,"")</f>
        <v/>
      </c>
      <c r="BB792" s="6" t="str">
        <f>IF($W792=BB$4,MAX(BB$1:BB791)+1,"")</f>
        <v/>
      </c>
      <c r="BC792" s="6" t="str">
        <f>IF($W792=BC$4,MAX(BC$1:BC791)+1,"")</f>
        <v/>
      </c>
      <c r="BD792" s="6" t="str">
        <f>IF($W792=BD$4,MAX(BD$1:BD791)+1,"")</f>
        <v/>
      </c>
      <c r="BE792" s="6" t="str">
        <f>IF($W792=BE$4,MAX(BE$1:BE791)+1,"")</f>
        <v/>
      </c>
      <c r="BF792" s="6" t="str">
        <f>IF($W792=BF$4,MAX(BF$1:BF791)+1,"")</f>
        <v/>
      </c>
      <c r="BG792" s="6" t="str">
        <f>IF($W792=BG$4,MAX(BG$1:BG791)+1,"")</f>
        <v/>
      </c>
      <c r="BH792" s="6" t="str">
        <f>IF($W792=BH$4,MAX(BH$1:BH791)+1,"")</f>
        <v/>
      </c>
      <c r="BI792" s="6" t="str">
        <f>IF($W792=BI$4,MAX(BI$1:BI791)+1,"")</f>
        <v/>
      </c>
      <c r="BJ792" s="6" t="str">
        <f>IF($W792=BJ$4,MAX(BJ$1:BJ791)+1,"")</f>
        <v/>
      </c>
      <c r="BK792" s="6" t="str">
        <f>IF($W792=BK$4,MAX(BK$1:BK791)+1,"")</f>
        <v/>
      </c>
      <c r="BL792" s="6" t="str">
        <f>IF($W792=BL$4,MAX(BL$1:BL791)+1,"")</f>
        <v/>
      </c>
      <c r="BM792" s="6" t="str">
        <f>IF($W792=BM$4,MAX(BM$1:BM791)+1,"")</f>
        <v/>
      </c>
      <c r="BN792" s="6" t="str">
        <f>IF($W792=BN$4,MAX(BN$1:BN791)+1,"")</f>
        <v/>
      </c>
      <c r="BO792" s="6" t="str">
        <f>IF($W792=BO$4,MAX(BO$1:BO791)+1,"")</f>
        <v/>
      </c>
      <c r="BP792" s="6" t="str">
        <f>IF($W792=BP$4,MAX(BP$1:BP791)+1,"")</f>
        <v/>
      </c>
      <c r="BQ792" s="6" t="str">
        <f>IF($W792=BQ$4,MAX(BQ$1:BQ791)+1,"")</f>
        <v/>
      </c>
      <c r="BR792" s="6" t="str">
        <f>IF($W792=BR$4,MAX(BR$1:BR791)+1,"")</f>
        <v/>
      </c>
      <c r="BS792" s="6" t="str">
        <f>IF($W792=BS$4,MAX(BS$1:BS791)+1,"")</f>
        <v/>
      </c>
      <c r="BT792" s="6" t="str">
        <f>IF($W792=BT$4,MAX(BT$1:BT791)+1,"")</f>
        <v/>
      </c>
      <c r="BU792" s="6" t="str">
        <f>IF($W792=BU$4,MAX(BU$1:BU791)+1,"")</f>
        <v/>
      </c>
      <c r="BV792" s="6" t="str">
        <f>IF($W792=BV$4,MAX(BV$1:BV791)+1,"")</f>
        <v/>
      </c>
      <c r="BW792" s="6" t="str">
        <f>IF($W792=BW$4,MAX(BW$1:BW791)+1,"")</f>
        <v/>
      </c>
      <c r="BX792" s="6" t="str">
        <f>IF($W792=BX$4,MAX(BX$1:BX791)+1,"")</f>
        <v/>
      </c>
      <c r="BY792" s="6" t="str">
        <f>IF($W792=BY$4,MAX(BY$1:BY791)+1,"")</f>
        <v/>
      </c>
      <c r="BZ792" s="6" t="str">
        <f>IF($W792=BZ$4,MAX(BZ$1:BZ791)+1,"")</f>
        <v/>
      </c>
      <c r="CA792" s="6" t="str">
        <f>IF($W792=CA$4,MAX(CA$1:CA791)+1,"")</f>
        <v/>
      </c>
      <c r="CB792" s="6" t="str">
        <f>IF($W792=CB$4,MAX(CB$1:CB791)+1,"")</f>
        <v/>
      </c>
      <c r="CC792" s="6" t="str">
        <f>IF($W792=CC$4,MAX(CC$1:CC791)+1,"")</f>
        <v/>
      </c>
      <c r="CD792" s="6" t="str">
        <f>IF($W792=CD$4,MAX(CD$1:CD791)+1,"")</f>
        <v/>
      </c>
      <c r="CE792" s="6" t="str">
        <f>IF($W792=CE$4,MAX(CE$1:CE791)+1,"")</f>
        <v/>
      </c>
      <c r="CF792" s="6" t="str">
        <f>IF($W792=CF$4,MAX(CF$1:CF791)+1,"")</f>
        <v/>
      </c>
      <c r="CG792" s="6" t="str">
        <f>IF($W792=CG$4,MAX(CG$1:CG791)+1,"")</f>
        <v/>
      </c>
      <c r="CH792" s="6" t="str">
        <f>IF($W792=CH$4,MAX(CH$1:CH791)+1,"")</f>
        <v/>
      </c>
      <c r="CI792" s="6" t="str">
        <f>IF($W792=CI$4,MAX(CI$1:CI791)+1,"")</f>
        <v/>
      </c>
      <c r="CJ792" s="6" t="str">
        <f>IF($W792=CJ$4,MAX(CJ$1:CJ791)+1,"")</f>
        <v/>
      </c>
      <c r="CK792" s="6" t="str">
        <f>IF($W792=CK$4,MAX(CK$1:CK791)+1,"")</f>
        <v/>
      </c>
      <c r="CL792" s="6" t="str">
        <f>IF($W792=CL$4,MAX(CL$1:CL791)+1,"")</f>
        <v/>
      </c>
      <c r="CM792" s="6" t="str">
        <f>IF($W792=CM$4,MAX(CM$1:CM791)+1,"")</f>
        <v/>
      </c>
      <c r="CN792" s="6" t="str">
        <f>IF($W792=CN$4,MAX(CN$1:CN791)+1,"")</f>
        <v/>
      </c>
      <c r="CO792" s="6" t="str">
        <f>IF($W792=CO$4,MAX(CO$1:CO791)+1,"")</f>
        <v/>
      </c>
      <c r="CP792" s="6" t="str">
        <f>IF($W792=CP$4,MAX(CP$1:CP791)+1,"")</f>
        <v/>
      </c>
      <c r="CQ792" s="6" t="str">
        <f>IF($W792=CQ$4,MAX(CQ$1:CQ791)+1,"")</f>
        <v/>
      </c>
      <c r="CR792" s="6" t="str">
        <f>IF($W792=CR$4,MAX(CR$1:CR791)+1,"")</f>
        <v/>
      </c>
      <c r="CS792" s="6" t="str">
        <f>IF($W792=CS$4,MAX(CS$1:CS791)+1,"")</f>
        <v/>
      </c>
      <c r="CT792" s="5">
        <f t="shared" si="185"/>
        <v>0</v>
      </c>
      <c r="CU792" s="6" t="str">
        <f t="shared" si="186"/>
        <v/>
      </c>
      <c r="CV792" s="5" t="str">
        <f t="shared" si="187"/>
        <v/>
      </c>
      <c r="CW792" s="5" t="str" cm="1">
        <f t="array" ref="CW792">RIGHT(F792,MIN(LEN(SUBSTITUTE(F792,รายชื่อนักเรียนแยกห้อง!$AD$5:$AD$8,""))))</f>
        <v/>
      </c>
      <c r="CX792" s="6" t="str">
        <f t="shared" si="188"/>
        <v/>
      </c>
      <c r="CY792" s="6" t="str">
        <f t="shared" si="189"/>
        <v/>
      </c>
      <c r="CZ792" s="5" t="str">
        <f t="shared" si="190"/>
        <v>-</v>
      </c>
      <c r="DA792" s="5" t="str">
        <f t="shared" si="191"/>
        <v>-</v>
      </c>
      <c r="DC792" s="6" t="str">
        <f>IF(DB792="วิทย์-คณิต (เตรียมวิศวะ)",MAX($DC$1:DC791)+1,"")</f>
        <v/>
      </c>
      <c r="DD792" s="6" t="str">
        <f>IF(DB792="วิทย์-คณิต (วิทยาศาสตร์สุขภาพ)",MAX($DD$1:DD791)+1,"")</f>
        <v/>
      </c>
      <c r="DE792" s="6" t="str">
        <f>IF(DB792="ศิลป์การจัดการธุรกิจการค้าสมัยใหม่",MAX($DE$1:DE791)+1,"")</f>
        <v/>
      </c>
      <c r="DF792" s="6" t="str">
        <f>IF(DB792="ศิลป์ภาษาจีนเพื่อธุรกิจ 4.0",MAX($DF$1:DF791)+1,"")</f>
        <v/>
      </c>
      <c r="DG792" s="6" t="str">
        <f>IF(DB792="ศิลป์ภาษาอังกฤษเพื่อการสื่อสารธุรกิจ",MAX($DG$1:DG791)+1,"")</f>
        <v/>
      </c>
      <c r="DH792" s="6" t="str">
        <f>IF(DB792="นวัตกรรมการจัดการเกษตร",MAX($DH$1:DH791)+1,"")</f>
        <v/>
      </c>
      <c r="DI792" s="5">
        <f t="shared" si="192"/>
        <v>0</v>
      </c>
      <c r="DJ792" s="5" t="str">
        <f t="shared" si="193"/>
        <v>-</v>
      </c>
      <c r="DK792" s="5" t="str">
        <f t="shared" si="194"/>
        <v>-0</v>
      </c>
      <c r="DL792" s="5" t="str">
        <f t="shared" si="195"/>
        <v/>
      </c>
    </row>
    <row r="793" spans="1:116">
      <c r="A793" s="5" t="str">
        <f t="shared" si="181"/>
        <v>-</v>
      </c>
      <c r="B793" s="5" t="str">
        <f t="shared" si="182"/>
        <v>-0</v>
      </c>
      <c r="C793" s="5" t="str">
        <f t="shared" si="183"/>
        <v>-0</v>
      </c>
      <c r="D793" s="8"/>
      <c r="E793" s="9"/>
      <c r="F793" s="3"/>
      <c r="G793" s="3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W793" s="6" t="str">
        <f>IF(X793="","",IF(X793=รายชื่อชมรม!$B$53,รายชื่อชมรม!$A$53,IF(X793=รายชื่อชมรม!$B$54,รายชื่อชมรม!$A$54,IF(X793=รายชื่อชมรม!$B$55,รายชื่อชมรม!$A$55,IF(X793=รายชื่อชมรม!$B$56,รายชื่อชมรม!$A$56,IF(X793=รายชื่อชมรม!$B$57,รายชื่อชมรม!$A$57,IF(X793=รายชื่อชมรม!$B$58,รายชื่อชมรม!$A$58,IF(X793=รายชื่อชมรม!$B$59,รายชื่อชมรม!$A$59,IF(X793=รายชื่อชมรม!$B$60,รายชื่อชมรม!$A$60,IF(X793=รายชื่อชมรม!$B$61,รายชื่อชมรม!$A$61,IF(X793=รายชื่อชมรม!$B$62,รายชื่อชมรม!$A$62,"-")))))))))))</f>
        <v/>
      </c>
      <c r="Y793" s="6" t="str">
        <f>IF(W793=0,"",IF(W793="-","",IF(W793="","",VLOOKUP(W793,รายชื่อชมรม!$A$3:$F$83,3,FALSE))))</f>
        <v/>
      </c>
      <c r="Z793" s="6" t="str">
        <f>IF(Y793=$Z$4,MAX(Z$1:$Z792)+1,"")</f>
        <v/>
      </c>
      <c r="AA793" s="6" t="str">
        <f>IF($Y793=AA$4,MAX(AA$1:AA792)+1,"")</f>
        <v/>
      </c>
      <c r="AB793" s="6" t="str">
        <f>IF($Y793=AB$4,MAX(AB$1:AB792)+1,"")</f>
        <v/>
      </c>
      <c r="AC793" s="6" t="str">
        <f>IF($Y793=AC$4,MAX(AC$1:AC792)+1,"")</f>
        <v/>
      </c>
      <c r="AD793" s="6" t="str">
        <f>IF($Y793=AD$4,MAX(AD$1:AD792)+1,"")</f>
        <v/>
      </c>
      <c r="AE793" s="6" t="str">
        <f>IF($Y793=AE$4,MAX(AE$1:AE792)+1,"")</f>
        <v/>
      </c>
      <c r="AF793" s="6" t="str">
        <f>IF($Y793=AF$4,MAX(AF$1:AF792)+1,"")</f>
        <v/>
      </c>
      <c r="AG793" s="6" t="str">
        <f>IF($Y793=AG$4,MAX(AG$1:AG792)+1,"")</f>
        <v/>
      </c>
      <c r="AH793" s="6" t="str">
        <f>IF($Y793=AH$4,MAX(AH$1:AH792)+1,"")</f>
        <v/>
      </c>
      <c r="AI793" s="5">
        <f t="shared" si="184"/>
        <v>0</v>
      </c>
      <c r="AK793" s="6" t="str">
        <f>IF($W793=AK$4,MAX(AK$1:AK792)+1,"")</f>
        <v/>
      </c>
      <c r="AL793" s="6" t="str">
        <f>IF($W793=AL$4,MAX(AL$1:AL792)+1,"")</f>
        <v/>
      </c>
      <c r="AM793" s="6" t="str">
        <f>IF($W793=AM$4,MAX(AM$1:AM792)+1,"")</f>
        <v/>
      </c>
      <c r="AN793" s="6" t="str">
        <f>IF($W793=AN$4,MAX(AN$1:AN792)+1,"")</f>
        <v/>
      </c>
      <c r="AO793" s="6" t="str">
        <f>IF($W793=AO$4,MAX(AO$1:AO792)+1,"")</f>
        <v/>
      </c>
      <c r="AP793" s="6" t="str">
        <f>IF($W793=AP$4,MAX(AP$1:AP792)+1,"")</f>
        <v/>
      </c>
      <c r="AQ793" s="6" t="str">
        <f>IF($W793=AQ$4,MAX(AQ$1:AQ792)+1,"")</f>
        <v/>
      </c>
      <c r="AR793" s="6" t="str">
        <f>IF($W793=AR$4,MAX(AR$1:AR792)+1,"")</f>
        <v/>
      </c>
      <c r="AS793" s="6" t="str">
        <f>IF($W793=AS$4,MAX(AS$1:AS792)+1,"")</f>
        <v/>
      </c>
      <c r="AT793" s="6" t="str">
        <f>IF($W793=AT$4,MAX(AT$1:AT792)+1,"")</f>
        <v/>
      </c>
      <c r="AU793" s="6" t="str">
        <f>IF($W793=AU$4,MAX(AU$1:AU792)+1,"")</f>
        <v/>
      </c>
      <c r="AV793" s="6" t="str">
        <f>IF($W793=AV$4,MAX(AV$1:AV792)+1,"")</f>
        <v/>
      </c>
      <c r="AW793" s="6" t="str">
        <f>IF($W793=AW$4,MAX(AW$1:AW792)+1,"")</f>
        <v/>
      </c>
      <c r="AX793" s="6" t="str">
        <f>IF($W793=AX$4,MAX(AX$1:AX792)+1,"")</f>
        <v/>
      </c>
      <c r="AY793" s="6" t="str">
        <f>IF($W793=AY$4,MAX(AY$1:AY792)+1,"")</f>
        <v/>
      </c>
      <c r="AZ793" s="6" t="str">
        <f>IF($W793=AZ$4,MAX(AZ$1:AZ792)+1,"")</f>
        <v/>
      </c>
      <c r="BA793" s="6" t="str">
        <f>IF($W793=BA$4,MAX(BA$1:BA792)+1,"")</f>
        <v/>
      </c>
      <c r="BB793" s="6" t="str">
        <f>IF($W793=BB$4,MAX(BB$1:BB792)+1,"")</f>
        <v/>
      </c>
      <c r="BC793" s="6" t="str">
        <f>IF($W793=BC$4,MAX(BC$1:BC792)+1,"")</f>
        <v/>
      </c>
      <c r="BD793" s="6" t="str">
        <f>IF($W793=BD$4,MAX(BD$1:BD792)+1,"")</f>
        <v/>
      </c>
      <c r="BE793" s="6" t="str">
        <f>IF($W793=BE$4,MAX(BE$1:BE792)+1,"")</f>
        <v/>
      </c>
      <c r="BF793" s="6" t="str">
        <f>IF($W793=BF$4,MAX(BF$1:BF792)+1,"")</f>
        <v/>
      </c>
      <c r="BG793" s="6" t="str">
        <f>IF($W793=BG$4,MAX(BG$1:BG792)+1,"")</f>
        <v/>
      </c>
      <c r="BH793" s="6" t="str">
        <f>IF($W793=BH$4,MAX(BH$1:BH792)+1,"")</f>
        <v/>
      </c>
      <c r="BI793" s="6" t="str">
        <f>IF($W793=BI$4,MAX(BI$1:BI792)+1,"")</f>
        <v/>
      </c>
      <c r="BJ793" s="6" t="str">
        <f>IF($W793=BJ$4,MAX(BJ$1:BJ792)+1,"")</f>
        <v/>
      </c>
      <c r="BK793" s="6" t="str">
        <f>IF($W793=BK$4,MAX(BK$1:BK792)+1,"")</f>
        <v/>
      </c>
      <c r="BL793" s="6" t="str">
        <f>IF($W793=BL$4,MAX(BL$1:BL792)+1,"")</f>
        <v/>
      </c>
      <c r="BM793" s="6" t="str">
        <f>IF($W793=BM$4,MAX(BM$1:BM792)+1,"")</f>
        <v/>
      </c>
      <c r="BN793" s="6" t="str">
        <f>IF($W793=BN$4,MAX(BN$1:BN792)+1,"")</f>
        <v/>
      </c>
      <c r="BO793" s="6" t="str">
        <f>IF($W793=BO$4,MAX(BO$1:BO792)+1,"")</f>
        <v/>
      </c>
      <c r="BP793" s="6" t="str">
        <f>IF($W793=BP$4,MAX(BP$1:BP792)+1,"")</f>
        <v/>
      </c>
      <c r="BQ793" s="6" t="str">
        <f>IF($W793=BQ$4,MAX(BQ$1:BQ792)+1,"")</f>
        <v/>
      </c>
      <c r="BR793" s="6" t="str">
        <f>IF($W793=BR$4,MAX(BR$1:BR792)+1,"")</f>
        <v/>
      </c>
      <c r="BS793" s="6" t="str">
        <f>IF($W793=BS$4,MAX(BS$1:BS792)+1,"")</f>
        <v/>
      </c>
      <c r="BT793" s="6" t="str">
        <f>IF($W793=BT$4,MAX(BT$1:BT792)+1,"")</f>
        <v/>
      </c>
      <c r="BU793" s="6" t="str">
        <f>IF($W793=BU$4,MAX(BU$1:BU792)+1,"")</f>
        <v/>
      </c>
      <c r="BV793" s="6" t="str">
        <f>IF($W793=BV$4,MAX(BV$1:BV792)+1,"")</f>
        <v/>
      </c>
      <c r="BW793" s="6" t="str">
        <f>IF($W793=BW$4,MAX(BW$1:BW792)+1,"")</f>
        <v/>
      </c>
      <c r="BX793" s="6" t="str">
        <f>IF($W793=BX$4,MAX(BX$1:BX792)+1,"")</f>
        <v/>
      </c>
      <c r="BY793" s="6" t="str">
        <f>IF($W793=BY$4,MAX(BY$1:BY792)+1,"")</f>
        <v/>
      </c>
      <c r="BZ793" s="6" t="str">
        <f>IF($W793=BZ$4,MAX(BZ$1:BZ792)+1,"")</f>
        <v/>
      </c>
      <c r="CA793" s="6" t="str">
        <f>IF($W793=CA$4,MAX(CA$1:CA792)+1,"")</f>
        <v/>
      </c>
      <c r="CB793" s="6" t="str">
        <f>IF($W793=CB$4,MAX(CB$1:CB792)+1,"")</f>
        <v/>
      </c>
      <c r="CC793" s="6" t="str">
        <f>IF($W793=CC$4,MAX(CC$1:CC792)+1,"")</f>
        <v/>
      </c>
      <c r="CD793" s="6" t="str">
        <f>IF($W793=CD$4,MAX(CD$1:CD792)+1,"")</f>
        <v/>
      </c>
      <c r="CE793" s="6" t="str">
        <f>IF($W793=CE$4,MAX(CE$1:CE792)+1,"")</f>
        <v/>
      </c>
      <c r="CF793" s="6" t="str">
        <f>IF($W793=CF$4,MAX(CF$1:CF792)+1,"")</f>
        <v/>
      </c>
      <c r="CG793" s="6" t="str">
        <f>IF($W793=CG$4,MAX(CG$1:CG792)+1,"")</f>
        <v/>
      </c>
      <c r="CH793" s="6" t="str">
        <f>IF($W793=CH$4,MAX(CH$1:CH792)+1,"")</f>
        <v/>
      </c>
      <c r="CI793" s="6" t="str">
        <f>IF($W793=CI$4,MAX(CI$1:CI792)+1,"")</f>
        <v/>
      </c>
      <c r="CJ793" s="6" t="str">
        <f>IF($W793=CJ$4,MAX(CJ$1:CJ792)+1,"")</f>
        <v/>
      </c>
      <c r="CK793" s="6" t="str">
        <f>IF($W793=CK$4,MAX(CK$1:CK792)+1,"")</f>
        <v/>
      </c>
      <c r="CL793" s="6" t="str">
        <f>IF($W793=CL$4,MAX(CL$1:CL792)+1,"")</f>
        <v/>
      </c>
      <c r="CM793" s="6" t="str">
        <f>IF($W793=CM$4,MAX(CM$1:CM792)+1,"")</f>
        <v/>
      </c>
      <c r="CN793" s="6" t="str">
        <f>IF($W793=CN$4,MAX(CN$1:CN792)+1,"")</f>
        <v/>
      </c>
      <c r="CO793" s="6" t="str">
        <f>IF($W793=CO$4,MAX(CO$1:CO792)+1,"")</f>
        <v/>
      </c>
      <c r="CP793" s="6" t="str">
        <f>IF($W793=CP$4,MAX(CP$1:CP792)+1,"")</f>
        <v/>
      </c>
      <c r="CQ793" s="6" t="str">
        <f>IF($W793=CQ$4,MAX(CQ$1:CQ792)+1,"")</f>
        <v/>
      </c>
      <c r="CR793" s="6" t="str">
        <f>IF($W793=CR$4,MAX(CR$1:CR792)+1,"")</f>
        <v/>
      </c>
      <c r="CS793" s="6" t="str">
        <f>IF($W793=CS$4,MAX(CS$1:CS792)+1,"")</f>
        <v/>
      </c>
      <c r="CT793" s="5">
        <f t="shared" si="185"/>
        <v>0</v>
      </c>
      <c r="CU793" s="6" t="str">
        <f t="shared" si="186"/>
        <v/>
      </c>
      <c r="CV793" s="5" t="str">
        <f t="shared" si="187"/>
        <v/>
      </c>
      <c r="CW793" s="5" t="str" cm="1">
        <f t="array" ref="CW793">RIGHT(F793,MIN(LEN(SUBSTITUTE(F793,รายชื่อนักเรียนแยกห้อง!$AD$5:$AD$8,""))))</f>
        <v/>
      </c>
      <c r="CX793" s="6" t="str">
        <f t="shared" si="188"/>
        <v/>
      </c>
      <c r="CY793" s="6" t="str">
        <f t="shared" si="189"/>
        <v/>
      </c>
      <c r="CZ793" s="5" t="str">
        <f t="shared" si="190"/>
        <v>-</v>
      </c>
      <c r="DA793" s="5" t="str">
        <f t="shared" si="191"/>
        <v>-</v>
      </c>
      <c r="DC793" s="6" t="str">
        <f>IF(DB793="วิทย์-คณิต (เตรียมวิศวะ)",MAX($DC$1:DC792)+1,"")</f>
        <v/>
      </c>
      <c r="DD793" s="6" t="str">
        <f>IF(DB793="วิทย์-คณิต (วิทยาศาสตร์สุขภาพ)",MAX($DD$1:DD792)+1,"")</f>
        <v/>
      </c>
      <c r="DE793" s="6" t="str">
        <f>IF(DB793="ศิลป์การจัดการธุรกิจการค้าสมัยใหม่",MAX($DE$1:DE792)+1,"")</f>
        <v/>
      </c>
      <c r="DF793" s="6" t="str">
        <f>IF(DB793="ศิลป์ภาษาจีนเพื่อธุรกิจ 4.0",MAX($DF$1:DF792)+1,"")</f>
        <v/>
      </c>
      <c r="DG793" s="6" t="str">
        <f>IF(DB793="ศิลป์ภาษาอังกฤษเพื่อการสื่อสารธุรกิจ",MAX($DG$1:DG792)+1,"")</f>
        <v/>
      </c>
      <c r="DH793" s="6" t="str">
        <f>IF(DB793="นวัตกรรมการจัดการเกษตร",MAX($DH$1:DH792)+1,"")</f>
        <v/>
      </c>
      <c r="DI793" s="5">
        <f t="shared" si="192"/>
        <v>0</v>
      </c>
      <c r="DJ793" s="5" t="str">
        <f t="shared" si="193"/>
        <v>-</v>
      </c>
      <c r="DK793" s="5" t="str">
        <f t="shared" si="194"/>
        <v>-0</v>
      </c>
      <c r="DL793" s="5" t="str">
        <f t="shared" si="195"/>
        <v/>
      </c>
    </row>
    <row r="794" spans="1:116">
      <c r="A794" s="5" t="str">
        <f t="shared" si="181"/>
        <v>-</v>
      </c>
      <c r="B794" s="5" t="str">
        <f t="shared" si="182"/>
        <v>-0</v>
      </c>
      <c r="C794" s="5" t="str">
        <f t="shared" si="183"/>
        <v>-0</v>
      </c>
      <c r="D794" s="8"/>
      <c r="E794" s="9"/>
      <c r="F794" s="3"/>
      <c r="G794" s="3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W794" s="6" t="str">
        <f>IF(X794="","",IF(X794=รายชื่อชมรม!$B$53,รายชื่อชมรม!$A$53,IF(X794=รายชื่อชมรม!$B$54,รายชื่อชมรม!$A$54,IF(X794=รายชื่อชมรม!$B$55,รายชื่อชมรม!$A$55,IF(X794=รายชื่อชมรม!$B$56,รายชื่อชมรม!$A$56,IF(X794=รายชื่อชมรม!$B$57,รายชื่อชมรม!$A$57,IF(X794=รายชื่อชมรม!$B$58,รายชื่อชมรม!$A$58,IF(X794=รายชื่อชมรม!$B$59,รายชื่อชมรม!$A$59,IF(X794=รายชื่อชมรม!$B$60,รายชื่อชมรม!$A$60,IF(X794=รายชื่อชมรม!$B$61,รายชื่อชมรม!$A$61,IF(X794=รายชื่อชมรม!$B$62,รายชื่อชมรม!$A$62,"-")))))))))))</f>
        <v/>
      </c>
      <c r="Y794" s="6" t="str">
        <f>IF(W794=0,"",IF(W794="-","",IF(W794="","",VLOOKUP(W794,รายชื่อชมรม!$A$3:$F$83,3,FALSE))))</f>
        <v/>
      </c>
      <c r="Z794" s="6" t="str">
        <f>IF(Y794=$Z$4,MAX(Z$1:$Z793)+1,"")</f>
        <v/>
      </c>
      <c r="AA794" s="6" t="str">
        <f>IF($Y794=AA$4,MAX(AA$1:AA793)+1,"")</f>
        <v/>
      </c>
      <c r="AB794" s="6" t="str">
        <f>IF($Y794=AB$4,MAX(AB$1:AB793)+1,"")</f>
        <v/>
      </c>
      <c r="AC794" s="6" t="str">
        <f>IF($Y794=AC$4,MAX(AC$1:AC793)+1,"")</f>
        <v/>
      </c>
      <c r="AD794" s="6" t="str">
        <f>IF($Y794=AD$4,MAX(AD$1:AD793)+1,"")</f>
        <v/>
      </c>
      <c r="AE794" s="6" t="str">
        <f>IF($Y794=AE$4,MAX(AE$1:AE793)+1,"")</f>
        <v/>
      </c>
      <c r="AF794" s="6" t="str">
        <f>IF($Y794=AF$4,MAX(AF$1:AF793)+1,"")</f>
        <v/>
      </c>
      <c r="AG794" s="6" t="str">
        <f>IF($Y794=AG$4,MAX(AG$1:AG793)+1,"")</f>
        <v/>
      </c>
      <c r="AH794" s="6" t="str">
        <f>IF($Y794=AH$4,MAX(AH$1:AH793)+1,"")</f>
        <v/>
      </c>
      <c r="AI794" s="5">
        <f t="shared" si="184"/>
        <v>0</v>
      </c>
      <c r="AK794" s="6" t="str">
        <f>IF($W794=AK$4,MAX(AK$1:AK793)+1,"")</f>
        <v/>
      </c>
      <c r="AL794" s="6" t="str">
        <f>IF($W794=AL$4,MAX(AL$1:AL793)+1,"")</f>
        <v/>
      </c>
      <c r="AM794" s="6" t="str">
        <f>IF($W794=AM$4,MAX(AM$1:AM793)+1,"")</f>
        <v/>
      </c>
      <c r="AN794" s="6" t="str">
        <f>IF($W794=AN$4,MAX(AN$1:AN793)+1,"")</f>
        <v/>
      </c>
      <c r="AO794" s="6" t="str">
        <f>IF($W794=AO$4,MAX(AO$1:AO793)+1,"")</f>
        <v/>
      </c>
      <c r="AP794" s="6" t="str">
        <f>IF($W794=AP$4,MAX(AP$1:AP793)+1,"")</f>
        <v/>
      </c>
      <c r="AQ794" s="6" t="str">
        <f>IF($W794=AQ$4,MAX(AQ$1:AQ793)+1,"")</f>
        <v/>
      </c>
      <c r="AR794" s="6" t="str">
        <f>IF($W794=AR$4,MAX(AR$1:AR793)+1,"")</f>
        <v/>
      </c>
      <c r="AS794" s="6" t="str">
        <f>IF($W794=AS$4,MAX(AS$1:AS793)+1,"")</f>
        <v/>
      </c>
      <c r="AT794" s="6" t="str">
        <f>IF($W794=AT$4,MAX(AT$1:AT793)+1,"")</f>
        <v/>
      </c>
      <c r="AU794" s="6" t="str">
        <f>IF($W794=AU$4,MAX(AU$1:AU793)+1,"")</f>
        <v/>
      </c>
      <c r="AV794" s="6" t="str">
        <f>IF($W794=AV$4,MAX(AV$1:AV793)+1,"")</f>
        <v/>
      </c>
      <c r="AW794" s="6" t="str">
        <f>IF($W794=AW$4,MAX(AW$1:AW793)+1,"")</f>
        <v/>
      </c>
      <c r="AX794" s="6" t="str">
        <f>IF($W794=AX$4,MAX(AX$1:AX793)+1,"")</f>
        <v/>
      </c>
      <c r="AY794" s="6" t="str">
        <f>IF($W794=AY$4,MAX(AY$1:AY793)+1,"")</f>
        <v/>
      </c>
      <c r="AZ794" s="6" t="str">
        <f>IF($W794=AZ$4,MAX(AZ$1:AZ793)+1,"")</f>
        <v/>
      </c>
      <c r="BA794" s="6" t="str">
        <f>IF($W794=BA$4,MAX(BA$1:BA793)+1,"")</f>
        <v/>
      </c>
      <c r="BB794" s="6" t="str">
        <f>IF($W794=BB$4,MAX(BB$1:BB793)+1,"")</f>
        <v/>
      </c>
      <c r="BC794" s="6" t="str">
        <f>IF($W794=BC$4,MAX(BC$1:BC793)+1,"")</f>
        <v/>
      </c>
      <c r="BD794" s="6" t="str">
        <f>IF($W794=BD$4,MAX(BD$1:BD793)+1,"")</f>
        <v/>
      </c>
      <c r="BE794" s="6" t="str">
        <f>IF($W794=BE$4,MAX(BE$1:BE793)+1,"")</f>
        <v/>
      </c>
      <c r="BF794" s="6" t="str">
        <f>IF($W794=BF$4,MAX(BF$1:BF793)+1,"")</f>
        <v/>
      </c>
      <c r="BG794" s="6" t="str">
        <f>IF($W794=BG$4,MAX(BG$1:BG793)+1,"")</f>
        <v/>
      </c>
      <c r="BH794" s="6" t="str">
        <f>IF($W794=BH$4,MAX(BH$1:BH793)+1,"")</f>
        <v/>
      </c>
      <c r="BI794" s="6" t="str">
        <f>IF($W794=BI$4,MAX(BI$1:BI793)+1,"")</f>
        <v/>
      </c>
      <c r="BJ794" s="6" t="str">
        <f>IF($W794=BJ$4,MAX(BJ$1:BJ793)+1,"")</f>
        <v/>
      </c>
      <c r="BK794" s="6" t="str">
        <f>IF($W794=BK$4,MAX(BK$1:BK793)+1,"")</f>
        <v/>
      </c>
      <c r="BL794" s="6" t="str">
        <f>IF($W794=BL$4,MAX(BL$1:BL793)+1,"")</f>
        <v/>
      </c>
      <c r="BM794" s="6" t="str">
        <f>IF($W794=BM$4,MAX(BM$1:BM793)+1,"")</f>
        <v/>
      </c>
      <c r="BN794" s="6" t="str">
        <f>IF($W794=BN$4,MAX(BN$1:BN793)+1,"")</f>
        <v/>
      </c>
      <c r="BO794" s="6" t="str">
        <f>IF($W794=BO$4,MAX(BO$1:BO793)+1,"")</f>
        <v/>
      </c>
      <c r="BP794" s="6" t="str">
        <f>IF($W794=BP$4,MAX(BP$1:BP793)+1,"")</f>
        <v/>
      </c>
      <c r="BQ794" s="6" t="str">
        <f>IF($W794=BQ$4,MAX(BQ$1:BQ793)+1,"")</f>
        <v/>
      </c>
      <c r="BR794" s="6" t="str">
        <f>IF($W794=BR$4,MAX(BR$1:BR793)+1,"")</f>
        <v/>
      </c>
      <c r="BS794" s="6" t="str">
        <f>IF($W794=BS$4,MAX(BS$1:BS793)+1,"")</f>
        <v/>
      </c>
      <c r="BT794" s="6" t="str">
        <f>IF($W794=BT$4,MAX(BT$1:BT793)+1,"")</f>
        <v/>
      </c>
      <c r="BU794" s="6" t="str">
        <f>IF($W794=BU$4,MAX(BU$1:BU793)+1,"")</f>
        <v/>
      </c>
      <c r="BV794" s="6" t="str">
        <f>IF($W794=BV$4,MAX(BV$1:BV793)+1,"")</f>
        <v/>
      </c>
      <c r="BW794" s="6" t="str">
        <f>IF($W794=BW$4,MAX(BW$1:BW793)+1,"")</f>
        <v/>
      </c>
      <c r="BX794" s="6" t="str">
        <f>IF($W794=BX$4,MAX(BX$1:BX793)+1,"")</f>
        <v/>
      </c>
      <c r="BY794" s="6" t="str">
        <f>IF($W794=BY$4,MAX(BY$1:BY793)+1,"")</f>
        <v/>
      </c>
      <c r="BZ794" s="6" t="str">
        <f>IF($W794=BZ$4,MAX(BZ$1:BZ793)+1,"")</f>
        <v/>
      </c>
      <c r="CA794" s="6" t="str">
        <f>IF($W794=CA$4,MAX(CA$1:CA793)+1,"")</f>
        <v/>
      </c>
      <c r="CB794" s="6" t="str">
        <f>IF($W794=CB$4,MAX(CB$1:CB793)+1,"")</f>
        <v/>
      </c>
      <c r="CC794" s="6" t="str">
        <f>IF($W794=CC$4,MAX(CC$1:CC793)+1,"")</f>
        <v/>
      </c>
      <c r="CD794" s="6" t="str">
        <f>IF($W794=CD$4,MAX(CD$1:CD793)+1,"")</f>
        <v/>
      </c>
      <c r="CE794" s="6" t="str">
        <f>IF($W794=CE$4,MAX(CE$1:CE793)+1,"")</f>
        <v/>
      </c>
      <c r="CF794" s="6" t="str">
        <f>IF($W794=CF$4,MAX(CF$1:CF793)+1,"")</f>
        <v/>
      </c>
      <c r="CG794" s="6" t="str">
        <f>IF($W794=CG$4,MAX(CG$1:CG793)+1,"")</f>
        <v/>
      </c>
      <c r="CH794" s="6" t="str">
        <f>IF($W794=CH$4,MAX(CH$1:CH793)+1,"")</f>
        <v/>
      </c>
      <c r="CI794" s="6" t="str">
        <f>IF($W794=CI$4,MAX(CI$1:CI793)+1,"")</f>
        <v/>
      </c>
      <c r="CJ794" s="6" t="str">
        <f>IF($W794=CJ$4,MAX(CJ$1:CJ793)+1,"")</f>
        <v/>
      </c>
      <c r="CK794" s="6" t="str">
        <f>IF($W794=CK$4,MAX(CK$1:CK793)+1,"")</f>
        <v/>
      </c>
      <c r="CL794" s="6" t="str">
        <f>IF($W794=CL$4,MAX(CL$1:CL793)+1,"")</f>
        <v/>
      </c>
      <c r="CM794" s="6" t="str">
        <f>IF($W794=CM$4,MAX(CM$1:CM793)+1,"")</f>
        <v/>
      </c>
      <c r="CN794" s="6" t="str">
        <f>IF($W794=CN$4,MAX(CN$1:CN793)+1,"")</f>
        <v/>
      </c>
      <c r="CO794" s="6" t="str">
        <f>IF($W794=CO$4,MAX(CO$1:CO793)+1,"")</f>
        <v/>
      </c>
      <c r="CP794" s="6" t="str">
        <f>IF($W794=CP$4,MAX(CP$1:CP793)+1,"")</f>
        <v/>
      </c>
      <c r="CQ794" s="6" t="str">
        <f>IF($W794=CQ$4,MAX(CQ$1:CQ793)+1,"")</f>
        <v/>
      </c>
      <c r="CR794" s="6" t="str">
        <f>IF($W794=CR$4,MAX(CR$1:CR793)+1,"")</f>
        <v/>
      </c>
      <c r="CS794" s="6" t="str">
        <f>IF($W794=CS$4,MAX(CS$1:CS793)+1,"")</f>
        <v/>
      </c>
      <c r="CT794" s="5">
        <f t="shared" si="185"/>
        <v>0</v>
      </c>
      <c r="CU794" s="6" t="str">
        <f t="shared" si="186"/>
        <v/>
      </c>
      <c r="CV794" s="5" t="str">
        <f t="shared" si="187"/>
        <v/>
      </c>
      <c r="CW794" s="5" t="str" cm="1">
        <f t="array" ref="CW794">RIGHT(F794,MIN(LEN(SUBSTITUTE(F794,รายชื่อนักเรียนแยกห้อง!$AD$5:$AD$8,""))))</f>
        <v/>
      </c>
      <c r="CX794" s="6" t="str">
        <f t="shared" si="188"/>
        <v/>
      </c>
      <c r="CY794" s="6" t="str">
        <f t="shared" si="189"/>
        <v/>
      </c>
      <c r="CZ794" s="5" t="str">
        <f t="shared" si="190"/>
        <v>-</v>
      </c>
      <c r="DA794" s="5" t="str">
        <f t="shared" si="191"/>
        <v>-</v>
      </c>
      <c r="DC794" s="6" t="str">
        <f>IF(DB794="วิทย์-คณิต (เตรียมวิศวะ)",MAX($DC$1:DC793)+1,"")</f>
        <v/>
      </c>
      <c r="DD794" s="6" t="str">
        <f>IF(DB794="วิทย์-คณิต (วิทยาศาสตร์สุขภาพ)",MAX($DD$1:DD793)+1,"")</f>
        <v/>
      </c>
      <c r="DE794" s="6" t="str">
        <f>IF(DB794="ศิลป์การจัดการธุรกิจการค้าสมัยใหม่",MAX($DE$1:DE793)+1,"")</f>
        <v/>
      </c>
      <c r="DF794" s="6" t="str">
        <f>IF(DB794="ศิลป์ภาษาจีนเพื่อธุรกิจ 4.0",MAX($DF$1:DF793)+1,"")</f>
        <v/>
      </c>
      <c r="DG794" s="6" t="str">
        <f>IF(DB794="ศิลป์ภาษาอังกฤษเพื่อการสื่อสารธุรกิจ",MAX($DG$1:DG793)+1,"")</f>
        <v/>
      </c>
      <c r="DH794" s="6" t="str">
        <f>IF(DB794="นวัตกรรมการจัดการเกษตร",MAX($DH$1:DH793)+1,"")</f>
        <v/>
      </c>
      <c r="DI794" s="5">
        <f t="shared" si="192"/>
        <v>0</v>
      </c>
      <c r="DJ794" s="5" t="str">
        <f t="shared" si="193"/>
        <v>-</v>
      </c>
      <c r="DK794" s="5" t="str">
        <f t="shared" si="194"/>
        <v>-0</v>
      </c>
      <c r="DL794" s="5" t="str">
        <f t="shared" si="195"/>
        <v/>
      </c>
    </row>
    <row r="795" spans="1:116">
      <c r="A795" s="5" t="str">
        <f t="shared" si="181"/>
        <v>-</v>
      </c>
      <c r="B795" s="5" t="str">
        <f t="shared" si="182"/>
        <v>-0</v>
      </c>
      <c r="C795" s="5" t="str">
        <f t="shared" si="183"/>
        <v>-0</v>
      </c>
      <c r="D795" s="8"/>
      <c r="E795" s="9"/>
      <c r="F795" s="3"/>
      <c r="G795" s="3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W795" s="6" t="str">
        <f>IF(X795="","",IF(X795=รายชื่อชมรม!$B$53,รายชื่อชมรม!$A$53,IF(X795=รายชื่อชมรม!$B$54,รายชื่อชมรม!$A$54,IF(X795=รายชื่อชมรม!$B$55,รายชื่อชมรม!$A$55,IF(X795=รายชื่อชมรม!$B$56,รายชื่อชมรม!$A$56,IF(X795=รายชื่อชมรม!$B$57,รายชื่อชมรม!$A$57,IF(X795=รายชื่อชมรม!$B$58,รายชื่อชมรม!$A$58,IF(X795=รายชื่อชมรม!$B$59,รายชื่อชมรม!$A$59,IF(X795=รายชื่อชมรม!$B$60,รายชื่อชมรม!$A$60,IF(X795=รายชื่อชมรม!$B$61,รายชื่อชมรม!$A$61,IF(X795=รายชื่อชมรม!$B$62,รายชื่อชมรม!$A$62,"-")))))))))))</f>
        <v/>
      </c>
      <c r="Y795" s="6" t="str">
        <f>IF(W795=0,"",IF(W795="-","",IF(W795="","",VLOOKUP(W795,รายชื่อชมรม!$A$3:$F$83,3,FALSE))))</f>
        <v/>
      </c>
      <c r="Z795" s="6" t="str">
        <f>IF(Y795=$Z$4,MAX(Z$1:$Z794)+1,"")</f>
        <v/>
      </c>
      <c r="AA795" s="6" t="str">
        <f>IF($Y795=AA$4,MAX(AA$1:AA794)+1,"")</f>
        <v/>
      </c>
      <c r="AB795" s="6" t="str">
        <f>IF($Y795=AB$4,MAX(AB$1:AB794)+1,"")</f>
        <v/>
      </c>
      <c r="AC795" s="6" t="str">
        <f>IF($Y795=AC$4,MAX(AC$1:AC794)+1,"")</f>
        <v/>
      </c>
      <c r="AD795" s="6" t="str">
        <f>IF($Y795=AD$4,MAX(AD$1:AD794)+1,"")</f>
        <v/>
      </c>
      <c r="AE795" s="6" t="str">
        <f>IF($Y795=AE$4,MAX(AE$1:AE794)+1,"")</f>
        <v/>
      </c>
      <c r="AF795" s="6" t="str">
        <f>IF($Y795=AF$4,MAX(AF$1:AF794)+1,"")</f>
        <v/>
      </c>
      <c r="AG795" s="6" t="str">
        <f>IF($Y795=AG$4,MAX(AG$1:AG794)+1,"")</f>
        <v/>
      </c>
      <c r="AH795" s="6" t="str">
        <f>IF($Y795=AH$4,MAX(AH$1:AH794)+1,"")</f>
        <v/>
      </c>
      <c r="AI795" s="5">
        <f t="shared" si="184"/>
        <v>0</v>
      </c>
      <c r="AK795" s="6" t="str">
        <f>IF($W795=AK$4,MAX(AK$1:AK794)+1,"")</f>
        <v/>
      </c>
      <c r="AL795" s="6" t="str">
        <f>IF($W795=AL$4,MAX(AL$1:AL794)+1,"")</f>
        <v/>
      </c>
      <c r="AM795" s="6" t="str">
        <f>IF($W795=AM$4,MAX(AM$1:AM794)+1,"")</f>
        <v/>
      </c>
      <c r="AN795" s="6" t="str">
        <f>IF($W795=AN$4,MAX(AN$1:AN794)+1,"")</f>
        <v/>
      </c>
      <c r="AO795" s="6" t="str">
        <f>IF($W795=AO$4,MAX(AO$1:AO794)+1,"")</f>
        <v/>
      </c>
      <c r="AP795" s="6" t="str">
        <f>IF($W795=AP$4,MAX(AP$1:AP794)+1,"")</f>
        <v/>
      </c>
      <c r="AQ795" s="6" t="str">
        <f>IF($W795=AQ$4,MAX(AQ$1:AQ794)+1,"")</f>
        <v/>
      </c>
      <c r="AR795" s="6" t="str">
        <f>IF($W795=AR$4,MAX(AR$1:AR794)+1,"")</f>
        <v/>
      </c>
      <c r="AS795" s="6" t="str">
        <f>IF($W795=AS$4,MAX(AS$1:AS794)+1,"")</f>
        <v/>
      </c>
      <c r="AT795" s="6" t="str">
        <f>IF($W795=AT$4,MAX(AT$1:AT794)+1,"")</f>
        <v/>
      </c>
      <c r="AU795" s="6" t="str">
        <f>IF($W795=AU$4,MAX(AU$1:AU794)+1,"")</f>
        <v/>
      </c>
      <c r="AV795" s="6" t="str">
        <f>IF($W795=AV$4,MAX(AV$1:AV794)+1,"")</f>
        <v/>
      </c>
      <c r="AW795" s="6" t="str">
        <f>IF($W795=AW$4,MAX(AW$1:AW794)+1,"")</f>
        <v/>
      </c>
      <c r="AX795" s="6" t="str">
        <f>IF($W795=AX$4,MAX(AX$1:AX794)+1,"")</f>
        <v/>
      </c>
      <c r="AY795" s="6" t="str">
        <f>IF($W795=AY$4,MAX(AY$1:AY794)+1,"")</f>
        <v/>
      </c>
      <c r="AZ795" s="6" t="str">
        <f>IF($W795=AZ$4,MAX(AZ$1:AZ794)+1,"")</f>
        <v/>
      </c>
      <c r="BA795" s="6" t="str">
        <f>IF($W795=BA$4,MAX(BA$1:BA794)+1,"")</f>
        <v/>
      </c>
      <c r="BB795" s="6" t="str">
        <f>IF($W795=BB$4,MAX(BB$1:BB794)+1,"")</f>
        <v/>
      </c>
      <c r="BC795" s="6" t="str">
        <f>IF($W795=BC$4,MAX(BC$1:BC794)+1,"")</f>
        <v/>
      </c>
      <c r="BD795" s="6" t="str">
        <f>IF($W795=BD$4,MAX(BD$1:BD794)+1,"")</f>
        <v/>
      </c>
      <c r="BE795" s="6" t="str">
        <f>IF($W795=BE$4,MAX(BE$1:BE794)+1,"")</f>
        <v/>
      </c>
      <c r="BF795" s="6" t="str">
        <f>IF($W795=BF$4,MAX(BF$1:BF794)+1,"")</f>
        <v/>
      </c>
      <c r="BG795" s="6" t="str">
        <f>IF($W795=BG$4,MAX(BG$1:BG794)+1,"")</f>
        <v/>
      </c>
      <c r="BH795" s="6" t="str">
        <f>IF($W795=BH$4,MAX(BH$1:BH794)+1,"")</f>
        <v/>
      </c>
      <c r="BI795" s="6" t="str">
        <f>IF($W795=BI$4,MAX(BI$1:BI794)+1,"")</f>
        <v/>
      </c>
      <c r="BJ795" s="6" t="str">
        <f>IF($W795=BJ$4,MAX(BJ$1:BJ794)+1,"")</f>
        <v/>
      </c>
      <c r="BK795" s="6" t="str">
        <f>IF($W795=BK$4,MAX(BK$1:BK794)+1,"")</f>
        <v/>
      </c>
      <c r="BL795" s="6" t="str">
        <f>IF($W795=BL$4,MAX(BL$1:BL794)+1,"")</f>
        <v/>
      </c>
      <c r="BM795" s="6" t="str">
        <f>IF($W795=BM$4,MAX(BM$1:BM794)+1,"")</f>
        <v/>
      </c>
      <c r="BN795" s="6" t="str">
        <f>IF($W795=BN$4,MAX(BN$1:BN794)+1,"")</f>
        <v/>
      </c>
      <c r="BO795" s="6" t="str">
        <f>IF($W795=BO$4,MAX(BO$1:BO794)+1,"")</f>
        <v/>
      </c>
      <c r="BP795" s="6" t="str">
        <f>IF($W795=BP$4,MAX(BP$1:BP794)+1,"")</f>
        <v/>
      </c>
      <c r="BQ795" s="6" t="str">
        <f>IF($W795=BQ$4,MAX(BQ$1:BQ794)+1,"")</f>
        <v/>
      </c>
      <c r="BR795" s="6" t="str">
        <f>IF($W795=BR$4,MAX(BR$1:BR794)+1,"")</f>
        <v/>
      </c>
      <c r="BS795" s="6" t="str">
        <f>IF($W795=BS$4,MAX(BS$1:BS794)+1,"")</f>
        <v/>
      </c>
      <c r="BT795" s="6" t="str">
        <f>IF($W795=BT$4,MAX(BT$1:BT794)+1,"")</f>
        <v/>
      </c>
      <c r="BU795" s="6" t="str">
        <f>IF($W795=BU$4,MAX(BU$1:BU794)+1,"")</f>
        <v/>
      </c>
      <c r="BV795" s="6" t="str">
        <f>IF($W795=BV$4,MAX(BV$1:BV794)+1,"")</f>
        <v/>
      </c>
      <c r="BW795" s="6" t="str">
        <f>IF($W795=BW$4,MAX(BW$1:BW794)+1,"")</f>
        <v/>
      </c>
      <c r="BX795" s="6" t="str">
        <f>IF($W795=BX$4,MAX(BX$1:BX794)+1,"")</f>
        <v/>
      </c>
      <c r="BY795" s="6" t="str">
        <f>IF($W795=BY$4,MAX(BY$1:BY794)+1,"")</f>
        <v/>
      </c>
      <c r="BZ795" s="6" t="str">
        <f>IF($W795=BZ$4,MAX(BZ$1:BZ794)+1,"")</f>
        <v/>
      </c>
      <c r="CA795" s="6" t="str">
        <f>IF($W795=CA$4,MAX(CA$1:CA794)+1,"")</f>
        <v/>
      </c>
      <c r="CB795" s="6" t="str">
        <f>IF($W795=CB$4,MAX(CB$1:CB794)+1,"")</f>
        <v/>
      </c>
      <c r="CC795" s="6" t="str">
        <f>IF($W795=CC$4,MAX(CC$1:CC794)+1,"")</f>
        <v/>
      </c>
      <c r="CD795" s="6" t="str">
        <f>IF($W795=CD$4,MAX(CD$1:CD794)+1,"")</f>
        <v/>
      </c>
      <c r="CE795" s="6" t="str">
        <f>IF($W795=CE$4,MAX(CE$1:CE794)+1,"")</f>
        <v/>
      </c>
      <c r="CF795" s="6" t="str">
        <f>IF($W795=CF$4,MAX(CF$1:CF794)+1,"")</f>
        <v/>
      </c>
      <c r="CG795" s="6" t="str">
        <f>IF($W795=CG$4,MAX(CG$1:CG794)+1,"")</f>
        <v/>
      </c>
      <c r="CH795" s="6" t="str">
        <f>IF($W795=CH$4,MAX(CH$1:CH794)+1,"")</f>
        <v/>
      </c>
      <c r="CI795" s="6" t="str">
        <f>IF($W795=CI$4,MAX(CI$1:CI794)+1,"")</f>
        <v/>
      </c>
      <c r="CJ795" s="6" t="str">
        <f>IF($W795=CJ$4,MAX(CJ$1:CJ794)+1,"")</f>
        <v/>
      </c>
      <c r="CK795" s="6" t="str">
        <f>IF($W795=CK$4,MAX(CK$1:CK794)+1,"")</f>
        <v/>
      </c>
      <c r="CL795" s="6" t="str">
        <f>IF($W795=CL$4,MAX(CL$1:CL794)+1,"")</f>
        <v/>
      </c>
      <c r="CM795" s="6" t="str">
        <f>IF($W795=CM$4,MAX(CM$1:CM794)+1,"")</f>
        <v/>
      </c>
      <c r="CN795" s="6" t="str">
        <f>IF($W795=CN$4,MAX(CN$1:CN794)+1,"")</f>
        <v/>
      </c>
      <c r="CO795" s="6" t="str">
        <f>IF($W795=CO$4,MAX(CO$1:CO794)+1,"")</f>
        <v/>
      </c>
      <c r="CP795" s="6" t="str">
        <f>IF($W795=CP$4,MAX(CP$1:CP794)+1,"")</f>
        <v/>
      </c>
      <c r="CQ795" s="6" t="str">
        <f>IF($W795=CQ$4,MAX(CQ$1:CQ794)+1,"")</f>
        <v/>
      </c>
      <c r="CR795" s="6" t="str">
        <f>IF($W795=CR$4,MAX(CR$1:CR794)+1,"")</f>
        <v/>
      </c>
      <c r="CS795" s="6" t="str">
        <f>IF($W795=CS$4,MAX(CS$1:CS794)+1,"")</f>
        <v/>
      </c>
      <c r="CT795" s="5">
        <f t="shared" si="185"/>
        <v>0</v>
      </c>
      <c r="CU795" s="6" t="str">
        <f t="shared" si="186"/>
        <v/>
      </c>
      <c r="CV795" s="5" t="str">
        <f t="shared" si="187"/>
        <v/>
      </c>
      <c r="CW795" s="5" t="str" cm="1">
        <f t="array" ref="CW795">RIGHT(F795,MIN(LEN(SUBSTITUTE(F795,รายชื่อนักเรียนแยกห้อง!$AD$5:$AD$8,""))))</f>
        <v/>
      </c>
      <c r="CX795" s="6" t="str">
        <f t="shared" si="188"/>
        <v/>
      </c>
      <c r="CY795" s="6" t="str">
        <f t="shared" si="189"/>
        <v/>
      </c>
      <c r="CZ795" s="5" t="str">
        <f t="shared" si="190"/>
        <v>-</v>
      </c>
      <c r="DA795" s="5" t="str">
        <f t="shared" si="191"/>
        <v>-</v>
      </c>
      <c r="DC795" s="6" t="str">
        <f>IF(DB795="วิทย์-คณิต (เตรียมวิศวะ)",MAX($DC$1:DC794)+1,"")</f>
        <v/>
      </c>
      <c r="DD795" s="6" t="str">
        <f>IF(DB795="วิทย์-คณิต (วิทยาศาสตร์สุขภาพ)",MAX($DD$1:DD794)+1,"")</f>
        <v/>
      </c>
      <c r="DE795" s="6" t="str">
        <f>IF(DB795="ศิลป์การจัดการธุรกิจการค้าสมัยใหม่",MAX($DE$1:DE794)+1,"")</f>
        <v/>
      </c>
      <c r="DF795" s="6" t="str">
        <f>IF(DB795="ศิลป์ภาษาจีนเพื่อธุรกิจ 4.0",MAX($DF$1:DF794)+1,"")</f>
        <v/>
      </c>
      <c r="DG795" s="6" t="str">
        <f>IF(DB795="ศิลป์ภาษาอังกฤษเพื่อการสื่อสารธุรกิจ",MAX($DG$1:DG794)+1,"")</f>
        <v/>
      </c>
      <c r="DH795" s="6" t="str">
        <f>IF(DB795="นวัตกรรมการจัดการเกษตร",MAX($DH$1:DH794)+1,"")</f>
        <v/>
      </c>
      <c r="DI795" s="5">
        <f t="shared" si="192"/>
        <v>0</v>
      </c>
      <c r="DJ795" s="5" t="str">
        <f t="shared" si="193"/>
        <v>-</v>
      </c>
      <c r="DK795" s="5" t="str">
        <f t="shared" si="194"/>
        <v>-0</v>
      </c>
      <c r="DL795" s="5" t="str">
        <f t="shared" si="195"/>
        <v/>
      </c>
    </row>
    <row r="796" spans="1:116">
      <c r="A796" s="5" t="str">
        <f t="shared" si="181"/>
        <v>-</v>
      </c>
      <c r="B796" s="5" t="str">
        <f t="shared" si="182"/>
        <v>-0</v>
      </c>
      <c r="C796" s="5" t="str">
        <f t="shared" si="183"/>
        <v>-0</v>
      </c>
      <c r="D796" s="8"/>
      <c r="E796" s="9"/>
      <c r="F796" s="3"/>
      <c r="G796" s="3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W796" s="6" t="str">
        <f>IF(X796="","",IF(X796=รายชื่อชมรม!$B$53,รายชื่อชมรม!$A$53,IF(X796=รายชื่อชมรม!$B$54,รายชื่อชมรม!$A$54,IF(X796=รายชื่อชมรม!$B$55,รายชื่อชมรม!$A$55,IF(X796=รายชื่อชมรม!$B$56,รายชื่อชมรม!$A$56,IF(X796=รายชื่อชมรม!$B$57,รายชื่อชมรม!$A$57,IF(X796=รายชื่อชมรม!$B$58,รายชื่อชมรม!$A$58,IF(X796=รายชื่อชมรม!$B$59,รายชื่อชมรม!$A$59,IF(X796=รายชื่อชมรม!$B$60,รายชื่อชมรม!$A$60,IF(X796=รายชื่อชมรม!$B$61,รายชื่อชมรม!$A$61,IF(X796=รายชื่อชมรม!$B$62,รายชื่อชมรม!$A$62,"-")))))))))))</f>
        <v/>
      </c>
      <c r="Y796" s="6" t="str">
        <f>IF(W796=0,"",IF(W796="-","",IF(W796="","",VLOOKUP(W796,รายชื่อชมรม!$A$3:$F$83,3,FALSE))))</f>
        <v/>
      </c>
      <c r="Z796" s="6" t="str">
        <f>IF(Y796=$Z$4,MAX(Z$1:$Z795)+1,"")</f>
        <v/>
      </c>
      <c r="AA796" s="6" t="str">
        <f>IF($Y796=AA$4,MAX(AA$1:AA795)+1,"")</f>
        <v/>
      </c>
      <c r="AB796" s="6" t="str">
        <f>IF($Y796=AB$4,MAX(AB$1:AB795)+1,"")</f>
        <v/>
      </c>
      <c r="AC796" s="6" t="str">
        <f>IF($Y796=AC$4,MAX(AC$1:AC795)+1,"")</f>
        <v/>
      </c>
      <c r="AD796" s="6" t="str">
        <f>IF($Y796=AD$4,MAX(AD$1:AD795)+1,"")</f>
        <v/>
      </c>
      <c r="AE796" s="6" t="str">
        <f>IF($Y796=AE$4,MAX(AE$1:AE795)+1,"")</f>
        <v/>
      </c>
      <c r="AF796" s="6" t="str">
        <f>IF($Y796=AF$4,MAX(AF$1:AF795)+1,"")</f>
        <v/>
      </c>
      <c r="AG796" s="6" t="str">
        <f>IF($Y796=AG$4,MAX(AG$1:AG795)+1,"")</f>
        <v/>
      </c>
      <c r="AH796" s="6" t="str">
        <f>IF($Y796=AH$4,MAX(AH$1:AH795)+1,"")</f>
        <v/>
      </c>
      <c r="AI796" s="5">
        <f t="shared" si="184"/>
        <v>0</v>
      </c>
      <c r="AK796" s="6" t="str">
        <f>IF($W796=AK$4,MAX(AK$1:AK795)+1,"")</f>
        <v/>
      </c>
      <c r="AL796" s="6" t="str">
        <f>IF($W796=AL$4,MAX(AL$1:AL795)+1,"")</f>
        <v/>
      </c>
      <c r="AM796" s="6" t="str">
        <f>IF($W796=AM$4,MAX(AM$1:AM795)+1,"")</f>
        <v/>
      </c>
      <c r="AN796" s="6" t="str">
        <f>IF($W796=AN$4,MAX(AN$1:AN795)+1,"")</f>
        <v/>
      </c>
      <c r="AO796" s="6" t="str">
        <f>IF($W796=AO$4,MAX(AO$1:AO795)+1,"")</f>
        <v/>
      </c>
      <c r="AP796" s="6" t="str">
        <f>IF($W796=AP$4,MAX(AP$1:AP795)+1,"")</f>
        <v/>
      </c>
      <c r="AQ796" s="6" t="str">
        <f>IF($W796=AQ$4,MAX(AQ$1:AQ795)+1,"")</f>
        <v/>
      </c>
      <c r="AR796" s="6" t="str">
        <f>IF($W796=AR$4,MAX(AR$1:AR795)+1,"")</f>
        <v/>
      </c>
      <c r="AS796" s="6" t="str">
        <f>IF($W796=AS$4,MAX(AS$1:AS795)+1,"")</f>
        <v/>
      </c>
      <c r="AT796" s="6" t="str">
        <f>IF($W796=AT$4,MAX(AT$1:AT795)+1,"")</f>
        <v/>
      </c>
      <c r="AU796" s="6" t="str">
        <f>IF($W796=AU$4,MAX(AU$1:AU795)+1,"")</f>
        <v/>
      </c>
      <c r="AV796" s="6" t="str">
        <f>IF($W796=AV$4,MAX(AV$1:AV795)+1,"")</f>
        <v/>
      </c>
      <c r="AW796" s="6" t="str">
        <f>IF($W796=AW$4,MAX(AW$1:AW795)+1,"")</f>
        <v/>
      </c>
      <c r="AX796" s="6" t="str">
        <f>IF($W796=AX$4,MAX(AX$1:AX795)+1,"")</f>
        <v/>
      </c>
      <c r="AY796" s="6" t="str">
        <f>IF($W796=AY$4,MAX(AY$1:AY795)+1,"")</f>
        <v/>
      </c>
      <c r="AZ796" s="6" t="str">
        <f>IF($W796=AZ$4,MAX(AZ$1:AZ795)+1,"")</f>
        <v/>
      </c>
      <c r="BA796" s="6" t="str">
        <f>IF($W796=BA$4,MAX(BA$1:BA795)+1,"")</f>
        <v/>
      </c>
      <c r="BB796" s="6" t="str">
        <f>IF($W796=BB$4,MAX(BB$1:BB795)+1,"")</f>
        <v/>
      </c>
      <c r="BC796" s="6" t="str">
        <f>IF($W796=BC$4,MAX(BC$1:BC795)+1,"")</f>
        <v/>
      </c>
      <c r="BD796" s="6" t="str">
        <f>IF($W796=BD$4,MAX(BD$1:BD795)+1,"")</f>
        <v/>
      </c>
      <c r="BE796" s="6" t="str">
        <f>IF($W796=BE$4,MAX(BE$1:BE795)+1,"")</f>
        <v/>
      </c>
      <c r="BF796" s="6" t="str">
        <f>IF($W796=BF$4,MAX(BF$1:BF795)+1,"")</f>
        <v/>
      </c>
      <c r="BG796" s="6" t="str">
        <f>IF($W796=BG$4,MAX(BG$1:BG795)+1,"")</f>
        <v/>
      </c>
      <c r="BH796" s="6" t="str">
        <f>IF($W796=BH$4,MAX(BH$1:BH795)+1,"")</f>
        <v/>
      </c>
      <c r="BI796" s="6" t="str">
        <f>IF($W796=BI$4,MAX(BI$1:BI795)+1,"")</f>
        <v/>
      </c>
      <c r="BJ796" s="6" t="str">
        <f>IF($W796=BJ$4,MAX(BJ$1:BJ795)+1,"")</f>
        <v/>
      </c>
      <c r="BK796" s="6" t="str">
        <f>IF($W796=BK$4,MAX(BK$1:BK795)+1,"")</f>
        <v/>
      </c>
      <c r="BL796" s="6" t="str">
        <f>IF($W796=BL$4,MAX(BL$1:BL795)+1,"")</f>
        <v/>
      </c>
      <c r="BM796" s="6" t="str">
        <f>IF($W796=BM$4,MAX(BM$1:BM795)+1,"")</f>
        <v/>
      </c>
      <c r="BN796" s="6" t="str">
        <f>IF($W796=BN$4,MAX(BN$1:BN795)+1,"")</f>
        <v/>
      </c>
      <c r="BO796" s="6" t="str">
        <f>IF($W796=BO$4,MAX(BO$1:BO795)+1,"")</f>
        <v/>
      </c>
      <c r="BP796" s="6" t="str">
        <f>IF($W796=BP$4,MAX(BP$1:BP795)+1,"")</f>
        <v/>
      </c>
      <c r="BQ796" s="6" t="str">
        <f>IF($W796=BQ$4,MAX(BQ$1:BQ795)+1,"")</f>
        <v/>
      </c>
      <c r="BR796" s="6" t="str">
        <f>IF($W796=BR$4,MAX(BR$1:BR795)+1,"")</f>
        <v/>
      </c>
      <c r="BS796" s="6" t="str">
        <f>IF($W796=BS$4,MAX(BS$1:BS795)+1,"")</f>
        <v/>
      </c>
      <c r="BT796" s="6" t="str">
        <f>IF($W796=BT$4,MAX(BT$1:BT795)+1,"")</f>
        <v/>
      </c>
      <c r="BU796" s="6" t="str">
        <f>IF($W796=BU$4,MAX(BU$1:BU795)+1,"")</f>
        <v/>
      </c>
      <c r="BV796" s="6" t="str">
        <f>IF($W796=BV$4,MAX(BV$1:BV795)+1,"")</f>
        <v/>
      </c>
      <c r="BW796" s="6" t="str">
        <f>IF($W796=BW$4,MAX(BW$1:BW795)+1,"")</f>
        <v/>
      </c>
      <c r="BX796" s="6" t="str">
        <f>IF($W796=BX$4,MAX(BX$1:BX795)+1,"")</f>
        <v/>
      </c>
      <c r="BY796" s="6" t="str">
        <f>IF($W796=BY$4,MAX(BY$1:BY795)+1,"")</f>
        <v/>
      </c>
      <c r="BZ796" s="6" t="str">
        <f>IF($W796=BZ$4,MAX(BZ$1:BZ795)+1,"")</f>
        <v/>
      </c>
      <c r="CA796" s="6" t="str">
        <f>IF($W796=CA$4,MAX(CA$1:CA795)+1,"")</f>
        <v/>
      </c>
      <c r="CB796" s="6" t="str">
        <f>IF($W796=CB$4,MAX(CB$1:CB795)+1,"")</f>
        <v/>
      </c>
      <c r="CC796" s="6" t="str">
        <f>IF($W796=CC$4,MAX(CC$1:CC795)+1,"")</f>
        <v/>
      </c>
      <c r="CD796" s="6" t="str">
        <f>IF($W796=CD$4,MAX(CD$1:CD795)+1,"")</f>
        <v/>
      </c>
      <c r="CE796" s="6" t="str">
        <f>IF($W796=CE$4,MAX(CE$1:CE795)+1,"")</f>
        <v/>
      </c>
      <c r="CF796" s="6" t="str">
        <f>IF($W796=CF$4,MAX(CF$1:CF795)+1,"")</f>
        <v/>
      </c>
      <c r="CG796" s="6" t="str">
        <f>IF($W796=CG$4,MAX(CG$1:CG795)+1,"")</f>
        <v/>
      </c>
      <c r="CH796" s="6" t="str">
        <f>IF($W796=CH$4,MAX(CH$1:CH795)+1,"")</f>
        <v/>
      </c>
      <c r="CI796" s="6" t="str">
        <f>IF($W796=CI$4,MAX(CI$1:CI795)+1,"")</f>
        <v/>
      </c>
      <c r="CJ796" s="6" t="str">
        <f>IF($W796=CJ$4,MAX(CJ$1:CJ795)+1,"")</f>
        <v/>
      </c>
      <c r="CK796" s="6" t="str">
        <f>IF($W796=CK$4,MAX(CK$1:CK795)+1,"")</f>
        <v/>
      </c>
      <c r="CL796" s="6" t="str">
        <f>IF($W796=CL$4,MAX(CL$1:CL795)+1,"")</f>
        <v/>
      </c>
      <c r="CM796" s="6" t="str">
        <f>IF($W796=CM$4,MAX(CM$1:CM795)+1,"")</f>
        <v/>
      </c>
      <c r="CN796" s="6" t="str">
        <f>IF($W796=CN$4,MAX(CN$1:CN795)+1,"")</f>
        <v/>
      </c>
      <c r="CO796" s="6" t="str">
        <f>IF($W796=CO$4,MAX(CO$1:CO795)+1,"")</f>
        <v/>
      </c>
      <c r="CP796" s="6" t="str">
        <f>IF($W796=CP$4,MAX(CP$1:CP795)+1,"")</f>
        <v/>
      </c>
      <c r="CQ796" s="6" t="str">
        <f>IF($W796=CQ$4,MAX(CQ$1:CQ795)+1,"")</f>
        <v/>
      </c>
      <c r="CR796" s="6" t="str">
        <f>IF($W796=CR$4,MAX(CR$1:CR795)+1,"")</f>
        <v/>
      </c>
      <c r="CS796" s="6" t="str">
        <f>IF($W796=CS$4,MAX(CS$1:CS795)+1,"")</f>
        <v/>
      </c>
      <c r="CT796" s="5">
        <f t="shared" si="185"/>
        <v>0</v>
      </c>
      <c r="CU796" s="6" t="str">
        <f t="shared" si="186"/>
        <v/>
      </c>
      <c r="CV796" s="5" t="str">
        <f t="shared" si="187"/>
        <v/>
      </c>
      <c r="CW796" s="5" t="str" cm="1">
        <f t="array" ref="CW796">RIGHT(F796,MIN(LEN(SUBSTITUTE(F796,รายชื่อนักเรียนแยกห้อง!$AD$5:$AD$8,""))))</f>
        <v/>
      </c>
      <c r="CX796" s="6" t="str">
        <f t="shared" si="188"/>
        <v/>
      </c>
      <c r="CY796" s="6" t="str">
        <f t="shared" si="189"/>
        <v/>
      </c>
      <c r="CZ796" s="5" t="str">
        <f t="shared" si="190"/>
        <v>-</v>
      </c>
      <c r="DA796" s="5" t="str">
        <f t="shared" si="191"/>
        <v>-</v>
      </c>
      <c r="DC796" s="6" t="str">
        <f>IF(DB796="วิทย์-คณิต (เตรียมวิศวะ)",MAX($DC$1:DC795)+1,"")</f>
        <v/>
      </c>
      <c r="DD796" s="6" t="str">
        <f>IF(DB796="วิทย์-คณิต (วิทยาศาสตร์สุขภาพ)",MAX($DD$1:DD795)+1,"")</f>
        <v/>
      </c>
      <c r="DE796" s="6" t="str">
        <f>IF(DB796="ศิลป์การจัดการธุรกิจการค้าสมัยใหม่",MAX($DE$1:DE795)+1,"")</f>
        <v/>
      </c>
      <c r="DF796" s="6" t="str">
        <f>IF(DB796="ศิลป์ภาษาจีนเพื่อธุรกิจ 4.0",MAX($DF$1:DF795)+1,"")</f>
        <v/>
      </c>
      <c r="DG796" s="6" t="str">
        <f>IF(DB796="ศิลป์ภาษาอังกฤษเพื่อการสื่อสารธุรกิจ",MAX($DG$1:DG795)+1,"")</f>
        <v/>
      </c>
      <c r="DH796" s="6" t="str">
        <f>IF(DB796="นวัตกรรมการจัดการเกษตร",MAX($DH$1:DH795)+1,"")</f>
        <v/>
      </c>
      <c r="DI796" s="5">
        <f t="shared" si="192"/>
        <v>0</v>
      </c>
      <c r="DJ796" s="5" t="str">
        <f t="shared" si="193"/>
        <v>-</v>
      </c>
      <c r="DK796" s="5" t="str">
        <f t="shared" si="194"/>
        <v>-0</v>
      </c>
      <c r="DL796" s="5" t="str">
        <f t="shared" si="195"/>
        <v/>
      </c>
    </row>
    <row r="797" spans="1:116">
      <c r="A797" s="5" t="str">
        <f t="shared" si="181"/>
        <v>-</v>
      </c>
      <c r="B797" s="5" t="str">
        <f t="shared" si="182"/>
        <v>-0</v>
      </c>
      <c r="C797" s="5" t="str">
        <f t="shared" si="183"/>
        <v>-0</v>
      </c>
      <c r="D797" s="8"/>
      <c r="E797" s="9"/>
      <c r="F797" s="3"/>
      <c r="G797" s="3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W797" s="6" t="str">
        <f>IF(X797="","",IF(X797=รายชื่อชมรม!$B$53,รายชื่อชมรม!$A$53,IF(X797=รายชื่อชมรม!$B$54,รายชื่อชมรม!$A$54,IF(X797=รายชื่อชมรม!$B$55,รายชื่อชมรม!$A$55,IF(X797=รายชื่อชมรม!$B$56,รายชื่อชมรม!$A$56,IF(X797=รายชื่อชมรม!$B$57,รายชื่อชมรม!$A$57,IF(X797=รายชื่อชมรม!$B$58,รายชื่อชมรม!$A$58,IF(X797=รายชื่อชมรม!$B$59,รายชื่อชมรม!$A$59,IF(X797=รายชื่อชมรม!$B$60,รายชื่อชมรม!$A$60,IF(X797=รายชื่อชมรม!$B$61,รายชื่อชมรม!$A$61,IF(X797=รายชื่อชมรม!$B$62,รายชื่อชมรม!$A$62,"-")))))))))))</f>
        <v/>
      </c>
      <c r="Y797" s="6" t="str">
        <f>IF(W797=0,"",IF(W797="-","",IF(W797="","",VLOOKUP(W797,รายชื่อชมรม!$A$3:$F$83,3,FALSE))))</f>
        <v/>
      </c>
      <c r="Z797" s="6" t="str">
        <f>IF(Y797=$Z$4,MAX(Z$1:$Z796)+1,"")</f>
        <v/>
      </c>
      <c r="AA797" s="6" t="str">
        <f>IF($Y797=AA$4,MAX(AA$1:AA796)+1,"")</f>
        <v/>
      </c>
      <c r="AB797" s="6" t="str">
        <f>IF($Y797=AB$4,MAX(AB$1:AB796)+1,"")</f>
        <v/>
      </c>
      <c r="AC797" s="6" t="str">
        <f>IF($Y797=AC$4,MAX(AC$1:AC796)+1,"")</f>
        <v/>
      </c>
      <c r="AD797" s="6" t="str">
        <f>IF($Y797=AD$4,MAX(AD$1:AD796)+1,"")</f>
        <v/>
      </c>
      <c r="AE797" s="6" t="str">
        <f>IF($Y797=AE$4,MAX(AE$1:AE796)+1,"")</f>
        <v/>
      </c>
      <c r="AF797" s="6" t="str">
        <f>IF($Y797=AF$4,MAX(AF$1:AF796)+1,"")</f>
        <v/>
      </c>
      <c r="AG797" s="6" t="str">
        <f>IF($Y797=AG$4,MAX(AG$1:AG796)+1,"")</f>
        <v/>
      </c>
      <c r="AH797" s="6" t="str">
        <f>IF($Y797=AH$4,MAX(AH$1:AH796)+1,"")</f>
        <v/>
      </c>
      <c r="AI797" s="5">
        <f t="shared" si="184"/>
        <v>0</v>
      </c>
      <c r="AK797" s="6" t="str">
        <f>IF($W797=AK$4,MAX(AK$1:AK796)+1,"")</f>
        <v/>
      </c>
      <c r="AL797" s="6" t="str">
        <f>IF($W797=AL$4,MAX(AL$1:AL796)+1,"")</f>
        <v/>
      </c>
      <c r="AM797" s="6" t="str">
        <f>IF($W797=AM$4,MAX(AM$1:AM796)+1,"")</f>
        <v/>
      </c>
      <c r="AN797" s="6" t="str">
        <f>IF($W797=AN$4,MAX(AN$1:AN796)+1,"")</f>
        <v/>
      </c>
      <c r="AO797" s="6" t="str">
        <f>IF($W797=AO$4,MAX(AO$1:AO796)+1,"")</f>
        <v/>
      </c>
      <c r="AP797" s="6" t="str">
        <f>IF($W797=AP$4,MAX(AP$1:AP796)+1,"")</f>
        <v/>
      </c>
      <c r="AQ797" s="6" t="str">
        <f>IF($W797=AQ$4,MAX(AQ$1:AQ796)+1,"")</f>
        <v/>
      </c>
      <c r="AR797" s="6" t="str">
        <f>IF($W797=AR$4,MAX(AR$1:AR796)+1,"")</f>
        <v/>
      </c>
      <c r="AS797" s="6" t="str">
        <f>IF($W797=AS$4,MAX(AS$1:AS796)+1,"")</f>
        <v/>
      </c>
      <c r="AT797" s="6" t="str">
        <f>IF($W797=AT$4,MAX(AT$1:AT796)+1,"")</f>
        <v/>
      </c>
      <c r="AU797" s="6" t="str">
        <f>IF($W797=AU$4,MAX(AU$1:AU796)+1,"")</f>
        <v/>
      </c>
      <c r="AV797" s="6" t="str">
        <f>IF($W797=AV$4,MAX(AV$1:AV796)+1,"")</f>
        <v/>
      </c>
      <c r="AW797" s="6" t="str">
        <f>IF($W797=AW$4,MAX(AW$1:AW796)+1,"")</f>
        <v/>
      </c>
      <c r="AX797" s="6" t="str">
        <f>IF($W797=AX$4,MAX(AX$1:AX796)+1,"")</f>
        <v/>
      </c>
      <c r="AY797" s="6" t="str">
        <f>IF($W797=AY$4,MAX(AY$1:AY796)+1,"")</f>
        <v/>
      </c>
      <c r="AZ797" s="6" t="str">
        <f>IF($W797=AZ$4,MAX(AZ$1:AZ796)+1,"")</f>
        <v/>
      </c>
      <c r="BA797" s="6" t="str">
        <f>IF($W797=BA$4,MAX(BA$1:BA796)+1,"")</f>
        <v/>
      </c>
      <c r="BB797" s="6" t="str">
        <f>IF($W797=BB$4,MAX(BB$1:BB796)+1,"")</f>
        <v/>
      </c>
      <c r="BC797" s="6" t="str">
        <f>IF($W797=BC$4,MAX(BC$1:BC796)+1,"")</f>
        <v/>
      </c>
      <c r="BD797" s="6" t="str">
        <f>IF($W797=BD$4,MAX(BD$1:BD796)+1,"")</f>
        <v/>
      </c>
      <c r="BE797" s="6" t="str">
        <f>IF($W797=BE$4,MAX(BE$1:BE796)+1,"")</f>
        <v/>
      </c>
      <c r="BF797" s="6" t="str">
        <f>IF($W797=BF$4,MAX(BF$1:BF796)+1,"")</f>
        <v/>
      </c>
      <c r="BG797" s="6" t="str">
        <f>IF($W797=BG$4,MAX(BG$1:BG796)+1,"")</f>
        <v/>
      </c>
      <c r="BH797" s="6" t="str">
        <f>IF($W797=BH$4,MAX(BH$1:BH796)+1,"")</f>
        <v/>
      </c>
      <c r="BI797" s="6" t="str">
        <f>IF($W797=BI$4,MAX(BI$1:BI796)+1,"")</f>
        <v/>
      </c>
      <c r="BJ797" s="6" t="str">
        <f>IF($W797=BJ$4,MAX(BJ$1:BJ796)+1,"")</f>
        <v/>
      </c>
      <c r="BK797" s="6" t="str">
        <f>IF($W797=BK$4,MAX(BK$1:BK796)+1,"")</f>
        <v/>
      </c>
      <c r="BL797" s="6" t="str">
        <f>IF($W797=BL$4,MAX(BL$1:BL796)+1,"")</f>
        <v/>
      </c>
      <c r="BM797" s="6" t="str">
        <f>IF($W797=BM$4,MAX(BM$1:BM796)+1,"")</f>
        <v/>
      </c>
      <c r="BN797" s="6" t="str">
        <f>IF($W797=BN$4,MAX(BN$1:BN796)+1,"")</f>
        <v/>
      </c>
      <c r="BO797" s="6" t="str">
        <f>IF($W797=BO$4,MAX(BO$1:BO796)+1,"")</f>
        <v/>
      </c>
      <c r="BP797" s="6" t="str">
        <f>IF($W797=BP$4,MAX(BP$1:BP796)+1,"")</f>
        <v/>
      </c>
      <c r="BQ797" s="6" t="str">
        <f>IF($W797=BQ$4,MAX(BQ$1:BQ796)+1,"")</f>
        <v/>
      </c>
      <c r="BR797" s="6" t="str">
        <f>IF($W797=BR$4,MAX(BR$1:BR796)+1,"")</f>
        <v/>
      </c>
      <c r="BS797" s="6" t="str">
        <f>IF($W797=BS$4,MAX(BS$1:BS796)+1,"")</f>
        <v/>
      </c>
      <c r="BT797" s="6" t="str">
        <f>IF($W797=BT$4,MAX(BT$1:BT796)+1,"")</f>
        <v/>
      </c>
      <c r="BU797" s="6" t="str">
        <f>IF($W797=BU$4,MAX(BU$1:BU796)+1,"")</f>
        <v/>
      </c>
      <c r="BV797" s="6" t="str">
        <f>IF($W797=BV$4,MAX(BV$1:BV796)+1,"")</f>
        <v/>
      </c>
      <c r="BW797" s="6" t="str">
        <f>IF($W797=BW$4,MAX(BW$1:BW796)+1,"")</f>
        <v/>
      </c>
      <c r="BX797" s="6" t="str">
        <f>IF($W797=BX$4,MAX(BX$1:BX796)+1,"")</f>
        <v/>
      </c>
      <c r="BY797" s="6" t="str">
        <f>IF($W797=BY$4,MAX(BY$1:BY796)+1,"")</f>
        <v/>
      </c>
      <c r="BZ797" s="6" t="str">
        <f>IF($W797=BZ$4,MAX(BZ$1:BZ796)+1,"")</f>
        <v/>
      </c>
      <c r="CA797" s="6" t="str">
        <f>IF($W797=CA$4,MAX(CA$1:CA796)+1,"")</f>
        <v/>
      </c>
      <c r="CB797" s="6" t="str">
        <f>IF($W797=CB$4,MAX(CB$1:CB796)+1,"")</f>
        <v/>
      </c>
      <c r="CC797" s="6" t="str">
        <f>IF($W797=CC$4,MAX(CC$1:CC796)+1,"")</f>
        <v/>
      </c>
      <c r="CD797" s="6" t="str">
        <f>IF($W797=CD$4,MAX(CD$1:CD796)+1,"")</f>
        <v/>
      </c>
      <c r="CE797" s="6" t="str">
        <f>IF($W797=CE$4,MAX(CE$1:CE796)+1,"")</f>
        <v/>
      </c>
      <c r="CF797" s="6" t="str">
        <f>IF($W797=CF$4,MAX(CF$1:CF796)+1,"")</f>
        <v/>
      </c>
      <c r="CG797" s="6" t="str">
        <f>IF($W797=CG$4,MAX(CG$1:CG796)+1,"")</f>
        <v/>
      </c>
      <c r="CH797" s="6" t="str">
        <f>IF($W797=CH$4,MAX(CH$1:CH796)+1,"")</f>
        <v/>
      </c>
      <c r="CI797" s="6" t="str">
        <f>IF($W797=CI$4,MAX(CI$1:CI796)+1,"")</f>
        <v/>
      </c>
      <c r="CJ797" s="6" t="str">
        <f>IF($W797=CJ$4,MAX(CJ$1:CJ796)+1,"")</f>
        <v/>
      </c>
      <c r="CK797" s="6" t="str">
        <f>IF($W797=CK$4,MAX(CK$1:CK796)+1,"")</f>
        <v/>
      </c>
      <c r="CL797" s="6" t="str">
        <f>IF($W797=CL$4,MAX(CL$1:CL796)+1,"")</f>
        <v/>
      </c>
      <c r="CM797" s="6" t="str">
        <f>IF($W797=CM$4,MAX(CM$1:CM796)+1,"")</f>
        <v/>
      </c>
      <c r="CN797" s="6" t="str">
        <f>IF($W797=CN$4,MAX(CN$1:CN796)+1,"")</f>
        <v/>
      </c>
      <c r="CO797" s="6" t="str">
        <f>IF($W797=CO$4,MAX(CO$1:CO796)+1,"")</f>
        <v/>
      </c>
      <c r="CP797" s="6" t="str">
        <f>IF($W797=CP$4,MAX(CP$1:CP796)+1,"")</f>
        <v/>
      </c>
      <c r="CQ797" s="6" t="str">
        <f>IF($W797=CQ$4,MAX(CQ$1:CQ796)+1,"")</f>
        <v/>
      </c>
      <c r="CR797" s="6" t="str">
        <f>IF($W797=CR$4,MAX(CR$1:CR796)+1,"")</f>
        <v/>
      </c>
      <c r="CS797" s="6" t="str">
        <f>IF($W797=CS$4,MAX(CS$1:CS796)+1,"")</f>
        <v/>
      </c>
      <c r="CT797" s="5">
        <f t="shared" si="185"/>
        <v>0</v>
      </c>
      <c r="CU797" s="6" t="str">
        <f t="shared" si="186"/>
        <v/>
      </c>
      <c r="CV797" s="5" t="str">
        <f t="shared" si="187"/>
        <v/>
      </c>
      <c r="CW797" s="5" t="str" cm="1">
        <f t="array" ref="CW797">RIGHT(F797,MIN(LEN(SUBSTITUTE(F797,รายชื่อนักเรียนแยกห้อง!$AD$5:$AD$8,""))))</f>
        <v/>
      </c>
      <c r="CX797" s="6" t="str">
        <f t="shared" si="188"/>
        <v/>
      </c>
      <c r="CY797" s="6" t="str">
        <f t="shared" si="189"/>
        <v/>
      </c>
      <c r="CZ797" s="5" t="str">
        <f t="shared" si="190"/>
        <v>-</v>
      </c>
      <c r="DA797" s="5" t="str">
        <f t="shared" si="191"/>
        <v>-</v>
      </c>
      <c r="DC797" s="6" t="str">
        <f>IF(DB797="วิทย์-คณิต (เตรียมวิศวะ)",MAX($DC$1:DC796)+1,"")</f>
        <v/>
      </c>
      <c r="DD797" s="6" t="str">
        <f>IF(DB797="วิทย์-คณิต (วิทยาศาสตร์สุขภาพ)",MAX($DD$1:DD796)+1,"")</f>
        <v/>
      </c>
      <c r="DE797" s="6" t="str">
        <f>IF(DB797="ศิลป์การจัดการธุรกิจการค้าสมัยใหม่",MAX($DE$1:DE796)+1,"")</f>
        <v/>
      </c>
      <c r="DF797" s="6" t="str">
        <f>IF(DB797="ศิลป์ภาษาจีนเพื่อธุรกิจ 4.0",MAX($DF$1:DF796)+1,"")</f>
        <v/>
      </c>
      <c r="DG797" s="6" t="str">
        <f>IF(DB797="ศิลป์ภาษาอังกฤษเพื่อการสื่อสารธุรกิจ",MAX($DG$1:DG796)+1,"")</f>
        <v/>
      </c>
      <c r="DH797" s="6" t="str">
        <f>IF(DB797="นวัตกรรมการจัดการเกษตร",MAX($DH$1:DH796)+1,"")</f>
        <v/>
      </c>
      <c r="DI797" s="5">
        <f t="shared" si="192"/>
        <v>0</v>
      </c>
      <c r="DJ797" s="5" t="str">
        <f t="shared" si="193"/>
        <v>-</v>
      </c>
      <c r="DK797" s="5" t="str">
        <f t="shared" si="194"/>
        <v>-0</v>
      </c>
      <c r="DL797" s="5" t="str">
        <f t="shared" si="195"/>
        <v/>
      </c>
    </row>
    <row r="798" spans="1:116">
      <c r="A798" s="5" t="str">
        <f t="shared" si="181"/>
        <v>-</v>
      </c>
      <c r="B798" s="5" t="str">
        <f t="shared" si="182"/>
        <v>-0</v>
      </c>
      <c r="C798" s="5" t="str">
        <f t="shared" si="183"/>
        <v>-0</v>
      </c>
      <c r="D798" s="8"/>
      <c r="E798" s="9"/>
      <c r="F798" s="3"/>
      <c r="G798" s="3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W798" s="6" t="str">
        <f>IF(X798="","",IF(X798=รายชื่อชมรม!$B$53,รายชื่อชมรม!$A$53,IF(X798=รายชื่อชมรม!$B$54,รายชื่อชมรม!$A$54,IF(X798=รายชื่อชมรม!$B$55,รายชื่อชมรม!$A$55,IF(X798=รายชื่อชมรม!$B$56,รายชื่อชมรม!$A$56,IF(X798=รายชื่อชมรม!$B$57,รายชื่อชมรม!$A$57,IF(X798=รายชื่อชมรม!$B$58,รายชื่อชมรม!$A$58,IF(X798=รายชื่อชมรม!$B$59,รายชื่อชมรม!$A$59,IF(X798=รายชื่อชมรม!$B$60,รายชื่อชมรม!$A$60,IF(X798=รายชื่อชมรม!$B$61,รายชื่อชมรม!$A$61,IF(X798=รายชื่อชมรม!$B$62,รายชื่อชมรม!$A$62,"-")))))))))))</f>
        <v/>
      </c>
      <c r="Y798" s="6" t="str">
        <f>IF(W798=0,"",IF(W798="-","",IF(W798="","",VLOOKUP(W798,รายชื่อชมรม!$A$3:$F$83,3,FALSE))))</f>
        <v/>
      </c>
      <c r="Z798" s="6" t="str">
        <f>IF(Y798=$Z$4,MAX(Z$1:$Z797)+1,"")</f>
        <v/>
      </c>
      <c r="AA798" s="6" t="str">
        <f>IF($Y798=AA$4,MAX(AA$1:AA797)+1,"")</f>
        <v/>
      </c>
      <c r="AB798" s="6" t="str">
        <f>IF($Y798=AB$4,MAX(AB$1:AB797)+1,"")</f>
        <v/>
      </c>
      <c r="AC798" s="6" t="str">
        <f>IF($Y798=AC$4,MAX(AC$1:AC797)+1,"")</f>
        <v/>
      </c>
      <c r="AD798" s="6" t="str">
        <f>IF($Y798=AD$4,MAX(AD$1:AD797)+1,"")</f>
        <v/>
      </c>
      <c r="AE798" s="6" t="str">
        <f>IF($Y798=AE$4,MAX(AE$1:AE797)+1,"")</f>
        <v/>
      </c>
      <c r="AF798" s="6" t="str">
        <f>IF($Y798=AF$4,MAX(AF$1:AF797)+1,"")</f>
        <v/>
      </c>
      <c r="AG798" s="6" t="str">
        <f>IF($Y798=AG$4,MAX(AG$1:AG797)+1,"")</f>
        <v/>
      </c>
      <c r="AH798" s="6" t="str">
        <f>IF($Y798=AH$4,MAX(AH$1:AH797)+1,"")</f>
        <v/>
      </c>
      <c r="AI798" s="5">
        <f t="shared" si="184"/>
        <v>0</v>
      </c>
      <c r="AK798" s="6" t="str">
        <f>IF($W798=AK$4,MAX(AK$1:AK797)+1,"")</f>
        <v/>
      </c>
      <c r="AL798" s="6" t="str">
        <f>IF($W798=AL$4,MAX(AL$1:AL797)+1,"")</f>
        <v/>
      </c>
      <c r="AM798" s="6" t="str">
        <f>IF($W798=AM$4,MAX(AM$1:AM797)+1,"")</f>
        <v/>
      </c>
      <c r="AN798" s="6" t="str">
        <f>IF($W798=AN$4,MAX(AN$1:AN797)+1,"")</f>
        <v/>
      </c>
      <c r="AO798" s="6" t="str">
        <f>IF($W798=AO$4,MAX(AO$1:AO797)+1,"")</f>
        <v/>
      </c>
      <c r="AP798" s="6" t="str">
        <f>IF($W798=AP$4,MAX(AP$1:AP797)+1,"")</f>
        <v/>
      </c>
      <c r="AQ798" s="6" t="str">
        <f>IF($W798=AQ$4,MAX(AQ$1:AQ797)+1,"")</f>
        <v/>
      </c>
      <c r="AR798" s="6" t="str">
        <f>IF($W798=AR$4,MAX(AR$1:AR797)+1,"")</f>
        <v/>
      </c>
      <c r="AS798" s="6" t="str">
        <f>IF($W798=AS$4,MAX(AS$1:AS797)+1,"")</f>
        <v/>
      </c>
      <c r="AT798" s="6" t="str">
        <f>IF($W798=AT$4,MAX(AT$1:AT797)+1,"")</f>
        <v/>
      </c>
      <c r="AU798" s="6" t="str">
        <f>IF($W798=AU$4,MAX(AU$1:AU797)+1,"")</f>
        <v/>
      </c>
      <c r="AV798" s="6" t="str">
        <f>IF($W798=AV$4,MAX(AV$1:AV797)+1,"")</f>
        <v/>
      </c>
      <c r="AW798" s="6" t="str">
        <f>IF($W798=AW$4,MAX(AW$1:AW797)+1,"")</f>
        <v/>
      </c>
      <c r="AX798" s="6" t="str">
        <f>IF($W798=AX$4,MAX(AX$1:AX797)+1,"")</f>
        <v/>
      </c>
      <c r="AY798" s="6" t="str">
        <f>IF($W798=AY$4,MAX(AY$1:AY797)+1,"")</f>
        <v/>
      </c>
      <c r="AZ798" s="6" t="str">
        <f>IF($W798=AZ$4,MAX(AZ$1:AZ797)+1,"")</f>
        <v/>
      </c>
      <c r="BA798" s="6" t="str">
        <f>IF($W798=BA$4,MAX(BA$1:BA797)+1,"")</f>
        <v/>
      </c>
      <c r="BB798" s="6" t="str">
        <f>IF($W798=BB$4,MAX(BB$1:BB797)+1,"")</f>
        <v/>
      </c>
      <c r="BC798" s="6" t="str">
        <f>IF($W798=BC$4,MAX(BC$1:BC797)+1,"")</f>
        <v/>
      </c>
      <c r="BD798" s="6" t="str">
        <f>IF($W798=BD$4,MAX(BD$1:BD797)+1,"")</f>
        <v/>
      </c>
      <c r="BE798" s="6" t="str">
        <f>IF($W798=BE$4,MAX(BE$1:BE797)+1,"")</f>
        <v/>
      </c>
      <c r="BF798" s="6" t="str">
        <f>IF($W798=BF$4,MAX(BF$1:BF797)+1,"")</f>
        <v/>
      </c>
      <c r="BG798" s="6" t="str">
        <f>IF($W798=BG$4,MAX(BG$1:BG797)+1,"")</f>
        <v/>
      </c>
      <c r="BH798" s="6" t="str">
        <f>IF($W798=BH$4,MAX(BH$1:BH797)+1,"")</f>
        <v/>
      </c>
      <c r="BI798" s="6" t="str">
        <f>IF($W798=BI$4,MAX(BI$1:BI797)+1,"")</f>
        <v/>
      </c>
      <c r="BJ798" s="6" t="str">
        <f>IF($W798=BJ$4,MAX(BJ$1:BJ797)+1,"")</f>
        <v/>
      </c>
      <c r="BK798" s="6" t="str">
        <f>IF($W798=BK$4,MAX(BK$1:BK797)+1,"")</f>
        <v/>
      </c>
      <c r="BL798" s="6" t="str">
        <f>IF($W798=BL$4,MAX(BL$1:BL797)+1,"")</f>
        <v/>
      </c>
      <c r="BM798" s="6" t="str">
        <f>IF($W798=BM$4,MAX(BM$1:BM797)+1,"")</f>
        <v/>
      </c>
      <c r="BN798" s="6" t="str">
        <f>IF($W798=BN$4,MAX(BN$1:BN797)+1,"")</f>
        <v/>
      </c>
      <c r="BO798" s="6" t="str">
        <f>IF($W798=BO$4,MAX(BO$1:BO797)+1,"")</f>
        <v/>
      </c>
      <c r="BP798" s="6" t="str">
        <f>IF($W798=BP$4,MAX(BP$1:BP797)+1,"")</f>
        <v/>
      </c>
      <c r="BQ798" s="6" t="str">
        <f>IF($W798=BQ$4,MAX(BQ$1:BQ797)+1,"")</f>
        <v/>
      </c>
      <c r="BR798" s="6" t="str">
        <f>IF($W798=BR$4,MAX(BR$1:BR797)+1,"")</f>
        <v/>
      </c>
      <c r="BS798" s="6" t="str">
        <f>IF($W798=BS$4,MAX(BS$1:BS797)+1,"")</f>
        <v/>
      </c>
      <c r="BT798" s="6" t="str">
        <f>IF($W798=BT$4,MAX(BT$1:BT797)+1,"")</f>
        <v/>
      </c>
      <c r="BU798" s="6" t="str">
        <f>IF($W798=BU$4,MAX(BU$1:BU797)+1,"")</f>
        <v/>
      </c>
      <c r="BV798" s="6" t="str">
        <f>IF($W798=BV$4,MAX(BV$1:BV797)+1,"")</f>
        <v/>
      </c>
      <c r="BW798" s="6" t="str">
        <f>IF($W798=BW$4,MAX(BW$1:BW797)+1,"")</f>
        <v/>
      </c>
      <c r="BX798" s="6" t="str">
        <f>IF($W798=BX$4,MAX(BX$1:BX797)+1,"")</f>
        <v/>
      </c>
      <c r="BY798" s="6" t="str">
        <f>IF($W798=BY$4,MAX(BY$1:BY797)+1,"")</f>
        <v/>
      </c>
      <c r="BZ798" s="6" t="str">
        <f>IF($W798=BZ$4,MAX(BZ$1:BZ797)+1,"")</f>
        <v/>
      </c>
      <c r="CA798" s="6" t="str">
        <f>IF($W798=CA$4,MAX(CA$1:CA797)+1,"")</f>
        <v/>
      </c>
      <c r="CB798" s="6" t="str">
        <f>IF($W798=CB$4,MAX(CB$1:CB797)+1,"")</f>
        <v/>
      </c>
      <c r="CC798" s="6" t="str">
        <f>IF($W798=CC$4,MAX(CC$1:CC797)+1,"")</f>
        <v/>
      </c>
      <c r="CD798" s="6" t="str">
        <f>IF($W798=CD$4,MAX(CD$1:CD797)+1,"")</f>
        <v/>
      </c>
      <c r="CE798" s="6" t="str">
        <f>IF($W798=CE$4,MAX(CE$1:CE797)+1,"")</f>
        <v/>
      </c>
      <c r="CF798" s="6" t="str">
        <f>IF($W798=CF$4,MAX(CF$1:CF797)+1,"")</f>
        <v/>
      </c>
      <c r="CG798" s="6" t="str">
        <f>IF($W798=CG$4,MAX(CG$1:CG797)+1,"")</f>
        <v/>
      </c>
      <c r="CH798" s="6" t="str">
        <f>IF($W798=CH$4,MAX(CH$1:CH797)+1,"")</f>
        <v/>
      </c>
      <c r="CI798" s="6" t="str">
        <f>IF($W798=CI$4,MAX(CI$1:CI797)+1,"")</f>
        <v/>
      </c>
      <c r="CJ798" s="6" t="str">
        <f>IF($W798=CJ$4,MAX(CJ$1:CJ797)+1,"")</f>
        <v/>
      </c>
      <c r="CK798" s="6" t="str">
        <f>IF($W798=CK$4,MAX(CK$1:CK797)+1,"")</f>
        <v/>
      </c>
      <c r="CL798" s="6" t="str">
        <f>IF($W798=CL$4,MAX(CL$1:CL797)+1,"")</f>
        <v/>
      </c>
      <c r="CM798" s="6" t="str">
        <f>IF($W798=CM$4,MAX(CM$1:CM797)+1,"")</f>
        <v/>
      </c>
      <c r="CN798" s="6" t="str">
        <f>IF($W798=CN$4,MAX(CN$1:CN797)+1,"")</f>
        <v/>
      </c>
      <c r="CO798" s="6" t="str">
        <f>IF($W798=CO$4,MAX(CO$1:CO797)+1,"")</f>
        <v/>
      </c>
      <c r="CP798" s="6" t="str">
        <f>IF($W798=CP$4,MAX(CP$1:CP797)+1,"")</f>
        <v/>
      </c>
      <c r="CQ798" s="6" t="str">
        <f>IF($W798=CQ$4,MAX(CQ$1:CQ797)+1,"")</f>
        <v/>
      </c>
      <c r="CR798" s="6" t="str">
        <f>IF($W798=CR$4,MAX(CR$1:CR797)+1,"")</f>
        <v/>
      </c>
      <c r="CS798" s="6" t="str">
        <f>IF($W798=CS$4,MAX(CS$1:CS797)+1,"")</f>
        <v/>
      </c>
      <c r="CT798" s="5">
        <f t="shared" si="185"/>
        <v>0</v>
      </c>
      <c r="CU798" s="6" t="str">
        <f t="shared" si="186"/>
        <v/>
      </c>
      <c r="CV798" s="5" t="str">
        <f t="shared" si="187"/>
        <v/>
      </c>
      <c r="CW798" s="5" t="str" cm="1">
        <f t="array" ref="CW798">RIGHT(F798,MIN(LEN(SUBSTITUTE(F798,รายชื่อนักเรียนแยกห้อง!$AD$5:$AD$8,""))))</f>
        <v/>
      </c>
      <c r="CX798" s="6" t="str">
        <f t="shared" si="188"/>
        <v/>
      </c>
      <c r="CY798" s="6" t="str">
        <f t="shared" si="189"/>
        <v/>
      </c>
      <c r="CZ798" s="5" t="str">
        <f t="shared" si="190"/>
        <v>-</v>
      </c>
      <c r="DA798" s="5" t="str">
        <f t="shared" si="191"/>
        <v>-</v>
      </c>
      <c r="DC798" s="6" t="str">
        <f>IF(DB798="วิทย์-คณิต (เตรียมวิศวะ)",MAX($DC$1:DC797)+1,"")</f>
        <v/>
      </c>
      <c r="DD798" s="6" t="str">
        <f>IF(DB798="วิทย์-คณิต (วิทยาศาสตร์สุขภาพ)",MAX($DD$1:DD797)+1,"")</f>
        <v/>
      </c>
      <c r="DE798" s="6" t="str">
        <f>IF(DB798="ศิลป์การจัดการธุรกิจการค้าสมัยใหม่",MAX($DE$1:DE797)+1,"")</f>
        <v/>
      </c>
      <c r="DF798" s="6" t="str">
        <f>IF(DB798="ศิลป์ภาษาจีนเพื่อธุรกิจ 4.0",MAX($DF$1:DF797)+1,"")</f>
        <v/>
      </c>
      <c r="DG798" s="6" t="str">
        <f>IF(DB798="ศิลป์ภาษาอังกฤษเพื่อการสื่อสารธุรกิจ",MAX($DG$1:DG797)+1,"")</f>
        <v/>
      </c>
      <c r="DH798" s="6" t="str">
        <f>IF(DB798="นวัตกรรมการจัดการเกษตร",MAX($DH$1:DH797)+1,"")</f>
        <v/>
      </c>
      <c r="DI798" s="5">
        <f t="shared" si="192"/>
        <v>0</v>
      </c>
      <c r="DJ798" s="5" t="str">
        <f t="shared" si="193"/>
        <v>-</v>
      </c>
      <c r="DK798" s="5" t="str">
        <f t="shared" si="194"/>
        <v>-0</v>
      </c>
      <c r="DL798" s="5" t="str">
        <f t="shared" si="195"/>
        <v/>
      </c>
    </row>
    <row r="799" spans="1:116">
      <c r="A799" s="5" t="str">
        <f t="shared" si="181"/>
        <v>-</v>
      </c>
      <c r="B799" s="5" t="str">
        <f t="shared" si="182"/>
        <v>-0</v>
      </c>
      <c r="C799" s="5" t="str">
        <f t="shared" si="183"/>
        <v>-0</v>
      </c>
      <c r="D799" s="8"/>
      <c r="E799" s="9"/>
      <c r="F799" s="3"/>
      <c r="G799" s="3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W799" s="6" t="str">
        <f>IF(X799="","",IF(X799=รายชื่อชมรม!$B$53,รายชื่อชมรม!$A$53,IF(X799=รายชื่อชมรม!$B$54,รายชื่อชมรม!$A$54,IF(X799=รายชื่อชมรม!$B$55,รายชื่อชมรม!$A$55,IF(X799=รายชื่อชมรม!$B$56,รายชื่อชมรม!$A$56,IF(X799=รายชื่อชมรม!$B$57,รายชื่อชมรม!$A$57,IF(X799=รายชื่อชมรม!$B$58,รายชื่อชมรม!$A$58,IF(X799=รายชื่อชมรม!$B$59,รายชื่อชมรม!$A$59,IF(X799=รายชื่อชมรม!$B$60,รายชื่อชมรม!$A$60,IF(X799=รายชื่อชมรม!$B$61,รายชื่อชมรม!$A$61,IF(X799=รายชื่อชมรม!$B$62,รายชื่อชมรม!$A$62,"-")))))))))))</f>
        <v/>
      </c>
      <c r="Y799" s="6" t="str">
        <f>IF(W799=0,"",IF(W799="-","",IF(W799="","",VLOOKUP(W799,รายชื่อชมรม!$A$3:$F$83,3,FALSE))))</f>
        <v/>
      </c>
      <c r="Z799" s="6" t="str">
        <f>IF(Y799=$Z$4,MAX(Z$1:$Z798)+1,"")</f>
        <v/>
      </c>
      <c r="AA799" s="6" t="str">
        <f>IF($Y799=AA$4,MAX(AA$1:AA798)+1,"")</f>
        <v/>
      </c>
      <c r="AB799" s="6" t="str">
        <f>IF($Y799=AB$4,MAX(AB$1:AB798)+1,"")</f>
        <v/>
      </c>
      <c r="AC799" s="6" t="str">
        <f>IF($Y799=AC$4,MAX(AC$1:AC798)+1,"")</f>
        <v/>
      </c>
      <c r="AD799" s="6" t="str">
        <f>IF($Y799=AD$4,MAX(AD$1:AD798)+1,"")</f>
        <v/>
      </c>
      <c r="AE799" s="6" t="str">
        <f>IF($Y799=AE$4,MAX(AE$1:AE798)+1,"")</f>
        <v/>
      </c>
      <c r="AF799" s="6" t="str">
        <f>IF($Y799=AF$4,MAX(AF$1:AF798)+1,"")</f>
        <v/>
      </c>
      <c r="AG799" s="6" t="str">
        <f>IF($Y799=AG$4,MAX(AG$1:AG798)+1,"")</f>
        <v/>
      </c>
      <c r="AH799" s="6" t="str">
        <f>IF($Y799=AH$4,MAX(AH$1:AH798)+1,"")</f>
        <v/>
      </c>
      <c r="AI799" s="5">
        <f t="shared" si="184"/>
        <v>0</v>
      </c>
      <c r="AK799" s="6" t="str">
        <f>IF($W799=AK$4,MAX(AK$1:AK798)+1,"")</f>
        <v/>
      </c>
      <c r="AL799" s="6" t="str">
        <f>IF($W799=AL$4,MAX(AL$1:AL798)+1,"")</f>
        <v/>
      </c>
      <c r="AM799" s="6" t="str">
        <f>IF($W799=AM$4,MAX(AM$1:AM798)+1,"")</f>
        <v/>
      </c>
      <c r="AN799" s="6" t="str">
        <f>IF($W799=AN$4,MAX(AN$1:AN798)+1,"")</f>
        <v/>
      </c>
      <c r="AO799" s="6" t="str">
        <f>IF($W799=AO$4,MAX(AO$1:AO798)+1,"")</f>
        <v/>
      </c>
      <c r="AP799" s="6" t="str">
        <f>IF($W799=AP$4,MAX(AP$1:AP798)+1,"")</f>
        <v/>
      </c>
      <c r="AQ799" s="6" t="str">
        <f>IF($W799=AQ$4,MAX(AQ$1:AQ798)+1,"")</f>
        <v/>
      </c>
      <c r="AR799" s="6" t="str">
        <f>IF($W799=AR$4,MAX(AR$1:AR798)+1,"")</f>
        <v/>
      </c>
      <c r="AS799" s="6" t="str">
        <f>IF($W799=AS$4,MAX(AS$1:AS798)+1,"")</f>
        <v/>
      </c>
      <c r="AT799" s="6" t="str">
        <f>IF($W799=AT$4,MAX(AT$1:AT798)+1,"")</f>
        <v/>
      </c>
      <c r="AU799" s="6" t="str">
        <f>IF($W799=AU$4,MAX(AU$1:AU798)+1,"")</f>
        <v/>
      </c>
      <c r="AV799" s="6" t="str">
        <f>IF($W799=AV$4,MAX(AV$1:AV798)+1,"")</f>
        <v/>
      </c>
      <c r="AW799" s="6" t="str">
        <f>IF($W799=AW$4,MAX(AW$1:AW798)+1,"")</f>
        <v/>
      </c>
      <c r="AX799" s="6" t="str">
        <f>IF($W799=AX$4,MAX(AX$1:AX798)+1,"")</f>
        <v/>
      </c>
      <c r="AY799" s="6" t="str">
        <f>IF($W799=AY$4,MAX(AY$1:AY798)+1,"")</f>
        <v/>
      </c>
      <c r="AZ799" s="6" t="str">
        <f>IF($W799=AZ$4,MAX(AZ$1:AZ798)+1,"")</f>
        <v/>
      </c>
      <c r="BA799" s="6" t="str">
        <f>IF($W799=BA$4,MAX(BA$1:BA798)+1,"")</f>
        <v/>
      </c>
      <c r="BB799" s="6" t="str">
        <f>IF($W799=BB$4,MAX(BB$1:BB798)+1,"")</f>
        <v/>
      </c>
      <c r="BC799" s="6" t="str">
        <f>IF($W799=BC$4,MAX(BC$1:BC798)+1,"")</f>
        <v/>
      </c>
      <c r="BD799" s="6" t="str">
        <f>IF($W799=BD$4,MAX(BD$1:BD798)+1,"")</f>
        <v/>
      </c>
      <c r="BE799" s="6" t="str">
        <f>IF($W799=BE$4,MAX(BE$1:BE798)+1,"")</f>
        <v/>
      </c>
      <c r="BF799" s="6" t="str">
        <f>IF($W799=BF$4,MAX(BF$1:BF798)+1,"")</f>
        <v/>
      </c>
      <c r="BG799" s="6" t="str">
        <f>IF($W799=BG$4,MAX(BG$1:BG798)+1,"")</f>
        <v/>
      </c>
      <c r="BH799" s="6" t="str">
        <f>IF($W799=BH$4,MAX(BH$1:BH798)+1,"")</f>
        <v/>
      </c>
      <c r="BI799" s="6" t="str">
        <f>IF($W799=BI$4,MAX(BI$1:BI798)+1,"")</f>
        <v/>
      </c>
      <c r="BJ799" s="6" t="str">
        <f>IF($W799=BJ$4,MAX(BJ$1:BJ798)+1,"")</f>
        <v/>
      </c>
      <c r="BK799" s="6" t="str">
        <f>IF($W799=BK$4,MAX(BK$1:BK798)+1,"")</f>
        <v/>
      </c>
      <c r="BL799" s="6" t="str">
        <f>IF($W799=BL$4,MAX(BL$1:BL798)+1,"")</f>
        <v/>
      </c>
      <c r="BM799" s="6" t="str">
        <f>IF($W799=BM$4,MAX(BM$1:BM798)+1,"")</f>
        <v/>
      </c>
      <c r="BN799" s="6" t="str">
        <f>IF($W799=BN$4,MAX(BN$1:BN798)+1,"")</f>
        <v/>
      </c>
      <c r="BO799" s="6" t="str">
        <f>IF($W799=BO$4,MAX(BO$1:BO798)+1,"")</f>
        <v/>
      </c>
      <c r="BP799" s="6" t="str">
        <f>IF($W799=BP$4,MAX(BP$1:BP798)+1,"")</f>
        <v/>
      </c>
      <c r="BQ799" s="6" t="str">
        <f>IF($W799=BQ$4,MAX(BQ$1:BQ798)+1,"")</f>
        <v/>
      </c>
      <c r="BR799" s="6" t="str">
        <f>IF($W799=BR$4,MAX(BR$1:BR798)+1,"")</f>
        <v/>
      </c>
      <c r="BS799" s="6" t="str">
        <f>IF($W799=BS$4,MAX(BS$1:BS798)+1,"")</f>
        <v/>
      </c>
      <c r="BT799" s="6" t="str">
        <f>IF($W799=BT$4,MAX(BT$1:BT798)+1,"")</f>
        <v/>
      </c>
      <c r="BU799" s="6" t="str">
        <f>IF($W799=BU$4,MAX(BU$1:BU798)+1,"")</f>
        <v/>
      </c>
      <c r="BV799" s="6" t="str">
        <f>IF($W799=BV$4,MAX(BV$1:BV798)+1,"")</f>
        <v/>
      </c>
      <c r="BW799" s="6" t="str">
        <f>IF($W799=BW$4,MAX(BW$1:BW798)+1,"")</f>
        <v/>
      </c>
      <c r="BX799" s="6" t="str">
        <f>IF($W799=BX$4,MAX(BX$1:BX798)+1,"")</f>
        <v/>
      </c>
      <c r="BY799" s="6" t="str">
        <f>IF($W799=BY$4,MAX(BY$1:BY798)+1,"")</f>
        <v/>
      </c>
      <c r="BZ799" s="6" t="str">
        <f>IF($W799=BZ$4,MAX(BZ$1:BZ798)+1,"")</f>
        <v/>
      </c>
      <c r="CA799" s="6" t="str">
        <f>IF($W799=CA$4,MAX(CA$1:CA798)+1,"")</f>
        <v/>
      </c>
      <c r="CB799" s="6" t="str">
        <f>IF($W799=CB$4,MAX(CB$1:CB798)+1,"")</f>
        <v/>
      </c>
      <c r="CC799" s="6" t="str">
        <f>IF($W799=CC$4,MAX(CC$1:CC798)+1,"")</f>
        <v/>
      </c>
      <c r="CD799" s="6" t="str">
        <f>IF($W799=CD$4,MAX(CD$1:CD798)+1,"")</f>
        <v/>
      </c>
      <c r="CE799" s="6" t="str">
        <f>IF($W799=CE$4,MAX(CE$1:CE798)+1,"")</f>
        <v/>
      </c>
      <c r="CF799" s="6" t="str">
        <f>IF($W799=CF$4,MAX(CF$1:CF798)+1,"")</f>
        <v/>
      </c>
      <c r="CG799" s="6" t="str">
        <f>IF($W799=CG$4,MAX(CG$1:CG798)+1,"")</f>
        <v/>
      </c>
      <c r="CH799" s="6" t="str">
        <f>IF($W799=CH$4,MAX(CH$1:CH798)+1,"")</f>
        <v/>
      </c>
      <c r="CI799" s="6" t="str">
        <f>IF($W799=CI$4,MAX(CI$1:CI798)+1,"")</f>
        <v/>
      </c>
      <c r="CJ799" s="6" t="str">
        <f>IF($W799=CJ$4,MAX(CJ$1:CJ798)+1,"")</f>
        <v/>
      </c>
      <c r="CK799" s="6" t="str">
        <f>IF($W799=CK$4,MAX(CK$1:CK798)+1,"")</f>
        <v/>
      </c>
      <c r="CL799" s="6" t="str">
        <f>IF($W799=CL$4,MAX(CL$1:CL798)+1,"")</f>
        <v/>
      </c>
      <c r="CM799" s="6" t="str">
        <f>IF($W799=CM$4,MAX(CM$1:CM798)+1,"")</f>
        <v/>
      </c>
      <c r="CN799" s="6" t="str">
        <f>IF($W799=CN$4,MAX(CN$1:CN798)+1,"")</f>
        <v/>
      </c>
      <c r="CO799" s="6" t="str">
        <f>IF($W799=CO$4,MAX(CO$1:CO798)+1,"")</f>
        <v/>
      </c>
      <c r="CP799" s="6" t="str">
        <f>IF($W799=CP$4,MAX(CP$1:CP798)+1,"")</f>
        <v/>
      </c>
      <c r="CQ799" s="6" t="str">
        <f>IF($W799=CQ$4,MAX(CQ$1:CQ798)+1,"")</f>
        <v/>
      </c>
      <c r="CR799" s="6" t="str">
        <f>IF($W799=CR$4,MAX(CR$1:CR798)+1,"")</f>
        <v/>
      </c>
      <c r="CS799" s="6" t="str">
        <f>IF($W799=CS$4,MAX(CS$1:CS798)+1,"")</f>
        <v/>
      </c>
      <c r="CT799" s="5">
        <f t="shared" si="185"/>
        <v>0</v>
      </c>
      <c r="CU799" s="6" t="str">
        <f t="shared" si="186"/>
        <v/>
      </c>
      <c r="CV799" s="5" t="str">
        <f t="shared" si="187"/>
        <v/>
      </c>
      <c r="CW799" s="5" t="str" cm="1">
        <f t="array" ref="CW799">RIGHT(F799,MIN(LEN(SUBSTITUTE(F799,รายชื่อนักเรียนแยกห้อง!$AD$5:$AD$8,""))))</f>
        <v/>
      </c>
      <c r="CX799" s="6" t="str">
        <f t="shared" si="188"/>
        <v/>
      </c>
      <c r="CY799" s="6" t="str">
        <f t="shared" si="189"/>
        <v/>
      </c>
      <c r="CZ799" s="5" t="str">
        <f t="shared" si="190"/>
        <v>-</v>
      </c>
      <c r="DA799" s="5" t="str">
        <f t="shared" si="191"/>
        <v>-</v>
      </c>
      <c r="DC799" s="6" t="str">
        <f>IF(DB799="วิทย์-คณิต (เตรียมวิศวะ)",MAX($DC$1:DC798)+1,"")</f>
        <v/>
      </c>
      <c r="DD799" s="6" t="str">
        <f>IF(DB799="วิทย์-คณิต (วิทยาศาสตร์สุขภาพ)",MAX($DD$1:DD798)+1,"")</f>
        <v/>
      </c>
      <c r="DE799" s="6" t="str">
        <f>IF(DB799="ศิลป์การจัดการธุรกิจการค้าสมัยใหม่",MAX($DE$1:DE798)+1,"")</f>
        <v/>
      </c>
      <c r="DF799" s="6" t="str">
        <f>IF(DB799="ศิลป์ภาษาจีนเพื่อธุรกิจ 4.0",MAX($DF$1:DF798)+1,"")</f>
        <v/>
      </c>
      <c r="DG799" s="6" t="str">
        <f>IF(DB799="ศิลป์ภาษาอังกฤษเพื่อการสื่อสารธุรกิจ",MAX($DG$1:DG798)+1,"")</f>
        <v/>
      </c>
      <c r="DH799" s="6" t="str">
        <f>IF(DB799="นวัตกรรมการจัดการเกษตร",MAX($DH$1:DH798)+1,"")</f>
        <v/>
      </c>
      <c r="DI799" s="5">
        <f t="shared" si="192"/>
        <v>0</v>
      </c>
      <c r="DJ799" s="5" t="str">
        <f t="shared" si="193"/>
        <v>-</v>
      </c>
      <c r="DK799" s="5" t="str">
        <f t="shared" si="194"/>
        <v>-0</v>
      </c>
      <c r="DL799" s="5" t="str">
        <f t="shared" si="195"/>
        <v/>
      </c>
    </row>
    <row r="800" spans="1:116">
      <c r="A800" s="5" t="str">
        <f t="shared" si="181"/>
        <v>-</v>
      </c>
      <c r="B800" s="5" t="str">
        <f t="shared" si="182"/>
        <v>-0</v>
      </c>
      <c r="C800" s="5" t="str">
        <f t="shared" si="183"/>
        <v>-0</v>
      </c>
      <c r="D800" s="8"/>
      <c r="E800" s="9"/>
      <c r="F800" s="3"/>
      <c r="G800" s="3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W800" s="6" t="str">
        <f>IF(X800="","",IF(X800=รายชื่อชมรม!$B$53,รายชื่อชมรม!$A$53,IF(X800=รายชื่อชมรม!$B$54,รายชื่อชมรม!$A$54,IF(X800=รายชื่อชมรม!$B$55,รายชื่อชมรม!$A$55,IF(X800=รายชื่อชมรม!$B$56,รายชื่อชมรม!$A$56,IF(X800=รายชื่อชมรม!$B$57,รายชื่อชมรม!$A$57,IF(X800=รายชื่อชมรม!$B$58,รายชื่อชมรม!$A$58,IF(X800=รายชื่อชมรม!$B$59,รายชื่อชมรม!$A$59,IF(X800=รายชื่อชมรม!$B$60,รายชื่อชมรม!$A$60,IF(X800=รายชื่อชมรม!$B$61,รายชื่อชมรม!$A$61,IF(X800=รายชื่อชมรม!$B$62,รายชื่อชมรม!$A$62,"-")))))))))))</f>
        <v/>
      </c>
      <c r="Y800" s="6" t="str">
        <f>IF(W800=0,"",IF(W800="-","",IF(W800="","",VLOOKUP(W800,รายชื่อชมรม!$A$3:$F$83,3,FALSE))))</f>
        <v/>
      </c>
      <c r="Z800" s="6" t="str">
        <f>IF(Y800=$Z$4,MAX(Z$1:$Z799)+1,"")</f>
        <v/>
      </c>
      <c r="AA800" s="6" t="str">
        <f>IF($Y800=AA$4,MAX(AA$1:AA799)+1,"")</f>
        <v/>
      </c>
      <c r="AB800" s="6" t="str">
        <f>IF($Y800=AB$4,MAX(AB$1:AB799)+1,"")</f>
        <v/>
      </c>
      <c r="AC800" s="6" t="str">
        <f>IF($Y800=AC$4,MAX(AC$1:AC799)+1,"")</f>
        <v/>
      </c>
      <c r="AD800" s="6" t="str">
        <f>IF($Y800=AD$4,MAX(AD$1:AD799)+1,"")</f>
        <v/>
      </c>
      <c r="AE800" s="6" t="str">
        <f>IF($Y800=AE$4,MAX(AE$1:AE799)+1,"")</f>
        <v/>
      </c>
      <c r="AF800" s="6" t="str">
        <f>IF($Y800=AF$4,MAX(AF$1:AF799)+1,"")</f>
        <v/>
      </c>
      <c r="AG800" s="6" t="str">
        <f>IF($Y800=AG$4,MAX(AG$1:AG799)+1,"")</f>
        <v/>
      </c>
      <c r="AH800" s="6" t="str">
        <f>IF($Y800=AH$4,MAX(AH$1:AH799)+1,"")</f>
        <v/>
      </c>
      <c r="AI800" s="5">
        <f t="shared" si="184"/>
        <v>0</v>
      </c>
      <c r="AK800" s="6" t="str">
        <f>IF($W800=AK$4,MAX(AK$1:AK799)+1,"")</f>
        <v/>
      </c>
      <c r="AL800" s="6" t="str">
        <f>IF($W800=AL$4,MAX(AL$1:AL799)+1,"")</f>
        <v/>
      </c>
      <c r="AM800" s="6" t="str">
        <f>IF($W800=AM$4,MAX(AM$1:AM799)+1,"")</f>
        <v/>
      </c>
      <c r="AN800" s="6" t="str">
        <f>IF($W800=AN$4,MAX(AN$1:AN799)+1,"")</f>
        <v/>
      </c>
      <c r="AO800" s="6" t="str">
        <f>IF($W800=AO$4,MAX(AO$1:AO799)+1,"")</f>
        <v/>
      </c>
      <c r="AP800" s="6" t="str">
        <f>IF($W800=AP$4,MAX(AP$1:AP799)+1,"")</f>
        <v/>
      </c>
      <c r="AQ800" s="6" t="str">
        <f>IF($W800=AQ$4,MAX(AQ$1:AQ799)+1,"")</f>
        <v/>
      </c>
      <c r="AR800" s="6" t="str">
        <f>IF($W800=AR$4,MAX(AR$1:AR799)+1,"")</f>
        <v/>
      </c>
      <c r="AS800" s="6" t="str">
        <f>IF($W800=AS$4,MAX(AS$1:AS799)+1,"")</f>
        <v/>
      </c>
      <c r="AT800" s="6" t="str">
        <f>IF($W800=AT$4,MAX(AT$1:AT799)+1,"")</f>
        <v/>
      </c>
      <c r="AU800" s="6" t="str">
        <f>IF($W800=AU$4,MAX(AU$1:AU799)+1,"")</f>
        <v/>
      </c>
      <c r="AV800" s="6" t="str">
        <f>IF($W800=AV$4,MAX(AV$1:AV799)+1,"")</f>
        <v/>
      </c>
      <c r="AW800" s="6" t="str">
        <f>IF($W800=AW$4,MAX(AW$1:AW799)+1,"")</f>
        <v/>
      </c>
      <c r="AX800" s="6" t="str">
        <f>IF($W800=AX$4,MAX(AX$1:AX799)+1,"")</f>
        <v/>
      </c>
      <c r="AY800" s="6" t="str">
        <f>IF($W800=AY$4,MAX(AY$1:AY799)+1,"")</f>
        <v/>
      </c>
      <c r="AZ800" s="6" t="str">
        <f>IF($W800=AZ$4,MAX(AZ$1:AZ799)+1,"")</f>
        <v/>
      </c>
      <c r="BA800" s="6" t="str">
        <f>IF($W800=BA$4,MAX(BA$1:BA799)+1,"")</f>
        <v/>
      </c>
      <c r="BB800" s="6" t="str">
        <f>IF($W800=BB$4,MAX(BB$1:BB799)+1,"")</f>
        <v/>
      </c>
      <c r="BC800" s="6" t="str">
        <f>IF($W800=BC$4,MAX(BC$1:BC799)+1,"")</f>
        <v/>
      </c>
      <c r="BD800" s="6" t="str">
        <f>IF($W800=BD$4,MAX(BD$1:BD799)+1,"")</f>
        <v/>
      </c>
      <c r="BE800" s="6" t="str">
        <f>IF($W800=BE$4,MAX(BE$1:BE799)+1,"")</f>
        <v/>
      </c>
      <c r="BF800" s="6" t="str">
        <f>IF($W800=BF$4,MAX(BF$1:BF799)+1,"")</f>
        <v/>
      </c>
      <c r="BG800" s="6" t="str">
        <f>IF($W800=BG$4,MAX(BG$1:BG799)+1,"")</f>
        <v/>
      </c>
      <c r="BH800" s="6" t="str">
        <f>IF($W800=BH$4,MAX(BH$1:BH799)+1,"")</f>
        <v/>
      </c>
      <c r="BI800" s="6" t="str">
        <f>IF($W800=BI$4,MAX(BI$1:BI799)+1,"")</f>
        <v/>
      </c>
      <c r="BJ800" s="6" t="str">
        <f>IF($W800=BJ$4,MAX(BJ$1:BJ799)+1,"")</f>
        <v/>
      </c>
      <c r="BK800" s="6" t="str">
        <f>IF($W800=BK$4,MAX(BK$1:BK799)+1,"")</f>
        <v/>
      </c>
      <c r="BL800" s="6" t="str">
        <f>IF($W800=BL$4,MAX(BL$1:BL799)+1,"")</f>
        <v/>
      </c>
      <c r="BM800" s="6" t="str">
        <f>IF($W800=BM$4,MAX(BM$1:BM799)+1,"")</f>
        <v/>
      </c>
      <c r="BN800" s="6" t="str">
        <f>IF($W800=BN$4,MAX(BN$1:BN799)+1,"")</f>
        <v/>
      </c>
      <c r="BO800" s="6" t="str">
        <f>IF($W800=BO$4,MAX(BO$1:BO799)+1,"")</f>
        <v/>
      </c>
      <c r="BP800" s="6" t="str">
        <f>IF($W800=BP$4,MAX(BP$1:BP799)+1,"")</f>
        <v/>
      </c>
      <c r="BQ800" s="6" t="str">
        <f>IF($W800=BQ$4,MAX(BQ$1:BQ799)+1,"")</f>
        <v/>
      </c>
      <c r="BR800" s="6" t="str">
        <f>IF($W800=BR$4,MAX(BR$1:BR799)+1,"")</f>
        <v/>
      </c>
      <c r="BS800" s="6" t="str">
        <f>IF($W800=BS$4,MAX(BS$1:BS799)+1,"")</f>
        <v/>
      </c>
      <c r="BT800" s="6" t="str">
        <f>IF($W800=BT$4,MAX(BT$1:BT799)+1,"")</f>
        <v/>
      </c>
      <c r="BU800" s="6" t="str">
        <f>IF($W800=BU$4,MAX(BU$1:BU799)+1,"")</f>
        <v/>
      </c>
      <c r="BV800" s="6" t="str">
        <f>IF($W800=BV$4,MAX(BV$1:BV799)+1,"")</f>
        <v/>
      </c>
      <c r="BW800" s="6" t="str">
        <f>IF($W800=BW$4,MAX(BW$1:BW799)+1,"")</f>
        <v/>
      </c>
      <c r="BX800" s="6" t="str">
        <f>IF($W800=BX$4,MAX(BX$1:BX799)+1,"")</f>
        <v/>
      </c>
      <c r="BY800" s="6" t="str">
        <f>IF($W800=BY$4,MAX(BY$1:BY799)+1,"")</f>
        <v/>
      </c>
      <c r="BZ800" s="6" t="str">
        <f>IF($W800=BZ$4,MAX(BZ$1:BZ799)+1,"")</f>
        <v/>
      </c>
      <c r="CA800" s="6" t="str">
        <f>IF($W800=CA$4,MAX(CA$1:CA799)+1,"")</f>
        <v/>
      </c>
      <c r="CB800" s="6" t="str">
        <f>IF($W800=CB$4,MAX(CB$1:CB799)+1,"")</f>
        <v/>
      </c>
      <c r="CC800" s="6" t="str">
        <f>IF($W800=CC$4,MAX(CC$1:CC799)+1,"")</f>
        <v/>
      </c>
      <c r="CD800" s="6" t="str">
        <f>IF($W800=CD$4,MAX(CD$1:CD799)+1,"")</f>
        <v/>
      </c>
      <c r="CE800" s="6" t="str">
        <f>IF($W800=CE$4,MAX(CE$1:CE799)+1,"")</f>
        <v/>
      </c>
      <c r="CF800" s="6" t="str">
        <f>IF($W800=CF$4,MAX(CF$1:CF799)+1,"")</f>
        <v/>
      </c>
      <c r="CG800" s="6" t="str">
        <f>IF($W800=CG$4,MAX(CG$1:CG799)+1,"")</f>
        <v/>
      </c>
      <c r="CH800" s="6" t="str">
        <f>IF($W800=CH$4,MAX(CH$1:CH799)+1,"")</f>
        <v/>
      </c>
      <c r="CI800" s="6" t="str">
        <f>IF($W800=CI$4,MAX(CI$1:CI799)+1,"")</f>
        <v/>
      </c>
      <c r="CJ800" s="6" t="str">
        <f>IF($W800=CJ$4,MAX(CJ$1:CJ799)+1,"")</f>
        <v/>
      </c>
      <c r="CK800" s="6" t="str">
        <f>IF($W800=CK$4,MAX(CK$1:CK799)+1,"")</f>
        <v/>
      </c>
      <c r="CL800" s="6" t="str">
        <f>IF($W800=CL$4,MAX(CL$1:CL799)+1,"")</f>
        <v/>
      </c>
      <c r="CM800" s="6" t="str">
        <f>IF($W800=CM$4,MAX(CM$1:CM799)+1,"")</f>
        <v/>
      </c>
      <c r="CN800" s="6" t="str">
        <f>IF($W800=CN$4,MAX(CN$1:CN799)+1,"")</f>
        <v/>
      </c>
      <c r="CO800" s="6" t="str">
        <f>IF($W800=CO$4,MAX(CO$1:CO799)+1,"")</f>
        <v/>
      </c>
      <c r="CP800" s="6" t="str">
        <f>IF($W800=CP$4,MAX(CP$1:CP799)+1,"")</f>
        <v/>
      </c>
      <c r="CQ800" s="6" t="str">
        <f>IF($W800=CQ$4,MAX(CQ$1:CQ799)+1,"")</f>
        <v/>
      </c>
      <c r="CR800" s="6" t="str">
        <f>IF($W800=CR$4,MAX(CR$1:CR799)+1,"")</f>
        <v/>
      </c>
      <c r="CS800" s="6" t="str">
        <f>IF($W800=CS$4,MAX(CS$1:CS799)+1,"")</f>
        <v/>
      </c>
      <c r="CT800" s="5">
        <f t="shared" si="185"/>
        <v>0</v>
      </c>
      <c r="CU800" s="6" t="str">
        <f t="shared" si="186"/>
        <v/>
      </c>
      <c r="CV800" s="5" t="str">
        <f t="shared" si="187"/>
        <v/>
      </c>
      <c r="CW800" s="5" t="str" cm="1">
        <f t="array" ref="CW800">RIGHT(F800,MIN(LEN(SUBSTITUTE(F800,รายชื่อนักเรียนแยกห้อง!$AD$5:$AD$8,""))))</f>
        <v/>
      </c>
      <c r="CX800" s="6" t="str">
        <f t="shared" si="188"/>
        <v/>
      </c>
      <c r="CY800" s="6" t="str">
        <f t="shared" si="189"/>
        <v/>
      </c>
      <c r="CZ800" s="5" t="str">
        <f t="shared" si="190"/>
        <v>-</v>
      </c>
      <c r="DA800" s="5" t="str">
        <f t="shared" si="191"/>
        <v>-</v>
      </c>
      <c r="DC800" s="6" t="str">
        <f>IF(DB800="วิทย์-คณิต (เตรียมวิศวะ)",MAX($DC$1:DC799)+1,"")</f>
        <v/>
      </c>
      <c r="DD800" s="6" t="str">
        <f>IF(DB800="วิทย์-คณิต (วิทยาศาสตร์สุขภาพ)",MAX($DD$1:DD799)+1,"")</f>
        <v/>
      </c>
      <c r="DE800" s="6" t="str">
        <f>IF(DB800="ศิลป์การจัดการธุรกิจการค้าสมัยใหม่",MAX($DE$1:DE799)+1,"")</f>
        <v/>
      </c>
      <c r="DF800" s="6" t="str">
        <f>IF(DB800="ศิลป์ภาษาจีนเพื่อธุรกิจ 4.0",MAX($DF$1:DF799)+1,"")</f>
        <v/>
      </c>
      <c r="DG800" s="6" t="str">
        <f>IF(DB800="ศิลป์ภาษาอังกฤษเพื่อการสื่อสารธุรกิจ",MAX($DG$1:DG799)+1,"")</f>
        <v/>
      </c>
      <c r="DH800" s="6" t="str">
        <f>IF(DB800="นวัตกรรมการจัดการเกษตร",MAX($DH$1:DH799)+1,"")</f>
        <v/>
      </c>
      <c r="DI800" s="5">
        <f t="shared" si="192"/>
        <v>0</v>
      </c>
      <c r="DJ800" s="5" t="str">
        <f t="shared" si="193"/>
        <v>-</v>
      </c>
      <c r="DK800" s="5" t="str">
        <f t="shared" si="194"/>
        <v>-0</v>
      </c>
      <c r="DL800" s="5" t="str">
        <f t="shared" si="195"/>
        <v/>
      </c>
    </row>
    <row r="801" spans="1:116">
      <c r="A801" s="5" t="str">
        <f t="shared" si="181"/>
        <v>-</v>
      </c>
      <c r="B801" s="5" t="str">
        <f t="shared" si="182"/>
        <v>-0</v>
      </c>
      <c r="C801" s="5" t="str">
        <f t="shared" si="183"/>
        <v>-0</v>
      </c>
      <c r="D801" s="8"/>
      <c r="E801" s="9"/>
      <c r="F801" s="3"/>
      <c r="G801" s="3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W801" s="6" t="str">
        <f>IF(X801="","",IF(X801=รายชื่อชมรม!$B$53,รายชื่อชมรม!$A$53,IF(X801=รายชื่อชมรม!$B$54,รายชื่อชมรม!$A$54,IF(X801=รายชื่อชมรม!$B$55,รายชื่อชมรม!$A$55,IF(X801=รายชื่อชมรม!$B$56,รายชื่อชมรม!$A$56,IF(X801=รายชื่อชมรม!$B$57,รายชื่อชมรม!$A$57,IF(X801=รายชื่อชมรม!$B$58,รายชื่อชมรม!$A$58,IF(X801=รายชื่อชมรม!$B$59,รายชื่อชมรม!$A$59,IF(X801=รายชื่อชมรม!$B$60,รายชื่อชมรม!$A$60,IF(X801=รายชื่อชมรม!$B$61,รายชื่อชมรม!$A$61,IF(X801=รายชื่อชมรม!$B$62,รายชื่อชมรม!$A$62,"-")))))))))))</f>
        <v/>
      </c>
      <c r="Y801" s="6" t="str">
        <f>IF(W801=0,"",IF(W801="-","",IF(W801="","",VLOOKUP(W801,รายชื่อชมรม!$A$3:$F$83,3,FALSE))))</f>
        <v/>
      </c>
      <c r="Z801" s="6" t="str">
        <f>IF(Y801=$Z$4,MAX(Z$1:$Z800)+1,"")</f>
        <v/>
      </c>
      <c r="AA801" s="6" t="str">
        <f>IF($Y801=AA$4,MAX(AA$1:AA800)+1,"")</f>
        <v/>
      </c>
      <c r="AB801" s="6" t="str">
        <f>IF($Y801=AB$4,MAX(AB$1:AB800)+1,"")</f>
        <v/>
      </c>
      <c r="AC801" s="6" t="str">
        <f>IF($Y801=AC$4,MAX(AC$1:AC800)+1,"")</f>
        <v/>
      </c>
      <c r="AD801" s="6" t="str">
        <f>IF($Y801=AD$4,MAX(AD$1:AD800)+1,"")</f>
        <v/>
      </c>
      <c r="AE801" s="6" t="str">
        <f>IF($Y801=AE$4,MAX(AE$1:AE800)+1,"")</f>
        <v/>
      </c>
      <c r="AF801" s="6" t="str">
        <f>IF($Y801=AF$4,MAX(AF$1:AF800)+1,"")</f>
        <v/>
      </c>
      <c r="AG801" s="6" t="str">
        <f>IF($Y801=AG$4,MAX(AG$1:AG800)+1,"")</f>
        <v/>
      </c>
      <c r="AH801" s="6" t="str">
        <f>IF($Y801=AH$4,MAX(AH$1:AH800)+1,"")</f>
        <v/>
      </c>
      <c r="AI801" s="5">
        <f t="shared" si="184"/>
        <v>0</v>
      </c>
      <c r="AK801" s="6" t="str">
        <f>IF($W801=AK$4,MAX(AK$1:AK800)+1,"")</f>
        <v/>
      </c>
      <c r="AL801" s="6" t="str">
        <f>IF($W801=AL$4,MAX(AL$1:AL800)+1,"")</f>
        <v/>
      </c>
      <c r="AM801" s="6" t="str">
        <f>IF($W801=AM$4,MAX(AM$1:AM800)+1,"")</f>
        <v/>
      </c>
      <c r="AN801" s="6" t="str">
        <f>IF($W801=AN$4,MAX(AN$1:AN800)+1,"")</f>
        <v/>
      </c>
      <c r="AO801" s="6" t="str">
        <f>IF($W801=AO$4,MAX(AO$1:AO800)+1,"")</f>
        <v/>
      </c>
      <c r="AP801" s="6" t="str">
        <f>IF($W801=AP$4,MAX(AP$1:AP800)+1,"")</f>
        <v/>
      </c>
      <c r="AQ801" s="6" t="str">
        <f>IF($W801=AQ$4,MAX(AQ$1:AQ800)+1,"")</f>
        <v/>
      </c>
      <c r="AR801" s="6" t="str">
        <f>IF($W801=AR$4,MAX(AR$1:AR800)+1,"")</f>
        <v/>
      </c>
      <c r="AS801" s="6" t="str">
        <f>IF($W801=AS$4,MAX(AS$1:AS800)+1,"")</f>
        <v/>
      </c>
      <c r="AT801" s="6" t="str">
        <f>IF($W801=AT$4,MAX(AT$1:AT800)+1,"")</f>
        <v/>
      </c>
      <c r="AU801" s="6" t="str">
        <f>IF($W801=AU$4,MAX(AU$1:AU800)+1,"")</f>
        <v/>
      </c>
      <c r="AV801" s="6" t="str">
        <f>IF($W801=AV$4,MAX(AV$1:AV800)+1,"")</f>
        <v/>
      </c>
      <c r="AW801" s="6" t="str">
        <f>IF($W801=AW$4,MAX(AW$1:AW800)+1,"")</f>
        <v/>
      </c>
      <c r="AX801" s="6" t="str">
        <f>IF($W801=AX$4,MAX(AX$1:AX800)+1,"")</f>
        <v/>
      </c>
      <c r="AY801" s="6" t="str">
        <f>IF($W801=AY$4,MAX(AY$1:AY800)+1,"")</f>
        <v/>
      </c>
      <c r="AZ801" s="6" t="str">
        <f>IF($W801=AZ$4,MAX(AZ$1:AZ800)+1,"")</f>
        <v/>
      </c>
      <c r="BA801" s="6" t="str">
        <f>IF($W801=BA$4,MAX(BA$1:BA800)+1,"")</f>
        <v/>
      </c>
      <c r="BB801" s="6" t="str">
        <f>IF($W801=BB$4,MAX(BB$1:BB800)+1,"")</f>
        <v/>
      </c>
      <c r="BC801" s="6" t="str">
        <f>IF($W801=BC$4,MAX(BC$1:BC800)+1,"")</f>
        <v/>
      </c>
      <c r="BD801" s="6" t="str">
        <f>IF($W801=BD$4,MAX(BD$1:BD800)+1,"")</f>
        <v/>
      </c>
      <c r="BE801" s="6" t="str">
        <f>IF($W801=BE$4,MAX(BE$1:BE800)+1,"")</f>
        <v/>
      </c>
      <c r="BF801" s="6" t="str">
        <f>IF($W801=BF$4,MAX(BF$1:BF800)+1,"")</f>
        <v/>
      </c>
      <c r="BG801" s="6" t="str">
        <f>IF($W801=BG$4,MAX(BG$1:BG800)+1,"")</f>
        <v/>
      </c>
      <c r="BH801" s="6" t="str">
        <f>IF($W801=BH$4,MAX(BH$1:BH800)+1,"")</f>
        <v/>
      </c>
      <c r="BI801" s="6" t="str">
        <f>IF($W801=BI$4,MAX(BI$1:BI800)+1,"")</f>
        <v/>
      </c>
      <c r="BJ801" s="6" t="str">
        <f>IF($W801=BJ$4,MAX(BJ$1:BJ800)+1,"")</f>
        <v/>
      </c>
      <c r="BK801" s="6" t="str">
        <f>IF($W801=BK$4,MAX(BK$1:BK800)+1,"")</f>
        <v/>
      </c>
      <c r="BL801" s="6" t="str">
        <f>IF($W801=BL$4,MAX(BL$1:BL800)+1,"")</f>
        <v/>
      </c>
      <c r="BM801" s="6" t="str">
        <f>IF($W801=BM$4,MAX(BM$1:BM800)+1,"")</f>
        <v/>
      </c>
      <c r="BN801" s="6" t="str">
        <f>IF($W801=BN$4,MAX(BN$1:BN800)+1,"")</f>
        <v/>
      </c>
      <c r="BO801" s="6" t="str">
        <f>IF($W801=BO$4,MAX(BO$1:BO800)+1,"")</f>
        <v/>
      </c>
      <c r="BP801" s="6" t="str">
        <f>IF($W801=BP$4,MAX(BP$1:BP800)+1,"")</f>
        <v/>
      </c>
      <c r="BQ801" s="6" t="str">
        <f>IF($W801=BQ$4,MAX(BQ$1:BQ800)+1,"")</f>
        <v/>
      </c>
      <c r="BR801" s="6" t="str">
        <f>IF($W801=BR$4,MAX(BR$1:BR800)+1,"")</f>
        <v/>
      </c>
      <c r="BS801" s="6" t="str">
        <f>IF($W801=BS$4,MAX(BS$1:BS800)+1,"")</f>
        <v/>
      </c>
      <c r="BT801" s="6" t="str">
        <f>IF($W801=BT$4,MAX(BT$1:BT800)+1,"")</f>
        <v/>
      </c>
      <c r="BU801" s="6" t="str">
        <f>IF($W801=BU$4,MAX(BU$1:BU800)+1,"")</f>
        <v/>
      </c>
      <c r="BV801" s="6" t="str">
        <f>IF($W801=BV$4,MAX(BV$1:BV800)+1,"")</f>
        <v/>
      </c>
      <c r="BW801" s="6" t="str">
        <f>IF($W801=BW$4,MAX(BW$1:BW800)+1,"")</f>
        <v/>
      </c>
      <c r="BX801" s="6" t="str">
        <f>IF($W801=BX$4,MAX(BX$1:BX800)+1,"")</f>
        <v/>
      </c>
      <c r="BY801" s="6" t="str">
        <f>IF($W801=BY$4,MAX(BY$1:BY800)+1,"")</f>
        <v/>
      </c>
      <c r="BZ801" s="6" t="str">
        <f>IF($W801=BZ$4,MAX(BZ$1:BZ800)+1,"")</f>
        <v/>
      </c>
      <c r="CA801" s="6" t="str">
        <f>IF($W801=CA$4,MAX(CA$1:CA800)+1,"")</f>
        <v/>
      </c>
      <c r="CB801" s="6" t="str">
        <f>IF($W801=CB$4,MAX(CB$1:CB800)+1,"")</f>
        <v/>
      </c>
      <c r="CC801" s="6" t="str">
        <f>IF($W801=CC$4,MAX(CC$1:CC800)+1,"")</f>
        <v/>
      </c>
      <c r="CD801" s="6" t="str">
        <f>IF($W801=CD$4,MAX(CD$1:CD800)+1,"")</f>
        <v/>
      </c>
      <c r="CE801" s="6" t="str">
        <f>IF($W801=CE$4,MAX(CE$1:CE800)+1,"")</f>
        <v/>
      </c>
      <c r="CF801" s="6" t="str">
        <f>IF($W801=CF$4,MAX(CF$1:CF800)+1,"")</f>
        <v/>
      </c>
      <c r="CG801" s="6" t="str">
        <f>IF($W801=CG$4,MAX(CG$1:CG800)+1,"")</f>
        <v/>
      </c>
      <c r="CH801" s="6" t="str">
        <f>IF($W801=CH$4,MAX(CH$1:CH800)+1,"")</f>
        <v/>
      </c>
      <c r="CI801" s="6" t="str">
        <f>IF($W801=CI$4,MAX(CI$1:CI800)+1,"")</f>
        <v/>
      </c>
      <c r="CJ801" s="6" t="str">
        <f>IF($W801=CJ$4,MAX(CJ$1:CJ800)+1,"")</f>
        <v/>
      </c>
      <c r="CK801" s="6" t="str">
        <f>IF($W801=CK$4,MAX(CK$1:CK800)+1,"")</f>
        <v/>
      </c>
      <c r="CL801" s="6" t="str">
        <f>IF($W801=CL$4,MAX(CL$1:CL800)+1,"")</f>
        <v/>
      </c>
      <c r="CM801" s="6" t="str">
        <f>IF($W801=CM$4,MAX(CM$1:CM800)+1,"")</f>
        <v/>
      </c>
      <c r="CN801" s="6" t="str">
        <f>IF($W801=CN$4,MAX(CN$1:CN800)+1,"")</f>
        <v/>
      </c>
      <c r="CO801" s="6" t="str">
        <f>IF($W801=CO$4,MAX(CO$1:CO800)+1,"")</f>
        <v/>
      </c>
      <c r="CP801" s="6" t="str">
        <f>IF($W801=CP$4,MAX(CP$1:CP800)+1,"")</f>
        <v/>
      </c>
      <c r="CQ801" s="6" t="str">
        <f>IF($W801=CQ$4,MAX(CQ$1:CQ800)+1,"")</f>
        <v/>
      </c>
      <c r="CR801" s="6" t="str">
        <f>IF($W801=CR$4,MAX(CR$1:CR800)+1,"")</f>
        <v/>
      </c>
      <c r="CS801" s="6" t="str">
        <f>IF($W801=CS$4,MAX(CS$1:CS800)+1,"")</f>
        <v/>
      </c>
      <c r="CT801" s="5">
        <f t="shared" si="185"/>
        <v>0</v>
      </c>
      <c r="CU801" s="6" t="str">
        <f t="shared" si="186"/>
        <v/>
      </c>
      <c r="CV801" s="5" t="str">
        <f t="shared" si="187"/>
        <v/>
      </c>
      <c r="CW801" s="5" t="str" cm="1">
        <f t="array" ref="CW801">RIGHT(F801,MIN(LEN(SUBSTITUTE(F801,รายชื่อนักเรียนแยกห้อง!$AD$5:$AD$8,""))))</f>
        <v/>
      </c>
      <c r="CX801" s="6" t="str">
        <f t="shared" si="188"/>
        <v/>
      </c>
      <c r="CY801" s="6" t="str">
        <f t="shared" si="189"/>
        <v/>
      </c>
      <c r="CZ801" s="5" t="str">
        <f t="shared" si="190"/>
        <v>-</v>
      </c>
      <c r="DA801" s="5" t="str">
        <f t="shared" si="191"/>
        <v>-</v>
      </c>
      <c r="DC801" s="6" t="str">
        <f>IF(DB801="วิทย์-คณิต (เตรียมวิศวะ)",MAX($DC$1:DC800)+1,"")</f>
        <v/>
      </c>
      <c r="DD801" s="6" t="str">
        <f>IF(DB801="วิทย์-คณิต (วิทยาศาสตร์สุขภาพ)",MAX($DD$1:DD800)+1,"")</f>
        <v/>
      </c>
      <c r="DE801" s="6" t="str">
        <f>IF(DB801="ศิลป์การจัดการธุรกิจการค้าสมัยใหม่",MAX($DE$1:DE800)+1,"")</f>
        <v/>
      </c>
      <c r="DF801" s="6" t="str">
        <f>IF(DB801="ศิลป์ภาษาจีนเพื่อธุรกิจ 4.0",MAX($DF$1:DF800)+1,"")</f>
        <v/>
      </c>
      <c r="DG801" s="6" t="str">
        <f>IF(DB801="ศิลป์ภาษาอังกฤษเพื่อการสื่อสารธุรกิจ",MAX($DG$1:DG800)+1,"")</f>
        <v/>
      </c>
      <c r="DH801" s="6" t="str">
        <f>IF(DB801="นวัตกรรมการจัดการเกษตร",MAX($DH$1:DH800)+1,"")</f>
        <v/>
      </c>
      <c r="DI801" s="5">
        <f t="shared" si="192"/>
        <v>0</v>
      </c>
      <c r="DJ801" s="5" t="str">
        <f t="shared" si="193"/>
        <v>-</v>
      </c>
      <c r="DK801" s="5" t="str">
        <f t="shared" si="194"/>
        <v>-0</v>
      </c>
      <c r="DL801" s="5" t="str">
        <f t="shared" si="195"/>
        <v/>
      </c>
    </row>
    <row r="802" spans="1:116">
      <c r="A802" s="5" t="str">
        <f t="shared" si="181"/>
        <v>-</v>
      </c>
      <c r="B802" s="5" t="str">
        <f t="shared" si="182"/>
        <v>-0</v>
      </c>
      <c r="C802" s="5" t="str">
        <f t="shared" si="183"/>
        <v>-0</v>
      </c>
      <c r="D802" s="8"/>
      <c r="E802" s="9"/>
      <c r="F802" s="3"/>
      <c r="G802" s="3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W802" s="6" t="str">
        <f>IF(X802="","",IF(X802=รายชื่อชมรม!$B$53,รายชื่อชมรม!$A$53,IF(X802=รายชื่อชมรม!$B$54,รายชื่อชมรม!$A$54,IF(X802=รายชื่อชมรม!$B$55,รายชื่อชมรม!$A$55,IF(X802=รายชื่อชมรม!$B$56,รายชื่อชมรม!$A$56,IF(X802=รายชื่อชมรม!$B$57,รายชื่อชมรม!$A$57,IF(X802=รายชื่อชมรม!$B$58,รายชื่อชมรม!$A$58,IF(X802=รายชื่อชมรม!$B$59,รายชื่อชมรม!$A$59,IF(X802=รายชื่อชมรม!$B$60,รายชื่อชมรม!$A$60,IF(X802=รายชื่อชมรม!$B$61,รายชื่อชมรม!$A$61,IF(X802=รายชื่อชมรม!$B$62,รายชื่อชมรม!$A$62,"-")))))))))))</f>
        <v/>
      </c>
      <c r="Y802" s="6" t="str">
        <f>IF(W802=0,"",IF(W802="-","",IF(W802="","",VLOOKUP(W802,รายชื่อชมรม!$A$3:$F$83,3,FALSE))))</f>
        <v/>
      </c>
      <c r="Z802" s="6" t="str">
        <f>IF(Y802=$Z$4,MAX(Z$1:$Z801)+1,"")</f>
        <v/>
      </c>
      <c r="AA802" s="6" t="str">
        <f>IF($Y802=AA$4,MAX(AA$1:AA801)+1,"")</f>
        <v/>
      </c>
      <c r="AB802" s="6" t="str">
        <f>IF($Y802=AB$4,MAX(AB$1:AB801)+1,"")</f>
        <v/>
      </c>
      <c r="AC802" s="6" t="str">
        <f>IF($Y802=AC$4,MAX(AC$1:AC801)+1,"")</f>
        <v/>
      </c>
      <c r="AD802" s="6" t="str">
        <f>IF($Y802=AD$4,MAX(AD$1:AD801)+1,"")</f>
        <v/>
      </c>
      <c r="AE802" s="6" t="str">
        <f>IF($Y802=AE$4,MAX(AE$1:AE801)+1,"")</f>
        <v/>
      </c>
      <c r="AF802" s="6" t="str">
        <f>IF($Y802=AF$4,MAX(AF$1:AF801)+1,"")</f>
        <v/>
      </c>
      <c r="AG802" s="6" t="str">
        <f>IF($Y802=AG$4,MAX(AG$1:AG801)+1,"")</f>
        <v/>
      </c>
      <c r="AH802" s="6" t="str">
        <f>IF($Y802=AH$4,MAX(AH$1:AH801)+1,"")</f>
        <v/>
      </c>
      <c r="AI802" s="5">
        <f t="shared" si="184"/>
        <v>0</v>
      </c>
      <c r="AK802" s="6" t="str">
        <f>IF($W802=AK$4,MAX(AK$1:AK801)+1,"")</f>
        <v/>
      </c>
      <c r="AL802" s="6" t="str">
        <f>IF($W802=AL$4,MAX(AL$1:AL801)+1,"")</f>
        <v/>
      </c>
      <c r="AM802" s="6" t="str">
        <f>IF($W802=AM$4,MAX(AM$1:AM801)+1,"")</f>
        <v/>
      </c>
      <c r="AN802" s="6" t="str">
        <f>IF($W802=AN$4,MAX(AN$1:AN801)+1,"")</f>
        <v/>
      </c>
      <c r="AO802" s="6" t="str">
        <f>IF($W802=AO$4,MAX(AO$1:AO801)+1,"")</f>
        <v/>
      </c>
      <c r="AP802" s="6" t="str">
        <f>IF($W802=AP$4,MAX(AP$1:AP801)+1,"")</f>
        <v/>
      </c>
      <c r="AQ802" s="6" t="str">
        <f>IF($W802=AQ$4,MAX(AQ$1:AQ801)+1,"")</f>
        <v/>
      </c>
      <c r="AR802" s="6" t="str">
        <f>IF($W802=AR$4,MAX(AR$1:AR801)+1,"")</f>
        <v/>
      </c>
      <c r="AS802" s="6" t="str">
        <f>IF($W802=AS$4,MAX(AS$1:AS801)+1,"")</f>
        <v/>
      </c>
      <c r="AT802" s="6" t="str">
        <f>IF($W802=AT$4,MAX(AT$1:AT801)+1,"")</f>
        <v/>
      </c>
      <c r="AU802" s="6" t="str">
        <f>IF($W802=AU$4,MAX(AU$1:AU801)+1,"")</f>
        <v/>
      </c>
      <c r="AV802" s="6" t="str">
        <f>IF($W802=AV$4,MAX(AV$1:AV801)+1,"")</f>
        <v/>
      </c>
      <c r="AW802" s="6" t="str">
        <f>IF($W802=AW$4,MAX(AW$1:AW801)+1,"")</f>
        <v/>
      </c>
      <c r="AX802" s="6" t="str">
        <f>IF($W802=AX$4,MAX(AX$1:AX801)+1,"")</f>
        <v/>
      </c>
      <c r="AY802" s="6" t="str">
        <f>IF($W802=AY$4,MAX(AY$1:AY801)+1,"")</f>
        <v/>
      </c>
      <c r="AZ802" s="6" t="str">
        <f>IF($W802=AZ$4,MAX(AZ$1:AZ801)+1,"")</f>
        <v/>
      </c>
      <c r="BA802" s="6" t="str">
        <f>IF($W802=BA$4,MAX(BA$1:BA801)+1,"")</f>
        <v/>
      </c>
      <c r="BB802" s="6" t="str">
        <f>IF($W802=BB$4,MAX(BB$1:BB801)+1,"")</f>
        <v/>
      </c>
      <c r="BC802" s="6" t="str">
        <f>IF($W802=BC$4,MAX(BC$1:BC801)+1,"")</f>
        <v/>
      </c>
      <c r="BD802" s="6" t="str">
        <f>IF($W802=BD$4,MAX(BD$1:BD801)+1,"")</f>
        <v/>
      </c>
      <c r="BE802" s="6" t="str">
        <f>IF($W802=BE$4,MAX(BE$1:BE801)+1,"")</f>
        <v/>
      </c>
      <c r="BF802" s="6" t="str">
        <f>IF($W802=BF$4,MAX(BF$1:BF801)+1,"")</f>
        <v/>
      </c>
      <c r="BG802" s="6" t="str">
        <f>IF($W802=BG$4,MAX(BG$1:BG801)+1,"")</f>
        <v/>
      </c>
      <c r="BH802" s="6" t="str">
        <f>IF($W802=BH$4,MAX(BH$1:BH801)+1,"")</f>
        <v/>
      </c>
      <c r="BI802" s="6" t="str">
        <f>IF($W802=BI$4,MAX(BI$1:BI801)+1,"")</f>
        <v/>
      </c>
      <c r="BJ802" s="6" t="str">
        <f>IF($W802=BJ$4,MAX(BJ$1:BJ801)+1,"")</f>
        <v/>
      </c>
      <c r="BK802" s="6" t="str">
        <f>IF($W802=BK$4,MAX(BK$1:BK801)+1,"")</f>
        <v/>
      </c>
      <c r="BL802" s="6" t="str">
        <f>IF($W802=BL$4,MAX(BL$1:BL801)+1,"")</f>
        <v/>
      </c>
      <c r="BM802" s="6" t="str">
        <f>IF($W802=BM$4,MAX(BM$1:BM801)+1,"")</f>
        <v/>
      </c>
      <c r="BN802" s="6" t="str">
        <f>IF($W802=BN$4,MAX(BN$1:BN801)+1,"")</f>
        <v/>
      </c>
      <c r="BO802" s="6" t="str">
        <f>IF($W802=BO$4,MAX(BO$1:BO801)+1,"")</f>
        <v/>
      </c>
      <c r="BP802" s="6" t="str">
        <f>IF($W802=BP$4,MAX(BP$1:BP801)+1,"")</f>
        <v/>
      </c>
      <c r="BQ802" s="6" t="str">
        <f>IF($W802=BQ$4,MAX(BQ$1:BQ801)+1,"")</f>
        <v/>
      </c>
      <c r="BR802" s="6" t="str">
        <f>IF($W802=BR$4,MAX(BR$1:BR801)+1,"")</f>
        <v/>
      </c>
      <c r="BS802" s="6" t="str">
        <f>IF($W802=BS$4,MAX(BS$1:BS801)+1,"")</f>
        <v/>
      </c>
      <c r="BT802" s="6" t="str">
        <f>IF($W802=BT$4,MAX(BT$1:BT801)+1,"")</f>
        <v/>
      </c>
      <c r="BU802" s="6" t="str">
        <f>IF($W802=BU$4,MAX(BU$1:BU801)+1,"")</f>
        <v/>
      </c>
      <c r="BV802" s="6" t="str">
        <f>IF($W802=BV$4,MAX(BV$1:BV801)+1,"")</f>
        <v/>
      </c>
      <c r="BW802" s="6" t="str">
        <f>IF($W802=BW$4,MAX(BW$1:BW801)+1,"")</f>
        <v/>
      </c>
      <c r="BX802" s="6" t="str">
        <f>IF($W802=BX$4,MAX(BX$1:BX801)+1,"")</f>
        <v/>
      </c>
      <c r="BY802" s="6" t="str">
        <f>IF($W802=BY$4,MAX(BY$1:BY801)+1,"")</f>
        <v/>
      </c>
      <c r="BZ802" s="6" t="str">
        <f>IF($W802=BZ$4,MAX(BZ$1:BZ801)+1,"")</f>
        <v/>
      </c>
      <c r="CA802" s="6" t="str">
        <f>IF($W802=CA$4,MAX(CA$1:CA801)+1,"")</f>
        <v/>
      </c>
      <c r="CB802" s="6" t="str">
        <f>IF($W802=CB$4,MAX(CB$1:CB801)+1,"")</f>
        <v/>
      </c>
      <c r="CC802" s="6" t="str">
        <f>IF($W802=CC$4,MAX(CC$1:CC801)+1,"")</f>
        <v/>
      </c>
      <c r="CD802" s="6" t="str">
        <f>IF($W802=CD$4,MAX(CD$1:CD801)+1,"")</f>
        <v/>
      </c>
      <c r="CE802" s="6" t="str">
        <f>IF($W802=CE$4,MAX(CE$1:CE801)+1,"")</f>
        <v/>
      </c>
      <c r="CF802" s="6" t="str">
        <f>IF($W802=CF$4,MAX(CF$1:CF801)+1,"")</f>
        <v/>
      </c>
      <c r="CG802" s="6" t="str">
        <f>IF($W802=CG$4,MAX(CG$1:CG801)+1,"")</f>
        <v/>
      </c>
      <c r="CH802" s="6" t="str">
        <f>IF($W802=CH$4,MAX(CH$1:CH801)+1,"")</f>
        <v/>
      </c>
      <c r="CI802" s="6" t="str">
        <f>IF($W802=CI$4,MAX(CI$1:CI801)+1,"")</f>
        <v/>
      </c>
      <c r="CJ802" s="6" t="str">
        <f>IF($W802=CJ$4,MAX(CJ$1:CJ801)+1,"")</f>
        <v/>
      </c>
      <c r="CK802" s="6" t="str">
        <f>IF($W802=CK$4,MAX(CK$1:CK801)+1,"")</f>
        <v/>
      </c>
      <c r="CL802" s="6" t="str">
        <f>IF($W802=CL$4,MAX(CL$1:CL801)+1,"")</f>
        <v/>
      </c>
      <c r="CM802" s="6" t="str">
        <f>IF($W802=CM$4,MAX(CM$1:CM801)+1,"")</f>
        <v/>
      </c>
      <c r="CN802" s="6" t="str">
        <f>IF($W802=CN$4,MAX(CN$1:CN801)+1,"")</f>
        <v/>
      </c>
      <c r="CO802" s="6" t="str">
        <f>IF($W802=CO$4,MAX(CO$1:CO801)+1,"")</f>
        <v/>
      </c>
      <c r="CP802" s="6" t="str">
        <f>IF($W802=CP$4,MAX(CP$1:CP801)+1,"")</f>
        <v/>
      </c>
      <c r="CQ802" s="6" t="str">
        <f>IF($W802=CQ$4,MAX(CQ$1:CQ801)+1,"")</f>
        <v/>
      </c>
      <c r="CR802" s="6" t="str">
        <f>IF($W802=CR$4,MAX(CR$1:CR801)+1,"")</f>
        <v/>
      </c>
      <c r="CS802" s="6" t="str">
        <f>IF($W802=CS$4,MAX(CS$1:CS801)+1,"")</f>
        <v/>
      </c>
      <c r="CT802" s="5">
        <f t="shared" si="185"/>
        <v>0</v>
      </c>
      <c r="CU802" s="6" t="str">
        <f t="shared" si="186"/>
        <v/>
      </c>
      <c r="CV802" s="5" t="str">
        <f t="shared" si="187"/>
        <v/>
      </c>
      <c r="CW802" s="5" t="str" cm="1">
        <f t="array" ref="CW802">RIGHT(F802,MIN(LEN(SUBSTITUTE(F802,รายชื่อนักเรียนแยกห้อง!$AD$5:$AD$8,""))))</f>
        <v/>
      </c>
      <c r="CX802" s="6" t="str">
        <f t="shared" si="188"/>
        <v/>
      </c>
      <c r="CY802" s="6" t="str">
        <f t="shared" si="189"/>
        <v/>
      </c>
      <c r="CZ802" s="5" t="str">
        <f t="shared" si="190"/>
        <v>-</v>
      </c>
      <c r="DA802" s="5" t="str">
        <f t="shared" si="191"/>
        <v>-</v>
      </c>
      <c r="DC802" s="6" t="str">
        <f>IF(DB802="วิทย์-คณิต (เตรียมวิศวะ)",MAX($DC$1:DC801)+1,"")</f>
        <v/>
      </c>
      <c r="DD802" s="6" t="str">
        <f>IF(DB802="วิทย์-คณิต (วิทยาศาสตร์สุขภาพ)",MAX($DD$1:DD801)+1,"")</f>
        <v/>
      </c>
      <c r="DE802" s="6" t="str">
        <f>IF(DB802="ศิลป์การจัดการธุรกิจการค้าสมัยใหม่",MAX($DE$1:DE801)+1,"")</f>
        <v/>
      </c>
      <c r="DF802" s="6" t="str">
        <f>IF(DB802="ศิลป์ภาษาจีนเพื่อธุรกิจ 4.0",MAX($DF$1:DF801)+1,"")</f>
        <v/>
      </c>
      <c r="DG802" s="6" t="str">
        <f>IF(DB802="ศิลป์ภาษาอังกฤษเพื่อการสื่อสารธุรกิจ",MAX($DG$1:DG801)+1,"")</f>
        <v/>
      </c>
      <c r="DH802" s="6" t="str">
        <f>IF(DB802="นวัตกรรมการจัดการเกษตร",MAX($DH$1:DH801)+1,"")</f>
        <v/>
      </c>
      <c r="DI802" s="5">
        <f t="shared" si="192"/>
        <v>0</v>
      </c>
      <c r="DJ802" s="5" t="str">
        <f t="shared" si="193"/>
        <v>-</v>
      </c>
      <c r="DK802" s="5" t="str">
        <f t="shared" si="194"/>
        <v>-0</v>
      </c>
      <c r="DL802" s="5" t="str">
        <f t="shared" si="195"/>
        <v/>
      </c>
    </row>
    <row r="803" spans="1:116">
      <c r="A803" s="5" t="str">
        <f t="shared" si="181"/>
        <v>-</v>
      </c>
      <c r="B803" s="5" t="str">
        <f t="shared" si="182"/>
        <v>-0</v>
      </c>
      <c r="C803" s="5" t="str">
        <f t="shared" si="183"/>
        <v>-0</v>
      </c>
      <c r="D803" s="8"/>
      <c r="E803" s="9"/>
      <c r="F803" s="3"/>
      <c r="G803" s="3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W803" s="6" t="str">
        <f>IF(X803="","",IF(X803=รายชื่อชมรม!$B$53,รายชื่อชมรม!$A$53,IF(X803=รายชื่อชมรม!$B$54,รายชื่อชมรม!$A$54,IF(X803=รายชื่อชมรม!$B$55,รายชื่อชมรม!$A$55,IF(X803=รายชื่อชมรม!$B$56,รายชื่อชมรม!$A$56,IF(X803=รายชื่อชมรม!$B$57,รายชื่อชมรม!$A$57,IF(X803=รายชื่อชมรม!$B$58,รายชื่อชมรม!$A$58,IF(X803=รายชื่อชมรม!$B$59,รายชื่อชมรม!$A$59,IF(X803=รายชื่อชมรม!$B$60,รายชื่อชมรม!$A$60,IF(X803=รายชื่อชมรม!$B$61,รายชื่อชมรม!$A$61,IF(X803=รายชื่อชมรม!$B$62,รายชื่อชมรม!$A$62,"-")))))))))))</f>
        <v/>
      </c>
      <c r="Y803" s="6" t="str">
        <f>IF(W803=0,"",IF(W803="-","",IF(W803="","",VLOOKUP(W803,รายชื่อชมรม!$A$3:$F$83,3,FALSE))))</f>
        <v/>
      </c>
      <c r="Z803" s="6" t="str">
        <f>IF(Y803=$Z$4,MAX(Z$1:$Z802)+1,"")</f>
        <v/>
      </c>
      <c r="AA803" s="6" t="str">
        <f>IF($Y803=AA$4,MAX(AA$1:AA802)+1,"")</f>
        <v/>
      </c>
      <c r="AB803" s="6" t="str">
        <f>IF($Y803=AB$4,MAX(AB$1:AB802)+1,"")</f>
        <v/>
      </c>
      <c r="AC803" s="6" t="str">
        <f>IF($Y803=AC$4,MAX(AC$1:AC802)+1,"")</f>
        <v/>
      </c>
      <c r="AD803" s="6" t="str">
        <f>IF($Y803=AD$4,MAX(AD$1:AD802)+1,"")</f>
        <v/>
      </c>
      <c r="AE803" s="6" t="str">
        <f>IF($Y803=AE$4,MAX(AE$1:AE802)+1,"")</f>
        <v/>
      </c>
      <c r="AF803" s="6" t="str">
        <f>IF($Y803=AF$4,MAX(AF$1:AF802)+1,"")</f>
        <v/>
      </c>
      <c r="AG803" s="6" t="str">
        <f>IF($Y803=AG$4,MAX(AG$1:AG802)+1,"")</f>
        <v/>
      </c>
      <c r="AH803" s="6" t="str">
        <f>IF($Y803=AH$4,MAX(AH$1:AH802)+1,"")</f>
        <v/>
      </c>
      <c r="AI803" s="5">
        <f t="shared" si="184"/>
        <v>0</v>
      </c>
      <c r="AK803" s="6" t="str">
        <f>IF($W803=AK$4,MAX(AK$1:AK802)+1,"")</f>
        <v/>
      </c>
      <c r="AL803" s="6" t="str">
        <f>IF($W803=AL$4,MAX(AL$1:AL802)+1,"")</f>
        <v/>
      </c>
      <c r="AM803" s="6" t="str">
        <f>IF($W803=AM$4,MAX(AM$1:AM802)+1,"")</f>
        <v/>
      </c>
      <c r="AN803" s="6" t="str">
        <f>IF($W803=AN$4,MAX(AN$1:AN802)+1,"")</f>
        <v/>
      </c>
      <c r="AO803" s="6" t="str">
        <f>IF($W803=AO$4,MAX(AO$1:AO802)+1,"")</f>
        <v/>
      </c>
      <c r="AP803" s="6" t="str">
        <f>IF($W803=AP$4,MAX(AP$1:AP802)+1,"")</f>
        <v/>
      </c>
      <c r="AQ803" s="6" t="str">
        <f>IF($W803=AQ$4,MAX(AQ$1:AQ802)+1,"")</f>
        <v/>
      </c>
      <c r="AR803" s="6" t="str">
        <f>IF($W803=AR$4,MAX(AR$1:AR802)+1,"")</f>
        <v/>
      </c>
      <c r="AS803" s="6" t="str">
        <f>IF($W803=AS$4,MAX(AS$1:AS802)+1,"")</f>
        <v/>
      </c>
      <c r="AT803" s="6" t="str">
        <f>IF($W803=AT$4,MAX(AT$1:AT802)+1,"")</f>
        <v/>
      </c>
      <c r="AU803" s="6" t="str">
        <f>IF($W803=AU$4,MAX(AU$1:AU802)+1,"")</f>
        <v/>
      </c>
      <c r="AV803" s="6" t="str">
        <f>IF($W803=AV$4,MAX(AV$1:AV802)+1,"")</f>
        <v/>
      </c>
      <c r="AW803" s="6" t="str">
        <f>IF($W803=AW$4,MAX(AW$1:AW802)+1,"")</f>
        <v/>
      </c>
      <c r="AX803" s="6" t="str">
        <f>IF($W803=AX$4,MAX(AX$1:AX802)+1,"")</f>
        <v/>
      </c>
      <c r="AY803" s="6" t="str">
        <f>IF($W803=AY$4,MAX(AY$1:AY802)+1,"")</f>
        <v/>
      </c>
      <c r="AZ803" s="6" t="str">
        <f>IF($W803=AZ$4,MAX(AZ$1:AZ802)+1,"")</f>
        <v/>
      </c>
      <c r="BA803" s="6" t="str">
        <f>IF($W803=BA$4,MAX(BA$1:BA802)+1,"")</f>
        <v/>
      </c>
      <c r="BB803" s="6" t="str">
        <f>IF($W803=BB$4,MAX(BB$1:BB802)+1,"")</f>
        <v/>
      </c>
      <c r="BC803" s="6" t="str">
        <f>IF($W803=BC$4,MAX(BC$1:BC802)+1,"")</f>
        <v/>
      </c>
      <c r="BD803" s="6" t="str">
        <f>IF($W803=BD$4,MAX(BD$1:BD802)+1,"")</f>
        <v/>
      </c>
      <c r="BE803" s="6" t="str">
        <f>IF($W803=BE$4,MAX(BE$1:BE802)+1,"")</f>
        <v/>
      </c>
      <c r="BF803" s="6" t="str">
        <f>IF($W803=BF$4,MAX(BF$1:BF802)+1,"")</f>
        <v/>
      </c>
      <c r="BG803" s="6" t="str">
        <f>IF($W803=BG$4,MAX(BG$1:BG802)+1,"")</f>
        <v/>
      </c>
      <c r="BH803" s="6" t="str">
        <f>IF($W803=BH$4,MAX(BH$1:BH802)+1,"")</f>
        <v/>
      </c>
      <c r="BI803" s="6" t="str">
        <f>IF($W803=BI$4,MAX(BI$1:BI802)+1,"")</f>
        <v/>
      </c>
      <c r="BJ803" s="6" t="str">
        <f>IF($W803=BJ$4,MAX(BJ$1:BJ802)+1,"")</f>
        <v/>
      </c>
      <c r="BK803" s="6" t="str">
        <f>IF($W803=BK$4,MAX(BK$1:BK802)+1,"")</f>
        <v/>
      </c>
      <c r="BL803" s="6" t="str">
        <f>IF($W803=BL$4,MAX(BL$1:BL802)+1,"")</f>
        <v/>
      </c>
      <c r="BM803" s="6" t="str">
        <f>IF($W803=BM$4,MAX(BM$1:BM802)+1,"")</f>
        <v/>
      </c>
      <c r="BN803" s="6" t="str">
        <f>IF($W803=BN$4,MAX(BN$1:BN802)+1,"")</f>
        <v/>
      </c>
      <c r="BO803" s="6" t="str">
        <f>IF($W803=BO$4,MAX(BO$1:BO802)+1,"")</f>
        <v/>
      </c>
      <c r="BP803" s="6" t="str">
        <f>IF($W803=BP$4,MAX(BP$1:BP802)+1,"")</f>
        <v/>
      </c>
      <c r="BQ803" s="6" t="str">
        <f>IF($W803=BQ$4,MAX(BQ$1:BQ802)+1,"")</f>
        <v/>
      </c>
      <c r="BR803" s="6" t="str">
        <f>IF($W803=BR$4,MAX(BR$1:BR802)+1,"")</f>
        <v/>
      </c>
      <c r="BS803" s="6" t="str">
        <f>IF($W803=BS$4,MAX(BS$1:BS802)+1,"")</f>
        <v/>
      </c>
      <c r="BT803" s="6" t="str">
        <f>IF($W803=BT$4,MAX(BT$1:BT802)+1,"")</f>
        <v/>
      </c>
      <c r="BU803" s="6" t="str">
        <f>IF($W803=BU$4,MAX(BU$1:BU802)+1,"")</f>
        <v/>
      </c>
      <c r="BV803" s="6" t="str">
        <f>IF($W803=BV$4,MAX(BV$1:BV802)+1,"")</f>
        <v/>
      </c>
      <c r="BW803" s="6" t="str">
        <f>IF($W803=BW$4,MAX(BW$1:BW802)+1,"")</f>
        <v/>
      </c>
      <c r="BX803" s="6" t="str">
        <f>IF($W803=BX$4,MAX(BX$1:BX802)+1,"")</f>
        <v/>
      </c>
      <c r="BY803" s="6" t="str">
        <f>IF($W803=BY$4,MAX(BY$1:BY802)+1,"")</f>
        <v/>
      </c>
      <c r="BZ803" s="6" t="str">
        <f>IF($W803=BZ$4,MAX(BZ$1:BZ802)+1,"")</f>
        <v/>
      </c>
      <c r="CA803" s="6" t="str">
        <f>IF($W803=CA$4,MAX(CA$1:CA802)+1,"")</f>
        <v/>
      </c>
      <c r="CB803" s="6" t="str">
        <f>IF($W803=CB$4,MAX(CB$1:CB802)+1,"")</f>
        <v/>
      </c>
      <c r="CC803" s="6" t="str">
        <f>IF($W803=CC$4,MAX(CC$1:CC802)+1,"")</f>
        <v/>
      </c>
      <c r="CD803" s="6" t="str">
        <f>IF($W803=CD$4,MAX(CD$1:CD802)+1,"")</f>
        <v/>
      </c>
      <c r="CE803" s="6" t="str">
        <f>IF($W803=CE$4,MAX(CE$1:CE802)+1,"")</f>
        <v/>
      </c>
      <c r="CF803" s="6" t="str">
        <f>IF($W803=CF$4,MAX(CF$1:CF802)+1,"")</f>
        <v/>
      </c>
      <c r="CG803" s="6" t="str">
        <f>IF($W803=CG$4,MAX(CG$1:CG802)+1,"")</f>
        <v/>
      </c>
      <c r="CH803" s="6" t="str">
        <f>IF($W803=CH$4,MAX(CH$1:CH802)+1,"")</f>
        <v/>
      </c>
      <c r="CI803" s="6" t="str">
        <f>IF($W803=CI$4,MAX(CI$1:CI802)+1,"")</f>
        <v/>
      </c>
      <c r="CJ803" s="6" t="str">
        <f>IF($W803=CJ$4,MAX(CJ$1:CJ802)+1,"")</f>
        <v/>
      </c>
      <c r="CK803" s="6" t="str">
        <f>IF($W803=CK$4,MAX(CK$1:CK802)+1,"")</f>
        <v/>
      </c>
      <c r="CL803" s="6" t="str">
        <f>IF($W803=CL$4,MAX(CL$1:CL802)+1,"")</f>
        <v/>
      </c>
      <c r="CM803" s="6" t="str">
        <f>IF($W803=CM$4,MAX(CM$1:CM802)+1,"")</f>
        <v/>
      </c>
      <c r="CN803" s="6" t="str">
        <f>IF($W803=CN$4,MAX(CN$1:CN802)+1,"")</f>
        <v/>
      </c>
      <c r="CO803" s="6" t="str">
        <f>IF($W803=CO$4,MAX(CO$1:CO802)+1,"")</f>
        <v/>
      </c>
      <c r="CP803" s="6" t="str">
        <f>IF($W803=CP$4,MAX(CP$1:CP802)+1,"")</f>
        <v/>
      </c>
      <c r="CQ803" s="6" t="str">
        <f>IF($W803=CQ$4,MAX(CQ$1:CQ802)+1,"")</f>
        <v/>
      </c>
      <c r="CR803" s="6" t="str">
        <f>IF($W803=CR$4,MAX(CR$1:CR802)+1,"")</f>
        <v/>
      </c>
      <c r="CS803" s="6" t="str">
        <f>IF($W803=CS$4,MAX(CS$1:CS802)+1,"")</f>
        <v/>
      </c>
      <c r="CT803" s="5">
        <f t="shared" si="185"/>
        <v>0</v>
      </c>
      <c r="CU803" s="6" t="str">
        <f t="shared" si="186"/>
        <v/>
      </c>
      <c r="CV803" s="5" t="str">
        <f t="shared" si="187"/>
        <v/>
      </c>
      <c r="CW803" s="5" t="str" cm="1">
        <f t="array" ref="CW803">RIGHT(F803,MIN(LEN(SUBSTITUTE(F803,รายชื่อนักเรียนแยกห้อง!$AD$5:$AD$8,""))))</f>
        <v/>
      </c>
      <c r="CX803" s="6" t="str">
        <f t="shared" si="188"/>
        <v/>
      </c>
      <c r="CY803" s="6" t="str">
        <f t="shared" si="189"/>
        <v/>
      </c>
      <c r="CZ803" s="5" t="str">
        <f t="shared" si="190"/>
        <v>-</v>
      </c>
      <c r="DA803" s="5" t="str">
        <f t="shared" si="191"/>
        <v>-</v>
      </c>
      <c r="DC803" s="6" t="str">
        <f>IF(DB803="วิทย์-คณิต (เตรียมวิศวะ)",MAX($DC$1:DC802)+1,"")</f>
        <v/>
      </c>
      <c r="DD803" s="6" t="str">
        <f>IF(DB803="วิทย์-คณิต (วิทยาศาสตร์สุขภาพ)",MAX($DD$1:DD802)+1,"")</f>
        <v/>
      </c>
      <c r="DE803" s="6" t="str">
        <f>IF(DB803="ศิลป์การจัดการธุรกิจการค้าสมัยใหม่",MAX($DE$1:DE802)+1,"")</f>
        <v/>
      </c>
      <c r="DF803" s="6" t="str">
        <f>IF(DB803="ศิลป์ภาษาจีนเพื่อธุรกิจ 4.0",MAX($DF$1:DF802)+1,"")</f>
        <v/>
      </c>
      <c r="DG803" s="6" t="str">
        <f>IF(DB803="ศิลป์ภาษาอังกฤษเพื่อการสื่อสารธุรกิจ",MAX($DG$1:DG802)+1,"")</f>
        <v/>
      </c>
      <c r="DH803" s="6" t="str">
        <f>IF(DB803="นวัตกรรมการจัดการเกษตร",MAX($DH$1:DH802)+1,"")</f>
        <v/>
      </c>
      <c r="DI803" s="5">
        <f t="shared" si="192"/>
        <v>0</v>
      </c>
      <c r="DJ803" s="5" t="str">
        <f t="shared" si="193"/>
        <v>-</v>
      </c>
      <c r="DK803" s="5" t="str">
        <f t="shared" si="194"/>
        <v>-0</v>
      </c>
      <c r="DL803" s="5" t="str">
        <f t="shared" si="195"/>
        <v/>
      </c>
    </row>
    <row r="804" spans="1:116">
      <c r="A804" s="5" t="str">
        <f t="shared" si="181"/>
        <v>-</v>
      </c>
      <c r="B804" s="5" t="str">
        <f t="shared" si="182"/>
        <v>-0</v>
      </c>
      <c r="C804" s="5" t="str">
        <f t="shared" si="183"/>
        <v>-0</v>
      </c>
      <c r="D804" s="8"/>
      <c r="E804" s="9"/>
      <c r="F804" s="3"/>
      <c r="G804" s="3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W804" s="6" t="str">
        <f>IF(X804="","",IF(X804=รายชื่อชมรม!$B$53,รายชื่อชมรม!$A$53,IF(X804=รายชื่อชมรม!$B$54,รายชื่อชมรม!$A$54,IF(X804=รายชื่อชมรม!$B$55,รายชื่อชมรม!$A$55,IF(X804=รายชื่อชมรม!$B$56,รายชื่อชมรม!$A$56,IF(X804=รายชื่อชมรม!$B$57,รายชื่อชมรม!$A$57,IF(X804=รายชื่อชมรม!$B$58,รายชื่อชมรม!$A$58,IF(X804=รายชื่อชมรม!$B$59,รายชื่อชมรม!$A$59,IF(X804=รายชื่อชมรม!$B$60,รายชื่อชมรม!$A$60,IF(X804=รายชื่อชมรม!$B$61,รายชื่อชมรม!$A$61,IF(X804=รายชื่อชมรม!$B$62,รายชื่อชมรม!$A$62,"-")))))))))))</f>
        <v/>
      </c>
      <c r="Y804" s="6" t="str">
        <f>IF(W804=0,"",IF(W804="-","",IF(W804="","",VLOOKUP(W804,รายชื่อชมรม!$A$3:$F$83,3,FALSE))))</f>
        <v/>
      </c>
      <c r="Z804" s="6" t="str">
        <f>IF(Y804=$Z$4,MAX(Z$1:$Z803)+1,"")</f>
        <v/>
      </c>
      <c r="AA804" s="6" t="str">
        <f>IF($Y804=AA$4,MAX(AA$1:AA803)+1,"")</f>
        <v/>
      </c>
      <c r="AB804" s="6" t="str">
        <f>IF($Y804=AB$4,MAX(AB$1:AB803)+1,"")</f>
        <v/>
      </c>
      <c r="AC804" s="6" t="str">
        <f>IF($Y804=AC$4,MAX(AC$1:AC803)+1,"")</f>
        <v/>
      </c>
      <c r="AD804" s="6" t="str">
        <f>IF($Y804=AD$4,MAX(AD$1:AD803)+1,"")</f>
        <v/>
      </c>
      <c r="AE804" s="6" t="str">
        <f>IF($Y804=AE$4,MAX(AE$1:AE803)+1,"")</f>
        <v/>
      </c>
      <c r="AF804" s="6" t="str">
        <f>IF($Y804=AF$4,MAX(AF$1:AF803)+1,"")</f>
        <v/>
      </c>
      <c r="AG804" s="6" t="str">
        <f>IF($Y804=AG$4,MAX(AG$1:AG803)+1,"")</f>
        <v/>
      </c>
      <c r="AH804" s="6" t="str">
        <f>IF($Y804=AH$4,MAX(AH$1:AH803)+1,"")</f>
        <v/>
      </c>
      <c r="AI804" s="5">
        <f t="shared" si="184"/>
        <v>0</v>
      </c>
      <c r="AK804" s="6" t="str">
        <f>IF($W804=AK$4,MAX(AK$1:AK803)+1,"")</f>
        <v/>
      </c>
      <c r="AL804" s="6" t="str">
        <f>IF($W804=AL$4,MAX(AL$1:AL803)+1,"")</f>
        <v/>
      </c>
      <c r="AM804" s="6" t="str">
        <f>IF($W804=AM$4,MAX(AM$1:AM803)+1,"")</f>
        <v/>
      </c>
      <c r="AN804" s="6" t="str">
        <f>IF($W804=AN$4,MAX(AN$1:AN803)+1,"")</f>
        <v/>
      </c>
      <c r="AO804" s="6" t="str">
        <f>IF($W804=AO$4,MAX(AO$1:AO803)+1,"")</f>
        <v/>
      </c>
      <c r="AP804" s="6" t="str">
        <f>IF($W804=AP$4,MAX(AP$1:AP803)+1,"")</f>
        <v/>
      </c>
      <c r="AQ804" s="6" t="str">
        <f>IF($W804=AQ$4,MAX(AQ$1:AQ803)+1,"")</f>
        <v/>
      </c>
      <c r="AR804" s="6" t="str">
        <f>IF($W804=AR$4,MAX(AR$1:AR803)+1,"")</f>
        <v/>
      </c>
      <c r="AS804" s="6" t="str">
        <f>IF($W804=AS$4,MAX(AS$1:AS803)+1,"")</f>
        <v/>
      </c>
      <c r="AT804" s="6" t="str">
        <f>IF($W804=AT$4,MAX(AT$1:AT803)+1,"")</f>
        <v/>
      </c>
      <c r="AU804" s="6" t="str">
        <f>IF($W804=AU$4,MAX(AU$1:AU803)+1,"")</f>
        <v/>
      </c>
      <c r="AV804" s="6" t="str">
        <f>IF($W804=AV$4,MAX(AV$1:AV803)+1,"")</f>
        <v/>
      </c>
      <c r="AW804" s="6" t="str">
        <f>IF($W804=AW$4,MAX(AW$1:AW803)+1,"")</f>
        <v/>
      </c>
      <c r="AX804" s="6" t="str">
        <f>IF($W804=AX$4,MAX(AX$1:AX803)+1,"")</f>
        <v/>
      </c>
      <c r="AY804" s="6" t="str">
        <f>IF($W804=AY$4,MAX(AY$1:AY803)+1,"")</f>
        <v/>
      </c>
      <c r="AZ804" s="6" t="str">
        <f>IF($W804=AZ$4,MAX(AZ$1:AZ803)+1,"")</f>
        <v/>
      </c>
      <c r="BA804" s="6" t="str">
        <f>IF($W804=BA$4,MAX(BA$1:BA803)+1,"")</f>
        <v/>
      </c>
      <c r="BB804" s="6" t="str">
        <f>IF($W804=BB$4,MAX(BB$1:BB803)+1,"")</f>
        <v/>
      </c>
      <c r="BC804" s="6" t="str">
        <f>IF($W804=BC$4,MAX(BC$1:BC803)+1,"")</f>
        <v/>
      </c>
      <c r="BD804" s="6" t="str">
        <f>IF($W804=BD$4,MAX(BD$1:BD803)+1,"")</f>
        <v/>
      </c>
      <c r="BE804" s="6" t="str">
        <f>IF($W804=BE$4,MAX(BE$1:BE803)+1,"")</f>
        <v/>
      </c>
      <c r="BF804" s="6" t="str">
        <f>IF($W804=BF$4,MAX(BF$1:BF803)+1,"")</f>
        <v/>
      </c>
      <c r="BG804" s="6" t="str">
        <f>IF($W804=BG$4,MAX(BG$1:BG803)+1,"")</f>
        <v/>
      </c>
      <c r="BH804" s="6" t="str">
        <f>IF($W804=BH$4,MAX(BH$1:BH803)+1,"")</f>
        <v/>
      </c>
      <c r="BI804" s="6" t="str">
        <f>IF($W804=BI$4,MAX(BI$1:BI803)+1,"")</f>
        <v/>
      </c>
      <c r="BJ804" s="6" t="str">
        <f>IF($W804=BJ$4,MAX(BJ$1:BJ803)+1,"")</f>
        <v/>
      </c>
      <c r="BK804" s="6" t="str">
        <f>IF($W804=BK$4,MAX(BK$1:BK803)+1,"")</f>
        <v/>
      </c>
      <c r="BL804" s="6" t="str">
        <f>IF($W804=BL$4,MAX(BL$1:BL803)+1,"")</f>
        <v/>
      </c>
      <c r="BM804" s="6" t="str">
        <f>IF($W804=BM$4,MAX(BM$1:BM803)+1,"")</f>
        <v/>
      </c>
      <c r="BN804" s="6" t="str">
        <f>IF($W804=BN$4,MAX(BN$1:BN803)+1,"")</f>
        <v/>
      </c>
      <c r="BO804" s="6" t="str">
        <f>IF($W804=BO$4,MAX(BO$1:BO803)+1,"")</f>
        <v/>
      </c>
      <c r="BP804" s="6" t="str">
        <f>IF($W804=BP$4,MAX(BP$1:BP803)+1,"")</f>
        <v/>
      </c>
      <c r="BQ804" s="6" t="str">
        <f>IF($W804=BQ$4,MAX(BQ$1:BQ803)+1,"")</f>
        <v/>
      </c>
      <c r="BR804" s="6" t="str">
        <f>IF($W804=BR$4,MAX(BR$1:BR803)+1,"")</f>
        <v/>
      </c>
      <c r="BS804" s="6" t="str">
        <f>IF($W804=BS$4,MAX(BS$1:BS803)+1,"")</f>
        <v/>
      </c>
      <c r="BT804" s="6" t="str">
        <f>IF($W804=BT$4,MAX(BT$1:BT803)+1,"")</f>
        <v/>
      </c>
      <c r="BU804" s="6" t="str">
        <f>IF($W804=BU$4,MAX(BU$1:BU803)+1,"")</f>
        <v/>
      </c>
      <c r="BV804" s="6" t="str">
        <f>IF($W804=BV$4,MAX(BV$1:BV803)+1,"")</f>
        <v/>
      </c>
      <c r="BW804" s="6" t="str">
        <f>IF($W804=BW$4,MAX(BW$1:BW803)+1,"")</f>
        <v/>
      </c>
      <c r="BX804" s="6" t="str">
        <f>IF($W804=BX$4,MAX(BX$1:BX803)+1,"")</f>
        <v/>
      </c>
      <c r="BY804" s="6" t="str">
        <f>IF($W804=BY$4,MAX(BY$1:BY803)+1,"")</f>
        <v/>
      </c>
      <c r="BZ804" s="6" t="str">
        <f>IF($W804=BZ$4,MAX(BZ$1:BZ803)+1,"")</f>
        <v/>
      </c>
      <c r="CA804" s="6" t="str">
        <f>IF($W804=CA$4,MAX(CA$1:CA803)+1,"")</f>
        <v/>
      </c>
      <c r="CB804" s="6" t="str">
        <f>IF($W804=CB$4,MAX(CB$1:CB803)+1,"")</f>
        <v/>
      </c>
      <c r="CC804" s="6" t="str">
        <f>IF($W804=CC$4,MAX(CC$1:CC803)+1,"")</f>
        <v/>
      </c>
      <c r="CD804" s="6" t="str">
        <f>IF($W804=CD$4,MAX(CD$1:CD803)+1,"")</f>
        <v/>
      </c>
      <c r="CE804" s="6" t="str">
        <f>IF($W804=CE$4,MAX(CE$1:CE803)+1,"")</f>
        <v/>
      </c>
      <c r="CF804" s="6" t="str">
        <f>IF($W804=CF$4,MAX(CF$1:CF803)+1,"")</f>
        <v/>
      </c>
      <c r="CG804" s="6" t="str">
        <f>IF($W804=CG$4,MAX(CG$1:CG803)+1,"")</f>
        <v/>
      </c>
      <c r="CH804" s="6" t="str">
        <f>IF($W804=CH$4,MAX(CH$1:CH803)+1,"")</f>
        <v/>
      </c>
      <c r="CI804" s="6" t="str">
        <f>IF($W804=CI$4,MAX(CI$1:CI803)+1,"")</f>
        <v/>
      </c>
      <c r="CJ804" s="6" t="str">
        <f>IF($W804=CJ$4,MAX(CJ$1:CJ803)+1,"")</f>
        <v/>
      </c>
      <c r="CK804" s="6" t="str">
        <f>IF($W804=CK$4,MAX(CK$1:CK803)+1,"")</f>
        <v/>
      </c>
      <c r="CL804" s="6" t="str">
        <f>IF($W804=CL$4,MAX(CL$1:CL803)+1,"")</f>
        <v/>
      </c>
      <c r="CM804" s="6" t="str">
        <f>IF($W804=CM$4,MAX(CM$1:CM803)+1,"")</f>
        <v/>
      </c>
      <c r="CN804" s="6" t="str">
        <f>IF($W804=CN$4,MAX(CN$1:CN803)+1,"")</f>
        <v/>
      </c>
      <c r="CO804" s="6" t="str">
        <f>IF($W804=CO$4,MAX(CO$1:CO803)+1,"")</f>
        <v/>
      </c>
      <c r="CP804" s="6" t="str">
        <f>IF($W804=CP$4,MAX(CP$1:CP803)+1,"")</f>
        <v/>
      </c>
      <c r="CQ804" s="6" t="str">
        <f>IF($W804=CQ$4,MAX(CQ$1:CQ803)+1,"")</f>
        <v/>
      </c>
      <c r="CR804" s="6" t="str">
        <f>IF($W804=CR$4,MAX(CR$1:CR803)+1,"")</f>
        <v/>
      </c>
      <c r="CS804" s="6" t="str">
        <f>IF($W804=CS$4,MAX(CS$1:CS803)+1,"")</f>
        <v/>
      </c>
      <c r="CT804" s="5">
        <f t="shared" si="185"/>
        <v>0</v>
      </c>
      <c r="CU804" s="6" t="str">
        <f t="shared" si="186"/>
        <v/>
      </c>
      <c r="CV804" s="5" t="str">
        <f t="shared" si="187"/>
        <v/>
      </c>
      <c r="CW804" s="5" t="str" cm="1">
        <f t="array" ref="CW804">RIGHT(F804,MIN(LEN(SUBSTITUTE(F804,รายชื่อนักเรียนแยกห้อง!$AD$5:$AD$8,""))))</f>
        <v/>
      </c>
      <c r="CX804" s="6" t="str">
        <f t="shared" si="188"/>
        <v/>
      </c>
      <c r="CY804" s="6" t="str">
        <f t="shared" si="189"/>
        <v/>
      </c>
      <c r="CZ804" s="5" t="str">
        <f t="shared" si="190"/>
        <v>-</v>
      </c>
      <c r="DA804" s="5" t="str">
        <f t="shared" si="191"/>
        <v>-</v>
      </c>
      <c r="DC804" s="6" t="str">
        <f>IF(DB804="วิทย์-คณิต (เตรียมวิศวะ)",MAX($DC$1:DC803)+1,"")</f>
        <v/>
      </c>
      <c r="DD804" s="6" t="str">
        <f>IF(DB804="วิทย์-คณิต (วิทยาศาสตร์สุขภาพ)",MAX($DD$1:DD803)+1,"")</f>
        <v/>
      </c>
      <c r="DE804" s="6" t="str">
        <f>IF(DB804="ศิลป์การจัดการธุรกิจการค้าสมัยใหม่",MAX($DE$1:DE803)+1,"")</f>
        <v/>
      </c>
      <c r="DF804" s="6" t="str">
        <f>IF(DB804="ศิลป์ภาษาจีนเพื่อธุรกิจ 4.0",MAX($DF$1:DF803)+1,"")</f>
        <v/>
      </c>
      <c r="DG804" s="6" t="str">
        <f>IF(DB804="ศิลป์ภาษาอังกฤษเพื่อการสื่อสารธุรกิจ",MAX($DG$1:DG803)+1,"")</f>
        <v/>
      </c>
      <c r="DH804" s="6" t="str">
        <f>IF(DB804="นวัตกรรมการจัดการเกษตร",MAX($DH$1:DH803)+1,"")</f>
        <v/>
      </c>
      <c r="DI804" s="5">
        <f t="shared" si="192"/>
        <v>0</v>
      </c>
      <c r="DJ804" s="5" t="str">
        <f t="shared" si="193"/>
        <v>-</v>
      </c>
      <c r="DK804" s="5" t="str">
        <f t="shared" si="194"/>
        <v>-0</v>
      </c>
      <c r="DL804" s="5" t="str">
        <f t="shared" si="195"/>
        <v/>
      </c>
    </row>
    <row r="805" spans="1:116">
      <c r="A805" s="5" t="str">
        <f t="shared" si="181"/>
        <v>-</v>
      </c>
      <c r="B805" s="5" t="str">
        <f t="shared" si="182"/>
        <v>-0</v>
      </c>
      <c r="C805" s="5" t="str">
        <f t="shared" si="183"/>
        <v>-0</v>
      </c>
      <c r="D805" s="8"/>
      <c r="E805" s="9"/>
      <c r="F805" s="3"/>
      <c r="G805" s="3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W805" s="6" t="str">
        <f>IF(X805="","",IF(X805=รายชื่อชมรม!$B$53,รายชื่อชมรม!$A$53,IF(X805=รายชื่อชมรม!$B$54,รายชื่อชมรม!$A$54,IF(X805=รายชื่อชมรม!$B$55,รายชื่อชมรม!$A$55,IF(X805=รายชื่อชมรม!$B$56,รายชื่อชมรม!$A$56,IF(X805=รายชื่อชมรม!$B$57,รายชื่อชมรม!$A$57,IF(X805=รายชื่อชมรม!$B$58,รายชื่อชมรม!$A$58,IF(X805=รายชื่อชมรม!$B$59,รายชื่อชมรม!$A$59,IF(X805=รายชื่อชมรม!$B$60,รายชื่อชมรม!$A$60,IF(X805=รายชื่อชมรม!$B$61,รายชื่อชมรม!$A$61,IF(X805=รายชื่อชมรม!$B$62,รายชื่อชมรม!$A$62,"-")))))))))))</f>
        <v/>
      </c>
      <c r="Y805" s="6" t="str">
        <f>IF(W805=0,"",IF(W805="-","",IF(W805="","",VLOOKUP(W805,รายชื่อชมรม!$A$3:$F$83,3,FALSE))))</f>
        <v/>
      </c>
      <c r="Z805" s="6" t="str">
        <f>IF(Y805=$Z$4,MAX(Z$1:$Z804)+1,"")</f>
        <v/>
      </c>
      <c r="AA805" s="6" t="str">
        <f>IF($Y805=AA$4,MAX(AA$1:AA804)+1,"")</f>
        <v/>
      </c>
      <c r="AB805" s="6" t="str">
        <f>IF($Y805=AB$4,MAX(AB$1:AB804)+1,"")</f>
        <v/>
      </c>
      <c r="AC805" s="6" t="str">
        <f>IF($Y805=AC$4,MAX(AC$1:AC804)+1,"")</f>
        <v/>
      </c>
      <c r="AD805" s="6" t="str">
        <f>IF($Y805=AD$4,MAX(AD$1:AD804)+1,"")</f>
        <v/>
      </c>
      <c r="AE805" s="6" t="str">
        <f>IF($Y805=AE$4,MAX(AE$1:AE804)+1,"")</f>
        <v/>
      </c>
      <c r="AF805" s="6" t="str">
        <f>IF($Y805=AF$4,MAX(AF$1:AF804)+1,"")</f>
        <v/>
      </c>
      <c r="AG805" s="6" t="str">
        <f>IF($Y805=AG$4,MAX(AG$1:AG804)+1,"")</f>
        <v/>
      </c>
      <c r="AH805" s="6" t="str">
        <f>IF($Y805=AH$4,MAX(AH$1:AH804)+1,"")</f>
        <v/>
      </c>
      <c r="AI805" s="5">
        <f t="shared" si="184"/>
        <v>0</v>
      </c>
      <c r="AK805" s="6" t="str">
        <f>IF($W805=AK$4,MAX(AK$1:AK804)+1,"")</f>
        <v/>
      </c>
      <c r="AL805" s="6" t="str">
        <f>IF($W805=AL$4,MAX(AL$1:AL804)+1,"")</f>
        <v/>
      </c>
      <c r="AM805" s="6" t="str">
        <f>IF($W805=AM$4,MAX(AM$1:AM804)+1,"")</f>
        <v/>
      </c>
      <c r="AN805" s="6" t="str">
        <f>IF($W805=AN$4,MAX(AN$1:AN804)+1,"")</f>
        <v/>
      </c>
      <c r="AO805" s="6" t="str">
        <f>IF($W805=AO$4,MAX(AO$1:AO804)+1,"")</f>
        <v/>
      </c>
      <c r="AP805" s="6" t="str">
        <f>IF($W805=AP$4,MAX(AP$1:AP804)+1,"")</f>
        <v/>
      </c>
      <c r="AQ805" s="6" t="str">
        <f>IF($W805=AQ$4,MAX(AQ$1:AQ804)+1,"")</f>
        <v/>
      </c>
      <c r="AR805" s="6" t="str">
        <f>IF($W805=AR$4,MAX(AR$1:AR804)+1,"")</f>
        <v/>
      </c>
      <c r="AS805" s="6" t="str">
        <f>IF($W805=AS$4,MAX(AS$1:AS804)+1,"")</f>
        <v/>
      </c>
      <c r="AT805" s="6" t="str">
        <f>IF($W805=AT$4,MAX(AT$1:AT804)+1,"")</f>
        <v/>
      </c>
      <c r="AU805" s="6" t="str">
        <f>IF($W805=AU$4,MAX(AU$1:AU804)+1,"")</f>
        <v/>
      </c>
      <c r="AV805" s="6" t="str">
        <f>IF($W805=AV$4,MAX(AV$1:AV804)+1,"")</f>
        <v/>
      </c>
      <c r="AW805" s="6" t="str">
        <f>IF($W805=AW$4,MAX(AW$1:AW804)+1,"")</f>
        <v/>
      </c>
      <c r="AX805" s="6" t="str">
        <f>IF($W805=AX$4,MAX(AX$1:AX804)+1,"")</f>
        <v/>
      </c>
      <c r="AY805" s="6" t="str">
        <f>IF($W805=AY$4,MAX(AY$1:AY804)+1,"")</f>
        <v/>
      </c>
      <c r="AZ805" s="6" t="str">
        <f>IF($W805=AZ$4,MAX(AZ$1:AZ804)+1,"")</f>
        <v/>
      </c>
      <c r="BA805" s="6" t="str">
        <f>IF($W805=BA$4,MAX(BA$1:BA804)+1,"")</f>
        <v/>
      </c>
      <c r="BB805" s="6" t="str">
        <f>IF($W805=BB$4,MAX(BB$1:BB804)+1,"")</f>
        <v/>
      </c>
      <c r="BC805" s="6" t="str">
        <f>IF($W805=BC$4,MAX(BC$1:BC804)+1,"")</f>
        <v/>
      </c>
      <c r="BD805" s="6" t="str">
        <f>IF($W805=BD$4,MAX(BD$1:BD804)+1,"")</f>
        <v/>
      </c>
      <c r="BE805" s="6" t="str">
        <f>IF($W805=BE$4,MAX(BE$1:BE804)+1,"")</f>
        <v/>
      </c>
      <c r="BF805" s="6" t="str">
        <f>IF($W805=BF$4,MAX(BF$1:BF804)+1,"")</f>
        <v/>
      </c>
      <c r="BG805" s="6" t="str">
        <f>IF($W805=BG$4,MAX(BG$1:BG804)+1,"")</f>
        <v/>
      </c>
      <c r="BH805" s="6" t="str">
        <f>IF($W805=BH$4,MAX(BH$1:BH804)+1,"")</f>
        <v/>
      </c>
      <c r="BI805" s="6" t="str">
        <f>IF($W805=BI$4,MAX(BI$1:BI804)+1,"")</f>
        <v/>
      </c>
      <c r="BJ805" s="6" t="str">
        <f>IF($W805=BJ$4,MAX(BJ$1:BJ804)+1,"")</f>
        <v/>
      </c>
      <c r="BK805" s="6" t="str">
        <f>IF($W805=BK$4,MAX(BK$1:BK804)+1,"")</f>
        <v/>
      </c>
      <c r="BL805" s="6" t="str">
        <f>IF($W805=BL$4,MAX(BL$1:BL804)+1,"")</f>
        <v/>
      </c>
      <c r="BM805" s="6" t="str">
        <f>IF($W805=BM$4,MAX(BM$1:BM804)+1,"")</f>
        <v/>
      </c>
      <c r="BN805" s="6" t="str">
        <f>IF($W805=BN$4,MAX(BN$1:BN804)+1,"")</f>
        <v/>
      </c>
      <c r="BO805" s="6" t="str">
        <f>IF($W805=BO$4,MAX(BO$1:BO804)+1,"")</f>
        <v/>
      </c>
      <c r="BP805" s="6" t="str">
        <f>IF($W805=BP$4,MAX(BP$1:BP804)+1,"")</f>
        <v/>
      </c>
      <c r="BQ805" s="6" t="str">
        <f>IF($W805=BQ$4,MAX(BQ$1:BQ804)+1,"")</f>
        <v/>
      </c>
      <c r="BR805" s="6" t="str">
        <f>IF($W805=BR$4,MAX(BR$1:BR804)+1,"")</f>
        <v/>
      </c>
      <c r="BS805" s="6" t="str">
        <f>IF($W805=BS$4,MAX(BS$1:BS804)+1,"")</f>
        <v/>
      </c>
      <c r="BT805" s="6" t="str">
        <f>IF($W805=BT$4,MAX(BT$1:BT804)+1,"")</f>
        <v/>
      </c>
      <c r="BU805" s="6" t="str">
        <f>IF($W805=BU$4,MAX(BU$1:BU804)+1,"")</f>
        <v/>
      </c>
      <c r="BV805" s="6" t="str">
        <f>IF($W805=BV$4,MAX(BV$1:BV804)+1,"")</f>
        <v/>
      </c>
      <c r="BW805" s="6" t="str">
        <f>IF($W805=BW$4,MAX(BW$1:BW804)+1,"")</f>
        <v/>
      </c>
      <c r="BX805" s="6" t="str">
        <f>IF($W805=BX$4,MAX(BX$1:BX804)+1,"")</f>
        <v/>
      </c>
      <c r="BY805" s="6" t="str">
        <f>IF($W805=BY$4,MAX(BY$1:BY804)+1,"")</f>
        <v/>
      </c>
      <c r="BZ805" s="6" t="str">
        <f>IF($W805=BZ$4,MAX(BZ$1:BZ804)+1,"")</f>
        <v/>
      </c>
      <c r="CA805" s="6" t="str">
        <f>IF($W805=CA$4,MAX(CA$1:CA804)+1,"")</f>
        <v/>
      </c>
      <c r="CB805" s="6" t="str">
        <f>IF($W805=CB$4,MAX(CB$1:CB804)+1,"")</f>
        <v/>
      </c>
      <c r="CC805" s="6" t="str">
        <f>IF($W805=CC$4,MAX(CC$1:CC804)+1,"")</f>
        <v/>
      </c>
      <c r="CD805" s="6" t="str">
        <f>IF($W805=CD$4,MAX(CD$1:CD804)+1,"")</f>
        <v/>
      </c>
      <c r="CE805" s="6" t="str">
        <f>IF($W805=CE$4,MAX(CE$1:CE804)+1,"")</f>
        <v/>
      </c>
      <c r="CF805" s="6" t="str">
        <f>IF($W805=CF$4,MAX(CF$1:CF804)+1,"")</f>
        <v/>
      </c>
      <c r="CG805" s="6" t="str">
        <f>IF($W805=CG$4,MAX(CG$1:CG804)+1,"")</f>
        <v/>
      </c>
      <c r="CH805" s="6" t="str">
        <f>IF($W805=CH$4,MAX(CH$1:CH804)+1,"")</f>
        <v/>
      </c>
      <c r="CI805" s="6" t="str">
        <f>IF($W805=CI$4,MAX(CI$1:CI804)+1,"")</f>
        <v/>
      </c>
      <c r="CJ805" s="6" t="str">
        <f>IF($W805=CJ$4,MAX(CJ$1:CJ804)+1,"")</f>
        <v/>
      </c>
      <c r="CK805" s="6" t="str">
        <f>IF($W805=CK$4,MAX(CK$1:CK804)+1,"")</f>
        <v/>
      </c>
      <c r="CL805" s="6" t="str">
        <f>IF($W805=CL$4,MAX(CL$1:CL804)+1,"")</f>
        <v/>
      </c>
      <c r="CM805" s="6" t="str">
        <f>IF($W805=CM$4,MAX(CM$1:CM804)+1,"")</f>
        <v/>
      </c>
      <c r="CN805" s="6" t="str">
        <f>IF($W805=CN$4,MAX(CN$1:CN804)+1,"")</f>
        <v/>
      </c>
      <c r="CO805" s="6" t="str">
        <f>IF($W805=CO$4,MAX(CO$1:CO804)+1,"")</f>
        <v/>
      </c>
      <c r="CP805" s="6" t="str">
        <f>IF($W805=CP$4,MAX(CP$1:CP804)+1,"")</f>
        <v/>
      </c>
      <c r="CQ805" s="6" t="str">
        <f>IF($W805=CQ$4,MAX(CQ$1:CQ804)+1,"")</f>
        <v/>
      </c>
      <c r="CR805" s="6" t="str">
        <f>IF($W805=CR$4,MAX(CR$1:CR804)+1,"")</f>
        <v/>
      </c>
      <c r="CS805" s="6" t="str">
        <f>IF($W805=CS$4,MAX(CS$1:CS804)+1,"")</f>
        <v/>
      </c>
      <c r="CT805" s="5">
        <f t="shared" si="185"/>
        <v>0</v>
      </c>
      <c r="CU805" s="6" t="str">
        <f t="shared" si="186"/>
        <v/>
      </c>
      <c r="CV805" s="5" t="str">
        <f t="shared" si="187"/>
        <v/>
      </c>
      <c r="CW805" s="5" t="str" cm="1">
        <f t="array" ref="CW805">RIGHT(F805,MIN(LEN(SUBSTITUTE(F805,รายชื่อนักเรียนแยกห้อง!$AD$5:$AD$8,""))))</f>
        <v/>
      </c>
      <c r="CX805" s="6" t="str">
        <f t="shared" si="188"/>
        <v/>
      </c>
      <c r="CY805" s="6" t="str">
        <f t="shared" si="189"/>
        <v/>
      </c>
      <c r="CZ805" s="5" t="str">
        <f t="shared" si="190"/>
        <v>-</v>
      </c>
      <c r="DA805" s="5" t="str">
        <f t="shared" si="191"/>
        <v>-</v>
      </c>
      <c r="DC805" s="6" t="str">
        <f>IF(DB805="วิทย์-คณิต (เตรียมวิศวะ)",MAX($DC$1:DC804)+1,"")</f>
        <v/>
      </c>
      <c r="DD805" s="6" t="str">
        <f>IF(DB805="วิทย์-คณิต (วิทยาศาสตร์สุขภาพ)",MAX($DD$1:DD804)+1,"")</f>
        <v/>
      </c>
      <c r="DE805" s="6" t="str">
        <f>IF(DB805="ศิลป์การจัดการธุรกิจการค้าสมัยใหม่",MAX($DE$1:DE804)+1,"")</f>
        <v/>
      </c>
      <c r="DF805" s="6" t="str">
        <f>IF(DB805="ศิลป์ภาษาจีนเพื่อธุรกิจ 4.0",MAX($DF$1:DF804)+1,"")</f>
        <v/>
      </c>
      <c r="DG805" s="6" t="str">
        <f>IF(DB805="ศิลป์ภาษาอังกฤษเพื่อการสื่อสารธุรกิจ",MAX($DG$1:DG804)+1,"")</f>
        <v/>
      </c>
      <c r="DH805" s="6" t="str">
        <f>IF(DB805="นวัตกรรมการจัดการเกษตร",MAX($DH$1:DH804)+1,"")</f>
        <v/>
      </c>
      <c r="DI805" s="5">
        <f t="shared" si="192"/>
        <v>0</v>
      </c>
      <c r="DJ805" s="5" t="str">
        <f t="shared" si="193"/>
        <v>-</v>
      </c>
      <c r="DK805" s="5" t="str">
        <f t="shared" si="194"/>
        <v>-0</v>
      </c>
      <c r="DL805" s="5" t="str">
        <f t="shared" si="195"/>
        <v/>
      </c>
    </row>
    <row r="806" spans="1:116">
      <c r="A806" s="5" t="str">
        <f t="shared" si="181"/>
        <v>-</v>
      </c>
      <c r="B806" s="5" t="str">
        <f t="shared" si="182"/>
        <v>-0</v>
      </c>
      <c r="C806" s="5" t="str">
        <f t="shared" si="183"/>
        <v>-0</v>
      </c>
      <c r="D806" s="8"/>
      <c r="E806" s="9"/>
      <c r="F806" s="3"/>
      <c r="G806" s="3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W806" s="6" t="str">
        <f>IF(X806="","",IF(X806=รายชื่อชมรม!$B$53,รายชื่อชมรม!$A$53,IF(X806=รายชื่อชมรม!$B$54,รายชื่อชมรม!$A$54,IF(X806=รายชื่อชมรม!$B$55,รายชื่อชมรม!$A$55,IF(X806=รายชื่อชมรม!$B$56,รายชื่อชมรม!$A$56,IF(X806=รายชื่อชมรม!$B$57,รายชื่อชมรม!$A$57,IF(X806=รายชื่อชมรม!$B$58,รายชื่อชมรม!$A$58,IF(X806=รายชื่อชมรม!$B$59,รายชื่อชมรม!$A$59,IF(X806=รายชื่อชมรม!$B$60,รายชื่อชมรม!$A$60,IF(X806=รายชื่อชมรม!$B$61,รายชื่อชมรม!$A$61,IF(X806=รายชื่อชมรม!$B$62,รายชื่อชมรม!$A$62,"-")))))))))))</f>
        <v/>
      </c>
      <c r="Y806" s="6" t="str">
        <f>IF(W806=0,"",IF(W806="-","",IF(W806="","",VLOOKUP(W806,รายชื่อชมรม!$A$3:$F$83,3,FALSE))))</f>
        <v/>
      </c>
      <c r="Z806" s="6" t="str">
        <f>IF(Y806=$Z$4,MAX(Z$1:$Z805)+1,"")</f>
        <v/>
      </c>
      <c r="AA806" s="6" t="str">
        <f>IF($Y806=AA$4,MAX(AA$1:AA805)+1,"")</f>
        <v/>
      </c>
      <c r="AB806" s="6" t="str">
        <f>IF($Y806=AB$4,MAX(AB$1:AB805)+1,"")</f>
        <v/>
      </c>
      <c r="AC806" s="6" t="str">
        <f>IF($Y806=AC$4,MAX(AC$1:AC805)+1,"")</f>
        <v/>
      </c>
      <c r="AD806" s="6" t="str">
        <f>IF($Y806=AD$4,MAX(AD$1:AD805)+1,"")</f>
        <v/>
      </c>
      <c r="AE806" s="6" t="str">
        <f>IF($Y806=AE$4,MAX(AE$1:AE805)+1,"")</f>
        <v/>
      </c>
      <c r="AF806" s="6" t="str">
        <f>IF($Y806=AF$4,MAX(AF$1:AF805)+1,"")</f>
        <v/>
      </c>
      <c r="AG806" s="6" t="str">
        <f>IF($Y806=AG$4,MAX(AG$1:AG805)+1,"")</f>
        <v/>
      </c>
      <c r="AH806" s="6" t="str">
        <f>IF($Y806=AH$4,MAX(AH$1:AH805)+1,"")</f>
        <v/>
      </c>
      <c r="AI806" s="5">
        <f t="shared" si="184"/>
        <v>0</v>
      </c>
      <c r="AK806" s="6" t="str">
        <f>IF($W806=AK$4,MAX(AK$1:AK805)+1,"")</f>
        <v/>
      </c>
      <c r="AL806" s="6" t="str">
        <f>IF($W806=AL$4,MAX(AL$1:AL805)+1,"")</f>
        <v/>
      </c>
      <c r="AM806" s="6" t="str">
        <f>IF($W806=AM$4,MAX(AM$1:AM805)+1,"")</f>
        <v/>
      </c>
      <c r="AN806" s="6" t="str">
        <f>IF($W806=AN$4,MAX(AN$1:AN805)+1,"")</f>
        <v/>
      </c>
      <c r="AO806" s="6" t="str">
        <f>IF($W806=AO$4,MAX(AO$1:AO805)+1,"")</f>
        <v/>
      </c>
      <c r="AP806" s="6" t="str">
        <f>IF($W806=AP$4,MAX(AP$1:AP805)+1,"")</f>
        <v/>
      </c>
      <c r="AQ806" s="6" t="str">
        <f>IF($W806=AQ$4,MAX(AQ$1:AQ805)+1,"")</f>
        <v/>
      </c>
      <c r="AR806" s="6" t="str">
        <f>IF($W806=AR$4,MAX(AR$1:AR805)+1,"")</f>
        <v/>
      </c>
      <c r="AS806" s="6" t="str">
        <f>IF($W806=AS$4,MAX(AS$1:AS805)+1,"")</f>
        <v/>
      </c>
      <c r="AT806" s="6" t="str">
        <f>IF($W806=AT$4,MAX(AT$1:AT805)+1,"")</f>
        <v/>
      </c>
      <c r="AU806" s="6" t="str">
        <f>IF($W806=AU$4,MAX(AU$1:AU805)+1,"")</f>
        <v/>
      </c>
      <c r="AV806" s="6" t="str">
        <f>IF($W806=AV$4,MAX(AV$1:AV805)+1,"")</f>
        <v/>
      </c>
      <c r="AW806" s="6" t="str">
        <f>IF($W806=AW$4,MAX(AW$1:AW805)+1,"")</f>
        <v/>
      </c>
      <c r="AX806" s="6" t="str">
        <f>IF($W806=AX$4,MAX(AX$1:AX805)+1,"")</f>
        <v/>
      </c>
      <c r="AY806" s="6" t="str">
        <f>IF($W806=AY$4,MAX(AY$1:AY805)+1,"")</f>
        <v/>
      </c>
      <c r="AZ806" s="6" t="str">
        <f>IF($W806=AZ$4,MAX(AZ$1:AZ805)+1,"")</f>
        <v/>
      </c>
      <c r="BA806" s="6" t="str">
        <f>IF($W806=BA$4,MAX(BA$1:BA805)+1,"")</f>
        <v/>
      </c>
      <c r="BB806" s="6" t="str">
        <f>IF($W806=BB$4,MAX(BB$1:BB805)+1,"")</f>
        <v/>
      </c>
      <c r="BC806" s="6" t="str">
        <f>IF($W806=BC$4,MAX(BC$1:BC805)+1,"")</f>
        <v/>
      </c>
      <c r="BD806" s="6" t="str">
        <f>IF($W806=BD$4,MAX(BD$1:BD805)+1,"")</f>
        <v/>
      </c>
      <c r="BE806" s="6" t="str">
        <f>IF($W806=BE$4,MAX(BE$1:BE805)+1,"")</f>
        <v/>
      </c>
      <c r="BF806" s="6" t="str">
        <f>IF($W806=BF$4,MAX(BF$1:BF805)+1,"")</f>
        <v/>
      </c>
      <c r="BG806" s="6" t="str">
        <f>IF($W806=BG$4,MAX(BG$1:BG805)+1,"")</f>
        <v/>
      </c>
      <c r="BH806" s="6" t="str">
        <f>IF($W806=BH$4,MAX(BH$1:BH805)+1,"")</f>
        <v/>
      </c>
      <c r="BI806" s="6" t="str">
        <f>IF($W806=BI$4,MAX(BI$1:BI805)+1,"")</f>
        <v/>
      </c>
      <c r="BJ806" s="6" t="str">
        <f>IF($W806=BJ$4,MAX(BJ$1:BJ805)+1,"")</f>
        <v/>
      </c>
      <c r="BK806" s="6" t="str">
        <f>IF($W806=BK$4,MAX(BK$1:BK805)+1,"")</f>
        <v/>
      </c>
      <c r="BL806" s="6" t="str">
        <f>IF($W806=BL$4,MAX(BL$1:BL805)+1,"")</f>
        <v/>
      </c>
      <c r="BM806" s="6" t="str">
        <f>IF($W806=BM$4,MAX(BM$1:BM805)+1,"")</f>
        <v/>
      </c>
      <c r="BN806" s="6" t="str">
        <f>IF($W806=BN$4,MAX(BN$1:BN805)+1,"")</f>
        <v/>
      </c>
      <c r="BO806" s="6" t="str">
        <f>IF($W806=BO$4,MAX(BO$1:BO805)+1,"")</f>
        <v/>
      </c>
      <c r="BP806" s="6" t="str">
        <f>IF($W806=BP$4,MAX(BP$1:BP805)+1,"")</f>
        <v/>
      </c>
      <c r="BQ806" s="6" t="str">
        <f>IF($W806=BQ$4,MAX(BQ$1:BQ805)+1,"")</f>
        <v/>
      </c>
      <c r="BR806" s="6" t="str">
        <f>IF($W806=BR$4,MAX(BR$1:BR805)+1,"")</f>
        <v/>
      </c>
      <c r="BS806" s="6" t="str">
        <f>IF($W806=BS$4,MAX(BS$1:BS805)+1,"")</f>
        <v/>
      </c>
      <c r="BT806" s="6" t="str">
        <f>IF($W806=BT$4,MAX(BT$1:BT805)+1,"")</f>
        <v/>
      </c>
      <c r="BU806" s="6" t="str">
        <f>IF($W806=BU$4,MAX(BU$1:BU805)+1,"")</f>
        <v/>
      </c>
      <c r="BV806" s="6" t="str">
        <f>IF($W806=BV$4,MAX(BV$1:BV805)+1,"")</f>
        <v/>
      </c>
      <c r="BW806" s="6" t="str">
        <f>IF($W806=BW$4,MAX(BW$1:BW805)+1,"")</f>
        <v/>
      </c>
      <c r="BX806" s="6" t="str">
        <f>IF($W806=BX$4,MAX(BX$1:BX805)+1,"")</f>
        <v/>
      </c>
      <c r="BY806" s="6" t="str">
        <f>IF($W806=BY$4,MAX(BY$1:BY805)+1,"")</f>
        <v/>
      </c>
      <c r="BZ806" s="6" t="str">
        <f>IF($W806=BZ$4,MAX(BZ$1:BZ805)+1,"")</f>
        <v/>
      </c>
      <c r="CA806" s="6" t="str">
        <f>IF($W806=CA$4,MAX(CA$1:CA805)+1,"")</f>
        <v/>
      </c>
      <c r="CB806" s="6" t="str">
        <f>IF($W806=CB$4,MAX(CB$1:CB805)+1,"")</f>
        <v/>
      </c>
      <c r="CC806" s="6" t="str">
        <f>IF($W806=CC$4,MAX(CC$1:CC805)+1,"")</f>
        <v/>
      </c>
      <c r="CD806" s="6" t="str">
        <f>IF($W806=CD$4,MAX(CD$1:CD805)+1,"")</f>
        <v/>
      </c>
      <c r="CE806" s="6" t="str">
        <f>IF($W806=CE$4,MAX(CE$1:CE805)+1,"")</f>
        <v/>
      </c>
      <c r="CF806" s="6" t="str">
        <f>IF($W806=CF$4,MAX(CF$1:CF805)+1,"")</f>
        <v/>
      </c>
      <c r="CG806" s="6" t="str">
        <f>IF($W806=CG$4,MAX(CG$1:CG805)+1,"")</f>
        <v/>
      </c>
      <c r="CH806" s="6" t="str">
        <f>IF($W806=CH$4,MAX(CH$1:CH805)+1,"")</f>
        <v/>
      </c>
      <c r="CI806" s="6" t="str">
        <f>IF($W806=CI$4,MAX(CI$1:CI805)+1,"")</f>
        <v/>
      </c>
      <c r="CJ806" s="6" t="str">
        <f>IF($W806=CJ$4,MAX(CJ$1:CJ805)+1,"")</f>
        <v/>
      </c>
      <c r="CK806" s="6" t="str">
        <f>IF($W806=CK$4,MAX(CK$1:CK805)+1,"")</f>
        <v/>
      </c>
      <c r="CL806" s="6" t="str">
        <f>IF($W806=CL$4,MAX(CL$1:CL805)+1,"")</f>
        <v/>
      </c>
      <c r="CM806" s="6" t="str">
        <f>IF($W806=CM$4,MAX(CM$1:CM805)+1,"")</f>
        <v/>
      </c>
      <c r="CN806" s="6" t="str">
        <f>IF($W806=CN$4,MAX(CN$1:CN805)+1,"")</f>
        <v/>
      </c>
      <c r="CO806" s="6" t="str">
        <f>IF($W806=CO$4,MAX(CO$1:CO805)+1,"")</f>
        <v/>
      </c>
      <c r="CP806" s="6" t="str">
        <f>IF($W806=CP$4,MAX(CP$1:CP805)+1,"")</f>
        <v/>
      </c>
      <c r="CQ806" s="6" t="str">
        <f>IF($W806=CQ$4,MAX(CQ$1:CQ805)+1,"")</f>
        <v/>
      </c>
      <c r="CR806" s="6" t="str">
        <f>IF($W806=CR$4,MAX(CR$1:CR805)+1,"")</f>
        <v/>
      </c>
      <c r="CS806" s="6" t="str">
        <f>IF($W806=CS$4,MAX(CS$1:CS805)+1,"")</f>
        <v/>
      </c>
      <c r="CT806" s="5">
        <f t="shared" si="185"/>
        <v>0</v>
      </c>
      <c r="CU806" s="6" t="str">
        <f t="shared" si="186"/>
        <v/>
      </c>
      <c r="CV806" s="5" t="str">
        <f t="shared" si="187"/>
        <v/>
      </c>
      <c r="CW806" s="5" t="str" cm="1">
        <f t="array" ref="CW806">RIGHT(F806,MIN(LEN(SUBSTITUTE(F806,รายชื่อนักเรียนแยกห้อง!$AD$5:$AD$8,""))))</f>
        <v/>
      </c>
      <c r="CX806" s="6" t="str">
        <f t="shared" si="188"/>
        <v/>
      </c>
      <c r="CY806" s="6" t="str">
        <f t="shared" si="189"/>
        <v/>
      </c>
      <c r="CZ806" s="5" t="str">
        <f t="shared" si="190"/>
        <v>-</v>
      </c>
      <c r="DA806" s="5" t="str">
        <f t="shared" si="191"/>
        <v>-</v>
      </c>
      <c r="DC806" s="6" t="str">
        <f>IF(DB806="วิทย์-คณิต (เตรียมวิศวะ)",MAX($DC$1:DC805)+1,"")</f>
        <v/>
      </c>
      <c r="DD806" s="6" t="str">
        <f>IF(DB806="วิทย์-คณิต (วิทยาศาสตร์สุขภาพ)",MAX($DD$1:DD805)+1,"")</f>
        <v/>
      </c>
      <c r="DE806" s="6" t="str">
        <f>IF(DB806="ศิลป์การจัดการธุรกิจการค้าสมัยใหม่",MAX($DE$1:DE805)+1,"")</f>
        <v/>
      </c>
      <c r="DF806" s="6" t="str">
        <f>IF(DB806="ศิลป์ภาษาจีนเพื่อธุรกิจ 4.0",MAX($DF$1:DF805)+1,"")</f>
        <v/>
      </c>
      <c r="DG806" s="6" t="str">
        <f>IF(DB806="ศิลป์ภาษาอังกฤษเพื่อการสื่อสารธุรกิจ",MAX($DG$1:DG805)+1,"")</f>
        <v/>
      </c>
      <c r="DH806" s="6" t="str">
        <f>IF(DB806="นวัตกรรมการจัดการเกษตร",MAX($DH$1:DH805)+1,"")</f>
        <v/>
      </c>
      <c r="DI806" s="5">
        <f t="shared" si="192"/>
        <v>0</v>
      </c>
      <c r="DJ806" s="5" t="str">
        <f t="shared" si="193"/>
        <v>-</v>
      </c>
      <c r="DK806" s="5" t="str">
        <f t="shared" si="194"/>
        <v>-0</v>
      </c>
      <c r="DL806" s="5" t="str">
        <f t="shared" si="195"/>
        <v/>
      </c>
    </row>
    <row r="807" spans="1:116">
      <c r="A807" s="5" t="str">
        <f t="shared" si="181"/>
        <v>-</v>
      </c>
      <c r="B807" s="5" t="str">
        <f t="shared" si="182"/>
        <v>-0</v>
      </c>
      <c r="C807" s="5" t="str">
        <f t="shared" si="183"/>
        <v>-0</v>
      </c>
      <c r="D807" s="8"/>
      <c r="E807" s="9"/>
      <c r="F807" s="3"/>
      <c r="G807" s="3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W807" s="6" t="str">
        <f>IF(X807="","",IF(X807=รายชื่อชมรม!$B$53,รายชื่อชมรม!$A$53,IF(X807=รายชื่อชมรม!$B$54,รายชื่อชมรม!$A$54,IF(X807=รายชื่อชมรม!$B$55,รายชื่อชมรม!$A$55,IF(X807=รายชื่อชมรม!$B$56,รายชื่อชมรม!$A$56,IF(X807=รายชื่อชมรม!$B$57,รายชื่อชมรม!$A$57,IF(X807=รายชื่อชมรม!$B$58,รายชื่อชมรม!$A$58,IF(X807=รายชื่อชมรม!$B$59,รายชื่อชมรม!$A$59,IF(X807=รายชื่อชมรม!$B$60,รายชื่อชมรม!$A$60,IF(X807=รายชื่อชมรม!$B$61,รายชื่อชมรม!$A$61,IF(X807=รายชื่อชมรม!$B$62,รายชื่อชมรม!$A$62,"-")))))))))))</f>
        <v/>
      </c>
      <c r="Y807" s="6" t="str">
        <f>IF(W807=0,"",IF(W807="-","",IF(W807="","",VLOOKUP(W807,รายชื่อชมรม!$A$3:$F$83,3,FALSE))))</f>
        <v/>
      </c>
      <c r="Z807" s="6" t="str">
        <f>IF(Y807=$Z$4,MAX(Z$1:$Z806)+1,"")</f>
        <v/>
      </c>
      <c r="AA807" s="6" t="str">
        <f>IF($Y807=AA$4,MAX(AA$1:AA806)+1,"")</f>
        <v/>
      </c>
      <c r="AB807" s="6" t="str">
        <f>IF($Y807=AB$4,MAX(AB$1:AB806)+1,"")</f>
        <v/>
      </c>
      <c r="AC807" s="6" t="str">
        <f>IF($Y807=AC$4,MAX(AC$1:AC806)+1,"")</f>
        <v/>
      </c>
      <c r="AD807" s="6" t="str">
        <f>IF($Y807=AD$4,MAX(AD$1:AD806)+1,"")</f>
        <v/>
      </c>
      <c r="AE807" s="6" t="str">
        <f>IF($Y807=AE$4,MAX(AE$1:AE806)+1,"")</f>
        <v/>
      </c>
      <c r="AF807" s="6" t="str">
        <f>IF($Y807=AF$4,MAX(AF$1:AF806)+1,"")</f>
        <v/>
      </c>
      <c r="AG807" s="6" t="str">
        <f>IF($Y807=AG$4,MAX(AG$1:AG806)+1,"")</f>
        <v/>
      </c>
      <c r="AH807" s="6" t="str">
        <f>IF($Y807=AH$4,MAX(AH$1:AH806)+1,"")</f>
        <v/>
      </c>
      <c r="AI807" s="5">
        <f t="shared" si="184"/>
        <v>0</v>
      </c>
      <c r="AK807" s="6" t="str">
        <f>IF($W807=AK$4,MAX(AK$1:AK806)+1,"")</f>
        <v/>
      </c>
      <c r="AL807" s="6" t="str">
        <f>IF($W807=AL$4,MAX(AL$1:AL806)+1,"")</f>
        <v/>
      </c>
      <c r="AM807" s="6" t="str">
        <f>IF($W807=AM$4,MAX(AM$1:AM806)+1,"")</f>
        <v/>
      </c>
      <c r="AN807" s="6" t="str">
        <f>IF($W807=AN$4,MAX(AN$1:AN806)+1,"")</f>
        <v/>
      </c>
      <c r="AO807" s="6" t="str">
        <f>IF($W807=AO$4,MAX(AO$1:AO806)+1,"")</f>
        <v/>
      </c>
      <c r="AP807" s="6" t="str">
        <f>IF($W807=AP$4,MAX(AP$1:AP806)+1,"")</f>
        <v/>
      </c>
      <c r="AQ807" s="6" t="str">
        <f>IF($W807=AQ$4,MAX(AQ$1:AQ806)+1,"")</f>
        <v/>
      </c>
      <c r="AR807" s="6" t="str">
        <f>IF($W807=AR$4,MAX(AR$1:AR806)+1,"")</f>
        <v/>
      </c>
      <c r="AS807" s="6" t="str">
        <f>IF($W807=AS$4,MAX(AS$1:AS806)+1,"")</f>
        <v/>
      </c>
      <c r="AT807" s="6" t="str">
        <f>IF($W807=AT$4,MAX(AT$1:AT806)+1,"")</f>
        <v/>
      </c>
      <c r="AU807" s="6" t="str">
        <f>IF($W807=AU$4,MAX(AU$1:AU806)+1,"")</f>
        <v/>
      </c>
      <c r="AV807" s="6" t="str">
        <f>IF($W807=AV$4,MAX(AV$1:AV806)+1,"")</f>
        <v/>
      </c>
      <c r="AW807" s="6" t="str">
        <f>IF($W807=AW$4,MAX(AW$1:AW806)+1,"")</f>
        <v/>
      </c>
      <c r="AX807" s="6" t="str">
        <f>IF($W807=AX$4,MAX(AX$1:AX806)+1,"")</f>
        <v/>
      </c>
      <c r="AY807" s="6" t="str">
        <f>IF($W807=AY$4,MAX(AY$1:AY806)+1,"")</f>
        <v/>
      </c>
      <c r="AZ807" s="6" t="str">
        <f>IF($W807=AZ$4,MAX(AZ$1:AZ806)+1,"")</f>
        <v/>
      </c>
      <c r="BA807" s="6" t="str">
        <f>IF($W807=BA$4,MAX(BA$1:BA806)+1,"")</f>
        <v/>
      </c>
      <c r="BB807" s="6" t="str">
        <f>IF($W807=BB$4,MAX(BB$1:BB806)+1,"")</f>
        <v/>
      </c>
      <c r="BC807" s="6" t="str">
        <f>IF($W807=BC$4,MAX(BC$1:BC806)+1,"")</f>
        <v/>
      </c>
      <c r="BD807" s="6" t="str">
        <f>IF($W807=BD$4,MAX(BD$1:BD806)+1,"")</f>
        <v/>
      </c>
      <c r="BE807" s="6" t="str">
        <f>IF($W807=BE$4,MAX(BE$1:BE806)+1,"")</f>
        <v/>
      </c>
      <c r="BF807" s="6" t="str">
        <f>IF($W807=BF$4,MAX(BF$1:BF806)+1,"")</f>
        <v/>
      </c>
      <c r="BG807" s="6" t="str">
        <f>IF($W807=BG$4,MAX(BG$1:BG806)+1,"")</f>
        <v/>
      </c>
      <c r="BH807" s="6" t="str">
        <f>IF($W807=BH$4,MAX(BH$1:BH806)+1,"")</f>
        <v/>
      </c>
      <c r="BI807" s="6" t="str">
        <f>IF($W807=BI$4,MAX(BI$1:BI806)+1,"")</f>
        <v/>
      </c>
      <c r="BJ807" s="6" t="str">
        <f>IF($W807=BJ$4,MAX(BJ$1:BJ806)+1,"")</f>
        <v/>
      </c>
      <c r="BK807" s="6" t="str">
        <f>IF($W807=BK$4,MAX(BK$1:BK806)+1,"")</f>
        <v/>
      </c>
      <c r="BL807" s="6" t="str">
        <f>IF($W807=BL$4,MAX(BL$1:BL806)+1,"")</f>
        <v/>
      </c>
      <c r="BM807" s="6" t="str">
        <f>IF($W807=BM$4,MAX(BM$1:BM806)+1,"")</f>
        <v/>
      </c>
      <c r="BN807" s="6" t="str">
        <f>IF($W807=BN$4,MAX(BN$1:BN806)+1,"")</f>
        <v/>
      </c>
      <c r="BO807" s="6" t="str">
        <f>IF($W807=BO$4,MAX(BO$1:BO806)+1,"")</f>
        <v/>
      </c>
      <c r="BP807" s="6" t="str">
        <f>IF($W807=BP$4,MAX(BP$1:BP806)+1,"")</f>
        <v/>
      </c>
      <c r="BQ807" s="6" t="str">
        <f>IF($W807=BQ$4,MAX(BQ$1:BQ806)+1,"")</f>
        <v/>
      </c>
      <c r="BR807" s="6" t="str">
        <f>IF($W807=BR$4,MAX(BR$1:BR806)+1,"")</f>
        <v/>
      </c>
      <c r="BS807" s="6" t="str">
        <f>IF($W807=BS$4,MAX(BS$1:BS806)+1,"")</f>
        <v/>
      </c>
      <c r="BT807" s="6" t="str">
        <f>IF($W807=BT$4,MAX(BT$1:BT806)+1,"")</f>
        <v/>
      </c>
      <c r="BU807" s="6" t="str">
        <f>IF($W807=BU$4,MAX(BU$1:BU806)+1,"")</f>
        <v/>
      </c>
      <c r="BV807" s="6" t="str">
        <f>IF($W807=BV$4,MAX(BV$1:BV806)+1,"")</f>
        <v/>
      </c>
      <c r="BW807" s="6" t="str">
        <f>IF($W807=BW$4,MAX(BW$1:BW806)+1,"")</f>
        <v/>
      </c>
      <c r="BX807" s="6" t="str">
        <f>IF($W807=BX$4,MAX(BX$1:BX806)+1,"")</f>
        <v/>
      </c>
      <c r="BY807" s="6" t="str">
        <f>IF($W807=BY$4,MAX(BY$1:BY806)+1,"")</f>
        <v/>
      </c>
      <c r="BZ807" s="6" t="str">
        <f>IF($W807=BZ$4,MAX(BZ$1:BZ806)+1,"")</f>
        <v/>
      </c>
      <c r="CA807" s="6" t="str">
        <f>IF($W807=CA$4,MAX(CA$1:CA806)+1,"")</f>
        <v/>
      </c>
      <c r="CB807" s="6" t="str">
        <f>IF($W807=CB$4,MAX(CB$1:CB806)+1,"")</f>
        <v/>
      </c>
      <c r="CC807" s="6" t="str">
        <f>IF($W807=CC$4,MAX(CC$1:CC806)+1,"")</f>
        <v/>
      </c>
      <c r="CD807" s="6" t="str">
        <f>IF($W807=CD$4,MAX(CD$1:CD806)+1,"")</f>
        <v/>
      </c>
      <c r="CE807" s="6" t="str">
        <f>IF($W807=CE$4,MAX(CE$1:CE806)+1,"")</f>
        <v/>
      </c>
      <c r="CF807" s="6" t="str">
        <f>IF($W807=CF$4,MAX(CF$1:CF806)+1,"")</f>
        <v/>
      </c>
      <c r="CG807" s="6" t="str">
        <f>IF($W807=CG$4,MAX(CG$1:CG806)+1,"")</f>
        <v/>
      </c>
      <c r="CH807" s="6" t="str">
        <f>IF($W807=CH$4,MAX(CH$1:CH806)+1,"")</f>
        <v/>
      </c>
      <c r="CI807" s="6" t="str">
        <f>IF($W807=CI$4,MAX(CI$1:CI806)+1,"")</f>
        <v/>
      </c>
      <c r="CJ807" s="6" t="str">
        <f>IF($W807=CJ$4,MAX(CJ$1:CJ806)+1,"")</f>
        <v/>
      </c>
      <c r="CK807" s="6" t="str">
        <f>IF($W807=CK$4,MAX(CK$1:CK806)+1,"")</f>
        <v/>
      </c>
      <c r="CL807" s="6" t="str">
        <f>IF($W807=CL$4,MAX(CL$1:CL806)+1,"")</f>
        <v/>
      </c>
      <c r="CM807" s="6" t="str">
        <f>IF($W807=CM$4,MAX(CM$1:CM806)+1,"")</f>
        <v/>
      </c>
      <c r="CN807" s="6" t="str">
        <f>IF($W807=CN$4,MAX(CN$1:CN806)+1,"")</f>
        <v/>
      </c>
      <c r="CO807" s="6" t="str">
        <f>IF($W807=CO$4,MAX(CO$1:CO806)+1,"")</f>
        <v/>
      </c>
      <c r="CP807" s="6" t="str">
        <f>IF($W807=CP$4,MAX(CP$1:CP806)+1,"")</f>
        <v/>
      </c>
      <c r="CQ807" s="6" t="str">
        <f>IF($W807=CQ$4,MAX(CQ$1:CQ806)+1,"")</f>
        <v/>
      </c>
      <c r="CR807" s="6" t="str">
        <f>IF($W807=CR$4,MAX(CR$1:CR806)+1,"")</f>
        <v/>
      </c>
      <c r="CS807" s="6" t="str">
        <f>IF($W807=CS$4,MAX(CS$1:CS806)+1,"")</f>
        <v/>
      </c>
      <c r="CT807" s="5">
        <f t="shared" si="185"/>
        <v>0</v>
      </c>
      <c r="CU807" s="6" t="str">
        <f t="shared" si="186"/>
        <v/>
      </c>
      <c r="CV807" s="5" t="str">
        <f t="shared" si="187"/>
        <v/>
      </c>
      <c r="CW807" s="5" t="str" cm="1">
        <f t="array" ref="CW807">RIGHT(F807,MIN(LEN(SUBSTITUTE(F807,รายชื่อนักเรียนแยกห้อง!$AD$5:$AD$8,""))))</f>
        <v/>
      </c>
      <c r="CX807" s="6" t="str">
        <f t="shared" si="188"/>
        <v/>
      </c>
      <c r="CY807" s="6" t="str">
        <f t="shared" si="189"/>
        <v/>
      </c>
      <c r="CZ807" s="5" t="str">
        <f t="shared" si="190"/>
        <v>-</v>
      </c>
      <c r="DA807" s="5" t="str">
        <f t="shared" si="191"/>
        <v>-</v>
      </c>
      <c r="DC807" s="6" t="str">
        <f>IF(DB807="วิทย์-คณิต (เตรียมวิศวะ)",MAX($DC$1:DC806)+1,"")</f>
        <v/>
      </c>
      <c r="DD807" s="6" t="str">
        <f>IF(DB807="วิทย์-คณิต (วิทยาศาสตร์สุขภาพ)",MAX($DD$1:DD806)+1,"")</f>
        <v/>
      </c>
      <c r="DE807" s="6" t="str">
        <f>IF(DB807="ศิลป์การจัดการธุรกิจการค้าสมัยใหม่",MAX($DE$1:DE806)+1,"")</f>
        <v/>
      </c>
      <c r="DF807" s="6" t="str">
        <f>IF(DB807="ศิลป์ภาษาจีนเพื่อธุรกิจ 4.0",MAX($DF$1:DF806)+1,"")</f>
        <v/>
      </c>
      <c r="DG807" s="6" t="str">
        <f>IF(DB807="ศิลป์ภาษาอังกฤษเพื่อการสื่อสารธุรกิจ",MAX($DG$1:DG806)+1,"")</f>
        <v/>
      </c>
      <c r="DH807" s="6" t="str">
        <f>IF(DB807="นวัตกรรมการจัดการเกษตร",MAX($DH$1:DH806)+1,"")</f>
        <v/>
      </c>
      <c r="DI807" s="5">
        <f t="shared" si="192"/>
        <v>0</v>
      </c>
      <c r="DJ807" s="5" t="str">
        <f t="shared" si="193"/>
        <v>-</v>
      </c>
      <c r="DK807" s="5" t="str">
        <f t="shared" si="194"/>
        <v>-0</v>
      </c>
      <c r="DL807" s="5" t="str">
        <f t="shared" si="195"/>
        <v/>
      </c>
    </row>
    <row r="808" spans="1:116">
      <c r="A808" s="5" t="str">
        <f t="shared" si="181"/>
        <v>-</v>
      </c>
      <c r="B808" s="5" t="str">
        <f t="shared" si="182"/>
        <v>-0</v>
      </c>
      <c r="C808" s="5" t="str">
        <f t="shared" si="183"/>
        <v>-0</v>
      </c>
      <c r="D808" s="8"/>
      <c r="E808" s="9"/>
      <c r="F808" s="3"/>
      <c r="G808" s="3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W808" s="6" t="str">
        <f>IF(X808="","",IF(X808=รายชื่อชมรม!$B$53,รายชื่อชมรม!$A$53,IF(X808=รายชื่อชมรม!$B$54,รายชื่อชมรม!$A$54,IF(X808=รายชื่อชมรม!$B$55,รายชื่อชมรม!$A$55,IF(X808=รายชื่อชมรม!$B$56,รายชื่อชมรม!$A$56,IF(X808=รายชื่อชมรม!$B$57,รายชื่อชมรม!$A$57,IF(X808=รายชื่อชมรม!$B$58,รายชื่อชมรม!$A$58,IF(X808=รายชื่อชมรม!$B$59,รายชื่อชมรม!$A$59,IF(X808=รายชื่อชมรม!$B$60,รายชื่อชมรม!$A$60,IF(X808=รายชื่อชมรม!$B$61,รายชื่อชมรม!$A$61,IF(X808=รายชื่อชมรม!$B$62,รายชื่อชมรม!$A$62,"-")))))))))))</f>
        <v/>
      </c>
      <c r="Y808" s="6" t="str">
        <f>IF(W808=0,"",IF(W808="-","",IF(W808="","",VLOOKUP(W808,รายชื่อชมรม!$A$3:$F$83,3,FALSE))))</f>
        <v/>
      </c>
      <c r="Z808" s="6" t="str">
        <f>IF(Y808=$Z$4,MAX(Z$1:$Z807)+1,"")</f>
        <v/>
      </c>
      <c r="AA808" s="6" t="str">
        <f>IF($Y808=AA$4,MAX(AA$1:AA807)+1,"")</f>
        <v/>
      </c>
      <c r="AB808" s="6" t="str">
        <f>IF($Y808=AB$4,MAX(AB$1:AB807)+1,"")</f>
        <v/>
      </c>
      <c r="AC808" s="6" t="str">
        <f>IF($Y808=AC$4,MAX(AC$1:AC807)+1,"")</f>
        <v/>
      </c>
      <c r="AD808" s="6" t="str">
        <f>IF($Y808=AD$4,MAX(AD$1:AD807)+1,"")</f>
        <v/>
      </c>
      <c r="AE808" s="6" t="str">
        <f>IF($Y808=AE$4,MAX(AE$1:AE807)+1,"")</f>
        <v/>
      </c>
      <c r="AF808" s="6" t="str">
        <f>IF($Y808=AF$4,MAX(AF$1:AF807)+1,"")</f>
        <v/>
      </c>
      <c r="AG808" s="6" t="str">
        <f>IF($Y808=AG$4,MAX(AG$1:AG807)+1,"")</f>
        <v/>
      </c>
      <c r="AH808" s="6" t="str">
        <f>IF($Y808=AH$4,MAX(AH$1:AH807)+1,"")</f>
        <v/>
      </c>
      <c r="AI808" s="5">
        <f t="shared" si="184"/>
        <v>0</v>
      </c>
      <c r="AK808" s="6" t="str">
        <f>IF($W808=AK$4,MAX(AK$1:AK807)+1,"")</f>
        <v/>
      </c>
      <c r="AL808" s="6" t="str">
        <f>IF($W808=AL$4,MAX(AL$1:AL807)+1,"")</f>
        <v/>
      </c>
      <c r="AM808" s="6" t="str">
        <f>IF($W808=AM$4,MAX(AM$1:AM807)+1,"")</f>
        <v/>
      </c>
      <c r="AN808" s="6" t="str">
        <f>IF($W808=AN$4,MAX(AN$1:AN807)+1,"")</f>
        <v/>
      </c>
      <c r="AO808" s="6" t="str">
        <f>IF($W808=AO$4,MAX(AO$1:AO807)+1,"")</f>
        <v/>
      </c>
      <c r="AP808" s="6" t="str">
        <f>IF($W808=AP$4,MAX(AP$1:AP807)+1,"")</f>
        <v/>
      </c>
      <c r="AQ808" s="6" t="str">
        <f>IF($W808=AQ$4,MAX(AQ$1:AQ807)+1,"")</f>
        <v/>
      </c>
      <c r="AR808" s="6" t="str">
        <f>IF($W808=AR$4,MAX(AR$1:AR807)+1,"")</f>
        <v/>
      </c>
      <c r="AS808" s="6" t="str">
        <f>IF($W808=AS$4,MAX(AS$1:AS807)+1,"")</f>
        <v/>
      </c>
      <c r="AT808" s="6" t="str">
        <f>IF($W808=AT$4,MAX(AT$1:AT807)+1,"")</f>
        <v/>
      </c>
      <c r="AU808" s="6" t="str">
        <f>IF($W808=AU$4,MAX(AU$1:AU807)+1,"")</f>
        <v/>
      </c>
      <c r="AV808" s="6" t="str">
        <f>IF($W808=AV$4,MAX(AV$1:AV807)+1,"")</f>
        <v/>
      </c>
      <c r="AW808" s="6" t="str">
        <f>IF($W808=AW$4,MAX(AW$1:AW807)+1,"")</f>
        <v/>
      </c>
      <c r="AX808" s="6" t="str">
        <f>IF($W808=AX$4,MAX(AX$1:AX807)+1,"")</f>
        <v/>
      </c>
      <c r="AY808" s="6" t="str">
        <f>IF($W808=AY$4,MAX(AY$1:AY807)+1,"")</f>
        <v/>
      </c>
      <c r="AZ808" s="6" t="str">
        <f>IF($W808=AZ$4,MAX(AZ$1:AZ807)+1,"")</f>
        <v/>
      </c>
      <c r="BA808" s="6" t="str">
        <f>IF($W808=BA$4,MAX(BA$1:BA807)+1,"")</f>
        <v/>
      </c>
      <c r="BB808" s="6" t="str">
        <f>IF($W808=BB$4,MAX(BB$1:BB807)+1,"")</f>
        <v/>
      </c>
      <c r="BC808" s="6" t="str">
        <f>IF($W808=BC$4,MAX(BC$1:BC807)+1,"")</f>
        <v/>
      </c>
      <c r="BD808" s="6" t="str">
        <f>IF($W808=BD$4,MAX(BD$1:BD807)+1,"")</f>
        <v/>
      </c>
      <c r="BE808" s="6" t="str">
        <f>IF($W808=BE$4,MAX(BE$1:BE807)+1,"")</f>
        <v/>
      </c>
      <c r="BF808" s="6" t="str">
        <f>IF($W808=BF$4,MAX(BF$1:BF807)+1,"")</f>
        <v/>
      </c>
      <c r="BG808" s="6" t="str">
        <f>IF($W808=BG$4,MAX(BG$1:BG807)+1,"")</f>
        <v/>
      </c>
      <c r="BH808" s="6" t="str">
        <f>IF($W808=BH$4,MAX(BH$1:BH807)+1,"")</f>
        <v/>
      </c>
      <c r="BI808" s="6" t="str">
        <f>IF($W808=BI$4,MAX(BI$1:BI807)+1,"")</f>
        <v/>
      </c>
      <c r="BJ808" s="6" t="str">
        <f>IF($W808=BJ$4,MAX(BJ$1:BJ807)+1,"")</f>
        <v/>
      </c>
      <c r="BK808" s="6" t="str">
        <f>IF($W808=BK$4,MAX(BK$1:BK807)+1,"")</f>
        <v/>
      </c>
      <c r="BL808" s="6" t="str">
        <f>IF($W808=BL$4,MAX(BL$1:BL807)+1,"")</f>
        <v/>
      </c>
      <c r="BM808" s="6" t="str">
        <f>IF($W808=BM$4,MAX(BM$1:BM807)+1,"")</f>
        <v/>
      </c>
      <c r="BN808" s="6" t="str">
        <f>IF($W808=BN$4,MAX(BN$1:BN807)+1,"")</f>
        <v/>
      </c>
      <c r="BO808" s="6" t="str">
        <f>IF($W808=BO$4,MAX(BO$1:BO807)+1,"")</f>
        <v/>
      </c>
      <c r="BP808" s="6" t="str">
        <f>IF($W808=BP$4,MAX(BP$1:BP807)+1,"")</f>
        <v/>
      </c>
      <c r="BQ808" s="6" t="str">
        <f>IF($W808=BQ$4,MAX(BQ$1:BQ807)+1,"")</f>
        <v/>
      </c>
      <c r="BR808" s="6" t="str">
        <f>IF($W808=BR$4,MAX(BR$1:BR807)+1,"")</f>
        <v/>
      </c>
      <c r="BS808" s="6" t="str">
        <f>IF($W808=BS$4,MAX(BS$1:BS807)+1,"")</f>
        <v/>
      </c>
      <c r="BT808" s="6" t="str">
        <f>IF($W808=BT$4,MAX(BT$1:BT807)+1,"")</f>
        <v/>
      </c>
      <c r="BU808" s="6" t="str">
        <f>IF($W808=BU$4,MAX(BU$1:BU807)+1,"")</f>
        <v/>
      </c>
      <c r="BV808" s="6" t="str">
        <f>IF($W808=BV$4,MAX(BV$1:BV807)+1,"")</f>
        <v/>
      </c>
      <c r="BW808" s="6" t="str">
        <f>IF($W808=BW$4,MAX(BW$1:BW807)+1,"")</f>
        <v/>
      </c>
      <c r="BX808" s="6" t="str">
        <f>IF($W808=BX$4,MAX(BX$1:BX807)+1,"")</f>
        <v/>
      </c>
      <c r="BY808" s="6" t="str">
        <f>IF($W808=BY$4,MAX(BY$1:BY807)+1,"")</f>
        <v/>
      </c>
      <c r="BZ808" s="6" t="str">
        <f>IF($W808=BZ$4,MAX(BZ$1:BZ807)+1,"")</f>
        <v/>
      </c>
      <c r="CA808" s="6" t="str">
        <f>IF($W808=CA$4,MAX(CA$1:CA807)+1,"")</f>
        <v/>
      </c>
      <c r="CB808" s="6" t="str">
        <f>IF($W808=CB$4,MAX(CB$1:CB807)+1,"")</f>
        <v/>
      </c>
      <c r="CC808" s="6" t="str">
        <f>IF($W808=CC$4,MAX(CC$1:CC807)+1,"")</f>
        <v/>
      </c>
      <c r="CD808" s="6" t="str">
        <f>IF($W808=CD$4,MAX(CD$1:CD807)+1,"")</f>
        <v/>
      </c>
      <c r="CE808" s="6" t="str">
        <f>IF($W808=CE$4,MAX(CE$1:CE807)+1,"")</f>
        <v/>
      </c>
      <c r="CF808" s="6" t="str">
        <f>IF($W808=CF$4,MAX(CF$1:CF807)+1,"")</f>
        <v/>
      </c>
      <c r="CG808" s="6" t="str">
        <f>IF($W808=CG$4,MAX(CG$1:CG807)+1,"")</f>
        <v/>
      </c>
      <c r="CH808" s="6" t="str">
        <f>IF($W808=CH$4,MAX(CH$1:CH807)+1,"")</f>
        <v/>
      </c>
      <c r="CI808" s="6" t="str">
        <f>IF($W808=CI$4,MAX(CI$1:CI807)+1,"")</f>
        <v/>
      </c>
      <c r="CJ808" s="6" t="str">
        <f>IF($W808=CJ$4,MAX(CJ$1:CJ807)+1,"")</f>
        <v/>
      </c>
      <c r="CK808" s="6" t="str">
        <f>IF($W808=CK$4,MAX(CK$1:CK807)+1,"")</f>
        <v/>
      </c>
      <c r="CL808" s="6" t="str">
        <f>IF($W808=CL$4,MAX(CL$1:CL807)+1,"")</f>
        <v/>
      </c>
      <c r="CM808" s="6" t="str">
        <f>IF($W808=CM$4,MAX(CM$1:CM807)+1,"")</f>
        <v/>
      </c>
      <c r="CN808" s="6" t="str">
        <f>IF($W808=CN$4,MAX(CN$1:CN807)+1,"")</f>
        <v/>
      </c>
      <c r="CO808" s="6" t="str">
        <f>IF($W808=CO$4,MAX(CO$1:CO807)+1,"")</f>
        <v/>
      </c>
      <c r="CP808" s="6" t="str">
        <f>IF($W808=CP$4,MAX(CP$1:CP807)+1,"")</f>
        <v/>
      </c>
      <c r="CQ808" s="6" t="str">
        <f>IF($W808=CQ$4,MAX(CQ$1:CQ807)+1,"")</f>
        <v/>
      </c>
      <c r="CR808" s="6" t="str">
        <f>IF($W808=CR$4,MAX(CR$1:CR807)+1,"")</f>
        <v/>
      </c>
      <c r="CS808" s="6" t="str">
        <f>IF($W808=CS$4,MAX(CS$1:CS807)+1,"")</f>
        <v/>
      </c>
      <c r="CT808" s="5">
        <f t="shared" si="185"/>
        <v>0</v>
      </c>
      <c r="CU808" s="6" t="str">
        <f t="shared" si="186"/>
        <v/>
      </c>
      <c r="CV808" s="5" t="str">
        <f t="shared" si="187"/>
        <v/>
      </c>
      <c r="CW808" s="5" t="str" cm="1">
        <f t="array" ref="CW808">RIGHT(F808,MIN(LEN(SUBSTITUTE(F808,รายชื่อนักเรียนแยกห้อง!$AD$5:$AD$8,""))))</f>
        <v/>
      </c>
      <c r="CX808" s="6" t="str">
        <f t="shared" si="188"/>
        <v/>
      </c>
      <c r="CY808" s="6" t="str">
        <f t="shared" si="189"/>
        <v/>
      </c>
      <c r="CZ808" s="5" t="str">
        <f t="shared" si="190"/>
        <v>-</v>
      </c>
      <c r="DA808" s="5" t="str">
        <f t="shared" si="191"/>
        <v>-</v>
      </c>
      <c r="DC808" s="6" t="str">
        <f>IF(DB808="วิทย์-คณิต (เตรียมวิศวะ)",MAX($DC$1:DC807)+1,"")</f>
        <v/>
      </c>
      <c r="DD808" s="6" t="str">
        <f>IF(DB808="วิทย์-คณิต (วิทยาศาสตร์สุขภาพ)",MAX($DD$1:DD807)+1,"")</f>
        <v/>
      </c>
      <c r="DE808" s="6" t="str">
        <f>IF(DB808="ศิลป์การจัดการธุรกิจการค้าสมัยใหม่",MAX($DE$1:DE807)+1,"")</f>
        <v/>
      </c>
      <c r="DF808" s="6" t="str">
        <f>IF(DB808="ศิลป์ภาษาจีนเพื่อธุรกิจ 4.0",MAX($DF$1:DF807)+1,"")</f>
        <v/>
      </c>
      <c r="DG808" s="6" t="str">
        <f>IF(DB808="ศิลป์ภาษาอังกฤษเพื่อการสื่อสารธุรกิจ",MAX($DG$1:DG807)+1,"")</f>
        <v/>
      </c>
      <c r="DH808" s="6" t="str">
        <f>IF(DB808="นวัตกรรมการจัดการเกษตร",MAX($DH$1:DH807)+1,"")</f>
        <v/>
      </c>
      <c r="DI808" s="5">
        <f t="shared" si="192"/>
        <v>0</v>
      </c>
      <c r="DJ808" s="5" t="str">
        <f t="shared" si="193"/>
        <v>-</v>
      </c>
      <c r="DK808" s="5" t="str">
        <f t="shared" si="194"/>
        <v>-0</v>
      </c>
      <c r="DL808" s="5" t="str">
        <f t="shared" si="195"/>
        <v/>
      </c>
    </row>
    <row r="809" spans="1:116">
      <c r="A809" s="5" t="str">
        <f t="shared" si="181"/>
        <v>-</v>
      </c>
      <c r="B809" s="5" t="str">
        <f t="shared" si="182"/>
        <v>-0</v>
      </c>
      <c r="C809" s="5" t="str">
        <f t="shared" si="183"/>
        <v>-0</v>
      </c>
      <c r="D809" s="8"/>
      <c r="E809" s="9"/>
      <c r="F809" s="3"/>
      <c r="G809" s="3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W809" s="6" t="str">
        <f>IF(X809="","",IF(X809=รายชื่อชมรม!$B$53,รายชื่อชมรม!$A$53,IF(X809=รายชื่อชมรม!$B$54,รายชื่อชมรม!$A$54,IF(X809=รายชื่อชมรม!$B$55,รายชื่อชมรม!$A$55,IF(X809=รายชื่อชมรม!$B$56,รายชื่อชมรม!$A$56,IF(X809=รายชื่อชมรม!$B$57,รายชื่อชมรม!$A$57,IF(X809=รายชื่อชมรม!$B$58,รายชื่อชมรม!$A$58,IF(X809=รายชื่อชมรม!$B$59,รายชื่อชมรม!$A$59,IF(X809=รายชื่อชมรม!$B$60,รายชื่อชมรม!$A$60,IF(X809=รายชื่อชมรม!$B$61,รายชื่อชมรม!$A$61,IF(X809=รายชื่อชมรม!$B$62,รายชื่อชมรม!$A$62,"-")))))))))))</f>
        <v/>
      </c>
      <c r="Y809" s="6" t="str">
        <f>IF(W809=0,"",IF(W809="-","",IF(W809="","",VLOOKUP(W809,รายชื่อชมรม!$A$3:$F$83,3,FALSE))))</f>
        <v/>
      </c>
      <c r="Z809" s="6" t="str">
        <f>IF(Y809=$Z$4,MAX(Z$1:$Z808)+1,"")</f>
        <v/>
      </c>
      <c r="AA809" s="6" t="str">
        <f>IF($Y809=AA$4,MAX(AA$1:AA808)+1,"")</f>
        <v/>
      </c>
      <c r="AB809" s="6" t="str">
        <f>IF($Y809=AB$4,MAX(AB$1:AB808)+1,"")</f>
        <v/>
      </c>
      <c r="AC809" s="6" t="str">
        <f>IF($Y809=AC$4,MAX(AC$1:AC808)+1,"")</f>
        <v/>
      </c>
      <c r="AD809" s="6" t="str">
        <f>IF($Y809=AD$4,MAX(AD$1:AD808)+1,"")</f>
        <v/>
      </c>
      <c r="AE809" s="6" t="str">
        <f>IF($Y809=AE$4,MAX(AE$1:AE808)+1,"")</f>
        <v/>
      </c>
      <c r="AF809" s="6" t="str">
        <f>IF($Y809=AF$4,MAX(AF$1:AF808)+1,"")</f>
        <v/>
      </c>
      <c r="AG809" s="6" t="str">
        <f>IF($Y809=AG$4,MAX(AG$1:AG808)+1,"")</f>
        <v/>
      </c>
      <c r="AH809" s="6" t="str">
        <f>IF($Y809=AH$4,MAX(AH$1:AH808)+1,"")</f>
        <v/>
      </c>
      <c r="AI809" s="5">
        <f t="shared" si="184"/>
        <v>0</v>
      </c>
      <c r="AK809" s="6" t="str">
        <f>IF($W809=AK$4,MAX(AK$1:AK808)+1,"")</f>
        <v/>
      </c>
      <c r="AL809" s="6" t="str">
        <f>IF($W809=AL$4,MAX(AL$1:AL808)+1,"")</f>
        <v/>
      </c>
      <c r="AM809" s="6" t="str">
        <f>IF($W809=AM$4,MAX(AM$1:AM808)+1,"")</f>
        <v/>
      </c>
      <c r="AN809" s="6" t="str">
        <f>IF($W809=AN$4,MAX(AN$1:AN808)+1,"")</f>
        <v/>
      </c>
      <c r="AO809" s="6" t="str">
        <f>IF($W809=AO$4,MAX(AO$1:AO808)+1,"")</f>
        <v/>
      </c>
      <c r="AP809" s="6" t="str">
        <f>IF($W809=AP$4,MAX(AP$1:AP808)+1,"")</f>
        <v/>
      </c>
      <c r="AQ809" s="6" t="str">
        <f>IF($W809=AQ$4,MAX(AQ$1:AQ808)+1,"")</f>
        <v/>
      </c>
      <c r="AR809" s="6" t="str">
        <f>IF($W809=AR$4,MAX(AR$1:AR808)+1,"")</f>
        <v/>
      </c>
      <c r="AS809" s="6" t="str">
        <f>IF($W809=AS$4,MAX(AS$1:AS808)+1,"")</f>
        <v/>
      </c>
      <c r="AT809" s="6" t="str">
        <f>IF($W809=AT$4,MAX(AT$1:AT808)+1,"")</f>
        <v/>
      </c>
      <c r="AU809" s="6" t="str">
        <f>IF($W809=AU$4,MAX(AU$1:AU808)+1,"")</f>
        <v/>
      </c>
      <c r="AV809" s="6" t="str">
        <f>IF($W809=AV$4,MAX(AV$1:AV808)+1,"")</f>
        <v/>
      </c>
      <c r="AW809" s="6" t="str">
        <f>IF($W809=AW$4,MAX(AW$1:AW808)+1,"")</f>
        <v/>
      </c>
      <c r="AX809" s="6" t="str">
        <f>IF($W809=AX$4,MAX(AX$1:AX808)+1,"")</f>
        <v/>
      </c>
      <c r="AY809" s="6" t="str">
        <f>IF($W809=AY$4,MAX(AY$1:AY808)+1,"")</f>
        <v/>
      </c>
      <c r="AZ809" s="6" t="str">
        <f>IF($W809=AZ$4,MAX(AZ$1:AZ808)+1,"")</f>
        <v/>
      </c>
      <c r="BA809" s="6" t="str">
        <f>IF($W809=BA$4,MAX(BA$1:BA808)+1,"")</f>
        <v/>
      </c>
      <c r="BB809" s="6" t="str">
        <f>IF($W809=BB$4,MAX(BB$1:BB808)+1,"")</f>
        <v/>
      </c>
      <c r="BC809" s="6" t="str">
        <f>IF($W809=BC$4,MAX(BC$1:BC808)+1,"")</f>
        <v/>
      </c>
      <c r="BD809" s="6" t="str">
        <f>IF($W809=BD$4,MAX(BD$1:BD808)+1,"")</f>
        <v/>
      </c>
      <c r="BE809" s="6" t="str">
        <f>IF($W809=BE$4,MAX(BE$1:BE808)+1,"")</f>
        <v/>
      </c>
      <c r="BF809" s="6" t="str">
        <f>IF($W809=BF$4,MAX(BF$1:BF808)+1,"")</f>
        <v/>
      </c>
      <c r="BG809" s="6" t="str">
        <f>IF($W809=BG$4,MAX(BG$1:BG808)+1,"")</f>
        <v/>
      </c>
      <c r="BH809" s="6" t="str">
        <f>IF($W809=BH$4,MAX(BH$1:BH808)+1,"")</f>
        <v/>
      </c>
      <c r="BI809" s="6" t="str">
        <f>IF($W809=BI$4,MAX(BI$1:BI808)+1,"")</f>
        <v/>
      </c>
      <c r="BJ809" s="6" t="str">
        <f>IF($W809=BJ$4,MAX(BJ$1:BJ808)+1,"")</f>
        <v/>
      </c>
      <c r="BK809" s="6" t="str">
        <f>IF($W809=BK$4,MAX(BK$1:BK808)+1,"")</f>
        <v/>
      </c>
      <c r="BL809" s="6" t="str">
        <f>IF($W809=BL$4,MAX(BL$1:BL808)+1,"")</f>
        <v/>
      </c>
      <c r="BM809" s="6" t="str">
        <f>IF($W809=BM$4,MAX(BM$1:BM808)+1,"")</f>
        <v/>
      </c>
      <c r="BN809" s="6" t="str">
        <f>IF($W809=BN$4,MAX(BN$1:BN808)+1,"")</f>
        <v/>
      </c>
      <c r="BO809" s="6" t="str">
        <f>IF($W809=BO$4,MAX(BO$1:BO808)+1,"")</f>
        <v/>
      </c>
      <c r="BP809" s="6" t="str">
        <f>IF($W809=BP$4,MAX(BP$1:BP808)+1,"")</f>
        <v/>
      </c>
      <c r="BQ809" s="6" t="str">
        <f>IF($W809=BQ$4,MAX(BQ$1:BQ808)+1,"")</f>
        <v/>
      </c>
      <c r="BR809" s="6" t="str">
        <f>IF($W809=BR$4,MAX(BR$1:BR808)+1,"")</f>
        <v/>
      </c>
      <c r="BS809" s="6" t="str">
        <f>IF($W809=BS$4,MAX(BS$1:BS808)+1,"")</f>
        <v/>
      </c>
      <c r="BT809" s="6" t="str">
        <f>IF($W809=BT$4,MAX(BT$1:BT808)+1,"")</f>
        <v/>
      </c>
      <c r="BU809" s="6" t="str">
        <f>IF($W809=BU$4,MAX(BU$1:BU808)+1,"")</f>
        <v/>
      </c>
      <c r="BV809" s="6" t="str">
        <f>IF($W809=BV$4,MAX(BV$1:BV808)+1,"")</f>
        <v/>
      </c>
      <c r="BW809" s="6" t="str">
        <f>IF($W809=BW$4,MAX(BW$1:BW808)+1,"")</f>
        <v/>
      </c>
      <c r="BX809" s="6" t="str">
        <f>IF($W809=BX$4,MAX(BX$1:BX808)+1,"")</f>
        <v/>
      </c>
      <c r="BY809" s="6" t="str">
        <f>IF($W809=BY$4,MAX(BY$1:BY808)+1,"")</f>
        <v/>
      </c>
      <c r="BZ809" s="6" t="str">
        <f>IF($W809=BZ$4,MAX(BZ$1:BZ808)+1,"")</f>
        <v/>
      </c>
      <c r="CA809" s="6" t="str">
        <f>IF($W809=CA$4,MAX(CA$1:CA808)+1,"")</f>
        <v/>
      </c>
      <c r="CB809" s="6" t="str">
        <f>IF($W809=CB$4,MAX(CB$1:CB808)+1,"")</f>
        <v/>
      </c>
      <c r="CC809" s="6" t="str">
        <f>IF($W809=CC$4,MAX(CC$1:CC808)+1,"")</f>
        <v/>
      </c>
      <c r="CD809" s="6" t="str">
        <f>IF($W809=CD$4,MAX(CD$1:CD808)+1,"")</f>
        <v/>
      </c>
      <c r="CE809" s="6" t="str">
        <f>IF($W809=CE$4,MAX(CE$1:CE808)+1,"")</f>
        <v/>
      </c>
      <c r="CF809" s="6" t="str">
        <f>IF($W809=CF$4,MAX(CF$1:CF808)+1,"")</f>
        <v/>
      </c>
      <c r="CG809" s="6" t="str">
        <f>IF($W809=CG$4,MAX(CG$1:CG808)+1,"")</f>
        <v/>
      </c>
      <c r="CH809" s="6" t="str">
        <f>IF($W809=CH$4,MAX(CH$1:CH808)+1,"")</f>
        <v/>
      </c>
      <c r="CI809" s="6" t="str">
        <f>IF($W809=CI$4,MAX(CI$1:CI808)+1,"")</f>
        <v/>
      </c>
      <c r="CJ809" s="6" t="str">
        <f>IF($W809=CJ$4,MAX(CJ$1:CJ808)+1,"")</f>
        <v/>
      </c>
      <c r="CK809" s="6" t="str">
        <f>IF($W809=CK$4,MAX(CK$1:CK808)+1,"")</f>
        <v/>
      </c>
      <c r="CL809" s="6" t="str">
        <f>IF($W809=CL$4,MAX(CL$1:CL808)+1,"")</f>
        <v/>
      </c>
      <c r="CM809" s="6" t="str">
        <f>IF($W809=CM$4,MAX(CM$1:CM808)+1,"")</f>
        <v/>
      </c>
      <c r="CN809" s="6" t="str">
        <f>IF($W809=CN$4,MAX(CN$1:CN808)+1,"")</f>
        <v/>
      </c>
      <c r="CO809" s="6" t="str">
        <f>IF($W809=CO$4,MAX(CO$1:CO808)+1,"")</f>
        <v/>
      </c>
      <c r="CP809" s="6" t="str">
        <f>IF($W809=CP$4,MAX(CP$1:CP808)+1,"")</f>
        <v/>
      </c>
      <c r="CQ809" s="6" t="str">
        <f>IF($W809=CQ$4,MAX(CQ$1:CQ808)+1,"")</f>
        <v/>
      </c>
      <c r="CR809" s="6" t="str">
        <f>IF($W809=CR$4,MAX(CR$1:CR808)+1,"")</f>
        <v/>
      </c>
      <c r="CS809" s="6" t="str">
        <f>IF($W809=CS$4,MAX(CS$1:CS808)+1,"")</f>
        <v/>
      </c>
      <c r="CT809" s="5">
        <f t="shared" si="185"/>
        <v>0</v>
      </c>
      <c r="CU809" s="6" t="str">
        <f t="shared" si="186"/>
        <v/>
      </c>
      <c r="CV809" s="5" t="str">
        <f t="shared" si="187"/>
        <v/>
      </c>
      <c r="CW809" s="5" t="str" cm="1">
        <f t="array" ref="CW809">RIGHT(F809,MIN(LEN(SUBSTITUTE(F809,รายชื่อนักเรียนแยกห้อง!$AD$5:$AD$8,""))))</f>
        <v/>
      </c>
      <c r="CX809" s="6" t="str">
        <f t="shared" si="188"/>
        <v/>
      </c>
      <c r="CY809" s="6" t="str">
        <f t="shared" si="189"/>
        <v/>
      </c>
      <c r="CZ809" s="5" t="str">
        <f t="shared" si="190"/>
        <v>-</v>
      </c>
      <c r="DA809" s="5" t="str">
        <f t="shared" si="191"/>
        <v>-</v>
      </c>
      <c r="DC809" s="6" t="str">
        <f>IF(DB809="วิทย์-คณิต (เตรียมวิศวะ)",MAX($DC$1:DC808)+1,"")</f>
        <v/>
      </c>
      <c r="DD809" s="6" t="str">
        <f>IF(DB809="วิทย์-คณิต (วิทยาศาสตร์สุขภาพ)",MAX($DD$1:DD808)+1,"")</f>
        <v/>
      </c>
      <c r="DE809" s="6" t="str">
        <f>IF(DB809="ศิลป์การจัดการธุรกิจการค้าสมัยใหม่",MAX($DE$1:DE808)+1,"")</f>
        <v/>
      </c>
      <c r="DF809" s="6" t="str">
        <f>IF(DB809="ศิลป์ภาษาจีนเพื่อธุรกิจ 4.0",MAX($DF$1:DF808)+1,"")</f>
        <v/>
      </c>
      <c r="DG809" s="6" t="str">
        <f>IF(DB809="ศิลป์ภาษาอังกฤษเพื่อการสื่อสารธุรกิจ",MAX($DG$1:DG808)+1,"")</f>
        <v/>
      </c>
      <c r="DH809" s="6" t="str">
        <f>IF(DB809="นวัตกรรมการจัดการเกษตร",MAX($DH$1:DH808)+1,"")</f>
        <v/>
      </c>
      <c r="DI809" s="5">
        <f t="shared" si="192"/>
        <v>0</v>
      </c>
      <c r="DJ809" s="5" t="str">
        <f t="shared" si="193"/>
        <v>-</v>
      </c>
      <c r="DK809" s="5" t="str">
        <f t="shared" si="194"/>
        <v>-0</v>
      </c>
      <c r="DL809" s="5" t="str">
        <f t="shared" si="195"/>
        <v/>
      </c>
    </row>
    <row r="810" spans="1:116">
      <c r="A810" s="5" t="str">
        <f t="shared" si="181"/>
        <v>-</v>
      </c>
      <c r="B810" s="5" t="str">
        <f t="shared" si="182"/>
        <v>-0</v>
      </c>
      <c r="C810" s="5" t="str">
        <f t="shared" si="183"/>
        <v>-0</v>
      </c>
      <c r="D810" s="8"/>
      <c r="E810" s="9"/>
      <c r="F810" s="3"/>
      <c r="G810" s="3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W810" s="6" t="str">
        <f>IF(X810="","",IF(X810=รายชื่อชมรม!$B$53,รายชื่อชมรม!$A$53,IF(X810=รายชื่อชมรม!$B$54,รายชื่อชมรม!$A$54,IF(X810=รายชื่อชมรม!$B$55,รายชื่อชมรม!$A$55,IF(X810=รายชื่อชมรม!$B$56,รายชื่อชมรม!$A$56,IF(X810=รายชื่อชมรม!$B$57,รายชื่อชมรม!$A$57,IF(X810=รายชื่อชมรม!$B$58,รายชื่อชมรม!$A$58,IF(X810=รายชื่อชมรม!$B$59,รายชื่อชมรม!$A$59,IF(X810=รายชื่อชมรม!$B$60,รายชื่อชมรม!$A$60,IF(X810=รายชื่อชมรม!$B$61,รายชื่อชมรม!$A$61,IF(X810=รายชื่อชมรม!$B$62,รายชื่อชมรม!$A$62,"-")))))))))))</f>
        <v/>
      </c>
      <c r="Y810" s="6" t="str">
        <f>IF(W810=0,"",IF(W810="-","",IF(W810="","",VLOOKUP(W810,รายชื่อชมรม!$A$3:$F$83,3,FALSE))))</f>
        <v/>
      </c>
      <c r="Z810" s="6" t="str">
        <f>IF(Y810=$Z$4,MAX(Z$1:$Z809)+1,"")</f>
        <v/>
      </c>
      <c r="AA810" s="6" t="str">
        <f>IF($Y810=AA$4,MAX(AA$1:AA809)+1,"")</f>
        <v/>
      </c>
      <c r="AB810" s="6" t="str">
        <f>IF($Y810=AB$4,MAX(AB$1:AB809)+1,"")</f>
        <v/>
      </c>
      <c r="AC810" s="6" t="str">
        <f>IF($Y810=AC$4,MAX(AC$1:AC809)+1,"")</f>
        <v/>
      </c>
      <c r="AD810" s="6" t="str">
        <f>IF($Y810=AD$4,MAX(AD$1:AD809)+1,"")</f>
        <v/>
      </c>
      <c r="AE810" s="6" t="str">
        <f>IF($Y810=AE$4,MAX(AE$1:AE809)+1,"")</f>
        <v/>
      </c>
      <c r="AF810" s="6" t="str">
        <f>IF($Y810=AF$4,MAX(AF$1:AF809)+1,"")</f>
        <v/>
      </c>
      <c r="AG810" s="6" t="str">
        <f>IF($Y810=AG$4,MAX(AG$1:AG809)+1,"")</f>
        <v/>
      </c>
      <c r="AH810" s="6" t="str">
        <f>IF($Y810=AH$4,MAX(AH$1:AH809)+1,"")</f>
        <v/>
      </c>
      <c r="AI810" s="5">
        <f t="shared" si="184"/>
        <v>0</v>
      </c>
      <c r="AK810" s="6" t="str">
        <f>IF($W810=AK$4,MAX(AK$1:AK809)+1,"")</f>
        <v/>
      </c>
      <c r="AL810" s="6" t="str">
        <f>IF($W810=AL$4,MAX(AL$1:AL809)+1,"")</f>
        <v/>
      </c>
      <c r="AM810" s="6" t="str">
        <f>IF($W810=AM$4,MAX(AM$1:AM809)+1,"")</f>
        <v/>
      </c>
      <c r="AN810" s="6" t="str">
        <f>IF($W810=AN$4,MAX(AN$1:AN809)+1,"")</f>
        <v/>
      </c>
      <c r="AO810" s="6" t="str">
        <f>IF($W810=AO$4,MAX(AO$1:AO809)+1,"")</f>
        <v/>
      </c>
      <c r="AP810" s="6" t="str">
        <f>IF($W810=AP$4,MAX(AP$1:AP809)+1,"")</f>
        <v/>
      </c>
      <c r="AQ810" s="6" t="str">
        <f>IF($W810=AQ$4,MAX(AQ$1:AQ809)+1,"")</f>
        <v/>
      </c>
      <c r="AR810" s="6" t="str">
        <f>IF($W810=AR$4,MAX(AR$1:AR809)+1,"")</f>
        <v/>
      </c>
      <c r="AS810" s="6" t="str">
        <f>IF($W810=AS$4,MAX(AS$1:AS809)+1,"")</f>
        <v/>
      </c>
      <c r="AT810" s="6" t="str">
        <f>IF($W810=AT$4,MAX(AT$1:AT809)+1,"")</f>
        <v/>
      </c>
      <c r="AU810" s="6" t="str">
        <f>IF($W810=AU$4,MAX(AU$1:AU809)+1,"")</f>
        <v/>
      </c>
      <c r="AV810" s="6" t="str">
        <f>IF($W810=AV$4,MAX(AV$1:AV809)+1,"")</f>
        <v/>
      </c>
      <c r="AW810" s="6" t="str">
        <f>IF($W810=AW$4,MAX(AW$1:AW809)+1,"")</f>
        <v/>
      </c>
      <c r="AX810" s="6" t="str">
        <f>IF($W810=AX$4,MAX(AX$1:AX809)+1,"")</f>
        <v/>
      </c>
      <c r="AY810" s="6" t="str">
        <f>IF($W810=AY$4,MAX(AY$1:AY809)+1,"")</f>
        <v/>
      </c>
      <c r="AZ810" s="6" t="str">
        <f>IF($W810=AZ$4,MAX(AZ$1:AZ809)+1,"")</f>
        <v/>
      </c>
      <c r="BA810" s="6" t="str">
        <f>IF($W810=BA$4,MAX(BA$1:BA809)+1,"")</f>
        <v/>
      </c>
      <c r="BB810" s="6" t="str">
        <f>IF($W810=BB$4,MAX(BB$1:BB809)+1,"")</f>
        <v/>
      </c>
      <c r="BC810" s="6" t="str">
        <f>IF($W810=BC$4,MAX(BC$1:BC809)+1,"")</f>
        <v/>
      </c>
      <c r="BD810" s="6" t="str">
        <f>IF($W810=BD$4,MAX(BD$1:BD809)+1,"")</f>
        <v/>
      </c>
      <c r="BE810" s="6" t="str">
        <f>IF($W810=BE$4,MAX(BE$1:BE809)+1,"")</f>
        <v/>
      </c>
      <c r="BF810" s="6" t="str">
        <f>IF($W810=BF$4,MAX(BF$1:BF809)+1,"")</f>
        <v/>
      </c>
      <c r="BG810" s="6" t="str">
        <f>IF($W810=BG$4,MAX(BG$1:BG809)+1,"")</f>
        <v/>
      </c>
      <c r="BH810" s="6" t="str">
        <f>IF($W810=BH$4,MAX(BH$1:BH809)+1,"")</f>
        <v/>
      </c>
      <c r="BI810" s="6" t="str">
        <f>IF($W810=BI$4,MAX(BI$1:BI809)+1,"")</f>
        <v/>
      </c>
      <c r="BJ810" s="6" t="str">
        <f>IF($W810=BJ$4,MAX(BJ$1:BJ809)+1,"")</f>
        <v/>
      </c>
      <c r="BK810" s="6" t="str">
        <f>IF($W810=BK$4,MAX(BK$1:BK809)+1,"")</f>
        <v/>
      </c>
      <c r="BL810" s="6" t="str">
        <f>IF($W810=BL$4,MAX(BL$1:BL809)+1,"")</f>
        <v/>
      </c>
      <c r="BM810" s="6" t="str">
        <f>IF($W810=BM$4,MAX(BM$1:BM809)+1,"")</f>
        <v/>
      </c>
      <c r="BN810" s="6" t="str">
        <f>IF($W810=BN$4,MAX(BN$1:BN809)+1,"")</f>
        <v/>
      </c>
      <c r="BO810" s="6" t="str">
        <f>IF($W810=BO$4,MAX(BO$1:BO809)+1,"")</f>
        <v/>
      </c>
      <c r="BP810" s="6" t="str">
        <f>IF($W810=BP$4,MAX(BP$1:BP809)+1,"")</f>
        <v/>
      </c>
      <c r="BQ810" s="6" t="str">
        <f>IF($W810=BQ$4,MAX(BQ$1:BQ809)+1,"")</f>
        <v/>
      </c>
      <c r="BR810" s="6" t="str">
        <f>IF($W810=BR$4,MAX(BR$1:BR809)+1,"")</f>
        <v/>
      </c>
      <c r="BS810" s="6" t="str">
        <f>IF($W810=BS$4,MAX(BS$1:BS809)+1,"")</f>
        <v/>
      </c>
      <c r="BT810" s="6" t="str">
        <f>IF($W810=BT$4,MAX(BT$1:BT809)+1,"")</f>
        <v/>
      </c>
      <c r="BU810" s="6" t="str">
        <f>IF($W810=BU$4,MAX(BU$1:BU809)+1,"")</f>
        <v/>
      </c>
      <c r="BV810" s="6" t="str">
        <f>IF($W810=BV$4,MAX(BV$1:BV809)+1,"")</f>
        <v/>
      </c>
      <c r="BW810" s="6" t="str">
        <f>IF($W810=BW$4,MAX(BW$1:BW809)+1,"")</f>
        <v/>
      </c>
      <c r="BX810" s="6" t="str">
        <f>IF($W810=BX$4,MAX(BX$1:BX809)+1,"")</f>
        <v/>
      </c>
      <c r="BY810" s="6" t="str">
        <f>IF($W810=BY$4,MAX(BY$1:BY809)+1,"")</f>
        <v/>
      </c>
      <c r="BZ810" s="6" t="str">
        <f>IF($W810=BZ$4,MAX(BZ$1:BZ809)+1,"")</f>
        <v/>
      </c>
      <c r="CA810" s="6" t="str">
        <f>IF($W810=CA$4,MAX(CA$1:CA809)+1,"")</f>
        <v/>
      </c>
      <c r="CB810" s="6" t="str">
        <f>IF($W810=CB$4,MAX(CB$1:CB809)+1,"")</f>
        <v/>
      </c>
      <c r="CC810" s="6" t="str">
        <f>IF($W810=CC$4,MAX(CC$1:CC809)+1,"")</f>
        <v/>
      </c>
      <c r="CD810" s="6" t="str">
        <f>IF($W810=CD$4,MAX(CD$1:CD809)+1,"")</f>
        <v/>
      </c>
      <c r="CE810" s="6" t="str">
        <f>IF($W810=CE$4,MAX(CE$1:CE809)+1,"")</f>
        <v/>
      </c>
      <c r="CF810" s="6" t="str">
        <f>IF($W810=CF$4,MAX(CF$1:CF809)+1,"")</f>
        <v/>
      </c>
      <c r="CG810" s="6" t="str">
        <f>IF($W810=CG$4,MAX(CG$1:CG809)+1,"")</f>
        <v/>
      </c>
      <c r="CH810" s="6" t="str">
        <f>IF($W810=CH$4,MAX(CH$1:CH809)+1,"")</f>
        <v/>
      </c>
      <c r="CI810" s="6" t="str">
        <f>IF($W810=CI$4,MAX(CI$1:CI809)+1,"")</f>
        <v/>
      </c>
      <c r="CJ810" s="6" t="str">
        <f>IF($W810=CJ$4,MAX(CJ$1:CJ809)+1,"")</f>
        <v/>
      </c>
      <c r="CK810" s="6" t="str">
        <f>IF($W810=CK$4,MAX(CK$1:CK809)+1,"")</f>
        <v/>
      </c>
      <c r="CL810" s="6" t="str">
        <f>IF($W810=CL$4,MAX(CL$1:CL809)+1,"")</f>
        <v/>
      </c>
      <c r="CM810" s="6" t="str">
        <f>IF($W810=CM$4,MAX(CM$1:CM809)+1,"")</f>
        <v/>
      </c>
      <c r="CN810" s="6" t="str">
        <f>IF($W810=CN$4,MAX(CN$1:CN809)+1,"")</f>
        <v/>
      </c>
      <c r="CO810" s="6" t="str">
        <f>IF($W810=CO$4,MAX(CO$1:CO809)+1,"")</f>
        <v/>
      </c>
      <c r="CP810" s="6" t="str">
        <f>IF($W810=CP$4,MAX(CP$1:CP809)+1,"")</f>
        <v/>
      </c>
      <c r="CQ810" s="6" t="str">
        <f>IF($W810=CQ$4,MAX(CQ$1:CQ809)+1,"")</f>
        <v/>
      </c>
      <c r="CR810" s="6" t="str">
        <f>IF($W810=CR$4,MAX(CR$1:CR809)+1,"")</f>
        <v/>
      </c>
      <c r="CS810" s="6" t="str">
        <f>IF($W810=CS$4,MAX(CS$1:CS809)+1,"")</f>
        <v/>
      </c>
      <c r="CT810" s="5">
        <f t="shared" si="185"/>
        <v>0</v>
      </c>
      <c r="CU810" s="6" t="str">
        <f t="shared" si="186"/>
        <v/>
      </c>
      <c r="CV810" s="5" t="str">
        <f t="shared" si="187"/>
        <v/>
      </c>
      <c r="CW810" s="5" t="str" cm="1">
        <f t="array" ref="CW810">RIGHT(F810,MIN(LEN(SUBSTITUTE(F810,รายชื่อนักเรียนแยกห้อง!$AD$5:$AD$8,""))))</f>
        <v/>
      </c>
      <c r="CX810" s="6" t="str">
        <f t="shared" si="188"/>
        <v/>
      </c>
      <c r="CY810" s="6" t="str">
        <f t="shared" si="189"/>
        <v/>
      </c>
      <c r="CZ810" s="5" t="str">
        <f t="shared" si="190"/>
        <v>-</v>
      </c>
      <c r="DA810" s="5" t="str">
        <f t="shared" si="191"/>
        <v>-</v>
      </c>
      <c r="DC810" s="6" t="str">
        <f>IF(DB810="วิทย์-คณิต (เตรียมวิศวะ)",MAX($DC$1:DC809)+1,"")</f>
        <v/>
      </c>
      <c r="DD810" s="6" t="str">
        <f>IF(DB810="วิทย์-คณิต (วิทยาศาสตร์สุขภาพ)",MAX($DD$1:DD809)+1,"")</f>
        <v/>
      </c>
      <c r="DE810" s="6" t="str">
        <f>IF(DB810="ศิลป์การจัดการธุรกิจการค้าสมัยใหม่",MAX($DE$1:DE809)+1,"")</f>
        <v/>
      </c>
      <c r="DF810" s="6" t="str">
        <f>IF(DB810="ศิลป์ภาษาจีนเพื่อธุรกิจ 4.0",MAX($DF$1:DF809)+1,"")</f>
        <v/>
      </c>
      <c r="DG810" s="6" t="str">
        <f>IF(DB810="ศิลป์ภาษาอังกฤษเพื่อการสื่อสารธุรกิจ",MAX($DG$1:DG809)+1,"")</f>
        <v/>
      </c>
      <c r="DH810" s="6" t="str">
        <f>IF(DB810="นวัตกรรมการจัดการเกษตร",MAX($DH$1:DH809)+1,"")</f>
        <v/>
      </c>
      <c r="DI810" s="5">
        <f t="shared" si="192"/>
        <v>0</v>
      </c>
      <c r="DJ810" s="5" t="str">
        <f t="shared" si="193"/>
        <v>-</v>
      </c>
      <c r="DK810" s="5" t="str">
        <f t="shared" si="194"/>
        <v>-0</v>
      </c>
      <c r="DL810" s="5" t="str">
        <f t="shared" si="195"/>
        <v/>
      </c>
    </row>
    <row r="811" spans="1:116">
      <c r="A811" s="5" t="str">
        <f t="shared" si="181"/>
        <v>-</v>
      </c>
      <c r="B811" s="5" t="str">
        <f t="shared" si="182"/>
        <v>-0</v>
      </c>
      <c r="C811" s="5" t="str">
        <f t="shared" si="183"/>
        <v>-0</v>
      </c>
      <c r="D811" s="8"/>
      <c r="E811" s="9"/>
      <c r="F811" s="3"/>
      <c r="G811" s="3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W811" s="6" t="str">
        <f>IF(X811="","",IF(X811=รายชื่อชมรม!$B$53,รายชื่อชมรม!$A$53,IF(X811=รายชื่อชมรม!$B$54,รายชื่อชมรม!$A$54,IF(X811=รายชื่อชมรม!$B$55,รายชื่อชมรม!$A$55,IF(X811=รายชื่อชมรม!$B$56,รายชื่อชมรม!$A$56,IF(X811=รายชื่อชมรม!$B$57,รายชื่อชมรม!$A$57,IF(X811=รายชื่อชมรม!$B$58,รายชื่อชมรม!$A$58,IF(X811=รายชื่อชมรม!$B$59,รายชื่อชมรม!$A$59,IF(X811=รายชื่อชมรม!$B$60,รายชื่อชมรม!$A$60,IF(X811=รายชื่อชมรม!$B$61,รายชื่อชมรม!$A$61,IF(X811=รายชื่อชมรม!$B$62,รายชื่อชมรม!$A$62,"-")))))))))))</f>
        <v/>
      </c>
      <c r="Y811" s="6" t="str">
        <f>IF(W811=0,"",IF(W811="-","",IF(W811="","",VLOOKUP(W811,รายชื่อชมรม!$A$3:$F$83,3,FALSE))))</f>
        <v/>
      </c>
      <c r="Z811" s="6" t="str">
        <f>IF(Y811=$Z$4,MAX(Z$1:$Z810)+1,"")</f>
        <v/>
      </c>
      <c r="AA811" s="6" t="str">
        <f>IF($Y811=AA$4,MAX(AA$1:AA810)+1,"")</f>
        <v/>
      </c>
      <c r="AB811" s="6" t="str">
        <f>IF($Y811=AB$4,MAX(AB$1:AB810)+1,"")</f>
        <v/>
      </c>
      <c r="AC811" s="6" t="str">
        <f>IF($Y811=AC$4,MAX(AC$1:AC810)+1,"")</f>
        <v/>
      </c>
      <c r="AD811" s="6" t="str">
        <f>IF($Y811=AD$4,MAX(AD$1:AD810)+1,"")</f>
        <v/>
      </c>
      <c r="AE811" s="6" t="str">
        <f>IF($Y811=AE$4,MAX(AE$1:AE810)+1,"")</f>
        <v/>
      </c>
      <c r="AF811" s="6" t="str">
        <f>IF($Y811=AF$4,MAX(AF$1:AF810)+1,"")</f>
        <v/>
      </c>
      <c r="AG811" s="6" t="str">
        <f>IF($Y811=AG$4,MAX(AG$1:AG810)+1,"")</f>
        <v/>
      </c>
      <c r="AH811" s="6" t="str">
        <f>IF($Y811=AH$4,MAX(AH$1:AH810)+1,"")</f>
        <v/>
      </c>
      <c r="AK811" s="6" t="str">
        <f>IF($W811=AK$4,MAX(AK$1:AK810)+1,"")</f>
        <v/>
      </c>
      <c r="AL811" s="6" t="str">
        <f>IF($W811=AL$4,MAX(AL$1:AL810)+1,"")</f>
        <v/>
      </c>
      <c r="AM811" s="6" t="str">
        <f>IF($W811=AM$4,MAX(AM$1:AM810)+1,"")</f>
        <v/>
      </c>
      <c r="AN811" s="6" t="str">
        <f>IF($W811=AN$4,MAX(AN$1:AN810)+1,"")</f>
        <v/>
      </c>
      <c r="AO811" s="6" t="str">
        <f>IF($W811=AO$4,MAX(AO$1:AO810)+1,"")</f>
        <v/>
      </c>
      <c r="AP811" s="6" t="str">
        <f>IF($W811=AP$4,MAX(AP$1:AP810)+1,"")</f>
        <v/>
      </c>
      <c r="AQ811" s="6" t="str">
        <f>IF($W811=AQ$4,MAX(AQ$1:AQ810)+1,"")</f>
        <v/>
      </c>
      <c r="AR811" s="6" t="str">
        <f>IF($W811=AR$4,MAX(AR$1:AR810)+1,"")</f>
        <v/>
      </c>
      <c r="AS811" s="6" t="str">
        <f>IF($W811=AS$4,MAX(AS$1:AS810)+1,"")</f>
        <v/>
      </c>
      <c r="AT811" s="6" t="str">
        <f>IF($W811=AT$4,MAX(AT$1:AT810)+1,"")</f>
        <v/>
      </c>
      <c r="AU811" s="6" t="str">
        <f>IF($W811=AU$4,MAX(AU$1:AU810)+1,"")</f>
        <v/>
      </c>
      <c r="AV811" s="6" t="str">
        <f>IF($W811=AV$4,MAX(AV$1:AV810)+1,"")</f>
        <v/>
      </c>
      <c r="AW811" s="6" t="str">
        <f>IF($W811=AW$4,MAX(AW$1:AW810)+1,"")</f>
        <v/>
      </c>
      <c r="AX811" s="6" t="str">
        <f>IF($W811=AX$4,MAX(AX$1:AX810)+1,"")</f>
        <v/>
      </c>
      <c r="AY811" s="6" t="str">
        <f>IF($W811=AY$4,MAX(AY$1:AY810)+1,"")</f>
        <v/>
      </c>
      <c r="AZ811" s="6" t="str">
        <f>IF($W811=AZ$4,MAX(AZ$1:AZ810)+1,"")</f>
        <v/>
      </c>
      <c r="BA811" s="6" t="str">
        <f>IF($W811=BA$4,MAX(BA$1:BA810)+1,"")</f>
        <v/>
      </c>
      <c r="BB811" s="6" t="str">
        <f>IF($W811=BB$4,MAX(BB$1:BB810)+1,"")</f>
        <v/>
      </c>
      <c r="BC811" s="6" t="str">
        <f>IF($W811=BC$4,MAX(BC$1:BC810)+1,"")</f>
        <v/>
      </c>
      <c r="BD811" s="6" t="str">
        <f>IF($W811=BD$4,MAX(BD$1:BD810)+1,"")</f>
        <v/>
      </c>
      <c r="BE811" s="6" t="str">
        <f>IF($W811=BE$4,MAX(BE$1:BE810)+1,"")</f>
        <v/>
      </c>
      <c r="BF811" s="6" t="str">
        <f>IF($W811=BF$4,MAX(BF$1:BF810)+1,"")</f>
        <v/>
      </c>
      <c r="BG811" s="6" t="str">
        <f>IF($W811=BG$4,MAX(BG$1:BG810)+1,"")</f>
        <v/>
      </c>
      <c r="BH811" s="6" t="str">
        <f>IF($W811=BH$4,MAX(BH$1:BH810)+1,"")</f>
        <v/>
      </c>
      <c r="BI811" s="6" t="str">
        <f>IF($W811=BI$4,MAX(BI$1:BI810)+1,"")</f>
        <v/>
      </c>
      <c r="BJ811" s="6" t="str">
        <f>IF($W811=BJ$4,MAX(BJ$1:BJ810)+1,"")</f>
        <v/>
      </c>
      <c r="BK811" s="6" t="str">
        <f>IF($W811=BK$4,MAX(BK$1:BK810)+1,"")</f>
        <v/>
      </c>
      <c r="BL811" s="6" t="str">
        <f>IF($W811=BL$4,MAX(BL$1:BL810)+1,"")</f>
        <v/>
      </c>
      <c r="BM811" s="6" t="str">
        <f>IF($W811=BM$4,MAX(BM$1:BM810)+1,"")</f>
        <v/>
      </c>
      <c r="BN811" s="6" t="str">
        <f>IF($W811=BN$4,MAX(BN$1:BN810)+1,"")</f>
        <v/>
      </c>
      <c r="BO811" s="6" t="str">
        <f>IF($W811=BO$4,MAX(BO$1:BO810)+1,"")</f>
        <v/>
      </c>
      <c r="BP811" s="6" t="str">
        <f>IF($W811=BP$4,MAX(BP$1:BP810)+1,"")</f>
        <v/>
      </c>
      <c r="BQ811" s="6" t="str">
        <f>IF($W811=BQ$4,MAX(BQ$1:BQ810)+1,"")</f>
        <v/>
      </c>
      <c r="BR811" s="6" t="str">
        <f>IF($W811=BR$4,MAX(BR$1:BR810)+1,"")</f>
        <v/>
      </c>
      <c r="BS811" s="6" t="str">
        <f>IF($W811=BS$4,MAX(BS$1:BS810)+1,"")</f>
        <v/>
      </c>
      <c r="BT811" s="6" t="str">
        <f>IF($W811=BT$4,MAX(BT$1:BT810)+1,"")</f>
        <v/>
      </c>
      <c r="BU811" s="6" t="str">
        <f>IF($W811=BU$4,MAX(BU$1:BU810)+1,"")</f>
        <v/>
      </c>
      <c r="BV811" s="6" t="str">
        <f>IF($W811=BV$4,MAX(BV$1:BV810)+1,"")</f>
        <v/>
      </c>
      <c r="BW811" s="6" t="str">
        <f>IF($W811=BW$4,MAX(BW$1:BW810)+1,"")</f>
        <v/>
      </c>
      <c r="BX811" s="6" t="str">
        <f>IF($W811=BX$4,MAX(BX$1:BX810)+1,"")</f>
        <v/>
      </c>
      <c r="BY811" s="6" t="str">
        <f>IF($W811=BY$4,MAX(BY$1:BY810)+1,"")</f>
        <v/>
      </c>
      <c r="BZ811" s="6" t="str">
        <f>IF($W811=BZ$4,MAX(BZ$1:BZ810)+1,"")</f>
        <v/>
      </c>
      <c r="CA811" s="6" t="str">
        <f>IF($W811=CA$4,MAX(CA$1:CA810)+1,"")</f>
        <v/>
      </c>
      <c r="CB811" s="6" t="str">
        <f>IF($W811=CB$4,MAX(CB$1:CB810)+1,"")</f>
        <v/>
      </c>
      <c r="CC811" s="6" t="str">
        <f>IF($W811=CC$4,MAX(CC$1:CC810)+1,"")</f>
        <v/>
      </c>
      <c r="CD811" s="6" t="str">
        <f>IF($W811=CD$4,MAX(CD$1:CD810)+1,"")</f>
        <v/>
      </c>
      <c r="CE811" s="6" t="str">
        <f>IF($W811=CE$4,MAX(CE$1:CE810)+1,"")</f>
        <v/>
      </c>
      <c r="CF811" s="6" t="str">
        <f>IF($W811=CF$4,MAX(CF$1:CF810)+1,"")</f>
        <v/>
      </c>
      <c r="CG811" s="6" t="str">
        <f>IF($W811=CG$4,MAX(CG$1:CG810)+1,"")</f>
        <v/>
      </c>
      <c r="CH811" s="6" t="str">
        <f>IF($W811=CH$4,MAX(CH$1:CH810)+1,"")</f>
        <v/>
      </c>
      <c r="CI811" s="6" t="str">
        <f>IF($W811=CI$4,MAX(CI$1:CI810)+1,"")</f>
        <v/>
      </c>
      <c r="CJ811" s="6" t="str">
        <f>IF($W811=CJ$4,MAX(CJ$1:CJ810)+1,"")</f>
        <v/>
      </c>
      <c r="CK811" s="6" t="str">
        <f>IF($W811=CK$4,MAX(CK$1:CK810)+1,"")</f>
        <v/>
      </c>
      <c r="CL811" s="6" t="str">
        <f>IF($W811=CL$4,MAX(CL$1:CL810)+1,"")</f>
        <v/>
      </c>
      <c r="CM811" s="6" t="str">
        <f>IF($W811=CM$4,MAX(CM$1:CM810)+1,"")</f>
        <v/>
      </c>
      <c r="CN811" s="6" t="str">
        <f>IF($W811=CN$4,MAX(CN$1:CN810)+1,"")</f>
        <v/>
      </c>
      <c r="CO811" s="6" t="str">
        <f>IF($W811=CO$4,MAX(CO$1:CO810)+1,"")</f>
        <v/>
      </c>
      <c r="CP811" s="6" t="str">
        <f>IF($W811=CP$4,MAX(CP$1:CP810)+1,"")</f>
        <v/>
      </c>
      <c r="CQ811" s="6" t="str">
        <f>IF($W811=CQ$4,MAX(CQ$1:CQ810)+1,"")</f>
        <v/>
      </c>
      <c r="CR811" s="6" t="str">
        <f>IF($W811=CR$4,MAX(CR$1:CR810)+1,"")</f>
        <v/>
      </c>
      <c r="CS811" s="6" t="str">
        <f>IF($W811=CS$4,MAX(CS$1:CS810)+1,"")</f>
        <v/>
      </c>
      <c r="CT811" s="5">
        <f t="shared" si="185"/>
        <v>0</v>
      </c>
      <c r="CU811" s="6" t="str">
        <f t="shared" si="186"/>
        <v/>
      </c>
      <c r="CV811" s="5" t="str">
        <f t="shared" si="187"/>
        <v/>
      </c>
      <c r="CW811" s="5" t="str" cm="1">
        <f t="array" ref="CW811">RIGHT(F811,MIN(LEN(SUBSTITUTE(F811,รายชื่อนักเรียนแยกห้อง!$AD$5:$AD$8,""))))</f>
        <v/>
      </c>
      <c r="CX811" s="6" t="str">
        <f t="shared" si="188"/>
        <v/>
      </c>
      <c r="CY811" s="6" t="str">
        <f t="shared" si="189"/>
        <v/>
      </c>
      <c r="CZ811" s="5" t="str">
        <f t="shared" si="190"/>
        <v>-</v>
      </c>
      <c r="DA811" s="5" t="str">
        <f t="shared" si="191"/>
        <v>-</v>
      </c>
      <c r="DC811" s="6" t="str">
        <f>IF(DB811="วิทย์-คณิต (เตรียมวิศวะ)",MAX($DC$1:DC810)+1,"")</f>
        <v/>
      </c>
      <c r="DD811" s="6" t="str">
        <f>IF(DB811="วิทย์-คณิต (วิทยาศาสตร์สุขภาพ)",MAX($DD$1:DD810)+1,"")</f>
        <v/>
      </c>
      <c r="DE811" s="6" t="str">
        <f>IF(DB811="ศิลป์การจัดการธุรกิจการค้าสมัยใหม่",MAX($DE$1:DE810)+1,"")</f>
        <v/>
      </c>
      <c r="DF811" s="6" t="str">
        <f>IF(DB811="ศิลป์ภาษาจีนเพื่อธุรกิจ 4.0",MAX($DF$1:DF810)+1,"")</f>
        <v/>
      </c>
      <c r="DG811" s="6" t="str">
        <f>IF(DB811="ศิลป์ภาษาอังกฤษเพื่อการสื่อสารธุรกิจ",MAX($DG$1:DG810)+1,"")</f>
        <v/>
      </c>
      <c r="DH811" s="6" t="str">
        <f>IF(DB811="นวัตกรรมการจัดการเกษตร",MAX($DH$1:DH810)+1,"")</f>
        <v/>
      </c>
      <c r="DI811" s="5">
        <f t="shared" si="192"/>
        <v>0</v>
      </c>
      <c r="DJ811" s="5" t="str">
        <f t="shared" si="193"/>
        <v>-</v>
      </c>
      <c r="DK811" s="5" t="str">
        <f t="shared" si="194"/>
        <v>-0</v>
      </c>
      <c r="DL811" s="5" t="str">
        <f t="shared" si="195"/>
        <v/>
      </c>
    </row>
    <row r="812" spans="1:116">
      <c r="A812" s="5" t="str">
        <f t="shared" si="181"/>
        <v>-</v>
      </c>
      <c r="B812" s="5" t="str">
        <f t="shared" si="182"/>
        <v>-0</v>
      </c>
      <c r="C812" s="5" t="str">
        <f t="shared" si="183"/>
        <v>-0</v>
      </c>
      <c r="D812" s="8"/>
      <c r="E812" s="9"/>
      <c r="F812" s="3"/>
      <c r="G812" s="3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W812" s="6" t="str">
        <f>IF(X812="","",IF(X812=รายชื่อชมรม!$B$53,รายชื่อชมรม!$A$53,IF(X812=รายชื่อชมรม!$B$54,รายชื่อชมรม!$A$54,IF(X812=รายชื่อชมรม!$B$55,รายชื่อชมรม!$A$55,IF(X812=รายชื่อชมรม!$B$56,รายชื่อชมรม!$A$56,IF(X812=รายชื่อชมรม!$B$57,รายชื่อชมรม!$A$57,IF(X812=รายชื่อชมรม!$B$58,รายชื่อชมรม!$A$58,IF(X812=รายชื่อชมรม!$B$59,รายชื่อชมรม!$A$59,IF(X812=รายชื่อชมรม!$B$60,รายชื่อชมรม!$A$60,IF(X812=รายชื่อชมรม!$B$61,รายชื่อชมรม!$A$61,IF(X812=รายชื่อชมรม!$B$62,รายชื่อชมรม!$A$62,"-")))))))))))</f>
        <v/>
      </c>
      <c r="Y812" s="6" t="str">
        <f>IF(W812=0,"",IF(W812="-","",IF(W812="","",VLOOKUP(W812,รายชื่อชมรม!$A$3:$F$83,3,FALSE))))</f>
        <v/>
      </c>
      <c r="Z812" s="6" t="str">
        <f>IF(Y812=$Z$4,MAX(Z$1:$Z811)+1,"")</f>
        <v/>
      </c>
      <c r="AA812" s="6" t="str">
        <f>IF($Y812=AA$4,MAX(AA$1:AA811)+1,"")</f>
        <v/>
      </c>
      <c r="AB812" s="6" t="str">
        <f>IF($Y812=AB$4,MAX(AB$1:AB811)+1,"")</f>
        <v/>
      </c>
      <c r="AC812" s="6" t="str">
        <f>IF($Y812=AC$4,MAX(AC$1:AC811)+1,"")</f>
        <v/>
      </c>
      <c r="AD812" s="6" t="str">
        <f>IF($Y812=AD$4,MAX(AD$1:AD811)+1,"")</f>
        <v/>
      </c>
      <c r="AE812" s="6" t="str">
        <f>IF($Y812=AE$4,MAX(AE$1:AE811)+1,"")</f>
        <v/>
      </c>
      <c r="AF812" s="6" t="str">
        <f>IF($Y812=AF$4,MAX(AF$1:AF811)+1,"")</f>
        <v/>
      </c>
      <c r="AG812" s="6" t="str">
        <f>IF($Y812=AG$4,MAX(AG$1:AG811)+1,"")</f>
        <v/>
      </c>
      <c r="AH812" s="6" t="str">
        <f>IF($Y812=AH$4,MAX(AH$1:AH811)+1,"")</f>
        <v/>
      </c>
      <c r="AK812" s="6" t="str">
        <f>IF($W812=AK$4,MAX(AK$1:AK811)+1,"")</f>
        <v/>
      </c>
      <c r="AL812" s="6" t="str">
        <f>IF($W812=AL$4,MAX(AL$1:AL811)+1,"")</f>
        <v/>
      </c>
      <c r="AM812" s="6" t="str">
        <f>IF($W812=AM$4,MAX(AM$1:AM811)+1,"")</f>
        <v/>
      </c>
      <c r="AN812" s="6" t="str">
        <f>IF($W812=AN$4,MAX(AN$1:AN811)+1,"")</f>
        <v/>
      </c>
      <c r="AO812" s="6" t="str">
        <f>IF($W812=AO$4,MAX(AO$1:AO811)+1,"")</f>
        <v/>
      </c>
      <c r="AP812" s="6" t="str">
        <f>IF($W812=AP$4,MAX(AP$1:AP811)+1,"")</f>
        <v/>
      </c>
      <c r="AQ812" s="6" t="str">
        <f>IF($W812=AQ$4,MAX(AQ$1:AQ811)+1,"")</f>
        <v/>
      </c>
      <c r="AR812" s="6" t="str">
        <f>IF($W812=AR$4,MAX(AR$1:AR811)+1,"")</f>
        <v/>
      </c>
      <c r="AS812" s="6" t="str">
        <f>IF($W812=AS$4,MAX(AS$1:AS811)+1,"")</f>
        <v/>
      </c>
      <c r="AT812" s="6" t="str">
        <f>IF($W812=AT$4,MAX(AT$1:AT811)+1,"")</f>
        <v/>
      </c>
      <c r="AU812" s="6" t="str">
        <f>IF($W812=AU$4,MAX(AU$1:AU811)+1,"")</f>
        <v/>
      </c>
      <c r="AV812" s="6" t="str">
        <f>IF($W812=AV$4,MAX(AV$1:AV811)+1,"")</f>
        <v/>
      </c>
      <c r="AW812" s="6" t="str">
        <f>IF($W812=AW$4,MAX(AW$1:AW811)+1,"")</f>
        <v/>
      </c>
      <c r="AX812" s="6" t="str">
        <f>IF($W812=AX$4,MAX(AX$1:AX811)+1,"")</f>
        <v/>
      </c>
      <c r="AY812" s="6" t="str">
        <f>IF($W812=AY$4,MAX(AY$1:AY811)+1,"")</f>
        <v/>
      </c>
      <c r="AZ812" s="6" t="str">
        <f>IF($W812=AZ$4,MAX(AZ$1:AZ811)+1,"")</f>
        <v/>
      </c>
      <c r="BA812" s="6" t="str">
        <f>IF($W812=BA$4,MAX(BA$1:BA811)+1,"")</f>
        <v/>
      </c>
      <c r="BB812" s="6" t="str">
        <f>IF($W812=BB$4,MAX(BB$1:BB811)+1,"")</f>
        <v/>
      </c>
      <c r="BC812" s="6" t="str">
        <f>IF($W812=BC$4,MAX(BC$1:BC811)+1,"")</f>
        <v/>
      </c>
      <c r="BD812" s="6" t="str">
        <f>IF($W812=BD$4,MAX(BD$1:BD811)+1,"")</f>
        <v/>
      </c>
      <c r="BE812" s="6" t="str">
        <f>IF($W812=BE$4,MAX(BE$1:BE811)+1,"")</f>
        <v/>
      </c>
      <c r="BF812" s="6" t="str">
        <f>IF($W812=BF$4,MAX(BF$1:BF811)+1,"")</f>
        <v/>
      </c>
      <c r="BG812" s="6" t="str">
        <f>IF($W812=BG$4,MAX(BG$1:BG811)+1,"")</f>
        <v/>
      </c>
      <c r="BH812" s="6" t="str">
        <f>IF($W812=BH$4,MAX(BH$1:BH811)+1,"")</f>
        <v/>
      </c>
      <c r="BI812" s="6" t="str">
        <f>IF($W812=BI$4,MAX(BI$1:BI811)+1,"")</f>
        <v/>
      </c>
      <c r="BJ812" s="6" t="str">
        <f>IF($W812=BJ$4,MAX(BJ$1:BJ811)+1,"")</f>
        <v/>
      </c>
      <c r="BK812" s="6" t="str">
        <f>IF($W812=BK$4,MAX(BK$1:BK811)+1,"")</f>
        <v/>
      </c>
      <c r="BL812" s="6" t="str">
        <f>IF($W812=BL$4,MAX(BL$1:BL811)+1,"")</f>
        <v/>
      </c>
      <c r="BM812" s="6" t="str">
        <f>IF($W812=BM$4,MAX(BM$1:BM811)+1,"")</f>
        <v/>
      </c>
      <c r="BN812" s="6" t="str">
        <f>IF($W812=BN$4,MAX(BN$1:BN811)+1,"")</f>
        <v/>
      </c>
      <c r="BO812" s="6" t="str">
        <f>IF($W812=BO$4,MAX(BO$1:BO811)+1,"")</f>
        <v/>
      </c>
      <c r="BP812" s="6" t="str">
        <f>IF($W812=BP$4,MAX(BP$1:BP811)+1,"")</f>
        <v/>
      </c>
      <c r="BQ812" s="6" t="str">
        <f>IF($W812=BQ$4,MAX(BQ$1:BQ811)+1,"")</f>
        <v/>
      </c>
      <c r="BR812" s="6" t="str">
        <f>IF($W812=BR$4,MAX(BR$1:BR811)+1,"")</f>
        <v/>
      </c>
      <c r="BS812" s="6" t="str">
        <f>IF($W812=BS$4,MAX(BS$1:BS811)+1,"")</f>
        <v/>
      </c>
      <c r="BT812" s="6" t="str">
        <f>IF($W812=BT$4,MAX(BT$1:BT811)+1,"")</f>
        <v/>
      </c>
      <c r="BU812" s="6" t="str">
        <f>IF($W812=BU$4,MAX(BU$1:BU811)+1,"")</f>
        <v/>
      </c>
      <c r="BV812" s="6" t="str">
        <f>IF($W812=BV$4,MAX(BV$1:BV811)+1,"")</f>
        <v/>
      </c>
      <c r="BW812" s="6" t="str">
        <f>IF($W812=BW$4,MAX(BW$1:BW811)+1,"")</f>
        <v/>
      </c>
      <c r="BX812" s="6" t="str">
        <f>IF($W812=BX$4,MAX(BX$1:BX811)+1,"")</f>
        <v/>
      </c>
      <c r="BY812" s="6" t="str">
        <f>IF($W812=BY$4,MAX(BY$1:BY811)+1,"")</f>
        <v/>
      </c>
      <c r="BZ812" s="6" t="str">
        <f>IF($W812=BZ$4,MAX(BZ$1:BZ811)+1,"")</f>
        <v/>
      </c>
      <c r="CA812" s="6" t="str">
        <f>IF($W812=CA$4,MAX(CA$1:CA811)+1,"")</f>
        <v/>
      </c>
      <c r="CB812" s="6" t="str">
        <f>IF($W812=CB$4,MAX(CB$1:CB811)+1,"")</f>
        <v/>
      </c>
      <c r="CC812" s="6" t="str">
        <f>IF($W812=CC$4,MAX(CC$1:CC811)+1,"")</f>
        <v/>
      </c>
      <c r="CD812" s="6" t="str">
        <f>IF($W812=CD$4,MAX(CD$1:CD811)+1,"")</f>
        <v/>
      </c>
      <c r="CE812" s="6" t="str">
        <f>IF($W812=CE$4,MAX(CE$1:CE811)+1,"")</f>
        <v/>
      </c>
      <c r="CF812" s="6" t="str">
        <f>IF($W812=CF$4,MAX(CF$1:CF811)+1,"")</f>
        <v/>
      </c>
      <c r="CG812" s="6" t="str">
        <f>IF($W812=CG$4,MAX(CG$1:CG811)+1,"")</f>
        <v/>
      </c>
      <c r="CH812" s="6" t="str">
        <f>IF($W812=CH$4,MAX(CH$1:CH811)+1,"")</f>
        <v/>
      </c>
      <c r="CI812" s="6" t="str">
        <f>IF($W812=CI$4,MAX(CI$1:CI811)+1,"")</f>
        <v/>
      </c>
      <c r="CJ812" s="6" t="str">
        <f>IF($W812=CJ$4,MAX(CJ$1:CJ811)+1,"")</f>
        <v/>
      </c>
      <c r="CK812" s="6" t="str">
        <f>IF($W812=CK$4,MAX(CK$1:CK811)+1,"")</f>
        <v/>
      </c>
      <c r="CL812" s="6" t="str">
        <f>IF($W812=CL$4,MAX(CL$1:CL811)+1,"")</f>
        <v/>
      </c>
      <c r="CM812" s="6" t="str">
        <f>IF($W812=CM$4,MAX(CM$1:CM811)+1,"")</f>
        <v/>
      </c>
      <c r="CN812" s="6" t="str">
        <f>IF($W812=CN$4,MAX(CN$1:CN811)+1,"")</f>
        <v/>
      </c>
      <c r="CO812" s="6" t="str">
        <f>IF($W812=CO$4,MAX(CO$1:CO811)+1,"")</f>
        <v/>
      </c>
      <c r="CP812" s="6" t="str">
        <f>IF($W812=CP$4,MAX(CP$1:CP811)+1,"")</f>
        <v/>
      </c>
      <c r="CQ812" s="6" t="str">
        <f>IF($W812=CQ$4,MAX(CQ$1:CQ811)+1,"")</f>
        <v/>
      </c>
      <c r="CR812" s="6" t="str">
        <f>IF($W812=CR$4,MAX(CR$1:CR811)+1,"")</f>
        <v/>
      </c>
      <c r="CS812" s="6" t="str">
        <f>IF($W812=CS$4,MAX(CS$1:CS811)+1,"")</f>
        <v/>
      </c>
      <c r="CT812" s="5">
        <f t="shared" si="185"/>
        <v>0</v>
      </c>
      <c r="CU812" s="6" t="str">
        <f t="shared" si="186"/>
        <v/>
      </c>
      <c r="CV812" s="5" t="str">
        <f t="shared" si="187"/>
        <v/>
      </c>
      <c r="CW812" s="5" t="str" cm="1">
        <f t="array" ref="CW812">RIGHT(F812,MIN(LEN(SUBSTITUTE(F812,รายชื่อนักเรียนแยกห้อง!$AD$5:$AD$8,""))))</f>
        <v/>
      </c>
      <c r="CX812" s="6" t="str">
        <f t="shared" si="188"/>
        <v/>
      </c>
      <c r="CY812" s="6" t="str">
        <f t="shared" si="189"/>
        <v/>
      </c>
      <c r="CZ812" s="5" t="str">
        <f t="shared" si="190"/>
        <v>-</v>
      </c>
      <c r="DA812" s="5" t="str">
        <f t="shared" si="191"/>
        <v>-</v>
      </c>
      <c r="DC812" s="6" t="str">
        <f>IF(DB812="วิทย์-คณิต (เตรียมวิศวะ)",MAX($DC$1:DC811)+1,"")</f>
        <v/>
      </c>
      <c r="DD812" s="6" t="str">
        <f>IF(DB812="วิทย์-คณิต (วิทยาศาสตร์สุขภาพ)",MAX($DD$1:DD811)+1,"")</f>
        <v/>
      </c>
      <c r="DE812" s="6" t="str">
        <f>IF(DB812="ศิลป์การจัดการธุรกิจการค้าสมัยใหม่",MAX($DE$1:DE811)+1,"")</f>
        <v/>
      </c>
      <c r="DF812" s="6" t="str">
        <f>IF(DB812="ศิลป์ภาษาจีนเพื่อธุรกิจ 4.0",MAX($DF$1:DF811)+1,"")</f>
        <v/>
      </c>
      <c r="DG812" s="6" t="str">
        <f>IF(DB812="ศิลป์ภาษาอังกฤษเพื่อการสื่อสารธุรกิจ",MAX($DG$1:DG811)+1,"")</f>
        <v/>
      </c>
      <c r="DH812" s="6" t="str">
        <f>IF(DB812="นวัตกรรมการจัดการเกษตร",MAX($DH$1:DH811)+1,"")</f>
        <v/>
      </c>
      <c r="DI812" s="5">
        <f t="shared" si="192"/>
        <v>0</v>
      </c>
      <c r="DJ812" s="5" t="str">
        <f t="shared" si="193"/>
        <v>-</v>
      </c>
      <c r="DK812" s="5" t="str">
        <f t="shared" si="194"/>
        <v>-0</v>
      </c>
      <c r="DL812" s="5" t="str">
        <f t="shared" si="195"/>
        <v/>
      </c>
    </row>
    <row r="813" spans="1:116">
      <c r="A813" s="5" t="str">
        <f t="shared" si="181"/>
        <v>-</v>
      </c>
      <c r="B813" s="5" t="str">
        <f t="shared" si="182"/>
        <v>-0</v>
      </c>
      <c r="C813" s="5" t="str">
        <f t="shared" si="183"/>
        <v>-0</v>
      </c>
      <c r="D813" s="8"/>
      <c r="E813" s="9"/>
      <c r="F813" s="3"/>
      <c r="G813" s="3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W813" s="6" t="str">
        <f>IF(X813="","",IF(X813=รายชื่อชมรม!$B$53,รายชื่อชมรม!$A$53,IF(X813=รายชื่อชมรม!$B$54,รายชื่อชมรม!$A$54,IF(X813=รายชื่อชมรม!$B$55,รายชื่อชมรม!$A$55,IF(X813=รายชื่อชมรม!$B$56,รายชื่อชมรม!$A$56,IF(X813=รายชื่อชมรม!$B$57,รายชื่อชมรม!$A$57,IF(X813=รายชื่อชมรม!$B$58,รายชื่อชมรม!$A$58,IF(X813=รายชื่อชมรม!$B$59,รายชื่อชมรม!$A$59,IF(X813=รายชื่อชมรม!$B$60,รายชื่อชมรม!$A$60,IF(X813=รายชื่อชมรม!$B$61,รายชื่อชมรม!$A$61,IF(X813=รายชื่อชมรม!$B$62,รายชื่อชมรม!$A$62,"-")))))))))))</f>
        <v/>
      </c>
      <c r="Y813" s="6" t="str">
        <f>IF(W813=0,"",IF(W813="-","",IF(W813="","",VLOOKUP(W813,รายชื่อชมรม!$A$3:$F$83,3,FALSE))))</f>
        <v/>
      </c>
      <c r="Z813" s="6" t="str">
        <f>IF(Y813=$Z$4,MAX(Z$1:$Z812)+1,"")</f>
        <v/>
      </c>
      <c r="AA813" s="6" t="str">
        <f>IF($Y813=AA$4,MAX(AA$1:AA812)+1,"")</f>
        <v/>
      </c>
      <c r="AB813" s="6" t="str">
        <f>IF($Y813=AB$4,MAX(AB$1:AB812)+1,"")</f>
        <v/>
      </c>
      <c r="AC813" s="6" t="str">
        <f>IF($Y813=AC$4,MAX(AC$1:AC812)+1,"")</f>
        <v/>
      </c>
      <c r="AD813" s="6" t="str">
        <f>IF($Y813=AD$4,MAX(AD$1:AD812)+1,"")</f>
        <v/>
      </c>
      <c r="AE813" s="6" t="str">
        <f>IF($Y813=AE$4,MAX(AE$1:AE812)+1,"")</f>
        <v/>
      </c>
      <c r="AF813" s="6" t="str">
        <f>IF($Y813=AF$4,MAX(AF$1:AF812)+1,"")</f>
        <v/>
      </c>
      <c r="AG813" s="6" t="str">
        <f>IF($Y813=AG$4,MAX(AG$1:AG812)+1,"")</f>
        <v/>
      </c>
      <c r="AH813" s="6" t="str">
        <f>IF($Y813=AH$4,MAX(AH$1:AH812)+1,"")</f>
        <v/>
      </c>
      <c r="AK813" s="6" t="str">
        <f>IF($W813=AK$4,MAX(AK$1:AK812)+1,"")</f>
        <v/>
      </c>
      <c r="AL813" s="6" t="str">
        <f>IF($W813=AL$4,MAX(AL$1:AL812)+1,"")</f>
        <v/>
      </c>
      <c r="AM813" s="6" t="str">
        <f>IF($W813=AM$4,MAX(AM$1:AM812)+1,"")</f>
        <v/>
      </c>
      <c r="AN813" s="6" t="str">
        <f>IF($W813=AN$4,MAX(AN$1:AN812)+1,"")</f>
        <v/>
      </c>
      <c r="AO813" s="6" t="str">
        <f>IF($W813=AO$4,MAX(AO$1:AO812)+1,"")</f>
        <v/>
      </c>
      <c r="AP813" s="6" t="str">
        <f>IF($W813=AP$4,MAX(AP$1:AP812)+1,"")</f>
        <v/>
      </c>
      <c r="AQ813" s="6" t="str">
        <f>IF($W813=AQ$4,MAX(AQ$1:AQ812)+1,"")</f>
        <v/>
      </c>
      <c r="AR813" s="6" t="str">
        <f>IF($W813=AR$4,MAX(AR$1:AR812)+1,"")</f>
        <v/>
      </c>
      <c r="AS813" s="6" t="str">
        <f>IF($W813=AS$4,MAX(AS$1:AS812)+1,"")</f>
        <v/>
      </c>
      <c r="AT813" s="6" t="str">
        <f>IF($W813=AT$4,MAX(AT$1:AT812)+1,"")</f>
        <v/>
      </c>
      <c r="AU813" s="6" t="str">
        <f>IF($W813=AU$4,MAX(AU$1:AU812)+1,"")</f>
        <v/>
      </c>
      <c r="AV813" s="6" t="str">
        <f>IF($W813=AV$4,MAX(AV$1:AV812)+1,"")</f>
        <v/>
      </c>
      <c r="AW813" s="6" t="str">
        <f>IF($W813=AW$4,MAX(AW$1:AW812)+1,"")</f>
        <v/>
      </c>
      <c r="AX813" s="6" t="str">
        <f>IF($W813=AX$4,MAX(AX$1:AX812)+1,"")</f>
        <v/>
      </c>
      <c r="AY813" s="6" t="str">
        <f>IF($W813=AY$4,MAX(AY$1:AY812)+1,"")</f>
        <v/>
      </c>
      <c r="AZ813" s="6" t="str">
        <f>IF($W813=AZ$4,MAX(AZ$1:AZ812)+1,"")</f>
        <v/>
      </c>
      <c r="BA813" s="6" t="str">
        <f>IF($W813=BA$4,MAX(BA$1:BA812)+1,"")</f>
        <v/>
      </c>
      <c r="BB813" s="6" t="str">
        <f>IF($W813=BB$4,MAX(BB$1:BB812)+1,"")</f>
        <v/>
      </c>
      <c r="BC813" s="6" t="str">
        <f>IF($W813=BC$4,MAX(BC$1:BC812)+1,"")</f>
        <v/>
      </c>
      <c r="BD813" s="6" t="str">
        <f>IF($W813=BD$4,MAX(BD$1:BD812)+1,"")</f>
        <v/>
      </c>
      <c r="BE813" s="6" t="str">
        <f>IF($W813=BE$4,MAX(BE$1:BE812)+1,"")</f>
        <v/>
      </c>
      <c r="BF813" s="6" t="str">
        <f>IF($W813=BF$4,MAX(BF$1:BF812)+1,"")</f>
        <v/>
      </c>
      <c r="BG813" s="6" t="str">
        <f>IF($W813=BG$4,MAX(BG$1:BG812)+1,"")</f>
        <v/>
      </c>
      <c r="BH813" s="6" t="str">
        <f>IF($W813=BH$4,MAX(BH$1:BH812)+1,"")</f>
        <v/>
      </c>
      <c r="BI813" s="6" t="str">
        <f>IF($W813=BI$4,MAX(BI$1:BI812)+1,"")</f>
        <v/>
      </c>
      <c r="BJ813" s="6" t="str">
        <f>IF($W813=BJ$4,MAX(BJ$1:BJ812)+1,"")</f>
        <v/>
      </c>
      <c r="BK813" s="6" t="str">
        <f>IF($W813=BK$4,MAX(BK$1:BK812)+1,"")</f>
        <v/>
      </c>
      <c r="BL813" s="6" t="str">
        <f>IF($W813=BL$4,MAX(BL$1:BL812)+1,"")</f>
        <v/>
      </c>
      <c r="BM813" s="6" t="str">
        <f>IF($W813=BM$4,MAX(BM$1:BM812)+1,"")</f>
        <v/>
      </c>
      <c r="BN813" s="6" t="str">
        <f>IF($W813=BN$4,MAX(BN$1:BN812)+1,"")</f>
        <v/>
      </c>
      <c r="BO813" s="6" t="str">
        <f>IF($W813=BO$4,MAX(BO$1:BO812)+1,"")</f>
        <v/>
      </c>
      <c r="BP813" s="6" t="str">
        <f>IF($W813=BP$4,MAX(BP$1:BP812)+1,"")</f>
        <v/>
      </c>
      <c r="BQ813" s="6" t="str">
        <f>IF($W813=BQ$4,MAX(BQ$1:BQ812)+1,"")</f>
        <v/>
      </c>
      <c r="BR813" s="6" t="str">
        <f>IF($W813=BR$4,MAX(BR$1:BR812)+1,"")</f>
        <v/>
      </c>
      <c r="BS813" s="6" t="str">
        <f>IF($W813=BS$4,MAX(BS$1:BS812)+1,"")</f>
        <v/>
      </c>
      <c r="BT813" s="6" t="str">
        <f>IF($W813=BT$4,MAX(BT$1:BT812)+1,"")</f>
        <v/>
      </c>
      <c r="BU813" s="6" t="str">
        <f>IF($W813=BU$4,MAX(BU$1:BU812)+1,"")</f>
        <v/>
      </c>
      <c r="BV813" s="6" t="str">
        <f>IF($W813=BV$4,MAX(BV$1:BV812)+1,"")</f>
        <v/>
      </c>
      <c r="BW813" s="6" t="str">
        <f>IF($W813=BW$4,MAX(BW$1:BW812)+1,"")</f>
        <v/>
      </c>
      <c r="BX813" s="6" t="str">
        <f>IF($W813=BX$4,MAX(BX$1:BX812)+1,"")</f>
        <v/>
      </c>
      <c r="BY813" s="6" t="str">
        <f>IF($W813=BY$4,MAX(BY$1:BY812)+1,"")</f>
        <v/>
      </c>
      <c r="BZ813" s="6" t="str">
        <f>IF($W813=BZ$4,MAX(BZ$1:BZ812)+1,"")</f>
        <v/>
      </c>
      <c r="CA813" s="6" t="str">
        <f>IF($W813=CA$4,MAX(CA$1:CA812)+1,"")</f>
        <v/>
      </c>
      <c r="CB813" s="6" t="str">
        <f>IF($W813=CB$4,MAX(CB$1:CB812)+1,"")</f>
        <v/>
      </c>
      <c r="CC813" s="6" t="str">
        <f>IF($W813=CC$4,MAX(CC$1:CC812)+1,"")</f>
        <v/>
      </c>
      <c r="CD813" s="6" t="str">
        <f>IF($W813=CD$4,MAX(CD$1:CD812)+1,"")</f>
        <v/>
      </c>
      <c r="CE813" s="6" t="str">
        <f>IF($W813=CE$4,MAX(CE$1:CE812)+1,"")</f>
        <v/>
      </c>
      <c r="CF813" s="6" t="str">
        <f>IF($W813=CF$4,MAX(CF$1:CF812)+1,"")</f>
        <v/>
      </c>
      <c r="CG813" s="6" t="str">
        <f>IF($W813=CG$4,MAX(CG$1:CG812)+1,"")</f>
        <v/>
      </c>
      <c r="CH813" s="6" t="str">
        <f>IF($W813=CH$4,MAX(CH$1:CH812)+1,"")</f>
        <v/>
      </c>
      <c r="CI813" s="6" t="str">
        <f>IF($W813=CI$4,MAX(CI$1:CI812)+1,"")</f>
        <v/>
      </c>
      <c r="CJ813" s="6" t="str">
        <f>IF($W813=CJ$4,MAX(CJ$1:CJ812)+1,"")</f>
        <v/>
      </c>
      <c r="CK813" s="6" t="str">
        <f>IF($W813=CK$4,MAX(CK$1:CK812)+1,"")</f>
        <v/>
      </c>
      <c r="CL813" s="6" t="str">
        <f>IF($W813=CL$4,MAX(CL$1:CL812)+1,"")</f>
        <v/>
      </c>
      <c r="CM813" s="6" t="str">
        <f>IF($W813=CM$4,MAX(CM$1:CM812)+1,"")</f>
        <v/>
      </c>
      <c r="CN813" s="6" t="str">
        <f>IF($W813=CN$4,MAX(CN$1:CN812)+1,"")</f>
        <v/>
      </c>
      <c r="CO813" s="6" t="str">
        <f>IF($W813=CO$4,MAX(CO$1:CO812)+1,"")</f>
        <v/>
      </c>
      <c r="CP813" s="6" t="str">
        <f>IF($W813=CP$4,MAX(CP$1:CP812)+1,"")</f>
        <v/>
      </c>
      <c r="CQ813" s="6" t="str">
        <f>IF($W813=CQ$4,MAX(CQ$1:CQ812)+1,"")</f>
        <v/>
      </c>
      <c r="CR813" s="6" t="str">
        <f>IF($W813=CR$4,MAX(CR$1:CR812)+1,"")</f>
        <v/>
      </c>
      <c r="CS813" s="6" t="str">
        <f>IF($W813=CS$4,MAX(CS$1:CS812)+1,"")</f>
        <v/>
      </c>
      <c r="CT813" s="5">
        <f t="shared" si="185"/>
        <v>0</v>
      </c>
      <c r="CU813" s="6" t="str">
        <f t="shared" si="186"/>
        <v/>
      </c>
      <c r="CV813" s="5" t="str">
        <f t="shared" si="187"/>
        <v/>
      </c>
      <c r="CW813" s="5" t="str" cm="1">
        <f t="array" ref="CW813">RIGHT(F813,MIN(LEN(SUBSTITUTE(F813,รายชื่อนักเรียนแยกห้อง!$AD$5:$AD$8,""))))</f>
        <v/>
      </c>
      <c r="CX813" s="6" t="str">
        <f t="shared" si="188"/>
        <v/>
      </c>
      <c r="CY813" s="6" t="str">
        <f t="shared" si="189"/>
        <v/>
      </c>
      <c r="CZ813" s="5" t="str">
        <f t="shared" si="190"/>
        <v>-</v>
      </c>
      <c r="DA813" s="5" t="str">
        <f t="shared" si="191"/>
        <v>-</v>
      </c>
      <c r="DC813" s="6" t="str">
        <f>IF(DB813="วิทย์-คณิต (เตรียมวิศวะ)",MAX($DC$1:DC812)+1,"")</f>
        <v/>
      </c>
      <c r="DD813" s="6" t="str">
        <f>IF(DB813="วิทย์-คณิต (วิทยาศาสตร์สุขภาพ)",MAX($DD$1:DD812)+1,"")</f>
        <v/>
      </c>
      <c r="DE813" s="6" t="str">
        <f>IF(DB813="ศิลป์การจัดการธุรกิจการค้าสมัยใหม่",MAX($DE$1:DE812)+1,"")</f>
        <v/>
      </c>
      <c r="DF813" s="6" t="str">
        <f>IF(DB813="ศิลป์ภาษาจีนเพื่อธุรกิจ 4.0",MAX($DF$1:DF812)+1,"")</f>
        <v/>
      </c>
      <c r="DG813" s="6" t="str">
        <f>IF(DB813="ศิลป์ภาษาอังกฤษเพื่อการสื่อสารธุรกิจ",MAX($DG$1:DG812)+1,"")</f>
        <v/>
      </c>
      <c r="DH813" s="6" t="str">
        <f>IF(DB813="นวัตกรรมการจัดการเกษตร",MAX($DH$1:DH812)+1,"")</f>
        <v/>
      </c>
      <c r="DI813" s="5">
        <f t="shared" si="192"/>
        <v>0</v>
      </c>
      <c r="DJ813" s="5" t="str">
        <f t="shared" si="193"/>
        <v>-</v>
      </c>
      <c r="DK813" s="5" t="str">
        <f t="shared" si="194"/>
        <v>-0</v>
      </c>
      <c r="DL813" s="5" t="str">
        <f t="shared" si="195"/>
        <v/>
      </c>
    </row>
    <row r="814" spans="1:116">
      <c r="A814" s="5" t="str">
        <f t="shared" si="181"/>
        <v>-</v>
      </c>
      <c r="B814" s="5" t="str">
        <f t="shared" si="182"/>
        <v>-0</v>
      </c>
      <c r="C814" s="5" t="str">
        <f t="shared" si="183"/>
        <v>-0</v>
      </c>
      <c r="D814" s="8"/>
      <c r="E814" s="9"/>
      <c r="F814" s="3"/>
      <c r="G814" s="3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W814" s="6" t="str">
        <f>IF(X814="","",IF(X814=รายชื่อชมรม!$B$53,รายชื่อชมรม!$A$53,IF(X814=รายชื่อชมรม!$B$54,รายชื่อชมรม!$A$54,IF(X814=รายชื่อชมรม!$B$55,รายชื่อชมรม!$A$55,IF(X814=รายชื่อชมรม!$B$56,รายชื่อชมรม!$A$56,IF(X814=รายชื่อชมรม!$B$57,รายชื่อชมรม!$A$57,IF(X814=รายชื่อชมรม!$B$58,รายชื่อชมรม!$A$58,IF(X814=รายชื่อชมรม!$B$59,รายชื่อชมรม!$A$59,IF(X814=รายชื่อชมรม!$B$60,รายชื่อชมรม!$A$60,IF(X814=รายชื่อชมรม!$B$61,รายชื่อชมรม!$A$61,IF(X814=รายชื่อชมรม!$B$62,รายชื่อชมรม!$A$62,"-")))))))))))</f>
        <v/>
      </c>
      <c r="Y814" s="6" t="str">
        <f>IF(W814=0,"",IF(W814="-","",IF(W814="","",VLOOKUP(W814,รายชื่อชมรม!$A$3:$F$83,3,FALSE))))</f>
        <v/>
      </c>
      <c r="Z814" s="6" t="str">
        <f>IF(Y814=$Z$4,MAX(Z$1:$Z813)+1,"")</f>
        <v/>
      </c>
      <c r="AA814" s="6" t="str">
        <f>IF($Y814=AA$4,MAX(AA$1:AA813)+1,"")</f>
        <v/>
      </c>
      <c r="AB814" s="6" t="str">
        <f>IF($Y814=AB$4,MAX(AB$1:AB813)+1,"")</f>
        <v/>
      </c>
      <c r="AC814" s="6" t="str">
        <f>IF($Y814=AC$4,MAX(AC$1:AC813)+1,"")</f>
        <v/>
      </c>
      <c r="AD814" s="6" t="str">
        <f>IF($Y814=AD$4,MAX(AD$1:AD813)+1,"")</f>
        <v/>
      </c>
      <c r="AE814" s="6" t="str">
        <f>IF($Y814=AE$4,MAX(AE$1:AE813)+1,"")</f>
        <v/>
      </c>
      <c r="AF814" s="6" t="str">
        <f>IF($Y814=AF$4,MAX(AF$1:AF813)+1,"")</f>
        <v/>
      </c>
      <c r="AG814" s="6" t="str">
        <f>IF($Y814=AG$4,MAX(AG$1:AG813)+1,"")</f>
        <v/>
      </c>
      <c r="AH814" s="6" t="str">
        <f>IF($Y814=AH$4,MAX(AH$1:AH813)+1,"")</f>
        <v/>
      </c>
      <c r="AK814" s="6" t="str">
        <f>IF($W814=AK$4,MAX(AK$1:AK813)+1,"")</f>
        <v/>
      </c>
      <c r="AL814" s="6" t="str">
        <f>IF($W814=AL$4,MAX(AL$1:AL813)+1,"")</f>
        <v/>
      </c>
      <c r="AM814" s="6" t="str">
        <f>IF($W814=AM$4,MAX(AM$1:AM813)+1,"")</f>
        <v/>
      </c>
      <c r="AN814" s="6" t="str">
        <f>IF($W814=AN$4,MAX(AN$1:AN813)+1,"")</f>
        <v/>
      </c>
      <c r="AO814" s="6" t="str">
        <f>IF($W814=AO$4,MAX(AO$1:AO813)+1,"")</f>
        <v/>
      </c>
      <c r="AP814" s="6" t="str">
        <f>IF($W814=AP$4,MAX(AP$1:AP813)+1,"")</f>
        <v/>
      </c>
      <c r="AQ814" s="6" t="str">
        <f>IF($W814=AQ$4,MAX(AQ$1:AQ813)+1,"")</f>
        <v/>
      </c>
      <c r="AR814" s="6" t="str">
        <f>IF($W814=AR$4,MAX(AR$1:AR813)+1,"")</f>
        <v/>
      </c>
      <c r="AS814" s="6" t="str">
        <f>IF($W814=AS$4,MAX(AS$1:AS813)+1,"")</f>
        <v/>
      </c>
      <c r="AT814" s="6" t="str">
        <f>IF($W814=AT$4,MAX(AT$1:AT813)+1,"")</f>
        <v/>
      </c>
      <c r="AU814" s="6" t="str">
        <f>IF($W814=AU$4,MAX(AU$1:AU813)+1,"")</f>
        <v/>
      </c>
      <c r="AV814" s="6" t="str">
        <f>IF($W814=AV$4,MAX(AV$1:AV813)+1,"")</f>
        <v/>
      </c>
      <c r="AW814" s="6" t="str">
        <f>IF($W814=AW$4,MAX(AW$1:AW813)+1,"")</f>
        <v/>
      </c>
      <c r="AX814" s="6" t="str">
        <f>IF($W814=AX$4,MAX(AX$1:AX813)+1,"")</f>
        <v/>
      </c>
      <c r="AY814" s="6" t="str">
        <f>IF($W814=AY$4,MAX(AY$1:AY813)+1,"")</f>
        <v/>
      </c>
      <c r="AZ814" s="6" t="str">
        <f>IF($W814=AZ$4,MAX(AZ$1:AZ813)+1,"")</f>
        <v/>
      </c>
      <c r="BA814" s="6" t="str">
        <f>IF($W814=BA$4,MAX(BA$1:BA813)+1,"")</f>
        <v/>
      </c>
      <c r="BB814" s="6" t="str">
        <f>IF($W814=BB$4,MAX(BB$1:BB813)+1,"")</f>
        <v/>
      </c>
      <c r="BC814" s="6" t="str">
        <f>IF($W814=BC$4,MAX(BC$1:BC813)+1,"")</f>
        <v/>
      </c>
      <c r="BD814" s="6" t="str">
        <f>IF($W814=BD$4,MAX(BD$1:BD813)+1,"")</f>
        <v/>
      </c>
      <c r="BE814" s="6" t="str">
        <f>IF($W814=BE$4,MAX(BE$1:BE813)+1,"")</f>
        <v/>
      </c>
      <c r="BF814" s="6" t="str">
        <f>IF($W814=BF$4,MAX(BF$1:BF813)+1,"")</f>
        <v/>
      </c>
      <c r="BG814" s="6" t="str">
        <f>IF($W814=BG$4,MAX(BG$1:BG813)+1,"")</f>
        <v/>
      </c>
      <c r="BH814" s="6" t="str">
        <f>IF($W814=BH$4,MAX(BH$1:BH813)+1,"")</f>
        <v/>
      </c>
      <c r="BI814" s="6" t="str">
        <f>IF($W814=BI$4,MAX(BI$1:BI813)+1,"")</f>
        <v/>
      </c>
      <c r="BJ814" s="6" t="str">
        <f>IF($W814=BJ$4,MAX(BJ$1:BJ813)+1,"")</f>
        <v/>
      </c>
      <c r="BK814" s="6" t="str">
        <f>IF($W814=BK$4,MAX(BK$1:BK813)+1,"")</f>
        <v/>
      </c>
      <c r="BL814" s="6" t="str">
        <f>IF($W814=BL$4,MAX(BL$1:BL813)+1,"")</f>
        <v/>
      </c>
      <c r="BM814" s="6" t="str">
        <f>IF($W814=BM$4,MAX(BM$1:BM813)+1,"")</f>
        <v/>
      </c>
      <c r="BN814" s="6" t="str">
        <f>IF($W814=BN$4,MAX(BN$1:BN813)+1,"")</f>
        <v/>
      </c>
      <c r="BO814" s="6" t="str">
        <f>IF($W814=BO$4,MAX(BO$1:BO813)+1,"")</f>
        <v/>
      </c>
      <c r="BP814" s="6" t="str">
        <f>IF($W814=BP$4,MAX(BP$1:BP813)+1,"")</f>
        <v/>
      </c>
      <c r="BQ814" s="6" t="str">
        <f>IF($W814=BQ$4,MAX(BQ$1:BQ813)+1,"")</f>
        <v/>
      </c>
      <c r="BR814" s="6" t="str">
        <f>IF($W814=BR$4,MAX(BR$1:BR813)+1,"")</f>
        <v/>
      </c>
      <c r="BS814" s="6" t="str">
        <f>IF($W814=BS$4,MAX(BS$1:BS813)+1,"")</f>
        <v/>
      </c>
      <c r="BT814" s="6" t="str">
        <f>IF($W814=BT$4,MAX(BT$1:BT813)+1,"")</f>
        <v/>
      </c>
      <c r="BU814" s="6" t="str">
        <f>IF($W814=BU$4,MAX(BU$1:BU813)+1,"")</f>
        <v/>
      </c>
      <c r="BV814" s="6" t="str">
        <f>IF($W814=BV$4,MAX(BV$1:BV813)+1,"")</f>
        <v/>
      </c>
      <c r="BW814" s="6" t="str">
        <f>IF($W814=BW$4,MAX(BW$1:BW813)+1,"")</f>
        <v/>
      </c>
      <c r="BX814" s="6" t="str">
        <f>IF($W814=BX$4,MAX(BX$1:BX813)+1,"")</f>
        <v/>
      </c>
      <c r="BY814" s="6" t="str">
        <f>IF($W814=BY$4,MAX(BY$1:BY813)+1,"")</f>
        <v/>
      </c>
      <c r="BZ814" s="6" t="str">
        <f>IF($W814=BZ$4,MAX(BZ$1:BZ813)+1,"")</f>
        <v/>
      </c>
      <c r="CA814" s="6" t="str">
        <f>IF($W814=CA$4,MAX(CA$1:CA813)+1,"")</f>
        <v/>
      </c>
      <c r="CB814" s="6" t="str">
        <f>IF($W814=CB$4,MAX(CB$1:CB813)+1,"")</f>
        <v/>
      </c>
      <c r="CC814" s="6" t="str">
        <f>IF($W814=CC$4,MAX(CC$1:CC813)+1,"")</f>
        <v/>
      </c>
      <c r="CD814" s="6" t="str">
        <f>IF($W814=CD$4,MAX(CD$1:CD813)+1,"")</f>
        <v/>
      </c>
      <c r="CE814" s="6" t="str">
        <f>IF($W814=CE$4,MAX(CE$1:CE813)+1,"")</f>
        <v/>
      </c>
      <c r="CF814" s="6" t="str">
        <f>IF($W814=CF$4,MAX(CF$1:CF813)+1,"")</f>
        <v/>
      </c>
      <c r="CG814" s="6" t="str">
        <f>IF($W814=CG$4,MAX(CG$1:CG813)+1,"")</f>
        <v/>
      </c>
      <c r="CH814" s="6" t="str">
        <f>IF($W814=CH$4,MAX(CH$1:CH813)+1,"")</f>
        <v/>
      </c>
      <c r="CI814" s="6" t="str">
        <f>IF($W814=CI$4,MAX(CI$1:CI813)+1,"")</f>
        <v/>
      </c>
      <c r="CJ814" s="6" t="str">
        <f>IF($W814=CJ$4,MAX(CJ$1:CJ813)+1,"")</f>
        <v/>
      </c>
      <c r="CK814" s="6" t="str">
        <f>IF($W814=CK$4,MAX(CK$1:CK813)+1,"")</f>
        <v/>
      </c>
      <c r="CL814" s="6" t="str">
        <f>IF($W814=CL$4,MAX(CL$1:CL813)+1,"")</f>
        <v/>
      </c>
      <c r="CM814" s="6" t="str">
        <f>IF($W814=CM$4,MAX(CM$1:CM813)+1,"")</f>
        <v/>
      </c>
      <c r="CN814" s="6" t="str">
        <f>IF($W814=CN$4,MAX(CN$1:CN813)+1,"")</f>
        <v/>
      </c>
      <c r="CO814" s="6" t="str">
        <f>IF($W814=CO$4,MAX(CO$1:CO813)+1,"")</f>
        <v/>
      </c>
      <c r="CP814" s="6" t="str">
        <f>IF($W814=CP$4,MAX(CP$1:CP813)+1,"")</f>
        <v/>
      </c>
      <c r="CQ814" s="6" t="str">
        <f>IF($W814=CQ$4,MAX(CQ$1:CQ813)+1,"")</f>
        <v/>
      </c>
      <c r="CR814" s="6" t="str">
        <f>IF($W814=CR$4,MAX(CR$1:CR813)+1,"")</f>
        <v/>
      </c>
      <c r="CS814" s="6" t="str">
        <f>IF($W814=CS$4,MAX(CS$1:CS813)+1,"")</f>
        <v/>
      </c>
      <c r="CT814" s="5">
        <f t="shared" si="185"/>
        <v>0</v>
      </c>
      <c r="CU814" s="6" t="str">
        <f t="shared" si="186"/>
        <v/>
      </c>
      <c r="CV814" s="5" t="str">
        <f t="shared" si="187"/>
        <v/>
      </c>
      <c r="CW814" s="5" t="str" cm="1">
        <f t="array" ref="CW814">RIGHT(F814,MIN(LEN(SUBSTITUTE(F814,รายชื่อนักเรียนแยกห้อง!$AD$5:$AD$8,""))))</f>
        <v/>
      </c>
      <c r="CX814" s="6" t="str">
        <f t="shared" si="188"/>
        <v/>
      </c>
      <c r="CY814" s="6" t="str">
        <f t="shared" si="189"/>
        <v/>
      </c>
      <c r="CZ814" s="5" t="str">
        <f t="shared" si="190"/>
        <v>-</v>
      </c>
      <c r="DA814" s="5" t="str">
        <f t="shared" si="191"/>
        <v>-</v>
      </c>
      <c r="DC814" s="6" t="str">
        <f>IF(DB814="วิทย์-คณิต (เตรียมวิศวะ)",MAX($DC$1:DC813)+1,"")</f>
        <v/>
      </c>
      <c r="DD814" s="6" t="str">
        <f>IF(DB814="วิทย์-คณิต (วิทยาศาสตร์สุขภาพ)",MAX($DD$1:DD813)+1,"")</f>
        <v/>
      </c>
      <c r="DE814" s="6" t="str">
        <f>IF(DB814="ศิลป์การจัดการธุรกิจการค้าสมัยใหม่",MAX($DE$1:DE813)+1,"")</f>
        <v/>
      </c>
      <c r="DF814" s="6" t="str">
        <f>IF(DB814="ศิลป์ภาษาจีนเพื่อธุรกิจ 4.0",MAX($DF$1:DF813)+1,"")</f>
        <v/>
      </c>
      <c r="DG814" s="6" t="str">
        <f>IF(DB814="ศิลป์ภาษาอังกฤษเพื่อการสื่อสารธุรกิจ",MAX($DG$1:DG813)+1,"")</f>
        <v/>
      </c>
      <c r="DH814" s="6" t="str">
        <f>IF(DB814="นวัตกรรมการจัดการเกษตร",MAX($DH$1:DH813)+1,"")</f>
        <v/>
      </c>
      <c r="DI814" s="5">
        <f t="shared" si="192"/>
        <v>0</v>
      </c>
      <c r="DJ814" s="5" t="str">
        <f t="shared" si="193"/>
        <v>-</v>
      </c>
      <c r="DK814" s="5" t="str">
        <f t="shared" si="194"/>
        <v>-0</v>
      </c>
      <c r="DL814" s="5" t="str">
        <f t="shared" si="195"/>
        <v/>
      </c>
    </row>
    <row r="815" spans="1:116">
      <c r="A815" s="5" t="str">
        <f t="shared" si="181"/>
        <v>-</v>
      </c>
      <c r="B815" s="5" t="str">
        <f t="shared" si="182"/>
        <v>-0</v>
      </c>
      <c r="C815" s="5" t="str">
        <f t="shared" si="183"/>
        <v>-0</v>
      </c>
      <c r="D815" s="8"/>
      <c r="E815" s="9"/>
      <c r="F815" s="3"/>
      <c r="G815" s="3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W815" s="6" t="str">
        <f>IF(X815="","",IF(X815=รายชื่อชมรม!$B$53,รายชื่อชมรม!$A$53,IF(X815=รายชื่อชมรม!$B$54,รายชื่อชมรม!$A$54,IF(X815=รายชื่อชมรม!$B$55,รายชื่อชมรม!$A$55,IF(X815=รายชื่อชมรม!$B$56,รายชื่อชมรม!$A$56,IF(X815=รายชื่อชมรม!$B$57,รายชื่อชมรม!$A$57,IF(X815=รายชื่อชมรม!$B$58,รายชื่อชมรม!$A$58,IF(X815=รายชื่อชมรม!$B$59,รายชื่อชมรม!$A$59,IF(X815=รายชื่อชมรม!$B$60,รายชื่อชมรม!$A$60,IF(X815=รายชื่อชมรม!$B$61,รายชื่อชมรม!$A$61,IF(X815=รายชื่อชมรม!$B$62,รายชื่อชมรม!$A$62,"-")))))))))))</f>
        <v/>
      </c>
      <c r="Y815" s="6" t="str">
        <f>IF(W815=0,"",IF(W815="-","",IF(W815="","",VLOOKUP(W815,รายชื่อชมรม!$A$3:$F$83,3,FALSE))))</f>
        <v/>
      </c>
      <c r="Z815" s="6" t="str">
        <f>IF(Y815=$Z$4,MAX(Z$1:$Z814)+1,"")</f>
        <v/>
      </c>
      <c r="AA815" s="6" t="str">
        <f>IF($Y815=AA$4,MAX(AA$1:AA814)+1,"")</f>
        <v/>
      </c>
      <c r="AB815" s="6" t="str">
        <f>IF($Y815=AB$4,MAX(AB$1:AB814)+1,"")</f>
        <v/>
      </c>
      <c r="AC815" s="6" t="str">
        <f>IF($Y815=AC$4,MAX(AC$1:AC814)+1,"")</f>
        <v/>
      </c>
      <c r="AD815" s="6" t="str">
        <f>IF($Y815=AD$4,MAX(AD$1:AD814)+1,"")</f>
        <v/>
      </c>
      <c r="AE815" s="6" t="str">
        <f>IF($Y815=AE$4,MAX(AE$1:AE814)+1,"")</f>
        <v/>
      </c>
      <c r="AF815" s="6" t="str">
        <f>IF($Y815=AF$4,MAX(AF$1:AF814)+1,"")</f>
        <v/>
      </c>
      <c r="AG815" s="6" t="str">
        <f>IF($Y815=AG$4,MAX(AG$1:AG814)+1,"")</f>
        <v/>
      </c>
      <c r="AH815" s="6" t="str">
        <f>IF($Y815=AH$4,MAX(AH$1:AH814)+1,"")</f>
        <v/>
      </c>
      <c r="AK815" s="6" t="str">
        <f>IF($W815=AK$4,MAX(AK$1:AK814)+1,"")</f>
        <v/>
      </c>
      <c r="AL815" s="6" t="str">
        <f>IF($W815=AL$4,MAX(AL$1:AL814)+1,"")</f>
        <v/>
      </c>
      <c r="AM815" s="6" t="str">
        <f>IF($W815=AM$4,MAX(AM$1:AM814)+1,"")</f>
        <v/>
      </c>
      <c r="AN815" s="6" t="str">
        <f>IF($W815=AN$4,MAX(AN$1:AN814)+1,"")</f>
        <v/>
      </c>
      <c r="AO815" s="6" t="str">
        <f>IF($W815=AO$4,MAX(AO$1:AO814)+1,"")</f>
        <v/>
      </c>
      <c r="AP815" s="6" t="str">
        <f>IF($W815=AP$4,MAX(AP$1:AP814)+1,"")</f>
        <v/>
      </c>
      <c r="AQ815" s="6" t="str">
        <f>IF($W815=AQ$4,MAX(AQ$1:AQ814)+1,"")</f>
        <v/>
      </c>
      <c r="AR815" s="6" t="str">
        <f>IF($W815=AR$4,MAX(AR$1:AR814)+1,"")</f>
        <v/>
      </c>
      <c r="AS815" s="6" t="str">
        <f>IF($W815=AS$4,MAX(AS$1:AS814)+1,"")</f>
        <v/>
      </c>
      <c r="AT815" s="6" t="str">
        <f>IF($W815=AT$4,MAX(AT$1:AT814)+1,"")</f>
        <v/>
      </c>
      <c r="AU815" s="6" t="str">
        <f>IF($W815=AU$4,MAX(AU$1:AU814)+1,"")</f>
        <v/>
      </c>
      <c r="AV815" s="6" t="str">
        <f>IF($W815=AV$4,MAX(AV$1:AV814)+1,"")</f>
        <v/>
      </c>
      <c r="AW815" s="6" t="str">
        <f>IF($W815=AW$4,MAX(AW$1:AW814)+1,"")</f>
        <v/>
      </c>
      <c r="AX815" s="6" t="str">
        <f>IF($W815=AX$4,MAX(AX$1:AX814)+1,"")</f>
        <v/>
      </c>
      <c r="AY815" s="6" t="str">
        <f>IF($W815=AY$4,MAX(AY$1:AY814)+1,"")</f>
        <v/>
      </c>
      <c r="AZ815" s="6" t="str">
        <f>IF($W815=AZ$4,MAX(AZ$1:AZ814)+1,"")</f>
        <v/>
      </c>
      <c r="BA815" s="6" t="str">
        <f>IF($W815=BA$4,MAX(BA$1:BA814)+1,"")</f>
        <v/>
      </c>
      <c r="BB815" s="6" t="str">
        <f>IF($W815=BB$4,MAX(BB$1:BB814)+1,"")</f>
        <v/>
      </c>
      <c r="BC815" s="6" t="str">
        <f>IF($W815=BC$4,MAX(BC$1:BC814)+1,"")</f>
        <v/>
      </c>
      <c r="BD815" s="6" t="str">
        <f>IF($W815=BD$4,MAX(BD$1:BD814)+1,"")</f>
        <v/>
      </c>
      <c r="BE815" s="6" t="str">
        <f>IF($W815=BE$4,MAX(BE$1:BE814)+1,"")</f>
        <v/>
      </c>
      <c r="BF815" s="6" t="str">
        <f>IF($W815=BF$4,MAX(BF$1:BF814)+1,"")</f>
        <v/>
      </c>
      <c r="BG815" s="6" t="str">
        <f>IF($W815=BG$4,MAX(BG$1:BG814)+1,"")</f>
        <v/>
      </c>
      <c r="BH815" s="6" t="str">
        <f>IF($W815=BH$4,MAX(BH$1:BH814)+1,"")</f>
        <v/>
      </c>
      <c r="BI815" s="6" t="str">
        <f>IF($W815=BI$4,MAX(BI$1:BI814)+1,"")</f>
        <v/>
      </c>
      <c r="BJ815" s="6" t="str">
        <f>IF($W815=BJ$4,MAX(BJ$1:BJ814)+1,"")</f>
        <v/>
      </c>
      <c r="BK815" s="6" t="str">
        <f>IF($W815=BK$4,MAX(BK$1:BK814)+1,"")</f>
        <v/>
      </c>
      <c r="BL815" s="6" t="str">
        <f>IF($W815=BL$4,MAX(BL$1:BL814)+1,"")</f>
        <v/>
      </c>
      <c r="BM815" s="6" t="str">
        <f>IF($W815=BM$4,MAX(BM$1:BM814)+1,"")</f>
        <v/>
      </c>
      <c r="BN815" s="6" t="str">
        <f>IF($W815=BN$4,MAX(BN$1:BN814)+1,"")</f>
        <v/>
      </c>
      <c r="BO815" s="6" t="str">
        <f>IF($W815=BO$4,MAX(BO$1:BO814)+1,"")</f>
        <v/>
      </c>
      <c r="BP815" s="6" t="str">
        <f>IF($W815=BP$4,MAX(BP$1:BP814)+1,"")</f>
        <v/>
      </c>
      <c r="BQ815" s="6" t="str">
        <f>IF($W815=BQ$4,MAX(BQ$1:BQ814)+1,"")</f>
        <v/>
      </c>
      <c r="BR815" s="6" t="str">
        <f>IF($W815=BR$4,MAX(BR$1:BR814)+1,"")</f>
        <v/>
      </c>
      <c r="BS815" s="6" t="str">
        <f>IF($W815=BS$4,MAX(BS$1:BS814)+1,"")</f>
        <v/>
      </c>
      <c r="BT815" s="6" t="str">
        <f>IF($W815=BT$4,MAX(BT$1:BT814)+1,"")</f>
        <v/>
      </c>
      <c r="BU815" s="6" t="str">
        <f>IF($W815=BU$4,MAX(BU$1:BU814)+1,"")</f>
        <v/>
      </c>
      <c r="BV815" s="6" t="str">
        <f>IF($W815=BV$4,MAX(BV$1:BV814)+1,"")</f>
        <v/>
      </c>
      <c r="BW815" s="6" t="str">
        <f>IF($W815=BW$4,MAX(BW$1:BW814)+1,"")</f>
        <v/>
      </c>
      <c r="BX815" s="6" t="str">
        <f>IF($W815=BX$4,MAX(BX$1:BX814)+1,"")</f>
        <v/>
      </c>
      <c r="BY815" s="6" t="str">
        <f>IF($W815=BY$4,MAX(BY$1:BY814)+1,"")</f>
        <v/>
      </c>
      <c r="BZ815" s="6" t="str">
        <f>IF($W815=BZ$4,MAX(BZ$1:BZ814)+1,"")</f>
        <v/>
      </c>
      <c r="CA815" s="6" t="str">
        <f>IF($W815=CA$4,MAX(CA$1:CA814)+1,"")</f>
        <v/>
      </c>
      <c r="CB815" s="6" t="str">
        <f>IF($W815=CB$4,MAX(CB$1:CB814)+1,"")</f>
        <v/>
      </c>
      <c r="CC815" s="6" t="str">
        <f>IF($W815=CC$4,MAX(CC$1:CC814)+1,"")</f>
        <v/>
      </c>
      <c r="CD815" s="6" t="str">
        <f>IF($W815=CD$4,MAX(CD$1:CD814)+1,"")</f>
        <v/>
      </c>
      <c r="CE815" s="6" t="str">
        <f>IF($W815=CE$4,MAX(CE$1:CE814)+1,"")</f>
        <v/>
      </c>
      <c r="CF815" s="6" t="str">
        <f>IF($W815=CF$4,MAX(CF$1:CF814)+1,"")</f>
        <v/>
      </c>
      <c r="CG815" s="6" t="str">
        <f>IF($W815=CG$4,MAX(CG$1:CG814)+1,"")</f>
        <v/>
      </c>
      <c r="CH815" s="6" t="str">
        <f>IF($W815=CH$4,MAX(CH$1:CH814)+1,"")</f>
        <v/>
      </c>
      <c r="CI815" s="6" t="str">
        <f>IF($W815=CI$4,MAX(CI$1:CI814)+1,"")</f>
        <v/>
      </c>
      <c r="CJ815" s="6" t="str">
        <f>IF($W815=CJ$4,MAX(CJ$1:CJ814)+1,"")</f>
        <v/>
      </c>
      <c r="CK815" s="6" t="str">
        <f>IF($W815=CK$4,MAX(CK$1:CK814)+1,"")</f>
        <v/>
      </c>
      <c r="CL815" s="6" t="str">
        <f>IF($W815=CL$4,MAX(CL$1:CL814)+1,"")</f>
        <v/>
      </c>
      <c r="CM815" s="6" t="str">
        <f>IF($W815=CM$4,MAX(CM$1:CM814)+1,"")</f>
        <v/>
      </c>
      <c r="CN815" s="6" t="str">
        <f>IF($W815=CN$4,MAX(CN$1:CN814)+1,"")</f>
        <v/>
      </c>
      <c r="CO815" s="6" t="str">
        <f>IF($W815=CO$4,MAX(CO$1:CO814)+1,"")</f>
        <v/>
      </c>
      <c r="CP815" s="6" t="str">
        <f>IF($W815=CP$4,MAX(CP$1:CP814)+1,"")</f>
        <v/>
      </c>
      <c r="CQ815" s="6" t="str">
        <f>IF($W815=CQ$4,MAX(CQ$1:CQ814)+1,"")</f>
        <v/>
      </c>
      <c r="CR815" s="6" t="str">
        <f>IF($W815=CR$4,MAX(CR$1:CR814)+1,"")</f>
        <v/>
      </c>
      <c r="CS815" s="6" t="str">
        <f>IF($W815=CS$4,MAX(CS$1:CS814)+1,"")</f>
        <v/>
      </c>
      <c r="CT815" s="5">
        <f t="shared" si="185"/>
        <v>0</v>
      </c>
      <c r="CU815" s="6" t="str">
        <f t="shared" si="186"/>
        <v/>
      </c>
      <c r="CV815" s="5" t="str">
        <f t="shared" si="187"/>
        <v/>
      </c>
      <c r="CW815" s="5" t="str" cm="1">
        <f t="array" ref="CW815">RIGHT(F815,MIN(LEN(SUBSTITUTE(F815,รายชื่อนักเรียนแยกห้อง!$AD$5:$AD$8,""))))</f>
        <v/>
      </c>
      <c r="CX815" s="6" t="str">
        <f t="shared" si="188"/>
        <v/>
      </c>
      <c r="CY815" s="6" t="str">
        <f t="shared" si="189"/>
        <v/>
      </c>
      <c r="CZ815" s="5" t="str">
        <f t="shared" si="190"/>
        <v>-</v>
      </c>
      <c r="DA815" s="5" t="str">
        <f t="shared" si="191"/>
        <v>-</v>
      </c>
      <c r="DC815" s="6" t="str">
        <f>IF(DB815="วิทย์-คณิต (เตรียมวิศวะ)",MAX($DC$1:DC814)+1,"")</f>
        <v/>
      </c>
      <c r="DD815" s="6" t="str">
        <f>IF(DB815="วิทย์-คณิต (วิทยาศาสตร์สุขภาพ)",MAX($DD$1:DD814)+1,"")</f>
        <v/>
      </c>
      <c r="DE815" s="6" t="str">
        <f>IF(DB815="ศิลป์การจัดการธุรกิจการค้าสมัยใหม่",MAX($DE$1:DE814)+1,"")</f>
        <v/>
      </c>
      <c r="DF815" s="6" t="str">
        <f>IF(DB815="ศิลป์ภาษาจีนเพื่อธุรกิจ 4.0",MAX($DF$1:DF814)+1,"")</f>
        <v/>
      </c>
      <c r="DG815" s="6" t="str">
        <f>IF(DB815="ศิลป์ภาษาอังกฤษเพื่อการสื่อสารธุรกิจ",MAX($DG$1:DG814)+1,"")</f>
        <v/>
      </c>
      <c r="DH815" s="6" t="str">
        <f>IF(DB815="นวัตกรรมการจัดการเกษตร",MAX($DH$1:DH814)+1,"")</f>
        <v/>
      </c>
      <c r="DI815" s="5">
        <f t="shared" si="192"/>
        <v>0</v>
      </c>
      <c r="DJ815" s="5" t="str">
        <f t="shared" si="193"/>
        <v>-</v>
      </c>
      <c r="DK815" s="5" t="str">
        <f t="shared" si="194"/>
        <v>-0</v>
      </c>
      <c r="DL815" s="5" t="str">
        <f t="shared" si="195"/>
        <v/>
      </c>
    </row>
    <row r="816" spans="1:116">
      <c r="A816" s="5" t="str">
        <f t="shared" ref="A816:A864" si="196">U816&amp;"-"&amp;D816</f>
        <v>-</v>
      </c>
      <c r="B816" s="5" t="str">
        <f t="shared" si="182"/>
        <v>-0</v>
      </c>
      <c r="C816" s="5" t="str">
        <f t="shared" si="183"/>
        <v>-0</v>
      </c>
      <c r="D816" s="8"/>
      <c r="E816" s="9"/>
      <c r="F816" s="3"/>
      <c r="G816" s="3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W816" s="6" t="str">
        <f>IF(X816="","",IF(X816=รายชื่อชมรม!$B$53,รายชื่อชมรม!$A$53,IF(X816=รายชื่อชมรม!$B$54,รายชื่อชมรม!$A$54,IF(X816=รายชื่อชมรม!$B$55,รายชื่อชมรม!$A$55,IF(X816=รายชื่อชมรม!$B$56,รายชื่อชมรม!$A$56,IF(X816=รายชื่อชมรม!$B$57,รายชื่อชมรม!$A$57,IF(X816=รายชื่อชมรม!$B$58,รายชื่อชมรม!$A$58,IF(X816=รายชื่อชมรม!$B$59,รายชื่อชมรม!$A$59,IF(X816=รายชื่อชมรม!$B$60,รายชื่อชมรม!$A$60,IF(X816=รายชื่อชมรม!$B$61,รายชื่อชมรม!$A$61,IF(X816=รายชื่อชมรม!$B$62,รายชื่อชมรม!$A$62,"-")))))))))))</f>
        <v/>
      </c>
      <c r="Y816" s="6" t="str">
        <f>IF(W816=0,"",IF(W816="-","",IF(W816="","",VLOOKUP(W816,รายชื่อชมรม!$A$3:$F$83,3,FALSE))))</f>
        <v/>
      </c>
      <c r="Z816" s="6" t="str">
        <f>IF(Y816=$Z$4,MAX(Z$1:$Z815)+1,"")</f>
        <v/>
      </c>
      <c r="AA816" s="6" t="str">
        <f>IF($Y816=AA$4,MAX(AA$1:AA815)+1,"")</f>
        <v/>
      </c>
      <c r="AB816" s="6" t="str">
        <f>IF($Y816=AB$4,MAX(AB$1:AB815)+1,"")</f>
        <v/>
      </c>
      <c r="AC816" s="6" t="str">
        <f>IF($Y816=AC$4,MAX(AC$1:AC815)+1,"")</f>
        <v/>
      </c>
      <c r="AD816" s="6" t="str">
        <f>IF($Y816=AD$4,MAX(AD$1:AD815)+1,"")</f>
        <v/>
      </c>
      <c r="AE816" s="6" t="str">
        <f>IF($Y816=AE$4,MAX(AE$1:AE815)+1,"")</f>
        <v/>
      </c>
      <c r="AF816" s="6" t="str">
        <f>IF($Y816=AF$4,MAX(AF$1:AF815)+1,"")</f>
        <v/>
      </c>
      <c r="AG816" s="6" t="str">
        <f>IF($Y816=AG$4,MAX(AG$1:AG815)+1,"")</f>
        <v/>
      </c>
      <c r="AH816" s="6" t="str">
        <f>IF($Y816=AH$4,MAX(AH$1:AH815)+1,"")</f>
        <v/>
      </c>
      <c r="AK816" s="6" t="str">
        <f>IF($W816=AK$4,MAX(AK$1:AK815)+1,"")</f>
        <v/>
      </c>
      <c r="AL816" s="6" t="str">
        <f>IF($W816=AL$4,MAX(AL$1:AL815)+1,"")</f>
        <v/>
      </c>
      <c r="AM816" s="6" t="str">
        <f>IF($W816=AM$4,MAX(AM$1:AM815)+1,"")</f>
        <v/>
      </c>
      <c r="AN816" s="6" t="str">
        <f>IF($W816=AN$4,MAX(AN$1:AN815)+1,"")</f>
        <v/>
      </c>
      <c r="AO816" s="6" t="str">
        <f>IF($W816=AO$4,MAX(AO$1:AO815)+1,"")</f>
        <v/>
      </c>
      <c r="AP816" s="6" t="str">
        <f>IF($W816=AP$4,MAX(AP$1:AP815)+1,"")</f>
        <v/>
      </c>
      <c r="AQ816" s="6" t="str">
        <f>IF($W816=AQ$4,MAX(AQ$1:AQ815)+1,"")</f>
        <v/>
      </c>
      <c r="AR816" s="6" t="str">
        <f>IF($W816=AR$4,MAX(AR$1:AR815)+1,"")</f>
        <v/>
      </c>
      <c r="AS816" s="6" t="str">
        <f>IF($W816=AS$4,MAX(AS$1:AS815)+1,"")</f>
        <v/>
      </c>
      <c r="AT816" s="6" t="str">
        <f>IF($W816=AT$4,MAX(AT$1:AT815)+1,"")</f>
        <v/>
      </c>
      <c r="AU816" s="6" t="str">
        <f>IF($W816=AU$4,MAX(AU$1:AU815)+1,"")</f>
        <v/>
      </c>
      <c r="AV816" s="6" t="str">
        <f>IF($W816=AV$4,MAX(AV$1:AV815)+1,"")</f>
        <v/>
      </c>
      <c r="AW816" s="6" t="str">
        <f>IF($W816=AW$4,MAX(AW$1:AW815)+1,"")</f>
        <v/>
      </c>
      <c r="AX816" s="6" t="str">
        <f>IF($W816=AX$4,MAX(AX$1:AX815)+1,"")</f>
        <v/>
      </c>
      <c r="AY816" s="6" t="str">
        <f>IF($W816=AY$4,MAX(AY$1:AY815)+1,"")</f>
        <v/>
      </c>
      <c r="AZ816" s="6" t="str">
        <f>IF($W816=AZ$4,MAX(AZ$1:AZ815)+1,"")</f>
        <v/>
      </c>
      <c r="BA816" s="6" t="str">
        <f>IF($W816=BA$4,MAX(BA$1:BA815)+1,"")</f>
        <v/>
      </c>
      <c r="BB816" s="6" t="str">
        <f>IF($W816=BB$4,MAX(BB$1:BB815)+1,"")</f>
        <v/>
      </c>
      <c r="BC816" s="6" t="str">
        <f>IF($W816=BC$4,MAX(BC$1:BC815)+1,"")</f>
        <v/>
      </c>
      <c r="BD816" s="6" t="str">
        <f>IF($W816=BD$4,MAX(BD$1:BD815)+1,"")</f>
        <v/>
      </c>
      <c r="BE816" s="6" t="str">
        <f>IF($W816=BE$4,MAX(BE$1:BE815)+1,"")</f>
        <v/>
      </c>
      <c r="BF816" s="6" t="str">
        <f>IF($W816=BF$4,MAX(BF$1:BF815)+1,"")</f>
        <v/>
      </c>
      <c r="BG816" s="6" t="str">
        <f>IF($W816=BG$4,MAX(BG$1:BG815)+1,"")</f>
        <v/>
      </c>
      <c r="BH816" s="6" t="str">
        <f>IF($W816=BH$4,MAX(BH$1:BH815)+1,"")</f>
        <v/>
      </c>
      <c r="BI816" s="6" t="str">
        <f>IF($W816=BI$4,MAX(BI$1:BI815)+1,"")</f>
        <v/>
      </c>
      <c r="BJ816" s="6" t="str">
        <f>IF($W816=BJ$4,MAX(BJ$1:BJ815)+1,"")</f>
        <v/>
      </c>
      <c r="BK816" s="6" t="str">
        <f>IF($W816=BK$4,MAX(BK$1:BK815)+1,"")</f>
        <v/>
      </c>
      <c r="BL816" s="6" t="str">
        <f>IF($W816=BL$4,MAX(BL$1:BL815)+1,"")</f>
        <v/>
      </c>
      <c r="BM816" s="6" t="str">
        <f>IF($W816=BM$4,MAX(BM$1:BM815)+1,"")</f>
        <v/>
      </c>
      <c r="BN816" s="6" t="str">
        <f>IF($W816=BN$4,MAX(BN$1:BN815)+1,"")</f>
        <v/>
      </c>
      <c r="BO816" s="6" t="str">
        <f>IF($W816=BO$4,MAX(BO$1:BO815)+1,"")</f>
        <v/>
      </c>
      <c r="BP816" s="6" t="str">
        <f>IF($W816=BP$4,MAX(BP$1:BP815)+1,"")</f>
        <v/>
      </c>
      <c r="BQ816" s="6" t="str">
        <f>IF($W816=BQ$4,MAX(BQ$1:BQ815)+1,"")</f>
        <v/>
      </c>
      <c r="BR816" s="6" t="str">
        <f>IF($W816=BR$4,MAX(BR$1:BR815)+1,"")</f>
        <v/>
      </c>
      <c r="BS816" s="6" t="str">
        <f>IF($W816=BS$4,MAX(BS$1:BS815)+1,"")</f>
        <v/>
      </c>
      <c r="BT816" s="6" t="str">
        <f>IF($W816=BT$4,MAX(BT$1:BT815)+1,"")</f>
        <v/>
      </c>
      <c r="BU816" s="6" t="str">
        <f>IF($W816=BU$4,MAX(BU$1:BU815)+1,"")</f>
        <v/>
      </c>
      <c r="BV816" s="6" t="str">
        <f>IF($W816=BV$4,MAX(BV$1:BV815)+1,"")</f>
        <v/>
      </c>
      <c r="BW816" s="6" t="str">
        <f>IF($W816=BW$4,MAX(BW$1:BW815)+1,"")</f>
        <v/>
      </c>
      <c r="BX816" s="6" t="str">
        <f>IF($W816=BX$4,MAX(BX$1:BX815)+1,"")</f>
        <v/>
      </c>
      <c r="BY816" s="6" t="str">
        <f>IF($W816=BY$4,MAX(BY$1:BY815)+1,"")</f>
        <v/>
      </c>
      <c r="BZ816" s="6" t="str">
        <f>IF($W816=BZ$4,MAX(BZ$1:BZ815)+1,"")</f>
        <v/>
      </c>
      <c r="CA816" s="6" t="str">
        <f>IF($W816=CA$4,MAX(CA$1:CA815)+1,"")</f>
        <v/>
      </c>
      <c r="CB816" s="6" t="str">
        <f>IF($W816=CB$4,MAX(CB$1:CB815)+1,"")</f>
        <v/>
      </c>
      <c r="CC816" s="6" t="str">
        <f>IF($W816=CC$4,MAX(CC$1:CC815)+1,"")</f>
        <v/>
      </c>
      <c r="CD816" s="6" t="str">
        <f>IF($W816=CD$4,MAX(CD$1:CD815)+1,"")</f>
        <v/>
      </c>
      <c r="CE816" s="6" t="str">
        <f>IF($W816=CE$4,MAX(CE$1:CE815)+1,"")</f>
        <v/>
      </c>
      <c r="CF816" s="6" t="str">
        <f>IF($W816=CF$4,MAX(CF$1:CF815)+1,"")</f>
        <v/>
      </c>
      <c r="CG816" s="6" t="str">
        <f>IF($W816=CG$4,MAX(CG$1:CG815)+1,"")</f>
        <v/>
      </c>
      <c r="CH816" s="6" t="str">
        <f>IF($W816=CH$4,MAX(CH$1:CH815)+1,"")</f>
        <v/>
      </c>
      <c r="CI816" s="6" t="str">
        <f>IF($W816=CI$4,MAX(CI$1:CI815)+1,"")</f>
        <v/>
      </c>
      <c r="CJ816" s="6" t="str">
        <f>IF($W816=CJ$4,MAX(CJ$1:CJ815)+1,"")</f>
        <v/>
      </c>
      <c r="CK816" s="6" t="str">
        <f>IF($W816=CK$4,MAX(CK$1:CK815)+1,"")</f>
        <v/>
      </c>
      <c r="CL816" s="6" t="str">
        <f>IF($W816=CL$4,MAX(CL$1:CL815)+1,"")</f>
        <v/>
      </c>
      <c r="CM816" s="6" t="str">
        <f>IF($W816=CM$4,MAX(CM$1:CM815)+1,"")</f>
        <v/>
      </c>
      <c r="CN816" s="6" t="str">
        <f>IF($W816=CN$4,MAX(CN$1:CN815)+1,"")</f>
        <v/>
      </c>
      <c r="CO816" s="6" t="str">
        <f>IF($W816=CO$4,MAX(CO$1:CO815)+1,"")</f>
        <v/>
      </c>
      <c r="CP816" s="6" t="str">
        <f>IF($W816=CP$4,MAX(CP$1:CP815)+1,"")</f>
        <v/>
      </c>
      <c r="CQ816" s="6" t="str">
        <f>IF($W816=CQ$4,MAX(CQ$1:CQ815)+1,"")</f>
        <v/>
      </c>
      <c r="CR816" s="6" t="str">
        <f>IF($W816=CR$4,MAX(CR$1:CR815)+1,"")</f>
        <v/>
      </c>
      <c r="CS816" s="6" t="str">
        <f>IF($W816=CS$4,MAX(CS$1:CS815)+1,"")</f>
        <v/>
      </c>
      <c r="CT816" s="5">
        <f t="shared" si="185"/>
        <v>0</v>
      </c>
      <c r="CU816" s="6" t="str">
        <f t="shared" si="186"/>
        <v/>
      </c>
      <c r="CV816" s="5" t="str">
        <f t="shared" si="187"/>
        <v/>
      </c>
      <c r="CW816" s="5" t="str" cm="1">
        <f t="array" ref="CW816">RIGHT(F816,MIN(LEN(SUBSTITUTE(F816,รายชื่อนักเรียนแยกห้อง!$AD$5:$AD$8,""))))</f>
        <v/>
      </c>
      <c r="CX816" s="6" t="str">
        <f t="shared" si="188"/>
        <v/>
      </c>
      <c r="CY816" s="6" t="str">
        <f t="shared" si="189"/>
        <v/>
      </c>
      <c r="CZ816" s="5" t="str">
        <f t="shared" si="190"/>
        <v>-</v>
      </c>
      <c r="DA816" s="5" t="str">
        <f t="shared" si="191"/>
        <v>-</v>
      </c>
      <c r="DC816" s="6" t="str">
        <f>IF(DB816="วิทย์-คณิต (เตรียมวิศวะ)",MAX($DC$1:DC815)+1,"")</f>
        <v/>
      </c>
      <c r="DD816" s="6" t="str">
        <f>IF(DB816="วิทย์-คณิต (วิทยาศาสตร์สุขภาพ)",MAX($DD$1:DD815)+1,"")</f>
        <v/>
      </c>
      <c r="DE816" s="6" t="str">
        <f>IF(DB816="ศิลป์การจัดการธุรกิจการค้าสมัยใหม่",MAX($DE$1:DE815)+1,"")</f>
        <v/>
      </c>
      <c r="DF816" s="6" t="str">
        <f>IF(DB816="ศิลป์ภาษาจีนเพื่อธุรกิจ 4.0",MAX($DF$1:DF815)+1,"")</f>
        <v/>
      </c>
      <c r="DG816" s="6" t="str">
        <f>IF(DB816="ศิลป์ภาษาอังกฤษเพื่อการสื่อสารธุรกิจ",MAX($DG$1:DG815)+1,"")</f>
        <v/>
      </c>
      <c r="DH816" s="6" t="str">
        <f>IF(DB816="นวัตกรรมการจัดการเกษตร",MAX($DH$1:DH815)+1,"")</f>
        <v/>
      </c>
      <c r="DI816" s="5">
        <f t="shared" si="192"/>
        <v>0</v>
      </c>
      <c r="DJ816" s="5" t="str">
        <f t="shared" si="193"/>
        <v>-</v>
      </c>
      <c r="DK816" s="5" t="str">
        <f t="shared" si="194"/>
        <v>-0</v>
      </c>
      <c r="DL816" s="5" t="str">
        <f t="shared" si="195"/>
        <v/>
      </c>
    </row>
    <row r="817" spans="1:116">
      <c r="A817" s="5" t="str">
        <f t="shared" si="196"/>
        <v>-</v>
      </c>
      <c r="B817" s="5" t="str">
        <f t="shared" si="182"/>
        <v>-0</v>
      </c>
      <c r="C817" s="5" t="str">
        <f t="shared" si="183"/>
        <v>-0</v>
      </c>
      <c r="D817" s="8"/>
      <c r="E817" s="9"/>
      <c r="F817" s="3"/>
      <c r="G817" s="3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W817" s="6" t="str">
        <f>IF(X817="","",IF(X817=รายชื่อชมรม!$B$53,รายชื่อชมรม!$A$53,IF(X817=รายชื่อชมรม!$B$54,รายชื่อชมรม!$A$54,IF(X817=รายชื่อชมรม!$B$55,รายชื่อชมรม!$A$55,IF(X817=รายชื่อชมรม!$B$56,รายชื่อชมรม!$A$56,IF(X817=รายชื่อชมรม!$B$57,รายชื่อชมรม!$A$57,IF(X817=รายชื่อชมรม!$B$58,รายชื่อชมรม!$A$58,IF(X817=รายชื่อชมรม!$B$59,รายชื่อชมรม!$A$59,IF(X817=รายชื่อชมรม!$B$60,รายชื่อชมรม!$A$60,IF(X817=รายชื่อชมรม!$B$61,รายชื่อชมรม!$A$61,IF(X817=รายชื่อชมรม!$B$62,รายชื่อชมรม!$A$62,"-")))))))))))</f>
        <v/>
      </c>
      <c r="Y817" s="6" t="str">
        <f>IF(W817=0,"",IF(W817="-","",IF(W817="","",VLOOKUP(W817,รายชื่อชมรม!$A$3:$F$83,3,FALSE))))</f>
        <v/>
      </c>
      <c r="Z817" s="6" t="str">
        <f>IF(Y817=$Z$4,MAX(Z$1:$Z816)+1,"")</f>
        <v/>
      </c>
      <c r="AA817" s="6" t="str">
        <f>IF($Y817=AA$4,MAX(AA$1:AA816)+1,"")</f>
        <v/>
      </c>
      <c r="AB817" s="6" t="str">
        <f>IF($Y817=AB$4,MAX(AB$1:AB816)+1,"")</f>
        <v/>
      </c>
      <c r="AC817" s="6" t="str">
        <f>IF($Y817=AC$4,MAX(AC$1:AC816)+1,"")</f>
        <v/>
      </c>
      <c r="AD817" s="6" t="str">
        <f>IF($Y817=AD$4,MAX(AD$1:AD816)+1,"")</f>
        <v/>
      </c>
      <c r="AE817" s="6" t="str">
        <f>IF($Y817=AE$4,MAX(AE$1:AE816)+1,"")</f>
        <v/>
      </c>
      <c r="AF817" s="6" t="str">
        <f>IF($Y817=AF$4,MAX(AF$1:AF816)+1,"")</f>
        <v/>
      </c>
      <c r="AG817" s="6" t="str">
        <f>IF($Y817=AG$4,MAX(AG$1:AG816)+1,"")</f>
        <v/>
      </c>
      <c r="AH817" s="6" t="str">
        <f>IF($Y817=AH$4,MAX(AH$1:AH816)+1,"")</f>
        <v/>
      </c>
      <c r="AK817" s="6" t="str">
        <f>IF($W817=AK$4,MAX(AK$1:AK816)+1,"")</f>
        <v/>
      </c>
      <c r="AL817" s="6" t="str">
        <f>IF($W817=AL$4,MAX(AL$1:AL816)+1,"")</f>
        <v/>
      </c>
      <c r="AM817" s="6" t="str">
        <f>IF($W817=AM$4,MAX(AM$1:AM816)+1,"")</f>
        <v/>
      </c>
      <c r="AN817" s="6" t="str">
        <f>IF($W817=AN$4,MAX(AN$1:AN816)+1,"")</f>
        <v/>
      </c>
      <c r="AO817" s="6" t="str">
        <f>IF($W817=AO$4,MAX(AO$1:AO816)+1,"")</f>
        <v/>
      </c>
      <c r="AP817" s="6" t="str">
        <f>IF($W817=AP$4,MAX(AP$1:AP816)+1,"")</f>
        <v/>
      </c>
      <c r="AQ817" s="6" t="str">
        <f>IF($W817=AQ$4,MAX(AQ$1:AQ816)+1,"")</f>
        <v/>
      </c>
      <c r="AR817" s="6" t="str">
        <f>IF($W817=AR$4,MAX(AR$1:AR816)+1,"")</f>
        <v/>
      </c>
      <c r="AS817" s="6" t="str">
        <f>IF($W817=AS$4,MAX(AS$1:AS816)+1,"")</f>
        <v/>
      </c>
      <c r="AT817" s="6" t="str">
        <f>IF($W817=AT$4,MAX(AT$1:AT816)+1,"")</f>
        <v/>
      </c>
      <c r="AU817" s="6" t="str">
        <f>IF($W817=AU$4,MAX(AU$1:AU816)+1,"")</f>
        <v/>
      </c>
      <c r="AV817" s="6" t="str">
        <f>IF($W817=AV$4,MAX(AV$1:AV816)+1,"")</f>
        <v/>
      </c>
      <c r="AW817" s="6" t="str">
        <f>IF($W817=AW$4,MAX(AW$1:AW816)+1,"")</f>
        <v/>
      </c>
      <c r="AX817" s="6" t="str">
        <f>IF($W817=AX$4,MAX(AX$1:AX816)+1,"")</f>
        <v/>
      </c>
      <c r="AY817" s="6" t="str">
        <f>IF($W817=AY$4,MAX(AY$1:AY816)+1,"")</f>
        <v/>
      </c>
      <c r="AZ817" s="6" t="str">
        <f>IF($W817=AZ$4,MAX(AZ$1:AZ816)+1,"")</f>
        <v/>
      </c>
      <c r="BA817" s="6" t="str">
        <f>IF($W817=BA$4,MAX(BA$1:BA816)+1,"")</f>
        <v/>
      </c>
      <c r="BB817" s="6" t="str">
        <f>IF($W817=BB$4,MAX(BB$1:BB816)+1,"")</f>
        <v/>
      </c>
      <c r="BC817" s="6" t="str">
        <f>IF($W817=BC$4,MAX(BC$1:BC816)+1,"")</f>
        <v/>
      </c>
      <c r="BD817" s="6" t="str">
        <f>IF($W817=BD$4,MAX(BD$1:BD816)+1,"")</f>
        <v/>
      </c>
      <c r="BE817" s="6" t="str">
        <f>IF($W817=BE$4,MAX(BE$1:BE816)+1,"")</f>
        <v/>
      </c>
      <c r="BF817" s="6" t="str">
        <f>IF($W817=BF$4,MAX(BF$1:BF816)+1,"")</f>
        <v/>
      </c>
      <c r="BG817" s="6" t="str">
        <f>IF($W817=BG$4,MAX(BG$1:BG816)+1,"")</f>
        <v/>
      </c>
      <c r="BH817" s="6" t="str">
        <f>IF($W817=BH$4,MAX(BH$1:BH816)+1,"")</f>
        <v/>
      </c>
      <c r="BI817" s="6" t="str">
        <f>IF($W817=BI$4,MAX(BI$1:BI816)+1,"")</f>
        <v/>
      </c>
      <c r="BJ817" s="6" t="str">
        <f>IF($W817=BJ$4,MAX(BJ$1:BJ816)+1,"")</f>
        <v/>
      </c>
      <c r="BK817" s="6" t="str">
        <f>IF($W817=BK$4,MAX(BK$1:BK816)+1,"")</f>
        <v/>
      </c>
      <c r="BL817" s="6" t="str">
        <f>IF($W817=BL$4,MAX(BL$1:BL816)+1,"")</f>
        <v/>
      </c>
      <c r="BM817" s="6" t="str">
        <f>IF($W817=BM$4,MAX(BM$1:BM816)+1,"")</f>
        <v/>
      </c>
      <c r="BN817" s="6" t="str">
        <f>IF($W817=BN$4,MAX(BN$1:BN816)+1,"")</f>
        <v/>
      </c>
      <c r="BO817" s="6" t="str">
        <f>IF($W817=BO$4,MAX(BO$1:BO816)+1,"")</f>
        <v/>
      </c>
      <c r="BP817" s="6" t="str">
        <f>IF($W817=BP$4,MAX(BP$1:BP816)+1,"")</f>
        <v/>
      </c>
      <c r="BQ817" s="6" t="str">
        <f>IF($W817=BQ$4,MAX(BQ$1:BQ816)+1,"")</f>
        <v/>
      </c>
      <c r="BR817" s="6" t="str">
        <f>IF($W817=BR$4,MAX(BR$1:BR816)+1,"")</f>
        <v/>
      </c>
      <c r="BS817" s="6" t="str">
        <f>IF($W817=BS$4,MAX(BS$1:BS816)+1,"")</f>
        <v/>
      </c>
      <c r="BT817" s="6" t="str">
        <f>IF($W817=BT$4,MAX(BT$1:BT816)+1,"")</f>
        <v/>
      </c>
      <c r="BU817" s="6" t="str">
        <f>IF($W817=BU$4,MAX(BU$1:BU816)+1,"")</f>
        <v/>
      </c>
      <c r="BV817" s="6" t="str">
        <f>IF($W817=BV$4,MAX(BV$1:BV816)+1,"")</f>
        <v/>
      </c>
      <c r="BW817" s="6" t="str">
        <f>IF($W817=BW$4,MAX(BW$1:BW816)+1,"")</f>
        <v/>
      </c>
      <c r="BX817" s="6" t="str">
        <f>IF($W817=BX$4,MAX(BX$1:BX816)+1,"")</f>
        <v/>
      </c>
      <c r="BY817" s="6" t="str">
        <f>IF($W817=BY$4,MAX(BY$1:BY816)+1,"")</f>
        <v/>
      </c>
      <c r="BZ817" s="6" t="str">
        <f>IF($W817=BZ$4,MAX(BZ$1:BZ816)+1,"")</f>
        <v/>
      </c>
      <c r="CA817" s="6" t="str">
        <f>IF($W817=CA$4,MAX(CA$1:CA816)+1,"")</f>
        <v/>
      </c>
      <c r="CB817" s="6" t="str">
        <f>IF($W817=CB$4,MAX(CB$1:CB816)+1,"")</f>
        <v/>
      </c>
      <c r="CC817" s="6" t="str">
        <f>IF($W817=CC$4,MAX(CC$1:CC816)+1,"")</f>
        <v/>
      </c>
      <c r="CD817" s="6" t="str">
        <f>IF($W817=CD$4,MAX(CD$1:CD816)+1,"")</f>
        <v/>
      </c>
      <c r="CE817" s="6" t="str">
        <f>IF($W817=CE$4,MAX(CE$1:CE816)+1,"")</f>
        <v/>
      </c>
      <c r="CF817" s="6" t="str">
        <f>IF($W817=CF$4,MAX(CF$1:CF816)+1,"")</f>
        <v/>
      </c>
      <c r="CG817" s="6" t="str">
        <f>IF($W817=CG$4,MAX(CG$1:CG816)+1,"")</f>
        <v/>
      </c>
      <c r="CH817" s="6" t="str">
        <f>IF($W817=CH$4,MAX(CH$1:CH816)+1,"")</f>
        <v/>
      </c>
      <c r="CI817" s="6" t="str">
        <f>IF($W817=CI$4,MAX(CI$1:CI816)+1,"")</f>
        <v/>
      </c>
      <c r="CJ817" s="6" t="str">
        <f>IF($W817=CJ$4,MAX(CJ$1:CJ816)+1,"")</f>
        <v/>
      </c>
      <c r="CK817" s="6" t="str">
        <f>IF($W817=CK$4,MAX(CK$1:CK816)+1,"")</f>
        <v/>
      </c>
      <c r="CL817" s="6" t="str">
        <f>IF($W817=CL$4,MAX(CL$1:CL816)+1,"")</f>
        <v/>
      </c>
      <c r="CM817" s="6" t="str">
        <f>IF($W817=CM$4,MAX(CM$1:CM816)+1,"")</f>
        <v/>
      </c>
      <c r="CN817" s="6" t="str">
        <f>IF($W817=CN$4,MAX(CN$1:CN816)+1,"")</f>
        <v/>
      </c>
      <c r="CO817" s="6" t="str">
        <f>IF($W817=CO$4,MAX(CO$1:CO816)+1,"")</f>
        <v/>
      </c>
      <c r="CP817" s="6" t="str">
        <f>IF($W817=CP$4,MAX(CP$1:CP816)+1,"")</f>
        <v/>
      </c>
      <c r="CQ817" s="6" t="str">
        <f>IF($W817=CQ$4,MAX(CQ$1:CQ816)+1,"")</f>
        <v/>
      </c>
      <c r="CR817" s="6" t="str">
        <f>IF($W817=CR$4,MAX(CR$1:CR816)+1,"")</f>
        <v/>
      </c>
      <c r="CS817" s="6" t="str">
        <f>IF($W817=CS$4,MAX(CS$1:CS816)+1,"")</f>
        <v/>
      </c>
      <c r="CT817" s="5">
        <f t="shared" si="185"/>
        <v>0</v>
      </c>
      <c r="CU817" s="6" t="str">
        <f t="shared" si="186"/>
        <v/>
      </c>
      <c r="CV817" s="5" t="str">
        <f t="shared" si="187"/>
        <v/>
      </c>
      <c r="CW817" s="5" t="str" cm="1">
        <f t="array" ref="CW817">RIGHT(F817,MIN(LEN(SUBSTITUTE(F817,รายชื่อนักเรียนแยกห้อง!$AD$5:$AD$8,""))))</f>
        <v/>
      </c>
      <c r="CX817" s="6" t="str">
        <f t="shared" si="188"/>
        <v/>
      </c>
      <c r="CY817" s="6" t="str">
        <f t="shared" si="189"/>
        <v/>
      </c>
      <c r="CZ817" s="5" t="str">
        <f t="shared" si="190"/>
        <v>-</v>
      </c>
      <c r="DA817" s="5" t="str">
        <f t="shared" si="191"/>
        <v>-</v>
      </c>
      <c r="DC817" s="6" t="str">
        <f>IF(DB817="วิทย์-คณิต (เตรียมวิศวะ)",MAX($DC$1:DC816)+1,"")</f>
        <v/>
      </c>
      <c r="DD817" s="6" t="str">
        <f>IF(DB817="วิทย์-คณิต (วิทยาศาสตร์สุขภาพ)",MAX($DD$1:DD816)+1,"")</f>
        <v/>
      </c>
      <c r="DE817" s="6" t="str">
        <f>IF(DB817="ศิลป์การจัดการธุรกิจการค้าสมัยใหม่",MAX($DE$1:DE816)+1,"")</f>
        <v/>
      </c>
      <c r="DF817" s="6" t="str">
        <f>IF(DB817="ศิลป์ภาษาจีนเพื่อธุรกิจ 4.0",MAX($DF$1:DF816)+1,"")</f>
        <v/>
      </c>
      <c r="DG817" s="6" t="str">
        <f>IF(DB817="ศิลป์ภาษาอังกฤษเพื่อการสื่อสารธุรกิจ",MAX($DG$1:DG816)+1,"")</f>
        <v/>
      </c>
      <c r="DH817" s="6" t="str">
        <f>IF(DB817="นวัตกรรมการจัดการเกษตร",MAX($DH$1:DH816)+1,"")</f>
        <v/>
      </c>
      <c r="DI817" s="5">
        <f t="shared" si="192"/>
        <v>0</v>
      </c>
      <c r="DJ817" s="5" t="str">
        <f t="shared" si="193"/>
        <v>-</v>
      </c>
      <c r="DK817" s="5" t="str">
        <f t="shared" si="194"/>
        <v>-0</v>
      </c>
      <c r="DL817" s="5" t="str">
        <f t="shared" si="195"/>
        <v/>
      </c>
    </row>
    <row r="818" spans="1:116">
      <c r="A818" s="5" t="str">
        <f t="shared" si="196"/>
        <v>-</v>
      </c>
      <c r="B818" s="5" t="str">
        <f t="shared" si="182"/>
        <v>-0</v>
      </c>
      <c r="C818" s="5" t="str">
        <f t="shared" si="183"/>
        <v>-0</v>
      </c>
      <c r="D818" s="8"/>
      <c r="E818" s="9"/>
      <c r="F818" s="3"/>
      <c r="G818" s="3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W818" s="6" t="str">
        <f>IF(X818="","",IF(X818=รายชื่อชมรม!$B$53,รายชื่อชมรม!$A$53,IF(X818=รายชื่อชมรม!$B$54,รายชื่อชมรม!$A$54,IF(X818=รายชื่อชมรม!$B$55,รายชื่อชมรม!$A$55,IF(X818=รายชื่อชมรม!$B$56,รายชื่อชมรม!$A$56,IF(X818=รายชื่อชมรม!$B$57,รายชื่อชมรม!$A$57,IF(X818=รายชื่อชมรม!$B$58,รายชื่อชมรม!$A$58,IF(X818=รายชื่อชมรม!$B$59,รายชื่อชมรม!$A$59,IF(X818=รายชื่อชมรม!$B$60,รายชื่อชมรม!$A$60,IF(X818=รายชื่อชมรม!$B$61,รายชื่อชมรม!$A$61,IF(X818=รายชื่อชมรม!$B$62,รายชื่อชมรม!$A$62,"-")))))))))))</f>
        <v/>
      </c>
      <c r="Y818" s="6" t="str">
        <f>IF(W818=0,"",IF(W818="-","",IF(W818="","",VLOOKUP(W818,รายชื่อชมรม!$A$3:$F$83,3,FALSE))))</f>
        <v/>
      </c>
      <c r="Z818" s="6" t="str">
        <f>IF(Y818=$Z$4,MAX(Z$1:$Z817)+1,"")</f>
        <v/>
      </c>
      <c r="AA818" s="6" t="str">
        <f>IF($Y818=AA$4,MAX(AA$1:AA817)+1,"")</f>
        <v/>
      </c>
      <c r="AB818" s="6" t="str">
        <f>IF($Y818=AB$4,MAX(AB$1:AB817)+1,"")</f>
        <v/>
      </c>
      <c r="AC818" s="6" t="str">
        <f>IF($Y818=AC$4,MAX(AC$1:AC817)+1,"")</f>
        <v/>
      </c>
      <c r="AD818" s="6" t="str">
        <f>IF($Y818=AD$4,MAX(AD$1:AD817)+1,"")</f>
        <v/>
      </c>
      <c r="AE818" s="6" t="str">
        <f>IF($Y818=AE$4,MAX(AE$1:AE817)+1,"")</f>
        <v/>
      </c>
      <c r="AF818" s="6" t="str">
        <f>IF($Y818=AF$4,MAX(AF$1:AF817)+1,"")</f>
        <v/>
      </c>
      <c r="AG818" s="6" t="str">
        <f>IF($Y818=AG$4,MAX(AG$1:AG817)+1,"")</f>
        <v/>
      </c>
      <c r="AH818" s="6" t="str">
        <f>IF($Y818=AH$4,MAX(AH$1:AH817)+1,"")</f>
        <v/>
      </c>
      <c r="AK818" s="6" t="str">
        <f>IF($W818=AK$4,MAX(AK$1:AK817)+1,"")</f>
        <v/>
      </c>
      <c r="AL818" s="6" t="str">
        <f>IF($W818=AL$4,MAX(AL$1:AL817)+1,"")</f>
        <v/>
      </c>
      <c r="AM818" s="6" t="str">
        <f>IF($W818=AM$4,MAX(AM$1:AM817)+1,"")</f>
        <v/>
      </c>
      <c r="AN818" s="6" t="str">
        <f>IF($W818=AN$4,MAX(AN$1:AN817)+1,"")</f>
        <v/>
      </c>
      <c r="AO818" s="6" t="str">
        <f>IF($W818=AO$4,MAX(AO$1:AO817)+1,"")</f>
        <v/>
      </c>
      <c r="AP818" s="6" t="str">
        <f>IF($W818=AP$4,MAX(AP$1:AP817)+1,"")</f>
        <v/>
      </c>
      <c r="AQ818" s="6" t="str">
        <f>IF($W818=AQ$4,MAX(AQ$1:AQ817)+1,"")</f>
        <v/>
      </c>
      <c r="AR818" s="6" t="str">
        <f>IF($W818=AR$4,MAX(AR$1:AR817)+1,"")</f>
        <v/>
      </c>
      <c r="AS818" s="6" t="str">
        <f>IF($W818=AS$4,MAX(AS$1:AS817)+1,"")</f>
        <v/>
      </c>
      <c r="AT818" s="6" t="str">
        <f>IF($W818=AT$4,MAX(AT$1:AT817)+1,"")</f>
        <v/>
      </c>
      <c r="AU818" s="6" t="str">
        <f>IF($W818=AU$4,MAX(AU$1:AU817)+1,"")</f>
        <v/>
      </c>
      <c r="AV818" s="6" t="str">
        <f>IF($W818=AV$4,MAX(AV$1:AV817)+1,"")</f>
        <v/>
      </c>
      <c r="AW818" s="6" t="str">
        <f>IF($W818=AW$4,MAX(AW$1:AW817)+1,"")</f>
        <v/>
      </c>
      <c r="AX818" s="6" t="str">
        <f>IF($W818=AX$4,MAX(AX$1:AX817)+1,"")</f>
        <v/>
      </c>
      <c r="AY818" s="6" t="str">
        <f>IF($W818=AY$4,MAX(AY$1:AY817)+1,"")</f>
        <v/>
      </c>
      <c r="AZ818" s="6" t="str">
        <f>IF($W818=AZ$4,MAX(AZ$1:AZ817)+1,"")</f>
        <v/>
      </c>
      <c r="BA818" s="6" t="str">
        <f>IF($W818=BA$4,MAX(BA$1:BA817)+1,"")</f>
        <v/>
      </c>
      <c r="BB818" s="6" t="str">
        <f>IF($W818=BB$4,MAX(BB$1:BB817)+1,"")</f>
        <v/>
      </c>
      <c r="BC818" s="6" t="str">
        <f>IF($W818=BC$4,MAX(BC$1:BC817)+1,"")</f>
        <v/>
      </c>
      <c r="BD818" s="6" t="str">
        <f>IF($W818=BD$4,MAX(BD$1:BD817)+1,"")</f>
        <v/>
      </c>
      <c r="BE818" s="6" t="str">
        <f>IF($W818=BE$4,MAX(BE$1:BE817)+1,"")</f>
        <v/>
      </c>
      <c r="BF818" s="6" t="str">
        <f>IF($W818=BF$4,MAX(BF$1:BF817)+1,"")</f>
        <v/>
      </c>
      <c r="BG818" s="6" t="str">
        <f>IF($W818=BG$4,MAX(BG$1:BG817)+1,"")</f>
        <v/>
      </c>
      <c r="BH818" s="6" t="str">
        <f>IF($W818=BH$4,MAX(BH$1:BH817)+1,"")</f>
        <v/>
      </c>
      <c r="BI818" s="6" t="str">
        <f>IF($W818=BI$4,MAX(BI$1:BI817)+1,"")</f>
        <v/>
      </c>
      <c r="BJ818" s="6" t="str">
        <f>IF($W818=BJ$4,MAX(BJ$1:BJ817)+1,"")</f>
        <v/>
      </c>
      <c r="BK818" s="6" t="str">
        <f>IF($W818=BK$4,MAX(BK$1:BK817)+1,"")</f>
        <v/>
      </c>
      <c r="BL818" s="6" t="str">
        <f>IF($W818=BL$4,MAX(BL$1:BL817)+1,"")</f>
        <v/>
      </c>
      <c r="BM818" s="6" t="str">
        <f>IF($W818=BM$4,MAX(BM$1:BM817)+1,"")</f>
        <v/>
      </c>
      <c r="BN818" s="6" t="str">
        <f>IF($W818=BN$4,MAX(BN$1:BN817)+1,"")</f>
        <v/>
      </c>
      <c r="BO818" s="6" t="str">
        <f>IF($W818=BO$4,MAX(BO$1:BO817)+1,"")</f>
        <v/>
      </c>
      <c r="BP818" s="6" t="str">
        <f>IF($W818=BP$4,MAX(BP$1:BP817)+1,"")</f>
        <v/>
      </c>
      <c r="BQ818" s="6" t="str">
        <f>IF($W818=BQ$4,MAX(BQ$1:BQ817)+1,"")</f>
        <v/>
      </c>
      <c r="BR818" s="6" t="str">
        <f>IF($W818=BR$4,MAX(BR$1:BR817)+1,"")</f>
        <v/>
      </c>
      <c r="BS818" s="6" t="str">
        <f>IF($W818=BS$4,MAX(BS$1:BS817)+1,"")</f>
        <v/>
      </c>
      <c r="BT818" s="6" t="str">
        <f>IF($W818=BT$4,MAX(BT$1:BT817)+1,"")</f>
        <v/>
      </c>
      <c r="BU818" s="6" t="str">
        <f>IF($W818=BU$4,MAX(BU$1:BU817)+1,"")</f>
        <v/>
      </c>
      <c r="BV818" s="6" t="str">
        <f>IF($W818=BV$4,MAX(BV$1:BV817)+1,"")</f>
        <v/>
      </c>
      <c r="BW818" s="6" t="str">
        <f>IF($W818=BW$4,MAX(BW$1:BW817)+1,"")</f>
        <v/>
      </c>
      <c r="BX818" s="6" t="str">
        <f>IF($W818=BX$4,MAX(BX$1:BX817)+1,"")</f>
        <v/>
      </c>
      <c r="BY818" s="6" t="str">
        <f>IF($W818=BY$4,MAX(BY$1:BY817)+1,"")</f>
        <v/>
      </c>
      <c r="BZ818" s="6" t="str">
        <f>IF($W818=BZ$4,MAX(BZ$1:BZ817)+1,"")</f>
        <v/>
      </c>
      <c r="CA818" s="6" t="str">
        <f>IF($W818=CA$4,MAX(CA$1:CA817)+1,"")</f>
        <v/>
      </c>
      <c r="CB818" s="6" t="str">
        <f>IF($W818=CB$4,MAX(CB$1:CB817)+1,"")</f>
        <v/>
      </c>
      <c r="CC818" s="6" t="str">
        <f>IF($W818=CC$4,MAX(CC$1:CC817)+1,"")</f>
        <v/>
      </c>
      <c r="CD818" s="6" t="str">
        <f>IF($W818=CD$4,MAX(CD$1:CD817)+1,"")</f>
        <v/>
      </c>
      <c r="CE818" s="6" t="str">
        <f>IF($W818=CE$4,MAX(CE$1:CE817)+1,"")</f>
        <v/>
      </c>
      <c r="CF818" s="6" t="str">
        <f>IF($W818=CF$4,MAX(CF$1:CF817)+1,"")</f>
        <v/>
      </c>
      <c r="CG818" s="6" t="str">
        <f>IF($W818=CG$4,MAX(CG$1:CG817)+1,"")</f>
        <v/>
      </c>
      <c r="CH818" s="6" t="str">
        <f>IF($W818=CH$4,MAX(CH$1:CH817)+1,"")</f>
        <v/>
      </c>
      <c r="CI818" s="6" t="str">
        <f>IF($W818=CI$4,MAX(CI$1:CI817)+1,"")</f>
        <v/>
      </c>
      <c r="CJ818" s="6" t="str">
        <f>IF($W818=CJ$4,MAX(CJ$1:CJ817)+1,"")</f>
        <v/>
      </c>
      <c r="CK818" s="6" t="str">
        <f>IF($W818=CK$4,MAX(CK$1:CK817)+1,"")</f>
        <v/>
      </c>
      <c r="CL818" s="6" t="str">
        <f>IF($W818=CL$4,MAX(CL$1:CL817)+1,"")</f>
        <v/>
      </c>
      <c r="CM818" s="6" t="str">
        <f>IF($W818=CM$4,MAX(CM$1:CM817)+1,"")</f>
        <v/>
      </c>
      <c r="CN818" s="6" t="str">
        <f>IF($W818=CN$4,MAX(CN$1:CN817)+1,"")</f>
        <v/>
      </c>
      <c r="CO818" s="6" t="str">
        <f>IF($W818=CO$4,MAX(CO$1:CO817)+1,"")</f>
        <v/>
      </c>
      <c r="CP818" s="6" t="str">
        <f>IF($W818=CP$4,MAX(CP$1:CP817)+1,"")</f>
        <v/>
      </c>
      <c r="CQ818" s="6" t="str">
        <f>IF($W818=CQ$4,MAX(CQ$1:CQ817)+1,"")</f>
        <v/>
      </c>
      <c r="CR818" s="6" t="str">
        <f>IF($W818=CR$4,MAX(CR$1:CR817)+1,"")</f>
        <v/>
      </c>
      <c r="CS818" s="6" t="str">
        <f>IF($W818=CS$4,MAX(CS$1:CS817)+1,"")</f>
        <v/>
      </c>
      <c r="CT818" s="5">
        <f t="shared" si="185"/>
        <v>0</v>
      </c>
      <c r="CU818" s="6" t="str">
        <f t="shared" si="186"/>
        <v/>
      </c>
      <c r="CV818" s="5" t="str">
        <f t="shared" si="187"/>
        <v/>
      </c>
      <c r="CW818" s="5" t="str" cm="1">
        <f t="array" ref="CW818">RIGHT(F818,MIN(LEN(SUBSTITUTE(F818,รายชื่อนักเรียนแยกห้อง!$AD$5:$AD$8,""))))</f>
        <v/>
      </c>
      <c r="CX818" s="6" t="str">
        <f t="shared" si="188"/>
        <v/>
      </c>
      <c r="CY818" s="6" t="str">
        <f t="shared" si="189"/>
        <v/>
      </c>
      <c r="CZ818" s="5" t="str">
        <f t="shared" si="190"/>
        <v>-</v>
      </c>
      <c r="DA818" s="5" t="str">
        <f t="shared" si="191"/>
        <v>-</v>
      </c>
      <c r="DC818" s="6" t="str">
        <f>IF(DB818="วิทย์-คณิต (เตรียมวิศวะ)",MAX($DC$1:DC817)+1,"")</f>
        <v/>
      </c>
      <c r="DD818" s="6" t="str">
        <f>IF(DB818="วิทย์-คณิต (วิทยาศาสตร์สุขภาพ)",MAX($DD$1:DD817)+1,"")</f>
        <v/>
      </c>
      <c r="DE818" s="6" t="str">
        <f>IF(DB818="ศิลป์การจัดการธุรกิจการค้าสมัยใหม่",MAX($DE$1:DE817)+1,"")</f>
        <v/>
      </c>
      <c r="DF818" s="6" t="str">
        <f>IF(DB818="ศิลป์ภาษาจีนเพื่อธุรกิจ 4.0",MAX($DF$1:DF817)+1,"")</f>
        <v/>
      </c>
      <c r="DG818" s="6" t="str">
        <f>IF(DB818="ศิลป์ภาษาอังกฤษเพื่อการสื่อสารธุรกิจ",MAX($DG$1:DG817)+1,"")</f>
        <v/>
      </c>
      <c r="DH818" s="6" t="str">
        <f>IF(DB818="นวัตกรรมการจัดการเกษตร",MAX($DH$1:DH817)+1,"")</f>
        <v/>
      </c>
      <c r="DI818" s="5">
        <f t="shared" si="192"/>
        <v>0</v>
      </c>
      <c r="DJ818" s="5" t="str">
        <f t="shared" si="193"/>
        <v>-</v>
      </c>
      <c r="DK818" s="5" t="str">
        <f t="shared" si="194"/>
        <v>-0</v>
      </c>
      <c r="DL818" s="5" t="str">
        <f t="shared" si="195"/>
        <v/>
      </c>
    </row>
    <row r="819" spans="1:116">
      <c r="A819" s="5" t="str">
        <f t="shared" si="196"/>
        <v>-</v>
      </c>
      <c r="B819" s="5" t="str">
        <f t="shared" si="182"/>
        <v>-0</v>
      </c>
      <c r="C819" s="5" t="str">
        <f t="shared" si="183"/>
        <v>-0</v>
      </c>
      <c r="D819" s="8"/>
      <c r="E819" s="9"/>
      <c r="F819" s="3"/>
      <c r="G819" s="3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W819" s="6" t="str">
        <f>IF(X819="","",IF(X819=รายชื่อชมรม!$B$53,รายชื่อชมรม!$A$53,IF(X819=รายชื่อชมรม!$B$54,รายชื่อชมรม!$A$54,IF(X819=รายชื่อชมรม!$B$55,รายชื่อชมรม!$A$55,IF(X819=รายชื่อชมรม!$B$56,รายชื่อชมรม!$A$56,IF(X819=รายชื่อชมรม!$B$57,รายชื่อชมรม!$A$57,IF(X819=รายชื่อชมรม!$B$58,รายชื่อชมรม!$A$58,IF(X819=รายชื่อชมรม!$B$59,รายชื่อชมรม!$A$59,IF(X819=รายชื่อชมรม!$B$60,รายชื่อชมรม!$A$60,IF(X819=รายชื่อชมรม!$B$61,รายชื่อชมรม!$A$61,IF(X819=รายชื่อชมรม!$B$62,รายชื่อชมรม!$A$62,"-")))))))))))</f>
        <v/>
      </c>
      <c r="Y819" s="6" t="str">
        <f>IF(W819=0,"",IF(W819="-","",IF(W819="","",VLOOKUP(W819,รายชื่อชมรม!$A$3:$F$83,3,FALSE))))</f>
        <v/>
      </c>
      <c r="Z819" s="6" t="str">
        <f>IF(Y819=$Z$4,MAX(Z$1:$Z818)+1,"")</f>
        <v/>
      </c>
      <c r="AA819" s="6" t="str">
        <f>IF($Y819=AA$4,MAX(AA$1:AA818)+1,"")</f>
        <v/>
      </c>
      <c r="AB819" s="6" t="str">
        <f>IF($Y819=AB$4,MAX(AB$1:AB818)+1,"")</f>
        <v/>
      </c>
      <c r="AC819" s="6" t="str">
        <f>IF($Y819=AC$4,MAX(AC$1:AC818)+1,"")</f>
        <v/>
      </c>
      <c r="AD819" s="6" t="str">
        <f>IF($Y819=AD$4,MAX(AD$1:AD818)+1,"")</f>
        <v/>
      </c>
      <c r="AE819" s="6" t="str">
        <f>IF($Y819=AE$4,MAX(AE$1:AE818)+1,"")</f>
        <v/>
      </c>
      <c r="AF819" s="6" t="str">
        <f>IF($Y819=AF$4,MAX(AF$1:AF818)+1,"")</f>
        <v/>
      </c>
      <c r="AG819" s="6" t="str">
        <f>IF($Y819=AG$4,MAX(AG$1:AG818)+1,"")</f>
        <v/>
      </c>
      <c r="AH819" s="6" t="str">
        <f>IF($Y819=AH$4,MAX(AH$1:AH818)+1,"")</f>
        <v/>
      </c>
      <c r="AK819" s="6" t="str">
        <f>IF($W819=AK$4,MAX(AK$1:AK818)+1,"")</f>
        <v/>
      </c>
      <c r="AL819" s="6" t="str">
        <f>IF($W819=AL$4,MAX(AL$1:AL818)+1,"")</f>
        <v/>
      </c>
      <c r="AM819" s="6" t="str">
        <f>IF($W819=AM$4,MAX(AM$1:AM818)+1,"")</f>
        <v/>
      </c>
      <c r="AN819" s="6" t="str">
        <f>IF($W819=AN$4,MAX(AN$1:AN818)+1,"")</f>
        <v/>
      </c>
      <c r="AO819" s="6" t="str">
        <f>IF($W819=AO$4,MAX(AO$1:AO818)+1,"")</f>
        <v/>
      </c>
      <c r="AP819" s="6" t="str">
        <f>IF($W819=AP$4,MAX(AP$1:AP818)+1,"")</f>
        <v/>
      </c>
      <c r="AQ819" s="6" t="str">
        <f>IF($W819=AQ$4,MAX(AQ$1:AQ818)+1,"")</f>
        <v/>
      </c>
      <c r="AR819" s="6" t="str">
        <f>IF($W819=AR$4,MAX(AR$1:AR818)+1,"")</f>
        <v/>
      </c>
      <c r="AS819" s="6" t="str">
        <f>IF($W819=AS$4,MAX(AS$1:AS818)+1,"")</f>
        <v/>
      </c>
      <c r="AT819" s="6" t="str">
        <f>IF($W819=AT$4,MAX(AT$1:AT818)+1,"")</f>
        <v/>
      </c>
      <c r="AU819" s="6" t="str">
        <f>IF($W819=AU$4,MAX(AU$1:AU818)+1,"")</f>
        <v/>
      </c>
      <c r="AV819" s="6" t="str">
        <f>IF($W819=AV$4,MAX(AV$1:AV818)+1,"")</f>
        <v/>
      </c>
      <c r="AW819" s="6" t="str">
        <f>IF($W819=AW$4,MAX(AW$1:AW818)+1,"")</f>
        <v/>
      </c>
      <c r="AX819" s="6" t="str">
        <f>IF($W819=AX$4,MAX(AX$1:AX818)+1,"")</f>
        <v/>
      </c>
      <c r="AY819" s="6" t="str">
        <f>IF($W819=AY$4,MAX(AY$1:AY818)+1,"")</f>
        <v/>
      </c>
      <c r="AZ819" s="6" t="str">
        <f>IF($W819=AZ$4,MAX(AZ$1:AZ818)+1,"")</f>
        <v/>
      </c>
      <c r="BA819" s="6" t="str">
        <f>IF($W819=BA$4,MAX(BA$1:BA818)+1,"")</f>
        <v/>
      </c>
      <c r="BB819" s="6" t="str">
        <f>IF($W819=BB$4,MAX(BB$1:BB818)+1,"")</f>
        <v/>
      </c>
      <c r="BC819" s="6" t="str">
        <f>IF($W819=BC$4,MAX(BC$1:BC818)+1,"")</f>
        <v/>
      </c>
      <c r="BD819" s="6" t="str">
        <f>IF($W819=BD$4,MAX(BD$1:BD818)+1,"")</f>
        <v/>
      </c>
      <c r="BE819" s="6" t="str">
        <f>IF($W819=BE$4,MAX(BE$1:BE818)+1,"")</f>
        <v/>
      </c>
      <c r="BF819" s="6" t="str">
        <f>IF($W819=BF$4,MAX(BF$1:BF818)+1,"")</f>
        <v/>
      </c>
      <c r="BG819" s="6" t="str">
        <f>IF($W819=BG$4,MAX(BG$1:BG818)+1,"")</f>
        <v/>
      </c>
      <c r="BH819" s="6" t="str">
        <f>IF($W819=BH$4,MAX(BH$1:BH818)+1,"")</f>
        <v/>
      </c>
      <c r="BI819" s="6" t="str">
        <f>IF($W819=BI$4,MAX(BI$1:BI818)+1,"")</f>
        <v/>
      </c>
      <c r="BJ819" s="6" t="str">
        <f>IF($W819=BJ$4,MAX(BJ$1:BJ818)+1,"")</f>
        <v/>
      </c>
      <c r="BK819" s="6" t="str">
        <f>IF($W819=BK$4,MAX(BK$1:BK818)+1,"")</f>
        <v/>
      </c>
      <c r="BL819" s="6" t="str">
        <f>IF($W819=BL$4,MAX(BL$1:BL818)+1,"")</f>
        <v/>
      </c>
      <c r="BM819" s="6" t="str">
        <f>IF($W819=BM$4,MAX(BM$1:BM818)+1,"")</f>
        <v/>
      </c>
      <c r="BN819" s="6" t="str">
        <f>IF($W819=BN$4,MAX(BN$1:BN818)+1,"")</f>
        <v/>
      </c>
      <c r="BO819" s="6" t="str">
        <f>IF($W819=BO$4,MAX(BO$1:BO818)+1,"")</f>
        <v/>
      </c>
      <c r="BP819" s="6" t="str">
        <f>IF($W819=BP$4,MAX(BP$1:BP818)+1,"")</f>
        <v/>
      </c>
      <c r="BQ819" s="6" t="str">
        <f>IF($W819=BQ$4,MAX(BQ$1:BQ818)+1,"")</f>
        <v/>
      </c>
      <c r="BR819" s="6" t="str">
        <f>IF($W819=BR$4,MAX(BR$1:BR818)+1,"")</f>
        <v/>
      </c>
      <c r="BS819" s="6" t="str">
        <f>IF($W819=BS$4,MAX(BS$1:BS818)+1,"")</f>
        <v/>
      </c>
      <c r="BT819" s="6" t="str">
        <f>IF($W819=BT$4,MAX(BT$1:BT818)+1,"")</f>
        <v/>
      </c>
      <c r="BU819" s="6" t="str">
        <f>IF($W819=BU$4,MAX(BU$1:BU818)+1,"")</f>
        <v/>
      </c>
      <c r="BV819" s="6" t="str">
        <f>IF($W819=BV$4,MAX(BV$1:BV818)+1,"")</f>
        <v/>
      </c>
      <c r="BW819" s="6" t="str">
        <f>IF($W819=BW$4,MAX(BW$1:BW818)+1,"")</f>
        <v/>
      </c>
      <c r="BX819" s="6" t="str">
        <f>IF($W819=BX$4,MAX(BX$1:BX818)+1,"")</f>
        <v/>
      </c>
      <c r="BY819" s="6" t="str">
        <f>IF($W819=BY$4,MAX(BY$1:BY818)+1,"")</f>
        <v/>
      </c>
      <c r="BZ819" s="6" t="str">
        <f>IF($W819=BZ$4,MAX(BZ$1:BZ818)+1,"")</f>
        <v/>
      </c>
      <c r="CA819" s="6" t="str">
        <f>IF($W819=CA$4,MAX(CA$1:CA818)+1,"")</f>
        <v/>
      </c>
      <c r="CB819" s="6" t="str">
        <f>IF($W819=CB$4,MAX(CB$1:CB818)+1,"")</f>
        <v/>
      </c>
      <c r="CC819" s="6" t="str">
        <f>IF($W819=CC$4,MAX(CC$1:CC818)+1,"")</f>
        <v/>
      </c>
      <c r="CD819" s="6" t="str">
        <f>IF($W819=CD$4,MAX(CD$1:CD818)+1,"")</f>
        <v/>
      </c>
      <c r="CE819" s="6" t="str">
        <f>IF($W819=CE$4,MAX(CE$1:CE818)+1,"")</f>
        <v/>
      </c>
      <c r="CF819" s="6" t="str">
        <f>IF($W819=CF$4,MAX(CF$1:CF818)+1,"")</f>
        <v/>
      </c>
      <c r="CG819" s="6" t="str">
        <f>IF($W819=CG$4,MAX(CG$1:CG818)+1,"")</f>
        <v/>
      </c>
      <c r="CH819" s="6" t="str">
        <f>IF($W819=CH$4,MAX(CH$1:CH818)+1,"")</f>
        <v/>
      </c>
      <c r="CI819" s="6" t="str">
        <f>IF($W819=CI$4,MAX(CI$1:CI818)+1,"")</f>
        <v/>
      </c>
      <c r="CJ819" s="6" t="str">
        <f>IF($W819=CJ$4,MAX(CJ$1:CJ818)+1,"")</f>
        <v/>
      </c>
      <c r="CK819" s="6" t="str">
        <f>IF($W819=CK$4,MAX(CK$1:CK818)+1,"")</f>
        <v/>
      </c>
      <c r="CL819" s="6" t="str">
        <f>IF($W819=CL$4,MAX(CL$1:CL818)+1,"")</f>
        <v/>
      </c>
      <c r="CM819" s="6" t="str">
        <f>IF($W819=CM$4,MAX(CM$1:CM818)+1,"")</f>
        <v/>
      </c>
      <c r="CN819" s="6" t="str">
        <f>IF($W819=CN$4,MAX(CN$1:CN818)+1,"")</f>
        <v/>
      </c>
      <c r="CO819" s="6" t="str">
        <f>IF($W819=CO$4,MAX(CO$1:CO818)+1,"")</f>
        <v/>
      </c>
      <c r="CP819" s="6" t="str">
        <f>IF($W819=CP$4,MAX(CP$1:CP818)+1,"")</f>
        <v/>
      </c>
      <c r="CQ819" s="6" t="str">
        <f>IF($W819=CQ$4,MAX(CQ$1:CQ818)+1,"")</f>
        <v/>
      </c>
      <c r="CR819" s="6" t="str">
        <f>IF($W819=CR$4,MAX(CR$1:CR818)+1,"")</f>
        <v/>
      </c>
      <c r="CS819" s="6" t="str">
        <f>IF($W819=CS$4,MAX(CS$1:CS818)+1,"")</f>
        <v/>
      </c>
      <c r="CT819" s="5">
        <f t="shared" si="185"/>
        <v>0</v>
      </c>
      <c r="CU819" s="6" t="str">
        <f t="shared" si="186"/>
        <v/>
      </c>
      <c r="CV819" s="5" t="str">
        <f t="shared" si="187"/>
        <v/>
      </c>
      <c r="CW819" s="5" t="str" cm="1">
        <f t="array" ref="CW819">RIGHT(F819,MIN(LEN(SUBSTITUTE(F819,รายชื่อนักเรียนแยกห้อง!$AD$5:$AD$8,""))))</f>
        <v/>
      </c>
      <c r="CX819" s="6" t="str">
        <f t="shared" si="188"/>
        <v/>
      </c>
      <c r="CY819" s="6" t="str">
        <f t="shared" si="189"/>
        <v/>
      </c>
      <c r="CZ819" s="5" t="str">
        <f t="shared" si="190"/>
        <v>-</v>
      </c>
      <c r="DA819" s="5" t="str">
        <f t="shared" si="191"/>
        <v>-</v>
      </c>
      <c r="DC819" s="6" t="str">
        <f>IF(DB819="วิทย์-คณิต (เตรียมวิศวะ)",MAX($DC$1:DC818)+1,"")</f>
        <v/>
      </c>
      <c r="DD819" s="6" t="str">
        <f>IF(DB819="วิทย์-คณิต (วิทยาศาสตร์สุขภาพ)",MAX($DD$1:DD818)+1,"")</f>
        <v/>
      </c>
      <c r="DE819" s="6" t="str">
        <f>IF(DB819="ศิลป์การจัดการธุรกิจการค้าสมัยใหม่",MAX($DE$1:DE818)+1,"")</f>
        <v/>
      </c>
      <c r="DF819" s="6" t="str">
        <f>IF(DB819="ศิลป์ภาษาจีนเพื่อธุรกิจ 4.0",MAX($DF$1:DF818)+1,"")</f>
        <v/>
      </c>
      <c r="DG819" s="6" t="str">
        <f>IF(DB819="ศิลป์ภาษาอังกฤษเพื่อการสื่อสารธุรกิจ",MAX($DG$1:DG818)+1,"")</f>
        <v/>
      </c>
      <c r="DH819" s="6" t="str">
        <f>IF(DB819="นวัตกรรมการจัดการเกษตร",MAX($DH$1:DH818)+1,"")</f>
        <v/>
      </c>
      <c r="DI819" s="5">
        <f t="shared" si="192"/>
        <v>0</v>
      </c>
      <c r="DJ819" s="5" t="str">
        <f t="shared" si="193"/>
        <v>-</v>
      </c>
      <c r="DK819" s="5" t="str">
        <f t="shared" si="194"/>
        <v>-0</v>
      </c>
      <c r="DL819" s="5" t="str">
        <f t="shared" si="195"/>
        <v/>
      </c>
    </row>
    <row r="820" spans="1:116">
      <c r="A820" s="5" t="str">
        <f t="shared" si="196"/>
        <v>-</v>
      </c>
      <c r="B820" s="5" t="str">
        <f t="shared" si="182"/>
        <v>-0</v>
      </c>
      <c r="C820" s="5" t="str">
        <f t="shared" si="183"/>
        <v>-0</v>
      </c>
      <c r="D820" s="8"/>
      <c r="E820" s="9"/>
      <c r="F820" s="3"/>
      <c r="G820" s="3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W820" s="6" t="str">
        <f>IF(X820="","",IF(X820=รายชื่อชมรม!$B$53,รายชื่อชมรม!$A$53,IF(X820=รายชื่อชมรม!$B$54,รายชื่อชมรม!$A$54,IF(X820=รายชื่อชมรม!$B$55,รายชื่อชมรม!$A$55,IF(X820=รายชื่อชมรม!$B$56,รายชื่อชมรม!$A$56,IF(X820=รายชื่อชมรม!$B$57,รายชื่อชมรม!$A$57,IF(X820=รายชื่อชมรม!$B$58,รายชื่อชมรม!$A$58,IF(X820=รายชื่อชมรม!$B$59,รายชื่อชมรม!$A$59,IF(X820=รายชื่อชมรม!$B$60,รายชื่อชมรม!$A$60,IF(X820=รายชื่อชมรม!$B$61,รายชื่อชมรม!$A$61,IF(X820=รายชื่อชมรม!$B$62,รายชื่อชมรม!$A$62,"-")))))))))))</f>
        <v/>
      </c>
      <c r="Y820" s="6" t="str">
        <f>IF(W820=0,"",IF(W820="-","",IF(W820="","",VLOOKUP(W820,รายชื่อชมรม!$A$3:$F$83,3,FALSE))))</f>
        <v/>
      </c>
      <c r="Z820" s="6" t="str">
        <f>IF(Y820=$Z$4,MAX(Z$1:$Z819)+1,"")</f>
        <v/>
      </c>
      <c r="AA820" s="6" t="str">
        <f>IF($Y820=AA$4,MAX(AA$1:AA819)+1,"")</f>
        <v/>
      </c>
      <c r="AB820" s="6" t="str">
        <f>IF($Y820=AB$4,MAX(AB$1:AB819)+1,"")</f>
        <v/>
      </c>
      <c r="AC820" s="6" t="str">
        <f>IF($Y820=AC$4,MAX(AC$1:AC819)+1,"")</f>
        <v/>
      </c>
      <c r="AD820" s="6" t="str">
        <f>IF($Y820=AD$4,MAX(AD$1:AD819)+1,"")</f>
        <v/>
      </c>
      <c r="AE820" s="6" t="str">
        <f>IF($Y820=AE$4,MAX(AE$1:AE819)+1,"")</f>
        <v/>
      </c>
      <c r="AF820" s="6" t="str">
        <f>IF($Y820=AF$4,MAX(AF$1:AF819)+1,"")</f>
        <v/>
      </c>
      <c r="AG820" s="6" t="str">
        <f>IF($Y820=AG$4,MAX(AG$1:AG819)+1,"")</f>
        <v/>
      </c>
      <c r="AH820" s="6" t="str">
        <f>IF($Y820=AH$4,MAX(AH$1:AH819)+1,"")</f>
        <v/>
      </c>
      <c r="AK820" s="6" t="str">
        <f>IF($W820=AK$4,MAX(AK$1:AK819)+1,"")</f>
        <v/>
      </c>
      <c r="AL820" s="6" t="str">
        <f>IF($W820=AL$4,MAX(AL$1:AL819)+1,"")</f>
        <v/>
      </c>
      <c r="AM820" s="6" t="str">
        <f>IF($W820=AM$4,MAX(AM$1:AM819)+1,"")</f>
        <v/>
      </c>
      <c r="AN820" s="6" t="str">
        <f>IF($W820=AN$4,MAX(AN$1:AN819)+1,"")</f>
        <v/>
      </c>
      <c r="AO820" s="6" t="str">
        <f>IF($W820=AO$4,MAX(AO$1:AO819)+1,"")</f>
        <v/>
      </c>
      <c r="AP820" s="6" t="str">
        <f>IF($W820=AP$4,MAX(AP$1:AP819)+1,"")</f>
        <v/>
      </c>
      <c r="AQ820" s="6" t="str">
        <f>IF($W820=AQ$4,MAX(AQ$1:AQ819)+1,"")</f>
        <v/>
      </c>
      <c r="AR820" s="6" t="str">
        <f>IF($W820=AR$4,MAX(AR$1:AR819)+1,"")</f>
        <v/>
      </c>
      <c r="AS820" s="6" t="str">
        <f>IF($W820=AS$4,MAX(AS$1:AS819)+1,"")</f>
        <v/>
      </c>
      <c r="AT820" s="6" t="str">
        <f>IF($W820=AT$4,MAX(AT$1:AT819)+1,"")</f>
        <v/>
      </c>
      <c r="AU820" s="6" t="str">
        <f>IF($W820=AU$4,MAX(AU$1:AU819)+1,"")</f>
        <v/>
      </c>
      <c r="AV820" s="6" t="str">
        <f>IF($W820=AV$4,MAX(AV$1:AV819)+1,"")</f>
        <v/>
      </c>
      <c r="AW820" s="6" t="str">
        <f>IF($W820=AW$4,MAX(AW$1:AW819)+1,"")</f>
        <v/>
      </c>
      <c r="AX820" s="6" t="str">
        <f>IF($W820=AX$4,MAX(AX$1:AX819)+1,"")</f>
        <v/>
      </c>
      <c r="AY820" s="6" t="str">
        <f>IF($W820=AY$4,MAX(AY$1:AY819)+1,"")</f>
        <v/>
      </c>
      <c r="AZ820" s="6" t="str">
        <f>IF($W820=AZ$4,MAX(AZ$1:AZ819)+1,"")</f>
        <v/>
      </c>
      <c r="BA820" s="6" t="str">
        <f>IF($W820=BA$4,MAX(BA$1:BA819)+1,"")</f>
        <v/>
      </c>
      <c r="BB820" s="6" t="str">
        <f>IF($W820=BB$4,MAX(BB$1:BB819)+1,"")</f>
        <v/>
      </c>
      <c r="BC820" s="6" t="str">
        <f>IF($W820=BC$4,MAX(BC$1:BC819)+1,"")</f>
        <v/>
      </c>
      <c r="BD820" s="6" t="str">
        <f>IF($W820=BD$4,MAX(BD$1:BD819)+1,"")</f>
        <v/>
      </c>
      <c r="BE820" s="6" t="str">
        <f>IF($W820=BE$4,MAX(BE$1:BE819)+1,"")</f>
        <v/>
      </c>
      <c r="BF820" s="6" t="str">
        <f>IF($W820=BF$4,MAX(BF$1:BF819)+1,"")</f>
        <v/>
      </c>
      <c r="BG820" s="6" t="str">
        <f>IF($W820=BG$4,MAX(BG$1:BG819)+1,"")</f>
        <v/>
      </c>
      <c r="BH820" s="6" t="str">
        <f>IF($W820=BH$4,MAX(BH$1:BH819)+1,"")</f>
        <v/>
      </c>
      <c r="BI820" s="6" t="str">
        <f>IF($W820=BI$4,MAX(BI$1:BI819)+1,"")</f>
        <v/>
      </c>
      <c r="BJ820" s="6" t="str">
        <f>IF($W820=BJ$4,MAX(BJ$1:BJ819)+1,"")</f>
        <v/>
      </c>
      <c r="BK820" s="6" t="str">
        <f>IF($W820=BK$4,MAX(BK$1:BK819)+1,"")</f>
        <v/>
      </c>
      <c r="BL820" s="6" t="str">
        <f>IF($W820=BL$4,MAX(BL$1:BL819)+1,"")</f>
        <v/>
      </c>
      <c r="BM820" s="6" t="str">
        <f>IF($W820=BM$4,MAX(BM$1:BM819)+1,"")</f>
        <v/>
      </c>
      <c r="BN820" s="6" t="str">
        <f>IF($W820=BN$4,MAX(BN$1:BN819)+1,"")</f>
        <v/>
      </c>
      <c r="BO820" s="6" t="str">
        <f>IF($W820=BO$4,MAX(BO$1:BO819)+1,"")</f>
        <v/>
      </c>
      <c r="BP820" s="6" t="str">
        <f>IF($W820=BP$4,MAX(BP$1:BP819)+1,"")</f>
        <v/>
      </c>
      <c r="BQ820" s="6" t="str">
        <f>IF($W820=BQ$4,MAX(BQ$1:BQ819)+1,"")</f>
        <v/>
      </c>
      <c r="BR820" s="6" t="str">
        <f>IF($W820=BR$4,MAX(BR$1:BR819)+1,"")</f>
        <v/>
      </c>
      <c r="BS820" s="6" t="str">
        <f>IF($W820=BS$4,MAX(BS$1:BS819)+1,"")</f>
        <v/>
      </c>
      <c r="BT820" s="6" t="str">
        <f>IF($W820=BT$4,MAX(BT$1:BT819)+1,"")</f>
        <v/>
      </c>
      <c r="BU820" s="6" t="str">
        <f>IF($W820=BU$4,MAX(BU$1:BU819)+1,"")</f>
        <v/>
      </c>
      <c r="BV820" s="6" t="str">
        <f>IF($W820=BV$4,MAX(BV$1:BV819)+1,"")</f>
        <v/>
      </c>
      <c r="BW820" s="6" t="str">
        <f>IF($W820=BW$4,MAX(BW$1:BW819)+1,"")</f>
        <v/>
      </c>
      <c r="BX820" s="6" t="str">
        <f>IF($W820=BX$4,MAX(BX$1:BX819)+1,"")</f>
        <v/>
      </c>
      <c r="BY820" s="6" t="str">
        <f>IF($W820=BY$4,MAX(BY$1:BY819)+1,"")</f>
        <v/>
      </c>
      <c r="BZ820" s="6" t="str">
        <f>IF($W820=BZ$4,MAX(BZ$1:BZ819)+1,"")</f>
        <v/>
      </c>
      <c r="CA820" s="6" t="str">
        <f>IF($W820=CA$4,MAX(CA$1:CA819)+1,"")</f>
        <v/>
      </c>
      <c r="CB820" s="6" t="str">
        <f>IF($W820=CB$4,MAX(CB$1:CB819)+1,"")</f>
        <v/>
      </c>
      <c r="CC820" s="6" t="str">
        <f>IF($W820=CC$4,MAX(CC$1:CC819)+1,"")</f>
        <v/>
      </c>
      <c r="CD820" s="6" t="str">
        <f>IF($W820=CD$4,MAX(CD$1:CD819)+1,"")</f>
        <v/>
      </c>
      <c r="CE820" s="6" t="str">
        <f>IF($W820=CE$4,MAX(CE$1:CE819)+1,"")</f>
        <v/>
      </c>
      <c r="CF820" s="6" t="str">
        <f>IF($W820=CF$4,MAX(CF$1:CF819)+1,"")</f>
        <v/>
      </c>
      <c r="CG820" s="6" t="str">
        <f>IF($W820=CG$4,MAX(CG$1:CG819)+1,"")</f>
        <v/>
      </c>
      <c r="CH820" s="6" t="str">
        <f>IF($W820=CH$4,MAX(CH$1:CH819)+1,"")</f>
        <v/>
      </c>
      <c r="CI820" s="6" t="str">
        <f>IF($W820=CI$4,MAX(CI$1:CI819)+1,"")</f>
        <v/>
      </c>
      <c r="CJ820" s="6" t="str">
        <f>IF($W820=CJ$4,MAX(CJ$1:CJ819)+1,"")</f>
        <v/>
      </c>
      <c r="CK820" s="6" t="str">
        <f>IF($W820=CK$4,MAX(CK$1:CK819)+1,"")</f>
        <v/>
      </c>
      <c r="CL820" s="6" t="str">
        <f>IF($W820=CL$4,MAX(CL$1:CL819)+1,"")</f>
        <v/>
      </c>
      <c r="CM820" s="6" t="str">
        <f>IF($W820=CM$4,MAX(CM$1:CM819)+1,"")</f>
        <v/>
      </c>
      <c r="CN820" s="6" t="str">
        <f>IF($W820=CN$4,MAX(CN$1:CN819)+1,"")</f>
        <v/>
      </c>
      <c r="CO820" s="6" t="str">
        <f>IF($W820=CO$4,MAX(CO$1:CO819)+1,"")</f>
        <v/>
      </c>
      <c r="CP820" s="6" t="str">
        <f>IF($W820=CP$4,MAX(CP$1:CP819)+1,"")</f>
        <v/>
      </c>
      <c r="CQ820" s="6" t="str">
        <f>IF($W820=CQ$4,MAX(CQ$1:CQ819)+1,"")</f>
        <v/>
      </c>
      <c r="CR820" s="6" t="str">
        <f>IF($W820=CR$4,MAX(CR$1:CR819)+1,"")</f>
        <v/>
      </c>
      <c r="CS820" s="6" t="str">
        <f>IF($W820=CS$4,MAX(CS$1:CS819)+1,"")</f>
        <v/>
      </c>
      <c r="CT820" s="5">
        <f t="shared" si="185"/>
        <v>0</v>
      </c>
      <c r="CU820" s="6" t="str">
        <f t="shared" si="186"/>
        <v/>
      </c>
      <c r="CV820" s="5" t="str">
        <f t="shared" si="187"/>
        <v/>
      </c>
      <c r="CW820" s="5" t="str" cm="1">
        <f t="array" ref="CW820">RIGHT(F820,MIN(LEN(SUBSTITUTE(F820,รายชื่อนักเรียนแยกห้อง!$AD$5:$AD$8,""))))</f>
        <v/>
      </c>
      <c r="CX820" s="6" t="str">
        <f t="shared" si="188"/>
        <v/>
      </c>
      <c r="CY820" s="6" t="str">
        <f t="shared" si="189"/>
        <v/>
      </c>
      <c r="CZ820" s="5" t="str">
        <f t="shared" si="190"/>
        <v>-</v>
      </c>
      <c r="DA820" s="5" t="str">
        <f t="shared" si="191"/>
        <v>-</v>
      </c>
      <c r="DC820" s="6" t="str">
        <f>IF(DB820="วิทย์-คณิต (เตรียมวิศวะ)",MAX($DC$1:DC819)+1,"")</f>
        <v/>
      </c>
      <c r="DD820" s="6" t="str">
        <f>IF(DB820="วิทย์-คณิต (วิทยาศาสตร์สุขภาพ)",MAX($DD$1:DD819)+1,"")</f>
        <v/>
      </c>
      <c r="DE820" s="6" t="str">
        <f>IF(DB820="ศิลป์การจัดการธุรกิจการค้าสมัยใหม่",MAX($DE$1:DE819)+1,"")</f>
        <v/>
      </c>
      <c r="DF820" s="6" t="str">
        <f>IF(DB820="ศิลป์ภาษาจีนเพื่อธุรกิจ 4.0",MAX($DF$1:DF819)+1,"")</f>
        <v/>
      </c>
      <c r="DG820" s="6" t="str">
        <f>IF(DB820="ศิลป์ภาษาอังกฤษเพื่อการสื่อสารธุรกิจ",MAX($DG$1:DG819)+1,"")</f>
        <v/>
      </c>
      <c r="DH820" s="6" t="str">
        <f>IF(DB820="นวัตกรรมการจัดการเกษตร",MAX($DH$1:DH819)+1,"")</f>
        <v/>
      </c>
      <c r="DI820" s="5">
        <f t="shared" si="192"/>
        <v>0</v>
      </c>
      <c r="DJ820" s="5" t="str">
        <f t="shared" si="193"/>
        <v>-</v>
      </c>
      <c r="DK820" s="5" t="str">
        <f t="shared" si="194"/>
        <v>-0</v>
      </c>
      <c r="DL820" s="5" t="str">
        <f t="shared" si="195"/>
        <v/>
      </c>
    </row>
    <row r="821" spans="1:116">
      <c r="A821" s="5" t="str">
        <f t="shared" si="196"/>
        <v>-</v>
      </c>
      <c r="B821" s="5" t="str">
        <f t="shared" si="182"/>
        <v>-0</v>
      </c>
      <c r="C821" s="5" t="str">
        <f t="shared" si="183"/>
        <v>-0</v>
      </c>
      <c r="D821" s="8"/>
      <c r="E821" s="9"/>
      <c r="F821" s="3"/>
      <c r="G821" s="3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W821" s="6" t="str">
        <f>IF(X821="","",IF(X821=รายชื่อชมรม!$B$53,รายชื่อชมรม!$A$53,IF(X821=รายชื่อชมรม!$B$54,รายชื่อชมรม!$A$54,IF(X821=รายชื่อชมรม!$B$55,รายชื่อชมรม!$A$55,IF(X821=รายชื่อชมรม!$B$56,รายชื่อชมรม!$A$56,IF(X821=รายชื่อชมรม!$B$57,รายชื่อชมรม!$A$57,IF(X821=รายชื่อชมรม!$B$58,รายชื่อชมรม!$A$58,IF(X821=รายชื่อชมรม!$B$59,รายชื่อชมรม!$A$59,IF(X821=รายชื่อชมรม!$B$60,รายชื่อชมรม!$A$60,IF(X821=รายชื่อชมรม!$B$61,รายชื่อชมรม!$A$61,IF(X821=รายชื่อชมรม!$B$62,รายชื่อชมรม!$A$62,"-")))))))))))</f>
        <v/>
      </c>
      <c r="Y821" s="6" t="str">
        <f>IF(W821=0,"",IF(W821="-","",IF(W821="","",VLOOKUP(W821,รายชื่อชมรม!$A$3:$F$83,3,FALSE))))</f>
        <v/>
      </c>
      <c r="Z821" s="6" t="str">
        <f>IF(Y821=$Z$4,MAX(Z$1:$Z820)+1,"")</f>
        <v/>
      </c>
      <c r="AA821" s="6" t="str">
        <f>IF($Y821=AA$4,MAX(AA$1:AA820)+1,"")</f>
        <v/>
      </c>
      <c r="AB821" s="6" t="str">
        <f>IF($Y821=AB$4,MAX(AB$1:AB820)+1,"")</f>
        <v/>
      </c>
      <c r="AC821" s="6" t="str">
        <f>IF($Y821=AC$4,MAX(AC$1:AC820)+1,"")</f>
        <v/>
      </c>
      <c r="AD821" s="6" t="str">
        <f>IF($Y821=AD$4,MAX(AD$1:AD820)+1,"")</f>
        <v/>
      </c>
      <c r="AE821" s="6" t="str">
        <f>IF($Y821=AE$4,MAX(AE$1:AE820)+1,"")</f>
        <v/>
      </c>
      <c r="AF821" s="6" t="str">
        <f>IF($Y821=AF$4,MAX(AF$1:AF820)+1,"")</f>
        <v/>
      </c>
      <c r="AG821" s="6" t="str">
        <f>IF($Y821=AG$4,MAX(AG$1:AG820)+1,"")</f>
        <v/>
      </c>
      <c r="AH821" s="6" t="str">
        <f>IF($Y821=AH$4,MAX(AH$1:AH820)+1,"")</f>
        <v/>
      </c>
      <c r="AK821" s="6" t="str">
        <f>IF($W821=AK$4,MAX(AK$1:AK820)+1,"")</f>
        <v/>
      </c>
      <c r="AL821" s="6" t="str">
        <f>IF($W821=AL$4,MAX(AL$1:AL820)+1,"")</f>
        <v/>
      </c>
      <c r="AM821" s="6" t="str">
        <f>IF($W821=AM$4,MAX(AM$1:AM820)+1,"")</f>
        <v/>
      </c>
      <c r="AN821" s="6" t="str">
        <f>IF($W821=AN$4,MAX(AN$1:AN820)+1,"")</f>
        <v/>
      </c>
      <c r="AO821" s="6" t="str">
        <f>IF($W821=AO$4,MAX(AO$1:AO820)+1,"")</f>
        <v/>
      </c>
      <c r="AP821" s="6" t="str">
        <f>IF($W821=AP$4,MAX(AP$1:AP820)+1,"")</f>
        <v/>
      </c>
      <c r="AQ821" s="6" t="str">
        <f>IF($W821=AQ$4,MAX(AQ$1:AQ820)+1,"")</f>
        <v/>
      </c>
      <c r="AR821" s="6" t="str">
        <f>IF($W821=AR$4,MAX(AR$1:AR820)+1,"")</f>
        <v/>
      </c>
      <c r="AS821" s="6" t="str">
        <f>IF($W821=AS$4,MAX(AS$1:AS820)+1,"")</f>
        <v/>
      </c>
      <c r="AT821" s="6" t="str">
        <f>IF($W821=AT$4,MAX(AT$1:AT820)+1,"")</f>
        <v/>
      </c>
      <c r="AU821" s="6" t="str">
        <f>IF($W821=AU$4,MAX(AU$1:AU820)+1,"")</f>
        <v/>
      </c>
      <c r="AV821" s="6" t="str">
        <f>IF($W821=AV$4,MAX(AV$1:AV820)+1,"")</f>
        <v/>
      </c>
      <c r="AW821" s="6" t="str">
        <f>IF($W821=AW$4,MAX(AW$1:AW820)+1,"")</f>
        <v/>
      </c>
      <c r="AX821" s="6" t="str">
        <f>IF($W821=AX$4,MAX(AX$1:AX820)+1,"")</f>
        <v/>
      </c>
      <c r="AY821" s="6" t="str">
        <f>IF($W821=AY$4,MAX(AY$1:AY820)+1,"")</f>
        <v/>
      </c>
      <c r="AZ821" s="6" t="str">
        <f>IF($W821=AZ$4,MAX(AZ$1:AZ820)+1,"")</f>
        <v/>
      </c>
      <c r="BA821" s="6" t="str">
        <f>IF($W821=BA$4,MAX(BA$1:BA820)+1,"")</f>
        <v/>
      </c>
      <c r="BB821" s="6" t="str">
        <f>IF($W821=BB$4,MAX(BB$1:BB820)+1,"")</f>
        <v/>
      </c>
      <c r="BC821" s="6" t="str">
        <f>IF($W821=BC$4,MAX(BC$1:BC820)+1,"")</f>
        <v/>
      </c>
      <c r="BD821" s="6" t="str">
        <f>IF($W821=BD$4,MAX(BD$1:BD820)+1,"")</f>
        <v/>
      </c>
      <c r="BE821" s="6" t="str">
        <f>IF($W821=BE$4,MAX(BE$1:BE820)+1,"")</f>
        <v/>
      </c>
      <c r="BF821" s="6" t="str">
        <f>IF($W821=BF$4,MAX(BF$1:BF820)+1,"")</f>
        <v/>
      </c>
      <c r="BG821" s="6" t="str">
        <f>IF($W821=BG$4,MAX(BG$1:BG820)+1,"")</f>
        <v/>
      </c>
      <c r="BH821" s="6" t="str">
        <f>IF($W821=BH$4,MAX(BH$1:BH820)+1,"")</f>
        <v/>
      </c>
      <c r="BI821" s="6" t="str">
        <f>IF($W821=BI$4,MAX(BI$1:BI820)+1,"")</f>
        <v/>
      </c>
      <c r="BJ821" s="6" t="str">
        <f>IF($W821=BJ$4,MAX(BJ$1:BJ820)+1,"")</f>
        <v/>
      </c>
      <c r="BK821" s="6" t="str">
        <f>IF($W821=BK$4,MAX(BK$1:BK820)+1,"")</f>
        <v/>
      </c>
      <c r="BL821" s="6" t="str">
        <f>IF($W821=BL$4,MAX(BL$1:BL820)+1,"")</f>
        <v/>
      </c>
      <c r="BM821" s="6" t="str">
        <f>IF($W821=BM$4,MAX(BM$1:BM820)+1,"")</f>
        <v/>
      </c>
      <c r="BN821" s="6" t="str">
        <f>IF($W821=BN$4,MAX(BN$1:BN820)+1,"")</f>
        <v/>
      </c>
      <c r="BO821" s="6" t="str">
        <f>IF($W821=BO$4,MAX(BO$1:BO820)+1,"")</f>
        <v/>
      </c>
      <c r="BP821" s="6" t="str">
        <f>IF($W821=BP$4,MAX(BP$1:BP820)+1,"")</f>
        <v/>
      </c>
      <c r="BQ821" s="6" t="str">
        <f>IF($W821=BQ$4,MAX(BQ$1:BQ820)+1,"")</f>
        <v/>
      </c>
      <c r="BR821" s="6" t="str">
        <f>IF($W821=BR$4,MAX(BR$1:BR820)+1,"")</f>
        <v/>
      </c>
      <c r="BS821" s="6" t="str">
        <f>IF($W821=BS$4,MAX(BS$1:BS820)+1,"")</f>
        <v/>
      </c>
      <c r="BT821" s="6" t="str">
        <f>IF($W821=BT$4,MAX(BT$1:BT820)+1,"")</f>
        <v/>
      </c>
      <c r="BU821" s="6" t="str">
        <f>IF($W821=BU$4,MAX(BU$1:BU820)+1,"")</f>
        <v/>
      </c>
      <c r="BV821" s="6" t="str">
        <f>IF($W821=BV$4,MAX(BV$1:BV820)+1,"")</f>
        <v/>
      </c>
      <c r="BW821" s="6" t="str">
        <f>IF($W821=BW$4,MAX(BW$1:BW820)+1,"")</f>
        <v/>
      </c>
      <c r="BX821" s="6" t="str">
        <f>IF($W821=BX$4,MAX(BX$1:BX820)+1,"")</f>
        <v/>
      </c>
      <c r="BY821" s="6" t="str">
        <f>IF($W821=BY$4,MAX(BY$1:BY820)+1,"")</f>
        <v/>
      </c>
      <c r="BZ821" s="6" t="str">
        <f>IF($W821=BZ$4,MAX(BZ$1:BZ820)+1,"")</f>
        <v/>
      </c>
      <c r="CA821" s="6" t="str">
        <f>IF($W821=CA$4,MAX(CA$1:CA820)+1,"")</f>
        <v/>
      </c>
      <c r="CB821" s="6" t="str">
        <f>IF($W821=CB$4,MAX(CB$1:CB820)+1,"")</f>
        <v/>
      </c>
      <c r="CC821" s="6" t="str">
        <f>IF($W821=CC$4,MAX(CC$1:CC820)+1,"")</f>
        <v/>
      </c>
      <c r="CD821" s="6" t="str">
        <f>IF($W821=CD$4,MAX(CD$1:CD820)+1,"")</f>
        <v/>
      </c>
      <c r="CE821" s="6" t="str">
        <f>IF($W821=CE$4,MAX(CE$1:CE820)+1,"")</f>
        <v/>
      </c>
      <c r="CF821" s="6" t="str">
        <f>IF($W821=CF$4,MAX(CF$1:CF820)+1,"")</f>
        <v/>
      </c>
      <c r="CG821" s="6" t="str">
        <f>IF($W821=CG$4,MAX(CG$1:CG820)+1,"")</f>
        <v/>
      </c>
      <c r="CH821" s="6" t="str">
        <f>IF($W821=CH$4,MAX(CH$1:CH820)+1,"")</f>
        <v/>
      </c>
      <c r="CI821" s="6" t="str">
        <f>IF($W821=CI$4,MAX(CI$1:CI820)+1,"")</f>
        <v/>
      </c>
      <c r="CJ821" s="6" t="str">
        <f>IF($W821=CJ$4,MAX(CJ$1:CJ820)+1,"")</f>
        <v/>
      </c>
      <c r="CK821" s="6" t="str">
        <f>IF($W821=CK$4,MAX(CK$1:CK820)+1,"")</f>
        <v/>
      </c>
      <c r="CL821" s="6" t="str">
        <f>IF($W821=CL$4,MAX(CL$1:CL820)+1,"")</f>
        <v/>
      </c>
      <c r="CM821" s="6" t="str">
        <f>IF($W821=CM$4,MAX(CM$1:CM820)+1,"")</f>
        <v/>
      </c>
      <c r="CN821" s="6" t="str">
        <f>IF($W821=CN$4,MAX(CN$1:CN820)+1,"")</f>
        <v/>
      </c>
      <c r="CO821" s="6" t="str">
        <f>IF($W821=CO$4,MAX(CO$1:CO820)+1,"")</f>
        <v/>
      </c>
      <c r="CP821" s="6" t="str">
        <f>IF($W821=CP$4,MAX(CP$1:CP820)+1,"")</f>
        <v/>
      </c>
      <c r="CQ821" s="6" t="str">
        <f>IF($W821=CQ$4,MAX(CQ$1:CQ820)+1,"")</f>
        <v/>
      </c>
      <c r="CR821" s="6" t="str">
        <f>IF($W821=CR$4,MAX(CR$1:CR820)+1,"")</f>
        <v/>
      </c>
      <c r="CS821" s="6" t="str">
        <f>IF($W821=CS$4,MAX(CS$1:CS820)+1,"")</f>
        <v/>
      </c>
      <c r="CT821" s="5">
        <f t="shared" si="185"/>
        <v>0</v>
      </c>
      <c r="CU821" s="6" t="str">
        <f t="shared" si="186"/>
        <v/>
      </c>
      <c r="CV821" s="5" t="str">
        <f t="shared" si="187"/>
        <v/>
      </c>
      <c r="CW821" s="5" t="str" cm="1">
        <f t="array" ref="CW821">RIGHT(F821,MIN(LEN(SUBSTITUTE(F821,รายชื่อนักเรียนแยกห้อง!$AD$5:$AD$8,""))))</f>
        <v/>
      </c>
      <c r="CX821" s="6" t="str">
        <f t="shared" si="188"/>
        <v/>
      </c>
      <c r="CY821" s="6" t="str">
        <f t="shared" si="189"/>
        <v/>
      </c>
      <c r="CZ821" s="5" t="str">
        <f t="shared" si="190"/>
        <v>-</v>
      </c>
      <c r="DA821" s="5" t="str">
        <f t="shared" si="191"/>
        <v>-</v>
      </c>
      <c r="DC821" s="6" t="str">
        <f>IF(DB821="วิทย์-คณิต (เตรียมวิศวะ)",MAX($DC$1:DC820)+1,"")</f>
        <v/>
      </c>
      <c r="DD821" s="6" t="str">
        <f>IF(DB821="วิทย์-คณิต (วิทยาศาสตร์สุขภาพ)",MAX($DD$1:DD820)+1,"")</f>
        <v/>
      </c>
      <c r="DE821" s="6" t="str">
        <f>IF(DB821="ศิลป์การจัดการธุรกิจการค้าสมัยใหม่",MAX($DE$1:DE820)+1,"")</f>
        <v/>
      </c>
      <c r="DF821" s="6" t="str">
        <f>IF(DB821="ศิลป์ภาษาจีนเพื่อธุรกิจ 4.0",MAX($DF$1:DF820)+1,"")</f>
        <v/>
      </c>
      <c r="DG821" s="6" t="str">
        <f>IF(DB821="ศิลป์ภาษาอังกฤษเพื่อการสื่อสารธุรกิจ",MAX($DG$1:DG820)+1,"")</f>
        <v/>
      </c>
      <c r="DH821" s="6" t="str">
        <f>IF(DB821="นวัตกรรมการจัดการเกษตร",MAX($DH$1:DH820)+1,"")</f>
        <v/>
      </c>
      <c r="DI821" s="5">
        <f t="shared" si="192"/>
        <v>0</v>
      </c>
      <c r="DJ821" s="5" t="str">
        <f t="shared" si="193"/>
        <v>-</v>
      </c>
      <c r="DK821" s="5" t="str">
        <f t="shared" si="194"/>
        <v>-0</v>
      </c>
      <c r="DL821" s="5" t="str">
        <f t="shared" si="195"/>
        <v/>
      </c>
    </row>
    <row r="822" spans="1:116">
      <c r="A822" s="5" t="str">
        <f t="shared" si="196"/>
        <v>-</v>
      </c>
      <c r="B822" s="5" t="str">
        <f t="shared" si="182"/>
        <v>-0</v>
      </c>
      <c r="C822" s="5" t="str">
        <f t="shared" si="183"/>
        <v>-0</v>
      </c>
      <c r="D822" s="8"/>
      <c r="E822" s="9"/>
      <c r="F822" s="3"/>
      <c r="G822" s="3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W822" s="6" t="str">
        <f>IF(X822="","",IF(X822=รายชื่อชมรม!$B$53,รายชื่อชมรม!$A$53,IF(X822=รายชื่อชมรม!$B$54,รายชื่อชมรม!$A$54,IF(X822=รายชื่อชมรม!$B$55,รายชื่อชมรม!$A$55,IF(X822=รายชื่อชมรม!$B$56,รายชื่อชมรม!$A$56,IF(X822=รายชื่อชมรม!$B$57,รายชื่อชมรม!$A$57,IF(X822=รายชื่อชมรม!$B$58,รายชื่อชมรม!$A$58,IF(X822=รายชื่อชมรม!$B$59,รายชื่อชมรม!$A$59,IF(X822=รายชื่อชมรม!$B$60,รายชื่อชมรม!$A$60,IF(X822=รายชื่อชมรม!$B$61,รายชื่อชมรม!$A$61,IF(X822=รายชื่อชมรม!$B$62,รายชื่อชมรม!$A$62,"-")))))))))))</f>
        <v/>
      </c>
      <c r="Y822" s="6" t="str">
        <f>IF(W822=0,"",IF(W822="-","",IF(W822="","",VLOOKUP(W822,รายชื่อชมรม!$A$3:$F$83,3,FALSE))))</f>
        <v/>
      </c>
      <c r="Z822" s="6" t="str">
        <f>IF(Y822=$Z$4,MAX(Z$1:$Z821)+1,"")</f>
        <v/>
      </c>
      <c r="AA822" s="6" t="str">
        <f>IF($Y822=AA$4,MAX(AA$1:AA821)+1,"")</f>
        <v/>
      </c>
      <c r="AB822" s="6" t="str">
        <f>IF($Y822=AB$4,MAX(AB$1:AB821)+1,"")</f>
        <v/>
      </c>
      <c r="AC822" s="6" t="str">
        <f>IF($Y822=AC$4,MAX(AC$1:AC821)+1,"")</f>
        <v/>
      </c>
      <c r="AD822" s="6" t="str">
        <f>IF($Y822=AD$4,MAX(AD$1:AD821)+1,"")</f>
        <v/>
      </c>
      <c r="AE822" s="6" t="str">
        <f>IF($Y822=AE$4,MAX(AE$1:AE821)+1,"")</f>
        <v/>
      </c>
      <c r="AF822" s="6" t="str">
        <f>IF($Y822=AF$4,MAX(AF$1:AF821)+1,"")</f>
        <v/>
      </c>
      <c r="AG822" s="6" t="str">
        <f>IF($Y822=AG$4,MAX(AG$1:AG821)+1,"")</f>
        <v/>
      </c>
      <c r="AH822" s="6" t="str">
        <f>IF($Y822=AH$4,MAX(AH$1:AH821)+1,"")</f>
        <v/>
      </c>
      <c r="AK822" s="6" t="str">
        <f>IF($W822=AK$4,MAX(AK$1:AK821)+1,"")</f>
        <v/>
      </c>
      <c r="AL822" s="6" t="str">
        <f>IF($W822=AL$4,MAX(AL$1:AL821)+1,"")</f>
        <v/>
      </c>
      <c r="AM822" s="6" t="str">
        <f>IF($W822=AM$4,MAX(AM$1:AM821)+1,"")</f>
        <v/>
      </c>
      <c r="AN822" s="6" t="str">
        <f>IF($W822=AN$4,MAX(AN$1:AN821)+1,"")</f>
        <v/>
      </c>
      <c r="AO822" s="6" t="str">
        <f>IF($W822=AO$4,MAX(AO$1:AO821)+1,"")</f>
        <v/>
      </c>
      <c r="AP822" s="6" t="str">
        <f>IF($W822=AP$4,MAX(AP$1:AP821)+1,"")</f>
        <v/>
      </c>
      <c r="AQ822" s="6" t="str">
        <f>IF($W822=AQ$4,MAX(AQ$1:AQ821)+1,"")</f>
        <v/>
      </c>
      <c r="AR822" s="6" t="str">
        <f>IF($W822=AR$4,MAX(AR$1:AR821)+1,"")</f>
        <v/>
      </c>
      <c r="AS822" s="6" t="str">
        <f>IF($W822=AS$4,MAX(AS$1:AS821)+1,"")</f>
        <v/>
      </c>
      <c r="AT822" s="6" t="str">
        <f>IF($W822=AT$4,MAX(AT$1:AT821)+1,"")</f>
        <v/>
      </c>
      <c r="AU822" s="6" t="str">
        <f>IF($W822=AU$4,MAX(AU$1:AU821)+1,"")</f>
        <v/>
      </c>
      <c r="AV822" s="6" t="str">
        <f>IF($W822=AV$4,MAX(AV$1:AV821)+1,"")</f>
        <v/>
      </c>
      <c r="AW822" s="6" t="str">
        <f>IF($W822=AW$4,MAX(AW$1:AW821)+1,"")</f>
        <v/>
      </c>
      <c r="AX822" s="6" t="str">
        <f>IF($W822=AX$4,MAX(AX$1:AX821)+1,"")</f>
        <v/>
      </c>
      <c r="AY822" s="6" t="str">
        <f>IF($W822=AY$4,MAX(AY$1:AY821)+1,"")</f>
        <v/>
      </c>
      <c r="AZ822" s="6" t="str">
        <f>IF($W822=AZ$4,MAX(AZ$1:AZ821)+1,"")</f>
        <v/>
      </c>
      <c r="BA822" s="6" t="str">
        <f>IF($W822=BA$4,MAX(BA$1:BA821)+1,"")</f>
        <v/>
      </c>
      <c r="BB822" s="6" t="str">
        <f>IF($W822=BB$4,MAX(BB$1:BB821)+1,"")</f>
        <v/>
      </c>
      <c r="BC822" s="6" t="str">
        <f>IF($W822=BC$4,MAX(BC$1:BC821)+1,"")</f>
        <v/>
      </c>
      <c r="BD822" s="6" t="str">
        <f>IF($W822=BD$4,MAX(BD$1:BD821)+1,"")</f>
        <v/>
      </c>
      <c r="BE822" s="6" t="str">
        <f>IF($W822=BE$4,MAX(BE$1:BE821)+1,"")</f>
        <v/>
      </c>
      <c r="BF822" s="6" t="str">
        <f>IF($W822=BF$4,MAX(BF$1:BF821)+1,"")</f>
        <v/>
      </c>
      <c r="BG822" s="6" t="str">
        <f>IF($W822=BG$4,MAX(BG$1:BG821)+1,"")</f>
        <v/>
      </c>
      <c r="BH822" s="6" t="str">
        <f>IF($W822=BH$4,MAX(BH$1:BH821)+1,"")</f>
        <v/>
      </c>
      <c r="BI822" s="6" t="str">
        <f>IF($W822=BI$4,MAX(BI$1:BI821)+1,"")</f>
        <v/>
      </c>
      <c r="BJ822" s="6" t="str">
        <f>IF($W822=BJ$4,MAX(BJ$1:BJ821)+1,"")</f>
        <v/>
      </c>
      <c r="BK822" s="6" t="str">
        <f>IF($W822=BK$4,MAX(BK$1:BK821)+1,"")</f>
        <v/>
      </c>
      <c r="BL822" s="6" t="str">
        <f>IF($W822=BL$4,MAX(BL$1:BL821)+1,"")</f>
        <v/>
      </c>
      <c r="BM822" s="6" t="str">
        <f>IF($W822=BM$4,MAX(BM$1:BM821)+1,"")</f>
        <v/>
      </c>
      <c r="BN822" s="6" t="str">
        <f>IF($W822=BN$4,MAX(BN$1:BN821)+1,"")</f>
        <v/>
      </c>
      <c r="BO822" s="6" t="str">
        <f>IF($W822=BO$4,MAX(BO$1:BO821)+1,"")</f>
        <v/>
      </c>
      <c r="BP822" s="6" t="str">
        <f>IF($W822=BP$4,MAX(BP$1:BP821)+1,"")</f>
        <v/>
      </c>
      <c r="BQ822" s="6" t="str">
        <f>IF($W822=BQ$4,MAX(BQ$1:BQ821)+1,"")</f>
        <v/>
      </c>
      <c r="BR822" s="6" t="str">
        <f>IF($W822=BR$4,MAX(BR$1:BR821)+1,"")</f>
        <v/>
      </c>
      <c r="BS822" s="6" t="str">
        <f>IF($W822=BS$4,MAX(BS$1:BS821)+1,"")</f>
        <v/>
      </c>
      <c r="BT822" s="6" t="str">
        <f>IF($W822=BT$4,MAX(BT$1:BT821)+1,"")</f>
        <v/>
      </c>
      <c r="BU822" s="6" t="str">
        <f>IF($W822=BU$4,MAX(BU$1:BU821)+1,"")</f>
        <v/>
      </c>
      <c r="BV822" s="6" t="str">
        <f>IF($W822=BV$4,MAX(BV$1:BV821)+1,"")</f>
        <v/>
      </c>
      <c r="BW822" s="6" t="str">
        <f>IF($W822=BW$4,MAX(BW$1:BW821)+1,"")</f>
        <v/>
      </c>
      <c r="BX822" s="6" t="str">
        <f>IF($W822=BX$4,MAX(BX$1:BX821)+1,"")</f>
        <v/>
      </c>
      <c r="BY822" s="6" t="str">
        <f>IF($W822=BY$4,MAX(BY$1:BY821)+1,"")</f>
        <v/>
      </c>
      <c r="BZ822" s="6" t="str">
        <f>IF($W822=BZ$4,MAX(BZ$1:BZ821)+1,"")</f>
        <v/>
      </c>
      <c r="CA822" s="6" t="str">
        <f>IF($W822=CA$4,MAX(CA$1:CA821)+1,"")</f>
        <v/>
      </c>
      <c r="CB822" s="6" t="str">
        <f>IF($W822=CB$4,MAX(CB$1:CB821)+1,"")</f>
        <v/>
      </c>
      <c r="CC822" s="6" t="str">
        <f>IF($W822=CC$4,MAX(CC$1:CC821)+1,"")</f>
        <v/>
      </c>
      <c r="CD822" s="6" t="str">
        <f>IF($W822=CD$4,MAX(CD$1:CD821)+1,"")</f>
        <v/>
      </c>
      <c r="CE822" s="6" t="str">
        <f>IF($W822=CE$4,MAX(CE$1:CE821)+1,"")</f>
        <v/>
      </c>
      <c r="CF822" s="6" t="str">
        <f>IF($W822=CF$4,MAX(CF$1:CF821)+1,"")</f>
        <v/>
      </c>
      <c r="CG822" s="6" t="str">
        <f>IF($W822=CG$4,MAX(CG$1:CG821)+1,"")</f>
        <v/>
      </c>
      <c r="CH822" s="6" t="str">
        <f>IF($W822=CH$4,MAX(CH$1:CH821)+1,"")</f>
        <v/>
      </c>
      <c r="CI822" s="6" t="str">
        <f>IF($W822=CI$4,MAX(CI$1:CI821)+1,"")</f>
        <v/>
      </c>
      <c r="CJ822" s="6" t="str">
        <f>IF($W822=CJ$4,MAX(CJ$1:CJ821)+1,"")</f>
        <v/>
      </c>
      <c r="CK822" s="6" t="str">
        <f>IF($W822=CK$4,MAX(CK$1:CK821)+1,"")</f>
        <v/>
      </c>
      <c r="CL822" s="6" t="str">
        <f>IF($W822=CL$4,MAX(CL$1:CL821)+1,"")</f>
        <v/>
      </c>
      <c r="CM822" s="6" t="str">
        <f>IF($W822=CM$4,MAX(CM$1:CM821)+1,"")</f>
        <v/>
      </c>
      <c r="CN822" s="6" t="str">
        <f>IF($W822=CN$4,MAX(CN$1:CN821)+1,"")</f>
        <v/>
      </c>
      <c r="CO822" s="6" t="str">
        <f>IF($W822=CO$4,MAX(CO$1:CO821)+1,"")</f>
        <v/>
      </c>
      <c r="CP822" s="6" t="str">
        <f>IF($W822=CP$4,MAX(CP$1:CP821)+1,"")</f>
        <v/>
      </c>
      <c r="CQ822" s="6" t="str">
        <f>IF($W822=CQ$4,MAX(CQ$1:CQ821)+1,"")</f>
        <v/>
      </c>
      <c r="CR822" s="6" t="str">
        <f>IF($W822=CR$4,MAX(CR$1:CR821)+1,"")</f>
        <v/>
      </c>
      <c r="CS822" s="6" t="str">
        <f>IF($W822=CS$4,MAX(CS$1:CS821)+1,"")</f>
        <v/>
      </c>
      <c r="CT822" s="5">
        <f t="shared" si="185"/>
        <v>0</v>
      </c>
      <c r="CU822" s="6" t="str">
        <f t="shared" si="186"/>
        <v/>
      </c>
      <c r="CV822" s="5" t="str">
        <f t="shared" si="187"/>
        <v/>
      </c>
      <c r="CW822" s="5" t="str" cm="1">
        <f t="array" ref="CW822">RIGHT(F822,MIN(LEN(SUBSTITUTE(F822,รายชื่อนักเรียนแยกห้อง!$AD$5:$AD$8,""))))</f>
        <v/>
      </c>
      <c r="CX822" s="6" t="str">
        <f t="shared" si="188"/>
        <v/>
      </c>
      <c r="CY822" s="6" t="str">
        <f t="shared" si="189"/>
        <v/>
      </c>
      <c r="CZ822" s="5" t="str">
        <f t="shared" si="190"/>
        <v>-</v>
      </c>
      <c r="DA822" s="5" t="str">
        <f t="shared" si="191"/>
        <v>-</v>
      </c>
      <c r="DC822" s="6" t="str">
        <f>IF(DB822="วิทย์-คณิต (เตรียมวิศวะ)",MAX($DC$1:DC821)+1,"")</f>
        <v/>
      </c>
      <c r="DD822" s="6" t="str">
        <f>IF(DB822="วิทย์-คณิต (วิทยาศาสตร์สุขภาพ)",MAX($DD$1:DD821)+1,"")</f>
        <v/>
      </c>
      <c r="DE822" s="6" t="str">
        <f>IF(DB822="ศิลป์การจัดการธุรกิจการค้าสมัยใหม่",MAX($DE$1:DE821)+1,"")</f>
        <v/>
      </c>
      <c r="DF822" s="6" t="str">
        <f>IF(DB822="ศิลป์ภาษาจีนเพื่อธุรกิจ 4.0",MAX($DF$1:DF821)+1,"")</f>
        <v/>
      </c>
      <c r="DG822" s="6" t="str">
        <f>IF(DB822="ศิลป์ภาษาอังกฤษเพื่อการสื่อสารธุรกิจ",MAX($DG$1:DG821)+1,"")</f>
        <v/>
      </c>
      <c r="DH822" s="6" t="str">
        <f>IF(DB822="นวัตกรรมการจัดการเกษตร",MAX($DH$1:DH821)+1,"")</f>
        <v/>
      </c>
      <c r="DI822" s="5">
        <f t="shared" si="192"/>
        <v>0</v>
      </c>
      <c r="DJ822" s="5" t="str">
        <f t="shared" si="193"/>
        <v>-</v>
      </c>
      <c r="DK822" s="5" t="str">
        <f t="shared" si="194"/>
        <v>-0</v>
      </c>
      <c r="DL822" s="5" t="str">
        <f t="shared" si="195"/>
        <v/>
      </c>
    </row>
    <row r="823" spans="1:116">
      <c r="A823" s="5" t="str">
        <f t="shared" si="196"/>
        <v>-</v>
      </c>
      <c r="B823" s="5" t="str">
        <f t="shared" si="182"/>
        <v>-0</v>
      </c>
      <c r="C823" s="5" t="str">
        <f t="shared" si="183"/>
        <v>-0</v>
      </c>
      <c r="D823" s="8"/>
      <c r="E823" s="9"/>
      <c r="F823" s="3"/>
      <c r="G823" s="3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W823" s="6" t="str">
        <f>IF(X823="","",IF(X823=รายชื่อชมรม!$B$53,รายชื่อชมรม!$A$53,IF(X823=รายชื่อชมรม!$B$54,รายชื่อชมรม!$A$54,IF(X823=รายชื่อชมรม!$B$55,รายชื่อชมรม!$A$55,IF(X823=รายชื่อชมรม!$B$56,รายชื่อชมรม!$A$56,IF(X823=รายชื่อชมรม!$B$57,รายชื่อชมรม!$A$57,IF(X823=รายชื่อชมรม!$B$58,รายชื่อชมรม!$A$58,IF(X823=รายชื่อชมรม!$B$59,รายชื่อชมรม!$A$59,IF(X823=รายชื่อชมรม!$B$60,รายชื่อชมรม!$A$60,IF(X823=รายชื่อชมรม!$B$61,รายชื่อชมรม!$A$61,IF(X823=รายชื่อชมรม!$B$62,รายชื่อชมรม!$A$62,"-")))))))))))</f>
        <v/>
      </c>
      <c r="Y823" s="6" t="str">
        <f>IF(W823=0,"",IF(W823="-","",IF(W823="","",VLOOKUP(W823,รายชื่อชมรม!$A$3:$F$83,3,FALSE))))</f>
        <v/>
      </c>
      <c r="Z823" s="6" t="str">
        <f>IF(Y823=$Z$4,MAX(Z$1:$Z822)+1,"")</f>
        <v/>
      </c>
      <c r="AA823" s="6" t="str">
        <f>IF($Y823=AA$4,MAX(AA$1:AA822)+1,"")</f>
        <v/>
      </c>
      <c r="AB823" s="6" t="str">
        <f>IF($Y823=AB$4,MAX(AB$1:AB822)+1,"")</f>
        <v/>
      </c>
      <c r="AC823" s="6" t="str">
        <f>IF($Y823=AC$4,MAX(AC$1:AC822)+1,"")</f>
        <v/>
      </c>
      <c r="AD823" s="6" t="str">
        <f>IF($Y823=AD$4,MAX(AD$1:AD822)+1,"")</f>
        <v/>
      </c>
      <c r="AE823" s="6" t="str">
        <f>IF($Y823=AE$4,MAX(AE$1:AE822)+1,"")</f>
        <v/>
      </c>
      <c r="AF823" s="6" t="str">
        <f>IF($Y823=AF$4,MAX(AF$1:AF822)+1,"")</f>
        <v/>
      </c>
      <c r="AG823" s="6" t="str">
        <f>IF($Y823=AG$4,MAX(AG$1:AG822)+1,"")</f>
        <v/>
      </c>
      <c r="AH823" s="6" t="str">
        <f>IF($Y823=AH$4,MAX(AH$1:AH822)+1,"")</f>
        <v/>
      </c>
      <c r="AK823" s="6" t="str">
        <f>IF($W823=AK$4,MAX(AK$1:AK822)+1,"")</f>
        <v/>
      </c>
      <c r="AL823" s="6" t="str">
        <f>IF($W823=AL$4,MAX(AL$1:AL822)+1,"")</f>
        <v/>
      </c>
      <c r="AM823" s="6" t="str">
        <f>IF($W823=AM$4,MAX(AM$1:AM822)+1,"")</f>
        <v/>
      </c>
      <c r="AN823" s="6" t="str">
        <f>IF($W823=AN$4,MAX(AN$1:AN822)+1,"")</f>
        <v/>
      </c>
      <c r="AO823" s="6" t="str">
        <f>IF($W823=AO$4,MAX(AO$1:AO822)+1,"")</f>
        <v/>
      </c>
      <c r="AP823" s="6" t="str">
        <f>IF($W823=AP$4,MAX(AP$1:AP822)+1,"")</f>
        <v/>
      </c>
      <c r="AQ823" s="6" t="str">
        <f>IF($W823=AQ$4,MAX(AQ$1:AQ822)+1,"")</f>
        <v/>
      </c>
      <c r="AR823" s="6" t="str">
        <f>IF($W823=AR$4,MAX(AR$1:AR822)+1,"")</f>
        <v/>
      </c>
      <c r="AS823" s="6" t="str">
        <f>IF($W823=AS$4,MAX(AS$1:AS822)+1,"")</f>
        <v/>
      </c>
      <c r="AT823" s="6" t="str">
        <f>IF($W823=AT$4,MAX(AT$1:AT822)+1,"")</f>
        <v/>
      </c>
      <c r="AU823" s="6" t="str">
        <f>IF($W823=AU$4,MAX(AU$1:AU822)+1,"")</f>
        <v/>
      </c>
      <c r="AV823" s="6" t="str">
        <f>IF($W823=AV$4,MAX(AV$1:AV822)+1,"")</f>
        <v/>
      </c>
      <c r="AW823" s="6" t="str">
        <f>IF($W823=AW$4,MAX(AW$1:AW822)+1,"")</f>
        <v/>
      </c>
      <c r="AX823" s="6" t="str">
        <f>IF($W823=AX$4,MAX(AX$1:AX822)+1,"")</f>
        <v/>
      </c>
      <c r="AY823" s="6" t="str">
        <f>IF($W823=AY$4,MAX(AY$1:AY822)+1,"")</f>
        <v/>
      </c>
      <c r="AZ823" s="6" t="str">
        <f>IF($W823=AZ$4,MAX(AZ$1:AZ822)+1,"")</f>
        <v/>
      </c>
      <c r="BA823" s="6" t="str">
        <f>IF($W823=BA$4,MAX(BA$1:BA822)+1,"")</f>
        <v/>
      </c>
      <c r="BB823" s="6" t="str">
        <f>IF($W823=BB$4,MAX(BB$1:BB822)+1,"")</f>
        <v/>
      </c>
      <c r="BC823" s="6" t="str">
        <f>IF($W823=BC$4,MAX(BC$1:BC822)+1,"")</f>
        <v/>
      </c>
      <c r="BD823" s="6" t="str">
        <f>IF($W823=BD$4,MAX(BD$1:BD822)+1,"")</f>
        <v/>
      </c>
      <c r="BE823" s="6" t="str">
        <f>IF($W823=BE$4,MAX(BE$1:BE822)+1,"")</f>
        <v/>
      </c>
      <c r="BF823" s="6" t="str">
        <f>IF($W823=BF$4,MAX(BF$1:BF822)+1,"")</f>
        <v/>
      </c>
      <c r="BG823" s="6" t="str">
        <f>IF($W823=BG$4,MAX(BG$1:BG822)+1,"")</f>
        <v/>
      </c>
      <c r="BH823" s="6" t="str">
        <f>IF($W823=BH$4,MAX(BH$1:BH822)+1,"")</f>
        <v/>
      </c>
      <c r="BI823" s="6" t="str">
        <f>IF($W823=BI$4,MAX(BI$1:BI822)+1,"")</f>
        <v/>
      </c>
      <c r="BJ823" s="6" t="str">
        <f>IF($W823=BJ$4,MAX(BJ$1:BJ822)+1,"")</f>
        <v/>
      </c>
      <c r="BK823" s="6" t="str">
        <f>IF($W823=BK$4,MAX(BK$1:BK822)+1,"")</f>
        <v/>
      </c>
      <c r="BL823" s="6" t="str">
        <f>IF($W823=BL$4,MAX(BL$1:BL822)+1,"")</f>
        <v/>
      </c>
      <c r="BM823" s="6" t="str">
        <f>IF($W823=BM$4,MAX(BM$1:BM822)+1,"")</f>
        <v/>
      </c>
      <c r="BN823" s="6" t="str">
        <f>IF($W823=BN$4,MAX(BN$1:BN822)+1,"")</f>
        <v/>
      </c>
      <c r="BO823" s="6" t="str">
        <f>IF($W823=BO$4,MAX(BO$1:BO822)+1,"")</f>
        <v/>
      </c>
      <c r="BP823" s="6" t="str">
        <f>IF($W823=BP$4,MAX(BP$1:BP822)+1,"")</f>
        <v/>
      </c>
      <c r="BQ823" s="6" t="str">
        <f>IF($W823=BQ$4,MAX(BQ$1:BQ822)+1,"")</f>
        <v/>
      </c>
      <c r="BR823" s="6" t="str">
        <f>IF($W823=BR$4,MAX(BR$1:BR822)+1,"")</f>
        <v/>
      </c>
      <c r="BS823" s="6" t="str">
        <f>IF($W823=BS$4,MAX(BS$1:BS822)+1,"")</f>
        <v/>
      </c>
      <c r="BT823" s="6" t="str">
        <f>IF($W823=BT$4,MAX(BT$1:BT822)+1,"")</f>
        <v/>
      </c>
      <c r="BU823" s="6" t="str">
        <f>IF($W823=BU$4,MAX(BU$1:BU822)+1,"")</f>
        <v/>
      </c>
      <c r="BV823" s="6" t="str">
        <f>IF($W823=BV$4,MAX(BV$1:BV822)+1,"")</f>
        <v/>
      </c>
      <c r="BW823" s="6" t="str">
        <f>IF($W823=BW$4,MAX(BW$1:BW822)+1,"")</f>
        <v/>
      </c>
      <c r="BX823" s="6" t="str">
        <f>IF($W823=BX$4,MAX(BX$1:BX822)+1,"")</f>
        <v/>
      </c>
      <c r="BY823" s="6" t="str">
        <f>IF($W823=BY$4,MAX(BY$1:BY822)+1,"")</f>
        <v/>
      </c>
      <c r="BZ823" s="6" t="str">
        <f>IF($W823=BZ$4,MAX(BZ$1:BZ822)+1,"")</f>
        <v/>
      </c>
      <c r="CA823" s="6" t="str">
        <f>IF($W823=CA$4,MAX(CA$1:CA822)+1,"")</f>
        <v/>
      </c>
      <c r="CB823" s="6" t="str">
        <f>IF($W823=CB$4,MAX(CB$1:CB822)+1,"")</f>
        <v/>
      </c>
      <c r="CC823" s="6" t="str">
        <f>IF($W823=CC$4,MAX(CC$1:CC822)+1,"")</f>
        <v/>
      </c>
      <c r="CD823" s="6" t="str">
        <f>IF($W823=CD$4,MAX(CD$1:CD822)+1,"")</f>
        <v/>
      </c>
      <c r="CE823" s="6" t="str">
        <f>IF($W823=CE$4,MAX(CE$1:CE822)+1,"")</f>
        <v/>
      </c>
      <c r="CF823" s="6" t="str">
        <f>IF($W823=CF$4,MAX(CF$1:CF822)+1,"")</f>
        <v/>
      </c>
      <c r="CG823" s="6" t="str">
        <f>IF($W823=CG$4,MAX(CG$1:CG822)+1,"")</f>
        <v/>
      </c>
      <c r="CH823" s="6" t="str">
        <f>IF($W823=CH$4,MAX(CH$1:CH822)+1,"")</f>
        <v/>
      </c>
      <c r="CI823" s="6" t="str">
        <f>IF($W823=CI$4,MAX(CI$1:CI822)+1,"")</f>
        <v/>
      </c>
      <c r="CJ823" s="6" t="str">
        <f>IF($W823=CJ$4,MAX(CJ$1:CJ822)+1,"")</f>
        <v/>
      </c>
      <c r="CK823" s="6" t="str">
        <f>IF($W823=CK$4,MAX(CK$1:CK822)+1,"")</f>
        <v/>
      </c>
      <c r="CL823" s="6" t="str">
        <f>IF($W823=CL$4,MAX(CL$1:CL822)+1,"")</f>
        <v/>
      </c>
      <c r="CM823" s="6" t="str">
        <f>IF($W823=CM$4,MAX(CM$1:CM822)+1,"")</f>
        <v/>
      </c>
      <c r="CN823" s="6" t="str">
        <f>IF($W823=CN$4,MAX(CN$1:CN822)+1,"")</f>
        <v/>
      </c>
      <c r="CO823" s="6" t="str">
        <f>IF($W823=CO$4,MAX(CO$1:CO822)+1,"")</f>
        <v/>
      </c>
      <c r="CP823" s="6" t="str">
        <f>IF($W823=CP$4,MAX(CP$1:CP822)+1,"")</f>
        <v/>
      </c>
      <c r="CQ823" s="6" t="str">
        <f>IF($W823=CQ$4,MAX(CQ$1:CQ822)+1,"")</f>
        <v/>
      </c>
      <c r="CR823" s="6" t="str">
        <f>IF($W823=CR$4,MAX(CR$1:CR822)+1,"")</f>
        <v/>
      </c>
      <c r="CS823" s="6" t="str">
        <f>IF($W823=CS$4,MAX(CS$1:CS822)+1,"")</f>
        <v/>
      </c>
      <c r="CT823" s="5">
        <f t="shared" si="185"/>
        <v>0</v>
      </c>
      <c r="CU823" s="6" t="str">
        <f t="shared" si="186"/>
        <v/>
      </c>
      <c r="CV823" s="5" t="str">
        <f t="shared" si="187"/>
        <v/>
      </c>
      <c r="CW823" s="5" t="str" cm="1">
        <f t="array" ref="CW823">RIGHT(F823,MIN(LEN(SUBSTITUTE(F823,รายชื่อนักเรียนแยกห้อง!$AD$5:$AD$8,""))))</f>
        <v/>
      </c>
      <c r="CX823" s="6" t="str">
        <f t="shared" si="188"/>
        <v/>
      </c>
      <c r="CY823" s="6" t="str">
        <f t="shared" si="189"/>
        <v/>
      </c>
      <c r="CZ823" s="5" t="str">
        <f t="shared" si="190"/>
        <v>-</v>
      </c>
      <c r="DA823" s="5" t="str">
        <f t="shared" si="191"/>
        <v>-</v>
      </c>
      <c r="DC823" s="6" t="str">
        <f>IF(DB823="วิทย์-คณิต (เตรียมวิศวะ)",MAX($DC$1:DC822)+1,"")</f>
        <v/>
      </c>
      <c r="DD823" s="6" t="str">
        <f>IF(DB823="วิทย์-คณิต (วิทยาศาสตร์สุขภาพ)",MAX($DD$1:DD822)+1,"")</f>
        <v/>
      </c>
      <c r="DE823" s="6" t="str">
        <f>IF(DB823="ศิลป์การจัดการธุรกิจการค้าสมัยใหม่",MAX($DE$1:DE822)+1,"")</f>
        <v/>
      </c>
      <c r="DF823" s="6" t="str">
        <f>IF(DB823="ศิลป์ภาษาจีนเพื่อธุรกิจ 4.0",MAX($DF$1:DF822)+1,"")</f>
        <v/>
      </c>
      <c r="DG823" s="6" t="str">
        <f>IF(DB823="ศิลป์ภาษาอังกฤษเพื่อการสื่อสารธุรกิจ",MAX($DG$1:DG822)+1,"")</f>
        <v/>
      </c>
      <c r="DH823" s="6" t="str">
        <f>IF(DB823="นวัตกรรมการจัดการเกษตร",MAX($DH$1:DH822)+1,"")</f>
        <v/>
      </c>
      <c r="DI823" s="5">
        <f t="shared" si="192"/>
        <v>0</v>
      </c>
      <c r="DJ823" s="5" t="str">
        <f t="shared" si="193"/>
        <v>-</v>
      </c>
      <c r="DK823" s="5" t="str">
        <f t="shared" si="194"/>
        <v>-0</v>
      </c>
      <c r="DL823" s="5" t="str">
        <f t="shared" si="195"/>
        <v/>
      </c>
    </row>
    <row r="824" spans="1:116">
      <c r="A824" s="5" t="str">
        <f t="shared" si="196"/>
        <v>-</v>
      </c>
      <c r="B824" s="5" t="str">
        <f t="shared" si="182"/>
        <v>-0</v>
      </c>
      <c r="C824" s="5" t="str">
        <f t="shared" si="183"/>
        <v>-0</v>
      </c>
      <c r="D824" s="8"/>
      <c r="E824" s="9"/>
      <c r="F824" s="3"/>
      <c r="G824" s="3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W824" s="6" t="str">
        <f>IF(X824="","",IF(X824=รายชื่อชมรม!$B$53,รายชื่อชมรม!$A$53,IF(X824=รายชื่อชมรม!$B$54,รายชื่อชมรม!$A$54,IF(X824=รายชื่อชมรม!$B$55,รายชื่อชมรม!$A$55,IF(X824=รายชื่อชมรม!$B$56,รายชื่อชมรม!$A$56,IF(X824=รายชื่อชมรม!$B$57,รายชื่อชมรม!$A$57,IF(X824=รายชื่อชมรม!$B$58,รายชื่อชมรม!$A$58,IF(X824=รายชื่อชมรม!$B$59,รายชื่อชมรม!$A$59,IF(X824=รายชื่อชมรม!$B$60,รายชื่อชมรม!$A$60,IF(X824=รายชื่อชมรม!$B$61,รายชื่อชมรม!$A$61,IF(X824=รายชื่อชมรม!$B$62,รายชื่อชมรม!$A$62,"-")))))))))))</f>
        <v/>
      </c>
      <c r="Y824" s="6" t="str">
        <f>IF(W824=0,"",IF(W824="-","",IF(W824="","",VLOOKUP(W824,รายชื่อชมรม!$A$3:$F$83,3,FALSE))))</f>
        <v/>
      </c>
      <c r="Z824" s="6" t="str">
        <f>IF(Y824=$Z$4,MAX(Z$1:$Z823)+1,"")</f>
        <v/>
      </c>
      <c r="AA824" s="6" t="str">
        <f>IF($Y824=AA$4,MAX(AA$1:AA823)+1,"")</f>
        <v/>
      </c>
      <c r="AB824" s="6" t="str">
        <f>IF($Y824=AB$4,MAX(AB$1:AB823)+1,"")</f>
        <v/>
      </c>
      <c r="AC824" s="6" t="str">
        <f>IF($Y824=AC$4,MAX(AC$1:AC823)+1,"")</f>
        <v/>
      </c>
      <c r="AD824" s="6" t="str">
        <f>IF($Y824=AD$4,MAX(AD$1:AD823)+1,"")</f>
        <v/>
      </c>
      <c r="AE824" s="6" t="str">
        <f>IF($Y824=AE$4,MAX(AE$1:AE823)+1,"")</f>
        <v/>
      </c>
      <c r="AF824" s="6" t="str">
        <f>IF($Y824=AF$4,MAX(AF$1:AF823)+1,"")</f>
        <v/>
      </c>
      <c r="AG824" s="6" t="str">
        <f>IF($Y824=AG$4,MAX(AG$1:AG823)+1,"")</f>
        <v/>
      </c>
      <c r="AH824" s="6" t="str">
        <f>IF($Y824=AH$4,MAX(AH$1:AH823)+1,"")</f>
        <v/>
      </c>
      <c r="AK824" s="6" t="str">
        <f>IF($W824=AK$4,MAX(AK$1:AK823)+1,"")</f>
        <v/>
      </c>
      <c r="AL824" s="6" t="str">
        <f>IF($W824=AL$4,MAX(AL$1:AL823)+1,"")</f>
        <v/>
      </c>
      <c r="AM824" s="6" t="str">
        <f>IF($W824=AM$4,MAX(AM$1:AM823)+1,"")</f>
        <v/>
      </c>
      <c r="AN824" s="6" t="str">
        <f>IF($W824=AN$4,MAX(AN$1:AN823)+1,"")</f>
        <v/>
      </c>
      <c r="AO824" s="6" t="str">
        <f>IF($W824=AO$4,MAX(AO$1:AO823)+1,"")</f>
        <v/>
      </c>
      <c r="AP824" s="6" t="str">
        <f>IF($W824=AP$4,MAX(AP$1:AP823)+1,"")</f>
        <v/>
      </c>
      <c r="AQ824" s="6" t="str">
        <f>IF($W824=AQ$4,MAX(AQ$1:AQ823)+1,"")</f>
        <v/>
      </c>
      <c r="AR824" s="6" t="str">
        <f>IF($W824=AR$4,MAX(AR$1:AR823)+1,"")</f>
        <v/>
      </c>
      <c r="AS824" s="6" t="str">
        <f>IF($W824=AS$4,MAX(AS$1:AS823)+1,"")</f>
        <v/>
      </c>
      <c r="AT824" s="6" t="str">
        <f>IF($W824=AT$4,MAX(AT$1:AT823)+1,"")</f>
        <v/>
      </c>
      <c r="AU824" s="6" t="str">
        <f>IF($W824=AU$4,MAX(AU$1:AU823)+1,"")</f>
        <v/>
      </c>
      <c r="AV824" s="6" t="str">
        <f>IF($W824=AV$4,MAX(AV$1:AV823)+1,"")</f>
        <v/>
      </c>
      <c r="AW824" s="6" t="str">
        <f>IF($W824=AW$4,MAX(AW$1:AW823)+1,"")</f>
        <v/>
      </c>
      <c r="AX824" s="6" t="str">
        <f>IF($W824=AX$4,MAX(AX$1:AX823)+1,"")</f>
        <v/>
      </c>
      <c r="AY824" s="6" t="str">
        <f>IF($W824=AY$4,MAX(AY$1:AY823)+1,"")</f>
        <v/>
      </c>
      <c r="AZ824" s="6" t="str">
        <f>IF($W824=AZ$4,MAX(AZ$1:AZ823)+1,"")</f>
        <v/>
      </c>
      <c r="BA824" s="6" t="str">
        <f>IF($W824=BA$4,MAX(BA$1:BA823)+1,"")</f>
        <v/>
      </c>
      <c r="BB824" s="6" t="str">
        <f>IF($W824=BB$4,MAX(BB$1:BB823)+1,"")</f>
        <v/>
      </c>
      <c r="BC824" s="6" t="str">
        <f>IF($W824=BC$4,MAX(BC$1:BC823)+1,"")</f>
        <v/>
      </c>
      <c r="BD824" s="6" t="str">
        <f>IF($W824=BD$4,MAX(BD$1:BD823)+1,"")</f>
        <v/>
      </c>
      <c r="BE824" s="6" t="str">
        <f>IF($W824=BE$4,MAX(BE$1:BE823)+1,"")</f>
        <v/>
      </c>
      <c r="BF824" s="6" t="str">
        <f>IF($W824=BF$4,MAX(BF$1:BF823)+1,"")</f>
        <v/>
      </c>
      <c r="BG824" s="6" t="str">
        <f>IF($W824=BG$4,MAX(BG$1:BG823)+1,"")</f>
        <v/>
      </c>
      <c r="BH824" s="6" t="str">
        <f>IF($W824=BH$4,MAX(BH$1:BH823)+1,"")</f>
        <v/>
      </c>
      <c r="BI824" s="6" t="str">
        <f>IF($W824=BI$4,MAX(BI$1:BI823)+1,"")</f>
        <v/>
      </c>
      <c r="BJ824" s="6" t="str">
        <f>IF($W824=BJ$4,MAX(BJ$1:BJ823)+1,"")</f>
        <v/>
      </c>
      <c r="BK824" s="6" t="str">
        <f>IF($W824=BK$4,MAX(BK$1:BK823)+1,"")</f>
        <v/>
      </c>
      <c r="BL824" s="6" t="str">
        <f>IF($W824=BL$4,MAX(BL$1:BL823)+1,"")</f>
        <v/>
      </c>
      <c r="BM824" s="6" t="str">
        <f>IF($W824=BM$4,MAX(BM$1:BM823)+1,"")</f>
        <v/>
      </c>
      <c r="BN824" s="6" t="str">
        <f>IF($W824=BN$4,MAX(BN$1:BN823)+1,"")</f>
        <v/>
      </c>
      <c r="BO824" s="6" t="str">
        <f>IF($W824=BO$4,MAX(BO$1:BO823)+1,"")</f>
        <v/>
      </c>
      <c r="BP824" s="6" t="str">
        <f>IF($W824=BP$4,MAX(BP$1:BP823)+1,"")</f>
        <v/>
      </c>
      <c r="BQ824" s="6" t="str">
        <f>IF($W824=BQ$4,MAX(BQ$1:BQ823)+1,"")</f>
        <v/>
      </c>
      <c r="BR824" s="6" t="str">
        <f>IF($W824=BR$4,MAX(BR$1:BR823)+1,"")</f>
        <v/>
      </c>
      <c r="BS824" s="6" t="str">
        <f>IF($W824=BS$4,MAX(BS$1:BS823)+1,"")</f>
        <v/>
      </c>
      <c r="BT824" s="6" t="str">
        <f>IF($W824=BT$4,MAX(BT$1:BT823)+1,"")</f>
        <v/>
      </c>
      <c r="BU824" s="6" t="str">
        <f>IF($W824=BU$4,MAX(BU$1:BU823)+1,"")</f>
        <v/>
      </c>
      <c r="BV824" s="6" t="str">
        <f>IF($W824=BV$4,MAX(BV$1:BV823)+1,"")</f>
        <v/>
      </c>
      <c r="BW824" s="6" t="str">
        <f>IF($W824=BW$4,MAX(BW$1:BW823)+1,"")</f>
        <v/>
      </c>
      <c r="BX824" s="6" t="str">
        <f>IF($W824=BX$4,MAX(BX$1:BX823)+1,"")</f>
        <v/>
      </c>
      <c r="BY824" s="6" t="str">
        <f>IF($W824=BY$4,MAX(BY$1:BY823)+1,"")</f>
        <v/>
      </c>
      <c r="BZ824" s="6" t="str">
        <f>IF($W824=BZ$4,MAX(BZ$1:BZ823)+1,"")</f>
        <v/>
      </c>
      <c r="CA824" s="6" t="str">
        <f>IF($W824=CA$4,MAX(CA$1:CA823)+1,"")</f>
        <v/>
      </c>
      <c r="CB824" s="6" t="str">
        <f>IF($W824=CB$4,MAX(CB$1:CB823)+1,"")</f>
        <v/>
      </c>
      <c r="CC824" s="6" t="str">
        <f>IF($W824=CC$4,MAX(CC$1:CC823)+1,"")</f>
        <v/>
      </c>
      <c r="CD824" s="6" t="str">
        <f>IF($W824=CD$4,MAX(CD$1:CD823)+1,"")</f>
        <v/>
      </c>
      <c r="CE824" s="6" t="str">
        <f>IF($W824=CE$4,MAX(CE$1:CE823)+1,"")</f>
        <v/>
      </c>
      <c r="CF824" s="6" t="str">
        <f>IF($W824=CF$4,MAX(CF$1:CF823)+1,"")</f>
        <v/>
      </c>
      <c r="CG824" s="6" t="str">
        <f>IF($W824=CG$4,MAX(CG$1:CG823)+1,"")</f>
        <v/>
      </c>
      <c r="CH824" s="6" t="str">
        <f>IF($W824=CH$4,MAX(CH$1:CH823)+1,"")</f>
        <v/>
      </c>
      <c r="CI824" s="6" t="str">
        <f>IF($W824=CI$4,MAX(CI$1:CI823)+1,"")</f>
        <v/>
      </c>
      <c r="CJ824" s="6" t="str">
        <f>IF($W824=CJ$4,MAX(CJ$1:CJ823)+1,"")</f>
        <v/>
      </c>
      <c r="CK824" s="6" t="str">
        <f>IF($W824=CK$4,MAX(CK$1:CK823)+1,"")</f>
        <v/>
      </c>
      <c r="CL824" s="6" t="str">
        <f>IF($W824=CL$4,MAX(CL$1:CL823)+1,"")</f>
        <v/>
      </c>
      <c r="CM824" s="6" t="str">
        <f>IF($W824=CM$4,MAX(CM$1:CM823)+1,"")</f>
        <v/>
      </c>
      <c r="CN824" s="6" t="str">
        <f>IF($W824=CN$4,MAX(CN$1:CN823)+1,"")</f>
        <v/>
      </c>
      <c r="CO824" s="6" t="str">
        <f>IF($W824=CO$4,MAX(CO$1:CO823)+1,"")</f>
        <v/>
      </c>
      <c r="CP824" s="6" t="str">
        <f>IF($W824=CP$4,MAX(CP$1:CP823)+1,"")</f>
        <v/>
      </c>
      <c r="CQ824" s="6" t="str">
        <f>IF($W824=CQ$4,MAX(CQ$1:CQ823)+1,"")</f>
        <v/>
      </c>
      <c r="CR824" s="6" t="str">
        <f>IF($W824=CR$4,MAX(CR$1:CR823)+1,"")</f>
        <v/>
      </c>
      <c r="CS824" s="6" t="str">
        <f>IF($W824=CS$4,MAX(CS$1:CS823)+1,"")</f>
        <v/>
      </c>
      <c r="CT824" s="5">
        <f t="shared" si="185"/>
        <v>0</v>
      </c>
      <c r="CU824" s="6" t="str">
        <f t="shared" si="186"/>
        <v/>
      </c>
      <c r="CV824" s="5" t="str">
        <f t="shared" si="187"/>
        <v/>
      </c>
      <c r="CW824" s="5" t="str" cm="1">
        <f t="array" ref="CW824">RIGHT(F824,MIN(LEN(SUBSTITUTE(F824,รายชื่อนักเรียนแยกห้อง!$AD$5:$AD$8,""))))</f>
        <v/>
      </c>
      <c r="CX824" s="6" t="str">
        <f t="shared" si="188"/>
        <v/>
      </c>
      <c r="CY824" s="6" t="str">
        <f t="shared" si="189"/>
        <v/>
      </c>
      <c r="CZ824" s="5" t="str">
        <f t="shared" si="190"/>
        <v>-</v>
      </c>
      <c r="DA824" s="5" t="str">
        <f t="shared" si="191"/>
        <v>-</v>
      </c>
      <c r="DC824" s="6" t="str">
        <f>IF(DB824="วิทย์-คณิต (เตรียมวิศวะ)",MAX($DC$1:DC823)+1,"")</f>
        <v/>
      </c>
      <c r="DD824" s="6" t="str">
        <f>IF(DB824="วิทย์-คณิต (วิทยาศาสตร์สุขภาพ)",MAX($DD$1:DD823)+1,"")</f>
        <v/>
      </c>
      <c r="DE824" s="6" t="str">
        <f>IF(DB824="ศิลป์การจัดการธุรกิจการค้าสมัยใหม่",MAX($DE$1:DE823)+1,"")</f>
        <v/>
      </c>
      <c r="DF824" s="6" t="str">
        <f>IF(DB824="ศิลป์ภาษาจีนเพื่อธุรกิจ 4.0",MAX($DF$1:DF823)+1,"")</f>
        <v/>
      </c>
      <c r="DG824" s="6" t="str">
        <f>IF(DB824="ศิลป์ภาษาอังกฤษเพื่อการสื่อสารธุรกิจ",MAX($DG$1:DG823)+1,"")</f>
        <v/>
      </c>
      <c r="DH824" s="6" t="str">
        <f>IF(DB824="นวัตกรรมการจัดการเกษตร",MAX($DH$1:DH823)+1,"")</f>
        <v/>
      </c>
      <c r="DI824" s="5">
        <f t="shared" si="192"/>
        <v>0</v>
      </c>
      <c r="DJ824" s="5" t="str">
        <f t="shared" si="193"/>
        <v>-</v>
      </c>
      <c r="DK824" s="5" t="str">
        <f t="shared" si="194"/>
        <v>-0</v>
      </c>
      <c r="DL824" s="5" t="str">
        <f t="shared" si="195"/>
        <v/>
      </c>
    </row>
    <row r="825" spans="1:116">
      <c r="A825" s="5" t="str">
        <f t="shared" si="196"/>
        <v>-</v>
      </c>
      <c r="B825" s="5" t="str">
        <f t="shared" si="182"/>
        <v>-0</v>
      </c>
      <c r="C825" s="5" t="str">
        <f t="shared" si="183"/>
        <v>-0</v>
      </c>
      <c r="D825" s="8"/>
      <c r="E825" s="9"/>
      <c r="F825" s="3"/>
      <c r="G825" s="3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W825" s="6" t="str">
        <f>IF(X825="","",IF(X825=รายชื่อชมรม!$B$53,รายชื่อชมรม!$A$53,IF(X825=รายชื่อชมรม!$B$54,รายชื่อชมรม!$A$54,IF(X825=รายชื่อชมรม!$B$55,รายชื่อชมรม!$A$55,IF(X825=รายชื่อชมรม!$B$56,รายชื่อชมรม!$A$56,IF(X825=รายชื่อชมรม!$B$57,รายชื่อชมรม!$A$57,IF(X825=รายชื่อชมรม!$B$58,รายชื่อชมรม!$A$58,IF(X825=รายชื่อชมรม!$B$59,รายชื่อชมรม!$A$59,IF(X825=รายชื่อชมรม!$B$60,รายชื่อชมรม!$A$60,IF(X825=รายชื่อชมรม!$B$61,รายชื่อชมรม!$A$61,IF(X825=รายชื่อชมรม!$B$62,รายชื่อชมรม!$A$62,"-")))))))))))</f>
        <v/>
      </c>
      <c r="Y825" s="6" t="str">
        <f>IF(W825=0,"",IF(W825="-","",IF(W825="","",VLOOKUP(W825,รายชื่อชมรม!$A$3:$F$83,3,FALSE))))</f>
        <v/>
      </c>
      <c r="Z825" s="6" t="str">
        <f>IF(Y825=$Z$4,MAX(Z$1:$Z824)+1,"")</f>
        <v/>
      </c>
      <c r="AA825" s="6" t="str">
        <f>IF($Y825=AA$4,MAX(AA$1:AA824)+1,"")</f>
        <v/>
      </c>
      <c r="AB825" s="6" t="str">
        <f>IF($Y825=AB$4,MAX(AB$1:AB824)+1,"")</f>
        <v/>
      </c>
      <c r="AC825" s="6" t="str">
        <f>IF($Y825=AC$4,MAX(AC$1:AC824)+1,"")</f>
        <v/>
      </c>
      <c r="AD825" s="6" t="str">
        <f>IF($Y825=AD$4,MAX(AD$1:AD824)+1,"")</f>
        <v/>
      </c>
      <c r="AE825" s="6" t="str">
        <f>IF($Y825=AE$4,MAX(AE$1:AE824)+1,"")</f>
        <v/>
      </c>
      <c r="AF825" s="6" t="str">
        <f>IF($Y825=AF$4,MAX(AF$1:AF824)+1,"")</f>
        <v/>
      </c>
      <c r="AG825" s="6" t="str">
        <f>IF($Y825=AG$4,MAX(AG$1:AG824)+1,"")</f>
        <v/>
      </c>
      <c r="AH825" s="6" t="str">
        <f>IF($Y825=AH$4,MAX(AH$1:AH824)+1,"")</f>
        <v/>
      </c>
      <c r="AK825" s="6" t="str">
        <f>IF($W825=AK$4,MAX(AK$1:AK824)+1,"")</f>
        <v/>
      </c>
      <c r="AL825" s="6" t="str">
        <f>IF($W825=AL$4,MAX(AL$1:AL824)+1,"")</f>
        <v/>
      </c>
      <c r="AM825" s="6" t="str">
        <f>IF($W825=AM$4,MAX(AM$1:AM824)+1,"")</f>
        <v/>
      </c>
      <c r="AN825" s="6" t="str">
        <f>IF($W825=AN$4,MAX(AN$1:AN824)+1,"")</f>
        <v/>
      </c>
      <c r="AO825" s="6" t="str">
        <f>IF($W825=AO$4,MAX(AO$1:AO824)+1,"")</f>
        <v/>
      </c>
      <c r="AP825" s="6" t="str">
        <f>IF($W825=AP$4,MAX(AP$1:AP824)+1,"")</f>
        <v/>
      </c>
      <c r="AQ825" s="6" t="str">
        <f>IF($W825=AQ$4,MAX(AQ$1:AQ824)+1,"")</f>
        <v/>
      </c>
      <c r="AR825" s="6" t="str">
        <f>IF($W825=AR$4,MAX(AR$1:AR824)+1,"")</f>
        <v/>
      </c>
      <c r="AS825" s="6" t="str">
        <f>IF($W825=AS$4,MAX(AS$1:AS824)+1,"")</f>
        <v/>
      </c>
      <c r="AT825" s="6" t="str">
        <f>IF($W825=AT$4,MAX(AT$1:AT824)+1,"")</f>
        <v/>
      </c>
      <c r="AU825" s="6" t="str">
        <f>IF($W825=AU$4,MAX(AU$1:AU824)+1,"")</f>
        <v/>
      </c>
      <c r="AV825" s="6" t="str">
        <f>IF($W825=AV$4,MAX(AV$1:AV824)+1,"")</f>
        <v/>
      </c>
      <c r="AW825" s="6" t="str">
        <f>IF($W825=AW$4,MAX(AW$1:AW824)+1,"")</f>
        <v/>
      </c>
      <c r="AX825" s="6" t="str">
        <f>IF($W825=AX$4,MAX(AX$1:AX824)+1,"")</f>
        <v/>
      </c>
      <c r="AY825" s="6" t="str">
        <f>IF($W825=AY$4,MAX(AY$1:AY824)+1,"")</f>
        <v/>
      </c>
      <c r="AZ825" s="6" t="str">
        <f>IF($W825=AZ$4,MAX(AZ$1:AZ824)+1,"")</f>
        <v/>
      </c>
      <c r="BA825" s="6" t="str">
        <f>IF($W825=BA$4,MAX(BA$1:BA824)+1,"")</f>
        <v/>
      </c>
      <c r="BB825" s="6" t="str">
        <f>IF($W825=BB$4,MAX(BB$1:BB824)+1,"")</f>
        <v/>
      </c>
      <c r="BC825" s="6" t="str">
        <f>IF($W825=BC$4,MAX(BC$1:BC824)+1,"")</f>
        <v/>
      </c>
      <c r="BD825" s="6" t="str">
        <f>IF($W825=BD$4,MAX(BD$1:BD824)+1,"")</f>
        <v/>
      </c>
      <c r="BE825" s="6" t="str">
        <f>IF($W825=BE$4,MAX(BE$1:BE824)+1,"")</f>
        <v/>
      </c>
      <c r="BF825" s="6" t="str">
        <f>IF($W825=BF$4,MAX(BF$1:BF824)+1,"")</f>
        <v/>
      </c>
      <c r="BG825" s="6" t="str">
        <f>IF($W825=BG$4,MAX(BG$1:BG824)+1,"")</f>
        <v/>
      </c>
      <c r="BH825" s="6" t="str">
        <f>IF($W825=BH$4,MAX(BH$1:BH824)+1,"")</f>
        <v/>
      </c>
      <c r="BI825" s="6" t="str">
        <f>IF($W825=BI$4,MAX(BI$1:BI824)+1,"")</f>
        <v/>
      </c>
      <c r="BJ825" s="6" t="str">
        <f>IF($W825=BJ$4,MAX(BJ$1:BJ824)+1,"")</f>
        <v/>
      </c>
      <c r="BK825" s="6" t="str">
        <f>IF($W825=BK$4,MAX(BK$1:BK824)+1,"")</f>
        <v/>
      </c>
      <c r="BL825" s="6" t="str">
        <f>IF($W825=BL$4,MAX(BL$1:BL824)+1,"")</f>
        <v/>
      </c>
      <c r="BM825" s="6" t="str">
        <f>IF($W825=BM$4,MAX(BM$1:BM824)+1,"")</f>
        <v/>
      </c>
      <c r="BN825" s="6" t="str">
        <f>IF($W825=BN$4,MAX(BN$1:BN824)+1,"")</f>
        <v/>
      </c>
      <c r="BO825" s="6" t="str">
        <f>IF($W825=BO$4,MAX(BO$1:BO824)+1,"")</f>
        <v/>
      </c>
      <c r="BP825" s="6" t="str">
        <f>IF($W825=BP$4,MAX(BP$1:BP824)+1,"")</f>
        <v/>
      </c>
      <c r="BQ825" s="6" t="str">
        <f>IF($W825=BQ$4,MAX(BQ$1:BQ824)+1,"")</f>
        <v/>
      </c>
      <c r="BR825" s="6" t="str">
        <f>IF($W825=BR$4,MAX(BR$1:BR824)+1,"")</f>
        <v/>
      </c>
      <c r="BS825" s="6" t="str">
        <f>IF($W825=BS$4,MAX(BS$1:BS824)+1,"")</f>
        <v/>
      </c>
      <c r="BT825" s="6" t="str">
        <f>IF($W825=BT$4,MAX(BT$1:BT824)+1,"")</f>
        <v/>
      </c>
      <c r="BU825" s="6" t="str">
        <f>IF($W825=BU$4,MAX(BU$1:BU824)+1,"")</f>
        <v/>
      </c>
      <c r="BV825" s="6" t="str">
        <f>IF($W825=BV$4,MAX(BV$1:BV824)+1,"")</f>
        <v/>
      </c>
      <c r="BW825" s="6" t="str">
        <f>IF($W825=BW$4,MAX(BW$1:BW824)+1,"")</f>
        <v/>
      </c>
      <c r="BX825" s="6" t="str">
        <f>IF($W825=BX$4,MAX(BX$1:BX824)+1,"")</f>
        <v/>
      </c>
      <c r="BY825" s="6" t="str">
        <f>IF($W825=BY$4,MAX(BY$1:BY824)+1,"")</f>
        <v/>
      </c>
      <c r="BZ825" s="6" t="str">
        <f>IF($W825=BZ$4,MAX(BZ$1:BZ824)+1,"")</f>
        <v/>
      </c>
      <c r="CA825" s="6" t="str">
        <f>IF($W825=CA$4,MAX(CA$1:CA824)+1,"")</f>
        <v/>
      </c>
      <c r="CB825" s="6" t="str">
        <f>IF($W825=CB$4,MAX(CB$1:CB824)+1,"")</f>
        <v/>
      </c>
      <c r="CC825" s="6" t="str">
        <f>IF($W825=CC$4,MAX(CC$1:CC824)+1,"")</f>
        <v/>
      </c>
      <c r="CD825" s="6" t="str">
        <f>IF($W825=CD$4,MAX(CD$1:CD824)+1,"")</f>
        <v/>
      </c>
      <c r="CE825" s="6" t="str">
        <f>IF($W825=CE$4,MAX(CE$1:CE824)+1,"")</f>
        <v/>
      </c>
      <c r="CF825" s="6" t="str">
        <f>IF($W825=CF$4,MAX(CF$1:CF824)+1,"")</f>
        <v/>
      </c>
      <c r="CG825" s="6" t="str">
        <f>IF($W825=CG$4,MAX(CG$1:CG824)+1,"")</f>
        <v/>
      </c>
      <c r="CH825" s="6" t="str">
        <f>IF($W825=CH$4,MAX(CH$1:CH824)+1,"")</f>
        <v/>
      </c>
      <c r="CI825" s="6" t="str">
        <f>IF($W825=CI$4,MAX(CI$1:CI824)+1,"")</f>
        <v/>
      </c>
      <c r="CJ825" s="6" t="str">
        <f>IF($W825=CJ$4,MAX(CJ$1:CJ824)+1,"")</f>
        <v/>
      </c>
      <c r="CK825" s="6" t="str">
        <f>IF($W825=CK$4,MAX(CK$1:CK824)+1,"")</f>
        <v/>
      </c>
      <c r="CL825" s="6" t="str">
        <f>IF($W825=CL$4,MAX(CL$1:CL824)+1,"")</f>
        <v/>
      </c>
      <c r="CM825" s="6" t="str">
        <f>IF($W825=CM$4,MAX(CM$1:CM824)+1,"")</f>
        <v/>
      </c>
      <c r="CN825" s="6" t="str">
        <f>IF($W825=CN$4,MAX(CN$1:CN824)+1,"")</f>
        <v/>
      </c>
      <c r="CO825" s="6" t="str">
        <f>IF($W825=CO$4,MAX(CO$1:CO824)+1,"")</f>
        <v/>
      </c>
      <c r="CP825" s="6" t="str">
        <f>IF($W825=CP$4,MAX(CP$1:CP824)+1,"")</f>
        <v/>
      </c>
      <c r="CQ825" s="6" t="str">
        <f>IF($W825=CQ$4,MAX(CQ$1:CQ824)+1,"")</f>
        <v/>
      </c>
      <c r="CR825" s="6" t="str">
        <f>IF($W825=CR$4,MAX(CR$1:CR824)+1,"")</f>
        <v/>
      </c>
      <c r="CS825" s="6" t="str">
        <f>IF($W825=CS$4,MAX(CS$1:CS824)+1,"")</f>
        <v/>
      </c>
      <c r="CT825" s="5">
        <f t="shared" si="185"/>
        <v>0</v>
      </c>
      <c r="CU825" s="6" t="str">
        <f t="shared" si="186"/>
        <v/>
      </c>
      <c r="CV825" s="5" t="str">
        <f t="shared" si="187"/>
        <v/>
      </c>
      <c r="CW825" s="5" t="str" cm="1">
        <f t="array" ref="CW825">RIGHT(F825,MIN(LEN(SUBSTITUTE(F825,รายชื่อนักเรียนแยกห้อง!$AD$5:$AD$8,""))))</f>
        <v/>
      </c>
      <c r="CX825" s="6" t="str">
        <f t="shared" si="188"/>
        <v/>
      </c>
      <c r="CY825" s="6" t="str">
        <f t="shared" si="189"/>
        <v/>
      </c>
      <c r="CZ825" s="5" t="str">
        <f t="shared" si="190"/>
        <v>-</v>
      </c>
      <c r="DA825" s="5" t="str">
        <f t="shared" si="191"/>
        <v>-</v>
      </c>
      <c r="DC825" s="6" t="str">
        <f>IF(DB825="วิทย์-คณิต (เตรียมวิศวะ)",MAX($DC$1:DC824)+1,"")</f>
        <v/>
      </c>
      <c r="DD825" s="6" t="str">
        <f>IF(DB825="วิทย์-คณิต (วิทยาศาสตร์สุขภาพ)",MAX($DD$1:DD824)+1,"")</f>
        <v/>
      </c>
      <c r="DE825" s="6" t="str">
        <f>IF(DB825="ศิลป์การจัดการธุรกิจการค้าสมัยใหม่",MAX($DE$1:DE824)+1,"")</f>
        <v/>
      </c>
      <c r="DF825" s="6" t="str">
        <f>IF(DB825="ศิลป์ภาษาจีนเพื่อธุรกิจ 4.0",MAX($DF$1:DF824)+1,"")</f>
        <v/>
      </c>
      <c r="DG825" s="6" t="str">
        <f>IF(DB825="ศิลป์ภาษาอังกฤษเพื่อการสื่อสารธุรกิจ",MAX($DG$1:DG824)+1,"")</f>
        <v/>
      </c>
      <c r="DH825" s="6" t="str">
        <f>IF(DB825="นวัตกรรมการจัดการเกษตร",MAX($DH$1:DH824)+1,"")</f>
        <v/>
      </c>
      <c r="DI825" s="5">
        <f t="shared" si="192"/>
        <v>0</v>
      </c>
      <c r="DJ825" s="5" t="str">
        <f t="shared" si="193"/>
        <v>-</v>
      </c>
      <c r="DK825" s="5" t="str">
        <f t="shared" si="194"/>
        <v>-0</v>
      </c>
      <c r="DL825" s="5" t="str">
        <f t="shared" si="195"/>
        <v/>
      </c>
    </row>
    <row r="826" spans="1:116">
      <c r="A826" s="5" t="str">
        <f t="shared" si="196"/>
        <v>-</v>
      </c>
      <c r="B826" s="5" t="str">
        <f t="shared" si="182"/>
        <v>-0</v>
      </c>
      <c r="C826" s="5" t="str">
        <f t="shared" si="183"/>
        <v>-0</v>
      </c>
      <c r="D826" s="8"/>
      <c r="E826" s="9"/>
      <c r="F826" s="3"/>
      <c r="G826" s="3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W826" s="6" t="str">
        <f>IF(X826="","",IF(X826=รายชื่อชมรม!$B$53,รายชื่อชมรม!$A$53,IF(X826=รายชื่อชมรม!$B$54,รายชื่อชมรม!$A$54,IF(X826=รายชื่อชมรม!$B$55,รายชื่อชมรม!$A$55,IF(X826=รายชื่อชมรม!$B$56,รายชื่อชมรม!$A$56,IF(X826=รายชื่อชมรม!$B$57,รายชื่อชมรม!$A$57,IF(X826=รายชื่อชมรม!$B$58,รายชื่อชมรม!$A$58,IF(X826=รายชื่อชมรม!$B$59,รายชื่อชมรม!$A$59,IF(X826=รายชื่อชมรม!$B$60,รายชื่อชมรม!$A$60,IF(X826=รายชื่อชมรม!$B$61,รายชื่อชมรม!$A$61,IF(X826=รายชื่อชมรม!$B$62,รายชื่อชมรม!$A$62,"-")))))))))))</f>
        <v/>
      </c>
      <c r="Y826" s="6" t="str">
        <f>IF(W826=0,"",IF(W826="-","",IF(W826="","",VLOOKUP(W826,รายชื่อชมรม!$A$3:$F$83,3,FALSE))))</f>
        <v/>
      </c>
      <c r="Z826" s="6" t="str">
        <f>IF(Y826=$Z$4,MAX(Z$1:$Z825)+1,"")</f>
        <v/>
      </c>
      <c r="AA826" s="6" t="str">
        <f>IF($Y826=AA$4,MAX(AA$1:AA825)+1,"")</f>
        <v/>
      </c>
      <c r="AB826" s="6" t="str">
        <f>IF($Y826=AB$4,MAX(AB$1:AB825)+1,"")</f>
        <v/>
      </c>
      <c r="AC826" s="6" t="str">
        <f>IF($Y826=AC$4,MAX(AC$1:AC825)+1,"")</f>
        <v/>
      </c>
      <c r="AD826" s="6" t="str">
        <f>IF($Y826=AD$4,MAX(AD$1:AD825)+1,"")</f>
        <v/>
      </c>
      <c r="AE826" s="6" t="str">
        <f>IF($Y826=AE$4,MAX(AE$1:AE825)+1,"")</f>
        <v/>
      </c>
      <c r="AF826" s="6" t="str">
        <f>IF($Y826=AF$4,MAX(AF$1:AF825)+1,"")</f>
        <v/>
      </c>
      <c r="AG826" s="6" t="str">
        <f>IF($Y826=AG$4,MAX(AG$1:AG825)+1,"")</f>
        <v/>
      </c>
      <c r="AH826" s="6" t="str">
        <f>IF($Y826=AH$4,MAX(AH$1:AH825)+1,"")</f>
        <v/>
      </c>
      <c r="AK826" s="6" t="str">
        <f>IF($W826=AK$4,MAX(AK$1:AK825)+1,"")</f>
        <v/>
      </c>
      <c r="AL826" s="6" t="str">
        <f>IF($W826=AL$4,MAX(AL$1:AL825)+1,"")</f>
        <v/>
      </c>
      <c r="AM826" s="6" t="str">
        <f>IF($W826=AM$4,MAX(AM$1:AM825)+1,"")</f>
        <v/>
      </c>
      <c r="AN826" s="6" t="str">
        <f>IF($W826=AN$4,MAX(AN$1:AN825)+1,"")</f>
        <v/>
      </c>
      <c r="AO826" s="6" t="str">
        <f>IF($W826=AO$4,MAX(AO$1:AO825)+1,"")</f>
        <v/>
      </c>
      <c r="AP826" s="6" t="str">
        <f>IF($W826=AP$4,MAX(AP$1:AP825)+1,"")</f>
        <v/>
      </c>
      <c r="AQ826" s="6" t="str">
        <f>IF($W826=AQ$4,MAX(AQ$1:AQ825)+1,"")</f>
        <v/>
      </c>
      <c r="AR826" s="6" t="str">
        <f>IF($W826=AR$4,MAX(AR$1:AR825)+1,"")</f>
        <v/>
      </c>
      <c r="AS826" s="6" t="str">
        <f>IF($W826=AS$4,MAX(AS$1:AS825)+1,"")</f>
        <v/>
      </c>
      <c r="AT826" s="6" t="str">
        <f>IF($W826=AT$4,MAX(AT$1:AT825)+1,"")</f>
        <v/>
      </c>
      <c r="AU826" s="6" t="str">
        <f>IF($W826=AU$4,MAX(AU$1:AU825)+1,"")</f>
        <v/>
      </c>
      <c r="AV826" s="6" t="str">
        <f>IF($W826=AV$4,MAX(AV$1:AV825)+1,"")</f>
        <v/>
      </c>
      <c r="AW826" s="6" t="str">
        <f>IF($W826=AW$4,MAX(AW$1:AW825)+1,"")</f>
        <v/>
      </c>
      <c r="AX826" s="6" t="str">
        <f>IF($W826=AX$4,MAX(AX$1:AX825)+1,"")</f>
        <v/>
      </c>
      <c r="AY826" s="6" t="str">
        <f>IF($W826=AY$4,MAX(AY$1:AY825)+1,"")</f>
        <v/>
      </c>
      <c r="AZ826" s="6" t="str">
        <f>IF($W826=AZ$4,MAX(AZ$1:AZ825)+1,"")</f>
        <v/>
      </c>
      <c r="BA826" s="6" t="str">
        <f>IF($W826=BA$4,MAX(BA$1:BA825)+1,"")</f>
        <v/>
      </c>
      <c r="BB826" s="6" t="str">
        <f>IF($W826=BB$4,MAX(BB$1:BB825)+1,"")</f>
        <v/>
      </c>
      <c r="BC826" s="6" t="str">
        <f>IF($W826=BC$4,MAX(BC$1:BC825)+1,"")</f>
        <v/>
      </c>
      <c r="BD826" s="6" t="str">
        <f>IF($W826=BD$4,MAX(BD$1:BD825)+1,"")</f>
        <v/>
      </c>
      <c r="BE826" s="6" t="str">
        <f>IF($W826=BE$4,MAX(BE$1:BE825)+1,"")</f>
        <v/>
      </c>
      <c r="BF826" s="6" t="str">
        <f>IF($W826=BF$4,MAX(BF$1:BF825)+1,"")</f>
        <v/>
      </c>
      <c r="BG826" s="6" t="str">
        <f>IF($W826=BG$4,MAX(BG$1:BG825)+1,"")</f>
        <v/>
      </c>
      <c r="BH826" s="6" t="str">
        <f>IF($W826=BH$4,MAX(BH$1:BH825)+1,"")</f>
        <v/>
      </c>
      <c r="BI826" s="6" t="str">
        <f>IF($W826=BI$4,MAX(BI$1:BI825)+1,"")</f>
        <v/>
      </c>
      <c r="BJ826" s="6" t="str">
        <f>IF($W826=BJ$4,MAX(BJ$1:BJ825)+1,"")</f>
        <v/>
      </c>
      <c r="BK826" s="6" t="str">
        <f>IF($W826=BK$4,MAX(BK$1:BK825)+1,"")</f>
        <v/>
      </c>
      <c r="BL826" s="6" t="str">
        <f>IF($W826=BL$4,MAX(BL$1:BL825)+1,"")</f>
        <v/>
      </c>
      <c r="BM826" s="6" t="str">
        <f>IF($W826=BM$4,MAX(BM$1:BM825)+1,"")</f>
        <v/>
      </c>
      <c r="BN826" s="6" t="str">
        <f>IF($W826=BN$4,MAX(BN$1:BN825)+1,"")</f>
        <v/>
      </c>
      <c r="BO826" s="6" t="str">
        <f>IF($W826=BO$4,MAX(BO$1:BO825)+1,"")</f>
        <v/>
      </c>
      <c r="BP826" s="6" t="str">
        <f>IF($W826=BP$4,MAX(BP$1:BP825)+1,"")</f>
        <v/>
      </c>
      <c r="BQ826" s="6" t="str">
        <f>IF($W826=BQ$4,MAX(BQ$1:BQ825)+1,"")</f>
        <v/>
      </c>
      <c r="BR826" s="6" t="str">
        <f>IF($W826=BR$4,MAX(BR$1:BR825)+1,"")</f>
        <v/>
      </c>
      <c r="BS826" s="6" t="str">
        <f>IF($W826=BS$4,MAX(BS$1:BS825)+1,"")</f>
        <v/>
      </c>
      <c r="BT826" s="6" t="str">
        <f>IF($W826=BT$4,MAX(BT$1:BT825)+1,"")</f>
        <v/>
      </c>
      <c r="BU826" s="6" t="str">
        <f>IF($W826=BU$4,MAX(BU$1:BU825)+1,"")</f>
        <v/>
      </c>
      <c r="BV826" s="6" t="str">
        <f>IF($W826=BV$4,MAX(BV$1:BV825)+1,"")</f>
        <v/>
      </c>
      <c r="BW826" s="6" t="str">
        <f>IF($W826=BW$4,MAX(BW$1:BW825)+1,"")</f>
        <v/>
      </c>
      <c r="BX826" s="6" t="str">
        <f>IF($W826=BX$4,MAX(BX$1:BX825)+1,"")</f>
        <v/>
      </c>
      <c r="BY826" s="6" t="str">
        <f>IF($W826=BY$4,MAX(BY$1:BY825)+1,"")</f>
        <v/>
      </c>
      <c r="BZ826" s="6" t="str">
        <f>IF($W826=BZ$4,MAX(BZ$1:BZ825)+1,"")</f>
        <v/>
      </c>
      <c r="CA826" s="6" t="str">
        <f>IF($W826=CA$4,MAX(CA$1:CA825)+1,"")</f>
        <v/>
      </c>
      <c r="CB826" s="6" t="str">
        <f>IF($W826=CB$4,MAX(CB$1:CB825)+1,"")</f>
        <v/>
      </c>
      <c r="CC826" s="6" t="str">
        <f>IF($W826=CC$4,MAX(CC$1:CC825)+1,"")</f>
        <v/>
      </c>
      <c r="CD826" s="6" t="str">
        <f>IF($W826=CD$4,MAX(CD$1:CD825)+1,"")</f>
        <v/>
      </c>
      <c r="CE826" s="6" t="str">
        <f>IF($W826=CE$4,MAX(CE$1:CE825)+1,"")</f>
        <v/>
      </c>
      <c r="CF826" s="6" t="str">
        <f>IF($W826=CF$4,MAX(CF$1:CF825)+1,"")</f>
        <v/>
      </c>
      <c r="CG826" s="6" t="str">
        <f>IF($W826=CG$4,MAX(CG$1:CG825)+1,"")</f>
        <v/>
      </c>
      <c r="CH826" s="6" t="str">
        <f>IF($W826=CH$4,MAX(CH$1:CH825)+1,"")</f>
        <v/>
      </c>
      <c r="CI826" s="6" t="str">
        <f>IF($W826=CI$4,MAX(CI$1:CI825)+1,"")</f>
        <v/>
      </c>
      <c r="CJ826" s="6" t="str">
        <f>IF($W826=CJ$4,MAX(CJ$1:CJ825)+1,"")</f>
        <v/>
      </c>
      <c r="CK826" s="6" t="str">
        <f>IF($W826=CK$4,MAX(CK$1:CK825)+1,"")</f>
        <v/>
      </c>
      <c r="CL826" s="6" t="str">
        <f>IF($W826=CL$4,MAX(CL$1:CL825)+1,"")</f>
        <v/>
      </c>
      <c r="CM826" s="6" t="str">
        <f>IF($W826=CM$4,MAX(CM$1:CM825)+1,"")</f>
        <v/>
      </c>
      <c r="CN826" s="6" t="str">
        <f>IF($W826=CN$4,MAX(CN$1:CN825)+1,"")</f>
        <v/>
      </c>
      <c r="CO826" s="6" t="str">
        <f>IF($W826=CO$4,MAX(CO$1:CO825)+1,"")</f>
        <v/>
      </c>
      <c r="CP826" s="6" t="str">
        <f>IF($W826=CP$4,MAX(CP$1:CP825)+1,"")</f>
        <v/>
      </c>
      <c r="CQ826" s="6" t="str">
        <f>IF($W826=CQ$4,MAX(CQ$1:CQ825)+1,"")</f>
        <v/>
      </c>
      <c r="CR826" s="6" t="str">
        <f>IF($W826=CR$4,MAX(CR$1:CR825)+1,"")</f>
        <v/>
      </c>
      <c r="CS826" s="6" t="str">
        <f>IF($W826=CS$4,MAX(CS$1:CS825)+1,"")</f>
        <v/>
      </c>
      <c r="CT826" s="5">
        <f t="shared" si="185"/>
        <v>0</v>
      </c>
      <c r="CU826" s="6" t="str">
        <f t="shared" si="186"/>
        <v/>
      </c>
      <c r="CV826" s="5" t="str">
        <f t="shared" si="187"/>
        <v/>
      </c>
      <c r="CW826" s="5" t="str" cm="1">
        <f t="array" ref="CW826">RIGHT(F826,MIN(LEN(SUBSTITUTE(F826,รายชื่อนักเรียนแยกห้อง!$AD$5:$AD$8,""))))</f>
        <v/>
      </c>
      <c r="CX826" s="6" t="str">
        <f t="shared" si="188"/>
        <v/>
      </c>
      <c r="CY826" s="6" t="str">
        <f t="shared" si="189"/>
        <v/>
      </c>
      <c r="CZ826" s="5" t="str">
        <f t="shared" si="190"/>
        <v>-</v>
      </c>
      <c r="DA826" s="5" t="str">
        <f t="shared" si="191"/>
        <v>-</v>
      </c>
      <c r="DC826" s="6" t="str">
        <f>IF(DB826="วิทย์-คณิต (เตรียมวิศวะ)",MAX($DC$1:DC825)+1,"")</f>
        <v/>
      </c>
      <c r="DD826" s="6" t="str">
        <f>IF(DB826="วิทย์-คณิต (วิทยาศาสตร์สุขภาพ)",MAX($DD$1:DD825)+1,"")</f>
        <v/>
      </c>
      <c r="DE826" s="6" t="str">
        <f>IF(DB826="ศิลป์การจัดการธุรกิจการค้าสมัยใหม่",MAX($DE$1:DE825)+1,"")</f>
        <v/>
      </c>
      <c r="DF826" s="6" t="str">
        <f>IF(DB826="ศิลป์ภาษาจีนเพื่อธุรกิจ 4.0",MAX($DF$1:DF825)+1,"")</f>
        <v/>
      </c>
      <c r="DG826" s="6" t="str">
        <f>IF(DB826="ศิลป์ภาษาอังกฤษเพื่อการสื่อสารธุรกิจ",MAX($DG$1:DG825)+1,"")</f>
        <v/>
      </c>
      <c r="DH826" s="6" t="str">
        <f>IF(DB826="นวัตกรรมการจัดการเกษตร",MAX($DH$1:DH825)+1,"")</f>
        <v/>
      </c>
      <c r="DI826" s="5">
        <f t="shared" si="192"/>
        <v>0</v>
      </c>
      <c r="DJ826" s="5" t="str">
        <f t="shared" si="193"/>
        <v>-</v>
      </c>
      <c r="DK826" s="5" t="str">
        <f t="shared" si="194"/>
        <v>-0</v>
      </c>
      <c r="DL826" s="5" t="str">
        <f t="shared" si="195"/>
        <v/>
      </c>
    </row>
    <row r="827" spans="1:116">
      <c r="A827" s="5" t="str">
        <f t="shared" si="196"/>
        <v>-</v>
      </c>
      <c r="B827" s="5" t="str">
        <f t="shared" si="182"/>
        <v>-0</v>
      </c>
      <c r="C827" s="5" t="str">
        <f t="shared" si="183"/>
        <v>-0</v>
      </c>
      <c r="D827" s="8"/>
      <c r="E827" s="9"/>
      <c r="F827" s="3"/>
      <c r="G827" s="3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W827" s="6" t="str">
        <f>IF(X827="","",IF(X827=รายชื่อชมรม!$B$53,รายชื่อชมรม!$A$53,IF(X827=รายชื่อชมรม!$B$54,รายชื่อชมรม!$A$54,IF(X827=รายชื่อชมรม!$B$55,รายชื่อชมรม!$A$55,IF(X827=รายชื่อชมรม!$B$56,รายชื่อชมรม!$A$56,IF(X827=รายชื่อชมรม!$B$57,รายชื่อชมรม!$A$57,IF(X827=รายชื่อชมรม!$B$58,รายชื่อชมรม!$A$58,IF(X827=รายชื่อชมรม!$B$59,รายชื่อชมรม!$A$59,IF(X827=รายชื่อชมรม!$B$60,รายชื่อชมรม!$A$60,IF(X827=รายชื่อชมรม!$B$61,รายชื่อชมรม!$A$61,IF(X827=รายชื่อชมรม!$B$62,รายชื่อชมรม!$A$62,"-")))))))))))</f>
        <v/>
      </c>
      <c r="Y827" s="6" t="str">
        <f>IF(W827=0,"",IF(W827="-","",IF(W827="","",VLOOKUP(W827,รายชื่อชมรม!$A$3:$F$83,3,FALSE))))</f>
        <v/>
      </c>
      <c r="Z827" s="6" t="str">
        <f>IF(Y827=$Z$4,MAX(Z$1:$Z826)+1,"")</f>
        <v/>
      </c>
      <c r="AA827" s="6" t="str">
        <f>IF($Y827=AA$4,MAX(AA$1:AA826)+1,"")</f>
        <v/>
      </c>
      <c r="AB827" s="6" t="str">
        <f>IF($Y827=AB$4,MAX(AB$1:AB826)+1,"")</f>
        <v/>
      </c>
      <c r="AC827" s="6" t="str">
        <f>IF($Y827=AC$4,MAX(AC$1:AC826)+1,"")</f>
        <v/>
      </c>
      <c r="AD827" s="6" t="str">
        <f>IF($Y827=AD$4,MAX(AD$1:AD826)+1,"")</f>
        <v/>
      </c>
      <c r="AE827" s="6" t="str">
        <f>IF($Y827=AE$4,MAX(AE$1:AE826)+1,"")</f>
        <v/>
      </c>
      <c r="AF827" s="6" t="str">
        <f>IF($Y827=AF$4,MAX(AF$1:AF826)+1,"")</f>
        <v/>
      </c>
      <c r="AG827" s="6" t="str">
        <f>IF($Y827=AG$4,MAX(AG$1:AG826)+1,"")</f>
        <v/>
      </c>
      <c r="AH827" s="6" t="str">
        <f>IF($Y827=AH$4,MAX(AH$1:AH826)+1,"")</f>
        <v/>
      </c>
      <c r="AK827" s="6" t="str">
        <f>IF($W827=AK$4,MAX(AK$1:AK826)+1,"")</f>
        <v/>
      </c>
      <c r="AL827" s="6" t="str">
        <f>IF($W827=AL$4,MAX(AL$1:AL826)+1,"")</f>
        <v/>
      </c>
      <c r="AM827" s="6" t="str">
        <f>IF($W827=AM$4,MAX(AM$1:AM826)+1,"")</f>
        <v/>
      </c>
      <c r="AN827" s="6" t="str">
        <f>IF($W827=AN$4,MAX(AN$1:AN826)+1,"")</f>
        <v/>
      </c>
      <c r="AO827" s="6" t="str">
        <f>IF($W827=AO$4,MAX(AO$1:AO826)+1,"")</f>
        <v/>
      </c>
      <c r="AP827" s="6" t="str">
        <f>IF($W827=AP$4,MAX(AP$1:AP826)+1,"")</f>
        <v/>
      </c>
      <c r="AQ827" s="6" t="str">
        <f>IF($W827=AQ$4,MAX(AQ$1:AQ826)+1,"")</f>
        <v/>
      </c>
      <c r="AR827" s="6" t="str">
        <f>IF($W827=AR$4,MAX(AR$1:AR826)+1,"")</f>
        <v/>
      </c>
      <c r="AS827" s="6" t="str">
        <f>IF($W827=AS$4,MAX(AS$1:AS826)+1,"")</f>
        <v/>
      </c>
      <c r="AT827" s="6" t="str">
        <f>IF($W827=AT$4,MAX(AT$1:AT826)+1,"")</f>
        <v/>
      </c>
      <c r="AU827" s="6" t="str">
        <f>IF($W827=AU$4,MAX(AU$1:AU826)+1,"")</f>
        <v/>
      </c>
      <c r="AV827" s="6" t="str">
        <f>IF($W827=AV$4,MAX(AV$1:AV826)+1,"")</f>
        <v/>
      </c>
      <c r="AW827" s="6" t="str">
        <f>IF($W827=AW$4,MAX(AW$1:AW826)+1,"")</f>
        <v/>
      </c>
      <c r="AX827" s="6" t="str">
        <f>IF($W827=AX$4,MAX(AX$1:AX826)+1,"")</f>
        <v/>
      </c>
      <c r="AY827" s="6" t="str">
        <f>IF($W827=AY$4,MAX(AY$1:AY826)+1,"")</f>
        <v/>
      </c>
      <c r="AZ827" s="6" t="str">
        <f>IF($W827=AZ$4,MAX(AZ$1:AZ826)+1,"")</f>
        <v/>
      </c>
      <c r="BA827" s="6" t="str">
        <f>IF($W827=BA$4,MAX(BA$1:BA826)+1,"")</f>
        <v/>
      </c>
      <c r="BB827" s="6" t="str">
        <f>IF($W827=BB$4,MAX(BB$1:BB826)+1,"")</f>
        <v/>
      </c>
      <c r="BC827" s="6" t="str">
        <f>IF($W827=BC$4,MAX(BC$1:BC826)+1,"")</f>
        <v/>
      </c>
      <c r="BD827" s="6" t="str">
        <f>IF($W827=BD$4,MAX(BD$1:BD826)+1,"")</f>
        <v/>
      </c>
      <c r="BE827" s="6" t="str">
        <f>IF($W827=BE$4,MAX(BE$1:BE826)+1,"")</f>
        <v/>
      </c>
      <c r="BF827" s="6" t="str">
        <f>IF($W827=BF$4,MAX(BF$1:BF826)+1,"")</f>
        <v/>
      </c>
      <c r="BG827" s="6" t="str">
        <f>IF($W827=BG$4,MAX(BG$1:BG826)+1,"")</f>
        <v/>
      </c>
      <c r="BH827" s="6" t="str">
        <f>IF($W827=BH$4,MAX(BH$1:BH826)+1,"")</f>
        <v/>
      </c>
      <c r="BI827" s="6" t="str">
        <f>IF($W827=BI$4,MAX(BI$1:BI826)+1,"")</f>
        <v/>
      </c>
      <c r="BJ827" s="6" t="str">
        <f>IF($W827=BJ$4,MAX(BJ$1:BJ826)+1,"")</f>
        <v/>
      </c>
      <c r="BK827" s="6" t="str">
        <f>IF($W827=BK$4,MAX(BK$1:BK826)+1,"")</f>
        <v/>
      </c>
      <c r="BL827" s="6" t="str">
        <f>IF($W827=BL$4,MAX(BL$1:BL826)+1,"")</f>
        <v/>
      </c>
      <c r="BM827" s="6" t="str">
        <f>IF($W827=BM$4,MAX(BM$1:BM826)+1,"")</f>
        <v/>
      </c>
      <c r="BN827" s="6" t="str">
        <f>IF($W827=BN$4,MAX(BN$1:BN826)+1,"")</f>
        <v/>
      </c>
      <c r="BO827" s="6" t="str">
        <f>IF($W827=BO$4,MAX(BO$1:BO826)+1,"")</f>
        <v/>
      </c>
      <c r="BP827" s="6" t="str">
        <f>IF($W827=BP$4,MAX(BP$1:BP826)+1,"")</f>
        <v/>
      </c>
      <c r="BQ827" s="6" t="str">
        <f>IF($W827=BQ$4,MAX(BQ$1:BQ826)+1,"")</f>
        <v/>
      </c>
      <c r="BR827" s="6" t="str">
        <f>IF($W827=BR$4,MAX(BR$1:BR826)+1,"")</f>
        <v/>
      </c>
      <c r="BS827" s="6" t="str">
        <f>IF($W827=BS$4,MAX(BS$1:BS826)+1,"")</f>
        <v/>
      </c>
      <c r="BT827" s="6" t="str">
        <f>IF($W827=BT$4,MAX(BT$1:BT826)+1,"")</f>
        <v/>
      </c>
      <c r="BU827" s="6" t="str">
        <f>IF($W827=BU$4,MAX(BU$1:BU826)+1,"")</f>
        <v/>
      </c>
      <c r="BV827" s="6" t="str">
        <f>IF($W827=BV$4,MAX(BV$1:BV826)+1,"")</f>
        <v/>
      </c>
      <c r="BW827" s="6" t="str">
        <f>IF($W827=BW$4,MAX(BW$1:BW826)+1,"")</f>
        <v/>
      </c>
      <c r="BX827" s="6" t="str">
        <f>IF($W827=BX$4,MAX(BX$1:BX826)+1,"")</f>
        <v/>
      </c>
      <c r="BY827" s="6" t="str">
        <f>IF($W827=BY$4,MAX(BY$1:BY826)+1,"")</f>
        <v/>
      </c>
      <c r="BZ827" s="6" t="str">
        <f>IF($W827=BZ$4,MAX(BZ$1:BZ826)+1,"")</f>
        <v/>
      </c>
      <c r="CA827" s="6" t="str">
        <f>IF($W827=CA$4,MAX(CA$1:CA826)+1,"")</f>
        <v/>
      </c>
      <c r="CB827" s="6" t="str">
        <f>IF($W827=CB$4,MAX(CB$1:CB826)+1,"")</f>
        <v/>
      </c>
      <c r="CC827" s="6" t="str">
        <f>IF($W827=CC$4,MAX(CC$1:CC826)+1,"")</f>
        <v/>
      </c>
      <c r="CD827" s="6" t="str">
        <f>IF($W827=CD$4,MAX(CD$1:CD826)+1,"")</f>
        <v/>
      </c>
      <c r="CE827" s="6" t="str">
        <f>IF($W827=CE$4,MAX(CE$1:CE826)+1,"")</f>
        <v/>
      </c>
      <c r="CF827" s="6" t="str">
        <f>IF($W827=CF$4,MAX(CF$1:CF826)+1,"")</f>
        <v/>
      </c>
      <c r="CG827" s="6" t="str">
        <f>IF($W827=CG$4,MAX(CG$1:CG826)+1,"")</f>
        <v/>
      </c>
      <c r="CH827" s="6" t="str">
        <f>IF($W827=CH$4,MAX(CH$1:CH826)+1,"")</f>
        <v/>
      </c>
      <c r="CI827" s="6" t="str">
        <f>IF($W827=CI$4,MAX(CI$1:CI826)+1,"")</f>
        <v/>
      </c>
      <c r="CJ827" s="6" t="str">
        <f>IF($W827=CJ$4,MAX(CJ$1:CJ826)+1,"")</f>
        <v/>
      </c>
      <c r="CK827" s="6" t="str">
        <f>IF($W827=CK$4,MAX(CK$1:CK826)+1,"")</f>
        <v/>
      </c>
      <c r="CL827" s="6" t="str">
        <f>IF($W827=CL$4,MAX(CL$1:CL826)+1,"")</f>
        <v/>
      </c>
      <c r="CM827" s="6" t="str">
        <f>IF($W827=CM$4,MAX(CM$1:CM826)+1,"")</f>
        <v/>
      </c>
      <c r="CN827" s="6" t="str">
        <f>IF($W827=CN$4,MAX(CN$1:CN826)+1,"")</f>
        <v/>
      </c>
      <c r="CO827" s="6" t="str">
        <f>IF($W827=CO$4,MAX(CO$1:CO826)+1,"")</f>
        <v/>
      </c>
      <c r="CP827" s="6" t="str">
        <f>IF($W827=CP$4,MAX(CP$1:CP826)+1,"")</f>
        <v/>
      </c>
      <c r="CQ827" s="6" t="str">
        <f>IF($W827=CQ$4,MAX(CQ$1:CQ826)+1,"")</f>
        <v/>
      </c>
      <c r="CR827" s="6" t="str">
        <f>IF($W827=CR$4,MAX(CR$1:CR826)+1,"")</f>
        <v/>
      </c>
      <c r="CS827" s="6" t="str">
        <f>IF($W827=CS$4,MAX(CS$1:CS826)+1,"")</f>
        <v/>
      </c>
      <c r="CT827" s="5">
        <f t="shared" si="185"/>
        <v>0</v>
      </c>
      <c r="CU827" s="6" t="str">
        <f t="shared" si="186"/>
        <v/>
      </c>
      <c r="CV827" s="5" t="str">
        <f t="shared" si="187"/>
        <v/>
      </c>
      <c r="CW827" s="5" t="str" cm="1">
        <f t="array" ref="CW827">RIGHT(F827,MIN(LEN(SUBSTITUTE(F827,รายชื่อนักเรียนแยกห้อง!$AD$5:$AD$8,""))))</f>
        <v/>
      </c>
      <c r="CX827" s="6" t="str">
        <f t="shared" si="188"/>
        <v/>
      </c>
      <c r="CY827" s="6" t="str">
        <f t="shared" si="189"/>
        <v/>
      </c>
      <c r="CZ827" s="5" t="str">
        <f t="shared" si="190"/>
        <v>-</v>
      </c>
      <c r="DA827" s="5" t="str">
        <f t="shared" si="191"/>
        <v>-</v>
      </c>
      <c r="DC827" s="6" t="str">
        <f>IF(DB827="วิทย์-คณิต (เตรียมวิศวะ)",MAX($DC$1:DC826)+1,"")</f>
        <v/>
      </c>
      <c r="DD827" s="6" t="str">
        <f>IF(DB827="วิทย์-คณิต (วิทยาศาสตร์สุขภาพ)",MAX($DD$1:DD826)+1,"")</f>
        <v/>
      </c>
      <c r="DE827" s="6" t="str">
        <f>IF(DB827="ศิลป์การจัดการธุรกิจการค้าสมัยใหม่",MAX($DE$1:DE826)+1,"")</f>
        <v/>
      </c>
      <c r="DF827" s="6" t="str">
        <f>IF(DB827="ศิลป์ภาษาจีนเพื่อธุรกิจ 4.0",MAX($DF$1:DF826)+1,"")</f>
        <v/>
      </c>
      <c r="DG827" s="6" t="str">
        <f>IF(DB827="ศิลป์ภาษาอังกฤษเพื่อการสื่อสารธุรกิจ",MAX($DG$1:DG826)+1,"")</f>
        <v/>
      </c>
      <c r="DH827" s="6" t="str">
        <f>IF(DB827="นวัตกรรมการจัดการเกษตร",MAX($DH$1:DH826)+1,"")</f>
        <v/>
      </c>
      <c r="DI827" s="5">
        <f t="shared" si="192"/>
        <v>0</v>
      </c>
      <c r="DJ827" s="5" t="str">
        <f t="shared" si="193"/>
        <v>-</v>
      </c>
      <c r="DK827" s="5" t="str">
        <f t="shared" si="194"/>
        <v>-0</v>
      </c>
      <c r="DL827" s="5" t="str">
        <f t="shared" si="195"/>
        <v/>
      </c>
    </row>
    <row r="828" spans="1:116">
      <c r="A828" s="5" t="str">
        <f t="shared" si="196"/>
        <v>-</v>
      </c>
      <c r="B828" s="5" t="str">
        <f t="shared" si="182"/>
        <v>-0</v>
      </c>
      <c r="C828" s="5" t="str">
        <f t="shared" si="183"/>
        <v>-0</v>
      </c>
      <c r="D828" s="8"/>
      <c r="E828" s="9"/>
      <c r="F828" s="3"/>
      <c r="G828" s="3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W828" s="6" t="str">
        <f>IF(X828="","",IF(X828=รายชื่อชมรม!$B$53,รายชื่อชมรม!$A$53,IF(X828=รายชื่อชมรม!$B$54,รายชื่อชมรม!$A$54,IF(X828=รายชื่อชมรม!$B$55,รายชื่อชมรม!$A$55,IF(X828=รายชื่อชมรม!$B$56,รายชื่อชมรม!$A$56,IF(X828=รายชื่อชมรม!$B$57,รายชื่อชมรม!$A$57,IF(X828=รายชื่อชมรม!$B$58,รายชื่อชมรม!$A$58,IF(X828=รายชื่อชมรม!$B$59,รายชื่อชมรม!$A$59,IF(X828=รายชื่อชมรม!$B$60,รายชื่อชมรม!$A$60,IF(X828=รายชื่อชมรม!$B$61,รายชื่อชมรม!$A$61,IF(X828=รายชื่อชมรม!$B$62,รายชื่อชมรม!$A$62,"-")))))))))))</f>
        <v/>
      </c>
      <c r="Y828" s="6" t="str">
        <f>IF(W828=0,"",IF(W828="-","",IF(W828="","",VLOOKUP(W828,รายชื่อชมรม!$A$3:$F$83,3,FALSE))))</f>
        <v/>
      </c>
      <c r="Z828" s="6" t="str">
        <f>IF(Y828=$Z$4,MAX(Z$1:$Z827)+1,"")</f>
        <v/>
      </c>
      <c r="AA828" s="6" t="str">
        <f>IF($Y828=AA$4,MAX(AA$1:AA827)+1,"")</f>
        <v/>
      </c>
      <c r="AB828" s="6" t="str">
        <f>IF($Y828=AB$4,MAX(AB$1:AB827)+1,"")</f>
        <v/>
      </c>
      <c r="AC828" s="6" t="str">
        <f>IF($Y828=AC$4,MAX(AC$1:AC827)+1,"")</f>
        <v/>
      </c>
      <c r="AD828" s="6" t="str">
        <f>IF($Y828=AD$4,MAX(AD$1:AD827)+1,"")</f>
        <v/>
      </c>
      <c r="AE828" s="6" t="str">
        <f>IF($Y828=AE$4,MAX(AE$1:AE827)+1,"")</f>
        <v/>
      </c>
      <c r="AF828" s="6" t="str">
        <f>IF($Y828=AF$4,MAX(AF$1:AF827)+1,"")</f>
        <v/>
      </c>
      <c r="AG828" s="6" t="str">
        <f>IF($Y828=AG$4,MAX(AG$1:AG827)+1,"")</f>
        <v/>
      </c>
      <c r="AH828" s="6" t="str">
        <f>IF($Y828=AH$4,MAX(AH$1:AH827)+1,"")</f>
        <v/>
      </c>
      <c r="AK828" s="6" t="str">
        <f>IF($W828=AK$4,MAX(AK$1:AK827)+1,"")</f>
        <v/>
      </c>
      <c r="AL828" s="6" t="str">
        <f>IF($W828=AL$4,MAX(AL$1:AL827)+1,"")</f>
        <v/>
      </c>
      <c r="AM828" s="6" t="str">
        <f>IF($W828=AM$4,MAX(AM$1:AM827)+1,"")</f>
        <v/>
      </c>
      <c r="AN828" s="6" t="str">
        <f>IF($W828=AN$4,MAX(AN$1:AN827)+1,"")</f>
        <v/>
      </c>
      <c r="AO828" s="6" t="str">
        <f>IF($W828=AO$4,MAX(AO$1:AO827)+1,"")</f>
        <v/>
      </c>
      <c r="AP828" s="6" t="str">
        <f>IF($W828=AP$4,MAX(AP$1:AP827)+1,"")</f>
        <v/>
      </c>
      <c r="AQ828" s="6" t="str">
        <f>IF($W828=AQ$4,MAX(AQ$1:AQ827)+1,"")</f>
        <v/>
      </c>
      <c r="AR828" s="6" t="str">
        <f>IF($W828=AR$4,MAX(AR$1:AR827)+1,"")</f>
        <v/>
      </c>
      <c r="AS828" s="6" t="str">
        <f>IF($W828=AS$4,MAX(AS$1:AS827)+1,"")</f>
        <v/>
      </c>
      <c r="AT828" s="6" t="str">
        <f>IF($W828=AT$4,MAX(AT$1:AT827)+1,"")</f>
        <v/>
      </c>
      <c r="AU828" s="6" t="str">
        <f>IF($W828=AU$4,MAX(AU$1:AU827)+1,"")</f>
        <v/>
      </c>
      <c r="AV828" s="6" t="str">
        <f>IF($W828=AV$4,MAX(AV$1:AV827)+1,"")</f>
        <v/>
      </c>
      <c r="AW828" s="6" t="str">
        <f>IF($W828=AW$4,MAX(AW$1:AW827)+1,"")</f>
        <v/>
      </c>
      <c r="AX828" s="6" t="str">
        <f>IF($W828=AX$4,MAX(AX$1:AX827)+1,"")</f>
        <v/>
      </c>
      <c r="AY828" s="6" t="str">
        <f>IF($W828=AY$4,MAX(AY$1:AY827)+1,"")</f>
        <v/>
      </c>
      <c r="AZ828" s="6" t="str">
        <f>IF($W828=AZ$4,MAX(AZ$1:AZ827)+1,"")</f>
        <v/>
      </c>
      <c r="BA828" s="6" t="str">
        <f>IF($W828=BA$4,MAX(BA$1:BA827)+1,"")</f>
        <v/>
      </c>
      <c r="BB828" s="6" t="str">
        <f>IF($W828=BB$4,MAX(BB$1:BB827)+1,"")</f>
        <v/>
      </c>
      <c r="BC828" s="6" t="str">
        <f>IF($W828=BC$4,MAX(BC$1:BC827)+1,"")</f>
        <v/>
      </c>
      <c r="BD828" s="6" t="str">
        <f>IF($W828=BD$4,MAX(BD$1:BD827)+1,"")</f>
        <v/>
      </c>
      <c r="BE828" s="6" t="str">
        <f>IF($W828=BE$4,MAX(BE$1:BE827)+1,"")</f>
        <v/>
      </c>
      <c r="BF828" s="6" t="str">
        <f>IF($W828=BF$4,MAX(BF$1:BF827)+1,"")</f>
        <v/>
      </c>
      <c r="BG828" s="6" t="str">
        <f>IF($W828=BG$4,MAX(BG$1:BG827)+1,"")</f>
        <v/>
      </c>
      <c r="BH828" s="6" t="str">
        <f>IF($W828=BH$4,MAX(BH$1:BH827)+1,"")</f>
        <v/>
      </c>
      <c r="BI828" s="6" t="str">
        <f>IF($W828=BI$4,MAX(BI$1:BI827)+1,"")</f>
        <v/>
      </c>
      <c r="BJ828" s="6" t="str">
        <f>IF($W828=BJ$4,MAX(BJ$1:BJ827)+1,"")</f>
        <v/>
      </c>
      <c r="BK828" s="6" t="str">
        <f>IF($W828=BK$4,MAX(BK$1:BK827)+1,"")</f>
        <v/>
      </c>
      <c r="BL828" s="6" t="str">
        <f>IF($W828=BL$4,MAX(BL$1:BL827)+1,"")</f>
        <v/>
      </c>
      <c r="BM828" s="6" t="str">
        <f>IF($W828=BM$4,MAX(BM$1:BM827)+1,"")</f>
        <v/>
      </c>
      <c r="BN828" s="6" t="str">
        <f>IF($W828=BN$4,MAX(BN$1:BN827)+1,"")</f>
        <v/>
      </c>
      <c r="BO828" s="6" t="str">
        <f>IF($W828=BO$4,MAX(BO$1:BO827)+1,"")</f>
        <v/>
      </c>
      <c r="BP828" s="6" t="str">
        <f>IF($W828=BP$4,MAX(BP$1:BP827)+1,"")</f>
        <v/>
      </c>
      <c r="BQ828" s="6" t="str">
        <f>IF($W828=BQ$4,MAX(BQ$1:BQ827)+1,"")</f>
        <v/>
      </c>
      <c r="BR828" s="6" t="str">
        <f>IF($W828=BR$4,MAX(BR$1:BR827)+1,"")</f>
        <v/>
      </c>
      <c r="BS828" s="6" t="str">
        <f>IF($W828=BS$4,MAX(BS$1:BS827)+1,"")</f>
        <v/>
      </c>
      <c r="BT828" s="6" t="str">
        <f>IF($W828=BT$4,MAX(BT$1:BT827)+1,"")</f>
        <v/>
      </c>
      <c r="BU828" s="6" t="str">
        <f>IF($W828=BU$4,MAX(BU$1:BU827)+1,"")</f>
        <v/>
      </c>
      <c r="BV828" s="6" t="str">
        <f>IF($W828=BV$4,MAX(BV$1:BV827)+1,"")</f>
        <v/>
      </c>
      <c r="BW828" s="6" t="str">
        <f>IF($W828=BW$4,MAX(BW$1:BW827)+1,"")</f>
        <v/>
      </c>
      <c r="BX828" s="6" t="str">
        <f>IF($W828=BX$4,MAX(BX$1:BX827)+1,"")</f>
        <v/>
      </c>
      <c r="BY828" s="6" t="str">
        <f>IF($W828=BY$4,MAX(BY$1:BY827)+1,"")</f>
        <v/>
      </c>
      <c r="BZ828" s="6" t="str">
        <f>IF($W828=BZ$4,MAX(BZ$1:BZ827)+1,"")</f>
        <v/>
      </c>
      <c r="CA828" s="6" t="str">
        <f>IF($W828=CA$4,MAX(CA$1:CA827)+1,"")</f>
        <v/>
      </c>
      <c r="CB828" s="6" t="str">
        <f>IF($W828=CB$4,MAX(CB$1:CB827)+1,"")</f>
        <v/>
      </c>
      <c r="CC828" s="6" t="str">
        <f>IF($W828=CC$4,MAX(CC$1:CC827)+1,"")</f>
        <v/>
      </c>
      <c r="CD828" s="6" t="str">
        <f>IF($W828=CD$4,MAX(CD$1:CD827)+1,"")</f>
        <v/>
      </c>
      <c r="CE828" s="6" t="str">
        <f>IF($W828=CE$4,MAX(CE$1:CE827)+1,"")</f>
        <v/>
      </c>
      <c r="CF828" s="6" t="str">
        <f>IF($W828=CF$4,MAX(CF$1:CF827)+1,"")</f>
        <v/>
      </c>
      <c r="CG828" s="6" t="str">
        <f>IF($W828=CG$4,MAX(CG$1:CG827)+1,"")</f>
        <v/>
      </c>
      <c r="CH828" s="6" t="str">
        <f>IF($W828=CH$4,MAX(CH$1:CH827)+1,"")</f>
        <v/>
      </c>
      <c r="CI828" s="6" t="str">
        <f>IF($W828=CI$4,MAX(CI$1:CI827)+1,"")</f>
        <v/>
      </c>
      <c r="CJ828" s="6" t="str">
        <f>IF($W828=CJ$4,MAX(CJ$1:CJ827)+1,"")</f>
        <v/>
      </c>
      <c r="CK828" s="6" t="str">
        <f>IF($W828=CK$4,MAX(CK$1:CK827)+1,"")</f>
        <v/>
      </c>
      <c r="CL828" s="6" t="str">
        <f>IF($W828=CL$4,MAX(CL$1:CL827)+1,"")</f>
        <v/>
      </c>
      <c r="CM828" s="6" t="str">
        <f>IF($W828=CM$4,MAX(CM$1:CM827)+1,"")</f>
        <v/>
      </c>
      <c r="CN828" s="6" t="str">
        <f>IF($W828=CN$4,MAX(CN$1:CN827)+1,"")</f>
        <v/>
      </c>
      <c r="CO828" s="6" t="str">
        <f>IF($W828=CO$4,MAX(CO$1:CO827)+1,"")</f>
        <v/>
      </c>
      <c r="CP828" s="6" t="str">
        <f>IF($W828=CP$4,MAX(CP$1:CP827)+1,"")</f>
        <v/>
      </c>
      <c r="CQ828" s="6" t="str">
        <f>IF($W828=CQ$4,MAX(CQ$1:CQ827)+1,"")</f>
        <v/>
      </c>
      <c r="CR828" s="6" t="str">
        <f>IF($W828=CR$4,MAX(CR$1:CR827)+1,"")</f>
        <v/>
      </c>
      <c r="CS828" s="6" t="str">
        <f>IF($W828=CS$4,MAX(CS$1:CS827)+1,"")</f>
        <v/>
      </c>
      <c r="CT828" s="5">
        <f t="shared" si="185"/>
        <v>0</v>
      </c>
      <c r="CU828" s="6" t="str">
        <f t="shared" si="186"/>
        <v/>
      </c>
      <c r="CV828" s="5" t="str">
        <f t="shared" si="187"/>
        <v/>
      </c>
      <c r="CW828" s="5" t="str" cm="1">
        <f t="array" ref="CW828">RIGHT(F828,MIN(LEN(SUBSTITUTE(F828,รายชื่อนักเรียนแยกห้อง!$AD$5:$AD$8,""))))</f>
        <v/>
      </c>
      <c r="CX828" s="6" t="str">
        <f t="shared" si="188"/>
        <v/>
      </c>
      <c r="CY828" s="6" t="str">
        <f t="shared" si="189"/>
        <v/>
      </c>
      <c r="CZ828" s="5" t="str">
        <f t="shared" si="190"/>
        <v>-</v>
      </c>
      <c r="DA828" s="5" t="str">
        <f t="shared" si="191"/>
        <v>-</v>
      </c>
      <c r="DC828" s="6" t="str">
        <f>IF(DB828="วิทย์-คณิต (เตรียมวิศวะ)",MAX($DC$1:DC827)+1,"")</f>
        <v/>
      </c>
      <c r="DD828" s="6" t="str">
        <f>IF(DB828="วิทย์-คณิต (วิทยาศาสตร์สุขภาพ)",MAX($DD$1:DD827)+1,"")</f>
        <v/>
      </c>
      <c r="DE828" s="6" t="str">
        <f>IF(DB828="ศิลป์การจัดการธุรกิจการค้าสมัยใหม่",MAX($DE$1:DE827)+1,"")</f>
        <v/>
      </c>
      <c r="DF828" s="6" t="str">
        <f>IF(DB828="ศิลป์ภาษาจีนเพื่อธุรกิจ 4.0",MAX($DF$1:DF827)+1,"")</f>
        <v/>
      </c>
      <c r="DG828" s="6" t="str">
        <f>IF(DB828="ศิลป์ภาษาอังกฤษเพื่อการสื่อสารธุรกิจ",MAX($DG$1:DG827)+1,"")</f>
        <v/>
      </c>
      <c r="DH828" s="6" t="str">
        <f>IF(DB828="นวัตกรรมการจัดการเกษตร",MAX($DH$1:DH827)+1,"")</f>
        <v/>
      </c>
      <c r="DI828" s="5">
        <f t="shared" si="192"/>
        <v>0</v>
      </c>
      <c r="DJ828" s="5" t="str">
        <f t="shared" si="193"/>
        <v>-</v>
      </c>
      <c r="DK828" s="5" t="str">
        <f t="shared" si="194"/>
        <v>-0</v>
      </c>
      <c r="DL828" s="5" t="str">
        <f t="shared" si="195"/>
        <v/>
      </c>
    </row>
    <row r="829" spans="1:116">
      <c r="A829" s="5" t="str">
        <f t="shared" si="196"/>
        <v>-</v>
      </c>
      <c r="B829" s="5" t="str">
        <f t="shared" si="182"/>
        <v>-0</v>
      </c>
      <c r="C829" s="5" t="str">
        <f t="shared" si="183"/>
        <v>-0</v>
      </c>
      <c r="D829" s="8"/>
      <c r="E829" s="9"/>
      <c r="F829" s="3"/>
      <c r="G829" s="3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W829" s="6" t="str">
        <f>IF(X829="","",IF(X829=รายชื่อชมรม!$B$53,รายชื่อชมรม!$A$53,IF(X829=รายชื่อชมรม!$B$54,รายชื่อชมรม!$A$54,IF(X829=รายชื่อชมรม!$B$55,รายชื่อชมรม!$A$55,IF(X829=รายชื่อชมรม!$B$56,รายชื่อชมรม!$A$56,IF(X829=รายชื่อชมรม!$B$57,รายชื่อชมรม!$A$57,IF(X829=รายชื่อชมรม!$B$58,รายชื่อชมรม!$A$58,IF(X829=รายชื่อชมรม!$B$59,รายชื่อชมรม!$A$59,IF(X829=รายชื่อชมรม!$B$60,รายชื่อชมรม!$A$60,IF(X829=รายชื่อชมรม!$B$61,รายชื่อชมรม!$A$61,IF(X829=รายชื่อชมรม!$B$62,รายชื่อชมรม!$A$62,"-")))))))))))</f>
        <v/>
      </c>
      <c r="Y829" s="6" t="str">
        <f>IF(W829=0,"",IF(W829="-","",IF(W829="","",VLOOKUP(W829,รายชื่อชมรม!$A$3:$F$83,3,FALSE))))</f>
        <v/>
      </c>
      <c r="Z829" s="6" t="str">
        <f>IF(Y829=$Z$4,MAX(Z$1:$Z828)+1,"")</f>
        <v/>
      </c>
      <c r="AA829" s="6" t="str">
        <f>IF($Y829=AA$4,MAX(AA$1:AA828)+1,"")</f>
        <v/>
      </c>
      <c r="AB829" s="6" t="str">
        <f>IF($Y829=AB$4,MAX(AB$1:AB828)+1,"")</f>
        <v/>
      </c>
      <c r="AC829" s="6" t="str">
        <f>IF($Y829=AC$4,MAX(AC$1:AC828)+1,"")</f>
        <v/>
      </c>
      <c r="AD829" s="6" t="str">
        <f>IF($Y829=AD$4,MAX(AD$1:AD828)+1,"")</f>
        <v/>
      </c>
      <c r="AE829" s="6" t="str">
        <f>IF($Y829=AE$4,MAX(AE$1:AE828)+1,"")</f>
        <v/>
      </c>
      <c r="AF829" s="6" t="str">
        <f>IF($Y829=AF$4,MAX(AF$1:AF828)+1,"")</f>
        <v/>
      </c>
      <c r="AG829" s="6" t="str">
        <f>IF($Y829=AG$4,MAX(AG$1:AG828)+1,"")</f>
        <v/>
      </c>
      <c r="AH829" s="6" t="str">
        <f>IF($Y829=AH$4,MAX(AH$1:AH828)+1,"")</f>
        <v/>
      </c>
      <c r="AK829" s="6" t="str">
        <f>IF($W829=AK$4,MAX(AK$1:AK828)+1,"")</f>
        <v/>
      </c>
      <c r="AL829" s="6" t="str">
        <f>IF($W829=AL$4,MAX(AL$1:AL828)+1,"")</f>
        <v/>
      </c>
      <c r="AM829" s="6" t="str">
        <f>IF($W829=AM$4,MAX(AM$1:AM828)+1,"")</f>
        <v/>
      </c>
      <c r="AN829" s="6" t="str">
        <f>IF($W829=AN$4,MAX(AN$1:AN828)+1,"")</f>
        <v/>
      </c>
      <c r="AO829" s="6" t="str">
        <f>IF($W829=AO$4,MAX(AO$1:AO828)+1,"")</f>
        <v/>
      </c>
      <c r="AP829" s="6" t="str">
        <f>IF($W829=AP$4,MAX(AP$1:AP828)+1,"")</f>
        <v/>
      </c>
      <c r="AQ829" s="6" t="str">
        <f>IF($W829=AQ$4,MAX(AQ$1:AQ828)+1,"")</f>
        <v/>
      </c>
      <c r="AR829" s="6" t="str">
        <f>IF($W829=AR$4,MAX(AR$1:AR828)+1,"")</f>
        <v/>
      </c>
      <c r="AS829" s="6" t="str">
        <f>IF($W829=AS$4,MAX(AS$1:AS828)+1,"")</f>
        <v/>
      </c>
      <c r="AT829" s="6" t="str">
        <f>IF($W829=AT$4,MAX(AT$1:AT828)+1,"")</f>
        <v/>
      </c>
      <c r="AU829" s="6" t="str">
        <f>IF($W829=AU$4,MAX(AU$1:AU828)+1,"")</f>
        <v/>
      </c>
      <c r="AV829" s="6" t="str">
        <f>IF($W829=AV$4,MAX(AV$1:AV828)+1,"")</f>
        <v/>
      </c>
      <c r="AW829" s="6" t="str">
        <f>IF($W829=AW$4,MAX(AW$1:AW828)+1,"")</f>
        <v/>
      </c>
      <c r="AX829" s="6" t="str">
        <f>IF($W829=AX$4,MAX(AX$1:AX828)+1,"")</f>
        <v/>
      </c>
      <c r="AY829" s="6" t="str">
        <f>IF($W829=AY$4,MAX(AY$1:AY828)+1,"")</f>
        <v/>
      </c>
      <c r="AZ829" s="6" t="str">
        <f>IF($W829=AZ$4,MAX(AZ$1:AZ828)+1,"")</f>
        <v/>
      </c>
      <c r="BA829" s="6" t="str">
        <f>IF($W829=BA$4,MAX(BA$1:BA828)+1,"")</f>
        <v/>
      </c>
      <c r="BB829" s="6" t="str">
        <f>IF($W829=BB$4,MAX(BB$1:BB828)+1,"")</f>
        <v/>
      </c>
      <c r="BC829" s="6" t="str">
        <f>IF($W829=BC$4,MAX(BC$1:BC828)+1,"")</f>
        <v/>
      </c>
      <c r="BD829" s="6" t="str">
        <f>IF($W829=BD$4,MAX(BD$1:BD828)+1,"")</f>
        <v/>
      </c>
      <c r="BE829" s="6" t="str">
        <f>IF($W829=BE$4,MAX(BE$1:BE828)+1,"")</f>
        <v/>
      </c>
      <c r="BF829" s="6" t="str">
        <f>IF($W829=BF$4,MAX(BF$1:BF828)+1,"")</f>
        <v/>
      </c>
      <c r="BG829" s="6" t="str">
        <f>IF($W829=BG$4,MAX(BG$1:BG828)+1,"")</f>
        <v/>
      </c>
      <c r="BH829" s="6" t="str">
        <f>IF($W829=BH$4,MAX(BH$1:BH828)+1,"")</f>
        <v/>
      </c>
      <c r="BI829" s="6" t="str">
        <f>IF($W829=BI$4,MAX(BI$1:BI828)+1,"")</f>
        <v/>
      </c>
      <c r="BJ829" s="6" t="str">
        <f>IF($W829=BJ$4,MAX(BJ$1:BJ828)+1,"")</f>
        <v/>
      </c>
      <c r="BK829" s="6" t="str">
        <f>IF($W829=BK$4,MAX(BK$1:BK828)+1,"")</f>
        <v/>
      </c>
      <c r="BL829" s="6" t="str">
        <f>IF($W829=BL$4,MAX(BL$1:BL828)+1,"")</f>
        <v/>
      </c>
      <c r="BM829" s="6" t="str">
        <f>IF($W829=BM$4,MAX(BM$1:BM828)+1,"")</f>
        <v/>
      </c>
      <c r="BN829" s="6" t="str">
        <f>IF($W829=BN$4,MAX(BN$1:BN828)+1,"")</f>
        <v/>
      </c>
      <c r="BO829" s="6" t="str">
        <f>IF($W829=BO$4,MAX(BO$1:BO828)+1,"")</f>
        <v/>
      </c>
      <c r="BP829" s="6" t="str">
        <f>IF($W829=BP$4,MAX(BP$1:BP828)+1,"")</f>
        <v/>
      </c>
      <c r="BQ829" s="6" t="str">
        <f>IF($W829=BQ$4,MAX(BQ$1:BQ828)+1,"")</f>
        <v/>
      </c>
      <c r="BR829" s="6" t="str">
        <f>IF($W829=BR$4,MAX(BR$1:BR828)+1,"")</f>
        <v/>
      </c>
      <c r="BS829" s="6" t="str">
        <f>IF($W829=BS$4,MAX(BS$1:BS828)+1,"")</f>
        <v/>
      </c>
      <c r="BT829" s="6" t="str">
        <f>IF($W829=BT$4,MAX(BT$1:BT828)+1,"")</f>
        <v/>
      </c>
      <c r="BU829" s="6" t="str">
        <f>IF($W829=BU$4,MAX(BU$1:BU828)+1,"")</f>
        <v/>
      </c>
      <c r="BV829" s="6" t="str">
        <f>IF($W829=BV$4,MAX(BV$1:BV828)+1,"")</f>
        <v/>
      </c>
      <c r="BW829" s="6" t="str">
        <f>IF($W829=BW$4,MAX(BW$1:BW828)+1,"")</f>
        <v/>
      </c>
      <c r="BX829" s="6" t="str">
        <f>IF($W829=BX$4,MAX(BX$1:BX828)+1,"")</f>
        <v/>
      </c>
      <c r="BY829" s="6" t="str">
        <f>IF($W829=BY$4,MAX(BY$1:BY828)+1,"")</f>
        <v/>
      </c>
      <c r="BZ829" s="6" t="str">
        <f>IF($W829=BZ$4,MAX(BZ$1:BZ828)+1,"")</f>
        <v/>
      </c>
      <c r="CA829" s="6" t="str">
        <f>IF($W829=CA$4,MAX(CA$1:CA828)+1,"")</f>
        <v/>
      </c>
      <c r="CB829" s="6" t="str">
        <f>IF($W829=CB$4,MAX(CB$1:CB828)+1,"")</f>
        <v/>
      </c>
      <c r="CC829" s="6" t="str">
        <f>IF($W829=CC$4,MAX(CC$1:CC828)+1,"")</f>
        <v/>
      </c>
      <c r="CD829" s="6" t="str">
        <f>IF($W829=CD$4,MAX(CD$1:CD828)+1,"")</f>
        <v/>
      </c>
      <c r="CE829" s="6" t="str">
        <f>IF($W829=CE$4,MAX(CE$1:CE828)+1,"")</f>
        <v/>
      </c>
      <c r="CF829" s="6" t="str">
        <f>IF($W829=CF$4,MAX(CF$1:CF828)+1,"")</f>
        <v/>
      </c>
      <c r="CG829" s="6" t="str">
        <f>IF($W829=CG$4,MAX(CG$1:CG828)+1,"")</f>
        <v/>
      </c>
      <c r="CH829" s="6" t="str">
        <f>IF($W829=CH$4,MAX(CH$1:CH828)+1,"")</f>
        <v/>
      </c>
      <c r="CI829" s="6" t="str">
        <f>IF($W829=CI$4,MAX(CI$1:CI828)+1,"")</f>
        <v/>
      </c>
      <c r="CJ829" s="6" t="str">
        <f>IF($W829=CJ$4,MAX(CJ$1:CJ828)+1,"")</f>
        <v/>
      </c>
      <c r="CK829" s="6" t="str">
        <f>IF($W829=CK$4,MAX(CK$1:CK828)+1,"")</f>
        <v/>
      </c>
      <c r="CL829" s="6" t="str">
        <f>IF($W829=CL$4,MAX(CL$1:CL828)+1,"")</f>
        <v/>
      </c>
      <c r="CM829" s="6" t="str">
        <f>IF($W829=CM$4,MAX(CM$1:CM828)+1,"")</f>
        <v/>
      </c>
      <c r="CN829" s="6" t="str">
        <f>IF($W829=CN$4,MAX(CN$1:CN828)+1,"")</f>
        <v/>
      </c>
      <c r="CO829" s="6" t="str">
        <f>IF($W829=CO$4,MAX(CO$1:CO828)+1,"")</f>
        <v/>
      </c>
      <c r="CP829" s="6" t="str">
        <f>IF($W829=CP$4,MAX(CP$1:CP828)+1,"")</f>
        <v/>
      </c>
      <c r="CQ829" s="6" t="str">
        <f>IF($W829=CQ$4,MAX(CQ$1:CQ828)+1,"")</f>
        <v/>
      </c>
      <c r="CR829" s="6" t="str">
        <f>IF($W829=CR$4,MAX(CR$1:CR828)+1,"")</f>
        <v/>
      </c>
      <c r="CS829" s="6" t="str">
        <f>IF($W829=CS$4,MAX(CS$1:CS828)+1,"")</f>
        <v/>
      </c>
      <c r="CT829" s="5">
        <f t="shared" si="185"/>
        <v>0</v>
      </c>
      <c r="CU829" s="6" t="str">
        <f t="shared" si="186"/>
        <v/>
      </c>
      <c r="CV829" s="5" t="str">
        <f t="shared" si="187"/>
        <v/>
      </c>
      <c r="CW829" s="5" t="str" cm="1">
        <f t="array" ref="CW829">RIGHT(F829,MIN(LEN(SUBSTITUTE(F829,รายชื่อนักเรียนแยกห้อง!$AD$5:$AD$8,""))))</f>
        <v/>
      </c>
      <c r="CX829" s="6" t="str">
        <f t="shared" si="188"/>
        <v/>
      </c>
      <c r="CY829" s="6" t="str">
        <f t="shared" si="189"/>
        <v/>
      </c>
      <c r="CZ829" s="5" t="str">
        <f t="shared" si="190"/>
        <v>-</v>
      </c>
      <c r="DA829" s="5" t="str">
        <f t="shared" si="191"/>
        <v>-</v>
      </c>
      <c r="DC829" s="6" t="str">
        <f>IF(DB829="วิทย์-คณิต (เตรียมวิศวะ)",MAX($DC$1:DC828)+1,"")</f>
        <v/>
      </c>
      <c r="DD829" s="6" t="str">
        <f>IF(DB829="วิทย์-คณิต (วิทยาศาสตร์สุขภาพ)",MAX($DD$1:DD828)+1,"")</f>
        <v/>
      </c>
      <c r="DE829" s="6" t="str">
        <f>IF(DB829="ศิลป์การจัดการธุรกิจการค้าสมัยใหม่",MAX($DE$1:DE828)+1,"")</f>
        <v/>
      </c>
      <c r="DF829" s="6" t="str">
        <f>IF(DB829="ศิลป์ภาษาจีนเพื่อธุรกิจ 4.0",MAX($DF$1:DF828)+1,"")</f>
        <v/>
      </c>
      <c r="DG829" s="6" t="str">
        <f>IF(DB829="ศิลป์ภาษาอังกฤษเพื่อการสื่อสารธุรกิจ",MAX($DG$1:DG828)+1,"")</f>
        <v/>
      </c>
      <c r="DH829" s="6" t="str">
        <f>IF(DB829="นวัตกรรมการจัดการเกษตร",MAX($DH$1:DH828)+1,"")</f>
        <v/>
      </c>
      <c r="DI829" s="5">
        <f t="shared" si="192"/>
        <v>0</v>
      </c>
      <c r="DJ829" s="5" t="str">
        <f t="shared" si="193"/>
        <v>-</v>
      </c>
      <c r="DK829" s="5" t="str">
        <f t="shared" si="194"/>
        <v>-0</v>
      </c>
      <c r="DL829" s="5" t="str">
        <f t="shared" si="195"/>
        <v/>
      </c>
    </row>
    <row r="830" spans="1:116">
      <c r="A830" s="5" t="str">
        <f t="shared" si="196"/>
        <v>-</v>
      </c>
      <c r="B830" s="5" t="str">
        <f t="shared" si="182"/>
        <v>-0</v>
      </c>
      <c r="C830" s="5" t="str">
        <f t="shared" si="183"/>
        <v>-0</v>
      </c>
      <c r="D830" s="8"/>
      <c r="E830" s="9"/>
      <c r="F830" s="3"/>
      <c r="G830" s="3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W830" s="6" t="str">
        <f>IF(X830="","",IF(X830=รายชื่อชมรม!$B$53,รายชื่อชมรม!$A$53,IF(X830=รายชื่อชมรม!$B$54,รายชื่อชมรม!$A$54,IF(X830=รายชื่อชมรม!$B$55,รายชื่อชมรม!$A$55,IF(X830=รายชื่อชมรม!$B$56,รายชื่อชมรม!$A$56,IF(X830=รายชื่อชมรม!$B$57,รายชื่อชมรม!$A$57,IF(X830=รายชื่อชมรม!$B$58,รายชื่อชมรม!$A$58,IF(X830=รายชื่อชมรม!$B$59,รายชื่อชมรม!$A$59,IF(X830=รายชื่อชมรม!$B$60,รายชื่อชมรม!$A$60,IF(X830=รายชื่อชมรม!$B$61,รายชื่อชมรม!$A$61,IF(X830=รายชื่อชมรม!$B$62,รายชื่อชมรม!$A$62,"-")))))))))))</f>
        <v/>
      </c>
      <c r="Y830" s="6" t="str">
        <f>IF(W830=0,"",IF(W830="-","",IF(W830="","",VLOOKUP(W830,รายชื่อชมรม!$A$3:$F$83,3,FALSE))))</f>
        <v/>
      </c>
      <c r="Z830" s="6" t="str">
        <f>IF(Y830=$Z$4,MAX(Z$1:$Z829)+1,"")</f>
        <v/>
      </c>
      <c r="AA830" s="6" t="str">
        <f>IF($Y830=AA$4,MAX(AA$1:AA829)+1,"")</f>
        <v/>
      </c>
      <c r="AB830" s="6" t="str">
        <f>IF($Y830=AB$4,MAX(AB$1:AB829)+1,"")</f>
        <v/>
      </c>
      <c r="AC830" s="6" t="str">
        <f>IF($Y830=AC$4,MAX(AC$1:AC829)+1,"")</f>
        <v/>
      </c>
      <c r="AD830" s="6" t="str">
        <f>IF($Y830=AD$4,MAX(AD$1:AD829)+1,"")</f>
        <v/>
      </c>
      <c r="AE830" s="6" t="str">
        <f>IF($Y830=AE$4,MAX(AE$1:AE829)+1,"")</f>
        <v/>
      </c>
      <c r="AF830" s="6" t="str">
        <f>IF($Y830=AF$4,MAX(AF$1:AF829)+1,"")</f>
        <v/>
      </c>
      <c r="AG830" s="6" t="str">
        <f>IF($Y830=AG$4,MAX(AG$1:AG829)+1,"")</f>
        <v/>
      </c>
      <c r="AH830" s="6" t="str">
        <f>IF($Y830=AH$4,MAX(AH$1:AH829)+1,"")</f>
        <v/>
      </c>
      <c r="AK830" s="6" t="str">
        <f>IF($W830=AK$4,MAX(AK$1:AK829)+1,"")</f>
        <v/>
      </c>
      <c r="AL830" s="6" t="str">
        <f>IF($W830=AL$4,MAX(AL$1:AL829)+1,"")</f>
        <v/>
      </c>
      <c r="AM830" s="6" t="str">
        <f>IF($W830=AM$4,MAX(AM$1:AM829)+1,"")</f>
        <v/>
      </c>
      <c r="AN830" s="6" t="str">
        <f>IF($W830=AN$4,MAX(AN$1:AN829)+1,"")</f>
        <v/>
      </c>
      <c r="AO830" s="6" t="str">
        <f>IF($W830=AO$4,MAX(AO$1:AO829)+1,"")</f>
        <v/>
      </c>
      <c r="AP830" s="6" t="str">
        <f>IF($W830=AP$4,MAX(AP$1:AP829)+1,"")</f>
        <v/>
      </c>
      <c r="AQ830" s="6" t="str">
        <f>IF($W830=AQ$4,MAX(AQ$1:AQ829)+1,"")</f>
        <v/>
      </c>
      <c r="AR830" s="6" t="str">
        <f>IF($W830=AR$4,MAX(AR$1:AR829)+1,"")</f>
        <v/>
      </c>
      <c r="AS830" s="6" t="str">
        <f>IF($W830=AS$4,MAX(AS$1:AS829)+1,"")</f>
        <v/>
      </c>
      <c r="AT830" s="6" t="str">
        <f>IF($W830=AT$4,MAX(AT$1:AT829)+1,"")</f>
        <v/>
      </c>
      <c r="AU830" s="6" t="str">
        <f>IF($W830=AU$4,MAX(AU$1:AU829)+1,"")</f>
        <v/>
      </c>
      <c r="AV830" s="6" t="str">
        <f>IF($W830=AV$4,MAX(AV$1:AV829)+1,"")</f>
        <v/>
      </c>
      <c r="AW830" s="6" t="str">
        <f>IF($W830=AW$4,MAX(AW$1:AW829)+1,"")</f>
        <v/>
      </c>
      <c r="AX830" s="6" t="str">
        <f>IF($W830=AX$4,MAX(AX$1:AX829)+1,"")</f>
        <v/>
      </c>
      <c r="AY830" s="6" t="str">
        <f>IF($W830=AY$4,MAX(AY$1:AY829)+1,"")</f>
        <v/>
      </c>
      <c r="AZ830" s="6" t="str">
        <f>IF($W830=AZ$4,MAX(AZ$1:AZ829)+1,"")</f>
        <v/>
      </c>
      <c r="BA830" s="6" t="str">
        <f>IF($W830=BA$4,MAX(BA$1:BA829)+1,"")</f>
        <v/>
      </c>
      <c r="BB830" s="6" t="str">
        <f>IF($W830=BB$4,MAX(BB$1:BB829)+1,"")</f>
        <v/>
      </c>
      <c r="BC830" s="6" t="str">
        <f>IF($W830=BC$4,MAX(BC$1:BC829)+1,"")</f>
        <v/>
      </c>
      <c r="BD830" s="6" t="str">
        <f>IF($W830=BD$4,MAX(BD$1:BD829)+1,"")</f>
        <v/>
      </c>
      <c r="BE830" s="6" t="str">
        <f>IF($W830=BE$4,MAX(BE$1:BE829)+1,"")</f>
        <v/>
      </c>
      <c r="BF830" s="6" t="str">
        <f>IF($W830=BF$4,MAX(BF$1:BF829)+1,"")</f>
        <v/>
      </c>
      <c r="BG830" s="6" t="str">
        <f>IF($W830=BG$4,MAX(BG$1:BG829)+1,"")</f>
        <v/>
      </c>
      <c r="BH830" s="6" t="str">
        <f>IF($W830=BH$4,MAX(BH$1:BH829)+1,"")</f>
        <v/>
      </c>
      <c r="BI830" s="6" t="str">
        <f>IF($W830=BI$4,MAX(BI$1:BI829)+1,"")</f>
        <v/>
      </c>
      <c r="BJ830" s="6" t="str">
        <f>IF($W830=BJ$4,MAX(BJ$1:BJ829)+1,"")</f>
        <v/>
      </c>
      <c r="BK830" s="6" t="str">
        <f>IF($W830=BK$4,MAX(BK$1:BK829)+1,"")</f>
        <v/>
      </c>
      <c r="BL830" s="6" t="str">
        <f>IF($W830=BL$4,MAX(BL$1:BL829)+1,"")</f>
        <v/>
      </c>
      <c r="BM830" s="6" t="str">
        <f>IF($W830=BM$4,MAX(BM$1:BM829)+1,"")</f>
        <v/>
      </c>
      <c r="BN830" s="6" t="str">
        <f>IF($W830=BN$4,MAX(BN$1:BN829)+1,"")</f>
        <v/>
      </c>
      <c r="BO830" s="6" t="str">
        <f>IF($W830=BO$4,MAX(BO$1:BO829)+1,"")</f>
        <v/>
      </c>
      <c r="BP830" s="6" t="str">
        <f>IF($W830=BP$4,MAX(BP$1:BP829)+1,"")</f>
        <v/>
      </c>
      <c r="BQ830" s="6" t="str">
        <f>IF($W830=BQ$4,MAX(BQ$1:BQ829)+1,"")</f>
        <v/>
      </c>
      <c r="BR830" s="6" t="str">
        <f>IF($W830=BR$4,MAX(BR$1:BR829)+1,"")</f>
        <v/>
      </c>
      <c r="BS830" s="6" t="str">
        <f>IF($W830=BS$4,MAX(BS$1:BS829)+1,"")</f>
        <v/>
      </c>
      <c r="BT830" s="6" t="str">
        <f>IF($W830=BT$4,MAX(BT$1:BT829)+1,"")</f>
        <v/>
      </c>
      <c r="BU830" s="6" t="str">
        <f>IF($W830=BU$4,MAX(BU$1:BU829)+1,"")</f>
        <v/>
      </c>
      <c r="BV830" s="6" t="str">
        <f>IF($W830=BV$4,MAX(BV$1:BV829)+1,"")</f>
        <v/>
      </c>
      <c r="BW830" s="6" t="str">
        <f>IF($W830=BW$4,MAX(BW$1:BW829)+1,"")</f>
        <v/>
      </c>
      <c r="BX830" s="6" t="str">
        <f>IF($W830=BX$4,MAX(BX$1:BX829)+1,"")</f>
        <v/>
      </c>
      <c r="BY830" s="6" t="str">
        <f>IF($W830=BY$4,MAX(BY$1:BY829)+1,"")</f>
        <v/>
      </c>
      <c r="BZ830" s="6" t="str">
        <f>IF($W830=BZ$4,MAX(BZ$1:BZ829)+1,"")</f>
        <v/>
      </c>
      <c r="CA830" s="6" t="str">
        <f>IF($W830=CA$4,MAX(CA$1:CA829)+1,"")</f>
        <v/>
      </c>
      <c r="CB830" s="6" t="str">
        <f>IF($W830=CB$4,MAX(CB$1:CB829)+1,"")</f>
        <v/>
      </c>
      <c r="CC830" s="6" t="str">
        <f>IF($W830=CC$4,MAX(CC$1:CC829)+1,"")</f>
        <v/>
      </c>
      <c r="CD830" s="6" t="str">
        <f>IF($W830=CD$4,MAX(CD$1:CD829)+1,"")</f>
        <v/>
      </c>
      <c r="CE830" s="6" t="str">
        <f>IF($W830=CE$4,MAX(CE$1:CE829)+1,"")</f>
        <v/>
      </c>
      <c r="CF830" s="6" t="str">
        <f>IF($W830=CF$4,MAX(CF$1:CF829)+1,"")</f>
        <v/>
      </c>
      <c r="CG830" s="6" t="str">
        <f>IF($W830=CG$4,MAX(CG$1:CG829)+1,"")</f>
        <v/>
      </c>
      <c r="CH830" s="6" t="str">
        <f>IF($W830=CH$4,MAX(CH$1:CH829)+1,"")</f>
        <v/>
      </c>
      <c r="CI830" s="6" t="str">
        <f>IF($W830=CI$4,MAX(CI$1:CI829)+1,"")</f>
        <v/>
      </c>
      <c r="CJ830" s="6" t="str">
        <f>IF($W830=CJ$4,MAX(CJ$1:CJ829)+1,"")</f>
        <v/>
      </c>
      <c r="CK830" s="6" t="str">
        <f>IF($W830=CK$4,MAX(CK$1:CK829)+1,"")</f>
        <v/>
      </c>
      <c r="CL830" s="6" t="str">
        <f>IF($W830=CL$4,MAX(CL$1:CL829)+1,"")</f>
        <v/>
      </c>
      <c r="CM830" s="6" t="str">
        <f>IF($W830=CM$4,MAX(CM$1:CM829)+1,"")</f>
        <v/>
      </c>
      <c r="CN830" s="6" t="str">
        <f>IF($W830=CN$4,MAX(CN$1:CN829)+1,"")</f>
        <v/>
      </c>
      <c r="CO830" s="6" t="str">
        <f>IF($W830=CO$4,MAX(CO$1:CO829)+1,"")</f>
        <v/>
      </c>
      <c r="CP830" s="6" t="str">
        <f>IF($W830=CP$4,MAX(CP$1:CP829)+1,"")</f>
        <v/>
      </c>
      <c r="CQ830" s="6" t="str">
        <f>IF($W830=CQ$4,MAX(CQ$1:CQ829)+1,"")</f>
        <v/>
      </c>
      <c r="CR830" s="6" t="str">
        <f>IF($W830=CR$4,MAX(CR$1:CR829)+1,"")</f>
        <v/>
      </c>
      <c r="CS830" s="6" t="str">
        <f>IF($W830=CS$4,MAX(CS$1:CS829)+1,"")</f>
        <v/>
      </c>
      <c r="CT830" s="5">
        <f t="shared" si="185"/>
        <v>0</v>
      </c>
      <c r="CU830" s="6" t="str">
        <f t="shared" si="186"/>
        <v/>
      </c>
      <c r="CV830" s="5" t="str">
        <f t="shared" si="187"/>
        <v/>
      </c>
      <c r="CW830" s="5" t="str" cm="1">
        <f t="array" ref="CW830">RIGHT(F830,MIN(LEN(SUBSTITUTE(F830,รายชื่อนักเรียนแยกห้อง!$AD$5:$AD$8,""))))</f>
        <v/>
      </c>
      <c r="CX830" s="6" t="str">
        <f t="shared" si="188"/>
        <v/>
      </c>
      <c r="CY830" s="6" t="str">
        <f t="shared" si="189"/>
        <v/>
      </c>
      <c r="CZ830" s="5" t="str">
        <f t="shared" si="190"/>
        <v>-</v>
      </c>
      <c r="DA830" s="5" t="str">
        <f t="shared" si="191"/>
        <v>-</v>
      </c>
      <c r="DC830" s="6" t="str">
        <f>IF(DB830="วิทย์-คณิต (เตรียมวิศวะ)",MAX($DC$1:DC829)+1,"")</f>
        <v/>
      </c>
      <c r="DD830" s="6" t="str">
        <f>IF(DB830="วิทย์-คณิต (วิทยาศาสตร์สุขภาพ)",MAX($DD$1:DD829)+1,"")</f>
        <v/>
      </c>
      <c r="DE830" s="6" t="str">
        <f>IF(DB830="ศิลป์การจัดการธุรกิจการค้าสมัยใหม่",MAX($DE$1:DE829)+1,"")</f>
        <v/>
      </c>
      <c r="DF830" s="6" t="str">
        <f>IF(DB830="ศิลป์ภาษาจีนเพื่อธุรกิจ 4.0",MAX($DF$1:DF829)+1,"")</f>
        <v/>
      </c>
      <c r="DG830" s="6" t="str">
        <f>IF(DB830="ศิลป์ภาษาอังกฤษเพื่อการสื่อสารธุรกิจ",MAX($DG$1:DG829)+1,"")</f>
        <v/>
      </c>
      <c r="DH830" s="6" t="str">
        <f>IF(DB830="นวัตกรรมการจัดการเกษตร",MAX($DH$1:DH829)+1,"")</f>
        <v/>
      </c>
      <c r="DI830" s="5">
        <f t="shared" si="192"/>
        <v>0</v>
      </c>
      <c r="DJ830" s="5" t="str">
        <f t="shared" si="193"/>
        <v>-</v>
      </c>
      <c r="DK830" s="5" t="str">
        <f t="shared" si="194"/>
        <v>-0</v>
      </c>
      <c r="DL830" s="5" t="str">
        <f t="shared" si="195"/>
        <v/>
      </c>
    </row>
    <row r="831" spans="1:116">
      <c r="A831" s="5" t="str">
        <f t="shared" si="196"/>
        <v>-</v>
      </c>
      <c r="B831" s="5" t="str">
        <f t="shared" si="182"/>
        <v>-0</v>
      </c>
      <c r="C831" s="5" t="str">
        <f t="shared" si="183"/>
        <v>-0</v>
      </c>
      <c r="D831" s="8"/>
      <c r="E831" s="9"/>
      <c r="F831" s="3"/>
      <c r="G831" s="3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W831" s="6" t="str">
        <f>IF(X831="","",IF(X831=รายชื่อชมรม!$B$53,รายชื่อชมรม!$A$53,IF(X831=รายชื่อชมรม!$B$54,รายชื่อชมรม!$A$54,IF(X831=รายชื่อชมรม!$B$55,รายชื่อชมรม!$A$55,IF(X831=รายชื่อชมรม!$B$56,รายชื่อชมรม!$A$56,IF(X831=รายชื่อชมรม!$B$57,รายชื่อชมรม!$A$57,IF(X831=รายชื่อชมรม!$B$58,รายชื่อชมรม!$A$58,IF(X831=รายชื่อชมรม!$B$59,รายชื่อชมรม!$A$59,IF(X831=รายชื่อชมรม!$B$60,รายชื่อชมรม!$A$60,IF(X831=รายชื่อชมรม!$B$61,รายชื่อชมรม!$A$61,IF(X831=รายชื่อชมรม!$B$62,รายชื่อชมรม!$A$62,"-")))))))))))</f>
        <v/>
      </c>
      <c r="Y831" s="6" t="str">
        <f>IF(W831=0,"",IF(W831="-","",IF(W831="","",VLOOKUP(W831,รายชื่อชมรม!$A$3:$F$83,3,FALSE))))</f>
        <v/>
      </c>
      <c r="Z831" s="6" t="str">
        <f>IF(Y831=$Z$4,MAX(Z$1:$Z830)+1,"")</f>
        <v/>
      </c>
      <c r="AA831" s="6" t="str">
        <f>IF($Y831=AA$4,MAX(AA$1:AA830)+1,"")</f>
        <v/>
      </c>
      <c r="AB831" s="6" t="str">
        <f>IF($Y831=AB$4,MAX(AB$1:AB830)+1,"")</f>
        <v/>
      </c>
      <c r="AC831" s="6" t="str">
        <f>IF($Y831=AC$4,MAX(AC$1:AC830)+1,"")</f>
        <v/>
      </c>
      <c r="AD831" s="6" t="str">
        <f>IF($Y831=AD$4,MAX(AD$1:AD830)+1,"")</f>
        <v/>
      </c>
      <c r="AE831" s="6" t="str">
        <f>IF($Y831=AE$4,MAX(AE$1:AE830)+1,"")</f>
        <v/>
      </c>
      <c r="AF831" s="6" t="str">
        <f>IF($Y831=AF$4,MAX(AF$1:AF830)+1,"")</f>
        <v/>
      </c>
      <c r="AG831" s="6" t="str">
        <f>IF($Y831=AG$4,MAX(AG$1:AG830)+1,"")</f>
        <v/>
      </c>
      <c r="AH831" s="6" t="str">
        <f>IF($Y831=AH$4,MAX(AH$1:AH830)+1,"")</f>
        <v/>
      </c>
      <c r="AK831" s="6" t="str">
        <f>IF($W831=AK$4,MAX(AK$1:AK830)+1,"")</f>
        <v/>
      </c>
      <c r="AL831" s="6" t="str">
        <f>IF($W831=AL$4,MAX(AL$1:AL830)+1,"")</f>
        <v/>
      </c>
      <c r="AM831" s="6" t="str">
        <f>IF($W831=AM$4,MAX(AM$1:AM830)+1,"")</f>
        <v/>
      </c>
      <c r="AN831" s="6" t="str">
        <f>IF($W831=AN$4,MAX(AN$1:AN830)+1,"")</f>
        <v/>
      </c>
      <c r="AO831" s="6" t="str">
        <f>IF($W831=AO$4,MAX(AO$1:AO830)+1,"")</f>
        <v/>
      </c>
      <c r="AP831" s="6" t="str">
        <f>IF($W831=AP$4,MAX(AP$1:AP830)+1,"")</f>
        <v/>
      </c>
      <c r="AQ831" s="6" t="str">
        <f>IF($W831=AQ$4,MAX(AQ$1:AQ830)+1,"")</f>
        <v/>
      </c>
      <c r="AR831" s="6" t="str">
        <f>IF($W831=AR$4,MAX(AR$1:AR830)+1,"")</f>
        <v/>
      </c>
      <c r="AS831" s="6" t="str">
        <f>IF($W831=AS$4,MAX(AS$1:AS830)+1,"")</f>
        <v/>
      </c>
      <c r="AT831" s="6" t="str">
        <f>IF($W831=AT$4,MAX(AT$1:AT830)+1,"")</f>
        <v/>
      </c>
      <c r="AU831" s="6" t="str">
        <f>IF($W831=AU$4,MAX(AU$1:AU830)+1,"")</f>
        <v/>
      </c>
      <c r="AV831" s="6" t="str">
        <f>IF($W831=AV$4,MAX(AV$1:AV830)+1,"")</f>
        <v/>
      </c>
      <c r="AW831" s="6" t="str">
        <f>IF($W831=AW$4,MAX(AW$1:AW830)+1,"")</f>
        <v/>
      </c>
      <c r="AX831" s="6" t="str">
        <f>IF($W831=AX$4,MAX(AX$1:AX830)+1,"")</f>
        <v/>
      </c>
      <c r="AY831" s="6" t="str">
        <f>IF($W831=AY$4,MAX(AY$1:AY830)+1,"")</f>
        <v/>
      </c>
      <c r="AZ831" s="6" t="str">
        <f>IF($W831=AZ$4,MAX(AZ$1:AZ830)+1,"")</f>
        <v/>
      </c>
      <c r="BA831" s="6" t="str">
        <f>IF($W831=BA$4,MAX(BA$1:BA830)+1,"")</f>
        <v/>
      </c>
      <c r="BB831" s="6" t="str">
        <f>IF($W831=BB$4,MAX(BB$1:BB830)+1,"")</f>
        <v/>
      </c>
      <c r="BC831" s="6" t="str">
        <f>IF($W831=BC$4,MAX(BC$1:BC830)+1,"")</f>
        <v/>
      </c>
      <c r="BD831" s="6" t="str">
        <f>IF($W831=BD$4,MAX(BD$1:BD830)+1,"")</f>
        <v/>
      </c>
      <c r="BE831" s="6" t="str">
        <f>IF($W831=BE$4,MAX(BE$1:BE830)+1,"")</f>
        <v/>
      </c>
      <c r="BF831" s="6" t="str">
        <f>IF($W831=BF$4,MAX(BF$1:BF830)+1,"")</f>
        <v/>
      </c>
      <c r="BG831" s="6" t="str">
        <f>IF($W831=BG$4,MAX(BG$1:BG830)+1,"")</f>
        <v/>
      </c>
      <c r="BH831" s="6" t="str">
        <f>IF($W831=BH$4,MAX(BH$1:BH830)+1,"")</f>
        <v/>
      </c>
      <c r="BI831" s="6" t="str">
        <f>IF($W831=BI$4,MAX(BI$1:BI830)+1,"")</f>
        <v/>
      </c>
      <c r="BJ831" s="6" t="str">
        <f>IF($W831=BJ$4,MAX(BJ$1:BJ830)+1,"")</f>
        <v/>
      </c>
      <c r="BK831" s="6" t="str">
        <f>IF($W831=BK$4,MAX(BK$1:BK830)+1,"")</f>
        <v/>
      </c>
      <c r="BL831" s="6" t="str">
        <f>IF($W831=BL$4,MAX(BL$1:BL830)+1,"")</f>
        <v/>
      </c>
      <c r="BM831" s="6" t="str">
        <f>IF($W831=BM$4,MAX(BM$1:BM830)+1,"")</f>
        <v/>
      </c>
      <c r="BN831" s="6" t="str">
        <f>IF($W831=BN$4,MAX(BN$1:BN830)+1,"")</f>
        <v/>
      </c>
      <c r="BO831" s="6" t="str">
        <f>IF($W831=BO$4,MAX(BO$1:BO830)+1,"")</f>
        <v/>
      </c>
      <c r="BP831" s="6" t="str">
        <f>IF($W831=BP$4,MAX(BP$1:BP830)+1,"")</f>
        <v/>
      </c>
      <c r="BQ831" s="6" t="str">
        <f>IF($W831=BQ$4,MAX(BQ$1:BQ830)+1,"")</f>
        <v/>
      </c>
      <c r="BR831" s="6" t="str">
        <f>IF($W831=BR$4,MAX(BR$1:BR830)+1,"")</f>
        <v/>
      </c>
      <c r="BS831" s="6" t="str">
        <f>IF($W831=BS$4,MAX(BS$1:BS830)+1,"")</f>
        <v/>
      </c>
      <c r="BT831" s="6" t="str">
        <f>IF($W831=BT$4,MAX(BT$1:BT830)+1,"")</f>
        <v/>
      </c>
      <c r="BU831" s="6" t="str">
        <f>IF($W831=BU$4,MAX(BU$1:BU830)+1,"")</f>
        <v/>
      </c>
      <c r="BV831" s="6" t="str">
        <f>IF($W831=BV$4,MAX(BV$1:BV830)+1,"")</f>
        <v/>
      </c>
      <c r="BW831" s="6" t="str">
        <f>IF($W831=BW$4,MAX(BW$1:BW830)+1,"")</f>
        <v/>
      </c>
      <c r="BX831" s="6" t="str">
        <f>IF($W831=BX$4,MAX(BX$1:BX830)+1,"")</f>
        <v/>
      </c>
      <c r="BY831" s="6" t="str">
        <f>IF($W831=BY$4,MAX(BY$1:BY830)+1,"")</f>
        <v/>
      </c>
      <c r="BZ831" s="6" t="str">
        <f>IF($W831=BZ$4,MAX(BZ$1:BZ830)+1,"")</f>
        <v/>
      </c>
      <c r="CA831" s="6" t="str">
        <f>IF($W831=CA$4,MAX(CA$1:CA830)+1,"")</f>
        <v/>
      </c>
      <c r="CB831" s="6" t="str">
        <f>IF($W831=CB$4,MAX(CB$1:CB830)+1,"")</f>
        <v/>
      </c>
      <c r="CC831" s="6" t="str">
        <f>IF($W831=CC$4,MAX(CC$1:CC830)+1,"")</f>
        <v/>
      </c>
      <c r="CD831" s="6" t="str">
        <f>IF($W831=CD$4,MAX(CD$1:CD830)+1,"")</f>
        <v/>
      </c>
      <c r="CE831" s="6" t="str">
        <f>IF($W831=CE$4,MAX(CE$1:CE830)+1,"")</f>
        <v/>
      </c>
      <c r="CF831" s="6" t="str">
        <f>IF($W831=CF$4,MAX(CF$1:CF830)+1,"")</f>
        <v/>
      </c>
      <c r="CG831" s="6" t="str">
        <f>IF($W831=CG$4,MAX(CG$1:CG830)+1,"")</f>
        <v/>
      </c>
      <c r="CH831" s="6" t="str">
        <f>IF($W831=CH$4,MAX(CH$1:CH830)+1,"")</f>
        <v/>
      </c>
      <c r="CI831" s="6" t="str">
        <f>IF($W831=CI$4,MAX(CI$1:CI830)+1,"")</f>
        <v/>
      </c>
      <c r="CJ831" s="6" t="str">
        <f>IF($W831=CJ$4,MAX(CJ$1:CJ830)+1,"")</f>
        <v/>
      </c>
      <c r="CK831" s="6" t="str">
        <f>IF($W831=CK$4,MAX(CK$1:CK830)+1,"")</f>
        <v/>
      </c>
      <c r="CL831" s="6" t="str">
        <f>IF($W831=CL$4,MAX(CL$1:CL830)+1,"")</f>
        <v/>
      </c>
      <c r="CM831" s="6" t="str">
        <f>IF($W831=CM$4,MAX(CM$1:CM830)+1,"")</f>
        <v/>
      </c>
      <c r="CN831" s="6" t="str">
        <f>IF($W831=CN$4,MAX(CN$1:CN830)+1,"")</f>
        <v/>
      </c>
      <c r="CO831" s="6" t="str">
        <f>IF($W831=CO$4,MAX(CO$1:CO830)+1,"")</f>
        <v/>
      </c>
      <c r="CP831" s="6" t="str">
        <f>IF($W831=CP$4,MAX(CP$1:CP830)+1,"")</f>
        <v/>
      </c>
      <c r="CQ831" s="6" t="str">
        <f>IF($W831=CQ$4,MAX(CQ$1:CQ830)+1,"")</f>
        <v/>
      </c>
      <c r="CR831" s="6" t="str">
        <f>IF($W831=CR$4,MAX(CR$1:CR830)+1,"")</f>
        <v/>
      </c>
      <c r="CS831" s="6" t="str">
        <f>IF($W831=CS$4,MAX(CS$1:CS830)+1,"")</f>
        <v/>
      </c>
      <c r="CT831" s="5">
        <f t="shared" si="185"/>
        <v>0</v>
      </c>
      <c r="CU831" s="6" t="str">
        <f t="shared" si="186"/>
        <v/>
      </c>
      <c r="CV831" s="5" t="str">
        <f t="shared" si="187"/>
        <v/>
      </c>
      <c r="CW831" s="5" t="str" cm="1">
        <f t="array" ref="CW831">RIGHT(F831,MIN(LEN(SUBSTITUTE(F831,รายชื่อนักเรียนแยกห้อง!$AD$5:$AD$8,""))))</f>
        <v/>
      </c>
      <c r="CX831" s="6" t="str">
        <f t="shared" si="188"/>
        <v/>
      </c>
      <c r="CY831" s="6" t="str">
        <f t="shared" si="189"/>
        <v/>
      </c>
      <c r="CZ831" s="5" t="str">
        <f t="shared" si="190"/>
        <v>-</v>
      </c>
      <c r="DA831" s="5" t="str">
        <f t="shared" si="191"/>
        <v>-</v>
      </c>
      <c r="DC831" s="6" t="str">
        <f>IF(DB831="วิทย์-คณิต (เตรียมวิศวะ)",MAX($DC$1:DC830)+1,"")</f>
        <v/>
      </c>
      <c r="DD831" s="6" t="str">
        <f>IF(DB831="วิทย์-คณิต (วิทยาศาสตร์สุขภาพ)",MAX($DD$1:DD830)+1,"")</f>
        <v/>
      </c>
      <c r="DE831" s="6" t="str">
        <f>IF(DB831="ศิลป์การจัดการธุรกิจการค้าสมัยใหม่",MAX($DE$1:DE830)+1,"")</f>
        <v/>
      </c>
      <c r="DF831" s="6" t="str">
        <f>IF(DB831="ศิลป์ภาษาจีนเพื่อธุรกิจ 4.0",MAX($DF$1:DF830)+1,"")</f>
        <v/>
      </c>
      <c r="DG831" s="6" t="str">
        <f>IF(DB831="ศิลป์ภาษาอังกฤษเพื่อการสื่อสารธุรกิจ",MAX($DG$1:DG830)+1,"")</f>
        <v/>
      </c>
      <c r="DH831" s="6" t="str">
        <f>IF(DB831="นวัตกรรมการจัดการเกษตร",MAX($DH$1:DH830)+1,"")</f>
        <v/>
      </c>
      <c r="DI831" s="5">
        <f t="shared" si="192"/>
        <v>0</v>
      </c>
      <c r="DJ831" s="5" t="str">
        <f t="shared" si="193"/>
        <v>-</v>
      </c>
      <c r="DK831" s="5" t="str">
        <f t="shared" si="194"/>
        <v>-0</v>
      </c>
      <c r="DL831" s="5" t="str">
        <f t="shared" si="195"/>
        <v/>
      </c>
    </row>
    <row r="832" spans="1:116">
      <c r="A832" s="5" t="str">
        <f t="shared" si="196"/>
        <v>-</v>
      </c>
      <c r="B832" s="5" t="str">
        <f t="shared" si="182"/>
        <v>-0</v>
      </c>
      <c r="C832" s="5" t="str">
        <f t="shared" si="183"/>
        <v>-0</v>
      </c>
      <c r="D832" s="8"/>
      <c r="E832" s="9"/>
      <c r="F832" s="3"/>
      <c r="G832" s="3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W832" s="6" t="str">
        <f>IF(X832="","",IF(X832=รายชื่อชมรม!$B$53,รายชื่อชมรม!$A$53,IF(X832=รายชื่อชมรม!$B$54,รายชื่อชมรม!$A$54,IF(X832=รายชื่อชมรม!$B$55,รายชื่อชมรม!$A$55,IF(X832=รายชื่อชมรม!$B$56,รายชื่อชมรม!$A$56,IF(X832=รายชื่อชมรม!$B$57,รายชื่อชมรม!$A$57,IF(X832=รายชื่อชมรม!$B$58,รายชื่อชมรม!$A$58,IF(X832=รายชื่อชมรม!$B$59,รายชื่อชมรม!$A$59,IF(X832=รายชื่อชมรม!$B$60,รายชื่อชมรม!$A$60,IF(X832=รายชื่อชมรม!$B$61,รายชื่อชมรม!$A$61,IF(X832=รายชื่อชมรม!$B$62,รายชื่อชมรม!$A$62,"-")))))))))))</f>
        <v/>
      </c>
      <c r="Y832" s="6" t="str">
        <f>IF(W832=0,"",IF(W832="-","",IF(W832="","",VLOOKUP(W832,รายชื่อชมรม!$A$3:$F$83,3,FALSE))))</f>
        <v/>
      </c>
      <c r="Z832" s="6" t="str">
        <f>IF(Y832=$Z$4,MAX(Z$1:$Z831)+1,"")</f>
        <v/>
      </c>
      <c r="AA832" s="6" t="str">
        <f>IF($Y832=AA$4,MAX(AA$1:AA831)+1,"")</f>
        <v/>
      </c>
      <c r="AB832" s="6" t="str">
        <f>IF($Y832=AB$4,MAX(AB$1:AB831)+1,"")</f>
        <v/>
      </c>
      <c r="AC832" s="6" t="str">
        <f>IF($Y832=AC$4,MAX(AC$1:AC831)+1,"")</f>
        <v/>
      </c>
      <c r="AD832" s="6" t="str">
        <f>IF($Y832=AD$4,MAX(AD$1:AD831)+1,"")</f>
        <v/>
      </c>
      <c r="AE832" s="6" t="str">
        <f>IF($Y832=AE$4,MAX(AE$1:AE831)+1,"")</f>
        <v/>
      </c>
      <c r="AF832" s="6" t="str">
        <f>IF($Y832=AF$4,MAX(AF$1:AF831)+1,"")</f>
        <v/>
      </c>
      <c r="AG832" s="6" t="str">
        <f>IF($Y832=AG$4,MAX(AG$1:AG831)+1,"")</f>
        <v/>
      </c>
      <c r="AH832" s="6" t="str">
        <f>IF($Y832=AH$4,MAX(AH$1:AH831)+1,"")</f>
        <v/>
      </c>
      <c r="AK832" s="6" t="str">
        <f>IF($W832=AK$4,MAX(AK$1:AK831)+1,"")</f>
        <v/>
      </c>
      <c r="AL832" s="6" t="str">
        <f>IF($W832=AL$4,MAX(AL$1:AL831)+1,"")</f>
        <v/>
      </c>
      <c r="AM832" s="6" t="str">
        <f>IF($W832=AM$4,MAX(AM$1:AM831)+1,"")</f>
        <v/>
      </c>
      <c r="AN832" s="6" t="str">
        <f>IF($W832=AN$4,MAX(AN$1:AN831)+1,"")</f>
        <v/>
      </c>
      <c r="AO832" s="6" t="str">
        <f>IF($W832=AO$4,MAX(AO$1:AO831)+1,"")</f>
        <v/>
      </c>
      <c r="AP832" s="6" t="str">
        <f>IF($W832=AP$4,MAX(AP$1:AP831)+1,"")</f>
        <v/>
      </c>
      <c r="AQ832" s="6" t="str">
        <f>IF($W832=AQ$4,MAX(AQ$1:AQ831)+1,"")</f>
        <v/>
      </c>
      <c r="AR832" s="6" t="str">
        <f>IF($W832=AR$4,MAX(AR$1:AR831)+1,"")</f>
        <v/>
      </c>
      <c r="AS832" s="6" t="str">
        <f>IF($W832=AS$4,MAX(AS$1:AS831)+1,"")</f>
        <v/>
      </c>
      <c r="AT832" s="6" t="str">
        <f>IF($W832=AT$4,MAX(AT$1:AT831)+1,"")</f>
        <v/>
      </c>
      <c r="AU832" s="6" t="str">
        <f>IF($W832=AU$4,MAX(AU$1:AU831)+1,"")</f>
        <v/>
      </c>
      <c r="AV832" s="6" t="str">
        <f>IF($W832=AV$4,MAX(AV$1:AV831)+1,"")</f>
        <v/>
      </c>
      <c r="AW832" s="6" t="str">
        <f>IF($W832=AW$4,MAX(AW$1:AW831)+1,"")</f>
        <v/>
      </c>
      <c r="AX832" s="6" t="str">
        <f>IF($W832=AX$4,MAX(AX$1:AX831)+1,"")</f>
        <v/>
      </c>
      <c r="AY832" s="6" t="str">
        <f>IF($W832=AY$4,MAX(AY$1:AY831)+1,"")</f>
        <v/>
      </c>
      <c r="AZ832" s="6" t="str">
        <f>IF($W832=AZ$4,MAX(AZ$1:AZ831)+1,"")</f>
        <v/>
      </c>
      <c r="BA832" s="6" t="str">
        <f>IF($W832=BA$4,MAX(BA$1:BA831)+1,"")</f>
        <v/>
      </c>
      <c r="BB832" s="6" t="str">
        <f>IF($W832=BB$4,MAX(BB$1:BB831)+1,"")</f>
        <v/>
      </c>
      <c r="BC832" s="6" t="str">
        <f>IF($W832=BC$4,MAX(BC$1:BC831)+1,"")</f>
        <v/>
      </c>
      <c r="BD832" s="6" t="str">
        <f>IF($W832=BD$4,MAX(BD$1:BD831)+1,"")</f>
        <v/>
      </c>
      <c r="BE832" s="6" t="str">
        <f>IF($W832=BE$4,MAX(BE$1:BE831)+1,"")</f>
        <v/>
      </c>
      <c r="BF832" s="6" t="str">
        <f>IF($W832=BF$4,MAX(BF$1:BF831)+1,"")</f>
        <v/>
      </c>
      <c r="BG832" s="6" t="str">
        <f>IF($W832=BG$4,MAX(BG$1:BG831)+1,"")</f>
        <v/>
      </c>
      <c r="BH832" s="6" t="str">
        <f>IF($W832=BH$4,MAX(BH$1:BH831)+1,"")</f>
        <v/>
      </c>
      <c r="BI832" s="6" t="str">
        <f>IF($W832=BI$4,MAX(BI$1:BI831)+1,"")</f>
        <v/>
      </c>
      <c r="BJ832" s="6" t="str">
        <f>IF($W832=BJ$4,MAX(BJ$1:BJ831)+1,"")</f>
        <v/>
      </c>
      <c r="BK832" s="6" t="str">
        <f>IF($W832=BK$4,MAX(BK$1:BK831)+1,"")</f>
        <v/>
      </c>
      <c r="BL832" s="6" t="str">
        <f>IF($W832=BL$4,MAX(BL$1:BL831)+1,"")</f>
        <v/>
      </c>
      <c r="BM832" s="6" t="str">
        <f>IF($W832=BM$4,MAX(BM$1:BM831)+1,"")</f>
        <v/>
      </c>
      <c r="BN832" s="6" t="str">
        <f>IF($W832=BN$4,MAX(BN$1:BN831)+1,"")</f>
        <v/>
      </c>
      <c r="BO832" s="6" t="str">
        <f>IF($W832=BO$4,MAX(BO$1:BO831)+1,"")</f>
        <v/>
      </c>
      <c r="BP832" s="6" t="str">
        <f>IF($W832=BP$4,MAX(BP$1:BP831)+1,"")</f>
        <v/>
      </c>
      <c r="BQ832" s="6" t="str">
        <f>IF($W832=BQ$4,MAX(BQ$1:BQ831)+1,"")</f>
        <v/>
      </c>
      <c r="BR832" s="6" t="str">
        <f>IF($W832=BR$4,MAX(BR$1:BR831)+1,"")</f>
        <v/>
      </c>
      <c r="BS832" s="6" t="str">
        <f>IF($W832=BS$4,MAX(BS$1:BS831)+1,"")</f>
        <v/>
      </c>
      <c r="BT832" s="6" t="str">
        <f>IF($W832=BT$4,MAX(BT$1:BT831)+1,"")</f>
        <v/>
      </c>
      <c r="BU832" s="6" t="str">
        <f>IF($W832=BU$4,MAX(BU$1:BU831)+1,"")</f>
        <v/>
      </c>
      <c r="BV832" s="6" t="str">
        <f>IF($W832=BV$4,MAX(BV$1:BV831)+1,"")</f>
        <v/>
      </c>
      <c r="BW832" s="6" t="str">
        <f>IF($W832=BW$4,MAX(BW$1:BW831)+1,"")</f>
        <v/>
      </c>
      <c r="BX832" s="6" t="str">
        <f>IF($W832=BX$4,MAX(BX$1:BX831)+1,"")</f>
        <v/>
      </c>
      <c r="BY832" s="6" t="str">
        <f>IF($W832=BY$4,MAX(BY$1:BY831)+1,"")</f>
        <v/>
      </c>
      <c r="BZ832" s="6" t="str">
        <f>IF($W832=BZ$4,MAX(BZ$1:BZ831)+1,"")</f>
        <v/>
      </c>
      <c r="CA832" s="6" t="str">
        <f>IF($W832=CA$4,MAX(CA$1:CA831)+1,"")</f>
        <v/>
      </c>
      <c r="CB832" s="6" t="str">
        <f>IF($W832=CB$4,MAX(CB$1:CB831)+1,"")</f>
        <v/>
      </c>
      <c r="CC832" s="6" t="str">
        <f>IF($W832=CC$4,MAX(CC$1:CC831)+1,"")</f>
        <v/>
      </c>
      <c r="CD832" s="6" t="str">
        <f>IF($W832=CD$4,MAX(CD$1:CD831)+1,"")</f>
        <v/>
      </c>
      <c r="CE832" s="6" t="str">
        <f>IF($W832=CE$4,MAX(CE$1:CE831)+1,"")</f>
        <v/>
      </c>
      <c r="CF832" s="6" t="str">
        <f>IF($W832=CF$4,MAX(CF$1:CF831)+1,"")</f>
        <v/>
      </c>
      <c r="CG832" s="6" t="str">
        <f>IF($W832=CG$4,MAX(CG$1:CG831)+1,"")</f>
        <v/>
      </c>
      <c r="CH832" s="6" t="str">
        <f>IF($W832=CH$4,MAX(CH$1:CH831)+1,"")</f>
        <v/>
      </c>
      <c r="CI832" s="6" t="str">
        <f>IF($W832=CI$4,MAX(CI$1:CI831)+1,"")</f>
        <v/>
      </c>
      <c r="CJ832" s="6" t="str">
        <f>IF($W832=CJ$4,MAX(CJ$1:CJ831)+1,"")</f>
        <v/>
      </c>
      <c r="CK832" s="6" t="str">
        <f>IF($W832=CK$4,MAX(CK$1:CK831)+1,"")</f>
        <v/>
      </c>
      <c r="CL832" s="6" t="str">
        <f>IF($W832=CL$4,MAX(CL$1:CL831)+1,"")</f>
        <v/>
      </c>
      <c r="CM832" s="6" t="str">
        <f>IF($W832=CM$4,MAX(CM$1:CM831)+1,"")</f>
        <v/>
      </c>
      <c r="CN832" s="6" t="str">
        <f>IF($W832=CN$4,MAX(CN$1:CN831)+1,"")</f>
        <v/>
      </c>
      <c r="CO832" s="6" t="str">
        <f>IF($W832=CO$4,MAX(CO$1:CO831)+1,"")</f>
        <v/>
      </c>
      <c r="CP832" s="6" t="str">
        <f>IF($W832=CP$4,MAX(CP$1:CP831)+1,"")</f>
        <v/>
      </c>
      <c r="CQ832" s="6" t="str">
        <f>IF($W832=CQ$4,MAX(CQ$1:CQ831)+1,"")</f>
        <v/>
      </c>
      <c r="CR832" s="6" t="str">
        <f>IF($W832=CR$4,MAX(CR$1:CR831)+1,"")</f>
        <v/>
      </c>
      <c r="CS832" s="6" t="str">
        <f>IF($W832=CS$4,MAX(CS$1:CS831)+1,"")</f>
        <v/>
      </c>
      <c r="CT832" s="5">
        <f t="shared" si="185"/>
        <v>0</v>
      </c>
      <c r="CU832" s="6" t="str">
        <f t="shared" si="186"/>
        <v/>
      </c>
      <c r="CV832" s="5" t="str">
        <f t="shared" si="187"/>
        <v/>
      </c>
      <c r="CW832" s="5" t="str" cm="1">
        <f t="array" ref="CW832">RIGHT(F832,MIN(LEN(SUBSTITUTE(F832,รายชื่อนักเรียนแยกห้อง!$AD$5:$AD$8,""))))</f>
        <v/>
      </c>
      <c r="CX832" s="6" t="str">
        <f t="shared" si="188"/>
        <v/>
      </c>
      <c r="CY832" s="6" t="str">
        <f t="shared" si="189"/>
        <v/>
      </c>
      <c r="CZ832" s="5" t="str">
        <f t="shared" si="190"/>
        <v>-</v>
      </c>
      <c r="DA832" s="5" t="str">
        <f t="shared" si="191"/>
        <v>-</v>
      </c>
      <c r="DC832" s="6" t="str">
        <f>IF(DB832="วิทย์-คณิต (เตรียมวิศวะ)",MAX($DC$1:DC831)+1,"")</f>
        <v/>
      </c>
      <c r="DD832" s="6" t="str">
        <f>IF(DB832="วิทย์-คณิต (วิทยาศาสตร์สุขภาพ)",MAX($DD$1:DD831)+1,"")</f>
        <v/>
      </c>
      <c r="DE832" s="6" t="str">
        <f>IF(DB832="ศิลป์การจัดการธุรกิจการค้าสมัยใหม่",MAX($DE$1:DE831)+1,"")</f>
        <v/>
      </c>
      <c r="DF832" s="6" t="str">
        <f>IF(DB832="ศิลป์ภาษาจีนเพื่อธุรกิจ 4.0",MAX($DF$1:DF831)+1,"")</f>
        <v/>
      </c>
      <c r="DG832" s="6" t="str">
        <f>IF(DB832="ศิลป์ภาษาอังกฤษเพื่อการสื่อสารธุรกิจ",MAX($DG$1:DG831)+1,"")</f>
        <v/>
      </c>
      <c r="DH832" s="6" t="str">
        <f>IF(DB832="นวัตกรรมการจัดการเกษตร",MAX($DH$1:DH831)+1,"")</f>
        <v/>
      </c>
      <c r="DI832" s="5">
        <f t="shared" si="192"/>
        <v>0</v>
      </c>
      <c r="DJ832" s="5" t="str">
        <f t="shared" si="193"/>
        <v>-</v>
      </c>
      <c r="DK832" s="5" t="str">
        <f t="shared" si="194"/>
        <v>-0</v>
      </c>
      <c r="DL832" s="5" t="str">
        <f t="shared" si="195"/>
        <v/>
      </c>
    </row>
    <row r="833" spans="1:116">
      <c r="A833" s="5" t="str">
        <f t="shared" si="196"/>
        <v>-</v>
      </c>
      <c r="B833" s="5" t="str">
        <f t="shared" si="182"/>
        <v>-0</v>
      </c>
      <c r="C833" s="5" t="str">
        <f t="shared" si="183"/>
        <v>-0</v>
      </c>
      <c r="D833" s="8"/>
      <c r="E833" s="9"/>
      <c r="F833" s="3"/>
      <c r="G833" s="3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W833" s="6" t="str">
        <f>IF(X833="","",IF(X833=รายชื่อชมรม!$B$53,รายชื่อชมรม!$A$53,IF(X833=รายชื่อชมรม!$B$54,รายชื่อชมรม!$A$54,IF(X833=รายชื่อชมรม!$B$55,รายชื่อชมรม!$A$55,IF(X833=รายชื่อชมรม!$B$56,รายชื่อชมรม!$A$56,IF(X833=รายชื่อชมรม!$B$57,รายชื่อชมรม!$A$57,IF(X833=รายชื่อชมรม!$B$58,รายชื่อชมรม!$A$58,IF(X833=รายชื่อชมรม!$B$59,รายชื่อชมรม!$A$59,IF(X833=รายชื่อชมรม!$B$60,รายชื่อชมรม!$A$60,IF(X833=รายชื่อชมรม!$B$61,รายชื่อชมรม!$A$61,IF(X833=รายชื่อชมรม!$B$62,รายชื่อชมรม!$A$62,"-")))))))))))</f>
        <v/>
      </c>
      <c r="Y833" s="6" t="str">
        <f>IF(W833=0,"",IF(W833="-","",IF(W833="","",VLOOKUP(W833,รายชื่อชมรม!$A$3:$F$83,3,FALSE))))</f>
        <v/>
      </c>
      <c r="Z833" s="6" t="str">
        <f>IF(Y833=$Z$4,MAX(Z$1:$Z832)+1,"")</f>
        <v/>
      </c>
      <c r="AA833" s="6" t="str">
        <f>IF($Y833=AA$4,MAX(AA$1:AA832)+1,"")</f>
        <v/>
      </c>
      <c r="AB833" s="6" t="str">
        <f>IF($Y833=AB$4,MAX(AB$1:AB832)+1,"")</f>
        <v/>
      </c>
      <c r="AC833" s="6" t="str">
        <f>IF($Y833=AC$4,MAX(AC$1:AC832)+1,"")</f>
        <v/>
      </c>
      <c r="AD833" s="6" t="str">
        <f>IF($Y833=AD$4,MAX(AD$1:AD832)+1,"")</f>
        <v/>
      </c>
      <c r="AE833" s="6" t="str">
        <f>IF($Y833=AE$4,MAX(AE$1:AE832)+1,"")</f>
        <v/>
      </c>
      <c r="AF833" s="6" t="str">
        <f>IF($Y833=AF$4,MAX(AF$1:AF832)+1,"")</f>
        <v/>
      </c>
      <c r="AG833" s="6" t="str">
        <f>IF($Y833=AG$4,MAX(AG$1:AG832)+1,"")</f>
        <v/>
      </c>
      <c r="AH833" s="6" t="str">
        <f>IF($Y833=AH$4,MAX(AH$1:AH832)+1,"")</f>
        <v/>
      </c>
      <c r="AK833" s="6" t="str">
        <f>IF($W833=AK$4,MAX(AK$1:AK832)+1,"")</f>
        <v/>
      </c>
      <c r="AL833" s="6" t="str">
        <f>IF($W833=AL$4,MAX(AL$1:AL832)+1,"")</f>
        <v/>
      </c>
      <c r="AM833" s="6" t="str">
        <f>IF($W833=AM$4,MAX(AM$1:AM832)+1,"")</f>
        <v/>
      </c>
      <c r="AN833" s="6" t="str">
        <f>IF($W833=AN$4,MAX(AN$1:AN832)+1,"")</f>
        <v/>
      </c>
      <c r="AO833" s="6" t="str">
        <f>IF($W833=AO$4,MAX(AO$1:AO832)+1,"")</f>
        <v/>
      </c>
      <c r="AP833" s="6" t="str">
        <f>IF($W833=AP$4,MAX(AP$1:AP832)+1,"")</f>
        <v/>
      </c>
      <c r="AQ833" s="6" t="str">
        <f>IF($W833=AQ$4,MAX(AQ$1:AQ832)+1,"")</f>
        <v/>
      </c>
      <c r="AR833" s="6" t="str">
        <f>IF($W833=AR$4,MAX(AR$1:AR832)+1,"")</f>
        <v/>
      </c>
      <c r="AS833" s="6" t="str">
        <f>IF($W833=AS$4,MAX(AS$1:AS832)+1,"")</f>
        <v/>
      </c>
      <c r="AT833" s="6" t="str">
        <f>IF($W833=AT$4,MAX(AT$1:AT832)+1,"")</f>
        <v/>
      </c>
      <c r="AU833" s="6" t="str">
        <f>IF($W833=AU$4,MAX(AU$1:AU832)+1,"")</f>
        <v/>
      </c>
      <c r="AV833" s="6" t="str">
        <f>IF($W833=AV$4,MAX(AV$1:AV832)+1,"")</f>
        <v/>
      </c>
      <c r="AW833" s="6" t="str">
        <f>IF($W833=AW$4,MAX(AW$1:AW832)+1,"")</f>
        <v/>
      </c>
      <c r="AX833" s="6" t="str">
        <f>IF($W833=AX$4,MAX(AX$1:AX832)+1,"")</f>
        <v/>
      </c>
      <c r="AY833" s="6" t="str">
        <f>IF($W833=AY$4,MAX(AY$1:AY832)+1,"")</f>
        <v/>
      </c>
      <c r="AZ833" s="6" t="str">
        <f>IF($W833=AZ$4,MAX(AZ$1:AZ832)+1,"")</f>
        <v/>
      </c>
      <c r="BA833" s="6" t="str">
        <f>IF($W833=BA$4,MAX(BA$1:BA832)+1,"")</f>
        <v/>
      </c>
      <c r="BB833" s="6" t="str">
        <f>IF($W833=BB$4,MAX(BB$1:BB832)+1,"")</f>
        <v/>
      </c>
      <c r="BC833" s="6" t="str">
        <f>IF($W833=BC$4,MAX(BC$1:BC832)+1,"")</f>
        <v/>
      </c>
      <c r="BD833" s="6" t="str">
        <f>IF($W833=BD$4,MAX(BD$1:BD832)+1,"")</f>
        <v/>
      </c>
      <c r="BE833" s="6" t="str">
        <f>IF($W833=BE$4,MAX(BE$1:BE832)+1,"")</f>
        <v/>
      </c>
      <c r="BF833" s="6" t="str">
        <f>IF($W833=BF$4,MAX(BF$1:BF832)+1,"")</f>
        <v/>
      </c>
      <c r="BG833" s="6" t="str">
        <f>IF($W833=BG$4,MAX(BG$1:BG832)+1,"")</f>
        <v/>
      </c>
      <c r="BH833" s="6" t="str">
        <f>IF($W833=BH$4,MAX(BH$1:BH832)+1,"")</f>
        <v/>
      </c>
      <c r="BI833" s="6" t="str">
        <f>IF($W833=BI$4,MAX(BI$1:BI832)+1,"")</f>
        <v/>
      </c>
      <c r="BJ833" s="6" t="str">
        <f>IF($W833=BJ$4,MAX(BJ$1:BJ832)+1,"")</f>
        <v/>
      </c>
      <c r="BK833" s="6" t="str">
        <f>IF($W833=BK$4,MAX(BK$1:BK832)+1,"")</f>
        <v/>
      </c>
      <c r="BL833" s="6" t="str">
        <f>IF($W833=BL$4,MAX(BL$1:BL832)+1,"")</f>
        <v/>
      </c>
      <c r="BM833" s="6" t="str">
        <f>IF($W833=BM$4,MAX(BM$1:BM832)+1,"")</f>
        <v/>
      </c>
      <c r="BN833" s="6" t="str">
        <f>IF($W833=BN$4,MAX(BN$1:BN832)+1,"")</f>
        <v/>
      </c>
      <c r="BO833" s="6" t="str">
        <f>IF($W833=BO$4,MAX(BO$1:BO832)+1,"")</f>
        <v/>
      </c>
      <c r="BP833" s="6" t="str">
        <f>IF($W833=BP$4,MAX(BP$1:BP832)+1,"")</f>
        <v/>
      </c>
      <c r="BQ833" s="6" t="str">
        <f>IF($W833=BQ$4,MAX(BQ$1:BQ832)+1,"")</f>
        <v/>
      </c>
      <c r="BR833" s="6" t="str">
        <f>IF($W833=BR$4,MAX(BR$1:BR832)+1,"")</f>
        <v/>
      </c>
      <c r="BS833" s="6" t="str">
        <f>IF($W833=BS$4,MAX(BS$1:BS832)+1,"")</f>
        <v/>
      </c>
      <c r="BT833" s="6" t="str">
        <f>IF($W833=BT$4,MAX(BT$1:BT832)+1,"")</f>
        <v/>
      </c>
      <c r="BU833" s="6" t="str">
        <f>IF($W833=BU$4,MAX(BU$1:BU832)+1,"")</f>
        <v/>
      </c>
      <c r="BV833" s="6" t="str">
        <f>IF($W833=BV$4,MAX(BV$1:BV832)+1,"")</f>
        <v/>
      </c>
      <c r="BW833" s="6" t="str">
        <f>IF($W833=BW$4,MAX(BW$1:BW832)+1,"")</f>
        <v/>
      </c>
      <c r="BX833" s="6" t="str">
        <f>IF($W833=BX$4,MAX(BX$1:BX832)+1,"")</f>
        <v/>
      </c>
      <c r="BY833" s="6" t="str">
        <f>IF($W833=BY$4,MAX(BY$1:BY832)+1,"")</f>
        <v/>
      </c>
      <c r="BZ833" s="6" t="str">
        <f>IF($W833=BZ$4,MAX(BZ$1:BZ832)+1,"")</f>
        <v/>
      </c>
      <c r="CA833" s="6" t="str">
        <f>IF($W833=CA$4,MAX(CA$1:CA832)+1,"")</f>
        <v/>
      </c>
      <c r="CB833" s="6" t="str">
        <f>IF($W833=CB$4,MAX(CB$1:CB832)+1,"")</f>
        <v/>
      </c>
      <c r="CC833" s="6" t="str">
        <f>IF($W833=CC$4,MAX(CC$1:CC832)+1,"")</f>
        <v/>
      </c>
      <c r="CD833" s="6" t="str">
        <f>IF($W833=CD$4,MAX(CD$1:CD832)+1,"")</f>
        <v/>
      </c>
      <c r="CE833" s="6" t="str">
        <f>IF($W833=CE$4,MAX(CE$1:CE832)+1,"")</f>
        <v/>
      </c>
      <c r="CF833" s="6" t="str">
        <f>IF($W833=CF$4,MAX(CF$1:CF832)+1,"")</f>
        <v/>
      </c>
      <c r="CG833" s="6" t="str">
        <f>IF($W833=CG$4,MAX(CG$1:CG832)+1,"")</f>
        <v/>
      </c>
      <c r="CH833" s="6" t="str">
        <f>IF($W833=CH$4,MAX(CH$1:CH832)+1,"")</f>
        <v/>
      </c>
      <c r="CI833" s="6" t="str">
        <f>IF($W833=CI$4,MAX(CI$1:CI832)+1,"")</f>
        <v/>
      </c>
      <c r="CJ833" s="6" t="str">
        <f>IF($W833=CJ$4,MAX(CJ$1:CJ832)+1,"")</f>
        <v/>
      </c>
      <c r="CK833" s="6" t="str">
        <f>IF($W833=CK$4,MAX(CK$1:CK832)+1,"")</f>
        <v/>
      </c>
      <c r="CL833" s="6" t="str">
        <f>IF($W833=CL$4,MAX(CL$1:CL832)+1,"")</f>
        <v/>
      </c>
      <c r="CM833" s="6" t="str">
        <f>IF($W833=CM$4,MAX(CM$1:CM832)+1,"")</f>
        <v/>
      </c>
      <c r="CN833" s="6" t="str">
        <f>IF($W833=CN$4,MAX(CN$1:CN832)+1,"")</f>
        <v/>
      </c>
      <c r="CO833" s="6" t="str">
        <f>IF($W833=CO$4,MAX(CO$1:CO832)+1,"")</f>
        <v/>
      </c>
      <c r="CP833" s="6" t="str">
        <f>IF($W833=CP$4,MAX(CP$1:CP832)+1,"")</f>
        <v/>
      </c>
      <c r="CQ833" s="6" t="str">
        <f>IF($W833=CQ$4,MAX(CQ$1:CQ832)+1,"")</f>
        <v/>
      </c>
      <c r="CR833" s="6" t="str">
        <f>IF($W833=CR$4,MAX(CR$1:CR832)+1,"")</f>
        <v/>
      </c>
      <c r="CS833" s="6" t="str">
        <f>IF($W833=CS$4,MAX(CS$1:CS832)+1,"")</f>
        <v/>
      </c>
      <c r="CT833" s="5">
        <f t="shared" si="185"/>
        <v>0</v>
      </c>
      <c r="CU833" s="6" t="str">
        <f t="shared" si="186"/>
        <v/>
      </c>
      <c r="CV833" s="5" t="str">
        <f t="shared" si="187"/>
        <v/>
      </c>
      <c r="CW833" s="5" t="str" cm="1">
        <f t="array" ref="CW833">RIGHT(F833,MIN(LEN(SUBSTITUTE(F833,รายชื่อนักเรียนแยกห้อง!$AD$5:$AD$8,""))))</f>
        <v/>
      </c>
      <c r="CX833" s="6" t="str">
        <f t="shared" si="188"/>
        <v/>
      </c>
      <c r="CY833" s="6" t="str">
        <f t="shared" si="189"/>
        <v/>
      </c>
      <c r="CZ833" s="5" t="str">
        <f t="shared" si="190"/>
        <v>-</v>
      </c>
      <c r="DA833" s="5" t="str">
        <f t="shared" si="191"/>
        <v>-</v>
      </c>
      <c r="DC833" s="6" t="str">
        <f>IF(DB833="วิทย์-คณิต (เตรียมวิศวะ)",MAX($DC$1:DC832)+1,"")</f>
        <v/>
      </c>
      <c r="DD833" s="6" t="str">
        <f>IF(DB833="วิทย์-คณิต (วิทยาศาสตร์สุขภาพ)",MAX($DD$1:DD832)+1,"")</f>
        <v/>
      </c>
      <c r="DE833" s="6" t="str">
        <f>IF(DB833="ศิลป์การจัดการธุรกิจการค้าสมัยใหม่",MAX($DE$1:DE832)+1,"")</f>
        <v/>
      </c>
      <c r="DF833" s="6" t="str">
        <f>IF(DB833="ศิลป์ภาษาจีนเพื่อธุรกิจ 4.0",MAX($DF$1:DF832)+1,"")</f>
        <v/>
      </c>
      <c r="DG833" s="6" t="str">
        <f>IF(DB833="ศิลป์ภาษาอังกฤษเพื่อการสื่อสารธุรกิจ",MAX($DG$1:DG832)+1,"")</f>
        <v/>
      </c>
      <c r="DH833" s="6" t="str">
        <f>IF(DB833="นวัตกรรมการจัดการเกษตร",MAX($DH$1:DH832)+1,"")</f>
        <v/>
      </c>
      <c r="DI833" s="5">
        <f t="shared" si="192"/>
        <v>0</v>
      </c>
      <c r="DJ833" s="5" t="str">
        <f t="shared" si="193"/>
        <v>-</v>
      </c>
      <c r="DK833" s="5" t="str">
        <f t="shared" si="194"/>
        <v>-0</v>
      </c>
      <c r="DL833" s="5" t="str">
        <f t="shared" si="195"/>
        <v/>
      </c>
    </row>
    <row r="834" spans="1:116">
      <c r="A834" s="5" t="str">
        <f t="shared" si="196"/>
        <v>-</v>
      </c>
      <c r="B834" s="5" t="str">
        <f t="shared" si="182"/>
        <v>-0</v>
      </c>
      <c r="C834" s="5" t="str">
        <f t="shared" si="183"/>
        <v>-0</v>
      </c>
      <c r="D834" s="8"/>
      <c r="E834" s="9"/>
      <c r="F834" s="3"/>
      <c r="G834" s="3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W834" s="6" t="str">
        <f>IF(X834="","",IF(X834=รายชื่อชมรม!$B$53,รายชื่อชมรม!$A$53,IF(X834=รายชื่อชมรม!$B$54,รายชื่อชมรม!$A$54,IF(X834=รายชื่อชมรม!$B$55,รายชื่อชมรม!$A$55,IF(X834=รายชื่อชมรม!$B$56,รายชื่อชมรม!$A$56,IF(X834=รายชื่อชมรม!$B$57,รายชื่อชมรม!$A$57,IF(X834=รายชื่อชมรม!$B$58,รายชื่อชมรม!$A$58,IF(X834=รายชื่อชมรม!$B$59,รายชื่อชมรม!$A$59,IF(X834=รายชื่อชมรม!$B$60,รายชื่อชมรม!$A$60,IF(X834=รายชื่อชมรม!$B$61,รายชื่อชมรม!$A$61,IF(X834=รายชื่อชมรม!$B$62,รายชื่อชมรม!$A$62,"-")))))))))))</f>
        <v/>
      </c>
      <c r="Y834" s="6" t="str">
        <f>IF(W834=0,"",IF(W834="-","",IF(W834="","",VLOOKUP(W834,รายชื่อชมรม!$A$3:$F$83,3,FALSE))))</f>
        <v/>
      </c>
      <c r="Z834" s="6" t="str">
        <f>IF(Y834=$Z$4,MAX(Z$1:$Z833)+1,"")</f>
        <v/>
      </c>
      <c r="AA834" s="6" t="str">
        <f>IF($Y834=AA$4,MAX(AA$1:AA833)+1,"")</f>
        <v/>
      </c>
      <c r="AB834" s="6" t="str">
        <f>IF($Y834=AB$4,MAX(AB$1:AB833)+1,"")</f>
        <v/>
      </c>
      <c r="AC834" s="6" t="str">
        <f>IF($Y834=AC$4,MAX(AC$1:AC833)+1,"")</f>
        <v/>
      </c>
      <c r="AD834" s="6" t="str">
        <f>IF($Y834=AD$4,MAX(AD$1:AD833)+1,"")</f>
        <v/>
      </c>
      <c r="AE834" s="6" t="str">
        <f>IF($Y834=AE$4,MAX(AE$1:AE833)+1,"")</f>
        <v/>
      </c>
      <c r="AF834" s="6" t="str">
        <f>IF($Y834=AF$4,MAX(AF$1:AF833)+1,"")</f>
        <v/>
      </c>
      <c r="AG834" s="6" t="str">
        <f>IF($Y834=AG$4,MAX(AG$1:AG833)+1,"")</f>
        <v/>
      </c>
      <c r="AH834" s="6" t="str">
        <f>IF($Y834=AH$4,MAX(AH$1:AH833)+1,"")</f>
        <v/>
      </c>
      <c r="AK834" s="6" t="str">
        <f>IF($W834=AK$4,MAX(AK$1:AK833)+1,"")</f>
        <v/>
      </c>
      <c r="AL834" s="6" t="str">
        <f>IF($W834=AL$4,MAX(AL$1:AL833)+1,"")</f>
        <v/>
      </c>
      <c r="AM834" s="6" t="str">
        <f>IF($W834=AM$4,MAX(AM$1:AM833)+1,"")</f>
        <v/>
      </c>
      <c r="AN834" s="6" t="str">
        <f>IF($W834=AN$4,MAX(AN$1:AN833)+1,"")</f>
        <v/>
      </c>
      <c r="AO834" s="6" t="str">
        <f>IF($W834=AO$4,MAX(AO$1:AO833)+1,"")</f>
        <v/>
      </c>
      <c r="AP834" s="6" t="str">
        <f>IF($W834=AP$4,MAX(AP$1:AP833)+1,"")</f>
        <v/>
      </c>
      <c r="AQ834" s="6" t="str">
        <f>IF($W834=AQ$4,MAX(AQ$1:AQ833)+1,"")</f>
        <v/>
      </c>
      <c r="AR834" s="6" t="str">
        <f>IF($W834=AR$4,MAX(AR$1:AR833)+1,"")</f>
        <v/>
      </c>
      <c r="AS834" s="6" t="str">
        <f>IF($W834=AS$4,MAX(AS$1:AS833)+1,"")</f>
        <v/>
      </c>
      <c r="AT834" s="6" t="str">
        <f>IF($W834=AT$4,MAX(AT$1:AT833)+1,"")</f>
        <v/>
      </c>
      <c r="AU834" s="6" t="str">
        <f>IF($W834=AU$4,MAX(AU$1:AU833)+1,"")</f>
        <v/>
      </c>
      <c r="AV834" s="6" t="str">
        <f>IF($W834=AV$4,MAX(AV$1:AV833)+1,"")</f>
        <v/>
      </c>
      <c r="AW834" s="6" t="str">
        <f>IF($W834=AW$4,MAX(AW$1:AW833)+1,"")</f>
        <v/>
      </c>
      <c r="AX834" s="6" t="str">
        <f>IF($W834=AX$4,MAX(AX$1:AX833)+1,"")</f>
        <v/>
      </c>
      <c r="AY834" s="6" t="str">
        <f>IF($W834=AY$4,MAX(AY$1:AY833)+1,"")</f>
        <v/>
      </c>
      <c r="AZ834" s="6" t="str">
        <f>IF($W834=AZ$4,MAX(AZ$1:AZ833)+1,"")</f>
        <v/>
      </c>
      <c r="BA834" s="6" t="str">
        <f>IF($W834=BA$4,MAX(BA$1:BA833)+1,"")</f>
        <v/>
      </c>
      <c r="BB834" s="6" t="str">
        <f>IF($W834=BB$4,MAX(BB$1:BB833)+1,"")</f>
        <v/>
      </c>
      <c r="BC834" s="6" t="str">
        <f>IF($W834=BC$4,MAX(BC$1:BC833)+1,"")</f>
        <v/>
      </c>
      <c r="BD834" s="6" t="str">
        <f>IF($W834=BD$4,MAX(BD$1:BD833)+1,"")</f>
        <v/>
      </c>
      <c r="BE834" s="6" t="str">
        <f>IF($W834=BE$4,MAX(BE$1:BE833)+1,"")</f>
        <v/>
      </c>
      <c r="BF834" s="6" t="str">
        <f>IF($W834=BF$4,MAX(BF$1:BF833)+1,"")</f>
        <v/>
      </c>
      <c r="BG834" s="6" t="str">
        <f>IF($W834=BG$4,MAX(BG$1:BG833)+1,"")</f>
        <v/>
      </c>
      <c r="BH834" s="6" t="str">
        <f>IF($W834=BH$4,MAX(BH$1:BH833)+1,"")</f>
        <v/>
      </c>
      <c r="BI834" s="6" t="str">
        <f>IF($W834=BI$4,MAX(BI$1:BI833)+1,"")</f>
        <v/>
      </c>
      <c r="BJ834" s="6" t="str">
        <f>IF($W834=BJ$4,MAX(BJ$1:BJ833)+1,"")</f>
        <v/>
      </c>
      <c r="BK834" s="6" t="str">
        <f>IF($W834=BK$4,MAX(BK$1:BK833)+1,"")</f>
        <v/>
      </c>
      <c r="BL834" s="6" t="str">
        <f>IF($W834=BL$4,MAX(BL$1:BL833)+1,"")</f>
        <v/>
      </c>
      <c r="BM834" s="6" t="str">
        <f>IF($W834=BM$4,MAX(BM$1:BM833)+1,"")</f>
        <v/>
      </c>
      <c r="BN834" s="6" t="str">
        <f>IF($W834=BN$4,MAX(BN$1:BN833)+1,"")</f>
        <v/>
      </c>
      <c r="BO834" s="6" t="str">
        <f>IF($W834=BO$4,MAX(BO$1:BO833)+1,"")</f>
        <v/>
      </c>
      <c r="BP834" s="6" t="str">
        <f>IF($W834=BP$4,MAX(BP$1:BP833)+1,"")</f>
        <v/>
      </c>
      <c r="BQ834" s="6" t="str">
        <f>IF($W834=BQ$4,MAX(BQ$1:BQ833)+1,"")</f>
        <v/>
      </c>
      <c r="BR834" s="6" t="str">
        <f>IF($W834=BR$4,MAX(BR$1:BR833)+1,"")</f>
        <v/>
      </c>
      <c r="BS834" s="6" t="str">
        <f>IF($W834=BS$4,MAX(BS$1:BS833)+1,"")</f>
        <v/>
      </c>
      <c r="BT834" s="6" t="str">
        <f>IF($W834=BT$4,MAX(BT$1:BT833)+1,"")</f>
        <v/>
      </c>
      <c r="BU834" s="6" t="str">
        <f>IF($W834=BU$4,MAX(BU$1:BU833)+1,"")</f>
        <v/>
      </c>
      <c r="BV834" s="6" t="str">
        <f>IF($W834=BV$4,MAX(BV$1:BV833)+1,"")</f>
        <v/>
      </c>
      <c r="BW834" s="6" t="str">
        <f>IF($W834=BW$4,MAX(BW$1:BW833)+1,"")</f>
        <v/>
      </c>
      <c r="BX834" s="6" t="str">
        <f>IF($W834=BX$4,MAX(BX$1:BX833)+1,"")</f>
        <v/>
      </c>
      <c r="BY834" s="6" t="str">
        <f>IF($W834=BY$4,MAX(BY$1:BY833)+1,"")</f>
        <v/>
      </c>
      <c r="BZ834" s="6" t="str">
        <f>IF($W834=BZ$4,MAX(BZ$1:BZ833)+1,"")</f>
        <v/>
      </c>
      <c r="CA834" s="6" t="str">
        <f>IF($W834=CA$4,MAX(CA$1:CA833)+1,"")</f>
        <v/>
      </c>
      <c r="CB834" s="6" t="str">
        <f>IF($W834=CB$4,MAX(CB$1:CB833)+1,"")</f>
        <v/>
      </c>
      <c r="CC834" s="6" t="str">
        <f>IF($W834=CC$4,MAX(CC$1:CC833)+1,"")</f>
        <v/>
      </c>
      <c r="CD834" s="6" t="str">
        <f>IF($W834=CD$4,MAX(CD$1:CD833)+1,"")</f>
        <v/>
      </c>
      <c r="CE834" s="6" t="str">
        <f>IF($W834=CE$4,MAX(CE$1:CE833)+1,"")</f>
        <v/>
      </c>
      <c r="CF834" s="6" t="str">
        <f>IF($W834=CF$4,MAX(CF$1:CF833)+1,"")</f>
        <v/>
      </c>
      <c r="CG834" s="6" t="str">
        <f>IF($W834=CG$4,MAX(CG$1:CG833)+1,"")</f>
        <v/>
      </c>
      <c r="CH834" s="6" t="str">
        <f>IF($W834=CH$4,MAX(CH$1:CH833)+1,"")</f>
        <v/>
      </c>
      <c r="CI834" s="6" t="str">
        <f>IF($W834=CI$4,MAX(CI$1:CI833)+1,"")</f>
        <v/>
      </c>
      <c r="CJ834" s="6" t="str">
        <f>IF($W834=CJ$4,MAX(CJ$1:CJ833)+1,"")</f>
        <v/>
      </c>
      <c r="CK834" s="6" t="str">
        <f>IF($W834=CK$4,MAX(CK$1:CK833)+1,"")</f>
        <v/>
      </c>
      <c r="CL834" s="6" t="str">
        <f>IF($W834=CL$4,MAX(CL$1:CL833)+1,"")</f>
        <v/>
      </c>
      <c r="CM834" s="6" t="str">
        <f>IF($W834=CM$4,MAX(CM$1:CM833)+1,"")</f>
        <v/>
      </c>
      <c r="CN834" s="6" t="str">
        <f>IF($W834=CN$4,MAX(CN$1:CN833)+1,"")</f>
        <v/>
      </c>
      <c r="CO834" s="6" t="str">
        <f>IF($W834=CO$4,MAX(CO$1:CO833)+1,"")</f>
        <v/>
      </c>
      <c r="CP834" s="6" t="str">
        <f>IF($W834=CP$4,MAX(CP$1:CP833)+1,"")</f>
        <v/>
      </c>
      <c r="CQ834" s="6" t="str">
        <f>IF($W834=CQ$4,MAX(CQ$1:CQ833)+1,"")</f>
        <v/>
      </c>
      <c r="CR834" s="6" t="str">
        <f>IF($W834=CR$4,MAX(CR$1:CR833)+1,"")</f>
        <v/>
      </c>
      <c r="CS834" s="6" t="str">
        <f>IF($W834=CS$4,MAX(CS$1:CS833)+1,"")</f>
        <v/>
      </c>
      <c r="CT834" s="5">
        <f t="shared" si="185"/>
        <v>0</v>
      </c>
      <c r="CU834" s="6" t="str">
        <f t="shared" si="186"/>
        <v/>
      </c>
      <c r="CV834" s="5" t="str">
        <f t="shared" si="187"/>
        <v/>
      </c>
      <c r="CW834" s="5" t="str" cm="1">
        <f t="array" ref="CW834">RIGHT(F834,MIN(LEN(SUBSTITUTE(F834,รายชื่อนักเรียนแยกห้อง!$AD$5:$AD$8,""))))</f>
        <v/>
      </c>
      <c r="CX834" s="6" t="str">
        <f t="shared" si="188"/>
        <v/>
      </c>
      <c r="CY834" s="6" t="str">
        <f t="shared" si="189"/>
        <v/>
      </c>
      <c r="CZ834" s="5" t="str">
        <f t="shared" si="190"/>
        <v>-</v>
      </c>
      <c r="DA834" s="5" t="str">
        <f t="shared" si="191"/>
        <v>-</v>
      </c>
      <c r="DC834" s="6" t="str">
        <f>IF(DB834="วิทย์-คณิต (เตรียมวิศวะ)",MAX($DC$1:DC833)+1,"")</f>
        <v/>
      </c>
      <c r="DD834" s="6" t="str">
        <f>IF(DB834="วิทย์-คณิต (วิทยาศาสตร์สุขภาพ)",MAX($DD$1:DD833)+1,"")</f>
        <v/>
      </c>
      <c r="DE834" s="6" t="str">
        <f>IF(DB834="ศิลป์การจัดการธุรกิจการค้าสมัยใหม่",MAX($DE$1:DE833)+1,"")</f>
        <v/>
      </c>
      <c r="DF834" s="6" t="str">
        <f>IF(DB834="ศิลป์ภาษาจีนเพื่อธุรกิจ 4.0",MAX($DF$1:DF833)+1,"")</f>
        <v/>
      </c>
      <c r="DG834" s="6" t="str">
        <f>IF(DB834="ศิลป์ภาษาอังกฤษเพื่อการสื่อสารธุรกิจ",MAX($DG$1:DG833)+1,"")</f>
        <v/>
      </c>
      <c r="DH834" s="6" t="str">
        <f>IF(DB834="นวัตกรรมการจัดการเกษตร",MAX($DH$1:DH833)+1,"")</f>
        <v/>
      </c>
      <c r="DI834" s="5">
        <f t="shared" si="192"/>
        <v>0</v>
      </c>
      <c r="DJ834" s="5" t="str">
        <f t="shared" si="193"/>
        <v>-</v>
      </c>
      <c r="DK834" s="5" t="str">
        <f t="shared" si="194"/>
        <v>-0</v>
      </c>
      <c r="DL834" s="5" t="str">
        <f t="shared" si="195"/>
        <v/>
      </c>
    </row>
    <row r="835" spans="1:116">
      <c r="A835" s="5" t="str">
        <f t="shared" si="196"/>
        <v>-</v>
      </c>
      <c r="B835" s="5" t="str">
        <f t="shared" si="182"/>
        <v>-0</v>
      </c>
      <c r="C835" s="5" t="str">
        <f t="shared" si="183"/>
        <v>-0</v>
      </c>
      <c r="D835" s="8"/>
      <c r="E835" s="9"/>
      <c r="F835" s="3"/>
      <c r="G835" s="3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W835" s="6" t="str">
        <f>IF(X835="","",IF(X835=รายชื่อชมรม!$B$53,รายชื่อชมรม!$A$53,IF(X835=รายชื่อชมรม!$B$54,รายชื่อชมรม!$A$54,IF(X835=รายชื่อชมรม!$B$55,รายชื่อชมรม!$A$55,IF(X835=รายชื่อชมรม!$B$56,รายชื่อชมรม!$A$56,IF(X835=รายชื่อชมรม!$B$57,รายชื่อชมรม!$A$57,IF(X835=รายชื่อชมรม!$B$58,รายชื่อชมรม!$A$58,IF(X835=รายชื่อชมรม!$B$59,รายชื่อชมรม!$A$59,IF(X835=รายชื่อชมรม!$B$60,รายชื่อชมรม!$A$60,IF(X835=รายชื่อชมรม!$B$61,รายชื่อชมรม!$A$61,IF(X835=รายชื่อชมรม!$B$62,รายชื่อชมรม!$A$62,"-")))))))))))</f>
        <v/>
      </c>
      <c r="Y835" s="6" t="str">
        <f>IF(W835=0,"",IF(W835="-","",IF(W835="","",VLOOKUP(W835,รายชื่อชมรม!$A$3:$F$83,3,FALSE))))</f>
        <v/>
      </c>
      <c r="Z835" s="6" t="str">
        <f>IF(Y835=$Z$4,MAX(Z$1:$Z834)+1,"")</f>
        <v/>
      </c>
      <c r="AA835" s="6" t="str">
        <f>IF($Y835=AA$4,MAX(AA$1:AA834)+1,"")</f>
        <v/>
      </c>
      <c r="AB835" s="6" t="str">
        <f>IF($Y835=AB$4,MAX(AB$1:AB834)+1,"")</f>
        <v/>
      </c>
      <c r="AC835" s="6" t="str">
        <f>IF($Y835=AC$4,MAX(AC$1:AC834)+1,"")</f>
        <v/>
      </c>
      <c r="AD835" s="6" t="str">
        <f>IF($Y835=AD$4,MAX(AD$1:AD834)+1,"")</f>
        <v/>
      </c>
      <c r="AE835" s="6" t="str">
        <f>IF($Y835=AE$4,MAX(AE$1:AE834)+1,"")</f>
        <v/>
      </c>
      <c r="AF835" s="6" t="str">
        <f>IF($Y835=AF$4,MAX(AF$1:AF834)+1,"")</f>
        <v/>
      </c>
      <c r="AG835" s="6" t="str">
        <f>IF($Y835=AG$4,MAX(AG$1:AG834)+1,"")</f>
        <v/>
      </c>
      <c r="AH835" s="6" t="str">
        <f>IF($Y835=AH$4,MAX(AH$1:AH834)+1,"")</f>
        <v/>
      </c>
      <c r="AK835" s="6" t="str">
        <f>IF($W835=AK$4,MAX(AK$1:AK834)+1,"")</f>
        <v/>
      </c>
      <c r="AL835" s="6" t="str">
        <f>IF($W835=AL$4,MAX(AL$1:AL834)+1,"")</f>
        <v/>
      </c>
      <c r="AM835" s="6" t="str">
        <f>IF($W835=AM$4,MAX(AM$1:AM834)+1,"")</f>
        <v/>
      </c>
      <c r="AN835" s="6" t="str">
        <f>IF($W835=AN$4,MAX(AN$1:AN834)+1,"")</f>
        <v/>
      </c>
      <c r="AO835" s="6" t="str">
        <f>IF($W835=AO$4,MAX(AO$1:AO834)+1,"")</f>
        <v/>
      </c>
      <c r="AP835" s="6" t="str">
        <f>IF($W835=AP$4,MAX(AP$1:AP834)+1,"")</f>
        <v/>
      </c>
      <c r="AQ835" s="6" t="str">
        <f>IF($W835=AQ$4,MAX(AQ$1:AQ834)+1,"")</f>
        <v/>
      </c>
      <c r="AR835" s="6" t="str">
        <f>IF($W835=AR$4,MAX(AR$1:AR834)+1,"")</f>
        <v/>
      </c>
      <c r="AS835" s="6" t="str">
        <f>IF($W835=AS$4,MAX(AS$1:AS834)+1,"")</f>
        <v/>
      </c>
      <c r="AT835" s="6" t="str">
        <f>IF($W835=AT$4,MAX(AT$1:AT834)+1,"")</f>
        <v/>
      </c>
      <c r="AU835" s="6" t="str">
        <f>IF($W835=AU$4,MAX(AU$1:AU834)+1,"")</f>
        <v/>
      </c>
      <c r="AV835" s="6" t="str">
        <f>IF($W835=AV$4,MAX(AV$1:AV834)+1,"")</f>
        <v/>
      </c>
      <c r="AW835" s="6" t="str">
        <f>IF($W835=AW$4,MAX(AW$1:AW834)+1,"")</f>
        <v/>
      </c>
      <c r="AX835" s="6" t="str">
        <f>IF($W835=AX$4,MAX(AX$1:AX834)+1,"")</f>
        <v/>
      </c>
      <c r="AY835" s="6" t="str">
        <f>IF($W835=AY$4,MAX(AY$1:AY834)+1,"")</f>
        <v/>
      </c>
      <c r="AZ835" s="6" t="str">
        <f>IF($W835=AZ$4,MAX(AZ$1:AZ834)+1,"")</f>
        <v/>
      </c>
      <c r="BA835" s="6" t="str">
        <f>IF($W835=BA$4,MAX(BA$1:BA834)+1,"")</f>
        <v/>
      </c>
      <c r="BB835" s="6" t="str">
        <f>IF($W835=BB$4,MAX(BB$1:BB834)+1,"")</f>
        <v/>
      </c>
      <c r="BC835" s="6" t="str">
        <f>IF($W835=BC$4,MAX(BC$1:BC834)+1,"")</f>
        <v/>
      </c>
      <c r="BD835" s="6" t="str">
        <f>IF($W835=BD$4,MAX(BD$1:BD834)+1,"")</f>
        <v/>
      </c>
      <c r="BE835" s="6" t="str">
        <f>IF($W835=BE$4,MAX(BE$1:BE834)+1,"")</f>
        <v/>
      </c>
      <c r="BF835" s="6" t="str">
        <f>IF($W835=BF$4,MAX(BF$1:BF834)+1,"")</f>
        <v/>
      </c>
      <c r="BG835" s="6" t="str">
        <f>IF($W835=BG$4,MAX(BG$1:BG834)+1,"")</f>
        <v/>
      </c>
      <c r="BH835" s="6" t="str">
        <f>IF($W835=BH$4,MAX(BH$1:BH834)+1,"")</f>
        <v/>
      </c>
      <c r="BI835" s="6" t="str">
        <f>IF($W835=BI$4,MAX(BI$1:BI834)+1,"")</f>
        <v/>
      </c>
      <c r="BJ835" s="6" t="str">
        <f>IF($W835=BJ$4,MAX(BJ$1:BJ834)+1,"")</f>
        <v/>
      </c>
      <c r="BK835" s="6" t="str">
        <f>IF($W835=BK$4,MAX(BK$1:BK834)+1,"")</f>
        <v/>
      </c>
      <c r="BL835" s="6" t="str">
        <f>IF($W835=BL$4,MAX(BL$1:BL834)+1,"")</f>
        <v/>
      </c>
      <c r="BM835" s="6" t="str">
        <f>IF($W835=BM$4,MAX(BM$1:BM834)+1,"")</f>
        <v/>
      </c>
      <c r="BN835" s="6" t="str">
        <f>IF($W835=BN$4,MAX(BN$1:BN834)+1,"")</f>
        <v/>
      </c>
      <c r="BO835" s="6" t="str">
        <f>IF($W835=BO$4,MAX(BO$1:BO834)+1,"")</f>
        <v/>
      </c>
      <c r="BP835" s="6" t="str">
        <f>IF($W835=BP$4,MAX(BP$1:BP834)+1,"")</f>
        <v/>
      </c>
      <c r="BQ835" s="6" t="str">
        <f>IF($W835=BQ$4,MAX(BQ$1:BQ834)+1,"")</f>
        <v/>
      </c>
      <c r="BR835" s="6" t="str">
        <f>IF($W835=BR$4,MAX(BR$1:BR834)+1,"")</f>
        <v/>
      </c>
      <c r="BS835" s="6" t="str">
        <f>IF($W835=BS$4,MAX(BS$1:BS834)+1,"")</f>
        <v/>
      </c>
      <c r="BT835" s="6" t="str">
        <f>IF($W835=BT$4,MAX(BT$1:BT834)+1,"")</f>
        <v/>
      </c>
      <c r="BU835" s="6" t="str">
        <f>IF($W835=BU$4,MAX(BU$1:BU834)+1,"")</f>
        <v/>
      </c>
      <c r="BV835" s="6" t="str">
        <f>IF($W835=BV$4,MAX(BV$1:BV834)+1,"")</f>
        <v/>
      </c>
      <c r="BW835" s="6" t="str">
        <f>IF($W835=BW$4,MAX(BW$1:BW834)+1,"")</f>
        <v/>
      </c>
      <c r="BX835" s="6" t="str">
        <f>IF($W835=BX$4,MAX(BX$1:BX834)+1,"")</f>
        <v/>
      </c>
      <c r="BY835" s="6" t="str">
        <f>IF($W835=BY$4,MAX(BY$1:BY834)+1,"")</f>
        <v/>
      </c>
      <c r="BZ835" s="6" t="str">
        <f>IF($W835=BZ$4,MAX(BZ$1:BZ834)+1,"")</f>
        <v/>
      </c>
      <c r="CA835" s="6" t="str">
        <f>IF($W835=CA$4,MAX(CA$1:CA834)+1,"")</f>
        <v/>
      </c>
      <c r="CB835" s="6" t="str">
        <f>IF($W835=CB$4,MAX(CB$1:CB834)+1,"")</f>
        <v/>
      </c>
      <c r="CC835" s="6" t="str">
        <f>IF($W835=CC$4,MAX(CC$1:CC834)+1,"")</f>
        <v/>
      </c>
      <c r="CD835" s="6" t="str">
        <f>IF($W835=CD$4,MAX(CD$1:CD834)+1,"")</f>
        <v/>
      </c>
      <c r="CE835" s="6" t="str">
        <f>IF($W835=CE$4,MAX(CE$1:CE834)+1,"")</f>
        <v/>
      </c>
      <c r="CF835" s="6" t="str">
        <f>IF($W835=CF$4,MAX(CF$1:CF834)+1,"")</f>
        <v/>
      </c>
      <c r="CG835" s="6" t="str">
        <f>IF($W835=CG$4,MAX(CG$1:CG834)+1,"")</f>
        <v/>
      </c>
      <c r="CH835" s="6" t="str">
        <f>IF($W835=CH$4,MAX(CH$1:CH834)+1,"")</f>
        <v/>
      </c>
      <c r="CI835" s="6" t="str">
        <f>IF($W835=CI$4,MAX(CI$1:CI834)+1,"")</f>
        <v/>
      </c>
      <c r="CJ835" s="6" t="str">
        <f>IF($W835=CJ$4,MAX(CJ$1:CJ834)+1,"")</f>
        <v/>
      </c>
      <c r="CK835" s="6" t="str">
        <f>IF($W835=CK$4,MAX(CK$1:CK834)+1,"")</f>
        <v/>
      </c>
      <c r="CL835" s="6" t="str">
        <f>IF($W835=CL$4,MAX(CL$1:CL834)+1,"")</f>
        <v/>
      </c>
      <c r="CM835" s="6" t="str">
        <f>IF($W835=CM$4,MAX(CM$1:CM834)+1,"")</f>
        <v/>
      </c>
      <c r="CN835" s="6" t="str">
        <f>IF($W835=CN$4,MAX(CN$1:CN834)+1,"")</f>
        <v/>
      </c>
      <c r="CO835" s="6" t="str">
        <f>IF($W835=CO$4,MAX(CO$1:CO834)+1,"")</f>
        <v/>
      </c>
      <c r="CP835" s="6" t="str">
        <f>IF($W835=CP$4,MAX(CP$1:CP834)+1,"")</f>
        <v/>
      </c>
      <c r="CQ835" s="6" t="str">
        <f>IF($W835=CQ$4,MAX(CQ$1:CQ834)+1,"")</f>
        <v/>
      </c>
      <c r="CR835" s="6" t="str">
        <f>IF($W835=CR$4,MAX(CR$1:CR834)+1,"")</f>
        <v/>
      </c>
      <c r="CS835" s="6" t="str">
        <f>IF($W835=CS$4,MAX(CS$1:CS834)+1,"")</f>
        <v/>
      </c>
      <c r="CT835" s="5">
        <f t="shared" si="185"/>
        <v>0</v>
      </c>
      <c r="CU835" s="6" t="str">
        <f t="shared" si="186"/>
        <v/>
      </c>
      <c r="CV835" s="5" t="str">
        <f t="shared" si="187"/>
        <v/>
      </c>
      <c r="CW835" s="5" t="str" cm="1">
        <f t="array" ref="CW835">RIGHT(F835,MIN(LEN(SUBSTITUTE(F835,รายชื่อนักเรียนแยกห้อง!$AD$5:$AD$8,""))))</f>
        <v/>
      </c>
      <c r="CX835" s="6" t="str">
        <f t="shared" si="188"/>
        <v/>
      </c>
      <c r="CY835" s="6" t="str">
        <f t="shared" si="189"/>
        <v/>
      </c>
      <c r="CZ835" s="5" t="str">
        <f t="shared" si="190"/>
        <v>-</v>
      </c>
      <c r="DA835" s="5" t="str">
        <f t="shared" si="191"/>
        <v>-</v>
      </c>
      <c r="DC835" s="6" t="str">
        <f>IF(DB835="วิทย์-คณิต (เตรียมวิศวะ)",MAX($DC$1:DC834)+1,"")</f>
        <v/>
      </c>
      <c r="DD835" s="6" t="str">
        <f>IF(DB835="วิทย์-คณิต (วิทยาศาสตร์สุขภาพ)",MAX($DD$1:DD834)+1,"")</f>
        <v/>
      </c>
      <c r="DE835" s="6" t="str">
        <f>IF(DB835="ศิลป์การจัดการธุรกิจการค้าสมัยใหม่",MAX($DE$1:DE834)+1,"")</f>
        <v/>
      </c>
      <c r="DF835" s="6" t="str">
        <f>IF(DB835="ศิลป์ภาษาจีนเพื่อธุรกิจ 4.0",MAX($DF$1:DF834)+1,"")</f>
        <v/>
      </c>
      <c r="DG835" s="6" t="str">
        <f>IF(DB835="ศิลป์ภาษาอังกฤษเพื่อการสื่อสารธุรกิจ",MAX($DG$1:DG834)+1,"")</f>
        <v/>
      </c>
      <c r="DH835" s="6" t="str">
        <f>IF(DB835="นวัตกรรมการจัดการเกษตร",MAX($DH$1:DH834)+1,"")</f>
        <v/>
      </c>
      <c r="DI835" s="5">
        <f t="shared" si="192"/>
        <v>0</v>
      </c>
      <c r="DJ835" s="5" t="str">
        <f t="shared" si="193"/>
        <v>-</v>
      </c>
      <c r="DK835" s="5" t="str">
        <f t="shared" si="194"/>
        <v>-0</v>
      </c>
      <c r="DL835" s="5" t="str">
        <f t="shared" si="195"/>
        <v/>
      </c>
    </row>
    <row r="836" spans="1:116">
      <c r="A836" s="5" t="str">
        <f t="shared" si="196"/>
        <v>-</v>
      </c>
      <c r="B836" s="5" t="str">
        <f t="shared" si="182"/>
        <v>-0</v>
      </c>
      <c r="C836" s="5" t="str">
        <f t="shared" si="183"/>
        <v>-0</v>
      </c>
      <c r="D836" s="8"/>
      <c r="E836" s="9"/>
      <c r="F836" s="3"/>
      <c r="G836" s="3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W836" s="6" t="str">
        <f>IF(X836="","",IF(X836=รายชื่อชมรม!$B$53,รายชื่อชมรม!$A$53,IF(X836=รายชื่อชมรม!$B$54,รายชื่อชมรม!$A$54,IF(X836=รายชื่อชมรม!$B$55,รายชื่อชมรม!$A$55,IF(X836=รายชื่อชมรม!$B$56,รายชื่อชมรม!$A$56,IF(X836=รายชื่อชมรม!$B$57,รายชื่อชมรม!$A$57,IF(X836=รายชื่อชมรม!$B$58,รายชื่อชมรม!$A$58,IF(X836=รายชื่อชมรม!$B$59,รายชื่อชมรม!$A$59,IF(X836=รายชื่อชมรม!$B$60,รายชื่อชมรม!$A$60,IF(X836=รายชื่อชมรม!$B$61,รายชื่อชมรม!$A$61,IF(X836=รายชื่อชมรม!$B$62,รายชื่อชมรม!$A$62,"-")))))))))))</f>
        <v/>
      </c>
      <c r="Y836" s="6" t="str">
        <f>IF(W836=0,"",IF(W836="-","",IF(W836="","",VLOOKUP(W836,รายชื่อชมรม!$A$3:$F$83,3,FALSE))))</f>
        <v/>
      </c>
      <c r="Z836" s="6" t="str">
        <f>IF(Y836=$Z$4,MAX(Z$1:$Z835)+1,"")</f>
        <v/>
      </c>
      <c r="AA836" s="6" t="str">
        <f>IF($Y836=AA$4,MAX(AA$1:AA835)+1,"")</f>
        <v/>
      </c>
      <c r="AB836" s="6" t="str">
        <f>IF($Y836=AB$4,MAX(AB$1:AB835)+1,"")</f>
        <v/>
      </c>
      <c r="AC836" s="6" t="str">
        <f>IF($Y836=AC$4,MAX(AC$1:AC835)+1,"")</f>
        <v/>
      </c>
      <c r="AD836" s="6" t="str">
        <f>IF($Y836=AD$4,MAX(AD$1:AD835)+1,"")</f>
        <v/>
      </c>
      <c r="AE836" s="6" t="str">
        <f>IF($Y836=AE$4,MAX(AE$1:AE835)+1,"")</f>
        <v/>
      </c>
      <c r="AF836" s="6" t="str">
        <f>IF($Y836=AF$4,MAX(AF$1:AF835)+1,"")</f>
        <v/>
      </c>
      <c r="AG836" s="6" t="str">
        <f>IF($Y836=AG$4,MAX(AG$1:AG835)+1,"")</f>
        <v/>
      </c>
      <c r="AH836" s="6" t="str">
        <f>IF($Y836=AH$4,MAX(AH$1:AH835)+1,"")</f>
        <v/>
      </c>
      <c r="AK836" s="6" t="str">
        <f>IF($W836=AK$4,MAX(AK$1:AK835)+1,"")</f>
        <v/>
      </c>
      <c r="AL836" s="6" t="str">
        <f>IF($W836=AL$4,MAX(AL$1:AL835)+1,"")</f>
        <v/>
      </c>
      <c r="AM836" s="6" t="str">
        <f>IF($W836=AM$4,MAX(AM$1:AM835)+1,"")</f>
        <v/>
      </c>
      <c r="AN836" s="6" t="str">
        <f>IF($W836=AN$4,MAX(AN$1:AN835)+1,"")</f>
        <v/>
      </c>
      <c r="AO836" s="6" t="str">
        <f>IF($W836=AO$4,MAX(AO$1:AO835)+1,"")</f>
        <v/>
      </c>
      <c r="AP836" s="6" t="str">
        <f>IF($W836=AP$4,MAX(AP$1:AP835)+1,"")</f>
        <v/>
      </c>
      <c r="AQ836" s="6" t="str">
        <f>IF($W836=AQ$4,MAX(AQ$1:AQ835)+1,"")</f>
        <v/>
      </c>
      <c r="AR836" s="6" t="str">
        <f>IF($W836=AR$4,MAX(AR$1:AR835)+1,"")</f>
        <v/>
      </c>
      <c r="AS836" s="6" t="str">
        <f>IF($W836=AS$4,MAX(AS$1:AS835)+1,"")</f>
        <v/>
      </c>
      <c r="AT836" s="6" t="str">
        <f>IF($W836=AT$4,MAX(AT$1:AT835)+1,"")</f>
        <v/>
      </c>
      <c r="AU836" s="6" t="str">
        <f>IF($W836=AU$4,MAX(AU$1:AU835)+1,"")</f>
        <v/>
      </c>
      <c r="AV836" s="6" t="str">
        <f>IF($W836=AV$4,MAX(AV$1:AV835)+1,"")</f>
        <v/>
      </c>
      <c r="AW836" s="6" t="str">
        <f>IF($W836=AW$4,MAX(AW$1:AW835)+1,"")</f>
        <v/>
      </c>
      <c r="AX836" s="6" t="str">
        <f>IF($W836=AX$4,MAX(AX$1:AX835)+1,"")</f>
        <v/>
      </c>
      <c r="AY836" s="6" t="str">
        <f>IF($W836=AY$4,MAX(AY$1:AY835)+1,"")</f>
        <v/>
      </c>
      <c r="AZ836" s="6" t="str">
        <f>IF($W836=AZ$4,MAX(AZ$1:AZ835)+1,"")</f>
        <v/>
      </c>
      <c r="BA836" s="6" t="str">
        <f>IF($W836=BA$4,MAX(BA$1:BA835)+1,"")</f>
        <v/>
      </c>
      <c r="BB836" s="6" t="str">
        <f>IF($W836=BB$4,MAX(BB$1:BB835)+1,"")</f>
        <v/>
      </c>
      <c r="BC836" s="6" t="str">
        <f>IF($W836=BC$4,MAX(BC$1:BC835)+1,"")</f>
        <v/>
      </c>
      <c r="BD836" s="6" t="str">
        <f>IF($W836=BD$4,MAX(BD$1:BD835)+1,"")</f>
        <v/>
      </c>
      <c r="BE836" s="6" t="str">
        <f>IF($W836=BE$4,MAX(BE$1:BE835)+1,"")</f>
        <v/>
      </c>
      <c r="BF836" s="6" t="str">
        <f>IF($W836=BF$4,MAX(BF$1:BF835)+1,"")</f>
        <v/>
      </c>
      <c r="BG836" s="6" t="str">
        <f>IF($W836=BG$4,MAX(BG$1:BG835)+1,"")</f>
        <v/>
      </c>
      <c r="BH836" s="6" t="str">
        <f>IF($W836=BH$4,MAX(BH$1:BH835)+1,"")</f>
        <v/>
      </c>
      <c r="BI836" s="6" t="str">
        <f>IF($W836=BI$4,MAX(BI$1:BI835)+1,"")</f>
        <v/>
      </c>
      <c r="BJ836" s="6" t="str">
        <f>IF($W836=BJ$4,MAX(BJ$1:BJ835)+1,"")</f>
        <v/>
      </c>
      <c r="BK836" s="6" t="str">
        <f>IF($W836=BK$4,MAX(BK$1:BK835)+1,"")</f>
        <v/>
      </c>
      <c r="BL836" s="6" t="str">
        <f>IF($W836=BL$4,MAX(BL$1:BL835)+1,"")</f>
        <v/>
      </c>
      <c r="BM836" s="6" t="str">
        <f>IF($W836=BM$4,MAX(BM$1:BM835)+1,"")</f>
        <v/>
      </c>
      <c r="BN836" s="6" t="str">
        <f>IF($W836=BN$4,MAX(BN$1:BN835)+1,"")</f>
        <v/>
      </c>
      <c r="BO836" s="6" t="str">
        <f>IF($W836=BO$4,MAX(BO$1:BO835)+1,"")</f>
        <v/>
      </c>
      <c r="BP836" s="6" t="str">
        <f>IF($W836=BP$4,MAX(BP$1:BP835)+1,"")</f>
        <v/>
      </c>
      <c r="BQ836" s="6" t="str">
        <f>IF($W836=BQ$4,MAX(BQ$1:BQ835)+1,"")</f>
        <v/>
      </c>
      <c r="BR836" s="6" t="str">
        <f>IF($W836=BR$4,MAX(BR$1:BR835)+1,"")</f>
        <v/>
      </c>
      <c r="BS836" s="6" t="str">
        <f>IF($W836=BS$4,MAX(BS$1:BS835)+1,"")</f>
        <v/>
      </c>
      <c r="BT836" s="6" t="str">
        <f>IF($W836=BT$4,MAX(BT$1:BT835)+1,"")</f>
        <v/>
      </c>
      <c r="BU836" s="6" t="str">
        <f>IF($W836=BU$4,MAX(BU$1:BU835)+1,"")</f>
        <v/>
      </c>
      <c r="BV836" s="6" t="str">
        <f>IF($W836=BV$4,MAX(BV$1:BV835)+1,"")</f>
        <v/>
      </c>
      <c r="BW836" s="6" t="str">
        <f>IF($W836=BW$4,MAX(BW$1:BW835)+1,"")</f>
        <v/>
      </c>
      <c r="BX836" s="6" t="str">
        <f>IF($W836=BX$4,MAX(BX$1:BX835)+1,"")</f>
        <v/>
      </c>
      <c r="BY836" s="6" t="str">
        <f>IF($W836=BY$4,MAX(BY$1:BY835)+1,"")</f>
        <v/>
      </c>
      <c r="BZ836" s="6" t="str">
        <f>IF($W836=BZ$4,MAX(BZ$1:BZ835)+1,"")</f>
        <v/>
      </c>
      <c r="CA836" s="6" t="str">
        <f>IF($W836=CA$4,MAX(CA$1:CA835)+1,"")</f>
        <v/>
      </c>
      <c r="CB836" s="6" t="str">
        <f>IF($W836=CB$4,MAX(CB$1:CB835)+1,"")</f>
        <v/>
      </c>
      <c r="CC836" s="6" t="str">
        <f>IF($W836=CC$4,MAX(CC$1:CC835)+1,"")</f>
        <v/>
      </c>
      <c r="CD836" s="6" t="str">
        <f>IF($W836=CD$4,MAX(CD$1:CD835)+1,"")</f>
        <v/>
      </c>
      <c r="CE836" s="6" t="str">
        <f>IF($W836=CE$4,MAX(CE$1:CE835)+1,"")</f>
        <v/>
      </c>
      <c r="CF836" s="6" t="str">
        <f>IF($W836=CF$4,MAX(CF$1:CF835)+1,"")</f>
        <v/>
      </c>
      <c r="CG836" s="6" t="str">
        <f>IF($W836=CG$4,MAX(CG$1:CG835)+1,"")</f>
        <v/>
      </c>
      <c r="CH836" s="6" t="str">
        <f>IF($W836=CH$4,MAX(CH$1:CH835)+1,"")</f>
        <v/>
      </c>
      <c r="CI836" s="6" t="str">
        <f>IF($W836=CI$4,MAX(CI$1:CI835)+1,"")</f>
        <v/>
      </c>
      <c r="CJ836" s="6" t="str">
        <f>IF($W836=CJ$4,MAX(CJ$1:CJ835)+1,"")</f>
        <v/>
      </c>
      <c r="CK836" s="6" t="str">
        <f>IF($W836=CK$4,MAX(CK$1:CK835)+1,"")</f>
        <v/>
      </c>
      <c r="CL836" s="6" t="str">
        <f>IF($W836=CL$4,MAX(CL$1:CL835)+1,"")</f>
        <v/>
      </c>
      <c r="CM836" s="6" t="str">
        <f>IF($W836=CM$4,MAX(CM$1:CM835)+1,"")</f>
        <v/>
      </c>
      <c r="CN836" s="6" t="str">
        <f>IF($W836=CN$4,MAX(CN$1:CN835)+1,"")</f>
        <v/>
      </c>
      <c r="CO836" s="6" t="str">
        <f>IF($W836=CO$4,MAX(CO$1:CO835)+1,"")</f>
        <v/>
      </c>
      <c r="CP836" s="6" t="str">
        <f>IF($W836=CP$4,MAX(CP$1:CP835)+1,"")</f>
        <v/>
      </c>
      <c r="CQ836" s="6" t="str">
        <f>IF($W836=CQ$4,MAX(CQ$1:CQ835)+1,"")</f>
        <v/>
      </c>
      <c r="CR836" s="6" t="str">
        <f>IF($W836=CR$4,MAX(CR$1:CR835)+1,"")</f>
        <v/>
      </c>
      <c r="CS836" s="6" t="str">
        <f>IF($W836=CS$4,MAX(CS$1:CS835)+1,"")</f>
        <v/>
      </c>
      <c r="CT836" s="5">
        <f t="shared" si="185"/>
        <v>0</v>
      </c>
      <c r="CU836" s="6" t="str">
        <f t="shared" si="186"/>
        <v/>
      </c>
      <c r="CV836" s="5" t="str">
        <f t="shared" si="187"/>
        <v/>
      </c>
      <c r="CW836" s="5" t="str" cm="1">
        <f t="array" ref="CW836">RIGHT(F836,MIN(LEN(SUBSTITUTE(F836,รายชื่อนักเรียนแยกห้อง!$AD$5:$AD$8,""))))</f>
        <v/>
      </c>
      <c r="CX836" s="6" t="str">
        <f t="shared" si="188"/>
        <v/>
      </c>
      <c r="CY836" s="6" t="str">
        <f t="shared" si="189"/>
        <v/>
      </c>
      <c r="CZ836" s="5" t="str">
        <f t="shared" si="190"/>
        <v>-</v>
      </c>
      <c r="DA836" s="5" t="str">
        <f t="shared" si="191"/>
        <v>-</v>
      </c>
      <c r="DC836" s="6" t="str">
        <f>IF(DB836="วิทย์-คณิต (เตรียมวิศวะ)",MAX($DC$1:DC835)+1,"")</f>
        <v/>
      </c>
      <c r="DD836" s="6" t="str">
        <f>IF(DB836="วิทย์-คณิต (วิทยาศาสตร์สุขภาพ)",MAX($DD$1:DD835)+1,"")</f>
        <v/>
      </c>
      <c r="DE836" s="6" t="str">
        <f>IF(DB836="ศิลป์การจัดการธุรกิจการค้าสมัยใหม่",MAX($DE$1:DE835)+1,"")</f>
        <v/>
      </c>
      <c r="DF836" s="6" t="str">
        <f>IF(DB836="ศิลป์ภาษาจีนเพื่อธุรกิจ 4.0",MAX($DF$1:DF835)+1,"")</f>
        <v/>
      </c>
      <c r="DG836" s="6" t="str">
        <f>IF(DB836="ศิลป์ภาษาอังกฤษเพื่อการสื่อสารธุรกิจ",MAX($DG$1:DG835)+1,"")</f>
        <v/>
      </c>
      <c r="DH836" s="6" t="str">
        <f>IF(DB836="นวัตกรรมการจัดการเกษตร",MAX($DH$1:DH835)+1,"")</f>
        <v/>
      </c>
      <c r="DI836" s="5">
        <f t="shared" si="192"/>
        <v>0</v>
      </c>
      <c r="DJ836" s="5" t="str">
        <f t="shared" si="193"/>
        <v>-</v>
      </c>
      <c r="DK836" s="5" t="str">
        <f t="shared" si="194"/>
        <v>-0</v>
      </c>
      <c r="DL836" s="5" t="str">
        <f t="shared" si="195"/>
        <v/>
      </c>
    </row>
    <row r="837" spans="1:116">
      <c r="A837" s="5" t="str">
        <f t="shared" si="196"/>
        <v>-</v>
      </c>
      <c r="B837" s="5" t="str">
        <f t="shared" si="182"/>
        <v>-0</v>
      </c>
      <c r="C837" s="5" t="str">
        <f t="shared" si="183"/>
        <v>-0</v>
      </c>
      <c r="D837" s="8"/>
      <c r="E837" s="9"/>
      <c r="F837" s="3"/>
      <c r="G837" s="3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W837" s="6" t="str">
        <f>IF(X837="","",IF(X837=รายชื่อชมรม!$B$53,รายชื่อชมรม!$A$53,IF(X837=รายชื่อชมรม!$B$54,รายชื่อชมรม!$A$54,IF(X837=รายชื่อชมรม!$B$55,รายชื่อชมรม!$A$55,IF(X837=รายชื่อชมรม!$B$56,รายชื่อชมรม!$A$56,IF(X837=รายชื่อชมรม!$B$57,รายชื่อชมรม!$A$57,IF(X837=รายชื่อชมรม!$B$58,รายชื่อชมรม!$A$58,IF(X837=รายชื่อชมรม!$B$59,รายชื่อชมรม!$A$59,IF(X837=รายชื่อชมรม!$B$60,รายชื่อชมรม!$A$60,IF(X837=รายชื่อชมรม!$B$61,รายชื่อชมรม!$A$61,IF(X837=รายชื่อชมรม!$B$62,รายชื่อชมรม!$A$62,"-")))))))))))</f>
        <v/>
      </c>
      <c r="Y837" s="6" t="str">
        <f>IF(W837=0,"",IF(W837="-","",IF(W837="","",VLOOKUP(W837,รายชื่อชมรม!$A$3:$F$83,3,FALSE))))</f>
        <v/>
      </c>
      <c r="Z837" s="6" t="str">
        <f>IF(Y837=$Z$4,MAX(Z$1:$Z836)+1,"")</f>
        <v/>
      </c>
      <c r="AA837" s="6" t="str">
        <f>IF($Y837=AA$4,MAX(AA$1:AA836)+1,"")</f>
        <v/>
      </c>
      <c r="AB837" s="6" t="str">
        <f>IF($Y837=AB$4,MAX(AB$1:AB836)+1,"")</f>
        <v/>
      </c>
      <c r="AC837" s="6" t="str">
        <f>IF($Y837=AC$4,MAX(AC$1:AC836)+1,"")</f>
        <v/>
      </c>
      <c r="AD837" s="6" t="str">
        <f>IF($Y837=AD$4,MAX(AD$1:AD836)+1,"")</f>
        <v/>
      </c>
      <c r="AE837" s="6" t="str">
        <f>IF($Y837=AE$4,MAX(AE$1:AE836)+1,"")</f>
        <v/>
      </c>
      <c r="AF837" s="6" t="str">
        <f>IF($Y837=AF$4,MAX(AF$1:AF836)+1,"")</f>
        <v/>
      </c>
      <c r="AG837" s="6" t="str">
        <f>IF($Y837=AG$4,MAX(AG$1:AG836)+1,"")</f>
        <v/>
      </c>
      <c r="AH837" s="6" t="str">
        <f>IF($Y837=AH$4,MAX(AH$1:AH836)+1,"")</f>
        <v/>
      </c>
      <c r="AK837" s="6" t="str">
        <f>IF($W837=AK$4,MAX(AK$1:AK836)+1,"")</f>
        <v/>
      </c>
      <c r="AL837" s="6" t="str">
        <f>IF($W837=AL$4,MAX(AL$1:AL836)+1,"")</f>
        <v/>
      </c>
      <c r="AM837" s="6" t="str">
        <f>IF($W837=AM$4,MAX(AM$1:AM836)+1,"")</f>
        <v/>
      </c>
      <c r="AN837" s="6" t="str">
        <f>IF($W837=AN$4,MAX(AN$1:AN836)+1,"")</f>
        <v/>
      </c>
      <c r="AO837" s="6" t="str">
        <f>IF($W837=AO$4,MAX(AO$1:AO836)+1,"")</f>
        <v/>
      </c>
      <c r="AP837" s="6" t="str">
        <f>IF($W837=AP$4,MAX(AP$1:AP836)+1,"")</f>
        <v/>
      </c>
      <c r="AQ837" s="6" t="str">
        <f>IF($W837=AQ$4,MAX(AQ$1:AQ836)+1,"")</f>
        <v/>
      </c>
      <c r="AR837" s="6" t="str">
        <f>IF($W837=AR$4,MAX(AR$1:AR836)+1,"")</f>
        <v/>
      </c>
      <c r="AS837" s="6" t="str">
        <f>IF($W837=AS$4,MAX(AS$1:AS836)+1,"")</f>
        <v/>
      </c>
      <c r="AT837" s="6" t="str">
        <f>IF($W837=AT$4,MAX(AT$1:AT836)+1,"")</f>
        <v/>
      </c>
      <c r="AU837" s="6" t="str">
        <f>IF($W837=AU$4,MAX(AU$1:AU836)+1,"")</f>
        <v/>
      </c>
      <c r="AV837" s="6" t="str">
        <f>IF($W837=AV$4,MAX(AV$1:AV836)+1,"")</f>
        <v/>
      </c>
      <c r="AW837" s="6" t="str">
        <f>IF($W837=AW$4,MAX(AW$1:AW836)+1,"")</f>
        <v/>
      </c>
      <c r="AX837" s="6" t="str">
        <f>IF($W837=AX$4,MAX(AX$1:AX836)+1,"")</f>
        <v/>
      </c>
      <c r="AY837" s="6" t="str">
        <f>IF($W837=AY$4,MAX(AY$1:AY836)+1,"")</f>
        <v/>
      </c>
      <c r="AZ837" s="6" t="str">
        <f>IF($W837=AZ$4,MAX(AZ$1:AZ836)+1,"")</f>
        <v/>
      </c>
      <c r="BA837" s="6" t="str">
        <f>IF($W837=BA$4,MAX(BA$1:BA836)+1,"")</f>
        <v/>
      </c>
      <c r="BB837" s="6" t="str">
        <f>IF($W837=BB$4,MAX(BB$1:BB836)+1,"")</f>
        <v/>
      </c>
      <c r="BC837" s="6" t="str">
        <f>IF($W837=BC$4,MAX(BC$1:BC836)+1,"")</f>
        <v/>
      </c>
      <c r="BD837" s="6" t="str">
        <f>IF($W837=BD$4,MAX(BD$1:BD836)+1,"")</f>
        <v/>
      </c>
      <c r="BE837" s="6" t="str">
        <f>IF($W837=BE$4,MAX(BE$1:BE836)+1,"")</f>
        <v/>
      </c>
      <c r="BF837" s="6" t="str">
        <f>IF($W837=BF$4,MAX(BF$1:BF836)+1,"")</f>
        <v/>
      </c>
      <c r="BG837" s="6" t="str">
        <f>IF($W837=BG$4,MAX(BG$1:BG836)+1,"")</f>
        <v/>
      </c>
      <c r="BH837" s="6" t="str">
        <f>IF($W837=BH$4,MAX(BH$1:BH836)+1,"")</f>
        <v/>
      </c>
      <c r="BI837" s="6" t="str">
        <f>IF($W837=BI$4,MAX(BI$1:BI836)+1,"")</f>
        <v/>
      </c>
      <c r="BJ837" s="6" t="str">
        <f>IF($W837=BJ$4,MAX(BJ$1:BJ836)+1,"")</f>
        <v/>
      </c>
      <c r="BK837" s="6" t="str">
        <f>IF($W837=BK$4,MAX(BK$1:BK836)+1,"")</f>
        <v/>
      </c>
      <c r="BL837" s="6" t="str">
        <f>IF($W837=BL$4,MAX(BL$1:BL836)+1,"")</f>
        <v/>
      </c>
      <c r="BM837" s="6" t="str">
        <f>IF($W837=BM$4,MAX(BM$1:BM836)+1,"")</f>
        <v/>
      </c>
      <c r="BN837" s="6" t="str">
        <f>IF($W837=BN$4,MAX(BN$1:BN836)+1,"")</f>
        <v/>
      </c>
      <c r="BO837" s="6" t="str">
        <f>IF($W837=BO$4,MAX(BO$1:BO836)+1,"")</f>
        <v/>
      </c>
      <c r="BP837" s="6" t="str">
        <f>IF($W837=BP$4,MAX(BP$1:BP836)+1,"")</f>
        <v/>
      </c>
      <c r="BQ837" s="6" t="str">
        <f>IF($W837=BQ$4,MAX(BQ$1:BQ836)+1,"")</f>
        <v/>
      </c>
      <c r="BR837" s="6" t="str">
        <f>IF($W837=BR$4,MAX(BR$1:BR836)+1,"")</f>
        <v/>
      </c>
      <c r="BS837" s="6" t="str">
        <f>IF($W837=BS$4,MAX(BS$1:BS836)+1,"")</f>
        <v/>
      </c>
      <c r="BT837" s="6" t="str">
        <f>IF($W837=BT$4,MAX(BT$1:BT836)+1,"")</f>
        <v/>
      </c>
      <c r="BU837" s="6" t="str">
        <f>IF($W837=BU$4,MAX(BU$1:BU836)+1,"")</f>
        <v/>
      </c>
      <c r="BV837" s="6" t="str">
        <f>IF($W837=BV$4,MAX(BV$1:BV836)+1,"")</f>
        <v/>
      </c>
      <c r="BW837" s="6" t="str">
        <f>IF($W837=BW$4,MAX(BW$1:BW836)+1,"")</f>
        <v/>
      </c>
      <c r="BX837" s="6" t="str">
        <f>IF($W837=BX$4,MAX(BX$1:BX836)+1,"")</f>
        <v/>
      </c>
      <c r="BY837" s="6" t="str">
        <f>IF($W837=BY$4,MAX(BY$1:BY836)+1,"")</f>
        <v/>
      </c>
      <c r="BZ837" s="6" t="str">
        <f>IF($W837=BZ$4,MAX(BZ$1:BZ836)+1,"")</f>
        <v/>
      </c>
      <c r="CA837" s="6" t="str">
        <f>IF($W837=CA$4,MAX(CA$1:CA836)+1,"")</f>
        <v/>
      </c>
      <c r="CB837" s="6" t="str">
        <f>IF($W837=CB$4,MAX(CB$1:CB836)+1,"")</f>
        <v/>
      </c>
      <c r="CC837" s="6" t="str">
        <f>IF($W837=CC$4,MAX(CC$1:CC836)+1,"")</f>
        <v/>
      </c>
      <c r="CD837" s="6" t="str">
        <f>IF($W837=CD$4,MAX(CD$1:CD836)+1,"")</f>
        <v/>
      </c>
      <c r="CE837" s="6" t="str">
        <f>IF($W837=CE$4,MAX(CE$1:CE836)+1,"")</f>
        <v/>
      </c>
      <c r="CF837" s="6" t="str">
        <f>IF($W837=CF$4,MAX(CF$1:CF836)+1,"")</f>
        <v/>
      </c>
      <c r="CG837" s="6" t="str">
        <f>IF($W837=CG$4,MAX(CG$1:CG836)+1,"")</f>
        <v/>
      </c>
      <c r="CH837" s="6" t="str">
        <f>IF($W837=CH$4,MAX(CH$1:CH836)+1,"")</f>
        <v/>
      </c>
      <c r="CI837" s="6" t="str">
        <f>IF($W837=CI$4,MAX(CI$1:CI836)+1,"")</f>
        <v/>
      </c>
      <c r="CJ837" s="6" t="str">
        <f>IF($W837=CJ$4,MAX(CJ$1:CJ836)+1,"")</f>
        <v/>
      </c>
      <c r="CK837" s="6" t="str">
        <f>IF($W837=CK$4,MAX(CK$1:CK836)+1,"")</f>
        <v/>
      </c>
      <c r="CL837" s="6" t="str">
        <f>IF($W837=CL$4,MAX(CL$1:CL836)+1,"")</f>
        <v/>
      </c>
      <c r="CM837" s="6" t="str">
        <f>IF($W837=CM$4,MAX(CM$1:CM836)+1,"")</f>
        <v/>
      </c>
      <c r="CN837" s="6" t="str">
        <f>IF($W837=CN$4,MAX(CN$1:CN836)+1,"")</f>
        <v/>
      </c>
      <c r="CO837" s="6" t="str">
        <f>IF($W837=CO$4,MAX(CO$1:CO836)+1,"")</f>
        <v/>
      </c>
      <c r="CP837" s="6" t="str">
        <f>IF($W837=CP$4,MAX(CP$1:CP836)+1,"")</f>
        <v/>
      </c>
      <c r="CQ837" s="6" t="str">
        <f>IF($W837=CQ$4,MAX(CQ$1:CQ836)+1,"")</f>
        <v/>
      </c>
      <c r="CR837" s="6" t="str">
        <f>IF($W837=CR$4,MAX(CR$1:CR836)+1,"")</f>
        <v/>
      </c>
      <c r="CS837" s="6" t="str">
        <f>IF($W837=CS$4,MAX(CS$1:CS836)+1,"")</f>
        <v/>
      </c>
      <c r="CT837" s="5">
        <f t="shared" si="185"/>
        <v>0</v>
      </c>
      <c r="CU837" s="6" t="str">
        <f t="shared" si="186"/>
        <v/>
      </c>
      <c r="CV837" s="5" t="str">
        <f t="shared" si="187"/>
        <v/>
      </c>
      <c r="CW837" s="5" t="str" cm="1">
        <f t="array" ref="CW837">RIGHT(F837,MIN(LEN(SUBSTITUTE(F837,รายชื่อนักเรียนแยกห้อง!$AD$5:$AD$8,""))))</f>
        <v/>
      </c>
      <c r="CX837" s="6" t="str">
        <f t="shared" si="188"/>
        <v/>
      </c>
      <c r="CY837" s="6" t="str">
        <f t="shared" si="189"/>
        <v/>
      </c>
      <c r="CZ837" s="5" t="str">
        <f t="shared" si="190"/>
        <v>-</v>
      </c>
      <c r="DA837" s="5" t="str">
        <f t="shared" si="191"/>
        <v>-</v>
      </c>
      <c r="DC837" s="6" t="str">
        <f>IF(DB837="วิทย์-คณิต (เตรียมวิศวะ)",MAX($DC$1:DC836)+1,"")</f>
        <v/>
      </c>
      <c r="DD837" s="6" t="str">
        <f>IF(DB837="วิทย์-คณิต (วิทยาศาสตร์สุขภาพ)",MAX($DD$1:DD836)+1,"")</f>
        <v/>
      </c>
      <c r="DE837" s="6" t="str">
        <f>IF(DB837="ศิลป์การจัดการธุรกิจการค้าสมัยใหม่",MAX($DE$1:DE836)+1,"")</f>
        <v/>
      </c>
      <c r="DF837" s="6" t="str">
        <f>IF(DB837="ศิลป์ภาษาจีนเพื่อธุรกิจ 4.0",MAX($DF$1:DF836)+1,"")</f>
        <v/>
      </c>
      <c r="DG837" s="6" t="str">
        <f>IF(DB837="ศิลป์ภาษาอังกฤษเพื่อการสื่อสารธุรกิจ",MAX($DG$1:DG836)+1,"")</f>
        <v/>
      </c>
      <c r="DH837" s="6" t="str">
        <f>IF(DB837="นวัตกรรมการจัดการเกษตร",MAX($DH$1:DH836)+1,"")</f>
        <v/>
      </c>
      <c r="DI837" s="5">
        <f t="shared" si="192"/>
        <v>0</v>
      </c>
      <c r="DJ837" s="5" t="str">
        <f t="shared" si="193"/>
        <v>-</v>
      </c>
      <c r="DK837" s="5" t="str">
        <f t="shared" si="194"/>
        <v>-0</v>
      </c>
      <c r="DL837" s="5" t="str">
        <f t="shared" si="195"/>
        <v/>
      </c>
    </row>
    <row r="838" spans="1:116">
      <c r="A838" s="5" t="str">
        <f t="shared" si="196"/>
        <v>-</v>
      </c>
      <c r="B838" s="5" t="str">
        <f t="shared" ref="B838:B864" si="197">W838&amp;"-"&amp;CT838</f>
        <v>-0</v>
      </c>
      <c r="C838" s="5" t="str">
        <f t="shared" ref="C838:C865" si="198">DB838&amp;"-"&amp;DI838</f>
        <v>-0</v>
      </c>
      <c r="D838" s="8"/>
      <c r="E838" s="9"/>
      <c r="F838" s="3"/>
      <c r="G838" s="3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W838" s="6" t="str">
        <f>IF(X838="","",IF(X838=รายชื่อชมรม!$B$53,รายชื่อชมรม!$A$53,IF(X838=รายชื่อชมรม!$B$54,รายชื่อชมรม!$A$54,IF(X838=รายชื่อชมรม!$B$55,รายชื่อชมรม!$A$55,IF(X838=รายชื่อชมรม!$B$56,รายชื่อชมรม!$A$56,IF(X838=รายชื่อชมรม!$B$57,รายชื่อชมรม!$A$57,IF(X838=รายชื่อชมรม!$B$58,รายชื่อชมรม!$A$58,IF(X838=รายชื่อชมรม!$B$59,รายชื่อชมรม!$A$59,IF(X838=รายชื่อชมรม!$B$60,รายชื่อชมรม!$A$60,IF(X838=รายชื่อชมรม!$B$61,รายชื่อชมรม!$A$61,IF(X838=รายชื่อชมรม!$B$62,รายชื่อชมรม!$A$62,"-")))))))))))</f>
        <v/>
      </c>
      <c r="Y838" s="6" t="str">
        <f>IF(W838=0,"",IF(W838="-","",IF(W838="","",VLOOKUP(W838,รายชื่อชมรม!$A$3:$F$83,3,FALSE))))</f>
        <v/>
      </c>
      <c r="Z838" s="6" t="str">
        <f>IF(Y838=$Z$4,MAX(Z$1:$Z837)+1,"")</f>
        <v/>
      </c>
      <c r="AA838" s="6" t="str">
        <f>IF($Y838=AA$4,MAX(AA$1:AA837)+1,"")</f>
        <v/>
      </c>
      <c r="AB838" s="6" t="str">
        <f>IF($Y838=AB$4,MAX(AB$1:AB837)+1,"")</f>
        <v/>
      </c>
      <c r="AC838" s="6" t="str">
        <f>IF($Y838=AC$4,MAX(AC$1:AC837)+1,"")</f>
        <v/>
      </c>
      <c r="AD838" s="6" t="str">
        <f>IF($Y838=AD$4,MAX(AD$1:AD837)+1,"")</f>
        <v/>
      </c>
      <c r="AE838" s="6" t="str">
        <f>IF($Y838=AE$4,MAX(AE$1:AE837)+1,"")</f>
        <v/>
      </c>
      <c r="AF838" s="6" t="str">
        <f>IF($Y838=AF$4,MAX(AF$1:AF837)+1,"")</f>
        <v/>
      </c>
      <c r="AG838" s="6" t="str">
        <f>IF($Y838=AG$4,MAX(AG$1:AG837)+1,"")</f>
        <v/>
      </c>
      <c r="AH838" s="6" t="str">
        <f>IF($Y838=AH$4,MAX(AH$1:AH837)+1,"")</f>
        <v/>
      </c>
      <c r="AK838" s="6" t="str">
        <f>IF($W838=AK$4,MAX(AK$1:AK837)+1,"")</f>
        <v/>
      </c>
      <c r="AL838" s="6" t="str">
        <f>IF($W838=AL$4,MAX(AL$1:AL837)+1,"")</f>
        <v/>
      </c>
      <c r="AM838" s="6" t="str">
        <f>IF($W838=AM$4,MAX(AM$1:AM837)+1,"")</f>
        <v/>
      </c>
      <c r="AN838" s="6" t="str">
        <f>IF($W838=AN$4,MAX(AN$1:AN837)+1,"")</f>
        <v/>
      </c>
      <c r="AO838" s="6" t="str">
        <f>IF($W838=AO$4,MAX(AO$1:AO837)+1,"")</f>
        <v/>
      </c>
      <c r="AP838" s="6" t="str">
        <f>IF($W838=AP$4,MAX(AP$1:AP837)+1,"")</f>
        <v/>
      </c>
      <c r="AQ838" s="6" t="str">
        <f>IF($W838=AQ$4,MAX(AQ$1:AQ837)+1,"")</f>
        <v/>
      </c>
      <c r="AR838" s="6" t="str">
        <f>IF($W838=AR$4,MAX(AR$1:AR837)+1,"")</f>
        <v/>
      </c>
      <c r="AS838" s="6" t="str">
        <f>IF($W838=AS$4,MAX(AS$1:AS837)+1,"")</f>
        <v/>
      </c>
      <c r="AT838" s="6" t="str">
        <f>IF($W838=AT$4,MAX(AT$1:AT837)+1,"")</f>
        <v/>
      </c>
      <c r="AU838" s="6" t="str">
        <f>IF($W838=AU$4,MAX(AU$1:AU837)+1,"")</f>
        <v/>
      </c>
      <c r="AV838" s="6" t="str">
        <f>IF($W838=AV$4,MAX(AV$1:AV837)+1,"")</f>
        <v/>
      </c>
      <c r="AW838" s="6" t="str">
        <f>IF($W838=AW$4,MAX(AW$1:AW837)+1,"")</f>
        <v/>
      </c>
      <c r="AX838" s="6" t="str">
        <f>IF($W838=AX$4,MAX(AX$1:AX837)+1,"")</f>
        <v/>
      </c>
      <c r="AY838" s="6" t="str">
        <f>IF($W838=AY$4,MAX(AY$1:AY837)+1,"")</f>
        <v/>
      </c>
      <c r="AZ838" s="6" t="str">
        <f>IF($W838=AZ$4,MAX(AZ$1:AZ837)+1,"")</f>
        <v/>
      </c>
      <c r="BA838" s="6" t="str">
        <f>IF($W838=BA$4,MAX(BA$1:BA837)+1,"")</f>
        <v/>
      </c>
      <c r="BB838" s="6" t="str">
        <f>IF($W838=BB$4,MAX(BB$1:BB837)+1,"")</f>
        <v/>
      </c>
      <c r="BC838" s="6" t="str">
        <f>IF($W838=BC$4,MAX(BC$1:BC837)+1,"")</f>
        <v/>
      </c>
      <c r="BD838" s="6" t="str">
        <f>IF($W838=BD$4,MAX(BD$1:BD837)+1,"")</f>
        <v/>
      </c>
      <c r="BE838" s="6" t="str">
        <f>IF($W838=BE$4,MAX(BE$1:BE837)+1,"")</f>
        <v/>
      </c>
      <c r="BF838" s="6" t="str">
        <f>IF($W838=BF$4,MAX(BF$1:BF837)+1,"")</f>
        <v/>
      </c>
      <c r="BG838" s="6" t="str">
        <f>IF($W838=BG$4,MAX(BG$1:BG837)+1,"")</f>
        <v/>
      </c>
      <c r="BH838" s="6" t="str">
        <f>IF($W838=BH$4,MAX(BH$1:BH837)+1,"")</f>
        <v/>
      </c>
      <c r="BI838" s="6" t="str">
        <f>IF($W838=BI$4,MAX(BI$1:BI837)+1,"")</f>
        <v/>
      </c>
      <c r="BJ838" s="6" t="str">
        <f>IF($W838=BJ$4,MAX(BJ$1:BJ837)+1,"")</f>
        <v/>
      </c>
      <c r="BK838" s="6" t="str">
        <f>IF($W838=BK$4,MAX(BK$1:BK837)+1,"")</f>
        <v/>
      </c>
      <c r="BL838" s="6" t="str">
        <f>IF($W838=BL$4,MAX(BL$1:BL837)+1,"")</f>
        <v/>
      </c>
      <c r="BM838" s="6" t="str">
        <f>IF($W838=BM$4,MAX(BM$1:BM837)+1,"")</f>
        <v/>
      </c>
      <c r="BN838" s="6" t="str">
        <f>IF($W838=BN$4,MAX(BN$1:BN837)+1,"")</f>
        <v/>
      </c>
      <c r="BO838" s="6" t="str">
        <f>IF($W838=BO$4,MAX(BO$1:BO837)+1,"")</f>
        <v/>
      </c>
      <c r="BP838" s="6" t="str">
        <f>IF($W838=BP$4,MAX(BP$1:BP837)+1,"")</f>
        <v/>
      </c>
      <c r="BQ838" s="6" t="str">
        <f>IF($W838=BQ$4,MAX(BQ$1:BQ837)+1,"")</f>
        <v/>
      </c>
      <c r="BR838" s="6" t="str">
        <f>IF($W838=BR$4,MAX(BR$1:BR837)+1,"")</f>
        <v/>
      </c>
      <c r="BS838" s="6" t="str">
        <f>IF($W838=BS$4,MAX(BS$1:BS837)+1,"")</f>
        <v/>
      </c>
      <c r="BT838" s="6" t="str">
        <f>IF($W838=BT$4,MAX(BT$1:BT837)+1,"")</f>
        <v/>
      </c>
      <c r="BU838" s="6" t="str">
        <f>IF($W838=BU$4,MAX(BU$1:BU837)+1,"")</f>
        <v/>
      </c>
      <c r="BV838" s="6" t="str">
        <f>IF($W838=BV$4,MAX(BV$1:BV837)+1,"")</f>
        <v/>
      </c>
      <c r="BW838" s="6" t="str">
        <f>IF($W838=BW$4,MAX(BW$1:BW837)+1,"")</f>
        <v/>
      </c>
      <c r="BX838" s="6" t="str">
        <f>IF($W838=BX$4,MAX(BX$1:BX837)+1,"")</f>
        <v/>
      </c>
      <c r="BY838" s="6" t="str">
        <f>IF($W838=BY$4,MAX(BY$1:BY837)+1,"")</f>
        <v/>
      </c>
      <c r="BZ838" s="6" t="str">
        <f>IF($W838=BZ$4,MAX(BZ$1:BZ837)+1,"")</f>
        <v/>
      </c>
      <c r="CA838" s="6" t="str">
        <f>IF($W838=CA$4,MAX(CA$1:CA837)+1,"")</f>
        <v/>
      </c>
      <c r="CB838" s="6" t="str">
        <f>IF($W838=CB$4,MAX(CB$1:CB837)+1,"")</f>
        <v/>
      </c>
      <c r="CC838" s="6" t="str">
        <f>IF($W838=CC$4,MAX(CC$1:CC837)+1,"")</f>
        <v/>
      </c>
      <c r="CD838" s="6" t="str">
        <f>IF($W838=CD$4,MAX(CD$1:CD837)+1,"")</f>
        <v/>
      </c>
      <c r="CE838" s="6" t="str">
        <f>IF($W838=CE$4,MAX(CE$1:CE837)+1,"")</f>
        <v/>
      </c>
      <c r="CF838" s="6" t="str">
        <f>IF($W838=CF$4,MAX(CF$1:CF837)+1,"")</f>
        <v/>
      </c>
      <c r="CG838" s="6" t="str">
        <f>IF($W838=CG$4,MAX(CG$1:CG837)+1,"")</f>
        <v/>
      </c>
      <c r="CH838" s="6" t="str">
        <f>IF($W838=CH$4,MAX(CH$1:CH837)+1,"")</f>
        <v/>
      </c>
      <c r="CI838" s="6" t="str">
        <f>IF($W838=CI$4,MAX(CI$1:CI837)+1,"")</f>
        <v/>
      </c>
      <c r="CJ838" s="6" t="str">
        <f>IF($W838=CJ$4,MAX(CJ$1:CJ837)+1,"")</f>
        <v/>
      </c>
      <c r="CK838" s="6" t="str">
        <f>IF($W838=CK$4,MAX(CK$1:CK837)+1,"")</f>
        <v/>
      </c>
      <c r="CL838" s="6" t="str">
        <f>IF($W838=CL$4,MAX(CL$1:CL837)+1,"")</f>
        <v/>
      </c>
      <c r="CM838" s="6" t="str">
        <f>IF($W838=CM$4,MAX(CM$1:CM837)+1,"")</f>
        <v/>
      </c>
      <c r="CN838" s="6" t="str">
        <f>IF($W838=CN$4,MAX(CN$1:CN837)+1,"")</f>
        <v/>
      </c>
      <c r="CO838" s="6" t="str">
        <f>IF($W838=CO$4,MAX(CO$1:CO837)+1,"")</f>
        <v/>
      </c>
      <c r="CP838" s="6" t="str">
        <f>IF($W838=CP$4,MAX(CP$1:CP837)+1,"")</f>
        <v/>
      </c>
      <c r="CQ838" s="6" t="str">
        <f>IF($W838=CQ$4,MAX(CQ$1:CQ837)+1,"")</f>
        <v/>
      </c>
      <c r="CR838" s="6" t="str">
        <f>IF($W838=CR$4,MAX(CR$1:CR837)+1,"")</f>
        <v/>
      </c>
      <c r="CS838" s="6" t="str">
        <f>IF($W838=CS$4,MAX(CS$1:CS837)+1,"")</f>
        <v/>
      </c>
      <c r="CT838" s="5">
        <f t="shared" ref="CT838:CT864" si="199">SUM(AK838:CS838)</f>
        <v>0</v>
      </c>
      <c r="CU838" s="6" t="str">
        <f t="shared" ref="CU838:CU864" si="200">H838&amp;I838&amp;J838&amp;K838&amp;L838&amp;M838&amp;N838&amp;O838&amp;P838&amp;Q838&amp;R838&amp;S838&amp;T838</f>
        <v/>
      </c>
      <c r="CV838" s="5" t="str">
        <f t="shared" ref="CV838:CV864" si="201">LEFT(F838,MIN(LEN(SUBSTITUTE(F838,CW838,""))))</f>
        <v/>
      </c>
      <c r="CW838" s="5" t="str" cm="1">
        <f t="array" ref="CW838">RIGHT(F838,MIN(LEN(SUBSTITUTE(F838,รายชื่อนักเรียนแยกห้อง!$AD$5:$AD$8,""))))</f>
        <v/>
      </c>
      <c r="CX838" s="6" t="str">
        <f t="shared" ref="CX838:CX864" si="202">IF(CV838="เด็กชาย",V838,IF(CV838="นาย",V838,""))</f>
        <v/>
      </c>
      <c r="CY838" s="6" t="str">
        <f t="shared" ref="CY838:CY864" si="203">IF(CV838="เด็กหญิง",V838,IF(CV838="นางสาว",V838,""))</f>
        <v/>
      </c>
      <c r="CZ838" s="5" t="str">
        <f t="shared" ref="CZ838:CZ864" si="204">U838&amp;"-"&amp;CX838</f>
        <v>-</v>
      </c>
      <c r="DA838" s="5" t="str">
        <f t="shared" ref="DA838:DA864" si="205">U838&amp;"-"&amp;CY838</f>
        <v>-</v>
      </c>
      <c r="DC838" s="6" t="str">
        <f>IF(DB838="วิทย์-คณิต (เตรียมวิศวะ)",MAX($DC$1:DC837)+1,"")</f>
        <v/>
      </c>
      <c r="DD838" s="6" t="str">
        <f>IF(DB838="วิทย์-คณิต (วิทยาศาสตร์สุขภาพ)",MAX($DD$1:DD837)+1,"")</f>
        <v/>
      </c>
      <c r="DE838" s="6" t="str">
        <f>IF(DB838="ศิลป์การจัดการธุรกิจการค้าสมัยใหม่",MAX($DE$1:DE837)+1,"")</f>
        <v/>
      </c>
      <c r="DF838" s="6" t="str">
        <f>IF(DB838="ศิลป์ภาษาจีนเพื่อธุรกิจ 4.0",MAX($DF$1:DF837)+1,"")</f>
        <v/>
      </c>
      <c r="DG838" s="6" t="str">
        <f>IF(DB838="ศิลป์ภาษาอังกฤษเพื่อการสื่อสารธุรกิจ",MAX($DG$1:DG837)+1,"")</f>
        <v/>
      </c>
      <c r="DH838" s="6" t="str">
        <f>IF(DB838="นวัตกรรมการจัดการเกษตร",MAX($DH$1:DH837)+1,"")</f>
        <v/>
      </c>
      <c r="DI838" s="5">
        <f t="shared" ref="DI838:DI864" si="206">SUM(DC838:DH838)</f>
        <v>0</v>
      </c>
      <c r="DJ838" s="5" t="str">
        <f t="shared" ref="DJ838:DJ864" si="207">U838&amp;"-"&amp;D838</f>
        <v>-</v>
      </c>
      <c r="DK838" s="5" t="str">
        <f t="shared" ref="DK838:DK864" si="208">DB838&amp;"-"&amp;DI838</f>
        <v>-0</v>
      </c>
      <c r="DL838" s="5" t="str">
        <f t="shared" ref="DL838:DL864" si="209">LEFT(U838,17)</f>
        <v/>
      </c>
    </row>
    <row r="839" spans="1:116">
      <c r="A839" s="5" t="str">
        <f t="shared" si="196"/>
        <v>-</v>
      </c>
      <c r="B839" s="5" t="str">
        <f t="shared" si="197"/>
        <v>-0</v>
      </c>
      <c r="C839" s="5" t="str">
        <f t="shared" si="198"/>
        <v>-0</v>
      </c>
      <c r="D839" s="8"/>
      <c r="E839" s="9"/>
      <c r="F839" s="3"/>
      <c r="G839" s="3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W839" s="6" t="str">
        <f>IF(X839="","",IF(X839=รายชื่อชมรม!$B$53,รายชื่อชมรม!$A$53,IF(X839=รายชื่อชมรม!$B$54,รายชื่อชมรม!$A$54,IF(X839=รายชื่อชมรม!$B$55,รายชื่อชมรม!$A$55,IF(X839=รายชื่อชมรม!$B$56,รายชื่อชมรม!$A$56,IF(X839=รายชื่อชมรม!$B$57,รายชื่อชมรม!$A$57,IF(X839=รายชื่อชมรม!$B$58,รายชื่อชมรม!$A$58,IF(X839=รายชื่อชมรม!$B$59,รายชื่อชมรม!$A$59,IF(X839=รายชื่อชมรม!$B$60,รายชื่อชมรม!$A$60,IF(X839=รายชื่อชมรม!$B$61,รายชื่อชมรม!$A$61,IF(X839=รายชื่อชมรม!$B$62,รายชื่อชมรม!$A$62,"-")))))))))))</f>
        <v/>
      </c>
      <c r="Y839" s="6" t="str">
        <f>IF(W839=0,"",IF(W839="-","",IF(W839="","",VLOOKUP(W839,รายชื่อชมรม!$A$3:$F$83,3,FALSE))))</f>
        <v/>
      </c>
      <c r="Z839" s="6" t="str">
        <f>IF(Y839=$Z$4,MAX(Z$1:$Z838)+1,"")</f>
        <v/>
      </c>
      <c r="AA839" s="6" t="str">
        <f>IF($Y839=AA$4,MAX(AA$1:AA838)+1,"")</f>
        <v/>
      </c>
      <c r="AB839" s="6" t="str">
        <f>IF($Y839=AB$4,MAX(AB$1:AB838)+1,"")</f>
        <v/>
      </c>
      <c r="AC839" s="6" t="str">
        <f>IF($Y839=AC$4,MAX(AC$1:AC838)+1,"")</f>
        <v/>
      </c>
      <c r="AD839" s="6" t="str">
        <f>IF($Y839=AD$4,MAX(AD$1:AD838)+1,"")</f>
        <v/>
      </c>
      <c r="AE839" s="6" t="str">
        <f>IF($Y839=AE$4,MAX(AE$1:AE838)+1,"")</f>
        <v/>
      </c>
      <c r="AF839" s="6" t="str">
        <f>IF($Y839=AF$4,MAX(AF$1:AF838)+1,"")</f>
        <v/>
      </c>
      <c r="AG839" s="6" t="str">
        <f>IF($Y839=AG$4,MAX(AG$1:AG838)+1,"")</f>
        <v/>
      </c>
      <c r="AH839" s="6" t="str">
        <f>IF($Y839=AH$4,MAX(AH$1:AH838)+1,"")</f>
        <v/>
      </c>
      <c r="AK839" s="6" t="str">
        <f>IF($W839=AK$4,MAX(AK$1:AK838)+1,"")</f>
        <v/>
      </c>
      <c r="AL839" s="6" t="str">
        <f>IF($W839=AL$4,MAX(AL$1:AL838)+1,"")</f>
        <v/>
      </c>
      <c r="AM839" s="6" t="str">
        <f>IF($W839=AM$4,MAX(AM$1:AM838)+1,"")</f>
        <v/>
      </c>
      <c r="AN839" s="6" t="str">
        <f>IF($W839=AN$4,MAX(AN$1:AN838)+1,"")</f>
        <v/>
      </c>
      <c r="AO839" s="6" t="str">
        <f>IF($W839=AO$4,MAX(AO$1:AO838)+1,"")</f>
        <v/>
      </c>
      <c r="AP839" s="6" t="str">
        <f>IF($W839=AP$4,MAX(AP$1:AP838)+1,"")</f>
        <v/>
      </c>
      <c r="AQ839" s="6" t="str">
        <f>IF($W839=AQ$4,MAX(AQ$1:AQ838)+1,"")</f>
        <v/>
      </c>
      <c r="AR839" s="6" t="str">
        <f>IF($W839=AR$4,MAX(AR$1:AR838)+1,"")</f>
        <v/>
      </c>
      <c r="AS839" s="6" t="str">
        <f>IF($W839=AS$4,MAX(AS$1:AS838)+1,"")</f>
        <v/>
      </c>
      <c r="AT839" s="6" t="str">
        <f>IF($W839=AT$4,MAX(AT$1:AT838)+1,"")</f>
        <v/>
      </c>
      <c r="AU839" s="6" t="str">
        <f>IF($W839=AU$4,MAX(AU$1:AU838)+1,"")</f>
        <v/>
      </c>
      <c r="AV839" s="6" t="str">
        <f>IF($W839=AV$4,MAX(AV$1:AV838)+1,"")</f>
        <v/>
      </c>
      <c r="AW839" s="6" t="str">
        <f>IF($W839=AW$4,MAX(AW$1:AW838)+1,"")</f>
        <v/>
      </c>
      <c r="AX839" s="6" t="str">
        <f>IF($W839=AX$4,MAX(AX$1:AX838)+1,"")</f>
        <v/>
      </c>
      <c r="AY839" s="6" t="str">
        <f>IF($W839=AY$4,MAX(AY$1:AY838)+1,"")</f>
        <v/>
      </c>
      <c r="AZ839" s="6" t="str">
        <f>IF($W839=AZ$4,MAX(AZ$1:AZ838)+1,"")</f>
        <v/>
      </c>
      <c r="BA839" s="6" t="str">
        <f>IF($W839=BA$4,MAX(BA$1:BA838)+1,"")</f>
        <v/>
      </c>
      <c r="BB839" s="6" t="str">
        <f>IF($W839=BB$4,MAX(BB$1:BB838)+1,"")</f>
        <v/>
      </c>
      <c r="BC839" s="6" t="str">
        <f>IF($W839=BC$4,MAX(BC$1:BC838)+1,"")</f>
        <v/>
      </c>
      <c r="BD839" s="6" t="str">
        <f>IF($W839=BD$4,MAX(BD$1:BD838)+1,"")</f>
        <v/>
      </c>
      <c r="BE839" s="6" t="str">
        <f>IF($W839=BE$4,MAX(BE$1:BE838)+1,"")</f>
        <v/>
      </c>
      <c r="BF839" s="6" t="str">
        <f>IF($W839=BF$4,MAX(BF$1:BF838)+1,"")</f>
        <v/>
      </c>
      <c r="BG839" s="6" t="str">
        <f>IF($W839=BG$4,MAX(BG$1:BG838)+1,"")</f>
        <v/>
      </c>
      <c r="BH839" s="6" t="str">
        <f>IF($W839=BH$4,MAX(BH$1:BH838)+1,"")</f>
        <v/>
      </c>
      <c r="BI839" s="6" t="str">
        <f>IF($W839=BI$4,MAX(BI$1:BI838)+1,"")</f>
        <v/>
      </c>
      <c r="BJ839" s="6" t="str">
        <f>IF($W839=BJ$4,MAX(BJ$1:BJ838)+1,"")</f>
        <v/>
      </c>
      <c r="BK839" s="6" t="str">
        <f>IF($W839=BK$4,MAX(BK$1:BK838)+1,"")</f>
        <v/>
      </c>
      <c r="BL839" s="6" t="str">
        <f>IF($W839=BL$4,MAX(BL$1:BL838)+1,"")</f>
        <v/>
      </c>
      <c r="BM839" s="6" t="str">
        <f>IF($W839=BM$4,MAX(BM$1:BM838)+1,"")</f>
        <v/>
      </c>
      <c r="BN839" s="6" t="str">
        <f>IF($W839=BN$4,MAX(BN$1:BN838)+1,"")</f>
        <v/>
      </c>
      <c r="BO839" s="6" t="str">
        <f>IF($W839=BO$4,MAX(BO$1:BO838)+1,"")</f>
        <v/>
      </c>
      <c r="BP839" s="6" t="str">
        <f>IF($W839=BP$4,MAX(BP$1:BP838)+1,"")</f>
        <v/>
      </c>
      <c r="BQ839" s="6" t="str">
        <f>IF($W839=BQ$4,MAX(BQ$1:BQ838)+1,"")</f>
        <v/>
      </c>
      <c r="BR839" s="6" t="str">
        <f>IF($W839=BR$4,MAX(BR$1:BR838)+1,"")</f>
        <v/>
      </c>
      <c r="BS839" s="6" t="str">
        <f>IF($W839=BS$4,MAX(BS$1:BS838)+1,"")</f>
        <v/>
      </c>
      <c r="BT839" s="6" t="str">
        <f>IF($W839=BT$4,MAX(BT$1:BT838)+1,"")</f>
        <v/>
      </c>
      <c r="BU839" s="6" t="str">
        <f>IF($W839=BU$4,MAX(BU$1:BU838)+1,"")</f>
        <v/>
      </c>
      <c r="BV839" s="6" t="str">
        <f>IF($W839=BV$4,MAX(BV$1:BV838)+1,"")</f>
        <v/>
      </c>
      <c r="BW839" s="6" t="str">
        <f>IF($W839=BW$4,MAX(BW$1:BW838)+1,"")</f>
        <v/>
      </c>
      <c r="BX839" s="6" t="str">
        <f>IF($W839=BX$4,MAX(BX$1:BX838)+1,"")</f>
        <v/>
      </c>
      <c r="BY839" s="6" t="str">
        <f>IF($W839=BY$4,MAX(BY$1:BY838)+1,"")</f>
        <v/>
      </c>
      <c r="BZ839" s="6" t="str">
        <f>IF($W839=BZ$4,MAX(BZ$1:BZ838)+1,"")</f>
        <v/>
      </c>
      <c r="CA839" s="6" t="str">
        <f>IF($W839=CA$4,MAX(CA$1:CA838)+1,"")</f>
        <v/>
      </c>
      <c r="CB839" s="6" t="str">
        <f>IF($W839=CB$4,MAX(CB$1:CB838)+1,"")</f>
        <v/>
      </c>
      <c r="CC839" s="6" t="str">
        <f>IF($W839=CC$4,MAX(CC$1:CC838)+1,"")</f>
        <v/>
      </c>
      <c r="CD839" s="6" t="str">
        <f>IF($W839=CD$4,MAX(CD$1:CD838)+1,"")</f>
        <v/>
      </c>
      <c r="CE839" s="6" t="str">
        <f>IF($W839=CE$4,MAX(CE$1:CE838)+1,"")</f>
        <v/>
      </c>
      <c r="CF839" s="6" t="str">
        <f>IF($W839=CF$4,MAX(CF$1:CF838)+1,"")</f>
        <v/>
      </c>
      <c r="CG839" s="6" t="str">
        <f>IF($W839=CG$4,MAX(CG$1:CG838)+1,"")</f>
        <v/>
      </c>
      <c r="CH839" s="6" t="str">
        <f>IF($W839=CH$4,MAX(CH$1:CH838)+1,"")</f>
        <v/>
      </c>
      <c r="CI839" s="6" t="str">
        <f>IF($W839=CI$4,MAX(CI$1:CI838)+1,"")</f>
        <v/>
      </c>
      <c r="CJ839" s="6" t="str">
        <f>IF($W839=CJ$4,MAX(CJ$1:CJ838)+1,"")</f>
        <v/>
      </c>
      <c r="CK839" s="6" t="str">
        <f>IF($W839=CK$4,MAX(CK$1:CK838)+1,"")</f>
        <v/>
      </c>
      <c r="CL839" s="6" t="str">
        <f>IF($W839=CL$4,MAX(CL$1:CL838)+1,"")</f>
        <v/>
      </c>
      <c r="CM839" s="6" t="str">
        <f>IF($W839=CM$4,MAX(CM$1:CM838)+1,"")</f>
        <v/>
      </c>
      <c r="CN839" s="6" t="str">
        <f>IF($W839=CN$4,MAX(CN$1:CN838)+1,"")</f>
        <v/>
      </c>
      <c r="CO839" s="6" t="str">
        <f>IF($W839=CO$4,MAX(CO$1:CO838)+1,"")</f>
        <v/>
      </c>
      <c r="CP839" s="6" t="str">
        <f>IF($W839=CP$4,MAX(CP$1:CP838)+1,"")</f>
        <v/>
      </c>
      <c r="CQ839" s="6" t="str">
        <f>IF($W839=CQ$4,MAX(CQ$1:CQ838)+1,"")</f>
        <v/>
      </c>
      <c r="CR839" s="6" t="str">
        <f>IF($W839=CR$4,MAX(CR$1:CR838)+1,"")</f>
        <v/>
      </c>
      <c r="CS839" s="6" t="str">
        <f>IF($W839=CS$4,MAX(CS$1:CS838)+1,"")</f>
        <v/>
      </c>
      <c r="CT839" s="5">
        <f t="shared" si="199"/>
        <v>0</v>
      </c>
      <c r="CU839" s="6" t="str">
        <f t="shared" si="200"/>
        <v/>
      </c>
      <c r="CV839" s="5" t="str">
        <f t="shared" si="201"/>
        <v/>
      </c>
      <c r="CW839" s="5" t="str" cm="1">
        <f t="array" ref="CW839">RIGHT(F839,MIN(LEN(SUBSTITUTE(F839,รายชื่อนักเรียนแยกห้อง!$AD$5:$AD$8,""))))</f>
        <v/>
      </c>
      <c r="CX839" s="6" t="str">
        <f t="shared" si="202"/>
        <v/>
      </c>
      <c r="CY839" s="6" t="str">
        <f t="shared" si="203"/>
        <v/>
      </c>
      <c r="CZ839" s="5" t="str">
        <f t="shared" si="204"/>
        <v>-</v>
      </c>
      <c r="DA839" s="5" t="str">
        <f t="shared" si="205"/>
        <v>-</v>
      </c>
      <c r="DC839" s="6" t="str">
        <f>IF(DB839="วิทย์-คณิต (เตรียมวิศวะ)",MAX($DC$1:DC838)+1,"")</f>
        <v/>
      </c>
      <c r="DD839" s="6" t="str">
        <f>IF(DB839="วิทย์-คณิต (วิทยาศาสตร์สุขภาพ)",MAX($DD$1:DD838)+1,"")</f>
        <v/>
      </c>
      <c r="DE839" s="6" t="str">
        <f>IF(DB839="ศิลป์การจัดการธุรกิจการค้าสมัยใหม่",MAX($DE$1:DE838)+1,"")</f>
        <v/>
      </c>
      <c r="DF839" s="6" t="str">
        <f>IF(DB839="ศิลป์ภาษาจีนเพื่อธุรกิจ 4.0",MAX($DF$1:DF838)+1,"")</f>
        <v/>
      </c>
      <c r="DG839" s="6" t="str">
        <f>IF(DB839="ศิลป์ภาษาอังกฤษเพื่อการสื่อสารธุรกิจ",MAX($DG$1:DG838)+1,"")</f>
        <v/>
      </c>
      <c r="DH839" s="6" t="str">
        <f>IF(DB839="นวัตกรรมการจัดการเกษตร",MAX($DH$1:DH838)+1,"")</f>
        <v/>
      </c>
      <c r="DI839" s="5">
        <f t="shared" si="206"/>
        <v>0</v>
      </c>
      <c r="DJ839" s="5" t="str">
        <f t="shared" si="207"/>
        <v>-</v>
      </c>
      <c r="DK839" s="5" t="str">
        <f t="shared" si="208"/>
        <v>-0</v>
      </c>
      <c r="DL839" s="5" t="str">
        <f t="shared" si="209"/>
        <v/>
      </c>
    </row>
    <row r="840" spans="1:116">
      <c r="A840" s="5" t="str">
        <f t="shared" si="196"/>
        <v>-</v>
      </c>
      <c r="B840" s="5" t="str">
        <f t="shared" si="197"/>
        <v>-0</v>
      </c>
      <c r="C840" s="5" t="str">
        <f t="shared" si="198"/>
        <v>-0</v>
      </c>
      <c r="D840" s="8"/>
      <c r="E840" s="9"/>
      <c r="F840" s="3"/>
      <c r="G840" s="3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W840" s="6" t="str">
        <f>IF(X840="","",IF(X840=รายชื่อชมรม!$B$53,รายชื่อชมรม!$A$53,IF(X840=รายชื่อชมรม!$B$54,รายชื่อชมรม!$A$54,IF(X840=รายชื่อชมรม!$B$55,รายชื่อชมรม!$A$55,IF(X840=รายชื่อชมรม!$B$56,รายชื่อชมรม!$A$56,IF(X840=รายชื่อชมรม!$B$57,รายชื่อชมรม!$A$57,IF(X840=รายชื่อชมรม!$B$58,รายชื่อชมรม!$A$58,IF(X840=รายชื่อชมรม!$B$59,รายชื่อชมรม!$A$59,IF(X840=รายชื่อชมรม!$B$60,รายชื่อชมรม!$A$60,IF(X840=รายชื่อชมรม!$B$61,รายชื่อชมรม!$A$61,IF(X840=รายชื่อชมรม!$B$62,รายชื่อชมรม!$A$62,"-")))))))))))</f>
        <v/>
      </c>
      <c r="Y840" s="6" t="str">
        <f>IF(W840=0,"",IF(W840="-","",IF(W840="","",VLOOKUP(W840,รายชื่อชมรม!$A$3:$F$83,3,FALSE))))</f>
        <v/>
      </c>
      <c r="Z840" s="6" t="str">
        <f>IF(Y840=$Z$4,MAX(Z$1:$Z839)+1,"")</f>
        <v/>
      </c>
      <c r="AA840" s="6" t="str">
        <f>IF($Y840=AA$4,MAX(AA$1:AA839)+1,"")</f>
        <v/>
      </c>
      <c r="AB840" s="6" t="str">
        <f>IF($Y840=AB$4,MAX(AB$1:AB839)+1,"")</f>
        <v/>
      </c>
      <c r="AC840" s="6" t="str">
        <f>IF($Y840=AC$4,MAX(AC$1:AC839)+1,"")</f>
        <v/>
      </c>
      <c r="AD840" s="6" t="str">
        <f>IF($Y840=AD$4,MAX(AD$1:AD839)+1,"")</f>
        <v/>
      </c>
      <c r="AE840" s="6" t="str">
        <f>IF($Y840=AE$4,MAX(AE$1:AE839)+1,"")</f>
        <v/>
      </c>
      <c r="AF840" s="6" t="str">
        <f>IF($Y840=AF$4,MAX(AF$1:AF839)+1,"")</f>
        <v/>
      </c>
      <c r="AG840" s="6" t="str">
        <f>IF($Y840=AG$4,MAX(AG$1:AG839)+1,"")</f>
        <v/>
      </c>
      <c r="AH840" s="6" t="str">
        <f>IF($Y840=AH$4,MAX(AH$1:AH839)+1,"")</f>
        <v/>
      </c>
      <c r="AK840" s="6" t="str">
        <f>IF($W840=AK$4,MAX(AK$1:AK839)+1,"")</f>
        <v/>
      </c>
      <c r="AL840" s="6" t="str">
        <f>IF($W840=AL$4,MAX(AL$1:AL839)+1,"")</f>
        <v/>
      </c>
      <c r="AM840" s="6" t="str">
        <f>IF($W840=AM$4,MAX(AM$1:AM839)+1,"")</f>
        <v/>
      </c>
      <c r="AN840" s="6" t="str">
        <f>IF($W840=AN$4,MAX(AN$1:AN839)+1,"")</f>
        <v/>
      </c>
      <c r="AO840" s="6" t="str">
        <f>IF($W840=AO$4,MAX(AO$1:AO839)+1,"")</f>
        <v/>
      </c>
      <c r="AP840" s="6" t="str">
        <f>IF($W840=AP$4,MAX(AP$1:AP839)+1,"")</f>
        <v/>
      </c>
      <c r="AQ840" s="6" t="str">
        <f>IF($W840=AQ$4,MAX(AQ$1:AQ839)+1,"")</f>
        <v/>
      </c>
      <c r="AR840" s="6" t="str">
        <f>IF($W840=AR$4,MAX(AR$1:AR839)+1,"")</f>
        <v/>
      </c>
      <c r="AS840" s="6" t="str">
        <f>IF($W840=AS$4,MAX(AS$1:AS839)+1,"")</f>
        <v/>
      </c>
      <c r="AT840" s="6" t="str">
        <f>IF($W840=AT$4,MAX(AT$1:AT839)+1,"")</f>
        <v/>
      </c>
      <c r="AU840" s="6" t="str">
        <f>IF($W840=AU$4,MAX(AU$1:AU839)+1,"")</f>
        <v/>
      </c>
      <c r="AV840" s="6" t="str">
        <f>IF($W840=AV$4,MAX(AV$1:AV839)+1,"")</f>
        <v/>
      </c>
      <c r="AW840" s="6" t="str">
        <f>IF($W840=AW$4,MAX(AW$1:AW839)+1,"")</f>
        <v/>
      </c>
      <c r="AX840" s="6" t="str">
        <f>IF($W840=AX$4,MAX(AX$1:AX839)+1,"")</f>
        <v/>
      </c>
      <c r="AY840" s="6" t="str">
        <f>IF($W840=AY$4,MAX(AY$1:AY839)+1,"")</f>
        <v/>
      </c>
      <c r="AZ840" s="6" t="str">
        <f>IF($W840=AZ$4,MAX(AZ$1:AZ839)+1,"")</f>
        <v/>
      </c>
      <c r="BA840" s="6" t="str">
        <f>IF($W840=BA$4,MAX(BA$1:BA839)+1,"")</f>
        <v/>
      </c>
      <c r="BB840" s="6" t="str">
        <f>IF($W840=BB$4,MAX(BB$1:BB839)+1,"")</f>
        <v/>
      </c>
      <c r="BC840" s="6" t="str">
        <f>IF($W840=BC$4,MAX(BC$1:BC839)+1,"")</f>
        <v/>
      </c>
      <c r="BD840" s="6" t="str">
        <f>IF($W840=BD$4,MAX(BD$1:BD839)+1,"")</f>
        <v/>
      </c>
      <c r="BE840" s="6" t="str">
        <f>IF($W840=BE$4,MAX(BE$1:BE839)+1,"")</f>
        <v/>
      </c>
      <c r="BF840" s="6" t="str">
        <f>IF($W840=BF$4,MAX(BF$1:BF839)+1,"")</f>
        <v/>
      </c>
      <c r="BG840" s="6" t="str">
        <f>IF($W840=BG$4,MAX(BG$1:BG839)+1,"")</f>
        <v/>
      </c>
      <c r="BH840" s="6" t="str">
        <f>IF($W840=BH$4,MAX(BH$1:BH839)+1,"")</f>
        <v/>
      </c>
      <c r="BI840" s="6" t="str">
        <f>IF($W840=BI$4,MAX(BI$1:BI839)+1,"")</f>
        <v/>
      </c>
      <c r="BJ840" s="6" t="str">
        <f>IF($W840=BJ$4,MAX(BJ$1:BJ839)+1,"")</f>
        <v/>
      </c>
      <c r="BK840" s="6" t="str">
        <f>IF($W840=BK$4,MAX(BK$1:BK839)+1,"")</f>
        <v/>
      </c>
      <c r="BL840" s="6" t="str">
        <f>IF($W840=BL$4,MAX(BL$1:BL839)+1,"")</f>
        <v/>
      </c>
      <c r="BM840" s="6" t="str">
        <f>IF($W840=BM$4,MAX(BM$1:BM839)+1,"")</f>
        <v/>
      </c>
      <c r="BN840" s="6" t="str">
        <f>IF($W840=BN$4,MAX(BN$1:BN839)+1,"")</f>
        <v/>
      </c>
      <c r="BO840" s="6" t="str">
        <f>IF($W840=BO$4,MAX(BO$1:BO839)+1,"")</f>
        <v/>
      </c>
      <c r="BP840" s="6" t="str">
        <f>IF($W840=BP$4,MAX(BP$1:BP839)+1,"")</f>
        <v/>
      </c>
      <c r="BQ840" s="6" t="str">
        <f>IF($W840=BQ$4,MAX(BQ$1:BQ839)+1,"")</f>
        <v/>
      </c>
      <c r="BR840" s="6" t="str">
        <f>IF($W840=BR$4,MAX(BR$1:BR839)+1,"")</f>
        <v/>
      </c>
      <c r="BS840" s="6" t="str">
        <f>IF($W840=BS$4,MAX(BS$1:BS839)+1,"")</f>
        <v/>
      </c>
      <c r="BT840" s="6" t="str">
        <f>IF($W840=BT$4,MAX(BT$1:BT839)+1,"")</f>
        <v/>
      </c>
      <c r="BU840" s="6" t="str">
        <f>IF($W840=BU$4,MAX(BU$1:BU839)+1,"")</f>
        <v/>
      </c>
      <c r="BV840" s="6" t="str">
        <f>IF($W840=BV$4,MAX(BV$1:BV839)+1,"")</f>
        <v/>
      </c>
      <c r="BW840" s="6" t="str">
        <f>IF($W840=BW$4,MAX(BW$1:BW839)+1,"")</f>
        <v/>
      </c>
      <c r="BX840" s="6" t="str">
        <f>IF($W840=BX$4,MAX(BX$1:BX839)+1,"")</f>
        <v/>
      </c>
      <c r="BY840" s="6" t="str">
        <f>IF($W840=BY$4,MAX(BY$1:BY839)+1,"")</f>
        <v/>
      </c>
      <c r="BZ840" s="6" t="str">
        <f>IF($W840=BZ$4,MAX(BZ$1:BZ839)+1,"")</f>
        <v/>
      </c>
      <c r="CA840" s="6" t="str">
        <f>IF($W840=CA$4,MAX(CA$1:CA839)+1,"")</f>
        <v/>
      </c>
      <c r="CB840" s="6" t="str">
        <f>IF($W840=CB$4,MAX(CB$1:CB839)+1,"")</f>
        <v/>
      </c>
      <c r="CC840" s="6" t="str">
        <f>IF($W840=CC$4,MAX(CC$1:CC839)+1,"")</f>
        <v/>
      </c>
      <c r="CD840" s="6" t="str">
        <f>IF($W840=CD$4,MAX(CD$1:CD839)+1,"")</f>
        <v/>
      </c>
      <c r="CE840" s="6" t="str">
        <f>IF($W840=CE$4,MAX(CE$1:CE839)+1,"")</f>
        <v/>
      </c>
      <c r="CF840" s="6" t="str">
        <f>IF($W840=CF$4,MAX(CF$1:CF839)+1,"")</f>
        <v/>
      </c>
      <c r="CG840" s="6" t="str">
        <f>IF($W840=CG$4,MAX(CG$1:CG839)+1,"")</f>
        <v/>
      </c>
      <c r="CH840" s="6" t="str">
        <f>IF($W840=CH$4,MAX(CH$1:CH839)+1,"")</f>
        <v/>
      </c>
      <c r="CI840" s="6" t="str">
        <f>IF($W840=CI$4,MAX(CI$1:CI839)+1,"")</f>
        <v/>
      </c>
      <c r="CJ840" s="6" t="str">
        <f>IF($W840=CJ$4,MAX(CJ$1:CJ839)+1,"")</f>
        <v/>
      </c>
      <c r="CK840" s="6" t="str">
        <f>IF($W840=CK$4,MAX(CK$1:CK839)+1,"")</f>
        <v/>
      </c>
      <c r="CL840" s="6" t="str">
        <f>IF($W840=CL$4,MAX(CL$1:CL839)+1,"")</f>
        <v/>
      </c>
      <c r="CM840" s="6" t="str">
        <f>IF($W840=CM$4,MAX(CM$1:CM839)+1,"")</f>
        <v/>
      </c>
      <c r="CN840" s="6" t="str">
        <f>IF($W840=CN$4,MAX(CN$1:CN839)+1,"")</f>
        <v/>
      </c>
      <c r="CO840" s="6" t="str">
        <f>IF($W840=CO$4,MAX(CO$1:CO839)+1,"")</f>
        <v/>
      </c>
      <c r="CP840" s="6" t="str">
        <f>IF($W840=CP$4,MAX(CP$1:CP839)+1,"")</f>
        <v/>
      </c>
      <c r="CQ840" s="6" t="str">
        <f>IF($W840=CQ$4,MAX(CQ$1:CQ839)+1,"")</f>
        <v/>
      </c>
      <c r="CR840" s="6" t="str">
        <f>IF($W840=CR$4,MAX(CR$1:CR839)+1,"")</f>
        <v/>
      </c>
      <c r="CS840" s="6" t="str">
        <f>IF($W840=CS$4,MAX(CS$1:CS839)+1,"")</f>
        <v/>
      </c>
      <c r="CT840" s="5">
        <f t="shared" si="199"/>
        <v>0</v>
      </c>
      <c r="CU840" s="6" t="str">
        <f t="shared" si="200"/>
        <v/>
      </c>
      <c r="CV840" s="5" t="str">
        <f t="shared" si="201"/>
        <v/>
      </c>
      <c r="CW840" s="5" t="str" cm="1">
        <f t="array" ref="CW840">RIGHT(F840,MIN(LEN(SUBSTITUTE(F840,รายชื่อนักเรียนแยกห้อง!$AD$5:$AD$8,""))))</f>
        <v/>
      </c>
      <c r="CX840" s="6" t="str">
        <f t="shared" si="202"/>
        <v/>
      </c>
      <c r="CY840" s="6" t="str">
        <f t="shared" si="203"/>
        <v/>
      </c>
      <c r="CZ840" s="5" t="str">
        <f t="shared" si="204"/>
        <v>-</v>
      </c>
      <c r="DA840" s="5" t="str">
        <f t="shared" si="205"/>
        <v>-</v>
      </c>
      <c r="DC840" s="6" t="str">
        <f>IF(DB840="วิทย์-คณิต (เตรียมวิศวะ)",MAX($DC$1:DC839)+1,"")</f>
        <v/>
      </c>
      <c r="DD840" s="6" t="str">
        <f>IF(DB840="วิทย์-คณิต (วิทยาศาสตร์สุขภาพ)",MAX($DD$1:DD839)+1,"")</f>
        <v/>
      </c>
      <c r="DE840" s="6" t="str">
        <f>IF(DB840="ศิลป์การจัดการธุรกิจการค้าสมัยใหม่",MAX($DE$1:DE839)+1,"")</f>
        <v/>
      </c>
      <c r="DF840" s="6" t="str">
        <f>IF(DB840="ศิลป์ภาษาจีนเพื่อธุรกิจ 4.0",MAX($DF$1:DF839)+1,"")</f>
        <v/>
      </c>
      <c r="DG840" s="6" t="str">
        <f>IF(DB840="ศิลป์ภาษาอังกฤษเพื่อการสื่อสารธุรกิจ",MAX($DG$1:DG839)+1,"")</f>
        <v/>
      </c>
      <c r="DH840" s="6" t="str">
        <f>IF(DB840="นวัตกรรมการจัดการเกษตร",MAX($DH$1:DH839)+1,"")</f>
        <v/>
      </c>
      <c r="DI840" s="5">
        <f t="shared" si="206"/>
        <v>0</v>
      </c>
      <c r="DJ840" s="5" t="str">
        <f t="shared" si="207"/>
        <v>-</v>
      </c>
      <c r="DK840" s="5" t="str">
        <f t="shared" si="208"/>
        <v>-0</v>
      </c>
      <c r="DL840" s="5" t="str">
        <f t="shared" si="209"/>
        <v/>
      </c>
    </row>
    <row r="841" spans="1:116">
      <c r="A841" s="5" t="str">
        <f t="shared" si="196"/>
        <v>-</v>
      </c>
      <c r="B841" s="5" t="str">
        <f t="shared" si="197"/>
        <v>-0</v>
      </c>
      <c r="C841" s="5" t="str">
        <f t="shared" si="198"/>
        <v>-0</v>
      </c>
      <c r="D841" s="8"/>
      <c r="E841" s="9"/>
      <c r="F841" s="3"/>
      <c r="G841" s="3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W841" s="6" t="str">
        <f>IF(X841="","",IF(X841=รายชื่อชมรม!$B$53,รายชื่อชมรม!$A$53,IF(X841=รายชื่อชมรม!$B$54,รายชื่อชมรม!$A$54,IF(X841=รายชื่อชมรม!$B$55,รายชื่อชมรม!$A$55,IF(X841=รายชื่อชมรม!$B$56,รายชื่อชมรม!$A$56,IF(X841=รายชื่อชมรม!$B$57,รายชื่อชมรม!$A$57,IF(X841=รายชื่อชมรม!$B$58,รายชื่อชมรม!$A$58,IF(X841=รายชื่อชมรม!$B$59,รายชื่อชมรม!$A$59,IF(X841=รายชื่อชมรม!$B$60,รายชื่อชมรม!$A$60,IF(X841=รายชื่อชมรม!$B$61,รายชื่อชมรม!$A$61,IF(X841=รายชื่อชมรม!$B$62,รายชื่อชมรม!$A$62,"-")))))))))))</f>
        <v/>
      </c>
      <c r="Y841" s="6" t="str">
        <f>IF(W841=0,"",IF(W841="-","",IF(W841="","",VLOOKUP(W841,รายชื่อชมรม!$A$3:$F$83,3,FALSE))))</f>
        <v/>
      </c>
      <c r="Z841" s="6" t="str">
        <f>IF(Y841=$Z$4,MAX(Z$1:$Z840)+1,"")</f>
        <v/>
      </c>
      <c r="AA841" s="6" t="str">
        <f>IF($Y841=AA$4,MAX(AA$1:AA840)+1,"")</f>
        <v/>
      </c>
      <c r="AB841" s="6" t="str">
        <f>IF($Y841=AB$4,MAX(AB$1:AB840)+1,"")</f>
        <v/>
      </c>
      <c r="AC841" s="6" t="str">
        <f>IF($Y841=AC$4,MAX(AC$1:AC840)+1,"")</f>
        <v/>
      </c>
      <c r="AD841" s="6" t="str">
        <f>IF($Y841=AD$4,MAX(AD$1:AD840)+1,"")</f>
        <v/>
      </c>
      <c r="AE841" s="6" t="str">
        <f>IF($Y841=AE$4,MAX(AE$1:AE840)+1,"")</f>
        <v/>
      </c>
      <c r="AF841" s="6" t="str">
        <f>IF($Y841=AF$4,MAX(AF$1:AF840)+1,"")</f>
        <v/>
      </c>
      <c r="AG841" s="6" t="str">
        <f>IF($Y841=AG$4,MAX(AG$1:AG840)+1,"")</f>
        <v/>
      </c>
      <c r="AH841" s="6" t="str">
        <f>IF($Y841=AH$4,MAX(AH$1:AH840)+1,"")</f>
        <v/>
      </c>
      <c r="AK841" s="6" t="str">
        <f>IF($W841=AK$4,MAX(AK$1:AK840)+1,"")</f>
        <v/>
      </c>
      <c r="AL841" s="6" t="str">
        <f>IF($W841=AL$4,MAX(AL$1:AL840)+1,"")</f>
        <v/>
      </c>
      <c r="AM841" s="6" t="str">
        <f>IF($W841=AM$4,MAX(AM$1:AM840)+1,"")</f>
        <v/>
      </c>
      <c r="AN841" s="6" t="str">
        <f>IF($W841=AN$4,MAX(AN$1:AN840)+1,"")</f>
        <v/>
      </c>
      <c r="AO841" s="6" t="str">
        <f>IF($W841=AO$4,MAX(AO$1:AO840)+1,"")</f>
        <v/>
      </c>
      <c r="AP841" s="6" t="str">
        <f>IF($W841=AP$4,MAX(AP$1:AP840)+1,"")</f>
        <v/>
      </c>
      <c r="AQ841" s="6" t="str">
        <f>IF($W841=AQ$4,MAX(AQ$1:AQ840)+1,"")</f>
        <v/>
      </c>
      <c r="AR841" s="6" t="str">
        <f>IF($W841=AR$4,MAX(AR$1:AR840)+1,"")</f>
        <v/>
      </c>
      <c r="AS841" s="6" t="str">
        <f>IF($W841=AS$4,MAX(AS$1:AS840)+1,"")</f>
        <v/>
      </c>
      <c r="AT841" s="6" t="str">
        <f>IF($W841=AT$4,MAX(AT$1:AT840)+1,"")</f>
        <v/>
      </c>
      <c r="AU841" s="6" t="str">
        <f>IF($W841=AU$4,MAX(AU$1:AU840)+1,"")</f>
        <v/>
      </c>
      <c r="AV841" s="6" t="str">
        <f>IF($W841=AV$4,MAX(AV$1:AV840)+1,"")</f>
        <v/>
      </c>
      <c r="AW841" s="6" t="str">
        <f>IF($W841=AW$4,MAX(AW$1:AW840)+1,"")</f>
        <v/>
      </c>
      <c r="AX841" s="6" t="str">
        <f>IF($W841=AX$4,MAX(AX$1:AX840)+1,"")</f>
        <v/>
      </c>
      <c r="AY841" s="6" t="str">
        <f>IF($W841=AY$4,MAX(AY$1:AY840)+1,"")</f>
        <v/>
      </c>
      <c r="AZ841" s="6" t="str">
        <f>IF($W841=AZ$4,MAX(AZ$1:AZ840)+1,"")</f>
        <v/>
      </c>
      <c r="BA841" s="6" t="str">
        <f>IF($W841=BA$4,MAX(BA$1:BA840)+1,"")</f>
        <v/>
      </c>
      <c r="BB841" s="6" t="str">
        <f>IF($W841=BB$4,MAX(BB$1:BB840)+1,"")</f>
        <v/>
      </c>
      <c r="BC841" s="6" t="str">
        <f>IF($W841=BC$4,MAX(BC$1:BC840)+1,"")</f>
        <v/>
      </c>
      <c r="BD841" s="6" t="str">
        <f>IF($W841=BD$4,MAX(BD$1:BD840)+1,"")</f>
        <v/>
      </c>
      <c r="BE841" s="6" t="str">
        <f>IF($W841=BE$4,MAX(BE$1:BE840)+1,"")</f>
        <v/>
      </c>
      <c r="BF841" s="6" t="str">
        <f>IF($W841=BF$4,MAX(BF$1:BF840)+1,"")</f>
        <v/>
      </c>
      <c r="BG841" s="6" t="str">
        <f>IF($W841=BG$4,MAX(BG$1:BG840)+1,"")</f>
        <v/>
      </c>
      <c r="BH841" s="6" t="str">
        <f>IF($W841=BH$4,MAX(BH$1:BH840)+1,"")</f>
        <v/>
      </c>
      <c r="BI841" s="6" t="str">
        <f>IF($W841=BI$4,MAX(BI$1:BI840)+1,"")</f>
        <v/>
      </c>
      <c r="BJ841" s="6" t="str">
        <f>IF($W841=BJ$4,MAX(BJ$1:BJ840)+1,"")</f>
        <v/>
      </c>
      <c r="BK841" s="6" t="str">
        <f>IF($W841=BK$4,MAX(BK$1:BK840)+1,"")</f>
        <v/>
      </c>
      <c r="BL841" s="6" t="str">
        <f>IF($W841=BL$4,MAX(BL$1:BL840)+1,"")</f>
        <v/>
      </c>
      <c r="BM841" s="6" t="str">
        <f>IF($W841=BM$4,MAX(BM$1:BM840)+1,"")</f>
        <v/>
      </c>
      <c r="BN841" s="6" t="str">
        <f>IF($W841=BN$4,MAX(BN$1:BN840)+1,"")</f>
        <v/>
      </c>
      <c r="BO841" s="6" t="str">
        <f>IF($W841=BO$4,MAX(BO$1:BO840)+1,"")</f>
        <v/>
      </c>
      <c r="BP841" s="6" t="str">
        <f>IF($W841=BP$4,MAX(BP$1:BP840)+1,"")</f>
        <v/>
      </c>
      <c r="BQ841" s="6" t="str">
        <f>IF($W841=BQ$4,MAX(BQ$1:BQ840)+1,"")</f>
        <v/>
      </c>
      <c r="BR841" s="6" t="str">
        <f>IF($W841=BR$4,MAX(BR$1:BR840)+1,"")</f>
        <v/>
      </c>
      <c r="BS841" s="6" t="str">
        <f>IF($W841=BS$4,MAX(BS$1:BS840)+1,"")</f>
        <v/>
      </c>
      <c r="BT841" s="6" t="str">
        <f>IF($W841=BT$4,MAX(BT$1:BT840)+1,"")</f>
        <v/>
      </c>
      <c r="BU841" s="6" t="str">
        <f>IF($W841=BU$4,MAX(BU$1:BU840)+1,"")</f>
        <v/>
      </c>
      <c r="BV841" s="6" t="str">
        <f>IF($W841=BV$4,MAX(BV$1:BV840)+1,"")</f>
        <v/>
      </c>
      <c r="BW841" s="6" t="str">
        <f>IF($W841=BW$4,MAX(BW$1:BW840)+1,"")</f>
        <v/>
      </c>
      <c r="BX841" s="6" t="str">
        <f>IF($W841=BX$4,MAX(BX$1:BX840)+1,"")</f>
        <v/>
      </c>
      <c r="BY841" s="6" t="str">
        <f>IF($W841=BY$4,MAX(BY$1:BY840)+1,"")</f>
        <v/>
      </c>
      <c r="BZ841" s="6" t="str">
        <f>IF($W841=BZ$4,MAX(BZ$1:BZ840)+1,"")</f>
        <v/>
      </c>
      <c r="CA841" s="6" t="str">
        <f>IF($W841=CA$4,MAX(CA$1:CA840)+1,"")</f>
        <v/>
      </c>
      <c r="CB841" s="6" t="str">
        <f>IF($W841=CB$4,MAX(CB$1:CB840)+1,"")</f>
        <v/>
      </c>
      <c r="CC841" s="6" t="str">
        <f>IF($W841=CC$4,MAX(CC$1:CC840)+1,"")</f>
        <v/>
      </c>
      <c r="CD841" s="6" t="str">
        <f>IF($W841=CD$4,MAX(CD$1:CD840)+1,"")</f>
        <v/>
      </c>
      <c r="CE841" s="6" t="str">
        <f>IF($W841=CE$4,MAX(CE$1:CE840)+1,"")</f>
        <v/>
      </c>
      <c r="CF841" s="6" t="str">
        <f>IF($W841=CF$4,MAX(CF$1:CF840)+1,"")</f>
        <v/>
      </c>
      <c r="CG841" s="6" t="str">
        <f>IF($W841=CG$4,MAX(CG$1:CG840)+1,"")</f>
        <v/>
      </c>
      <c r="CH841" s="6" t="str">
        <f>IF($W841=CH$4,MAX(CH$1:CH840)+1,"")</f>
        <v/>
      </c>
      <c r="CI841" s="6" t="str">
        <f>IF($W841=CI$4,MAX(CI$1:CI840)+1,"")</f>
        <v/>
      </c>
      <c r="CJ841" s="6" t="str">
        <f>IF($W841=CJ$4,MAX(CJ$1:CJ840)+1,"")</f>
        <v/>
      </c>
      <c r="CK841" s="6" t="str">
        <f>IF($W841=CK$4,MAX(CK$1:CK840)+1,"")</f>
        <v/>
      </c>
      <c r="CL841" s="6" t="str">
        <f>IF($W841=CL$4,MAX(CL$1:CL840)+1,"")</f>
        <v/>
      </c>
      <c r="CM841" s="6" t="str">
        <f>IF($W841=CM$4,MAX(CM$1:CM840)+1,"")</f>
        <v/>
      </c>
      <c r="CN841" s="6" t="str">
        <f>IF($W841=CN$4,MAX(CN$1:CN840)+1,"")</f>
        <v/>
      </c>
      <c r="CO841" s="6" t="str">
        <f>IF($W841=CO$4,MAX(CO$1:CO840)+1,"")</f>
        <v/>
      </c>
      <c r="CP841" s="6" t="str">
        <f>IF($W841=CP$4,MAX(CP$1:CP840)+1,"")</f>
        <v/>
      </c>
      <c r="CQ841" s="6" t="str">
        <f>IF($W841=CQ$4,MAX(CQ$1:CQ840)+1,"")</f>
        <v/>
      </c>
      <c r="CR841" s="6" t="str">
        <f>IF($W841=CR$4,MAX(CR$1:CR840)+1,"")</f>
        <v/>
      </c>
      <c r="CS841" s="6" t="str">
        <f>IF($W841=CS$4,MAX(CS$1:CS840)+1,"")</f>
        <v/>
      </c>
      <c r="CT841" s="5">
        <f t="shared" si="199"/>
        <v>0</v>
      </c>
      <c r="CU841" s="6" t="str">
        <f t="shared" si="200"/>
        <v/>
      </c>
      <c r="CV841" s="5" t="str">
        <f t="shared" si="201"/>
        <v/>
      </c>
      <c r="CW841" s="5" t="str" cm="1">
        <f t="array" ref="CW841">RIGHT(F841,MIN(LEN(SUBSTITUTE(F841,รายชื่อนักเรียนแยกห้อง!$AD$5:$AD$8,""))))</f>
        <v/>
      </c>
      <c r="CX841" s="6" t="str">
        <f t="shared" si="202"/>
        <v/>
      </c>
      <c r="CY841" s="6" t="str">
        <f t="shared" si="203"/>
        <v/>
      </c>
      <c r="CZ841" s="5" t="str">
        <f t="shared" si="204"/>
        <v>-</v>
      </c>
      <c r="DA841" s="5" t="str">
        <f t="shared" si="205"/>
        <v>-</v>
      </c>
      <c r="DC841" s="6" t="str">
        <f>IF(DB841="วิทย์-คณิต (เตรียมวิศวะ)",MAX($DC$1:DC840)+1,"")</f>
        <v/>
      </c>
      <c r="DD841" s="6" t="str">
        <f>IF(DB841="วิทย์-คณิต (วิทยาศาสตร์สุขภาพ)",MAX($DD$1:DD840)+1,"")</f>
        <v/>
      </c>
      <c r="DE841" s="6" t="str">
        <f>IF(DB841="ศิลป์การจัดการธุรกิจการค้าสมัยใหม่",MAX($DE$1:DE840)+1,"")</f>
        <v/>
      </c>
      <c r="DF841" s="6" t="str">
        <f>IF(DB841="ศิลป์ภาษาจีนเพื่อธุรกิจ 4.0",MAX($DF$1:DF840)+1,"")</f>
        <v/>
      </c>
      <c r="DG841" s="6" t="str">
        <f>IF(DB841="ศิลป์ภาษาอังกฤษเพื่อการสื่อสารธุรกิจ",MAX($DG$1:DG840)+1,"")</f>
        <v/>
      </c>
      <c r="DH841" s="6" t="str">
        <f>IF(DB841="นวัตกรรมการจัดการเกษตร",MAX($DH$1:DH840)+1,"")</f>
        <v/>
      </c>
      <c r="DI841" s="5">
        <f t="shared" si="206"/>
        <v>0</v>
      </c>
      <c r="DJ841" s="5" t="str">
        <f t="shared" si="207"/>
        <v>-</v>
      </c>
      <c r="DK841" s="5" t="str">
        <f t="shared" si="208"/>
        <v>-0</v>
      </c>
      <c r="DL841" s="5" t="str">
        <f t="shared" si="209"/>
        <v/>
      </c>
    </row>
    <row r="842" spans="1:116">
      <c r="A842" s="5" t="str">
        <f t="shared" si="196"/>
        <v>-</v>
      </c>
      <c r="B842" s="5" t="str">
        <f t="shared" si="197"/>
        <v>-0</v>
      </c>
      <c r="C842" s="5" t="str">
        <f t="shared" si="198"/>
        <v>-0</v>
      </c>
      <c r="D842" s="8"/>
      <c r="E842" s="9"/>
      <c r="F842" s="3"/>
      <c r="G842" s="3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W842" s="6" t="str">
        <f>IF(X842="","",IF(X842=รายชื่อชมรม!$B$53,รายชื่อชมรม!$A$53,IF(X842=รายชื่อชมรม!$B$54,รายชื่อชมรม!$A$54,IF(X842=รายชื่อชมรม!$B$55,รายชื่อชมรม!$A$55,IF(X842=รายชื่อชมรม!$B$56,รายชื่อชมรม!$A$56,IF(X842=รายชื่อชมรม!$B$57,รายชื่อชมรม!$A$57,IF(X842=รายชื่อชมรม!$B$58,รายชื่อชมรม!$A$58,IF(X842=รายชื่อชมรม!$B$59,รายชื่อชมรม!$A$59,IF(X842=รายชื่อชมรม!$B$60,รายชื่อชมรม!$A$60,IF(X842=รายชื่อชมรม!$B$61,รายชื่อชมรม!$A$61,IF(X842=รายชื่อชมรม!$B$62,รายชื่อชมรม!$A$62,"-")))))))))))</f>
        <v/>
      </c>
      <c r="Y842" s="6" t="str">
        <f>IF(W842=0,"",IF(W842="-","",IF(W842="","",VLOOKUP(W842,รายชื่อชมรม!$A$3:$F$83,3,FALSE))))</f>
        <v/>
      </c>
      <c r="Z842" s="6" t="str">
        <f>IF(Y842=$Z$4,MAX(Z$1:$Z841)+1,"")</f>
        <v/>
      </c>
      <c r="AA842" s="6" t="str">
        <f>IF($Y842=AA$4,MAX(AA$1:AA841)+1,"")</f>
        <v/>
      </c>
      <c r="AB842" s="6" t="str">
        <f>IF($Y842=AB$4,MAX(AB$1:AB841)+1,"")</f>
        <v/>
      </c>
      <c r="AC842" s="6" t="str">
        <f>IF($Y842=AC$4,MAX(AC$1:AC841)+1,"")</f>
        <v/>
      </c>
      <c r="AD842" s="6" t="str">
        <f>IF($Y842=AD$4,MAX(AD$1:AD841)+1,"")</f>
        <v/>
      </c>
      <c r="AE842" s="6" t="str">
        <f>IF($Y842=AE$4,MAX(AE$1:AE841)+1,"")</f>
        <v/>
      </c>
      <c r="AF842" s="6" t="str">
        <f>IF($Y842=AF$4,MAX(AF$1:AF841)+1,"")</f>
        <v/>
      </c>
      <c r="AG842" s="6" t="str">
        <f>IF($Y842=AG$4,MAX(AG$1:AG841)+1,"")</f>
        <v/>
      </c>
      <c r="AH842" s="6" t="str">
        <f>IF($Y842=AH$4,MAX(AH$1:AH841)+1,"")</f>
        <v/>
      </c>
      <c r="AK842" s="6" t="str">
        <f>IF($W842=AK$4,MAX(AK$1:AK841)+1,"")</f>
        <v/>
      </c>
      <c r="AL842" s="6" t="str">
        <f>IF($W842=AL$4,MAX(AL$1:AL841)+1,"")</f>
        <v/>
      </c>
      <c r="AM842" s="6" t="str">
        <f>IF($W842=AM$4,MAX(AM$1:AM841)+1,"")</f>
        <v/>
      </c>
      <c r="AN842" s="6" t="str">
        <f>IF($W842=AN$4,MAX(AN$1:AN841)+1,"")</f>
        <v/>
      </c>
      <c r="AO842" s="6" t="str">
        <f>IF($W842=AO$4,MAX(AO$1:AO841)+1,"")</f>
        <v/>
      </c>
      <c r="AP842" s="6" t="str">
        <f>IF($W842=AP$4,MAX(AP$1:AP841)+1,"")</f>
        <v/>
      </c>
      <c r="AQ842" s="6" t="str">
        <f>IF($W842=AQ$4,MAX(AQ$1:AQ841)+1,"")</f>
        <v/>
      </c>
      <c r="AR842" s="6" t="str">
        <f>IF($W842=AR$4,MAX(AR$1:AR841)+1,"")</f>
        <v/>
      </c>
      <c r="AS842" s="6" t="str">
        <f>IF($W842=AS$4,MAX(AS$1:AS841)+1,"")</f>
        <v/>
      </c>
      <c r="AT842" s="6" t="str">
        <f>IF($W842=AT$4,MAX(AT$1:AT841)+1,"")</f>
        <v/>
      </c>
      <c r="AU842" s="6" t="str">
        <f>IF($W842=AU$4,MAX(AU$1:AU841)+1,"")</f>
        <v/>
      </c>
      <c r="AV842" s="6" t="str">
        <f>IF($W842=AV$4,MAX(AV$1:AV841)+1,"")</f>
        <v/>
      </c>
      <c r="AW842" s="6" t="str">
        <f>IF($W842=AW$4,MAX(AW$1:AW841)+1,"")</f>
        <v/>
      </c>
      <c r="AX842" s="6" t="str">
        <f>IF($W842=AX$4,MAX(AX$1:AX841)+1,"")</f>
        <v/>
      </c>
      <c r="AY842" s="6" t="str">
        <f>IF($W842=AY$4,MAX(AY$1:AY841)+1,"")</f>
        <v/>
      </c>
      <c r="AZ842" s="6" t="str">
        <f>IF($W842=AZ$4,MAX(AZ$1:AZ841)+1,"")</f>
        <v/>
      </c>
      <c r="BA842" s="6" t="str">
        <f>IF($W842=BA$4,MAX(BA$1:BA841)+1,"")</f>
        <v/>
      </c>
      <c r="BB842" s="6" t="str">
        <f>IF($W842=BB$4,MAX(BB$1:BB841)+1,"")</f>
        <v/>
      </c>
      <c r="BC842" s="6" t="str">
        <f>IF($W842=BC$4,MAX(BC$1:BC841)+1,"")</f>
        <v/>
      </c>
      <c r="BD842" s="6" t="str">
        <f>IF($W842=BD$4,MAX(BD$1:BD841)+1,"")</f>
        <v/>
      </c>
      <c r="BE842" s="6" t="str">
        <f>IF($W842=BE$4,MAX(BE$1:BE841)+1,"")</f>
        <v/>
      </c>
      <c r="BF842" s="6" t="str">
        <f>IF($W842=BF$4,MAX(BF$1:BF841)+1,"")</f>
        <v/>
      </c>
      <c r="BG842" s="6" t="str">
        <f>IF($W842=BG$4,MAX(BG$1:BG841)+1,"")</f>
        <v/>
      </c>
      <c r="BH842" s="6" t="str">
        <f>IF($W842=BH$4,MAX(BH$1:BH841)+1,"")</f>
        <v/>
      </c>
      <c r="BI842" s="6" t="str">
        <f>IF($W842=BI$4,MAX(BI$1:BI841)+1,"")</f>
        <v/>
      </c>
      <c r="BJ842" s="6" t="str">
        <f>IF($W842=BJ$4,MAX(BJ$1:BJ841)+1,"")</f>
        <v/>
      </c>
      <c r="BK842" s="6" t="str">
        <f>IF($W842=BK$4,MAX(BK$1:BK841)+1,"")</f>
        <v/>
      </c>
      <c r="BL842" s="6" t="str">
        <f>IF($W842=BL$4,MAX(BL$1:BL841)+1,"")</f>
        <v/>
      </c>
      <c r="BM842" s="6" t="str">
        <f>IF($W842=BM$4,MAX(BM$1:BM841)+1,"")</f>
        <v/>
      </c>
      <c r="BN842" s="6" t="str">
        <f>IF($W842=BN$4,MAX(BN$1:BN841)+1,"")</f>
        <v/>
      </c>
      <c r="BO842" s="6" t="str">
        <f>IF($W842=BO$4,MAX(BO$1:BO841)+1,"")</f>
        <v/>
      </c>
      <c r="BP842" s="6" t="str">
        <f>IF($W842=BP$4,MAX(BP$1:BP841)+1,"")</f>
        <v/>
      </c>
      <c r="BQ842" s="6" t="str">
        <f>IF($W842=BQ$4,MAX(BQ$1:BQ841)+1,"")</f>
        <v/>
      </c>
      <c r="BR842" s="6" t="str">
        <f>IF($W842=BR$4,MAX(BR$1:BR841)+1,"")</f>
        <v/>
      </c>
      <c r="BS842" s="6" t="str">
        <f>IF($W842=BS$4,MAX(BS$1:BS841)+1,"")</f>
        <v/>
      </c>
      <c r="BT842" s="6" t="str">
        <f>IF($W842=BT$4,MAX(BT$1:BT841)+1,"")</f>
        <v/>
      </c>
      <c r="BU842" s="6" t="str">
        <f>IF($W842=BU$4,MAX(BU$1:BU841)+1,"")</f>
        <v/>
      </c>
      <c r="BV842" s="6" t="str">
        <f>IF($W842=BV$4,MAX(BV$1:BV841)+1,"")</f>
        <v/>
      </c>
      <c r="BW842" s="6" t="str">
        <f>IF($W842=BW$4,MAX(BW$1:BW841)+1,"")</f>
        <v/>
      </c>
      <c r="BX842" s="6" t="str">
        <f>IF($W842=BX$4,MAX(BX$1:BX841)+1,"")</f>
        <v/>
      </c>
      <c r="BY842" s="6" t="str">
        <f>IF($W842=BY$4,MAX(BY$1:BY841)+1,"")</f>
        <v/>
      </c>
      <c r="BZ842" s="6" t="str">
        <f>IF($W842=BZ$4,MAX(BZ$1:BZ841)+1,"")</f>
        <v/>
      </c>
      <c r="CA842" s="6" t="str">
        <f>IF($W842=CA$4,MAX(CA$1:CA841)+1,"")</f>
        <v/>
      </c>
      <c r="CB842" s="6" t="str">
        <f>IF($W842=CB$4,MAX(CB$1:CB841)+1,"")</f>
        <v/>
      </c>
      <c r="CC842" s="6" t="str">
        <f>IF($W842=CC$4,MAX(CC$1:CC841)+1,"")</f>
        <v/>
      </c>
      <c r="CD842" s="6" t="str">
        <f>IF($W842=CD$4,MAX(CD$1:CD841)+1,"")</f>
        <v/>
      </c>
      <c r="CE842" s="6" t="str">
        <f>IF($W842=CE$4,MAX(CE$1:CE841)+1,"")</f>
        <v/>
      </c>
      <c r="CF842" s="6" t="str">
        <f>IF($W842=CF$4,MAX(CF$1:CF841)+1,"")</f>
        <v/>
      </c>
      <c r="CG842" s="6" t="str">
        <f>IF($W842=CG$4,MAX(CG$1:CG841)+1,"")</f>
        <v/>
      </c>
      <c r="CH842" s="6" t="str">
        <f>IF($W842=CH$4,MAX(CH$1:CH841)+1,"")</f>
        <v/>
      </c>
      <c r="CI842" s="6" t="str">
        <f>IF($W842=CI$4,MAX(CI$1:CI841)+1,"")</f>
        <v/>
      </c>
      <c r="CJ842" s="6" t="str">
        <f>IF($W842=CJ$4,MAX(CJ$1:CJ841)+1,"")</f>
        <v/>
      </c>
      <c r="CK842" s="6" t="str">
        <f>IF($W842=CK$4,MAX(CK$1:CK841)+1,"")</f>
        <v/>
      </c>
      <c r="CL842" s="6" t="str">
        <f>IF($W842=CL$4,MAX(CL$1:CL841)+1,"")</f>
        <v/>
      </c>
      <c r="CM842" s="6" t="str">
        <f>IF($W842=CM$4,MAX(CM$1:CM841)+1,"")</f>
        <v/>
      </c>
      <c r="CN842" s="6" t="str">
        <f>IF($W842=CN$4,MAX(CN$1:CN841)+1,"")</f>
        <v/>
      </c>
      <c r="CO842" s="6" t="str">
        <f>IF($W842=CO$4,MAX(CO$1:CO841)+1,"")</f>
        <v/>
      </c>
      <c r="CP842" s="6" t="str">
        <f>IF($W842=CP$4,MAX(CP$1:CP841)+1,"")</f>
        <v/>
      </c>
      <c r="CQ842" s="6" t="str">
        <f>IF($W842=CQ$4,MAX(CQ$1:CQ841)+1,"")</f>
        <v/>
      </c>
      <c r="CR842" s="6" t="str">
        <f>IF($W842=CR$4,MAX(CR$1:CR841)+1,"")</f>
        <v/>
      </c>
      <c r="CS842" s="6" t="str">
        <f>IF($W842=CS$4,MAX(CS$1:CS841)+1,"")</f>
        <v/>
      </c>
      <c r="CT842" s="5">
        <f t="shared" si="199"/>
        <v>0</v>
      </c>
      <c r="CU842" s="6" t="str">
        <f t="shared" si="200"/>
        <v/>
      </c>
      <c r="CV842" s="5" t="str">
        <f t="shared" si="201"/>
        <v/>
      </c>
      <c r="CW842" s="5" t="str" cm="1">
        <f t="array" ref="CW842">RIGHT(F842,MIN(LEN(SUBSTITUTE(F842,รายชื่อนักเรียนแยกห้อง!$AD$5:$AD$8,""))))</f>
        <v/>
      </c>
      <c r="CX842" s="6" t="str">
        <f t="shared" si="202"/>
        <v/>
      </c>
      <c r="CY842" s="6" t="str">
        <f t="shared" si="203"/>
        <v/>
      </c>
      <c r="CZ842" s="5" t="str">
        <f t="shared" si="204"/>
        <v>-</v>
      </c>
      <c r="DA842" s="5" t="str">
        <f t="shared" si="205"/>
        <v>-</v>
      </c>
      <c r="DC842" s="6" t="str">
        <f>IF(DB842="วิทย์-คณิต (เตรียมวิศวะ)",MAX($DC$1:DC841)+1,"")</f>
        <v/>
      </c>
      <c r="DD842" s="6" t="str">
        <f>IF(DB842="วิทย์-คณิต (วิทยาศาสตร์สุขภาพ)",MAX($DD$1:DD841)+1,"")</f>
        <v/>
      </c>
      <c r="DE842" s="6" t="str">
        <f>IF(DB842="ศิลป์การจัดการธุรกิจการค้าสมัยใหม่",MAX($DE$1:DE841)+1,"")</f>
        <v/>
      </c>
      <c r="DF842" s="6" t="str">
        <f>IF(DB842="ศิลป์ภาษาจีนเพื่อธุรกิจ 4.0",MAX($DF$1:DF841)+1,"")</f>
        <v/>
      </c>
      <c r="DG842" s="6" t="str">
        <f>IF(DB842="ศิลป์ภาษาอังกฤษเพื่อการสื่อสารธุรกิจ",MAX($DG$1:DG841)+1,"")</f>
        <v/>
      </c>
      <c r="DH842" s="6" t="str">
        <f>IF(DB842="นวัตกรรมการจัดการเกษตร",MAX($DH$1:DH841)+1,"")</f>
        <v/>
      </c>
      <c r="DI842" s="5">
        <f t="shared" si="206"/>
        <v>0</v>
      </c>
      <c r="DJ842" s="5" t="str">
        <f t="shared" si="207"/>
        <v>-</v>
      </c>
      <c r="DK842" s="5" t="str">
        <f t="shared" si="208"/>
        <v>-0</v>
      </c>
      <c r="DL842" s="5" t="str">
        <f t="shared" si="209"/>
        <v/>
      </c>
    </row>
    <row r="843" spans="1:116">
      <c r="A843" s="5" t="str">
        <f t="shared" si="196"/>
        <v>-</v>
      </c>
      <c r="B843" s="5" t="str">
        <f t="shared" si="197"/>
        <v>-0</v>
      </c>
      <c r="C843" s="5" t="str">
        <f t="shared" si="198"/>
        <v>-0</v>
      </c>
      <c r="D843" s="8"/>
      <c r="E843" s="9"/>
      <c r="F843" s="3"/>
      <c r="G843" s="3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W843" s="6" t="str">
        <f>IF(X843="","",IF(X843=รายชื่อชมรม!$B$53,รายชื่อชมรม!$A$53,IF(X843=รายชื่อชมรม!$B$54,รายชื่อชมรม!$A$54,IF(X843=รายชื่อชมรม!$B$55,รายชื่อชมรม!$A$55,IF(X843=รายชื่อชมรม!$B$56,รายชื่อชมรม!$A$56,IF(X843=รายชื่อชมรม!$B$57,รายชื่อชมรม!$A$57,IF(X843=รายชื่อชมรม!$B$58,รายชื่อชมรม!$A$58,IF(X843=รายชื่อชมรม!$B$59,รายชื่อชมรม!$A$59,IF(X843=รายชื่อชมรม!$B$60,รายชื่อชมรม!$A$60,IF(X843=รายชื่อชมรม!$B$61,รายชื่อชมรม!$A$61,IF(X843=รายชื่อชมรม!$B$62,รายชื่อชมรม!$A$62,"-")))))))))))</f>
        <v/>
      </c>
      <c r="Y843" s="6" t="str">
        <f>IF(W843=0,"",IF(W843="-","",IF(W843="","",VLOOKUP(W843,รายชื่อชมรม!$A$3:$F$83,3,FALSE))))</f>
        <v/>
      </c>
      <c r="Z843" s="6" t="str">
        <f>IF(Y843=$Z$4,MAX(Z$1:$Z842)+1,"")</f>
        <v/>
      </c>
      <c r="AA843" s="6" t="str">
        <f>IF($Y843=AA$4,MAX(AA$1:AA842)+1,"")</f>
        <v/>
      </c>
      <c r="AB843" s="6" t="str">
        <f>IF($Y843=AB$4,MAX(AB$1:AB842)+1,"")</f>
        <v/>
      </c>
      <c r="AC843" s="6" t="str">
        <f>IF($Y843=AC$4,MAX(AC$1:AC842)+1,"")</f>
        <v/>
      </c>
      <c r="AD843" s="6" t="str">
        <f>IF($Y843=AD$4,MAX(AD$1:AD842)+1,"")</f>
        <v/>
      </c>
      <c r="AE843" s="6" t="str">
        <f>IF($Y843=AE$4,MAX(AE$1:AE842)+1,"")</f>
        <v/>
      </c>
      <c r="AF843" s="6" t="str">
        <f>IF($Y843=AF$4,MAX(AF$1:AF842)+1,"")</f>
        <v/>
      </c>
      <c r="AG843" s="6" t="str">
        <f>IF($Y843=AG$4,MAX(AG$1:AG842)+1,"")</f>
        <v/>
      </c>
      <c r="AH843" s="6" t="str">
        <f>IF($Y843=AH$4,MAX(AH$1:AH842)+1,"")</f>
        <v/>
      </c>
      <c r="AK843" s="6" t="str">
        <f>IF($W843=AK$4,MAX(AK$1:AK842)+1,"")</f>
        <v/>
      </c>
      <c r="AL843" s="6" t="str">
        <f>IF($W843=AL$4,MAX(AL$1:AL842)+1,"")</f>
        <v/>
      </c>
      <c r="AM843" s="6" t="str">
        <f>IF($W843=AM$4,MAX(AM$1:AM842)+1,"")</f>
        <v/>
      </c>
      <c r="AN843" s="6" t="str">
        <f>IF($W843=AN$4,MAX(AN$1:AN842)+1,"")</f>
        <v/>
      </c>
      <c r="AO843" s="6" t="str">
        <f>IF($W843=AO$4,MAX(AO$1:AO842)+1,"")</f>
        <v/>
      </c>
      <c r="AP843" s="6" t="str">
        <f>IF($W843=AP$4,MAX(AP$1:AP842)+1,"")</f>
        <v/>
      </c>
      <c r="AQ843" s="6" t="str">
        <f>IF($W843=AQ$4,MAX(AQ$1:AQ842)+1,"")</f>
        <v/>
      </c>
      <c r="AR843" s="6" t="str">
        <f>IF($W843=AR$4,MAX(AR$1:AR842)+1,"")</f>
        <v/>
      </c>
      <c r="AS843" s="6" t="str">
        <f>IF($W843=AS$4,MAX(AS$1:AS842)+1,"")</f>
        <v/>
      </c>
      <c r="AT843" s="6" t="str">
        <f>IF($W843=AT$4,MAX(AT$1:AT842)+1,"")</f>
        <v/>
      </c>
      <c r="AU843" s="6" t="str">
        <f>IF($W843=AU$4,MAX(AU$1:AU842)+1,"")</f>
        <v/>
      </c>
      <c r="AV843" s="6" t="str">
        <f>IF($W843=AV$4,MAX(AV$1:AV842)+1,"")</f>
        <v/>
      </c>
      <c r="AW843" s="6" t="str">
        <f>IF($W843=AW$4,MAX(AW$1:AW842)+1,"")</f>
        <v/>
      </c>
      <c r="AX843" s="6" t="str">
        <f>IF($W843=AX$4,MAX(AX$1:AX842)+1,"")</f>
        <v/>
      </c>
      <c r="AY843" s="6" t="str">
        <f>IF($W843=AY$4,MAX(AY$1:AY842)+1,"")</f>
        <v/>
      </c>
      <c r="AZ843" s="6" t="str">
        <f>IF($W843=AZ$4,MAX(AZ$1:AZ842)+1,"")</f>
        <v/>
      </c>
      <c r="BA843" s="6" t="str">
        <f>IF($W843=BA$4,MAX(BA$1:BA842)+1,"")</f>
        <v/>
      </c>
      <c r="BB843" s="6" t="str">
        <f>IF($W843=BB$4,MAX(BB$1:BB842)+1,"")</f>
        <v/>
      </c>
      <c r="BC843" s="6" t="str">
        <f>IF($W843=BC$4,MAX(BC$1:BC842)+1,"")</f>
        <v/>
      </c>
      <c r="BD843" s="6" t="str">
        <f>IF($W843=BD$4,MAX(BD$1:BD842)+1,"")</f>
        <v/>
      </c>
      <c r="BE843" s="6" t="str">
        <f>IF($W843=BE$4,MAX(BE$1:BE842)+1,"")</f>
        <v/>
      </c>
      <c r="BF843" s="6" t="str">
        <f>IF($W843=BF$4,MAX(BF$1:BF842)+1,"")</f>
        <v/>
      </c>
      <c r="BG843" s="6" t="str">
        <f>IF($W843=BG$4,MAX(BG$1:BG842)+1,"")</f>
        <v/>
      </c>
      <c r="BH843" s="6" t="str">
        <f>IF($W843=BH$4,MAX(BH$1:BH842)+1,"")</f>
        <v/>
      </c>
      <c r="BI843" s="6" t="str">
        <f>IF($W843=BI$4,MAX(BI$1:BI842)+1,"")</f>
        <v/>
      </c>
      <c r="BJ843" s="6" t="str">
        <f>IF($W843=BJ$4,MAX(BJ$1:BJ842)+1,"")</f>
        <v/>
      </c>
      <c r="BK843" s="6" t="str">
        <f>IF($W843=BK$4,MAX(BK$1:BK842)+1,"")</f>
        <v/>
      </c>
      <c r="BL843" s="6" t="str">
        <f>IF($W843=BL$4,MAX(BL$1:BL842)+1,"")</f>
        <v/>
      </c>
      <c r="BM843" s="6" t="str">
        <f>IF($W843=BM$4,MAX(BM$1:BM842)+1,"")</f>
        <v/>
      </c>
      <c r="BN843" s="6" t="str">
        <f>IF($W843=BN$4,MAX(BN$1:BN842)+1,"")</f>
        <v/>
      </c>
      <c r="BO843" s="6" t="str">
        <f>IF($W843=BO$4,MAX(BO$1:BO842)+1,"")</f>
        <v/>
      </c>
      <c r="BP843" s="6" t="str">
        <f>IF($W843=BP$4,MAX(BP$1:BP842)+1,"")</f>
        <v/>
      </c>
      <c r="BQ843" s="6" t="str">
        <f>IF($W843=BQ$4,MAX(BQ$1:BQ842)+1,"")</f>
        <v/>
      </c>
      <c r="BR843" s="6" t="str">
        <f>IF($W843=BR$4,MAX(BR$1:BR842)+1,"")</f>
        <v/>
      </c>
      <c r="BS843" s="6" t="str">
        <f>IF($W843=BS$4,MAX(BS$1:BS842)+1,"")</f>
        <v/>
      </c>
      <c r="BT843" s="6" t="str">
        <f>IF($W843=BT$4,MAX(BT$1:BT842)+1,"")</f>
        <v/>
      </c>
      <c r="BU843" s="6" t="str">
        <f>IF($W843=BU$4,MAX(BU$1:BU842)+1,"")</f>
        <v/>
      </c>
      <c r="BV843" s="6" t="str">
        <f>IF($W843=BV$4,MAX(BV$1:BV842)+1,"")</f>
        <v/>
      </c>
      <c r="BW843" s="6" t="str">
        <f>IF($W843=BW$4,MAX(BW$1:BW842)+1,"")</f>
        <v/>
      </c>
      <c r="BX843" s="6" t="str">
        <f>IF($W843=BX$4,MAX(BX$1:BX842)+1,"")</f>
        <v/>
      </c>
      <c r="BY843" s="6" t="str">
        <f>IF($W843=BY$4,MAX(BY$1:BY842)+1,"")</f>
        <v/>
      </c>
      <c r="BZ843" s="6" t="str">
        <f>IF($W843=BZ$4,MAX(BZ$1:BZ842)+1,"")</f>
        <v/>
      </c>
      <c r="CA843" s="6" t="str">
        <f>IF($W843=CA$4,MAX(CA$1:CA842)+1,"")</f>
        <v/>
      </c>
      <c r="CB843" s="6" t="str">
        <f>IF($W843=CB$4,MAX(CB$1:CB842)+1,"")</f>
        <v/>
      </c>
      <c r="CC843" s="6" t="str">
        <f>IF($W843=CC$4,MAX(CC$1:CC842)+1,"")</f>
        <v/>
      </c>
      <c r="CD843" s="6" t="str">
        <f>IF($W843=CD$4,MAX(CD$1:CD842)+1,"")</f>
        <v/>
      </c>
      <c r="CE843" s="6" t="str">
        <f>IF($W843=CE$4,MAX(CE$1:CE842)+1,"")</f>
        <v/>
      </c>
      <c r="CF843" s="6" t="str">
        <f>IF($W843=CF$4,MAX(CF$1:CF842)+1,"")</f>
        <v/>
      </c>
      <c r="CG843" s="6" t="str">
        <f>IF($W843=CG$4,MAX(CG$1:CG842)+1,"")</f>
        <v/>
      </c>
      <c r="CH843" s="6" t="str">
        <f>IF($W843=CH$4,MAX(CH$1:CH842)+1,"")</f>
        <v/>
      </c>
      <c r="CI843" s="6" t="str">
        <f>IF($W843=CI$4,MAX(CI$1:CI842)+1,"")</f>
        <v/>
      </c>
      <c r="CJ843" s="6" t="str">
        <f>IF($W843=CJ$4,MAX(CJ$1:CJ842)+1,"")</f>
        <v/>
      </c>
      <c r="CK843" s="6" t="str">
        <f>IF($W843=CK$4,MAX(CK$1:CK842)+1,"")</f>
        <v/>
      </c>
      <c r="CL843" s="6" t="str">
        <f>IF($W843=CL$4,MAX(CL$1:CL842)+1,"")</f>
        <v/>
      </c>
      <c r="CM843" s="6" t="str">
        <f>IF($W843=CM$4,MAX(CM$1:CM842)+1,"")</f>
        <v/>
      </c>
      <c r="CN843" s="6" t="str">
        <f>IF($W843=CN$4,MAX(CN$1:CN842)+1,"")</f>
        <v/>
      </c>
      <c r="CO843" s="6" t="str">
        <f>IF($W843=CO$4,MAX(CO$1:CO842)+1,"")</f>
        <v/>
      </c>
      <c r="CP843" s="6" t="str">
        <f>IF($W843=CP$4,MAX(CP$1:CP842)+1,"")</f>
        <v/>
      </c>
      <c r="CQ843" s="6" t="str">
        <f>IF($W843=CQ$4,MAX(CQ$1:CQ842)+1,"")</f>
        <v/>
      </c>
      <c r="CR843" s="6" t="str">
        <f>IF($W843=CR$4,MAX(CR$1:CR842)+1,"")</f>
        <v/>
      </c>
      <c r="CS843" s="6" t="str">
        <f>IF($W843=CS$4,MAX(CS$1:CS842)+1,"")</f>
        <v/>
      </c>
      <c r="CT843" s="5">
        <f t="shared" si="199"/>
        <v>0</v>
      </c>
      <c r="CU843" s="6" t="str">
        <f t="shared" si="200"/>
        <v/>
      </c>
      <c r="CV843" s="5" t="str">
        <f t="shared" si="201"/>
        <v/>
      </c>
      <c r="CW843" s="5" t="str" cm="1">
        <f t="array" ref="CW843">RIGHT(F843,MIN(LEN(SUBSTITUTE(F843,รายชื่อนักเรียนแยกห้อง!$AD$5:$AD$8,""))))</f>
        <v/>
      </c>
      <c r="CX843" s="6" t="str">
        <f t="shared" si="202"/>
        <v/>
      </c>
      <c r="CY843" s="6" t="str">
        <f t="shared" si="203"/>
        <v/>
      </c>
      <c r="CZ843" s="5" t="str">
        <f t="shared" si="204"/>
        <v>-</v>
      </c>
      <c r="DA843" s="5" t="str">
        <f t="shared" si="205"/>
        <v>-</v>
      </c>
      <c r="DC843" s="6" t="str">
        <f>IF(DB843="วิทย์-คณิต (เตรียมวิศวะ)",MAX($DC$1:DC842)+1,"")</f>
        <v/>
      </c>
      <c r="DD843" s="6" t="str">
        <f>IF(DB843="วิทย์-คณิต (วิทยาศาสตร์สุขภาพ)",MAX($DD$1:DD842)+1,"")</f>
        <v/>
      </c>
      <c r="DE843" s="6" t="str">
        <f>IF(DB843="ศิลป์การจัดการธุรกิจการค้าสมัยใหม่",MAX($DE$1:DE842)+1,"")</f>
        <v/>
      </c>
      <c r="DF843" s="6" t="str">
        <f>IF(DB843="ศิลป์ภาษาจีนเพื่อธุรกิจ 4.0",MAX($DF$1:DF842)+1,"")</f>
        <v/>
      </c>
      <c r="DG843" s="6" t="str">
        <f>IF(DB843="ศิลป์ภาษาอังกฤษเพื่อการสื่อสารธุรกิจ",MAX($DG$1:DG842)+1,"")</f>
        <v/>
      </c>
      <c r="DH843" s="6" t="str">
        <f>IF(DB843="นวัตกรรมการจัดการเกษตร",MAX($DH$1:DH842)+1,"")</f>
        <v/>
      </c>
      <c r="DI843" s="5">
        <f t="shared" si="206"/>
        <v>0</v>
      </c>
      <c r="DJ843" s="5" t="str">
        <f t="shared" si="207"/>
        <v>-</v>
      </c>
      <c r="DK843" s="5" t="str">
        <f t="shared" si="208"/>
        <v>-0</v>
      </c>
      <c r="DL843" s="5" t="str">
        <f t="shared" si="209"/>
        <v/>
      </c>
    </row>
    <row r="844" spans="1:116">
      <c r="A844" s="5" t="str">
        <f t="shared" si="196"/>
        <v>-</v>
      </c>
      <c r="B844" s="5" t="str">
        <f t="shared" si="197"/>
        <v>-0</v>
      </c>
      <c r="C844" s="5" t="str">
        <f t="shared" si="198"/>
        <v>-0</v>
      </c>
      <c r="D844" s="8"/>
      <c r="E844" s="9"/>
      <c r="F844" s="3"/>
      <c r="G844" s="3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W844" s="6" t="str">
        <f>IF(X844="","",IF(X844=รายชื่อชมรม!$B$53,รายชื่อชมรม!$A$53,IF(X844=รายชื่อชมรม!$B$54,รายชื่อชมรม!$A$54,IF(X844=รายชื่อชมรม!$B$55,รายชื่อชมรม!$A$55,IF(X844=รายชื่อชมรม!$B$56,รายชื่อชมรม!$A$56,IF(X844=รายชื่อชมรม!$B$57,รายชื่อชมรม!$A$57,IF(X844=รายชื่อชมรม!$B$58,รายชื่อชมรม!$A$58,IF(X844=รายชื่อชมรม!$B$59,รายชื่อชมรม!$A$59,IF(X844=รายชื่อชมรม!$B$60,รายชื่อชมรม!$A$60,IF(X844=รายชื่อชมรม!$B$61,รายชื่อชมรม!$A$61,IF(X844=รายชื่อชมรม!$B$62,รายชื่อชมรม!$A$62,"-")))))))))))</f>
        <v/>
      </c>
      <c r="Y844" s="6" t="str">
        <f>IF(W844=0,"",IF(W844="-","",IF(W844="","",VLOOKUP(W844,รายชื่อชมรม!$A$3:$F$83,3,FALSE))))</f>
        <v/>
      </c>
      <c r="Z844" s="6" t="str">
        <f>IF(Y844=$Z$4,MAX(Z$1:$Z843)+1,"")</f>
        <v/>
      </c>
      <c r="AA844" s="6" t="str">
        <f>IF($Y844=AA$4,MAX(AA$1:AA843)+1,"")</f>
        <v/>
      </c>
      <c r="AB844" s="6" t="str">
        <f>IF($Y844=AB$4,MAX(AB$1:AB843)+1,"")</f>
        <v/>
      </c>
      <c r="AC844" s="6" t="str">
        <f>IF($Y844=AC$4,MAX(AC$1:AC843)+1,"")</f>
        <v/>
      </c>
      <c r="AD844" s="6" t="str">
        <f>IF($Y844=AD$4,MAX(AD$1:AD843)+1,"")</f>
        <v/>
      </c>
      <c r="AE844" s="6" t="str">
        <f>IF($Y844=AE$4,MAX(AE$1:AE843)+1,"")</f>
        <v/>
      </c>
      <c r="AF844" s="6" t="str">
        <f>IF($Y844=AF$4,MAX(AF$1:AF843)+1,"")</f>
        <v/>
      </c>
      <c r="AG844" s="6" t="str">
        <f>IF($Y844=AG$4,MAX(AG$1:AG843)+1,"")</f>
        <v/>
      </c>
      <c r="AH844" s="6" t="str">
        <f>IF($Y844=AH$4,MAX(AH$1:AH843)+1,"")</f>
        <v/>
      </c>
      <c r="AK844" s="6" t="str">
        <f>IF($W844=AK$4,MAX(AK$1:AK843)+1,"")</f>
        <v/>
      </c>
      <c r="AL844" s="6" t="str">
        <f>IF($W844=AL$4,MAX(AL$1:AL843)+1,"")</f>
        <v/>
      </c>
      <c r="AM844" s="6" t="str">
        <f>IF($W844=AM$4,MAX(AM$1:AM843)+1,"")</f>
        <v/>
      </c>
      <c r="AN844" s="6" t="str">
        <f>IF($W844=AN$4,MAX(AN$1:AN843)+1,"")</f>
        <v/>
      </c>
      <c r="AO844" s="6" t="str">
        <f>IF($W844=AO$4,MAX(AO$1:AO843)+1,"")</f>
        <v/>
      </c>
      <c r="AP844" s="6" t="str">
        <f>IF($W844=AP$4,MAX(AP$1:AP843)+1,"")</f>
        <v/>
      </c>
      <c r="AQ844" s="6" t="str">
        <f>IF($W844=AQ$4,MAX(AQ$1:AQ843)+1,"")</f>
        <v/>
      </c>
      <c r="AR844" s="6" t="str">
        <f>IF($W844=AR$4,MAX(AR$1:AR843)+1,"")</f>
        <v/>
      </c>
      <c r="AS844" s="6" t="str">
        <f>IF($W844=AS$4,MAX(AS$1:AS843)+1,"")</f>
        <v/>
      </c>
      <c r="AT844" s="6" t="str">
        <f>IF($W844=AT$4,MAX(AT$1:AT843)+1,"")</f>
        <v/>
      </c>
      <c r="AU844" s="6" t="str">
        <f>IF($W844=AU$4,MAX(AU$1:AU843)+1,"")</f>
        <v/>
      </c>
      <c r="AV844" s="6" t="str">
        <f>IF($W844=AV$4,MAX(AV$1:AV843)+1,"")</f>
        <v/>
      </c>
      <c r="AW844" s="6" t="str">
        <f>IF($W844=AW$4,MAX(AW$1:AW843)+1,"")</f>
        <v/>
      </c>
      <c r="AX844" s="6" t="str">
        <f>IF($W844=AX$4,MAX(AX$1:AX843)+1,"")</f>
        <v/>
      </c>
      <c r="AY844" s="6" t="str">
        <f>IF($W844=AY$4,MAX(AY$1:AY843)+1,"")</f>
        <v/>
      </c>
      <c r="AZ844" s="6" t="str">
        <f>IF($W844=AZ$4,MAX(AZ$1:AZ843)+1,"")</f>
        <v/>
      </c>
      <c r="BA844" s="6" t="str">
        <f>IF($W844=BA$4,MAX(BA$1:BA843)+1,"")</f>
        <v/>
      </c>
      <c r="BB844" s="6" t="str">
        <f>IF($W844=BB$4,MAX(BB$1:BB843)+1,"")</f>
        <v/>
      </c>
      <c r="BC844" s="6" t="str">
        <f>IF($W844=BC$4,MAX(BC$1:BC843)+1,"")</f>
        <v/>
      </c>
      <c r="BD844" s="6" t="str">
        <f>IF($W844=BD$4,MAX(BD$1:BD843)+1,"")</f>
        <v/>
      </c>
      <c r="BE844" s="6" t="str">
        <f>IF($W844=BE$4,MAX(BE$1:BE843)+1,"")</f>
        <v/>
      </c>
      <c r="BF844" s="6" t="str">
        <f>IF($W844=BF$4,MAX(BF$1:BF843)+1,"")</f>
        <v/>
      </c>
      <c r="BG844" s="6" t="str">
        <f>IF($W844=BG$4,MAX(BG$1:BG843)+1,"")</f>
        <v/>
      </c>
      <c r="BH844" s="6" t="str">
        <f>IF($W844=BH$4,MAX(BH$1:BH843)+1,"")</f>
        <v/>
      </c>
      <c r="BI844" s="6" t="str">
        <f>IF($W844=BI$4,MAX(BI$1:BI843)+1,"")</f>
        <v/>
      </c>
      <c r="BJ844" s="6" t="str">
        <f>IF($W844=BJ$4,MAX(BJ$1:BJ843)+1,"")</f>
        <v/>
      </c>
      <c r="BK844" s="6" t="str">
        <f>IF($W844=BK$4,MAX(BK$1:BK843)+1,"")</f>
        <v/>
      </c>
      <c r="BL844" s="6" t="str">
        <f>IF($W844=BL$4,MAX(BL$1:BL843)+1,"")</f>
        <v/>
      </c>
      <c r="BM844" s="6" t="str">
        <f>IF($W844=BM$4,MAX(BM$1:BM843)+1,"")</f>
        <v/>
      </c>
      <c r="BN844" s="6" t="str">
        <f>IF($W844=BN$4,MAX(BN$1:BN843)+1,"")</f>
        <v/>
      </c>
      <c r="BO844" s="6" t="str">
        <f>IF($W844=BO$4,MAX(BO$1:BO843)+1,"")</f>
        <v/>
      </c>
      <c r="BP844" s="6" t="str">
        <f>IF($W844=BP$4,MAX(BP$1:BP843)+1,"")</f>
        <v/>
      </c>
      <c r="BQ844" s="6" t="str">
        <f>IF($W844=BQ$4,MAX(BQ$1:BQ843)+1,"")</f>
        <v/>
      </c>
      <c r="BR844" s="6" t="str">
        <f>IF($W844=BR$4,MAX(BR$1:BR843)+1,"")</f>
        <v/>
      </c>
      <c r="BS844" s="6" t="str">
        <f>IF($W844=BS$4,MAX(BS$1:BS843)+1,"")</f>
        <v/>
      </c>
      <c r="BT844" s="6" t="str">
        <f>IF($W844=BT$4,MAX(BT$1:BT843)+1,"")</f>
        <v/>
      </c>
      <c r="BU844" s="6" t="str">
        <f>IF($W844=BU$4,MAX(BU$1:BU843)+1,"")</f>
        <v/>
      </c>
      <c r="BV844" s="6" t="str">
        <f>IF($W844=BV$4,MAX(BV$1:BV843)+1,"")</f>
        <v/>
      </c>
      <c r="BW844" s="6" t="str">
        <f>IF($W844=BW$4,MAX(BW$1:BW843)+1,"")</f>
        <v/>
      </c>
      <c r="BX844" s="6" t="str">
        <f>IF($W844=BX$4,MAX(BX$1:BX843)+1,"")</f>
        <v/>
      </c>
      <c r="BY844" s="6" t="str">
        <f>IF($W844=BY$4,MAX(BY$1:BY843)+1,"")</f>
        <v/>
      </c>
      <c r="BZ844" s="6" t="str">
        <f>IF($W844=BZ$4,MAX(BZ$1:BZ843)+1,"")</f>
        <v/>
      </c>
      <c r="CA844" s="6" t="str">
        <f>IF($W844=CA$4,MAX(CA$1:CA843)+1,"")</f>
        <v/>
      </c>
      <c r="CB844" s="6" t="str">
        <f>IF($W844=CB$4,MAX(CB$1:CB843)+1,"")</f>
        <v/>
      </c>
      <c r="CC844" s="6" t="str">
        <f>IF($W844=CC$4,MAX(CC$1:CC843)+1,"")</f>
        <v/>
      </c>
      <c r="CD844" s="6" t="str">
        <f>IF($W844=CD$4,MAX(CD$1:CD843)+1,"")</f>
        <v/>
      </c>
      <c r="CE844" s="6" t="str">
        <f>IF($W844=CE$4,MAX(CE$1:CE843)+1,"")</f>
        <v/>
      </c>
      <c r="CF844" s="6" t="str">
        <f>IF($W844=CF$4,MAX(CF$1:CF843)+1,"")</f>
        <v/>
      </c>
      <c r="CG844" s="6" t="str">
        <f>IF($W844=CG$4,MAX(CG$1:CG843)+1,"")</f>
        <v/>
      </c>
      <c r="CH844" s="6" t="str">
        <f>IF($W844=CH$4,MAX(CH$1:CH843)+1,"")</f>
        <v/>
      </c>
      <c r="CI844" s="6" t="str">
        <f>IF($W844=CI$4,MAX(CI$1:CI843)+1,"")</f>
        <v/>
      </c>
      <c r="CJ844" s="6" t="str">
        <f>IF($W844=CJ$4,MAX(CJ$1:CJ843)+1,"")</f>
        <v/>
      </c>
      <c r="CK844" s="6" t="str">
        <f>IF($W844=CK$4,MAX(CK$1:CK843)+1,"")</f>
        <v/>
      </c>
      <c r="CL844" s="6" t="str">
        <f>IF($W844=CL$4,MAX(CL$1:CL843)+1,"")</f>
        <v/>
      </c>
      <c r="CM844" s="6" t="str">
        <f>IF($W844=CM$4,MAX(CM$1:CM843)+1,"")</f>
        <v/>
      </c>
      <c r="CN844" s="6" t="str">
        <f>IF($W844=CN$4,MAX(CN$1:CN843)+1,"")</f>
        <v/>
      </c>
      <c r="CO844" s="6" t="str">
        <f>IF($W844=CO$4,MAX(CO$1:CO843)+1,"")</f>
        <v/>
      </c>
      <c r="CP844" s="6" t="str">
        <f>IF($W844=CP$4,MAX(CP$1:CP843)+1,"")</f>
        <v/>
      </c>
      <c r="CQ844" s="6" t="str">
        <f>IF($W844=CQ$4,MAX(CQ$1:CQ843)+1,"")</f>
        <v/>
      </c>
      <c r="CR844" s="6" t="str">
        <f>IF($W844=CR$4,MAX(CR$1:CR843)+1,"")</f>
        <v/>
      </c>
      <c r="CS844" s="6" t="str">
        <f>IF($W844=CS$4,MAX(CS$1:CS843)+1,"")</f>
        <v/>
      </c>
      <c r="CT844" s="5">
        <f t="shared" si="199"/>
        <v>0</v>
      </c>
      <c r="CU844" s="6" t="str">
        <f t="shared" si="200"/>
        <v/>
      </c>
      <c r="CV844" s="5" t="str">
        <f t="shared" si="201"/>
        <v/>
      </c>
      <c r="CW844" s="5" t="str" cm="1">
        <f t="array" ref="CW844">RIGHT(F844,MIN(LEN(SUBSTITUTE(F844,รายชื่อนักเรียนแยกห้อง!$AD$5:$AD$8,""))))</f>
        <v/>
      </c>
      <c r="CX844" s="6" t="str">
        <f t="shared" si="202"/>
        <v/>
      </c>
      <c r="CY844" s="6" t="str">
        <f t="shared" si="203"/>
        <v/>
      </c>
      <c r="CZ844" s="5" t="str">
        <f t="shared" si="204"/>
        <v>-</v>
      </c>
      <c r="DA844" s="5" t="str">
        <f t="shared" si="205"/>
        <v>-</v>
      </c>
      <c r="DC844" s="6" t="str">
        <f>IF(DB844="วิทย์-คณิต (เตรียมวิศวะ)",MAX($DC$1:DC843)+1,"")</f>
        <v/>
      </c>
      <c r="DD844" s="6" t="str">
        <f>IF(DB844="วิทย์-คณิต (วิทยาศาสตร์สุขภาพ)",MAX($DD$1:DD843)+1,"")</f>
        <v/>
      </c>
      <c r="DE844" s="6" t="str">
        <f>IF(DB844="ศิลป์การจัดการธุรกิจการค้าสมัยใหม่",MAX($DE$1:DE843)+1,"")</f>
        <v/>
      </c>
      <c r="DF844" s="6" t="str">
        <f>IF(DB844="ศิลป์ภาษาจีนเพื่อธุรกิจ 4.0",MAX($DF$1:DF843)+1,"")</f>
        <v/>
      </c>
      <c r="DG844" s="6" t="str">
        <f>IF(DB844="ศิลป์ภาษาอังกฤษเพื่อการสื่อสารธุรกิจ",MAX($DG$1:DG843)+1,"")</f>
        <v/>
      </c>
      <c r="DH844" s="6" t="str">
        <f>IF(DB844="นวัตกรรมการจัดการเกษตร",MAX($DH$1:DH843)+1,"")</f>
        <v/>
      </c>
      <c r="DI844" s="5">
        <f t="shared" si="206"/>
        <v>0</v>
      </c>
      <c r="DJ844" s="5" t="str">
        <f t="shared" si="207"/>
        <v>-</v>
      </c>
      <c r="DK844" s="5" t="str">
        <f t="shared" si="208"/>
        <v>-0</v>
      </c>
      <c r="DL844" s="5" t="str">
        <f t="shared" si="209"/>
        <v/>
      </c>
    </row>
    <row r="845" spans="1:116">
      <c r="A845" s="5" t="str">
        <f t="shared" si="196"/>
        <v>-</v>
      </c>
      <c r="B845" s="5" t="str">
        <f t="shared" si="197"/>
        <v>-0</v>
      </c>
      <c r="C845" s="5" t="str">
        <f t="shared" si="198"/>
        <v>-0</v>
      </c>
      <c r="D845" s="8"/>
      <c r="E845" s="9"/>
      <c r="F845" s="3"/>
      <c r="G845" s="3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W845" s="6" t="str">
        <f>IF(X845="","",IF(X845=รายชื่อชมรม!$B$53,รายชื่อชมรม!$A$53,IF(X845=รายชื่อชมรม!$B$54,รายชื่อชมรม!$A$54,IF(X845=รายชื่อชมรม!$B$55,รายชื่อชมรม!$A$55,IF(X845=รายชื่อชมรม!$B$56,รายชื่อชมรม!$A$56,IF(X845=รายชื่อชมรม!$B$57,รายชื่อชมรม!$A$57,IF(X845=รายชื่อชมรม!$B$58,รายชื่อชมรม!$A$58,IF(X845=รายชื่อชมรม!$B$59,รายชื่อชมรม!$A$59,IF(X845=รายชื่อชมรม!$B$60,รายชื่อชมรม!$A$60,IF(X845=รายชื่อชมรม!$B$61,รายชื่อชมรม!$A$61,IF(X845=รายชื่อชมรม!$B$62,รายชื่อชมรม!$A$62,"-")))))))))))</f>
        <v/>
      </c>
      <c r="Y845" s="6" t="str">
        <f>IF(W845=0,"",IF(W845="-","",IF(W845="","",VLOOKUP(W845,รายชื่อชมรม!$A$3:$F$83,3,FALSE))))</f>
        <v/>
      </c>
      <c r="Z845" s="6" t="str">
        <f>IF(Y845=$Z$4,MAX(Z$1:$Z844)+1,"")</f>
        <v/>
      </c>
      <c r="AA845" s="6" t="str">
        <f>IF($Y845=AA$4,MAX(AA$1:AA844)+1,"")</f>
        <v/>
      </c>
      <c r="AB845" s="6" t="str">
        <f>IF($Y845=AB$4,MAX(AB$1:AB844)+1,"")</f>
        <v/>
      </c>
      <c r="AC845" s="6" t="str">
        <f>IF($Y845=AC$4,MAX(AC$1:AC844)+1,"")</f>
        <v/>
      </c>
      <c r="AD845" s="6" t="str">
        <f>IF($Y845=AD$4,MAX(AD$1:AD844)+1,"")</f>
        <v/>
      </c>
      <c r="AE845" s="6" t="str">
        <f>IF($Y845=AE$4,MAX(AE$1:AE844)+1,"")</f>
        <v/>
      </c>
      <c r="AF845" s="6" t="str">
        <f>IF($Y845=AF$4,MAX(AF$1:AF844)+1,"")</f>
        <v/>
      </c>
      <c r="AG845" s="6" t="str">
        <f>IF($Y845=AG$4,MAX(AG$1:AG844)+1,"")</f>
        <v/>
      </c>
      <c r="AH845" s="6" t="str">
        <f>IF($Y845=AH$4,MAX(AH$1:AH844)+1,"")</f>
        <v/>
      </c>
      <c r="AK845" s="6" t="str">
        <f>IF($W845=AK$4,MAX(AK$1:AK844)+1,"")</f>
        <v/>
      </c>
      <c r="AL845" s="6" t="str">
        <f>IF($W845=AL$4,MAX(AL$1:AL844)+1,"")</f>
        <v/>
      </c>
      <c r="AM845" s="6" t="str">
        <f>IF($W845=AM$4,MAX(AM$1:AM844)+1,"")</f>
        <v/>
      </c>
      <c r="AN845" s="6" t="str">
        <f>IF($W845=AN$4,MAX(AN$1:AN844)+1,"")</f>
        <v/>
      </c>
      <c r="AO845" s="6" t="str">
        <f>IF($W845=AO$4,MAX(AO$1:AO844)+1,"")</f>
        <v/>
      </c>
      <c r="AP845" s="6" t="str">
        <f>IF($W845=AP$4,MAX(AP$1:AP844)+1,"")</f>
        <v/>
      </c>
      <c r="AQ845" s="6" t="str">
        <f>IF($W845=AQ$4,MAX(AQ$1:AQ844)+1,"")</f>
        <v/>
      </c>
      <c r="AR845" s="6" t="str">
        <f>IF($W845=AR$4,MAX(AR$1:AR844)+1,"")</f>
        <v/>
      </c>
      <c r="AS845" s="6" t="str">
        <f>IF($W845=AS$4,MAX(AS$1:AS844)+1,"")</f>
        <v/>
      </c>
      <c r="AT845" s="6" t="str">
        <f>IF($W845=AT$4,MAX(AT$1:AT844)+1,"")</f>
        <v/>
      </c>
      <c r="AU845" s="6" t="str">
        <f>IF($W845=AU$4,MAX(AU$1:AU844)+1,"")</f>
        <v/>
      </c>
      <c r="AV845" s="6" t="str">
        <f>IF($W845=AV$4,MAX(AV$1:AV844)+1,"")</f>
        <v/>
      </c>
      <c r="AW845" s="6" t="str">
        <f>IF($W845=AW$4,MAX(AW$1:AW844)+1,"")</f>
        <v/>
      </c>
      <c r="AX845" s="6" t="str">
        <f>IF($W845=AX$4,MAX(AX$1:AX844)+1,"")</f>
        <v/>
      </c>
      <c r="AY845" s="6" t="str">
        <f>IF($W845=AY$4,MAX(AY$1:AY844)+1,"")</f>
        <v/>
      </c>
      <c r="AZ845" s="6" t="str">
        <f>IF($W845=AZ$4,MAX(AZ$1:AZ844)+1,"")</f>
        <v/>
      </c>
      <c r="BA845" s="6" t="str">
        <f>IF($W845=BA$4,MAX(BA$1:BA844)+1,"")</f>
        <v/>
      </c>
      <c r="BB845" s="6" t="str">
        <f>IF($W845=BB$4,MAX(BB$1:BB844)+1,"")</f>
        <v/>
      </c>
      <c r="BC845" s="6" t="str">
        <f>IF($W845=BC$4,MAX(BC$1:BC844)+1,"")</f>
        <v/>
      </c>
      <c r="BD845" s="6" t="str">
        <f>IF($W845=BD$4,MAX(BD$1:BD844)+1,"")</f>
        <v/>
      </c>
      <c r="BE845" s="6" t="str">
        <f>IF($W845=BE$4,MAX(BE$1:BE844)+1,"")</f>
        <v/>
      </c>
      <c r="BF845" s="6" t="str">
        <f>IF($W845=BF$4,MAX(BF$1:BF844)+1,"")</f>
        <v/>
      </c>
      <c r="BG845" s="6" t="str">
        <f>IF($W845=BG$4,MAX(BG$1:BG844)+1,"")</f>
        <v/>
      </c>
      <c r="BH845" s="6" t="str">
        <f>IF($W845=BH$4,MAX(BH$1:BH844)+1,"")</f>
        <v/>
      </c>
      <c r="BI845" s="6" t="str">
        <f>IF($W845=BI$4,MAX(BI$1:BI844)+1,"")</f>
        <v/>
      </c>
      <c r="BJ845" s="6" t="str">
        <f>IF($W845=BJ$4,MAX(BJ$1:BJ844)+1,"")</f>
        <v/>
      </c>
      <c r="BK845" s="6" t="str">
        <f>IF($W845=BK$4,MAX(BK$1:BK844)+1,"")</f>
        <v/>
      </c>
      <c r="BL845" s="6" t="str">
        <f>IF($W845=BL$4,MAX(BL$1:BL844)+1,"")</f>
        <v/>
      </c>
      <c r="BM845" s="6" t="str">
        <f>IF($W845=BM$4,MAX(BM$1:BM844)+1,"")</f>
        <v/>
      </c>
      <c r="BN845" s="6" t="str">
        <f>IF($W845=BN$4,MAX(BN$1:BN844)+1,"")</f>
        <v/>
      </c>
      <c r="BO845" s="6" t="str">
        <f>IF($W845=BO$4,MAX(BO$1:BO844)+1,"")</f>
        <v/>
      </c>
      <c r="BP845" s="6" t="str">
        <f>IF($W845=BP$4,MAX(BP$1:BP844)+1,"")</f>
        <v/>
      </c>
      <c r="BQ845" s="6" t="str">
        <f>IF($W845=BQ$4,MAX(BQ$1:BQ844)+1,"")</f>
        <v/>
      </c>
      <c r="BR845" s="6" t="str">
        <f>IF($W845=BR$4,MAX(BR$1:BR844)+1,"")</f>
        <v/>
      </c>
      <c r="BS845" s="6" t="str">
        <f>IF($W845=BS$4,MAX(BS$1:BS844)+1,"")</f>
        <v/>
      </c>
      <c r="BT845" s="6" t="str">
        <f>IF($W845=BT$4,MAX(BT$1:BT844)+1,"")</f>
        <v/>
      </c>
      <c r="BU845" s="6" t="str">
        <f>IF($W845=BU$4,MAX(BU$1:BU844)+1,"")</f>
        <v/>
      </c>
      <c r="BV845" s="6" t="str">
        <f>IF($W845=BV$4,MAX(BV$1:BV844)+1,"")</f>
        <v/>
      </c>
      <c r="BW845" s="6" t="str">
        <f>IF($W845=BW$4,MAX(BW$1:BW844)+1,"")</f>
        <v/>
      </c>
      <c r="BX845" s="6" t="str">
        <f>IF($W845=BX$4,MAX(BX$1:BX844)+1,"")</f>
        <v/>
      </c>
      <c r="BY845" s="6" t="str">
        <f>IF($W845=BY$4,MAX(BY$1:BY844)+1,"")</f>
        <v/>
      </c>
      <c r="BZ845" s="6" t="str">
        <f>IF($W845=BZ$4,MAX(BZ$1:BZ844)+1,"")</f>
        <v/>
      </c>
      <c r="CA845" s="6" t="str">
        <f>IF($W845=CA$4,MAX(CA$1:CA844)+1,"")</f>
        <v/>
      </c>
      <c r="CB845" s="6" t="str">
        <f>IF($W845=CB$4,MAX(CB$1:CB844)+1,"")</f>
        <v/>
      </c>
      <c r="CC845" s="6" t="str">
        <f>IF($W845=CC$4,MAX(CC$1:CC844)+1,"")</f>
        <v/>
      </c>
      <c r="CD845" s="6" t="str">
        <f>IF($W845=CD$4,MAX(CD$1:CD844)+1,"")</f>
        <v/>
      </c>
      <c r="CE845" s="6" t="str">
        <f>IF($W845=CE$4,MAX(CE$1:CE844)+1,"")</f>
        <v/>
      </c>
      <c r="CF845" s="6" t="str">
        <f>IF($W845=CF$4,MAX(CF$1:CF844)+1,"")</f>
        <v/>
      </c>
      <c r="CG845" s="6" t="str">
        <f>IF($W845=CG$4,MAX(CG$1:CG844)+1,"")</f>
        <v/>
      </c>
      <c r="CH845" s="6" t="str">
        <f>IF($W845=CH$4,MAX(CH$1:CH844)+1,"")</f>
        <v/>
      </c>
      <c r="CI845" s="6" t="str">
        <f>IF($W845=CI$4,MAX(CI$1:CI844)+1,"")</f>
        <v/>
      </c>
      <c r="CJ845" s="6" t="str">
        <f>IF($W845=CJ$4,MAX(CJ$1:CJ844)+1,"")</f>
        <v/>
      </c>
      <c r="CK845" s="6" t="str">
        <f>IF($W845=CK$4,MAX(CK$1:CK844)+1,"")</f>
        <v/>
      </c>
      <c r="CL845" s="6" t="str">
        <f>IF($W845=CL$4,MAX(CL$1:CL844)+1,"")</f>
        <v/>
      </c>
      <c r="CM845" s="6" t="str">
        <f>IF($W845=CM$4,MAX(CM$1:CM844)+1,"")</f>
        <v/>
      </c>
      <c r="CN845" s="6" t="str">
        <f>IF($W845=CN$4,MAX(CN$1:CN844)+1,"")</f>
        <v/>
      </c>
      <c r="CO845" s="6" t="str">
        <f>IF($W845=CO$4,MAX(CO$1:CO844)+1,"")</f>
        <v/>
      </c>
      <c r="CP845" s="6" t="str">
        <f>IF($W845=CP$4,MAX(CP$1:CP844)+1,"")</f>
        <v/>
      </c>
      <c r="CQ845" s="6" t="str">
        <f>IF($W845=CQ$4,MAX(CQ$1:CQ844)+1,"")</f>
        <v/>
      </c>
      <c r="CR845" s="6" t="str">
        <f>IF($W845=CR$4,MAX(CR$1:CR844)+1,"")</f>
        <v/>
      </c>
      <c r="CS845" s="6" t="str">
        <f>IF($W845=CS$4,MAX(CS$1:CS844)+1,"")</f>
        <v/>
      </c>
      <c r="CT845" s="5">
        <f t="shared" si="199"/>
        <v>0</v>
      </c>
      <c r="CU845" s="6" t="str">
        <f t="shared" si="200"/>
        <v/>
      </c>
      <c r="CV845" s="5" t="str">
        <f t="shared" si="201"/>
        <v/>
      </c>
      <c r="CW845" s="5" t="str" cm="1">
        <f t="array" ref="CW845">RIGHT(F845,MIN(LEN(SUBSTITUTE(F845,รายชื่อนักเรียนแยกห้อง!$AD$5:$AD$8,""))))</f>
        <v/>
      </c>
      <c r="CX845" s="6" t="str">
        <f t="shared" si="202"/>
        <v/>
      </c>
      <c r="CY845" s="6" t="str">
        <f t="shared" si="203"/>
        <v/>
      </c>
      <c r="CZ845" s="5" t="str">
        <f t="shared" si="204"/>
        <v>-</v>
      </c>
      <c r="DA845" s="5" t="str">
        <f t="shared" si="205"/>
        <v>-</v>
      </c>
      <c r="DC845" s="6" t="str">
        <f>IF(DB845="วิทย์-คณิต (เตรียมวิศวะ)",MAX($DC$1:DC844)+1,"")</f>
        <v/>
      </c>
      <c r="DD845" s="6" t="str">
        <f>IF(DB845="วิทย์-คณิต (วิทยาศาสตร์สุขภาพ)",MAX($DD$1:DD844)+1,"")</f>
        <v/>
      </c>
      <c r="DE845" s="6" t="str">
        <f>IF(DB845="ศิลป์การจัดการธุรกิจการค้าสมัยใหม่",MAX($DE$1:DE844)+1,"")</f>
        <v/>
      </c>
      <c r="DF845" s="6" t="str">
        <f>IF(DB845="ศิลป์ภาษาจีนเพื่อธุรกิจ 4.0",MAX($DF$1:DF844)+1,"")</f>
        <v/>
      </c>
      <c r="DG845" s="6" t="str">
        <f>IF(DB845="ศิลป์ภาษาอังกฤษเพื่อการสื่อสารธุรกิจ",MAX($DG$1:DG844)+1,"")</f>
        <v/>
      </c>
      <c r="DH845" s="6" t="str">
        <f>IF(DB845="นวัตกรรมการจัดการเกษตร",MAX($DH$1:DH844)+1,"")</f>
        <v/>
      </c>
      <c r="DI845" s="5">
        <f t="shared" si="206"/>
        <v>0</v>
      </c>
      <c r="DJ845" s="5" t="str">
        <f t="shared" si="207"/>
        <v>-</v>
      </c>
      <c r="DK845" s="5" t="str">
        <f t="shared" si="208"/>
        <v>-0</v>
      </c>
      <c r="DL845" s="5" t="str">
        <f t="shared" si="209"/>
        <v/>
      </c>
    </row>
    <row r="846" spans="1:116">
      <c r="A846" s="5" t="str">
        <f t="shared" si="196"/>
        <v>-</v>
      </c>
      <c r="B846" s="5" t="str">
        <f t="shared" si="197"/>
        <v>-0</v>
      </c>
      <c r="C846" s="5" t="str">
        <f t="shared" si="198"/>
        <v>-0</v>
      </c>
      <c r="D846" s="8"/>
      <c r="E846" s="9"/>
      <c r="F846" s="3"/>
      <c r="G846" s="3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W846" s="6" t="str">
        <f>IF(X846="","",IF(X846=รายชื่อชมรม!$B$53,รายชื่อชมรม!$A$53,IF(X846=รายชื่อชมรม!$B$54,รายชื่อชมรม!$A$54,IF(X846=รายชื่อชมรม!$B$55,รายชื่อชมรม!$A$55,IF(X846=รายชื่อชมรม!$B$56,รายชื่อชมรม!$A$56,IF(X846=รายชื่อชมรม!$B$57,รายชื่อชมรม!$A$57,IF(X846=รายชื่อชมรม!$B$58,รายชื่อชมรม!$A$58,IF(X846=รายชื่อชมรม!$B$59,รายชื่อชมรม!$A$59,IF(X846=รายชื่อชมรม!$B$60,รายชื่อชมรม!$A$60,IF(X846=รายชื่อชมรม!$B$61,รายชื่อชมรม!$A$61,IF(X846=รายชื่อชมรม!$B$62,รายชื่อชมรม!$A$62,"-")))))))))))</f>
        <v/>
      </c>
      <c r="Y846" s="6" t="str">
        <f>IF(W846=0,"",IF(W846="-","",IF(W846="","",VLOOKUP(W846,รายชื่อชมรม!$A$3:$F$83,3,FALSE))))</f>
        <v/>
      </c>
      <c r="Z846" s="6" t="str">
        <f>IF(Y846=$Z$4,MAX(Z$1:$Z845)+1,"")</f>
        <v/>
      </c>
      <c r="AA846" s="6" t="str">
        <f>IF($Y846=AA$4,MAX(AA$1:AA845)+1,"")</f>
        <v/>
      </c>
      <c r="AB846" s="6" t="str">
        <f>IF($Y846=AB$4,MAX(AB$1:AB845)+1,"")</f>
        <v/>
      </c>
      <c r="AC846" s="6" t="str">
        <f>IF($Y846=AC$4,MAX(AC$1:AC845)+1,"")</f>
        <v/>
      </c>
      <c r="AD846" s="6" t="str">
        <f>IF($Y846=AD$4,MAX(AD$1:AD845)+1,"")</f>
        <v/>
      </c>
      <c r="AE846" s="6" t="str">
        <f>IF($Y846=AE$4,MAX(AE$1:AE845)+1,"")</f>
        <v/>
      </c>
      <c r="AF846" s="6" t="str">
        <f>IF($Y846=AF$4,MAX(AF$1:AF845)+1,"")</f>
        <v/>
      </c>
      <c r="AG846" s="6" t="str">
        <f>IF($Y846=AG$4,MAX(AG$1:AG845)+1,"")</f>
        <v/>
      </c>
      <c r="AH846" s="6" t="str">
        <f>IF($Y846=AH$4,MAX(AH$1:AH845)+1,"")</f>
        <v/>
      </c>
      <c r="AK846" s="6" t="str">
        <f>IF($W846=AK$4,MAX(AK$1:AK845)+1,"")</f>
        <v/>
      </c>
      <c r="AL846" s="6" t="str">
        <f>IF($W846=AL$4,MAX(AL$1:AL845)+1,"")</f>
        <v/>
      </c>
      <c r="AM846" s="6" t="str">
        <f>IF($W846=AM$4,MAX(AM$1:AM845)+1,"")</f>
        <v/>
      </c>
      <c r="AN846" s="6" t="str">
        <f>IF($W846=AN$4,MAX(AN$1:AN845)+1,"")</f>
        <v/>
      </c>
      <c r="AO846" s="6" t="str">
        <f>IF($W846=AO$4,MAX(AO$1:AO845)+1,"")</f>
        <v/>
      </c>
      <c r="AP846" s="6" t="str">
        <f>IF($W846=AP$4,MAX(AP$1:AP845)+1,"")</f>
        <v/>
      </c>
      <c r="AQ846" s="6" t="str">
        <f>IF($W846=AQ$4,MAX(AQ$1:AQ845)+1,"")</f>
        <v/>
      </c>
      <c r="AR846" s="6" t="str">
        <f>IF($W846=AR$4,MAX(AR$1:AR845)+1,"")</f>
        <v/>
      </c>
      <c r="AS846" s="6" t="str">
        <f>IF($W846=AS$4,MAX(AS$1:AS845)+1,"")</f>
        <v/>
      </c>
      <c r="AT846" s="6" t="str">
        <f>IF($W846=AT$4,MAX(AT$1:AT845)+1,"")</f>
        <v/>
      </c>
      <c r="AU846" s="6" t="str">
        <f>IF($W846=AU$4,MAX(AU$1:AU845)+1,"")</f>
        <v/>
      </c>
      <c r="AV846" s="6" t="str">
        <f>IF($W846=AV$4,MAX(AV$1:AV845)+1,"")</f>
        <v/>
      </c>
      <c r="AW846" s="6" t="str">
        <f>IF($W846=AW$4,MAX(AW$1:AW845)+1,"")</f>
        <v/>
      </c>
      <c r="AX846" s="6" t="str">
        <f>IF($W846=AX$4,MAX(AX$1:AX845)+1,"")</f>
        <v/>
      </c>
      <c r="AY846" s="6" t="str">
        <f>IF($W846=AY$4,MAX(AY$1:AY845)+1,"")</f>
        <v/>
      </c>
      <c r="AZ846" s="6" t="str">
        <f>IF($W846=AZ$4,MAX(AZ$1:AZ845)+1,"")</f>
        <v/>
      </c>
      <c r="BA846" s="6" t="str">
        <f>IF($W846=BA$4,MAX(BA$1:BA845)+1,"")</f>
        <v/>
      </c>
      <c r="BB846" s="6" t="str">
        <f>IF($W846=BB$4,MAX(BB$1:BB845)+1,"")</f>
        <v/>
      </c>
      <c r="BC846" s="6" t="str">
        <f>IF($W846=BC$4,MAX(BC$1:BC845)+1,"")</f>
        <v/>
      </c>
      <c r="BD846" s="6" t="str">
        <f>IF($W846=BD$4,MAX(BD$1:BD845)+1,"")</f>
        <v/>
      </c>
      <c r="BE846" s="6" t="str">
        <f>IF($W846=BE$4,MAX(BE$1:BE845)+1,"")</f>
        <v/>
      </c>
      <c r="BF846" s="6" t="str">
        <f>IF($W846=BF$4,MAX(BF$1:BF845)+1,"")</f>
        <v/>
      </c>
      <c r="BG846" s="6" t="str">
        <f>IF($W846=BG$4,MAX(BG$1:BG845)+1,"")</f>
        <v/>
      </c>
      <c r="BH846" s="6" t="str">
        <f>IF($W846=BH$4,MAX(BH$1:BH845)+1,"")</f>
        <v/>
      </c>
      <c r="BI846" s="6" t="str">
        <f>IF($W846=BI$4,MAX(BI$1:BI845)+1,"")</f>
        <v/>
      </c>
      <c r="BJ846" s="6" t="str">
        <f>IF($W846=BJ$4,MAX(BJ$1:BJ845)+1,"")</f>
        <v/>
      </c>
      <c r="BK846" s="6" t="str">
        <f>IF($W846=BK$4,MAX(BK$1:BK845)+1,"")</f>
        <v/>
      </c>
      <c r="BL846" s="6" t="str">
        <f>IF($W846=BL$4,MAX(BL$1:BL845)+1,"")</f>
        <v/>
      </c>
      <c r="BM846" s="6" t="str">
        <f>IF($W846=BM$4,MAX(BM$1:BM845)+1,"")</f>
        <v/>
      </c>
      <c r="BN846" s="6" t="str">
        <f>IF($W846=BN$4,MAX(BN$1:BN845)+1,"")</f>
        <v/>
      </c>
      <c r="BO846" s="6" t="str">
        <f>IF($W846=BO$4,MAX(BO$1:BO845)+1,"")</f>
        <v/>
      </c>
      <c r="BP846" s="6" t="str">
        <f>IF($W846=BP$4,MAX(BP$1:BP845)+1,"")</f>
        <v/>
      </c>
      <c r="BQ846" s="6" t="str">
        <f>IF($W846=BQ$4,MAX(BQ$1:BQ845)+1,"")</f>
        <v/>
      </c>
      <c r="BR846" s="6" t="str">
        <f>IF($W846=BR$4,MAX(BR$1:BR845)+1,"")</f>
        <v/>
      </c>
      <c r="BS846" s="6" t="str">
        <f>IF($W846=BS$4,MAX(BS$1:BS845)+1,"")</f>
        <v/>
      </c>
      <c r="BT846" s="6" t="str">
        <f>IF($W846=BT$4,MAX(BT$1:BT845)+1,"")</f>
        <v/>
      </c>
      <c r="BU846" s="6" t="str">
        <f>IF($W846=BU$4,MAX(BU$1:BU845)+1,"")</f>
        <v/>
      </c>
      <c r="BV846" s="6" t="str">
        <f>IF($W846=BV$4,MAX(BV$1:BV845)+1,"")</f>
        <v/>
      </c>
      <c r="BW846" s="6" t="str">
        <f>IF($W846=BW$4,MAX(BW$1:BW845)+1,"")</f>
        <v/>
      </c>
      <c r="BX846" s="6" t="str">
        <f>IF($W846=BX$4,MAX(BX$1:BX845)+1,"")</f>
        <v/>
      </c>
      <c r="BY846" s="6" t="str">
        <f>IF($W846=BY$4,MAX(BY$1:BY845)+1,"")</f>
        <v/>
      </c>
      <c r="BZ846" s="6" t="str">
        <f>IF($W846=BZ$4,MAX(BZ$1:BZ845)+1,"")</f>
        <v/>
      </c>
      <c r="CA846" s="6" t="str">
        <f>IF($W846=CA$4,MAX(CA$1:CA845)+1,"")</f>
        <v/>
      </c>
      <c r="CB846" s="6" t="str">
        <f>IF($W846=CB$4,MAX(CB$1:CB845)+1,"")</f>
        <v/>
      </c>
      <c r="CC846" s="6" t="str">
        <f>IF($W846=CC$4,MAX(CC$1:CC845)+1,"")</f>
        <v/>
      </c>
      <c r="CD846" s="6" t="str">
        <f>IF($W846=CD$4,MAX(CD$1:CD845)+1,"")</f>
        <v/>
      </c>
      <c r="CE846" s="6" t="str">
        <f>IF($W846=CE$4,MAX(CE$1:CE845)+1,"")</f>
        <v/>
      </c>
      <c r="CF846" s="6" t="str">
        <f>IF($W846=CF$4,MAX(CF$1:CF845)+1,"")</f>
        <v/>
      </c>
      <c r="CG846" s="6" t="str">
        <f>IF($W846=CG$4,MAX(CG$1:CG845)+1,"")</f>
        <v/>
      </c>
      <c r="CH846" s="6" t="str">
        <f>IF($W846=CH$4,MAX(CH$1:CH845)+1,"")</f>
        <v/>
      </c>
      <c r="CI846" s="6" t="str">
        <f>IF($W846=CI$4,MAX(CI$1:CI845)+1,"")</f>
        <v/>
      </c>
      <c r="CJ846" s="6" t="str">
        <f>IF($W846=CJ$4,MAX(CJ$1:CJ845)+1,"")</f>
        <v/>
      </c>
      <c r="CK846" s="6" t="str">
        <f>IF($W846=CK$4,MAX(CK$1:CK845)+1,"")</f>
        <v/>
      </c>
      <c r="CL846" s="6" t="str">
        <f>IF($W846=CL$4,MAX(CL$1:CL845)+1,"")</f>
        <v/>
      </c>
      <c r="CM846" s="6" t="str">
        <f>IF($W846=CM$4,MAX(CM$1:CM845)+1,"")</f>
        <v/>
      </c>
      <c r="CN846" s="6" t="str">
        <f>IF($W846=CN$4,MAX(CN$1:CN845)+1,"")</f>
        <v/>
      </c>
      <c r="CO846" s="6" t="str">
        <f>IF($W846=CO$4,MAX(CO$1:CO845)+1,"")</f>
        <v/>
      </c>
      <c r="CP846" s="6" t="str">
        <f>IF($W846=CP$4,MAX(CP$1:CP845)+1,"")</f>
        <v/>
      </c>
      <c r="CQ846" s="6" t="str">
        <f>IF($W846=CQ$4,MAX(CQ$1:CQ845)+1,"")</f>
        <v/>
      </c>
      <c r="CR846" s="6" t="str">
        <f>IF($W846=CR$4,MAX(CR$1:CR845)+1,"")</f>
        <v/>
      </c>
      <c r="CS846" s="6" t="str">
        <f>IF($W846=CS$4,MAX(CS$1:CS845)+1,"")</f>
        <v/>
      </c>
      <c r="CT846" s="5">
        <f t="shared" si="199"/>
        <v>0</v>
      </c>
      <c r="CU846" s="6" t="str">
        <f t="shared" si="200"/>
        <v/>
      </c>
      <c r="CV846" s="5" t="str">
        <f t="shared" si="201"/>
        <v/>
      </c>
      <c r="CW846" s="5" t="str" cm="1">
        <f t="array" ref="CW846">RIGHT(F846,MIN(LEN(SUBSTITUTE(F846,รายชื่อนักเรียนแยกห้อง!$AD$5:$AD$8,""))))</f>
        <v/>
      </c>
      <c r="CX846" s="6" t="str">
        <f t="shared" si="202"/>
        <v/>
      </c>
      <c r="CY846" s="6" t="str">
        <f t="shared" si="203"/>
        <v/>
      </c>
      <c r="CZ846" s="5" t="str">
        <f t="shared" si="204"/>
        <v>-</v>
      </c>
      <c r="DA846" s="5" t="str">
        <f t="shared" si="205"/>
        <v>-</v>
      </c>
      <c r="DC846" s="6" t="str">
        <f>IF(DB846="วิทย์-คณิต (เตรียมวิศวะ)",MAX($DC$1:DC845)+1,"")</f>
        <v/>
      </c>
      <c r="DD846" s="6" t="str">
        <f>IF(DB846="วิทย์-คณิต (วิทยาศาสตร์สุขภาพ)",MAX($DD$1:DD845)+1,"")</f>
        <v/>
      </c>
      <c r="DE846" s="6" t="str">
        <f>IF(DB846="ศิลป์การจัดการธุรกิจการค้าสมัยใหม่",MAX($DE$1:DE845)+1,"")</f>
        <v/>
      </c>
      <c r="DF846" s="6" t="str">
        <f>IF(DB846="ศิลป์ภาษาจีนเพื่อธุรกิจ 4.0",MAX($DF$1:DF845)+1,"")</f>
        <v/>
      </c>
      <c r="DG846" s="6" t="str">
        <f>IF(DB846="ศิลป์ภาษาอังกฤษเพื่อการสื่อสารธุรกิจ",MAX($DG$1:DG845)+1,"")</f>
        <v/>
      </c>
      <c r="DH846" s="6" t="str">
        <f>IF(DB846="นวัตกรรมการจัดการเกษตร",MAX($DH$1:DH845)+1,"")</f>
        <v/>
      </c>
      <c r="DI846" s="5">
        <f t="shared" si="206"/>
        <v>0</v>
      </c>
      <c r="DJ846" s="5" t="str">
        <f t="shared" si="207"/>
        <v>-</v>
      </c>
      <c r="DK846" s="5" t="str">
        <f t="shared" si="208"/>
        <v>-0</v>
      </c>
      <c r="DL846" s="5" t="str">
        <f t="shared" si="209"/>
        <v/>
      </c>
    </row>
    <row r="847" spans="1:116">
      <c r="A847" s="5" t="str">
        <f t="shared" si="196"/>
        <v>-</v>
      </c>
      <c r="B847" s="5" t="str">
        <f t="shared" si="197"/>
        <v>-0</v>
      </c>
      <c r="C847" s="5" t="str">
        <f t="shared" si="198"/>
        <v>-0</v>
      </c>
      <c r="D847" s="8"/>
      <c r="E847" s="9"/>
      <c r="F847" s="3"/>
      <c r="G847" s="3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W847" s="6" t="str">
        <f>IF(X847="","",IF(X847=รายชื่อชมรม!$B$53,รายชื่อชมรม!$A$53,IF(X847=รายชื่อชมรม!$B$54,รายชื่อชมรม!$A$54,IF(X847=รายชื่อชมรม!$B$55,รายชื่อชมรม!$A$55,IF(X847=รายชื่อชมรม!$B$56,รายชื่อชมรม!$A$56,IF(X847=รายชื่อชมรม!$B$57,รายชื่อชมรม!$A$57,IF(X847=รายชื่อชมรม!$B$58,รายชื่อชมรม!$A$58,IF(X847=รายชื่อชมรม!$B$59,รายชื่อชมรม!$A$59,IF(X847=รายชื่อชมรม!$B$60,รายชื่อชมรม!$A$60,IF(X847=รายชื่อชมรม!$B$61,รายชื่อชมรม!$A$61,IF(X847=รายชื่อชมรม!$B$62,รายชื่อชมรม!$A$62,"-")))))))))))</f>
        <v/>
      </c>
      <c r="Y847" s="6" t="str">
        <f>IF(W847=0,"",IF(W847="-","",IF(W847="","",VLOOKUP(W847,รายชื่อชมรม!$A$3:$F$83,3,FALSE))))</f>
        <v/>
      </c>
      <c r="Z847" s="6" t="str">
        <f>IF(Y847=$Z$4,MAX(Z$1:$Z846)+1,"")</f>
        <v/>
      </c>
      <c r="AA847" s="6" t="str">
        <f>IF($Y847=AA$4,MAX(AA$1:AA846)+1,"")</f>
        <v/>
      </c>
      <c r="AB847" s="6" t="str">
        <f>IF($Y847=AB$4,MAX(AB$1:AB846)+1,"")</f>
        <v/>
      </c>
      <c r="AC847" s="6" t="str">
        <f>IF($Y847=AC$4,MAX(AC$1:AC846)+1,"")</f>
        <v/>
      </c>
      <c r="AD847" s="6" t="str">
        <f>IF($Y847=AD$4,MAX(AD$1:AD846)+1,"")</f>
        <v/>
      </c>
      <c r="AE847" s="6" t="str">
        <f>IF($Y847=AE$4,MAX(AE$1:AE846)+1,"")</f>
        <v/>
      </c>
      <c r="AF847" s="6" t="str">
        <f>IF($Y847=AF$4,MAX(AF$1:AF846)+1,"")</f>
        <v/>
      </c>
      <c r="AG847" s="6" t="str">
        <f>IF($Y847=AG$4,MAX(AG$1:AG846)+1,"")</f>
        <v/>
      </c>
      <c r="AH847" s="6" t="str">
        <f>IF($Y847=AH$4,MAX(AH$1:AH846)+1,"")</f>
        <v/>
      </c>
      <c r="AK847" s="6" t="str">
        <f>IF($W847=AK$4,MAX(AK$1:AK846)+1,"")</f>
        <v/>
      </c>
      <c r="AL847" s="6" t="str">
        <f>IF($W847=AL$4,MAX(AL$1:AL846)+1,"")</f>
        <v/>
      </c>
      <c r="AM847" s="6" t="str">
        <f>IF($W847=AM$4,MAX(AM$1:AM846)+1,"")</f>
        <v/>
      </c>
      <c r="AN847" s="6" t="str">
        <f>IF($W847=AN$4,MAX(AN$1:AN846)+1,"")</f>
        <v/>
      </c>
      <c r="AO847" s="6" t="str">
        <f>IF($W847=AO$4,MAX(AO$1:AO846)+1,"")</f>
        <v/>
      </c>
      <c r="AP847" s="6" t="str">
        <f>IF($W847=AP$4,MAX(AP$1:AP846)+1,"")</f>
        <v/>
      </c>
      <c r="AQ847" s="6" t="str">
        <f>IF($W847=AQ$4,MAX(AQ$1:AQ846)+1,"")</f>
        <v/>
      </c>
      <c r="AR847" s="6" t="str">
        <f>IF($W847=AR$4,MAX(AR$1:AR846)+1,"")</f>
        <v/>
      </c>
      <c r="AS847" s="6" t="str">
        <f>IF($W847=AS$4,MAX(AS$1:AS846)+1,"")</f>
        <v/>
      </c>
      <c r="AT847" s="6" t="str">
        <f>IF($W847=AT$4,MAX(AT$1:AT846)+1,"")</f>
        <v/>
      </c>
      <c r="AU847" s="6" t="str">
        <f>IF($W847=AU$4,MAX(AU$1:AU846)+1,"")</f>
        <v/>
      </c>
      <c r="AV847" s="6" t="str">
        <f>IF($W847=AV$4,MAX(AV$1:AV846)+1,"")</f>
        <v/>
      </c>
      <c r="AW847" s="6" t="str">
        <f>IF($W847=AW$4,MAX(AW$1:AW846)+1,"")</f>
        <v/>
      </c>
      <c r="AX847" s="6" t="str">
        <f>IF($W847=AX$4,MAX(AX$1:AX846)+1,"")</f>
        <v/>
      </c>
      <c r="AY847" s="6" t="str">
        <f>IF($W847=AY$4,MAX(AY$1:AY846)+1,"")</f>
        <v/>
      </c>
      <c r="AZ847" s="6" t="str">
        <f>IF($W847=AZ$4,MAX(AZ$1:AZ846)+1,"")</f>
        <v/>
      </c>
      <c r="BA847" s="6" t="str">
        <f>IF($W847=BA$4,MAX(BA$1:BA846)+1,"")</f>
        <v/>
      </c>
      <c r="BB847" s="6" t="str">
        <f>IF($W847=BB$4,MAX(BB$1:BB846)+1,"")</f>
        <v/>
      </c>
      <c r="BC847" s="6" t="str">
        <f>IF($W847=BC$4,MAX(BC$1:BC846)+1,"")</f>
        <v/>
      </c>
      <c r="BD847" s="6" t="str">
        <f>IF($W847=BD$4,MAX(BD$1:BD846)+1,"")</f>
        <v/>
      </c>
      <c r="BE847" s="6" t="str">
        <f>IF($W847=BE$4,MAX(BE$1:BE846)+1,"")</f>
        <v/>
      </c>
      <c r="BF847" s="6" t="str">
        <f>IF($W847=BF$4,MAX(BF$1:BF846)+1,"")</f>
        <v/>
      </c>
      <c r="BG847" s="6" t="str">
        <f>IF($W847=BG$4,MAX(BG$1:BG846)+1,"")</f>
        <v/>
      </c>
      <c r="BH847" s="6" t="str">
        <f>IF($W847=BH$4,MAX(BH$1:BH846)+1,"")</f>
        <v/>
      </c>
      <c r="BI847" s="6" t="str">
        <f>IF($W847=BI$4,MAX(BI$1:BI846)+1,"")</f>
        <v/>
      </c>
      <c r="BJ847" s="6" t="str">
        <f>IF($W847=BJ$4,MAX(BJ$1:BJ846)+1,"")</f>
        <v/>
      </c>
      <c r="BK847" s="6" t="str">
        <f>IF($W847=BK$4,MAX(BK$1:BK846)+1,"")</f>
        <v/>
      </c>
      <c r="BL847" s="6" t="str">
        <f>IF($W847=BL$4,MAX(BL$1:BL846)+1,"")</f>
        <v/>
      </c>
      <c r="BM847" s="6" t="str">
        <f>IF($W847=BM$4,MAX(BM$1:BM846)+1,"")</f>
        <v/>
      </c>
      <c r="BN847" s="6" t="str">
        <f>IF($W847=BN$4,MAX(BN$1:BN846)+1,"")</f>
        <v/>
      </c>
      <c r="BO847" s="6" t="str">
        <f>IF($W847=BO$4,MAX(BO$1:BO846)+1,"")</f>
        <v/>
      </c>
      <c r="BP847" s="6" t="str">
        <f>IF($W847=BP$4,MAX(BP$1:BP846)+1,"")</f>
        <v/>
      </c>
      <c r="BQ847" s="6" t="str">
        <f>IF($W847=BQ$4,MAX(BQ$1:BQ846)+1,"")</f>
        <v/>
      </c>
      <c r="BR847" s="6" t="str">
        <f>IF($W847=BR$4,MAX(BR$1:BR846)+1,"")</f>
        <v/>
      </c>
      <c r="BS847" s="6" t="str">
        <f>IF($W847=BS$4,MAX(BS$1:BS846)+1,"")</f>
        <v/>
      </c>
      <c r="BT847" s="6" t="str">
        <f>IF($W847=BT$4,MAX(BT$1:BT846)+1,"")</f>
        <v/>
      </c>
      <c r="BU847" s="6" t="str">
        <f>IF($W847=BU$4,MAX(BU$1:BU846)+1,"")</f>
        <v/>
      </c>
      <c r="BV847" s="6" t="str">
        <f>IF($W847=BV$4,MAX(BV$1:BV846)+1,"")</f>
        <v/>
      </c>
      <c r="BW847" s="6" t="str">
        <f>IF($W847=BW$4,MAX(BW$1:BW846)+1,"")</f>
        <v/>
      </c>
      <c r="BX847" s="6" t="str">
        <f>IF($W847=BX$4,MAX(BX$1:BX846)+1,"")</f>
        <v/>
      </c>
      <c r="BY847" s="6" t="str">
        <f>IF($W847=BY$4,MAX(BY$1:BY846)+1,"")</f>
        <v/>
      </c>
      <c r="BZ847" s="6" t="str">
        <f>IF($W847=BZ$4,MAX(BZ$1:BZ846)+1,"")</f>
        <v/>
      </c>
      <c r="CA847" s="6" t="str">
        <f>IF($W847=CA$4,MAX(CA$1:CA846)+1,"")</f>
        <v/>
      </c>
      <c r="CB847" s="6" t="str">
        <f>IF($W847=CB$4,MAX(CB$1:CB846)+1,"")</f>
        <v/>
      </c>
      <c r="CC847" s="6" t="str">
        <f>IF($W847=CC$4,MAX(CC$1:CC846)+1,"")</f>
        <v/>
      </c>
      <c r="CD847" s="6" t="str">
        <f>IF($W847=CD$4,MAX(CD$1:CD846)+1,"")</f>
        <v/>
      </c>
      <c r="CE847" s="6" t="str">
        <f>IF($W847=CE$4,MAX(CE$1:CE846)+1,"")</f>
        <v/>
      </c>
      <c r="CF847" s="6" t="str">
        <f>IF($W847=CF$4,MAX(CF$1:CF846)+1,"")</f>
        <v/>
      </c>
      <c r="CG847" s="6" t="str">
        <f>IF($W847=CG$4,MAX(CG$1:CG846)+1,"")</f>
        <v/>
      </c>
      <c r="CH847" s="6" t="str">
        <f>IF($W847=CH$4,MAX(CH$1:CH846)+1,"")</f>
        <v/>
      </c>
      <c r="CI847" s="6" t="str">
        <f>IF($W847=CI$4,MAX(CI$1:CI846)+1,"")</f>
        <v/>
      </c>
      <c r="CJ847" s="6" t="str">
        <f>IF($W847=CJ$4,MAX(CJ$1:CJ846)+1,"")</f>
        <v/>
      </c>
      <c r="CK847" s="6" t="str">
        <f>IF($W847=CK$4,MAX(CK$1:CK846)+1,"")</f>
        <v/>
      </c>
      <c r="CL847" s="6" t="str">
        <f>IF($W847=CL$4,MAX(CL$1:CL846)+1,"")</f>
        <v/>
      </c>
      <c r="CM847" s="6" t="str">
        <f>IF($W847=CM$4,MAX(CM$1:CM846)+1,"")</f>
        <v/>
      </c>
      <c r="CN847" s="6" t="str">
        <f>IF($W847=CN$4,MAX(CN$1:CN846)+1,"")</f>
        <v/>
      </c>
      <c r="CO847" s="6" t="str">
        <f>IF($W847=CO$4,MAX(CO$1:CO846)+1,"")</f>
        <v/>
      </c>
      <c r="CP847" s="6" t="str">
        <f>IF($W847=CP$4,MAX(CP$1:CP846)+1,"")</f>
        <v/>
      </c>
      <c r="CQ847" s="6" t="str">
        <f>IF($W847=CQ$4,MAX(CQ$1:CQ846)+1,"")</f>
        <v/>
      </c>
      <c r="CR847" s="6" t="str">
        <f>IF($W847=CR$4,MAX(CR$1:CR846)+1,"")</f>
        <v/>
      </c>
      <c r="CS847" s="6" t="str">
        <f>IF($W847=CS$4,MAX(CS$1:CS846)+1,"")</f>
        <v/>
      </c>
      <c r="CT847" s="5">
        <f t="shared" si="199"/>
        <v>0</v>
      </c>
      <c r="CU847" s="6" t="str">
        <f t="shared" si="200"/>
        <v/>
      </c>
      <c r="CV847" s="5" t="str">
        <f t="shared" si="201"/>
        <v/>
      </c>
      <c r="CW847" s="5" t="str" cm="1">
        <f t="array" ref="CW847">RIGHT(F847,MIN(LEN(SUBSTITUTE(F847,รายชื่อนักเรียนแยกห้อง!$AD$5:$AD$8,""))))</f>
        <v/>
      </c>
      <c r="CX847" s="6" t="str">
        <f t="shared" si="202"/>
        <v/>
      </c>
      <c r="CY847" s="6" t="str">
        <f t="shared" si="203"/>
        <v/>
      </c>
      <c r="CZ847" s="5" t="str">
        <f t="shared" si="204"/>
        <v>-</v>
      </c>
      <c r="DA847" s="5" t="str">
        <f t="shared" si="205"/>
        <v>-</v>
      </c>
      <c r="DC847" s="6" t="str">
        <f>IF(DB847="วิทย์-คณิต (เตรียมวิศวะ)",MAX($DC$1:DC846)+1,"")</f>
        <v/>
      </c>
      <c r="DD847" s="6" t="str">
        <f>IF(DB847="วิทย์-คณิต (วิทยาศาสตร์สุขภาพ)",MAX($DD$1:DD846)+1,"")</f>
        <v/>
      </c>
      <c r="DE847" s="6" t="str">
        <f>IF(DB847="ศิลป์การจัดการธุรกิจการค้าสมัยใหม่",MAX($DE$1:DE846)+1,"")</f>
        <v/>
      </c>
      <c r="DF847" s="6" t="str">
        <f>IF(DB847="ศิลป์ภาษาจีนเพื่อธุรกิจ 4.0",MAX($DF$1:DF846)+1,"")</f>
        <v/>
      </c>
      <c r="DG847" s="6" t="str">
        <f>IF(DB847="ศิลป์ภาษาอังกฤษเพื่อการสื่อสารธุรกิจ",MAX($DG$1:DG846)+1,"")</f>
        <v/>
      </c>
      <c r="DH847" s="6" t="str">
        <f>IF(DB847="นวัตกรรมการจัดการเกษตร",MAX($DH$1:DH846)+1,"")</f>
        <v/>
      </c>
      <c r="DI847" s="5">
        <f t="shared" si="206"/>
        <v>0</v>
      </c>
      <c r="DJ847" s="5" t="str">
        <f t="shared" si="207"/>
        <v>-</v>
      </c>
      <c r="DK847" s="5" t="str">
        <f t="shared" si="208"/>
        <v>-0</v>
      </c>
      <c r="DL847" s="5" t="str">
        <f t="shared" si="209"/>
        <v/>
      </c>
    </row>
    <row r="848" spans="1:116">
      <c r="A848" s="5" t="str">
        <f t="shared" si="196"/>
        <v>-</v>
      </c>
      <c r="B848" s="5" t="str">
        <f t="shared" si="197"/>
        <v>-0</v>
      </c>
      <c r="C848" s="5" t="str">
        <f t="shared" si="198"/>
        <v>-0</v>
      </c>
      <c r="D848" s="8"/>
      <c r="E848" s="9"/>
      <c r="F848" s="3"/>
      <c r="G848" s="3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W848" s="6" t="str">
        <f>IF(X848="","",IF(X848=รายชื่อชมรม!$B$53,รายชื่อชมรม!$A$53,IF(X848=รายชื่อชมรม!$B$54,รายชื่อชมรม!$A$54,IF(X848=รายชื่อชมรม!$B$55,รายชื่อชมรม!$A$55,IF(X848=รายชื่อชมรม!$B$56,รายชื่อชมรม!$A$56,IF(X848=รายชื่อชมรม!$B$57,รายชื่อชมรม!$A$57,IF(X848=รายชื่อชมรม!$B$58,รายชื่อชมรม!$A$58,IF(X848=รายชื่อชมรม!$B$59,รายชื่อชมรม!$A$59,IF(X848=รายชื่อชมรม!$B$60,รายชื่อชมรม!$A$60,IF(X848=รายชื่อชมรม!$B$61,รายชื่อชมรม!$A$61,IF(X848=รายชื่อชมรม!$B$62,รายชื่อชมรม!$A$62,"-")))))))))))</f>
        <v/>
      </c>
      <c r="Y848" s="6" t="str">
        <f>IF(W848=0,"",IF(W848="-","",IF(W848="","",VLOOKUP(W848,รายชื่อชมรม!$A$3:$F$83,3,FALSE))))</f>
        <v/>
      </c>
      <c r="Z848" s="6" t="str">
        <f>IF(Y848=$Z$4,MAX(Z$1:$Z847)+1,"")</f>
        <v/>
      </c>
      <c r="AA848" s="6" t="str">
        <f>IF($Y848=AA$4,MAX(AA$1:AA847)+1,"")</f>
        <v/>
      </c>
      <c r="AB848" s="6" t="str">
        <f>IF($Y848=AB$4,MAX(AB$1:AB847)+1,"")</f>
        <v/>
      </c>
      <c r="AC848" s="6" t="str">
        <f>IF($Y848=AC$4,MAX(AC$1:AC847)+1,"")</f>
        <v/>
      </c>
      <c r="AD848" s="6" t="str">
        <f>IF($Y848=AD$4,MAX(AD$1:AD847)+1,"")</f>
        <v/>
      </c>
      <c r="AE848" s="6" t="str">
        <f>IF($Y848=AE$4,MAX(AE$1:AE847)+1,"")</f>
        <v/>
      </c>
      <c r="AF848" s="6" t="str">
        <f>IF($Y848=AF$4,MAX(AF$1:AF847)+1,"")</f>
        <v/>
      </c>
      <c r="AG848" s="6" t="str">
        <f>IF($Y848=AG$4,MAX(AG$1:AG847)+1,"")</f>
        <v/>
      </c>
      <c r="AH848" s="6" t="str">
        <f>IF($Y848=AH$4,MAX(AH$1:AH847)+1,"")</f>
        <v/>
      </c>
      <c r="AK848" s="6" t="str">
        <f>IF($W848=AK$4,MAX(AK$1:AK847)+1,"")</f>
        <v/>
      </c>
      <c r="AL848" s="6" t="str">
        <f>IF($W848=AL$4,MAX(AL$1:AL847)+1,"")</f>
        <v/>
      </c>
      <c r="AM848" s="6" t="str">
        <f>IF($W848=AM$4,MAX(AM$1:AM847)+1,"")</f>
        <v/>
      </c>
      <c r="AN848" s="6" t="str">
        <f>IF($W848=AN$4,MAX(AN$1:AN847)+1,"")</f>
        <v/>
      </c>
      <c r="AO848" s="6" t="str">
        <f>IF($W848=AO$4,MAX(AO$1:AO847)+1,"")</f>
        <v/>
      </c>
      <c r="AP848" s="6" t="str">
        <f>IF($W848=AP$4,MAX(AP$1:AP847)+1,"")</f>
        <v/>
      </c>
      <c r="AQ848" s="6" t="str">
        <f>IF($W848=AQ$4,MAX(AQ$1:AQ847)+1,"")</f>
        <v/>
      </c>
      <c r="AR848" s="6" t="str">
        <f>IF($W848=AR$4,MAX(AR$1:AR847)+1,"")</f>
        <v/>
      </c>
      <c r="AS848" s="6" t="str">
        <f>IF($W848=AS$4,MAX(AS$1:AS847)+1,"")</f>
        <v/>
      </c>
      <c r="AT848" s="6" t="str">
        <f>IF($W848=AT$4,MAX(AT$1:AT847)+1,"")</f>
        <v/>
      </c>
      <c r="AU848" s="6" t="str">
        <f>IF($W848=AU$4,MAX(AU$1:AU847)+1,"")</f>
        <v/>
      </c>
      <c r="AV848" s="6" t="str">
        <f>IF($W848=AV$4,MAX(AV$1:AV847)+1,"")</f>
        <v/>
      </c>
      <c r="AW848" s="6" t="str">
        <f>IF($W848=AW$4,MAX(AW$1:AW847)+1,"")</f>
        <v/>
      </c>
      <c r="AX848" s="6" t="str">
        <f>IF($W848=AX$4,MAX(AX$1:AX847)+1,"")</f>
        <v/>
      </c>
      <c r="AY848" s="6" t="str">
        <f>IF($W848=AY$4,MAX(AY$1:AY847)+1,"")</f>
        <v/>
      </c>
      <c r="AZ848" s="6" t="str">
        <f>IF($W848=AZ$4,MAX(AZ$1:AZ847)+1,"")</f>
        <v/>
      </c>
      <c r="BA848" s="6" t="str">
        <f>IF($W848=BA$4,MAX(BA$1:BA847)+1,"")</f>
        <v/>
      </c>
      <c r="BB848" s="6" t="str">
        <f>IF($W848=BB$4,MAX(BB$1:BB847)+1,"")</f>
        <v/>
      </c>
      <c r="BC848" s="6" t="str">
        <f>IF($W848=BC$4,MAX(BC$1:BC847)+1,"")</f>
        <v/>
      </c>
      <c r="BD848" s="6" t="str">
        <f>IF($W848=BD$4,MAX(BD$1:BD847)+1,"")</f>
        <v/>
      </c>
      <c r="BE848" s="6" t="str">
        <f>IF($W848=BE$4,MAX(BE$1:BE847)+1,"")</f>
        <v/>
      </c>
      <c r="BF848" s="6" t="str">
        <f>IF($W848=BF$4,MAX(BF$1:BF847)+1,"")</f>
        <v/>
      </c>
      <c r="BG848" s="6" t="str">
        <f>IF($W848=BG$4,MAX(BG$1:BG847)+1,"")</f>
        <v/>
      </c>
      <c r="BH848" s="6" t="str">
        <f>IF($W848=BH$4,MAX(BH$1:BH847)+1,"")</f>
        <v/>
      </c>
      <c r="BI848" s="6" t="str">
        <f>IF($W848=BI$4,MAX(BI$1:BI847)+1,"")</f>
        <v/>
      </c>
      <c r="BJ848" s="6" t="str">
        <f>IF($W848=BJ$4,MAX(BJ$1:BJ847)+1,"")</f>
        <v/>
      </c>
      <c r="BK848" s="6" t="str">
        <f>IF($W848=BK$4,MAX(BK$1:BK847)+1,"")</f>
        <v/>
      </c>
      <c r="BL848" s="6" t="str">
        <f>IF($W848=BL$4,MAX(BL$1:BL847)+1,"")</f>
        <v/>
      </c>
      <c r="BM848" s="6" t="str">
        <f>IF($W848=BM$4,MAX(BM$1:BM847)+1,"")</f>
        <v/>
      </c>
      <c r="BN848" s="6" t="str">
        <f>IF($W848=BN$4,MAX(BN$1:BN847)+1,"")</f>
        <v/>
      </c>
      <c r="BO848" s="6" t="str">
        <f>IF($W848=BO$4,MAX(BO$1:BO847)+1,"")</f>
        <v/>
      </c>
      <c r="BP848" s="6" t="str">
        <f>IF($W848=BP$4,MAX(BP$1:BP847)+1,"")</f>
        <v/>
      </c>
      <c r="BQ848" s="6" t="str">
        <f>IF($W848=BQ$4,MAX(BQ$1:BQ847)+1,"")</f>
        <v/>
      </c>
      <c r="BR848" s="6" t="str">
        <f>IF($W848=BR$4,MAX(BR$1:BR847)+1,"")</f>
        <v/>
      </c>
      <c r="BS848" s="6" t="str">
        <f>IF($W848=BS$4,MAX(BS$1:BS847)+1,"")</f>
        <v/>
      </c>
      <c r="BT848" s="6" t="str">
        <f>IF($W848=BT$4,MAX(BT$1:BT847)+1,"")</f>
        <v/>
      </c>
      <c r="BU848" s="6" t="str">
        <f>IF($W848=BU$4,MAX(BU$1:BU847)+1,"")</f>
        <v/>
      </c>
      <c r="BV848" s="6" t="str">
        <f>IF($W848=BV$4,MAX(BV$1:BV847)+1,"")</f>
        <v/>
      </c>
      <c r="BW848" s="6" t="str">
        <f>IF($W848=BW$4,MAX(BW$1:BW847)+1,"")</f>
        <v/>
      </c>
      <c r="BX848" s="6" t="str">
        <f>IF($W848=BX$4,MAX(BX$1:BX847)+1,"")</f>
        <v/>
      </c>
      <c r="BY848" s="6" t="str">
        <f>IF($W848=BY$4,MAX(BY$1:BY847)+1,"")</f>
        <v/>
      </c>
      <c r="BZ848" s="6" t="str">
        <f>IF($W848=BZ$4,MAX(BZ$1:BZ847)+1,"")</f>
        <v/>
      </c>
      <c r="CA848" s="6" t="str">
        <f>IF($W848=CA$4,MAX(CA$1:CA847)+1,"")</f>
        <v/>
      </c>
      <c r="CB848" s="6" t="str">
        <f>IF($W848=CB$4,MAX(CB$1:CB847)+1,"")</f>
        <v/>
      </c>
      <c r="CC848" s="6" t="str">
        <f>IF($W848=CC$4,MAX(CC$1:CC847)+1,"")</f>
        <v/>
      </c>
      <c r="CD848" s="6" t="str">
        <f>IF($W848=CD$4,MAX(CD$1:CD847)+1,"")</f>
        <v/>
      </c>
      <c r="CE848" s="6" t="str">
        <f>IF($W848=CE$4,MAX(CE$1:CE847)+1,"")</f>
        <v/>
      </c>
      <c r="CF848" s="6" t="str">
        <f>IF($W848=CF$4,MAX(CF$1:CF847)+1,"")</f>
        <v/>
      </c>
      <c r="CG848" s="6" t="str">
        <f>IF($W848=CG$4,MAX(CG$1:CG847)+1,"")</f>
        <v/>
      </c>
      <c r="CH848" s="6" t="str">
        <f>IF($W848=CH$4,MAX(CH$1:CH847)+1,"")</f>
        <v/>
      </c>
      <c r="CI848" s="6" t="str">
        <f>IF($W848=CI$4,MAX(CI$1:CI847)+1,"")</f>
        <v/>
      </c>
      <c r="CJ848" s="6" t="str">
        <f>IF($W848=CJ$4,MAX(CJ$1:CJ847)+1,"")</f>
        <v/>
      </c>
      <c r="CK848" s="6" t="str">
        <f>IF($W848=CK$4,MAX(CK$1:CK847)+1,"")</f>
        <v/>
      </c>
      <c r="CL848" s="6" t="str">
        <f>IF($W848=CL$4,MAX(CL$1:CL847)+1,"")</f>
        <v/>
      </c>
      <c r="CM848" s="6" t="str">
        <f>IF($W848=CM$4,MAX(CM$1:CM847)+1,"")</f>
        <v/>
      </c>
      <c r="CN848" s="6" t="str">
        <f>IF($W848=CN$4,MAX(CN$1:CN847)+1,"")</f>
        <v/>
      </c>
      <c r="CO848" s="6" t="str">
        <f>IF($W848=CO$4,MAX(CO$1:CO847)+1,"")</f>
        <v/>
      </c>
      <c r="CP848" s="6" t="str">
        <f>IF($W848=CP$4,MAX(CP$1:CP847)+1,"")</f>
        <v/>
      </c>
      <c r="CQ848" s="6" t="str">
        <f>IF($W848=CQ$4,MAX(CQ$1:CQ847)+1,"")</f>
        <v/>
      </c>
      <c r="CR848" s="6" t="str">
        <f>IF($W848=CR$4,MAX(CR$1:CR847)+1,"")</f>
        <v/>
      </c>
      <c r="CS848" s="6" t="str">
        <f>IF($W848=CS$4,MAX(CS$1:CS847)+1,"")</f>
        <v/>
      </c>
      <c r="CT848" s="5">
        <f t="shared" si="199"/>
        <v>0</v>
      </c>
      <c r="CU848" s="6" t="str">
        <f t="shared" si="200"/>
        <v/>
      </c>
      <c r="CV848" s="5" t="str">
        <f t="shared" si="201"/>
        <v/>
      </c>
      <c r="CW848" s="5" t="str" cm="1">
        <f t="array" ref="CW848">RIGHT(F848,MIN(LEN(SUBSTITUTE(F848,รายชื่อนักเรียนแยกห้อง!$AD$5:$AD$8,""))))</f>
        <v/>
      </c>
      <c r="CX848" s="6" t="str">
        <f t="shared" si="202"/>
        <v/>
      </c>
      <c r="CY848" s="6" t="str">
        <f t="shared" si="203"/>
        <v/>
      </c>
      <c r="CZ848" s="5" t="str">
        <f t="shared" si="204"/>
        <v>-</v>
      </c>
      <c r="DA848" s="5" t="str">
        <f t="shared" si="205"/>
        <v>-</v>
      </c>
      <c r="DC848" s="6" t="str">
        <f>IF(DB848="วิทย์-คณิต (เตรียมวิศวะ)",MAX($DC$1:DC847)+1,"")</f>
        <v/>
      </c>
      <c r="DD848" s="6" t="str">
        <f>IF(DB848="วิทย์-คณิต (วิทยาศาสตร์สุขภาพ)",MAX($DD$1:DD847)+1,"")</f>
        <v/>
      </c>
      <c r="DE848" s="6" t="str">
        <f>IF(DB848="ศิลป์การจัดการธุรกิจการค้าสมัยใหม่",MAX($DE$1:DE847)+1,"")</f>
        <v/>
      </c>
      <c r="DF848" s="6" t="str">
        <f>IF(DB848="ศิลป์ภาษาจีนเพื่อธุรกิจ 4.0",MAX($DF$1:DF847)+1,"")</f>
        <v/>
      </c>
      <c r="DG848" s="6" t="str">
        <f>IF(DB848="ศิลป์ภาษาอังกฤษเพื่อการสื่อสารธุรกิจ",MAX($DG$1:DG847)+1,"")</f>
        <v/>
      </c>
      <c r="DH848" s="6" t="str">
        <f>IF(DB848="นวัตกรรมการจัดการเกษตร",MAX($DH$1:DH847)+1,"")</f>
        <v/>
      </c>
      <c r="DI848" s="5">
        <f t="shared" si="206"/>
        <v>0</v>
      </c>
      <c r="DJ848" s="5" t="str">
        <f t="shared" si="207"/>
        <v>-</v>
      </c>
      <c r="DK848" s="5" t="str">
        <f t="shared" si="208"/>
        <v>-0</v>
      </c>
      <c r="DL848" s="5" t="str">
        <f t="shared" si="209"/>
        <v/>
      </c>
    </row>
    <row r="849" spans="1:116">
      <c r="A849" s="5" t="str">
        <f t="shared" si="196"/>
        <v>-</v>
      </c>
      <c r="B849" s="5" t="str">
        <f t="shared" si="197"/>
        <v>-0</v>
      </c>
      <c r="C849" s="5" t="str">
        <f t="shared" si="198"/>
        <v>-0</v>
      </c>
      <c r="D849" s="8"/>
      <c r="E849" s="9"/>
      <c r="F849" s="3"/>
      <c r="G849" s="3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W849" s="6" t="str">
        <f>IF(X849="","",IF(X849=รายชื่อชมรม!$B$53,รายชื่อชมรม!$A$53,IF(X849=รายชื่อชมรม!$B$54,รายชื่อชมรม!$A$54,IF(X849=รายชื่อชมรม!$B$55,รายชื่อชมรม!$A$55,IF(X849=รายชื่อชมรม!$B$56,รายชื่อชมรม!$A$56,IF(X849=รายชื่อชมรม!$B$57,รายชื่อชมรม!$A$57,IF(X849=รายชื่อชมรม!$B$58,รายชื่อชมรม!$A$58,IF(X849=รายชื่อชมรม!$B$59,รายชื่อชมรม!$A$59,IF(X849=รายชื่อชมรม!$B$60,รายชื่อชมรม!$A$60,IF(X849=รายชื่อชมรม!$B$61,รายชื่อชมรม!$A$61,IF(X849=รายชื่อชมรม!$B$62,รายชื่อชมรม!$A$62,"-")))))))))))</f>
        <v/>
      </c>
      <c r="Y849" s="6" t="str">
        <f>IF(W849=0,"",IF(W849="-","",IF(W849="","",VLOOKUP(W849,รายชื่อชมรม!$A$3:$F$83,3,FALSE))))</f>
        <v/>
      </c>
      <c r="Z849" s="6" t="str">
        <f>IF(Y849=$Z$4,MAX(Z$1:$Z848)+1,"")</f>
        <v/>
      </c>
      <c r="AA849" s="6" t="str">
        <f>IF($Y849=AA$4,MAX(AA$1:AA848)+1,"")</f>
        <v/>
      </c>
      <c r="AB849" s="6" t="str">
        <f>IF($Y849=AB$4,MAX(AB$1:AB848)+1,"")</f>
        <v/>
      </c>
      <c r="AC849" s="6" t="str">
        <f>IF($Y849=AC$4,MAX(AC$1:AC848)+1,"")</f>
        <v/>
      </c>
      <c r="AD849" s="6" t="str">
        <f>IF($Y849=AD$4,MAX(AD$1:AD848)+1,"")</f>
        <v/>
      </c>
      <c r="AE849" s="6" t="str">
        <f>IF($Y849=AE$4,MAX(AE$1:AE848)+1,"")</f>
        <v/>
      </c>
      <c r="AF849" s="6" t="str">
        <f>IF($Y849=AF$4,MAX(AF$1:AF848)+1,"")</f>
        <v/>
      </c>
      <c r="AG849" s="6" t="str">
        <f>IF($Y849=AG$4,MAX(AG$1:AG848)+1,"")</f>
        <v/>
      </c>
      <c r="AH849" s="6" t="str">
        <f>IF($Y849=AH$4,MAX(AH$1:AH848)+1,"")</f>
        <v/>
      </c>
      <c r="AK849" s="6" t="str">
        <f>IF($W849=AK$4,MAX(AK$1:AK848)+1,"")</f>
        <v/>
      </c>
      <c r="AL849" s="6" t="str">
        <f>IF($W849=AL$4,MAX(AL$1:AL848)+1,"")</f>
        <v/>
      </c>
      <c r="AM849" s="6" t="str">
        <f>IF($W849=AM$4,MAX(AM$1:AM848)+1,"")</f>
        <v/>
      </c>
      <c r="AN849" s="6" t="str">
        <f>IF($W849=AN$4,MAX(AN$1:AN848)+1,"")</f>
        <v/>
      </c>
      <c r="AO849" s="6" t="str">
        <f>IF($W849=AO$4,MAX(AO$1:AO848)+1,"")</f>
        <v/>
      </c>
      <c r="AP849" s="6" t="str">
        <f>IF($W849=AP$4,MAX(AP$1:AP848)+1,"")</f>
        <v/>
      </c>
      <c r="AQ849" s="6" t="str">
        <f>IF($W849=AQ$4,MAX(AQ$1:AQ848)+1,"")</f>
        <v/>
      </c>
      <c r="AR849" s="6" t="str">
        <f>IF($W849=AR$4,MAX(AR$1:AR848)+1,"")</f>
        <v/>
      </c>
      <c r="AS849" s="6" t="str">
        <f>IF($W849=AS$4,MAX(AS$1:AS848)+1,"")</f>
        <v/>
      </c>
      <c r="AT849" s="6" t="str">
        <f>IF($W849=AT$4,MAX(AT$1:AT848)+1,"")</f>
        <v/>
      </c>
      <c r="AU849" s="6" t="str">
        <f>IF($W849=AU$4,MAX(AU$1:AU848)+1,"")</f>
        <v/>
      </c>
      <c r="AV849" s="6" t="str">
        <f>IF($W849=AV$4,MAX(AV$1:AV848)+1,"")</f>
        <v/>
      </c>
      <c r="AW849" s="6" t="str">
        <f>IF($W849=AW$4,MAX(AW$1:AW848)+1,"")</f>
        <v/>
      </c>
      <c r="AX849" s="6" t="str">
        <f>IF($W849=AX$4,MAX(AX$1:AX848)+1,"")</f>
        <v/>
      </c>
      <c r="AY849" s="6" t="str">
        <f>IF($W849=AY$4,MAX(AY$1:AY848)+1,"")</f>
        <v/>
      </c>
      <c r="AZ849" s="6" t="str">
        <f>IF($W849=AZ$4,MAX(AZ$1:AZ848)+1,"")</f>
        <v/>
      </c>
      <c r="BA849" s="6" t="str">
        <f>IF($W849=BA$4,MAX(BA$1:BA848)+1,"")</f>
        <v/>
      </c>
      <c r="BB849" s="6" t="str">
        <f>IF($W849=BB$4,MAX(BB$1:BB848)+1,"")</f>
        <v/>
      </c>
      <c r="BC849" s="6" t="str">
        <f>IF($W849=BC$4,MAX(BC$1:BC848)+1,"")</f>
        <v/>
      </c>
      <c r="BD849" s="6" t="str">
        <f>IF($W849=BD$4,MAX(BD$1:BD848)+1,"")</f>
        <v/>
      </c>
      <c r="BE849" s="6" t="str">
        <f>IF($W849=BE$4,MAX(BE$1:BE848)+1,"")</f>
        <v/>
      </c>
      <c r="BF849" s="6" t="str">
        <f>IF($W849=BF$4,MAX(BF$1:BF848)+1,"")</f>
        <v/>
      </c>
      <c r="BG849" s="6" t="str">
        <f>IF($W849=BG$4,MAX(BG$1:BG848)+1,"")</f>
        <v/>
      </c>
      <c r="BH849" s="6" t="str">
        <f>IF($W849=BH$4,MAX(BH$1:BH848)+1,"")</f>
        <v/>
      </c>
      <c r="BI849" s="6" t="str">
        <f>IF($W849=BI$4,MAX(BI$1:BI848)+1,"")</f>
        <v/>
      </c>
      <c r="BJ849" s="6" t="str">
        <f>IF($W849=BJ$4,MAX(BJ$1:BJ848)+1,"")</f>
        <v/>
      </c>
      <c r="BK849" s="6" t="str">
        <f>IF($W849=BK$4,MAX(BK$1:BK848)+1,"")</f>
        <v/>
      </c>
      <c r="BL849" s="6" t="str">
        <f>IF($W849=BL$4,MAX(BL$1:BL848)+1,"")</f>
        <v/>
      </c>
      <c r="BM849" s="6" t="str">
        <f>IF($W849=BM$4,MAX(BM$1:BM848)+1,"")</f>
        <v/>
      </c>
      <c r="BN849" s="6" t="str">
        <f>IF($W849=BN$4,MAX(BN$1:BN848)+1,"")</f>
        <v/>
      </c>
      <c r="BO849" s="6" t="str">
        <f>IF($W849=BO$4,MAX(BO$1:BO848)+1,"")</f>
        <v/>
      </c>
      <c r="BP849" s="6" t="str">
        <f>IF($W849=BP$4,MAX(BP$1:BP848)+1,"")</f>
        <v/>
      </c>
      <c r="BQ849" s="6" t="str">
        <f>IF($W849=BQ$4,MAX(BQ$1:BQ848)+1,"")</f>
        <v/>
      </c>
      <c r="BR849" s="6" t="str">
        <f>IF($W849=BR$4,MAX(BR$1:BR848)+1,"")</f>
        <v/>
      </c>
      <c r="BS849" s="6" t="str">
        <f>IF($W849=BS$4,MAX(BS$1:BS848)+1,"")</f>
        <v/>
      </c>
      <c r="BT849" s="6" t="str">
        <f>IF($W849=BT$4,MAX(BT$1:BT848)+1,"")</f>
        <v/>
      </c>
      <c r="BU849" s="6" t="str">
        <f>IF($W849=BU$4,MAX(BU$1:BU848)+1,"")</f>
        <v/>
      </c>
      <c r="BV849" s="6" t="str">
        <f>IF($W849=BV$4,MAX(BV$1:BV848)+1,"")</f>
        <v/>
      </c>
      <c r="BW849" s="6" t="str">
        <f>IF($W849=BW$4,MAX(BW$1:BW848)+1,"")</f>
        <v/>
      </c>
      <c r="BX849" s="6" t="str">
        <f>IF($W849=BX$4,MAX(BX$1:BX848)+1,"")</f>
        <v/>
      </c>
      <c r="BY849" s="6" t="str">
        <f>IF($W849=BY$4,MAX(BY$1:BY848)+1,"")</f>
        <v/>
      </c>
      <c r="BZ849" s="6" t="str">
        <f>IF($W849=BZ$4,MAX(BZ$1:BZ848)+1,"")</f>
        <v/>
      </c>
      <c r="CA849" s="6" t="str">
        <f>IF($W849=CA$4,MAX(CA$1:CA848)+1,"")</f>
        <v/>
      </c>
      <c r="CB849" s="6" t="str">
        <f>IF($W849=CB$4,MAX(CB$1:CB848)+1,"")</f>
        <v/>
      </c>
      <c r="CC849" s="6" t="str">
        <f>IF($W849=CC$4,MAX(CC$1:CC848)+1,"")</f>
        <v/>
      </c>
      <c r="CD849" s="6" t="str">
        <f>IF($W849=CD$4,MAX(CD$1:CD848)+1,"")</f>
        <v/>
      </c>
      <c r="CE849" s="6" t="str">
        <f>IF($W849=CE$4,MAX(CE$1:CE848)+1,"")</f>
        <v/>
      </c>
      <c r="CF849" s="6" t="str">
        <f>IF($W849=CF$4,MAX(CF$1:CF848)+1,"")</f>
        <v/>
      </c>
      <c r="CG849" s="6" t="str">
        <f>IF($W849=CG$4,MAX(CG$1:CG848)+1,"")</f>
        <v/>
      </c>
      <c r="CH849" s="6" t="str">
        <f>IF($W849=CH$4,MAX(CH$1:CH848)+1,"")</f>
        <v/>
      </c>
      <c r="CI849" s="6" t="str">
        <f>IF($W849=CI$4,MAX(CI$1:CI848)+1,"")</f>
        <v/>
      </c>
      <c r="CJ849" s="6" t="str">
        <f>IF($W849=CJ$4,MAX(CJ$1:CJ848)+1,"")</f>
        <v/>
      </c>
      <c r="CK849" s="6" t="str">
        <f>IF($W849=CK$4,MAX(CK$1:CK848)+1,"")</f>
        <v/>
      </c>
      <c r="CL849" s="6" t="str">
        <f>IF($W849=CL$4,MAX(CL$1:CL848)+1,"")</f>
        <v/>
      </c>
      <c r="CM849" s="6" t="str">
        <f>IF($W849=CM$4,MAX(CM$1:CM848)+1,"")</f>
        <v/>
      </c>
      <c r="CN849" s="6" t="str">
        <f>IF($W849=CN$4,MAX(CN$1:CN848)+1,"")</f>
        <v/>
      </c>
      <c r="CO849" s="6" t="str">
        <f>IF($W849=CO$4,MAX(CO$1:CO848)+1,"")</f>
        <v/>
      </c>
      <c r="CP849" s="6" t="str">
        <f>IF($W849=CP$4,MAX(CP$1:CP848)+1,"")</f>
        <v/>
      </c>
      <c r="CQ849" s="6" t="str">
        <f>IF($W849=CQ$4,MAX(CQ$1:CQ848)+1,"")</f>
        <v/>
      </c>
      <c r="CR849" s="6" t="str">
        <f>IF($W849=CR$4,MAX(CR$1:CR848)+1,"")</f>
        <v/>
      </c>
      <c r="CS849" s="6" t="str">
        <f>IF($W849=CS$4,MAX(CS$1:CS848)+1,"")</f>
        <v/>
      </c>
      <c r="CT849" s="5">
        <f t="shared" si="199"/>
        <v>0</v>
      </c>
      <c r="CU849" s="6" t="str">
        <f t="shared" si="200"/>
        <v/>
      </c>
      <c r="CV849" s="5" t="str">
        <f t="shared" si="201"/>
        <v/>
      </c>
      <c r="CW849" s="5" t="str" cm="1">
        <f t="array" ref="CW849">RIGHT(F849,MIN(LEN(SUBSTITUTE(F849,รายชื่อนักเรียนแยกห้อง!$AD$5:$AD$8,""))))</f>
        <v/>
      </c>
      <c r="CX849" s="6" t="str">
        <f t="shared" si="202"/>
        <v/>
      </c>
      <c r="CY849" s="6" t="str">
        <f t="shared" si="203"/>
        <v/>
      </c>
      <c r="CZ849" s="5" t="str">
        <f t="shared" si="204"/>
        <v>-</v>
      </c>
      <c r="DA849" s="5" t="str">
        <f t="shared" si="205"/>
        <v>-</v>
      </c>
      <c r="DC849" s="6" t="str">
        <f>IF(DB849="วิทย์-คณิต (เตรียมวิศวะ)",MAX($DC$1:DC848)+1,"")</f>
        <v/>
      </c>
      <c r="DD849" s="6" t="str">
        <f>IF(DB849="วิทย์-คณิต (วิทยาศาสตร์สุขภาพ)",MAX($DD$1:DD848)+1,"")</f>
        <v/>
      </c>
      <c r="DE849" s="6" t="str">
        <f>IF(DB849="ศิลป์การจัดการธุรกิจการค้าสมัยใหม่",MAX($DE$1:DE848)+1,"")</f>
        <v/>
      </c>
      <c r="DF849" s="6" t="str">
        <f>IF(DB849="ศิลป์ภาษาจีนเพื่อธุรกิจ 4.0",MAX($DF$1:DF848)+1,"")</f>
        <v/>
      </c>
      <c r="DG849" s="6" t="str">
        <f>IF(DB849="ศิลป์ภาษาอังกฤษเพื่อการสื่อสารธุรกิจ",MAX($DG$1:DG848)+1,"")</f>
        <v/>
      </c>
      <c r="DH849" s="6" t="str">
        <f>IF(DB849="นวัตกรรมการจัดการเกษตร",MAX($DH$1:DH848)+1,"")</f>
        <v/>
      </c>
      <c r="DI849" s="5">
        <f t="shared" si="206"/>
        <v>0</v>
      </c>
      <c r="DJ849" s="5" t="str">
        <f t="shared" si="207"/>
        <v>-</v>
      </c>
      <c r="DK849" s="5" t="str">
        <f t="shared" si="208"/>
        <v>-0</v>
      </c>
      <c r="DL849" s="5" t="str">
        <f t="shared" si="209"/>
        <v/>
      </c>
    </row>
    <row r="850" spans="1:116">
      <c r="A850" s="5" t="str">
        <f t="shared" si="196"/>
        <v>-</v>
      </c>
      <c r="B850" s="5" t="str">
        <f t="shared" si="197"/>
        <v>-0</v>
      </c>
      <c r="C850" s="5" t="str">
        <f t="shared" si="198"/>
        <v>-0</v>
      </c>
      <c r="D850" s="8"/>
      <c r="E850" s="9"/>
      <c r="F850" s="3"/>
      <c r="G850" s="3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W850" s="6" t="str">
        <f>IF(X850="","",IF(X850=รายชื่อชมรม!$B$53,รายชื่อชมรม!$A$53,IF(X850=รายชื่อชมรม!$B$54,รายชื่อชมรม!$A$54,IF(X850=รายชื่อชมรม!$B$55,รายชื่อชมรม!$A$55,IF(X850=รายชื่อชมรม!$B$56,รายชื่อชมรม!$A$56,IF(X850=รายชื่อชมรม!$B$57,รายชื่อชมรม!$A$57,IF(X850=รายชื่อชมรม!$B$58,รายชื่อชมรม!$A$58,IF(X850=รายชื่อชมรม!$B$59,รายชื่อชมรม!$A$59,IF(X850=รายชื่อชมรม!$B$60,รายชื่อชมรม!$A$60,IF(X850=รายชื่อชมรม!$B$61,รายชื่อชมรม!$A$61,IF(X850=รายชื่อชมรม!$B$62,รายชื่อชมรม!$A$62,"-")))))))))))</f>
        <v/>
      </c>
      <c r="Y850" s="6" t="str">
        <f>IF(W850=0,"",IF(W850="-","",IF(W850="","",VLOOKUP(W850,รายชื่อชมรม!$A$3:$F$83,3,FALSE))))</f>
        <v/>
      </c>
      <c r="Z850" s="6" t="str">
        <f>IF(Y850=$Z$4,MAX(Z$1:$Z849)+1,"")</f>
        <v/>
      </c>
      <c r="AA850" s="6" t="str">
        <f>IF($Y850=AA$4,MAX(AA$1:AA849)+1,"")</f>
        <v/>
      </c>
      <c r="AB850" s="6" t="str">
        <f>IF($Y850=AB$4,MAX(AB$1:AB849)+1,"")</f>
        <v/>
      </c>
      <c r="AC850" s="6" t="str">
        <f>IF($Y850=AC$4,MAX(AC$1:AC849)+1,"")</f>
        <v/>
      </c>
      <c r="AD850" s="6" t="str">
        <f>IF($Y850=AD$4,MAX(AD$1:AD849)+1,"")</f>
        <v/>
      </c>
      <c r="AE850" s="6" t="str">
        <f>IF($Y850=AE$4,MAX(AE$1:AE849)+1,"")</f>
        <v/>
      </c>
      <c r="AF850" s="6" t="str">
        <f>IF($Y850=AF$4,MAX(AF$1:AF849)+1,"")</f>
        <v/>
      </c>
      <c r="AG850" s="6" t="str">
        <f>IF($Y850=AG$4,MAX(AG$1:AG849)+1,"")</f>
        <v/>
      </c>
      <c r="AH850" s="6" t="str">
        <f>IF($Y850=AH$4,MAX(AH$1:AH849)+1,"")</f>
        <v/>
      </c>
      <c r="AK850" s="6" t="str">
        <f>IF($W850=AK$4,MAX(AK$1:AK849)+1,"")</f>
        <v/>
      </c>
      <c r="AL850" s="6" t="str">
        <f>IF($W850=AL$4,MAX(AL$1:AL849)+1,"")</f>
        <v/>
      </c>
      <c r="AM850" s="6" t="str">
        <f>IF($W850=AM$4,MAX(AM$1:AM849)+1,"")</f>
        <v/>
      </c>
      <c r="AN850" s="6" t="str">
        <f>IF($W850=AN$4,MAX(AN$1:AN849)+1,"")</f>
        <v/>
      </c>
      <c r="AO850" s="6" t="str">
        <f>IF($W850=AO$4,MAX(AO$1:AO849)+1,"")</f>
        <v/>
      </c>
      <c r="AP850" s="6" t="str">
        <f>IF($W850=AP$4,MAX(AP$1:AP849)+1,"")</f>
        <v/>
      </c>
      <c r="AQ850" s="6" t="str">
        <f>IF($W850=AQ$4,MAX(AQ$1:AQ849)+1,"")</f>
        <v/>
      </c>
      <c r="AR850" s="6" t="str">
        <f>IF($W850=AR$4,MAX(AR$1:AR849)+1,"")</f>
        <v/>
      </c>
      <c r="AS850" s="6" t="str">
        <f>IF($W850=AS$4,MAX(AS$1:AS849)+1,"")</f>
        <v/>
      </c>
      <c r="AT850" s="6" t="str">
        <f>IF($W850=AT$4,MAX(AT$1:AT849)+1,"")</f>
        <v/>
      </c>
      <c r="AU850" s="6" t="str">
        <f>IF($W850=AU$4,MAX(AU$1:AU849)+1,"")</f>
        <v/>
      </c>
      <c r="AV850" s="6" t="str">
        <f>IF($W850=AV$4,MAX(AV$1:AV849)+1,"")</f>
        <v/>
      </c>
      <c r="AW850" s="6" t="str">
        <f>IF($W850=AW$4,MAX(AW$1:AW849)+1,"")</f>
        <v/>
      </c>
      <c r="AX850" s="6" t="str">
        <f>IF($W850=AX$4,MAX(AX$1:AX849)+1,"")</f>
        <v/>
      </c>
      <c r="AY850" s="6" t="str">
        <f>IF($W850=AY$4,MAX(AY$1:AY849)+1,"")</f>
        <v/>
      </c>
      <c r="AZ850" s="6" t="str">
        <f>IF($W850=AZ$4,MAX(AZ$1:AZ849)+1,"")</f>
        <v/>
      </c>
      <c r="BA850" s="6" t="str">
        <f>IF($W850=BA$4,MAX(BA$1:BA849)+1,"")</f>
        <v/>
      </c>
      <c r="BB850" s="6" t="str">
        <f>IF($W850=BB$4,MAX(BB$1:BB849)+1,"")</f>
        <v/>
      </c>
      <c r="BC850" s="6" t="str">
        <f>IF($W850=BC$4,MAX(BC$1:BC849)+1,"")</f>
        <v/>
      </c>
      <c r="BD850" s="6" t="str">
        <f>IF($W850=BD$4,MAX(BD$1:BD849)+1,"")</f>
        <v/>
      </c>
      <c r="BE850" s="6" t="str">
        <f>IF($W850=BE$4,MAX(BE$1:BE849)+1,"")</f>
        <v/>
      </c>
      <c r="BF850" s="6" t="str">
        <f>IF($W850=BF$4,MAX(BF$1:BF849)+1,"")</f>
        <v/>
      </c>
      <c r="BG850" s="6" t="str">
        <f>IF($W850=BG$4,MAX(BG$1:BG849)+1,"")</f>
        <v/>
      </c>
      <c r="BH850" s="6" t="str">
        <f>IF($W850=BH$4,MAX(BH$1:BH849)+1,"")</f>
        <v/>
      </c>
      <c r="BI850" s="6" t="str">
        <f>IF($W850=BI$4,MAX(BI$1:BI849)+1,"")</f>
        <v/>
      </c>
      <c r="BJ850" s="6" t="str">
        <f>IF($W850=BJ$4,MAX(BJ$1:BJ849)+1,"")</f>
        <v/>
      </c>
      <c r="BK850" s="6" t="str">
        <f>IF($W850=BK$4,MAX(BK$1:BK849)+1,"")</f>
        <v/>
      </c>
      <c r="BL850" s="6" t="str">
        <f>IF($W850=BL$4,MAX(BL$1:BL849)+1,"")</f>
        <v/>
      </c>
      <c r="BM850" s="6" t="str">
        <f>IF($W850=BM$4,MAX(BM$1:BM849)+1,"")</f>
        <v/>
      </c>
      <c r="BN850" s="6" t="str">
        <f>IF($W850=BN$4,MAX(BN$1:BN849)+1,"")</f>
        <v/>
      </c>
      <c r="BO850" s="6" t="str">
        <f>IF($W850=BO$4,MAX(BO$1:BO849)+1,"")</f>
        <v/>
      </c>
      <c r="BP850" s="6" t="str">
        <f>IF($W850=BP$4,MAX(BP$1:BP849)+1,"")</f>
        <v/>
      </c>
      <c r="BQ850" s="6" t="str">
        <f>IF($W850=BQ$4,MAX(BQ$1:BQ849)+1,"")</f>
        <v/>
      </c>
      <c r="BR850" s="6" t="str">
        <f>IF($W850=BR$4,MAX(BR$1:BR849)+1,"")</f>
        <v/>
      </c>
      <c r="BS850" s="6" t="str">
        <f>IF($W850=BS$4,MAX(BS$1:BS849)+1,"")</f>
        <v/>
      </c>
      <c r="BT850" s="6" t="str">
        <f>IF($W850=BT$4,MAX(BT$1:BT849)+1,"")</f>
        <v/>
      </c>
      <c r="BU850" s="6" t="str">
        <f>IF($W850=BU$4,MAX(BU$1:BU849)+1,"")</f>
        <v/>
      </c>
      <c r="BV850" s="6" t="str">
        <f>IF($W850=BV$4,MAX(BV$1:BV849)+1,"")</f>
        <v/>
      </c>
      <c r="BW850" s="6" t="str">
        <f>IF($W850=BW$4,MAX(BW$1:BW849)+1,"")</f>
        <v/>
      </c>
      <c r="BX850" s="6" t="str">
        <f>IF($W850=BX$4,MAX(BX$1:BX849)+1,"")</f>
        <v/>
      </c>
      <c r="BY850" s="6" t="str">
        <f>IF($W850=BY$4,MAX(BY$1:BY849)+1,"")</f>
        <v/>
      </c>
      <c r="BZ850" s="6" t="str">
        <f>IF($W850=BZ$4,MAX(BZ$1:BZ849)+1,"")</f>
        <v/>
      </c>
      <c r="CA850" s="6" t="str">
        <f>IF($W850=CA$4,MAX(CA$1:CA849)+1,"")</f>
        <v/>
      </c>
      <c r="CB850" s="6" t="str">
        <f>IF($W850=CB$4,MAX(CB$1:CB849)+1,"")</f>
        <v/>
      </c>
      <c r="CC850" s="6" t="str">
        <f>IF($W850=CC$4,MAX(CC$1:CC849)+1,"")</f>
        <v/>
      </c>
      <c r="CD850" s="6" t="str">
        <f>IF($W850=CD$4,MAX(CD$1:CD849)+1,"")</f>
        <v/>
      </c>
      <c r="CE850" s="6" t="str">
        <f>IF($W850=CE$4,MAX(CE$1:CE849)+1,"")</f>
        <v/>
      </c>
      <c r="CF850" s="6" t="str">
        <f>IF($W850=CF$4,MAX(CF$1:CF849)+1,"")</f>
        <v/>
      </c>
      <c r="CG850" s="6" t="str">
        <f>IF($W850=CG$4,MAX(CG$1:CG849)+1,"")</f>
        <v/>
      </c>
      <c r="CH850" s="6" t="str">
        <f>IF($W850=CH$4,MAX(CH$1:CH849)+1,"")</f>
        <v/>
      </c>
      <c r="CI850" s="6" t="str">
        <f>IF($W850=CI$4,MAX(CI$1:CI849)+1,"")</f>
        <v/>
      </c>
      <c r="CJ850" s="6" t="str">
        <f>IF($W850=CJ$4,MAX(CJ$1:CJ849)+1,"")</f>
        <v/>
      </c>
      <c r="CK850" s="6" t="str">
        <f>IF($W850=CK$4,MAX(CK$1:CK849)+1,"")</f>
        <v/>
      </c>
      <c r="CL850" s="6" t="str">
        <f>IF($W850=CL$4,MAX(CL$1:CL849)+1,"")</f>
        <v/>
      </c>
      <c r="CM850" s="6" t="str">
        <f>IF($W850=CM$4,MAX(CM$1:CM849)+1,"")</f>
        <v/>
      </c>
      <c r="CN850" s="6" t="str">
        <f>IF($W850=CN$4,MAX(CN$1:CN849)+1,"")</f>
        <v/>
      </c>
      <c r="CO850" s="6" t="str">
        <f>IF($W850=CO$4,MAX(CO$1:CO849)+1,"")</f>
        <v/>
      </c>
      <c r="CP850" s="6" t="str">
        <f>IF($W850=CP$4,MAX(CP$1:CP849)+1,"")</f>
        <v/>
      </c>
      <c r="CQ850" s="6" t="str">
        <f>IF($W850=CQ$4,MAX(CQ$1:CQ849)+1,"")</f>
        <v/>
      </c>
      <c r="CR850" s="6" t="str">
        <f>IF($W850=CR$4,MAX(CR$1:CR849)+1,"")</f>
        <v/>
      </c>
      <c r="CS850" s="6" t="str">
        <f>IF($W850=CS$4,MAX(CS$1:CS849)+1,"")</f>
        <v/>
      </c>
      <c r="CT850" s="5">
        <f t="shared" si="199"/>
        <v>0</v>
      </c>
      <c r="CU850" s="6" t="str">
        <f t="shared" si="200"/>
        <v/>
      </c>
      <c r="CV850" s="5" t="str">
        <f t="shared" si="201"/>
        <v/>
      </c>
      <c r="CW850" s="5" t="str" cm="1">
        <f t="array" ref="CW850">RIGHT(F850,MIN(LEN(SUBSTITUTE(F850,รายชื่อนักเรียนแยกห้อง!$AD$5:$AD$8,""))))</f>
        <v/>
      </c>
      <c r="CX850" s="6" t="str">
        <f t="shared" si="202"/>
        <v/>
      </c>
      <c r="CY850" s="6" t="str">
        <f t="shared" si="203"/>
        <v/>
      </c>
      <c r="CZ850" s="5" t="str">
        <f t="shared" si="204"/>
        <v>-</v>
      </c>
      <c r="DA850" s="5" t="str">
        <f t="shared" si="205"/>
        <v>-</v>
      </c>
      <c r="DC850" s="6" t="str">
        <f>IF(DB850="วิทย์-คณิต (เตรียมวิศวะ)",MAX($DC$1:DC849)+1,"")</f>
        <v/>
      </c>
      <c r="DD850" s="6" t="str">
        <f>IF(DB850="วิทย์-คณิต (วิทยาศาสตร์สุขภาพ)",MAX($DD$1:DD849)+1,"")</f>
        <v/>
      </c>
      <c r="DE850" s="6" t="str">
        <f>IF(DB850="ศิลป์การจัดการธุรกิจการค้าสมัยใหม่",MAX($DE$1:DE849)+1,"")</f>
        <v/>
      </c>
      <c r="DF850" s="6" t="str">
        <f>IF(DB850="ศิลป์ภาษาจีนเพื่อธุรกิจ 4.0",MAX($DF$1:DF849)+1,"")</f>
        <v/>
      </c>
      <c r="DG850" s="6" t="str">
        <f>IF(DB850="ศิลป์ภาษาอังกฤษเพื่อการสื่อสารธุรกิจ",MAX($DG$1:DG849)+1,"")</f>
        <v/>
      </c>
      <c r="DH850" s="6" t="str">
        <f>IF(DB850="นวัตกรรมการจัดการเกษตร",MAX($DH$1:DH849)+1,"")</f>
        <v/>
      </c>
      <c r="DI850" s="5">
        <f t="shared" si="206"/>
        <v>0</v>
      </c>
      <c r="DJ850" s="5" t="str">
        <f t="shared" si="207"/>
        <v>-</v>
      </c>
      <c r="DK850" s="5" t="str">
        <f t="shared" si="208"/>
        <v>-0</v>
      </c>
      <c r="DL850" s="5" t="str">
        <f t="shared" si="209"/>
        <v/>
      </c>
    </row>
    <row r="851" spans="1:116">
      <c r="A851" s="5" t="str">
        <f t="shared" si="196"/>
        <v>-</v>
      </c>
      <c r="B851" s="5" t="str">
        <f t="shared" si="197"/>
        <v>-0</v>
      </c>
      <c r="C851" s="5" t="str">
        <f t="shared" si="198"/>
        <v>-0</v>
      </c>
      <c r="D851" s="8"/>
      <c r="E851" s="9"/>
      <c r="F851" s="3"/>
      <c r="G851" s="3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W851" s="6" t="str">
        <f>IF(X851="","",IF(X851=รายชื่อชมรม!$B$53,รายชื่อชมรม!$A$53,IF(X851=รายชื่อชมรม!$B$54,รายชื่อชมรม!$A$54,IF(X851=รายชื่อชมรม!$B$55,รายชื่อชมรม!$A$55,IF(X851=รายชื่อชมรม!$B$56,รายชื่อชมรม!$A$56,IF(X851=รายชื่อชมรม!$B$57,รายชื่อชมรม!$A$57,IF(X851=รายชื่อชมรม!$B$58,รายชื่อชมรม!$A$58,IF(X851=รายชื่อชมรม!$B$59,รายชื่อชมรม!$A$59,IF(X851=รายชื่อชมรม!$B$60,รายชื่อชมรม!$A$60,IF(X851=รายชื่อชมรม!$B$61,รายชื่อชมรม!$A$61,IF(X851=รายชื่อชมรม!$B$62,รายชื่อชมรม!$A$62,"-")))))))))))</f>
        <v/>
      </c>
      <c r="Y851" s="6" t="str">
        <f>IF(W851=0,"",IF(W851="-","",IF(W851="","",VLOOKUP(W851,รายชื่อชมรม!$A$3:$F$83,3,FALSE))))</f>
        <v/>
      </c>
      <c r="Z851" s="6" t="str">
        <f>IF(Y851=$Z$4,MAX(Z$1:$Z850)+1,"")</f>
        <v/>
      </c>
      <c r="AA851" s="6" t="str">
        <f>IF($Y851=AA$4,MAX(AA$1:AA850)+1,"")</f>
        <v/>
      </c>
      <c r="AB851" s="6" t="str">
        <f>IF($Y851=AB$4,MAX(AB$1:AB850)+1,"")</f>
        <v/>
      </c>
      <c r="AC851" s="6" t="str">
        <f>IF($Y851=AC$4,MAX(AC$1:AC850)+1,"")</f>
        <v/>
      </c>
      <c r="AD851" s="6" t="str">
        <f>IF($Y851=AD$4,MAX(AD$1:AD850)+1,"")</f>
        <v/>
      </c>
      <c r="AE851" s="6" t="str">
        <f>IF($Y851=AE$4,MAX(AE$1:AE850)+1,"")</f>
        <v/>
      </c>
      <c r="AF851" s="6" t="str">
        <f>IF($Y851=AF$4,MAX(AF$1:AF850)+1,"")</f>
        <v/>
      </c>
      <c r="AG851" s="6" t="str">
        <f>IF($Y851=AG$4,MAX(AG$1:AG850)+1,"")</f>
        <v/>
      </c>
      <c r="AH851" s="6" t="str">
        <f>IF($Y851=AH$4,MAX(AH$1:AH850)+1,"")</f>
        <v/>
      </c>
      <c r="AK851" s="6" t="str">
        <f>IF($W851=AK$4,MAX(AK$1:AK850)+1,"")</f>
        <v/>
      </c>
      <c r="AL851" s="6" t="str">
        <f>IF($W851=AL$4,MAX(AL$1:AL850)+1,"")</f>
        <v/>
      </c>
      <c r="AM851" s="6" t="str">
        <f>IF($W851=AM$4,MAX(AM$1:AM850)+1,"")</f>
        <v/>
      </c>
      <c r="AN851" s="6" t="str">
        <f>IF($W851=AN$4,MAX(AN$1:AN850)+1,"")</f>
        <v/>
      </c>
      <c r="AO851" s="6" t="str">
        <f>IF($W851=AO$4,MAX(AO$1:AO850)+1,"")</f>
        <v/>
      </c>
      <c r="AP851" s="6" t="str">
        <f>IF($W851=AP$4,MAX(AP$1:AP850)+1,"")</f>
        <v/>
      </c>
      <c r="AQ851" s="6" t="str">
        <f>IF($W851=AQ$4,MAX(AQ$1:AQ850)+1,"")</f>
        <v/>
      </c>
      <c r="AR851" s="6" t="str">
        <f>IF($W851=AR$4,MAX(AR$1:AR850)+1,"")</f>
        <v/>
      </c>
      <c r="AS851" s="6" t="str">
        <f>IF($W851=AS$4,MAX(AS$1:AS850)+1,"")</f>
        <v/>
      </c>
      <c r="AT851" s="6" t="str">
        <f>IF($W851=AT$4,MAX(AT$1:AT850)+1,"")</f>
        <v/>
      </c>
      <c r="AU851" s="6" t="str">
        <f>IF($W851=AU$4,MAX(AU$1:AU850)+1,"")</f>
        <v/>
      </c>
      <c r="AV851" s="6" t="str">
        <f>IF($W851=AV$4,MAX(AV$1:AV850)+1,"")</f>
        <v/>
      </c>
      <c r="AW851" s="6" t="str">
        <f>IF($W851=AW$4,MAX(AW$1:AW850)+1,"")</f>
        <v/>
      </c>
      <c r="AX851" s="6" t="str">
        <f>IF($W851=AX$4,MAX(AX$1:AX850)+1,"")</f>
        <v/>
      </c>
      <c r="AY851" s="6" t="str">
        <f>IF($W851=AY$4,MAX(AY$1:AY850)+1,"")</f>
        <v/>
      </c>
      <c r="AZ851" s="6" t="str">
        <f>IF($W851=AZ$4,MAX(AZ$1:AZ850)+1,"")</f>
        <v/>
      </c>
      <c r="BA851" s="6" t="str">
        <f>IF($W851=BA$4,MAX(BA$1:BA850)+1,"")</f>
        <v/>
      </c>
      <c r="BB851" s="6" t="str">
        <f>IF($W851=BB$4,MAX(BB$1:BB850)+1,"")</f>
        <v/>
      </c>
      <c r="BC851" s="6" t="str">
        <f>IF($W851=BC$4,MAX(BC$1:BC850)+1,"")</f>
        <v/>
      </c>
      <c r="BD851" s="6" t="str">
        <f>IF($W851=BD$4,MAX(BD$1:BD850)+1,"")</f>
        <v/>
      </c>
      <c r="BE851" s="6" t="str">
        <f>IF($W851=BE$4,MAX(BE$1:BE850)+1,"")</f>
        <v/>
      </c>
      <c r="BF851" s="6" t="str">
        <f>IF($W851=BF$4,MAX(BF$1:BF850)+1,"")</f>
        <v/>
      </c>
      <c r="BG851" s="6" t="str">
        <f>IF($W851=BG$4,MAX(BG$1:BG850)+1,"")</f>
        <v/>
      </c>
      <c r="BH851" s="6" t="str">
        <f>IF($W851=BH$4,MAX(BH$1:BH850)+1,"")</f>
        <v/>
      </c>
      <c r="BI851" s="6" t="str">
        <f>IF($W851=BI$4,MAX(BI$1:BI850)+1,"")</f>
        <v/>
      </c>
      <c r="BJ851" s="6" t="str">
        <f>IF($W851=BJ$4,MAX(BJ$1:BJ850)+1,"")</f>
        <v/>
      </c>
      <c r="BK851" s="6" t="str">
        <f>IF($W851=BK$4,MAX(BK$1:BK850)+1,"")</f>
        <v/>
      </c>
      <c r="BL851" s="6" t="str">
        <f>IF($W851=BL$4,MAX(BL$1:BL850)+1,"")</f>
        <v/>
      </c>
      <c r="BM851" s="6" t="str">
        <f>IF($W851=BM$4,MAX(BM$1:BM850)+1,"")</f>
        <v/>
      </c>
      <c r="BN851" s="6" t="str">
        <f>IF($W851=BN$4,MAX(BN$1:BN850)+1,"")</f>
        <v/>
      </c>
      <c r="BO851" s="6" t="str">
        <f>IF($W851=BO$4,MAX(BO$1:BO850)+1,"")</f>
        <v/>
      </c>
      <c r="BP851" s="6" t="str">
        <f>IF($W851=BP$4,MAX(BP$1:BP850)+1,"")</f>
        <v/>
      </c>
      <c r="BQ851" s="6" t="str">
        <f>IF($W851=BQ$4,MAX(BQ$1:BQ850)+1,"")</f>
        <v/>
      </c>
      <c r="BR851" s="6" t="str">
        <f>IF($W851=BR$4,MAX(BR$1:BR850)+1,"")</f>
        <v/>
      </c>
      <c r="BS851" s="6" t="str">
        <f>IF($W851=BS$4,MAX(BS$1:BS850)+1,"")</f>
        <v/>
      </c>
      <c r="BT851" s="6" t="str">
        <f>IF($W851=BT$4,MAX(BT$1:BT850)+1,"")</f>
        <v/>
      </c>
      <c r="BU851" s="6" t="str">
        <f>IF($W851=BU$4,MAX(BU$1:BU850)+1,"")</f>
        <v/>
      </c>
      <c r="BV851" s="6" t="str">
        <f>IF($W851=BV$4,MAX(BV$1:BV850)+1,"")</f>
        <v/>
      </c>
      <c r="BW851" s="6" t="str">
        <f>IF($W851=BW$4,MAX(BW$1:BW850)+1,"")</f>
        <v/>
      </c>
      <c r="BX851" s="6" t="str">
        <f>IF($W851=BX$4,MAX(BX$1:BX850)+1,"")</f>
        <v/>
      </c>
      <c r="BY851" s="6" t="str">
        <f>IF($W851=BY$4,MAX(BY$1:BY850)+1,"")</f>
        <v/>
      </c>
      <c r="BZ851" s="6" t="str">
        <f>IF($W851=BZ$4,MAX(BZ$1:BZ850)+1,"")</f>
        <v/>
      </c>
      <c r="CA851" s="6" t="str">
        <f>IF($W851=CA$4,MAX(CA$1:CA850)+1,"")</f>
        <v/>
      </c>
      <c r="CB851" s="6" t="str">
        <f>IF($W851=CB$4,MAX(CB$1:CB850)+1,"")</f>
        <v/>
      </c>
      <c r="CC851" s="6" t="str">
        <f>IF($W851=CC$4,MAX(CC$1:CC850)+1,"")</f>
        <v/>
      </c>
      <c r="CD851" s="6" t="str">
        <f>IF($W851=CD$4,MAX(CD$1:CD850)+1,"")</f>
        <v/>
      </c>
      <c r="CE851" s="6" t="str">
        <f>IF($W851=CE$4,MAX(CE$1:CE850)+1,"")</f>
        <v/>
      </c>
      <c r="CF851" s="6" t="str">
        <f>IF($W851=CF$4,MAX(CF$1:CF850)+1,"")</f>
        <v/>
      </c>
      <c r="CG851" s="6" t="str">
        <f>IF($W851=CG$4,MAX(CG$1:CG850)+1,"")</f>
        <v/>
      </c>
      <c r="CH851" s="6" t="str">
        <f>IF($W851=CH$4,MAX(CH$1:CH850)+1,"")</f>
        <v/>
      </c>
      <c r="CI851" s="6" t="str">
        <f>IF($W851=CI$4,MAX(CI$1:CI850)+1,"")</f>
        <v/>
      </c>
      <c r="CJ851" s="6" t="str">
        <f>IF($W851=CJ$4,MAX(CJ$1:CJ850)+1,"")</f>
        <v/>
      </c>
      <c r="CK851" s="6" t="str">
        <f>IF($W851=CK$4,MAX(CK$1:CK850)+1,"")</f>
        <v/>
      </c>
      <c r="CL851" s="6" t="str">
        <f>IF($W851=CL$4,MAX(CL$1:CL850)+1,"")</f>
        <v/>
      </c>
      <c r="CM851" s="6" t="str">
        <f>IF($W851=CM$4,MAX(CM$1:CM850)+1,"")</f>
        <v/>
      </c>
      <c r="CN851" s="6" t="str">
        <f>IF($W851=CN$4,MAX(CN$1:CN850)+1,"")</f>
        <v/>
      </c>
      <c r="CO851" s="6" t="str">
        <f>IF($W851=CO$4,MAX(CO$1:CO850)+1,"")</f>
        <v/>
      </c>
      <c r="CP851" s="6" t="str">
        <f>IF($W851=CP$4,MAX(CP$1:CP850)+1,"")</f>
        <v/>
      </c>
      <c r="CQ851" s="6" t="str">
        <f>IF($W851=CQ$4,MAX(CQ$1:CQ850)+1,"")</f>
        <v/>
      </c>
      <c r="CR851" s="6" t="str">
        <f>IF($W851=CR$4,MAX(CR$1:CR850)+1,"")</f>
        <v/>
      </c>
      <c r="CS851" s="6" t="str">
        <f>IF($W851=CS$4,MAX(CS$1:CS850)+1,"")</f>
        <v/>
      </c>
      <c r="CT851" s="5">
        <f t="shared" si="199"/>
        <v>0</v>
      </c>
      <c r="CU851" s="6" t="str">
        <f t="shared" si="200"/>
        <v/>
      </c>
      <c r="CV851" s="5" t="str">
        <f t="shared" si="201"/>
        <v/>
      </c>
      <c r="CW851" s="5" t="str" cm="1">
        <f t="array" ref="CW851">RIGHT(F851,MIN(LEN(SUBSTITUTE(F851,รายชื่อนักเรียนแยกห้อง!$AD$5:$AD$8,""))))</f>
        <v/>
      </c>
      <c r="CX851" s="6" t="str">
        <f t="shared" si="202"/>
        <v/>
      </c>
      <c r="CY851" s="6" t="str">
        <f t="shared" si="203"/>
        <v/>
      </c>
      <c r="CZ851" s="5" t="str">
        <f t="shared" si="204"/>
        <v>-</v>
      </c>
      <c r="DA851" s="5" t="str">
        <f t="shared" si="205"/>
        <v>-</v>
      </c>
      <c r="DC851" s="6" t="str">
        <f>IF(DB851="วิทย์-คณิต (เตรียมวิศวะ)",MAX($DC$1:DC850)+1,"")</f>
        <v/>
      </c>
      <c r="DD851" s="6" t="str">
        <f>IF(DB851="วิทย์-คณิต (วิทยาศาสตร์สุขภาพ)",MAX($DD$1:DD850)+1,"")</f>
        <v/>
      </c>
      <c r="DE851" s="6" t="str">
        <f>IF(DB851="ศิลป์การจัดการธุรกิจการค้าสมัยใหม่",MAX($DE$1:DE850)+1,"")</f>
        <v/>
      </c>
      <c r="DF851" s="6" t="str">
        <f>IF(DB851="ศิลป์ภาษาจีนเพื่อธุรกิจ 4.0",MAX($DF$1:DF850)+1,"")</f>
        <v/>
      </c>
      <c r="DG851" s="6" t="str">
        <f>IF(DB851="ศิลป์ภาษาอังกฤษเพื่อการสื่อสารธุรกิจ",MAX($DG$1:DG850)+1,"")</f>
        <v/>
      </c>
      <c r="DH851" s="6" t="str">
        <f>IF(DB851="นวัตกรรมการจัดการเกษตร",MAX($DH$1:DH850)+1,"")</f>
        <v/>
      </c>
      <c r="DI851" s="5">
        <f t="shared" si="206"/>
        <v>0</v>
      </c>
      <c r="DJ851" s="5" t="str">
        <f t="shared" si="207"/>
        <v>-</v>
      </c>
      <c r="DK851" s="5" t="str">
        <f t="shared" si="208"/>
        <v>-0</v>
      </c>
      <c r="DL851" s="5" t="str">
        <f t="shared" si="209"/>
        <v/>
      </c>
    </row>
    <row r="852" spans="1:116">
      <c r="A852" s="5" t="str">
        <f t="shared" si="196"/>
        <v>-</v>
      </c>
      <c r="B852" s="5" t="str">
        <f t="shared" si="197"/>
        <v>-0</v>
      </c>
      <c r="C852" s="5" t="str">
        <f t="shared" si="198"/>
        <v>-0</v>
      </c>
      <c r="D852" s="8"/>
      <c r="E852" s="9"/>
      <c r="F852" s="3"/>
      <c r="G852" s="3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W852" s="6" t="str">
        <f>IF(X852="","",IF(X852=รายชื่อชมรม!$B$53,รายชื่อชมรม!$A$53,IF(X852=รายชื่อชมรม!$B$54,รายชื่อชมรม!$A$54,IF(X852=รายชื่อชมรม!$B$55,รายชื่อชมรม!$A$55,IF(X852=รายชื่อชมรม!$B$56,รายชื่อชมรม!$A$56,IF(X852=รายชื่อชมรม!$B$57,รายชื่อชมรม!$A$57,IF(X852=รายชื่อชมรม!$B$58,รายชื่อชมรม!$A$58,IF(X852=รายชื่อชมรม!$B$59,รายชื่อชมรม!$A$59,IF(X852=รายชื่อชมรม!$B$60,รายชื่อชมรม!$A$60,IF(X852=รายชื่อชมรม!$B$61,รายชื่อชมรม!$A$61,IF(X852=รายชื่อชมรม!$B$62,รายชื่อชมรม!$A$62,"-")))))))))))</f>
        <v/>
      </c>
      <c r="Y852" s="6" t="str">
        <f>IF(W852=0,"",IF(W852="-","",IF(W852="","",VLOOKUP(W852,รายชื่อชมรม!$A$3:$F$83,3,FALSE))))</f>
        <v/>
      </c>
      <c r="Z852" s="6" t="str">
        <f>IF(Y852=$Z$4,MAX(Z$1:$Z851)+1,"")</f>
        <v/>
      </c>
      <c r="AA852" s="6" t="str">
        <f>IF($Y852=AA$4,MAX(AA$1:AA851)+1,"")</f>
        <v/>
      </c>
      <c r="AB852" s="6" t="str">
        <f>IF($Y852=AB$4,MAX(AB$1:AB851)+1,"")</f>
        <v/>
      </c>
      <c r="AC852" s="6" t="str">
        <f>IF($Y852=AC$4,MAX(AC$1:AC851)+1,"")</f>
        <v/>
      </c>
      <c r="AD852" s="6" t="str">
        <f>IF($Y852=AD$4,MAX(AD$1:AD851)+1,"")</f>
        <v/>
      </c>
      <c r="AE852" s="6" t="str">
        <f>IF($Y852=AE$4,MAX(AE$1:AE851)+1,"")</f>
        <v/>
      </c>
      <c r="AF852" s="6" t="str">
        <f>IF($Y852=AF$4,MAX(AF$1:AF851)+1,"")</f>
        <v/>
      </c>
      <c r="AG852" s="6" t="str">
        <f>IF($Y852=AG$4,MAX(AG$1:AG851)+1,"")</f>
        <v/>
      </c>
      <c r="AH852" s="6" t="str">
        <f>IF($Y852=AH$4,MAX(AH$1:AH851)+1,"")</f>
        <v/>
      </c>
      <c r="AK852" s="6" t="str">
        <f>IF($W852=AK$4,MAX(AK$1:AK851)+1,"")</f>
        <v/>
      </c>
      <c r="AL852" s="6" t="str">
        <f>IF($W852=AL$4,MAX(AL$1:AL851)+1,"")</f>
        <v/>
      </c>
      <c r="AM852" s="6" t="str">
        <f>IF($W852=AM$4,MAX(AM$1:AM851)+1,"")</f>
        <v/>
      </c>
      <c r="AN852" s="6" t="str">
        <f>IF($W852=AN$4,MAX(AN$1:AN851)+1,"")</f>
        <v/>
      </c>
      <c r="AO852" s="6" t="str">
        <f>IF($W852=AO$4,MAX(AO$1:AO851)+1,"")</f>
        <v/>
      </c>
      <c r="AP852" s="6" t="str">
        <f>IF($W852=AP$4,MAX(AP$1:AP851)+1,"")</f>
        <v/>
      </c>
      <c r="AQ852" s="6" t="str">
        <f>IF($W852=AQ$4,MAX(AQ$1:AQ851)+1,"")</f>
        <v/>
      </c>
      <c r="AR852" s="6" t="str">
        <f>IF($W852=AR$4,MAX(AR$1:AR851)+1,"")</f>
        <v/>
      </c>
      <c r="AS852" s="6" t="str">
        <f>IF($W852=AS$4,MAX(AS$1:AS851)+1,"")</f>
        <v/>
      </c>
      <c r="AT852" s="6" t="str">
        <f>IF($W852=AT$4,MAX(AT$1:AT851)+1,"")</f>
        <v/>
      </c>
      <c r="AU852" s="6" t="str">
        <f>IF($W852=AU$4,MAX(AU$1:AU851)+1,"")</f>
        <v/>
      </c>
      <c r="AV852" s="6" t="str">
        <f>IF($W852=AV$4,MAX(AV$1:AV851)+1,"")</f>
        <v/>
      </c>
      <c r="AW852" s="6" t="str">
        <f>IF($W852=AW$4,MAX(AW$1:AW851)+1,"")</f>
        <v/>
      </c>
      <c r="AX852" s="6" t="str">
        <f>IF($W852=AX$4,MAX(AX$1:AX851)+1,"")</f>
        <v/>
      </c>
      <c r="AY852" s="6" t="str">
        <f>IF($W852=AY$4,MAX(AY$1:AY851)+1,"")</f>
        <v/>
      </c>
      <c r="AZ852" s="6" t="str">
        <f>IF($W852=AZ$4,MAX(AZ$1:AZ851)+1,"")</f>
        <v/>
      </c>
      <c r="BA852" s="6" t="str">
        <f>IF($W852=BA$4,MAX(BA$1:BA851)+1,"")</f>
        <v/>
      </c>
      <c r="BB852" s="6" t="str">
        <f>IF($W852=BB$4,MAX(BB$1:BB851)+1,"")</f>
        <v/>
      </c>
      <c r="BC852" s="6" t="str">
        <f>IF($W852=BC$4,MAX(BC$1:BC851)+1,"")</f>
        <v/>
      </c>
      <c r="BD852" s="6" t="str">
        <f>IF($W852=BD$4,MAX(BD$1:BD851)+1,"")</f>
        <v/>
      </c>
      <c r="BE852" s="6" t="str">
        <f>IF($W852=BE$4,MAX(BE$1:BE851)+1,"")</f>
        <v/>
      </c>
      <c r="BF852" s="6" t="str">
        <f>IF($W852=BF$4,MAX(BF$1:BF851)+1,"")</f>
        <v/>
      </c>
      <c r="BG852" s="6" t="str">
        <f>IF($W852=BG$4,MAX(BG$1:BG851)+1,"")</f>
        <v/>
      </c>
      <c r="BH852" s="6" t="str">
        <f>IF($W852=BH$4,MAX(BH$1:BH851)+1,"")</f>
        <v/>
      </c>
      <c r="BI852" s="6" t="str">
        <f>IF($W852=BI$4,MAX(BI$1:BI851)+1,"")</f>
        <v/>
      </c>
      <c r="BJ852" s="6" t="str">
        <f>IF($W852=BJ$4,MAX(BJ$1:BJ851)+1,"")</f>
        <v/>
      </c>
      <c r="BK852" s="6" t="str">
        <f>IF($W852=BK$4,MAX(BK$1:BK851)+1,"")</f>
        <v/>
      </c>
      <c r="BL852" s="6" t="str">
        <f>IF($W852=BL$4,MAX(BL$1:BL851)+1,"")</f>
        <v/>
      </c>
      <c r="BM852" s="6" t="str">
        <f>IF($W852=BM$4,MAX(BM$1:BM851)+1,"")</f>
        <v/>
      </c>
      <c r="BN852" s="6" t="str">
        <f>IF($W852=BN$4,MAX(BN$1:BN851)+1,"")</f>
        <v/>
      </c>
      <c r="BO852" s="6" t="str">
        <f>IF($W852=BO$4,MAX(BO$1:BO851)+1,"")</f>
        <v/>
      </c>
      <c r="BP852" s="6" t="str">
        <f>IF($W852=BP$4,MAX(BP$1:BP851)+1,"")</f>
        <v/>
      </c>
      <c r="BQ852" s="6" t="str">
        <f>IF($W852=BQ$4,MAX(BQ$1:BQ851)+1,"")</f>
        <v/>
      </c>
      <c r="BR852" s="6" t="str">
        <f>IF($W852=BR$4,MAX(BR$1:BR851)+1,"")</f>
        <v/>
      </c>
      <c r="BS852" s="6" t="str">
        <f>IF($W852=BS$4,MAX(BS$1:BS851)+1,"")</f>
        <v/>
      </c>
      <c r="BT852" s="6" t="str">
        <f>IF($W852=BT$4,MAX(BT$1:BT851)+1,"")</f>
        <v/>
      </c>
      <c r="BU852" s="6" t="str">
        <f>IF($W852=BU$4,MAX(BU$1:BU851)+1,"")</f>
        <v/>
      </c>
      <c r="BV852" s="6" t="str">
        <f>IF($W852=BV$4,MAX(BV$1:BV851)+1,"")</f>
        <v/>
      </c>
      <c r="BW852" s="6" t="str">
        <f>IF($W852=BW$4,MAX(BW$1:BW851)+1,"")</f>
        <v/>
      </c>
      <c r="BX852" s="6" t="str">
        <f>IF($W852=BX$4,MAX(BX$1:BX851)+1,"")</f>
        <v/>
      </c>
      <c r="BY852" s="6" t="str">
        <f>IF($W852=BY$4,MAX(BY$1:BY851)+1,"")</f>
        <v/>
      </c>
      <c r="BZ852" s="6" t="str">
        <f>IF($W852=BZ$4,MAX(BZ$1:BZ851)+1,"")</f>
        <v/>
      </c>
      <c r="CA852" s="6" t="str">
        <f>IF($W852=CA$4,MAX(CA$1:CA851)+1,"")</f>
        <v/>
      </c>
      <c r="CB852" s="6" t="str">
        <f>IF($W852=CB$4,MAX(CB$1:CB851)+1,"")</f>
        <v/>
      </c>
      <c r="CC852" s="6" t="str">
        <f>IF($W852=CC$4,MAX(CC$1:CC851)+1,"")</f>
        <v/>
      </c>
      <c r="CD852" s="6" t="str">
        <f>IF($W852=CD$4,MAX(CD$1:CD851)+1,"")</f>
        <v/>
      </c>
      <c r="CE852" s="6" t="str">
        <f>IF($W852=CE$4,MAX(CE$1:CE851)+1,"")</f>
        <v/>
      </c>
      <c r="CF852" s="6" t="str">
        <f>IF($W852=CF$4,MAX(CF$1:CF851)+1,"")</f>
        <v/>
      </c>
      <c r="CG852" s="6" t="str">
        <f>IF($W852=CG$4,MAX(CG$1:CG851)+1,"")</f>
        <v/>
      </c>
      <c r="CH852" s="6" t="str">
        <f>IF($W852=CH$4,MAX(CH$1:CH851)+1,"")</f>
        <v/>
      </c>
      <c r="CI852" s="6" t="str">
        <f>IF($W852=CI$4,MAX(CI$1:CI851)+1,"")</f>
        <v/>
      </c>
      <c r="CJ852" s="6" t="str">
        <f>IF($W852=CJ$4,MAX(CJ$1:CJ851)+1,"")</f>
        <v/>
      </c>
      <c r="CK852" s="6" t="str">
        <f>IF($W852=CK$4,MAX(CK$1:CK851)+1,"")</f>
        <v/>
      </c>
      <c r="CL852" s="6" t="str">
        <f>IF($W852=CL$4,MAX(CL$1:CL851)+1,"")</f>
        <v/>
      </c>
      <c r="CM852" s="6" t="str">
        <f>IF($W852=CM$4,MAX(CM$1:CM851)+1,"")</f>
        <v/>
      </c>
      <c r="CN852" s="6" t="str">
        <f>IF($W852=CN$4,MAX(CN$1:CN851)+1,"")</f>
        <v/>
      </c>
      <c r="CO852" s="6" t="str">
        <f>IF($W852=CO$4,MAX(CO$1:CO851)+1,"")</f>
        <v/>
      </c>
      <c r="CP852" s="6" t="str">
        <f>IF($W852=CP$4,MAX(CP$1:CP851)+1,"")</f>
        <v/>
      </c>
      <c r="CQ852" s="6" t="str">
        <f>IF($W852=CQ$4,MAX(CQ$1:CQ851)+1,"")</f>
        <v/>
      </c>
      <c r="CR852" s="6" t="str">
        <f>IF($W852=CR$4,MAX(CR$1:CR851)+1,"")</f>
        <v/>
      </c>
      <c r="CS852" s="6" t="str">
        <f>IF($W852=CS$4,MAX(CS$1:CS851)+1,"")</f>
        <v/>
      </c>
      <c r="CT852" s="5">
        <f t="shared" si="199"/>
        <v>0</v>
      </c>
      <c r="CU852" s="6" t="str">
        <f t="shared" si="200"/>
        <v/>
      </c>
      <c r="CV852" s="5" t="str">
        <f t="shared" si="201"/>
        <v/>
      </c>
      <c r="CW852" s="5" t="str" cm="1">
        <f t="array" ref="CW852">RIGHT(F852,MIN(LEN(SUBSTITUTE(F852,รายชื่อนักเรียนแยกห้อง!$AD$5:$AD$8,""))))</f>
        <v/>
      </c>
      <c r="CX852" s="6" t="str">
        <f t="shared" si="202"/>
        <v/>
      </c>
      <c r="CY852" s="6" t="str">
        <f t="shared" si="203"/>
        <v/>
      </c>
      <c r="CZ852" s="5" t="str">
        <f t="shared" si="204"/>
        <v>-</v>
      </c>
      <c r="DA852" s="5" t="str">
        <f t="shared" si="205"/>
        <v>-</v>
      </c>
      <c r="DC852" s="6" t="str">
        <f>IF(DB852="วิทย์-คณิต (เตรียมวิศวะ)",MAX($DC$1:DC851)+1,"")</f>
        <v/>
      </c>
      <c r="DD852" s="6" t="str">
        <f>IF(DB852="วิทย์-คณิต (วิทยาศาสตร์สุขภาพ)",MAX($DD$1:DD851)+1,"")</f>
        <v/>
      </c>
      <c r="DE852" s="6" t="str">
        <f>IF(DB852="ศิลป์การจัดการธุรกิจการค้าสมัยใหม่",MAX($DE$1:DE851)+1,"")</f>
        <v/>
      </c>
      <c r="DF852" s="6" t="str">
        <f>IF(DB852="ศิลป์ภาษาจีนเพื่อธุรกิจ 4.0",MAX($DF$1:DF851)+1,"")</f>
        <v/>
      </c>
      <c r="DG852" s="6" t="str">
        <f>IF(DB852="ศิลป์ภาษาอังกฤษเพื่อการสื่อสารธุรกิจ",MAX($DG$1:DG851)+1,"")</f>
        <v/>
      </c>
      <c r="DH852" s="6" t="str">
        <f>IF(DB852="นวัตกรรมการจัดการเกษตร",MAX($DH$1:DH851)+1,"")</f>
        <v/>
      </c>
      <c r="DI852" s="5">
        <f t="shared" si="206"/>
        <v>0</v>
      </c>
      <c r="DJ852" s="5" t="str">
        <f t="shared" si="207"/>
        <v>-</v>
      </c>
      <c r="DK852" s="5" t="str">
        <f t="shared" si="208"/>
        <v>-0</v>
      </c>
      <c r="DL852" s="5" t="str">
        <f t="shared" si="209"/>
        <v/>
      </c>
    </row>
    <row r="853" spans="1:116">
      <c r="A853" s="5" t="str">
        <f t="shared" si="196"/>
        <v>-</v>
      </c>
      <c r="B853" s="5" t="str">
        <f t="shared" si="197"/>
        <v>-0</v>
      </c>
      <c r="C853" s="5" t="str">
        <f t="shared" si="198"/>
        <v>-0</v>
      </c>
      <c r="D853" s="8"/>
      <c r="E853" s="9"/>
      <c r="F853" s="3"/>
      <c r="G853" s="3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W853" s="6" t="str">
        <f>IF(X853="","",IF(X853=รายชื่อชมรม!$B$53,รายชื่อชมรม!$A$53,IF(X853=รายชื่อชมรม!$B$54,รายชื่อชมรม!$A$54,IF(X853=รายชื่อชมรม!$B$55,รายชื่อชมรม!$A$55,IF(X853=รายชื่อชมรม!$B$56,รายชื่อชมรม!$A$56,IF(X853=รายชื่อชมรม!$B$57,รายชื่อชมรม!$A$57,IF(X853=รายชื่อชมรม!$B$58,รายชื่อชมรม!$A$58,IF(X853=รายชื่อชมรม!$B$59,รายชื่อชมรม!$A$59,IF(X853=รายชื่อชมรม!$B$60,รายชื่อชมรม!$A$60,IF(X853=รายชื่อชมรม!$B$61,รายชื่อชมรม!$A$61,IF(X853=รายชื่อชมรม!$B$62,รายชื่อชมรม!$A$62,"-")))))))))))</f>
        <v/>
      </c>
      <c r="Y853" s="6" t="str">
        <f>IF(W853=0,"",IF(W853="-","",IF(W853="","",VLOOKUP(W853,รายชื่อชมรม!$A$3:$F$83,3,FALSE))))</f>
        <v/>
      </c>
      <c r="Z853" s="6" t="str">
        <f>IF(Y853=$Z$4,MAX(Z$1:$Z852)+1,"")</f>
        <v/>
      </c>
      <c r="AA853" s="6" t="str">
        <f>IF($Y853=AA$4,MAX(AA$1:AA852)+1,"")</f>
        <v/>
      </c>
      <c r="AB853" s="6" t="str">
        <f>IF($Y853=AB$4,MAX(AB$1:AB852)+1,"")</f>
        <v/>
      </c>
      <c r="AC853" s="6" t="str">
        <f>IF($Y853=AC$4,MAX(AC$1:AC852)+1,"")</f>
        <v/>
      </c>
      <c r="AD853" s="6" t="str">
        <f>IF($Y853=AD$4,MAX(AD$1:AD852)+1,"")</f>
        <v/>
      </c>
      <c r="AE853" s="6" t="str">
        <f>IF($Y853=AE$4,MAX(AE$1:AE852)+1,"")</f>
        <v/>
      </c>
      <c r="AF853" s="6" t="str">
        <f>IF($Y853=AF$4,MAX(AF$1:AF852)+1,"")</f>
        <v/>
      </c>
      <c r="AG853" s="6" t="str">
        <f>IF($Y853=AG$4,MAX(AG$1:AG852)+1,"")</f>
        <v/>
      </c>
      <c r="AH853" s="6" t="str">
        <f>IF($Y853=AH$4,MAX(AH$1:AH852)+1,"")</f>
        <v/>
      </c>
      <c r="AK853" s="6" t="str">
        <f>IF($W853=AK$4,MAX(AK$1:AK852)+1,"")</f>
        <v/>
      </c>
      <c r="AL853" s="6" t="str">
        <f>IF($W853=AL$4,MAX(AL$1:AL852)+1,"")</f>
        <v/>
      </c>
      <c r="AM853" s="6" t="str">
        <f>IF($W853=AM$4,MAX(AM$1:AM852)+1,"")</f>
        <v/>
      </c>
      <c r="AN853" s="6" t="str">
        <f>IF($W853=AN$4,MAX(AN$1:AN852)+1,"")</f>
        <v/>
      </c>
      <c r="AO853" s="6" t="str">
        <f>IF($W853=AO$4,MAX(AO$1:AO852)+1,"")</f>
        <v/>
      </c>
      <c r="AP853" s="6" t="str">
        <f>IF($W853=AP$4,MAX(AP$1:AP852)+1,"")</f>
        <v/>
      </c>
      <c r="AQ853" s="6" t="str">
        <f>IF($W853=AQ$4,MAX(AQ$1:AQ852)+1,"")</f>
        <v/>
      </c>
      <c r="AR853" s="6" t="str">
        <f>IF($W853=AR$4,MAX(AR$1:AR852)+1,"")</f>
        <v/>
      </c>
      <c r="AS853" s="6" t="str">
        <f>IF($W853=AS$4,MAX(AS$1:AS852)+1,"")</f>
        <v/>
      </c>
      <c r="AT853" s="6" t="str">
        <f>IF($W853=AT$4,MAX(AT$1:AT852)+1,"")</f>
        <v/>
      </c>
      <c r="AU853" s="6" t="str">
        <f>IF($W853=AU$4,MAX(AU$1:AU852)+1,"")</f>
        <v/>
      </c>
      <c r="AV853" s="6" t="str">
        <f>IF($W853=AV$4,MAX(AV$1:AV852)+1,"")</f>
        <v/>
      </c>
      <c r="AW853" s="6" t="str">
        <f>IF($W853=AW$4,MAX(AW$1:AW852)+1,"")</f>
        <v/>
      </c>
      <c r="AX853" s="6" t="str">
        <f>IF($W853=AX$4,MAX(AX$1:AX852)+1,"")</f>
        <v/>
      </c>
      <c r="AY853" s="6" t="str">
        <f>IF($W853=AY$4,MAX(AY$1:AY852)+1,"")</f>
        <v/>
      </c>
      <c r="AZ853" s="6" t="str">
        <f>IF($W853=AZ$4,MAX(AZ$1:AZ852)+1,"")</f>
        <v/>
      </c>
      <c r="BA853" s="6" t="str">
        <f>IF($W853=BA$4,MAX(BA$1:BA852)+1,"")</f>
        <v/>
      </c>
      <c r="BB853" s="6" t="str">
        <f>IF($W853=BB$4,MAX(BB$1:BB852)+1,"")</f>
        <v/>
      </c>
      <c r="BC853" s="6" t="str">
        <f>IF($W853=BC$4,MAX(BC$1:BC852)+1,"")</f>
        <v/>
      </c>
      <c r="BD853" s="6" t="str">
        <f>IF($W853=BD$4,MAX(BD$1:BD852)+1,"")</f>
        <v/>
      </c>
      <c r="BE853" s="6" t="str">
        <f>IF($W853=BE$4,MAX(BE$1:BE852)+1,"")</f>
        <v/>
      </c>
      <c r="BF853" s="6" t="str">
        <f>IF($W853=BF$4,MAX(BF$1:BF852)+1,"")</f>
        <v/>
      </c>
      <c r="BG853" s="6" t="str">
        <f>IF($W853=BG$4,MAX(BG$1:BG852)+1,"")</f>
        <v/>
      </c>
      <c r="BH853" s="6" t="str">
        <f>IF($W853=BH$4,MAX(BH$1:BH852)+1,"")</f>
        <v/>
      </c>
      <c r="BI853" s="6" t="str">
        <f>IF($W853=BI$4,MAX(BI$1:BI852)+1,"")</f>
        <v/>
      </c>
      <c r="BJ853" s="6" t="str">
        <f>IF($W853=BJ$4,MAX(BJ$1:BJ852)+1,"")</f>
        <v/>
      </c>
      <c r="BK853" s="6" t="str">
        <f>IF($W853=BK$4,MAX(BK$1:BK852)+1,"")</f>
        <v/>
      </c>
      <c r="BL853" s="6" t="str">
        <f>IF($W853=BL$4,MAX(BL$1:BL852)+1,"")</f>
        <v/>
      </c>
      <c r="BM853" s="6" t="str">
        <f>IF($W853=BM$4,MAX(BM$1:BM852)+1,"")</f>
        <v/>
      </c>
      <c r="BN853" s="6" t="str">
        <f>IF($W853=BN$4,MAX(BN$1:BN852)+1,"")</f>
        <v/>
      </c>
      <c r="BO853" s="6" t="str">
        <f>IF($W853=BO$4,MAX(BO$1:BO852)+1,"")</f>
        <v/>
      </c>
      <c r="BP853" s="6" t="str">
        <f>IF($W853=BP$4,MAX(BP$1:BP852)+1,"")</f>
        <v/>
      </c>
      <c r="BQ853" s="6" t="str">
        <f>IF($W853=BQ$4,MAX(BQ$1:BQ852)+1,"")</f>
        <v/>
      </c>
      <c r="BR853" s="6" t="str">
        <f>IF($W853=BR$4,MAX(BR$1:BR852)+1,"")</f>
        <v/>
      </c>
      <c r="BS853" s="6" t="str">
        <f>IF($W853=BS$4,MAX(BS$1:BS852)+1,"")</f>
        <v/>
      </c>
      <c r="BT853" s="6" t="str">
        <f>IF($W853=BT$4,MAX(BT$1:BT852)+1,"")</f>
        <v/>
      </c>
      <c r="BU853" s="6" t="str">
        <f>IF($W853=BU$4,MAX(BU$1:BU852)+1,"")</f>
        <v/>
      </c>
      <c r="BV853" s="6" t="str">
        <f>IF($W853=BV$4,MAX(BV$1:BV852)+1,"")</f>
        <v/>
      </c>
      <c r="BW853" s="6" t="str">
        <f>IF($W853=BW$4,MAX(BW$1:BW852)+1,"")</f>
        <v/>
      </c>
      <c r="BX853" s="6" t="str">
        <f>IF($W853=BX$4,MAX(BX$1:BX852)+1,"")</f>
        <v/>
      </c>
      <c r="BY853" s="6" t="str">
        <f>IF($W853=BY$4,MAX(BY$1:BY852)+1,"")</f>
        <v/>
      </c>
      <c r="BZ853" s="6" t="str">
        <f>IF($W853=BZ$4,MAX(BZ$1:BZ852)+1,"")</f>
        <v/>
      </c>
      <c r="CA853" s="6" t="str">
        <f>IF($W853=CA$4,MAX(CA$1:CA852)+1,"")</f>
        <v/>
      </c>
      <c r="CB853" s="6" t="str">
        <f>IF($W853=CB$4,MAX(CB$1:CB852)+1,"")</f>
        <v/>
      </c>
      <c r="CC853" s="6" t="str">
        <f>IF($W853=CC$4,MAX(CC$1:CC852)+1,"")</f>
        <v/>
      </c>
      <c r="CD853" s="6" t="str">
        <f>IF($W853=CD$4,MAX(CD$1:CD852)+1,"")</f>
        <v/>
      </c>
      <c r="CE853" s="6" t="str">
        <f>IF($W853=CE$4,MAX(CE$1:CE852)+1,"")</f>
        <v/>
      </c>
      <c r="CF853" s="6" t="str">
        <f>IF($W853=CF$4,MAX(CF$1:CF852)+1,"")</f>
        <v/>
      </c>
      <c r="CG853" s="6" t="str">
        <f>IF($W853=CG$4,MAX(CG$1:CG852)+1,"")</f>
        <v/>
      </c>
      <c r="CH853" s="6" t="str">
        <f>IF($W853=CH$4,MAX(CH$1:CH852)+1,"")</f>
        <v/>
      </c>
      <c r="CI853" s="6" t="str">
        <f>IF($W853=CI$4,MAX(CI$1:CI852)+1,"")</f>
        <v/>
      </c>
      <c r="CJ853" s="6" t="str">
        <f>IF($W853=CJ$4,MAX(CJ$1:CJ852)+1,"")</f>
        <v/>
      </c>
      <c r="CK853" s="6" t="str">
        <f>IF($W853=CK$4,MAX(CK$1:CK852)+1,"")</f>
        <v/>
      </c>
      <c r="CL853" s="6" t="str">
        <f>IF($W853=CL$4,MAX(CL$1:CL852)+1,"")</f>
        <v/>
      </c>
      <c r="CM853" s="6" t="str">
        <f>IF($W853=CM$4,MAX(CM$1:CM852)+1,"")</f>
        <v/>
      </c>
      <c r="CN853" s="6" t="str">
        <f>IF($W853=CN$4,MAX(CN$1:CN852)+1,"")</f>
        <v/>
      </c>
      <c r="CO853" s="6" t="str">
        <f>IF($W853=CO$4,MAX(CO$1:CO852)+1,"")</f>
        <v/>
      </c>
      <c r="CP853" s="6" t="str">
        <f>IF($W853=CP$4,MAX(CP$1:CP852)+1,"")</f>
        <v/>
      </c>
      <c r="CQ853" s="6" t="str">
        <f>IF($W853=CQ$4,MAX(CQ$1:CQ852)+1,"")</f>
        <v/>
      </c>
      <c r="CR853" s="6" t="str">
        <f>IF($W853=CR$4,MAX(CR$1:CR852)+1,"")</f>
        <v/>
      </c>
      <c r="CS853" s="6" t="str">
        <f>IF($W853=CS$4,MAX(CS$1:CS852)+1,"")</f>
        <v/>
      </c>
      <c r="CT853" s="5">
        <f t="shared" si="199"/>
        <v>0</v>
      </c>
      <c r="CU853" s="6" t="str">
        <f t="shared" si="200"/>
        <v/>
      </c>
      <c r="CV853" s="5" t="str">
        <f t="shared" si="201"/>
        <v/>
      </c>
      <c r="CW853" s="5" t="str" cm="1">
        <f t="array" ref="CW853">RIGHT(F853,MIN(LEN(SUBSTITUTE(F853,รายชื่อนักเรียนแยกห้อง!$AD$5:$AD$8,""))))</f>
        <v/>
      </c>
      <c r="CX853" s="6" t="str">
        <f t="shared" si="202"/>
        <v/>
      </c>
      <c r="CY853" s="6" t="str">
        <f t="shared" si="203"/>
        <v/>
      </c>
      <c r="CZ853" s="5" t="str">
        <f t="shared" si="204"/>
        <v>-</v>
      </c>
      <c r="DA853" s="5" t="str">
        <f t="shared" si="205"/>
        <v>-</v>
      </c>
      <c r="DC853" s="6" t="str">
        <f>IF(DB853="วิทย์-คณิต (เตรียมวิศวะ)",MAX($DC$1:DC852)+1,"")</f>
        <v/>
      </c>
      <c r="DD853" s="6" t="str">
        <f>IF(DB853="วิทย์-คณิต (วิทยาศาสตร์สุขภาพ)",MAX($DD$1:DD852)+1,"")</f>
        <v/>
      </c>
      <c r="DE853" s="6" t="str">
        <f>IF(DB853="ศิลป์การจัดการธุรกิจการค้าสมัยใหม่",MAX($DE$1:DE852)+1,"")</f>
        <v/>
      </c>
      <c r="DF853" s="6" t="str">
        <f>IF(DB853="ศิลป์ภาษาจีนเพื่อธุรกิจ 4.0",MAX($DF$1:DF852)+1,"")</f>
        <v/>
      </c>
      <c r="DG853" s="6" t="str">
        <f>IF(DB853="ศิลป์ภาษาอังกฤษเพื่อการสื่อสารธุรกิจ",MAX($DG$1:DG852)+1,"")</f>
        <v/>
      </c>
      <c r="DH853" s="6" t="str">
        <f>IF(DB853="นวัตกรรมการจัดการเกษตร",MAX($DH$1:DH852)+1,"")</f>
        <v/>
      </c>
      <c r="DI853" s="5">
        <f t="shared" si="206"/>
        <v>0</v>
      </c>
      <c r="DJ853" s="5" t="str">
        <f t="shared" si="207"/>
        <v>-</v>
      </c>
      <c r="DK853" s="5" t="str">
        <f t="shared" si="208"/>
        <v>-0</v>
      </c>
      <c r="DL853" s="5" t="str">
        <f t="shared" si="209"/>
        <v/>
      </c>
    </row>
    <row r="854" spans="1:116">
      <c r="A854" s="5" t="str">
        <f t="shared" si="196"/>
        <v>-</v>
      </c>
      <c r="B854" s="5" t="str">
        <f t="shared" si="197"/>
        <v>-0</v>
      </c>
      <c r="C854" s="5" t="str">
        <f t="shared" si="198"/>
        <v>-0</v>
      </c>
      <c r="D854" s="8"/>
      <c r="E854" s="9"/>
      <c r="F854" s="3"/>
      <c r="G854" s="3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W854" s="6" t="str">
        <f>IF(X854="","",IF(X854=รายชื่อชมรม!$B$53,รายชื่อชมรม!$A$53,IF(X854=รายชื่อชมรม!$B$54,รายชื่อชมรม!$A$54,IF(X854=รายชื่อชมรม!$B$55,รายชื่อชมรม!$A$55,IF(X854=รายชื่อชมรม!$B$56,รายชื่อชมรม!$A$56,IF(X854=รายชื่อชมรม!$B$57,รายชื่อชมรม!$A$57,IF(X854=รายชื่อชมรม!$B$58,รายชื่อชมรม!$A$58,IF(X854=รายชื่อชมรม!$B$59,รายชื่อชมรม!$A$59,IF(X854=รายชื่อชมรม!$B$60,รายชื่อชมรม!$A$60,IF(X854=รายชื่อชมรม!$B$61,รายชื่อชมรม!$A$61,IF(X854=รายชื่อชมรม!$B$62,รายชื่อชมรม!$A$62,"-")))))))))))</f>
        <v/>
      </c>
      <c r="Y854" s="6" t="str">
        <f>IF(W854=0,"",IF(W854="-","",IF(W854="","",VLOOKUP(W854,รายชื่อชมรม!$A$3:$F$83,3,FALSE))))</f>
        <v/>
      </c>
      <c r="Z854" s="6" t="str">
        <f>IF(Y854=$Z$4,MAX(Z$1:$Z853)+1,"")</f>
        <v/>
      </c>
      <c r="AA854" s="6" t="str">
        <f>IF($Y854=AA$4,MAX(AA$1:AA853)+1,"")</f>
        <v/>
      </c>
      <c r="AB854" s="6" t="str">
        <f>IF($Y854=AB$4,MAX(AB$1:AB853)+1,"")</f>
        <v/>
      </c>
      <c r="AC854" s="6" t="str">
        <f>IF($Y854=AC$4,MAX(AC$1:AC853)+1,"")</f>
        <v/>
      </c>
      <c r="AD854" s="6" t="str">
        <f>IF($Y854=AD$4,MAX(AD$1:AD853)+1,"")</f>
        <v/>
      </c>
      <c r="AE854" s="6" t="str">
        <f>IF($Y854=AE$4,MAX(AE$1:AE853)+1,"")</f>
        <v/>
      </c>
      <c r="AF854" s="6" t="str">
        <f>IF($Y854=AF$4,MAX(AF$1:AF853)+1,"")</f>
        <v/>
      </c>
      <c r="AG854" s="6" t="str">
        <f>IF($Y854=AG$4,MAX(AG$1:AG853)+1,"")</f>
        <v/>
      </c>
      <c r="AH854" s="6" t="str">
        <f>IF($Y854=AH$4,MAX(AH$1:AH853)+1,"")</f>
        <v/>
      </c>
      <c r="AK854" s="6" t="str">
        <f>IF($W854=AK$4,MAX(AK$1:AK853)+1,"")</f>
        <v/>
      </c>
      <c r="AL854" s="6" t="str">
        <f>IF($W854=AL$4,MAX(AL$1:AL853)+1,"")</f>
        <v/>
      </c>
      <c r="AM854" s="6" t="str">
        <f>IF($W854=AM$4,MAX(AM$1:AM853)+1,"")</f>
        <v/>
      </c>
      <c r="AN854" s="6" t="str">
        <f>IF($W854=AN$4,MAX(AN$1:AN853)+1,"")</f>
        <v/>
      </c>
      <c r="AO854" s="6" t="str">
        <f>IF($W854=AO$4,MAX(AO$1:AO853)+1,"")</f>
        <v/>
      </c>
      <c r="AP854" s="6" t="str">
        <f>IF($W854=AP$4,MAX(AP$1:AP853)+1,"")</f>
        <v/>
      </c>
      <c r="AQ854" s="6" t="str">
        <f>IF($W854=AQ$4,MAX(AQ$1:AQ853)+1,"")</f>
        <v/>
      </c>
      <c r="AR854" s="6" t="str">
        <f>IF($W854=AR$4,MAX(AR$1:AR853)+1,"")</f>
        <v/>
      </c>
      <c r="AS854" s="6" t="str">
        <f>IF($W854=AS$4,MAX(AS$1:AS853)+1,"")</f>
        <v/>
      </c>
      <c r="AT854" s="6" t="str">
        <f>IF($W854=AT$4,MAX(AT$1:AT853)+1,"")</f>
        <v/>
      </c>
      <c r="AU854" s="6" t="str">
        <f>IF($W854=AU$4,MAX(AU$1:AU853)+1,"")</f>
        <v/>
      </c>
      <c r="AV854" s="6" t="str">
        <f>IF($W854=AV$4,MAX(AV$1:AV853)+1,"")</f>
        <v/>
      </c>
      <c r="AW854" s="6" t="str">
        <f>IF($W854=AW$4,MAX(AW$1:AW853)+1,"")</f>
        <v/>
      </c>
      <c r="AX854" s="6" t="str">
        <f>IF($W854=AX$4,MAX(AX$1:AX853)+1,"")</f>
        <v/>
      </c>
      <c r="AY854" s="6" t="str">
        <f>IF($W854=AY$4,MAX(AY$1:AY853)+1,"")</f>
        <v/>
      </c>
      <c r="AZ854" s="6" t="str">
        <f>IF($W854=AZ$4,MAX(AZ$1:AZ853)+1,"")</f>
        <v/>
      </c>
      <c r="BA854" s="6" t="str">
        <f>IF($W854=BA$4,MAX(BA$1:BA853)+1,"")</f>
        <v/>
      </c>
      <c r="BB854" s="6" t="str">
        <f>IF($W854=BB$4,MAX(BB$1:BB853)+1,"")</f>
        <v/>
      </c>
      <c r="BC854" s="6" t="str">
        <f>IF($W854=BC$4,MAX(BC$1:BC853)+1,"")</f>
        <v/>
      </c>
      <c r="BD854" s="6" t="str">
        <f>IF($W854=BD$4,MAX(BD$1:BD853)+1,"")</f>
        <v/>
      </c>
      <c r="BE854" s="6" t="str">
        <f>IF($W854=BE$4,MAX(BE$1:BE853)+1,"")</f>
        <v/>
      </c>
      <c r="BF854" s="6" t="str">
        <f>IF($W854=BF$4,MAX(BF$1:BF853)+1,"")</f>
        <v/>
      </c>
      <c r="BG854" s="6" t="str">
        <f>IF($W854=BG$4,MAX(BG$1:BG853)+1,"")</f>
        <v/>
      </c>
      <c r="BH854" s="6" t="str">
        <f>IF($W854=BH$4,MAX(BH$1:BH853)+1,"")</f>
        <v/>
      </c>
      <c r="BI854" s="6" t="str">
        <f>IF($W854=BI$4,MAX(BI$1:BI853)+1,"")</f>
        <v/>
      </c>
      <c r="BJ854" s="6" t="str">
        <f>IF($W854=BJ$4,MAX(BJ$1:BJ853)+1,"")</f>
        <v/>
      </c>
      <c r="BK854" s="6" t="str">
        <f>IF($W854=BK$4,MAX(BK$1:BK853)+1,"")</f>
        <v/>
      </c>
      <c r="BL854" s="6" t="str">
        <f>IF($W854=BL$4,MAX(BL$1:BL853)+1,"")</f>
        <v/>
      </c>
      <c r="BM854" s="6" t="str">
        <f>IF($W854=BM$4,MAX(BM$1:BM853)+1,"")</f>
        <v/>
      </c>
      <c r="BN854" s="6" t="str">
        <f>IF($W854=BN$4,MAX(BN$1:BN853)+1,"")</f>
        <v/>
      </c>
      <c r="BO854" s="6" t="str">
        <f>IF($W854=BO$4,MAX(BO$1:BO853)+1,"")</f>
        <v/>
      </c>
      <c r="BP854" s="6" t="str">
        <f>IF($W854=BP$4,MAX(BP$1:BP853)+1,"")</f>
        <v/>
      </c>
      <c r="BQ854" s="6" t="str">
        <f>IF($W854=BQ$4,MAX(BQ$1:BQ853)+1,"")</f>
        <v/>
      </c>
      <c r="BR854" s="6" t="str">
        <f>IF($W854=BR$4,MAX(BR$1:BR853)+1,"")</f>
        <v/>
      </c>
      <c r="BS854" s="6" t="str">
        <f>IF($W854=BS$4,MAX(BS$1:BS853)+1,"")</f>
        <v/>
      </c>
      <c r="BT854" s="6" t="str">
        <f>IF($W854=BT$4,MAX(BT$1:BT853)+1,"")</f>
        <v/>
      </c>
      <c r="BU854" s="6" t="str">
        <f>IF($W854=BU$4,MAX(BU$1:BU853)+1,"")</f>
        <v/>
      </c>
      <c r="BV854" s="6" t="str">
        <f>IF($W854=BV$4,MAX(BV$1:BV853)+1,"")</f>
        <v/>
      </c>
      <c r="BW854" s="6" t="str">
        <f>IF($W854=BW$4,MAX(BW$1:BW853)+1,"")</f>
        <v/>
      </c>
      <c r="BX854" s="6" t="str">
        <f>IF($W854=BX$4,MAX(BX$1:BX853)+1,"")</f>
        <v/>
      </c>
      <c r="BY854" s="6" t="str">
        <f>IF($W854=BY$4,MAX(BY$1:BY853)+1,"")</f>
        <v/>
      </c>
      <c r="BZ854" s="6" t="str">
        <f>IF($W854=BZ$4,MAX(BZ$1:BZ853)+1,"")</f>
        <v/>
      </c>
      <c r="CA854" s="6" t="str">
        <f>IF($W854=CA$4,MAX(CA$1:CA853)+1,"")</f>
        <v/>
      </c>
      <c r="CB854" s="6" t="str">
        <f>IF($W854=CB$4,MAX(CB$1:CB853)+1,"")</f>
        <v/>
      </c>
      <c r="CC854" s="6" t="str">
        <f>IF($W854=CC$4,MAX(CC$1:CC853)+1,"")</f>
        <v/>
      </c>
      <c r="CD854" s="6" t="str">
        <f>IF($W854=CD$4,MAX(CD$1:CD853)+1,"")</f>
        <v/>
      </c>
      <c r="CE854" s="6" t="str">
        <f>IF($W854=CE$4,MAX(CE$1:CE853)+1,"")</f>
        <v/>
      </c>
      <c r="CF854" s="6" t="str">
        <f>IF($W854=CF$4,MAX(CF$1:CF853)+1,"")</f>
        <v/>
      </c>
      <c r="CG854" s="6" t="str">
        <f>IF($W854=CG$4,MAX(CG$1:CG853)+1,"")</f>
        <v/>
      </c>
      <c r="CH854" s="6" t="str">
        <f>IF($W854=CH$4,MAX(CH$1:CH853)+1,"")</f>
        <v/>
      </c>
      <c r="CI854" s="6" t="str">
        <f>IF($W854=CI$4,MAX(CI$1:CI853)+1,"")</f>
        <v/>
      </c>
      <c r="CJ854" s="6" t="str">
        <f>IF($W854=CJ$4,MAX(CJ$1:CJ853)+1,"")</f>
        <v/>
      </c>
      <c r="CK854" s="6" t="str">
        <f>IF($W854=CK$4,MAX(CK$1:CK853)+1,"")</f>
        <v/>
      </c>
      <c r="CL854" s="6" t="str">
        <f>IF($W854=CL$4,MAX(CL$1:CL853)+1,"")</f>
        <v/>
      </c>
      <c r="CM854" s="6" t="str">
        <f>IF($W854=CM$4,MAX(CM$1:CM853)+1,"")</f>
        <v/>
      </c>
      <c r="CN854" s="6" t="str">
        <f>IF($W854=CN$4,MAX(CN$1:CN853)+1,"")</f>
        <v/>
      </c>
      <c r="CO854" s="6" t="str">
        <f>IF($W854=CO$4,MAX(CO$1:CO853)+1,"")</f>
        <v/>
      </c>
      <c r="CP854" s="6" t="str">
        <f>IF($W854=CP$4,MAX(CP$1:CP853)+1,"")</f>
        <v/>
      </c>
      <c r="CQ854" s="6" t="str">
        <f>IF($W854=CQ$4,MAX(CQ$1:CQ853)+1,"")</f>
        <v/>
      </c>
      <c r="CR854" s="6" t="str">
        <f>IF($W854=CR$4,MAX(CR$1:CR853)+1,"")</f>
        <v/>
      </c>
      <c r="CS854" s="6" t="str">
        <f>IF($W854=CS$4,MAX(CS$1:CS853)+1,"")</f>
        <v/>
      </c>
      <c r="CT854" s="5">
        <f t="shared" si="199"/>
        <v>0</v>
      </c>
      <c r="CU854" s="6" t="str">
        <f t="shared" si="200"/>
        <v/>
      </c>
      <c r="CV854" s="5" t="str">
        <f t="shared" si="201"/>
        <v/>
      </c>
      <c r="CW854" s="5" t="str" cm="1">
        <f t="array" ref="CW854">RIGHT(F854,MIN(LEN(SUBSTITUTE(F854,รายชื่อนักเรียนแยกห้อง!$AD$5:$AD$8,""))))</f>
        <v/>
      </c>
      <c r="CX854" s="6" t="str">
        <f t="shared" si="202"/>
        <v/>
      </c>
      <c r="CY854" s="6" t="str">
        <f t="shared" si="203"/>
        <v/>
      </c>
      <c r="CZ854" s="5" t="str">
        <f t="shared" si="204"/>
        <v>-</v>
      </c>
      <c r="DA854" s="5" t="str">
        <f t="shared" si="205"/>
        <v>-</v>
      </c>
      <c r="DC854" s="6" t="str">
        <f>IF(DB854="วิทย์-คณิต (เตรียมวิศวะ)",MAX($DC$1:DC853)+1,"")</f>
        <v/>
      </c>
      <c r="DD854" s="6" t="str">
        <f>IF(DB854="วิทย์-คณิต (วิทยาศาสตร์สุขภาพ)",MAX($DD$1:DD853)+1,"")</f>
        <v/>
      </c>
      <c r="DE854" s="6" t="str">
        <f>IF(DB854="ศิลป์การจัดการธุรกิจการค้าสมัยใหม่",MAX($DE$1:DE853)+1,"")</f>
        <v/>
      </c>
      <c r="DF854" s="6" t="str">
        <f>IF(DB854="ศิลป์ภาษาจีนเพื่อธุรกิจ 4.0",MAX($DF$1:DF853)+1,"")</f>
        <v/>
      </c>
      <c r="DG854" s="6" t="str">
        <f>IF(DB854="ศิลป์ภาษาอังกฤษเพื่อการสื่อสารธุรกิจ",MAX($DG$1:DG853)+1,"")</f>
        <v/>
      </c>
      <c r="DH854" s="6" t="str">
        <f>IF(DB854="นวัตกรรมการจัดการเกษตร",MAX($DH$1:DH853)+1,"")</f>
        <v/>
      </c>
      <c r="DI854" s="5">
        <f t="shared" si="206"/>
        <v>0</v>
      </c>
      <c r="DJ854" s="5" t="str">
        <f t="shared" si="207"/>
        <v>-</v>
      </c>
      <c r="DK854" s="5" t="str">
        <f t="shared" si="208"/>
        <v>-0</v>
      </c>
      <c r="DL854" s="5" t="str">
        <f t="shared" si="209"/>
        <v/>
      </c>
    </row>
    <row r="855" spans="1:116">
      <c r="A855" s="5" t="str">
        <f t="shared" si="196"/>
        <v>-</v>
      </c>
      <c r="B855" s="5" t="str">
        <f t="shared" si="197"/>
        <v>-0</v>
      </c>
      <c r="C855" s="5" t="str">
        <f t="shared" si="198"/>
        <v>-0</v>
      </c>
      <c r="D855" s="8"/>
      <c r="E855" s="9"/>
      <c r="F855" s="3"/>
      <c r="G855" s="3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W855" s="6" t="str">
        <f>IF(X855="","",IF(X855=รายชื่อชมรม!$B$53,รายชื่อชมรม!$A$53,IF(X855=รายชื่อชมรม!$B$54,รายชื่อชมรม!$A$54,IF(X855=รายชื่อชมรม!$B$55,รายชื่อชมรม!$A$55,IF(X855=รายชื่อชมรม!$B$56,รายชื่อชมรม!$A$56,IF(X855=รายชื่อชมรม!$B$57,รายชื่อชมรม!$A$57,IF(X855=รายชื่อชมรม!$B$58,รายชื่อชมรม!$A$58,IF(X855=รายชื่อชมรม!$B$59,รายชื่อชมรม!$A$59,IF(X855=รายชื่อชมรม!$B$60,รายชื่อชมรม!$A$60,IF(X855=รายชื่อชมรม!$B$61,รายชื่อชมรม!$A$61,IF(X855=รายชื่อชมรม!$B$62,รายชื่อชมรม!$A$62,"-")))))))))))</f>
        <v/>
      </c>
      <c r="Y855" s="6" t="str">
        <f>IF(W855=0,"",IF(W855="-","",IF(W855="","",VLOOKUP(W855,รายชื่อชมรม!$A$3:$F$83,3,FALSE))))</f>
        <v/>
      </c>
      <c r="Z855" s="6" t="str">
        <f>IF(Y855=$Z$4,MAX(Z$1:$Z854)+1,"")</f>
        <v/>
      </c>
      <c r="AA855" s="6" t="str">
        <f>IF($Y855=AA$4,MAX(AA$1:AA854)+1,"")</f>
        <v/>
      </c>
      <c r="AB855" s="6" t="str">
        <f>IF($Y855=AB$4,MAX(AB$1:AB854)+1,"")</f>
        <v/>
      </c>
      <c r="AC855" s="6" t="str">
        <f>IF($Y855=AC$4,MAX(AC$1:AC854)+1,"")</f>
        <v/>
      </c>
      <c r="AD855" s="6" t="str">
        <f>IF($Y855=AD$4,MAX(AD$1:AD854)+1,"")</f>
        <v/>
      </c>
      <c r="AE855" s="6" t="str">
        <f>IF($Y855=AE$4,MAX(AE$1:AE854)+1,"")</f>
        <v/>
      </c>
      <c r="AF855" s="6" t="str">
        <f>IF($Y855=AF$4,MAX(AF$1:AF854)+1,"")</f>
        <v/>
      </c>
      <c r="AG855" s="6" t="str">
        <f>IF($Y855=AG$4,MAX(AG$1:AG854)+1,"")</f>
        <v/>
      </c>
      <c r="AH855" s="6" t="str">
        <f>IF($Y855=AH$4,MAX(AH$1:AH854)+1,"")</f>
        <v/>
      </c>
      <c r="AK855" s="6" t="str">
        <f>IF($W855=AK$4,MAX(AK$1:AK854)+1,"")</f>
        <v/>
      </c>
      <c r="AL855" s="6" t="str">
        <f>IF($W855=AL$4,MAX(AL$1:AL854)+1,"")</f>
        <v/>
      </c>
      <c r="AM855" s="6" t="str">
        <f>IF($W855=AM$4,MAX(AM$1:AM854)+1,"")</f>
        <v/>
      </c>
      <c r="AN855" s="6" t="str">
        <f>IF($W855=AN$4,MAX(AN$1:AN854)+1,"")</f>
        <v/>
      </c>
      <c r="AO855" s="6" t="str">
        <f>IF($W855=AO$4,MAX(AO$1:AO854)+1,"")</f>
        <v/>
      </c>
      <c r="AP855" s="6" t="str">
        <f>IF($W855=AP$4,MAX(AP$1:AP854)+1,"")</f>
        <v/>
      </c>
      <c r="AQ855" s="6" t="str">
        <f>IF($W855=AQ$4,MAX(AQ$1:AQ854)+1,"")</f>
        <v/>
      </c>
      <c r="AR855" s="6" t="str">
        <f>IF($W855=AR$4,MAX(AR$1:AR854)+1,"")</f>
        <v/>
      </c>
      <c r="AS855" s="6" t="str">
        <f>IF($W855=AS$4,MAX(AS$1:AS854)+1,"")</f>
        <v/>
      </c>
      <c r="AT855" s="6" t="str">
        <f>IF($W855=AT$4,MAX(AT$1:AT854)+1,"")</f>
        <v/>
      </c>
      <c r="AU855" s="6" t="str">
        <f>IF($W855=AU$4,MAX(AU$1:AU854)+1,"")</f>
        <v/>
      </c>
      <c r="AV855" s="6" t="str">
        <f>IF($W855=AV$4,MAX(AV$1:AV854)+1,"")</f>
        <v/>
      </c>
      <c r="AW855" s="6" t="str">
        <f>IF($W855=AW$4,MAX(AW$1:AW854)+1,"")</f>
        <v/>
      </c>
      <c r="AX855" s="6" t="str">
        <f>IF($W855=AX$4,MAX(AX$1:AX854)+1,"")</f>
        <v/>
      </c>
      <c r="AY855" s="6" t="str">
        <f>IF($W855=AY$4,MAX(AY$1:AY854)+1,"")</f>
        <v/>
      </c>
      <c r="AZ855" s="6" t="str">
        <f>IF($W855=AZ$4,MAX(AZ$1:AZ854)+1,"")</f>
        <v/>
      </c>
      <c r="BA855" s="6" t="str">
        <f>IF($W855=BA$4,MAX(BA$1:BA854)+1,"")</f>
        <v/>
      </c>
      <c r="BB855" s="6" t="str">
        <f>IF($W855=BB$4,MAX(BB$1:BB854)+1,"")</f>
        <v/>
      </c>
      <c r="BC855" s="6" t="str">
        <f>IF($W855=BC$4,MAX(BC$1:BC854)+1,"")</f>
        <v/>
      </c>
      <c r="BD855" s="6" t="str">
        <f>IF($W855=BD$4,MAX(BD$1:BD854)+1,"")</f>
        <v/>
      </c>
      <c r="BE855" s="6" t="str">
        <f>IF($W855=BE$4,MAX(BE$1:BE854)+1,"")</f>
        <v/>
      </c>
      <c r="BF855" s="6" t="str">
        <f>IF($W855=BF$4,MAX(BF$1:BF854)+1,"")</f>
        <v/>
      </c>
      <c r="BG855" s="6" t="str">
        <f>IF($W855=BG$4,MAX(BG$1:BG854)+1,"")</f>
        <v/>
      </c>
      <c r="BH855" s="6" t="str">
        <f>IF($W855=BH$4,MAX(BH$1:BH854)+1,"")</f>
        <v/>
      </c>
      <c r="BI855" s="6" t="str">
        <f>IF($W855=BI$4,MAX(BI$1:BI854)+1,"")</f>
        <v/>
      </c>
      <c r="BJ855" s="6" t="str">
        <f>IF($W855=BJ$4,MAX(BJ$1:BJ854)+1,"")</f>
        <v/>
      </c>
      <c r="BK855" s="6" t="str">
        <f>IF($W855=BK$4,MAX(BK$1:BK854)+1,"")</f>
        <v/>
      </c>
      <c r="BL855" s="6" t="str">
        <f>IF($W855=BL$4,MAX(BL$1:BL854)+1,"")</f>
        <v/>
      </c>
      <c r="BM855" s="6" t="str">
        <f>IF($W855=BM$4,MAX(BM$1:BM854)+1,"")</f>
        <v/>
      </c>
      <c r="BN855" s="6" t="str">
        <f>IF($W855=BN$4,MAX(BN$1:BN854)+1,"")</f>
        <v/>
      </c>
      <c r="BO855" s="6" t="str">
        <f>IF($W855=BO$4,MAX(BO$1:BO854)+1,"")</f>
        <v/>
      </c>
      <c r="BP855" s="6" t="str">
        <f>IF($W855=BP$4,MAX(BP$1:BP854)+1,"")</f>
        <v/>
      </c>
      <c r="BQ855" s="6" t="str">
        <f>IF($W855=BQ$4,MAX(BQ$1:BQ854)+1,"")</f>
        <v/>
      </c>
      <c r="BR855" s="6" t="str">
        <f>IF($W855=BR$4,MAX(BR$1:BR854)+1,"")</f>
        <v/>
      </c>
      <c r="BS855" s="6" t="str">
        <f>IF($W855=BS$4,MAX(BS$1:BS854)+1,"")</f>
        <v/>
      </c>
      <c r="BT855" s="6" t="str">
        <f>IF($W855=BT$4,MAX(BT$1:BT854)+1,"")</f>
        <v/>
      </c>
      <c r="BU855" s="6" t="str">
        <f>IF($W855=BU$4,MAX(BU$1:BU854)+1,"")</f>
        <v/>
      </c>
      <c r="BV855" s="6" t="str">
        <f>IF($W855=BV$4,MAX(BV$1:BV854)+1,"")</f>
        <v/>
      </c>
      <c r="BW855" s="6" t="str">
        <f>IF($W855=BW$4,MAX(BW$1:BW854)+1,"")</f>
        <v/>
      </c>
      <c r="BX855" s="6" t="str">
        <f>IF($W855=BX$4,MAX(BX$1:BX854)+1,"")</f>
        <v/>
      </c>
      <c r="BY855" s="6" t="str">
        <f>IF($W855=BY$4,MAX(BY$1:BY854)+1,"")</f>
        <v/>
      </c>
      <c r="BZ855" s="6" t="str">
        <f>IF($W855=BZ$4,MAX(BZ$1:BZ854)+1,"")</f>
        <v/>
      </c>
      <c r="CA855" s="6" t="str">
        <f>IF($W855=CA$4,MAX(CA$1:CA854)+1,"")</f>
        <v/>
      </c>
      <c r="CB855" s="6" t="str">
        <f>IF($W855=CB$4,MAX(CB$1:CB854)+1,"")</f>
        <v/>
      </c>
      <c r="CC855" s="6" t="str">
        <f>IF($W855=CC$4,MAX(CC$1:CC854)+1,"")</f>
        <v/>
      </c>
      <c r="CD855" s="6" t="str">
        <f>IF($W855=CD$4,MAX(CD$1:CD854)+1,"")</f>
        <v/>
      </c>
      <c r="CE855" s="6" t="str">
        <f>IF($W855=CE$4,MAX(CE$1:CE854)+1,"")</f>
        <v/>
      </c>
      <c r="CF855" s="6" t="str">
        <f>IF($W855=CF$4,MAX(CF$1:CF854)+1,"")</f>
        <v/>
      </c>
      <c r="CG855" s="6" t="str">
        <f>IF($W855=CG$4,MAX(CG$1:CG854)+1,"")</f>
        <v/>
      </c>
      <c r="CH855" s="6" t="str">
        <f>IF($W855=CH$4,MAX(CH$1:CH854)+1,"")</f>
        <v/>
      </c>
      <c r="CI855" s="6" t="str">
        <f>IF($W855=CI$4,MAX(CI$1:CI854)+1,"")</f>
        <v/>
      </c>
      <c r="CJ855" s="6" t="str">
        <f>IF($W855=CJ$4,MAX(CJ$1:CJ854)+1,"")</f>
        <v/>
      </c>
      <c r="CK855" s="6" t="str">
        <f>IF($W855=CK$4,MAX(CK$1:CK854)+1,"")</f>
        <v/>
      </c>
      <c r="CL855" s="6" t="str">
        <f>IF($W855=CL$4,MAX(CL$1:CL854)+1,"")</f>
        <v/>
      </c>
      <c r="CM855" s="6" t="str">
        <f>IF($W855=CM$4,MAX(CM$1:CM854)+1,"")</f>
        <v/>
      </c>
      <c r="CN855" s="6" t="str">
        <f>IF($W855=CN$4,MAX(CN$1:CN854)+1,"")</f>
        <v/>
      </c>
      <c r="CO855" s="6" t="str">
        <f>IF($W855=CO$4,MAX(CO$1:CO854)+1,"")</f>
        <v/>
      </c>
      <c r="CP855" s="6" t="str">
        <f>IF($W855=CP$4,MAX(CP$1:CP854)+1,"")</f>
        <v/>
      </c>
      <c r="CQ855" s="6" t="str">
        <f>IF($W855=CQ$4,MAX(CQ$1:CQ854)+1,"")</f>
        <v/>
      </c>
      <c r="CR855" s="6" t="str">
        <f>IF($W855=CR$4,MAX(CR$1:CR854)+1,"")</f>
        <v/>
      </c>
      <c r="CS855" s="6" t="str">
        <f>IF($W855=CS$4,MAX(CS$1:CS854)+1,"")</f>
        <v/>
      </c>
      <c r="CT855" s="5">
        <f t="shared" si="199"/>
        <v>0</v>
      </c>
      <c r="CU855" s="6" t="str">
        <f t="shared" si="200"/>
        <v/>
      </c>
      <c r="CV855" s="5" t="str">
        <f t="shared" si="201"/>
        <v/>
      </c>
      <c r="CW855" s="5" t="str" cm="1">
        <f t="array" ref="CW855">RIGHT(F855,MIN(LEN(SUBSTITUTE(F855,รายชื่อนักเรียนแยกห้อง!$AD$5:$AD$8,""))))</f>
        <v/>
      </c>
      <c r="CX855" s="6" t="str">
        <f t="shared" si="202"/>
        <v/>
      </c>
      <c r="CY855" s="6" t="str">
        <f t="shared" si="203"/>
        <v/>
      </c>
      <c r="CZ855" s="5" t="str">
        <f t="shared" si="204"/>
        <v>-</v>
      </c>
      <c r="DA855" s="5" t="str">
        <f t="shared" si="205"/>
        <v>-</v>
      </c>
      <c r="DC855" s="6" t="str">
        <f>IF(DB855="วิทย์-คณิต (เตรียมวิศวะ)",MAX($DC$1:DC854)+1,"")</f>
        <v/>
      </c>
      <c r="DD855" s="6" t="str">
        <f>IF(DB855="วิทย์-คณิต (วิทยาศาสตร์สุขภาพ)",MAX($DD$1:DD854)+1,"")</f>
        <v/>
      </c>
      <c r="DE855" s="6" t="str">
        <f>IF(DB855="ศิลป์การจัดการธุรกิจการค้าสมัยใหม่",MAX($DE$1:DE854)+1,"")</f>
        <v/>
      </c>
      <c r="DF855" s="6" t="str">
        <f>IF(DB855="ศิลป์ภาษาจีนเพื่อธุรกิจ 4.0",MAX($DF$1:DF854)+1,"")</f>
        <v/>
      </c>
      <c r="DG855" s="6" t="str">
        <f>IF(DB855="ศิลป์ภาษาอังกฤษเพื่อการสื่อสารธุรกิจ",MAX($DG$1:DG854)+1,"")</f>
        <v/>
      </c>
      <c r="DH855" s="6" t="str">
        <f>IF(DB855="นวัตกรรมการจัดการเกษตร",MAX($DH$1:DH854)+1,"")</f>
        <v/>
      </c>
      <c r="DI855" s="5">
        <f t="shared" si="206"/>
        <v>0</v>
      </c>
      <c r="DJ855" s="5" t="str">
        <f t="shared" si="207"/>
        <v>-</v>
      </c>
      <c r="DK855" s="5" t="str">
        <f t="shared" si="208"/>
        <v>-0</v>
      </c>
      <c r="DL855" s="5" t="str">
        <f t="shared" si="209"/>
        <v/>
      </c>
    </row>
    <row r="856" spans="1:116">
      <c r="A856" s="5" t="str">
        <f t="shared" si="196"/>
        <v>-</v>
      </c>
      <c r="B856" s="5" t="str">
        <f t="shared" si="197"/>
        <v>-0</v>
      </c>
      <c r="C856" s="5" t="str">
        <f t="shared" si="198"/>
        <v>-0</v>
      </c>
      <c r="D856" s="8"/>
      <c r="E856" s="9"/>
      <c r="F856" s="3"/>
      <c r="G856" s="3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W856" s="6" t="str">
        <f>IF(X856="","",IF(X856=รายชื่อชมรม!$B$53,รายชื่อชมรม!$A$53,IF(X856=รายชื่อชมรม!$B$54,รายชื่อชมรม!$A$54,IF(X856=รายชื่อชมรม!$B$55,รายชื่อชมรม!$A$55,IF(X856=รายชื่อชมรม!$B$56,รายชื่อชมรม!$A$56,IF(X856=รายชื่อชมรม!$B$57,รายชื่อชมรม!$A$57,IF(X856=รายชื่อชมรม!$B$58,รายชื่อชมรม!$A$58,IF(X856=รายชื่อชมรม!$B$59,รายชื่อชมรม!$A$59,IF(X856=รายชื่อชมรม!$B$60,รายชื่อชมรม!$A$60,IF(X856=รายชื่อชมรม!$B$61,รายชื่อชมรม!$A$61,IF(X856=รายชื่อชมรม!$B$62,รายชื่อชมรม!$A$62,"-")))))))))))</f>
        <v/>
      </c>
      <c r="Y856" s="6" t="str">
        <f>IF(W856=0,"",IF(W856="-","",IF(W856="","",VLOOKUP(W856,รายชื่อชมรม!$A$3:$F$83,3,FALSE))))</f>
        <v/>
      </c>
      <c r="Z856" s="6" t="str">
        <f>IF(Y856=$Z$4,MAX(Z$1:$Z855)+1,"")</f>
        <v/>
      </c>
      <c r="AA856" s="6" t="str">
        <f>IF($Y856=AA$4,MAX(AA$1:AA855)+1,"")</f>
        <v/>
      </c>
      <c r="AB856" s="6" t="str">
        <f>IF($Y856=AB$4,MAX(AB$1:AB855)+1,"")</f>
        <v/>
      </c>
      <c r="AC856" s="6" t="str">
        <f>IF($Y856=AC$4,MAX(AC$1:AC855)+1,"")</f>
        <v/>
      </c>
      <c r="AD856" s="6" t="str">
        <f>IF($Y856=AD$4,MAX(AD$1:AD855)+1,"")</f>
        <v/>
      </c>
      <c r="AE856" s="6" t="str">
        <f>IF($Y856=AE$4,MAX(AE$1:AE855)+1,"")</f>
        <v/>
      </c>
      <c r="AF856" s="6" t="str">
        <f>IF($Y856=AF$4,MAX(AF$1:AF855)+1,"")</f>
        <v/>
      </c>
      <c r="AG856" s="6" t="str">
        <f>IF($Y856=AG$4,MAX(AG$1:AG855)+1,"")</f>
        <v/>
      </c>
      <c r="AH856" s="6" t="str">
        <f>IF($Y856=AH$4,MAX(AH$1:AH855)+1,"")</f>
        <v/>
      </c>
      <c r="AK856" s="6" t="str">
        <f>IF($W856=AK$4,MAX(AK$1:AK855)+1,"")</f>
        <v/>
      </c>
      <c r="AL856" s="6" t="str">
        <f>IF($W856=AL$4,MAX(AL$1:AL855)+1,"")</f>
        <v/>
      </c>
      <c r="AM856" s="6" t="str">
        <f>IF($W856=AM$4,MAX(AM$1:AM855)+1,"")</f>
        <v/>
      </c>
      <c r="AN856" s="6" t="str">
        <f>IF($W856=AN$4,MAX(AN$1:AN855)+1,"")</f>
        <v/>
      </c>
      <c r="AO856" s="6" t="str">
        <f>IF($W856=AO$4,MAX(AO$1:AO855)+1,"")</f>
        <v/>
      </c>
      <c r="AP856" s="6" t="str">
        <f>IF($W856=AP$4,MAX(AP$1:AP855)+1,"")</f>
        <v/>
      </c>
      <c r="AQ856" s="6" t="str">
        <f>IF($W856=AQ$4,MAX(AQ$1:AQ855)+1,"")</f>
        <v/>
      </c>
      <c r="AR856" s="6" t="str">
        <f>IF($W856=AR$4,MAX(AR$1:AR855)+1,"")</f>
        <v/>
      </c>
      <c r="AS856" s="6" t="str">
        <f>IF($W856=AS$4,MAX(AS$1:AS855)+1,"")</f>
        <v/>
      </c>
      <c r="AT856" s="6" t="str">
        <f>IF($W856=AT$4,MAX(AT$1:AT855)+1,"")</f>
        <v/>
      </c>
      <c r="AU856" s="6" t="str">
        <f>IF($W856=AU$4,MAX(AU$1:AU855)+1,"")</f>
        <v/>
      </c>
      <c r="AV856" s="6" t="str">
        <f>IF($W856=AV$4,MAX(AV$1:AV855)+1,"")</f>
        <v/>
      </c>
      <c r="AW856" s="6" t="str">
        <f>IF($W856=AW$4,MAX(AW$1:AW855)+1,"")</f>
        <v/>
      </c>
      <c r="AX856" s="6" t="str">
        <f>IF($W856=AX$4,MAX(AX$1:AX855)+1,"")</f>
        <v/>
      </c>
      <c r="AY856" s="6" t="str">
        <f>IF($W856=AY$4,MAX(AY$1:AY855)+1,"")</f>
        <v/>
      </c>
      <c r="AZ856" s="6" t="str">
        <f>IF($W856=AZ$4,MAX(AZ$1:AZ855)+1,"")</f>
        <v/>
      </c>
      <c r="BA856" s="6" t="str">
        <f>IF($W856=BA$4,MAX(BA$1:BA855)+1,"")</f>
        <v/>
      </c>
      <c r="BB856" s="6" t="str">
        <f>IF($W856=BB$4,MAX(BB$1:BB855)+1,"")</f>
        <v/>
      </c>
      <c r="BC856" s="6" t="str">
        <f>IF($W856=BC$4,MAX(BC$1:BC855)+1,"")</f>
        <v/>
      </c>
      <c r="BD856" s="6" t="str">
        <f>IF($W856=BD$4,MAX(BD$1:BD855)+1,"")</f>
        <v/>
      </c>
      <c r="BE856" s="6" t="str">
        <f>IF($W856=BE$4,MAX(BE$1:BE855)+1,"")</f>
        <v/>
      </c>
      <c r="BF856" s="6" t="str">
        <f>IF($W856=BF$4,MAX(BF$1:BF855)+1,"")</f>
        <v/>
      </c>
      <c r="BG856" s="6" t="str">
        <f>IF($W856=BG$4,MAX(BG$1:BG855)+1,"")</f>
        <v/>
      </c>
      <c r="BH856" s="6" t="str">
        <f>IF($W856=BH$4,MAX(BH$1:BH855)+1,"")</f>
        <v/>
      </c>
      <c r="BI856" s="6" t="str">
        <f>IF($W856=BI$4,MAX(BI$1:BI855)+1,"")</f>
        <v/>
      </c>
      <c r="BJ856" s="6" t="str">
        <f>IF($W856=BJ$4,MAX(BJ$1:BJ855)+1,"")</f>
        <v/>
      </c>
      <c r="BK856" s="6" t="str">
        <f>IF($W856=BK$4,MAX(BK$1:BK855)+1,"")</f>
        <v/>
      </c>
      <c r="BL856" s="6" t="str">
        <f>IF($W856=BL$4,MAX(BL$1:BL855)+1,"")</f>
        <v/>
      </c>
      <c r="BM856" s="6" t="str">
        <f>IF($W856=BM$4,MAX(BM$1:BM855)+1,"")</f>
        <v/>
      </c>
      <c r="BN856" s="6" t="str">
        <f>IF($W856=BN$4,MAX(BN$1:BN855)+1,"")</f>
        <v/>
      </c>
      <c r="BO856" s="6" t="str">
        <f>IF($W856=BO$4,MAX(BO$1:BO855)+1,"")</f>
        <v/>
      </c>
      <c r="BP856" s="6" t="str">
        <f>IF($W856=BP$4,MAX(BP$1:BP855)+1,"")</f>
        <v/>
      </c>
      <c r="BQ856" s="6" t="str">
        <f>IF($W856=BQ$4,MAX(BQ$1:BQ855)+1,"")</f>
        <v/>
      </c>
      <c r="BR856" s="6" t="str">
        <f>IF($W856=BR$4,MAX(BR$1:BR855)+1,"")</f>
        <v/>
      </c>
      <c r="BS856" s="6" t="str">
        <f>IF($W856=BS$4,MAX(BS$1:BS855)+1,"")</f>
        <v/>
      </c>
      <c r="BT856" s="6" t="str">
        <f>IF($W856=BT$4,MAX(BT$1:BT855)+1,"")</f>
        <v/>
      </c>
      <c r="BU856" s="6" t="str">
        <f>IF($W856=BU$4,MAX(BU$1:BU855)+1,"")</f>
        <v/>
      </c>
      <c r="BV856" s="6" t="str">
        <f>IF($W856=BV$4,MAX(BV$1:BV855)+1,"")</f>
        <v/>
      </c>
      <c r="BW856" s="6" t="str">
        <f>IF($W856=BW$4,MAX(BW$1:BW855)+1,"")</f>
        <v/>
      </c>
      <c r="BX856" s="6" t="str">
        <f>IF($W856=BX$4,MAX(BX$1:BX855)+1,"")</f>
        <v/>
      </c>
      <c r="BY856" s="6" t="str">
        <f>IF($W856=BY$4,MAX(BY$1:BY855)+1,"")</f>
        <v/>
      </c>
      <c r="BZ856" s="6" t="str">
        <f>IF($W856=BZ$4,MAX(BZ$1:BZ855)+1,"")</f>
        <v/>
      </c>
      <c r="CA856" s="6" t="str">
        <f>IF($W856=CA$4,MAX(CA$1:CA855)+1,"")</f>
        <v/>
      </c>
      <c r="CB856" s="6" t="str">
        <f>IF($W856=CB$4,MAX(CB$1:CB855)+1,"")</f>
        <v/>
      </c>
      <c r="CC856" s="6" t="str">
        <f>IF($W856=CC$4,MAX(CC$1:CC855)+1,"")</f>
        <v/>
      </c>
      <c r="CD856" s="6" t="str">
        <f>IF($W856=CD$4,MAX(CD$1:CD855)+1,"")</f>
        <v/>
      </c>
      <c r="CE856" s="6" t="str">
        <f>IF($W856=CE$4,MAX(CE$1:CE855)+1,"")</f>
        <v/>
      </c>
      <c r="CF856" s="6" t="str">
        <f>IF($W856=CF$4,MAX(CF$1:CF855)+1,"")</f>
        <v/>
      </c>
      <c r="CG856" s="6" t="str">
        <f>IF($W856=CG$4,MAX(CG$1:CG855)+1,"")</f>
        <v/>
      </c>
      <c r="CH856" s="6" t="str">
        <f>IF($W856=CH$4,MAX(CH$1:CH855)+1,"")</f>
        <v/>
      </c>
      <c r="CI856" s="6" t="str">
        <f>IF($W856=CI$4,MAX(CI$1:CI855)+1,"")</f>
        <v/>
      </c>
      <c r="CJ856" s="6" t="str">
        <f>IF($W856=CJ$4,MAX(CJ$1:CJ855)+1,"")</f>
        <v/>
      </c>
      <c r="CK856" s="6" t="str">
        <f>IF($W856=CK$4,MAX(CK$1:CK855)+1,"")</f>
        <v/>
      </c>
      <c r="CL856" s="6" t="str">
        <f>IF($W856=CL$4,MAX(CL$1:CL855)+1,"")</f>
        <v/>
      </c>
      <c r="CM856" s="6" t="str">
        <f>IF($W856=CM$4,MAX(CM$1:CM855)+1,"")</f>
        <v/>
      </c>
      <c r="CN856" s="6" t="str">
        <f>IF($W856=CN$4,MAX(CN$1:CN855)+1,"")</f>
        <v/>
      </c>
      <c r="CO856" s="6" t="str">
        <f>IF($W856=CO$4,MAX(CO$1:CO855)+1,"")</f>
        <v/>
      </c>
      <c r="CP856" s="6" t="str">
        <f>IF($W856=CP$4,MAX(CP$1:CP855)+1,"")</f>
        <v/>
      </c>
      <c r="CQ856" s="6" t="str">
        <f>IF($W856=CQ$4,MAX(CQ$1:CQ855)+1,"")</f>
        <v/>
      </c>
      <c r="CR856" s="6" t="str">
        <f>IF($W856=CR$4,MAX(CR$1:CR855)+1,"")</f>
        <v/>
      </c>
      <c r="CS856" s="6" t="str">
        <f>IF($W856=CS$4,MAX(CS$1:CS855)+1,"")</f>
        <v/>
      </c>
      <c r="CT856" s="5">
        <f t="shared" si="199"/>
        <v>0</v>
      </c>
      <c r="CU856" s="6" t="str">
        <f t="shared" si="200"/>
        <v/>
      </c>
      <c r="CV856" s="5" t="str">
        <f t="shared" si="201"/>
        <v/>
      </c>
      <c r="CW856" s="5" t="str" cm="1">
        <f t="array" ref="CW856">RIGHT(F856,MIN(LEN(SUBSTITUTE(F856,รายชื่อนักเรียนแยกห้อง!$AD$5:$AD$8,""))))</f>
        <v/>
      </c>
      <c r="CX856" s="6" t="str">
        <f t="shared" si="202"/>
        <v/>
      </c>
      <c r="CY856" s="6" t="str">
        <f t="shared" si="203"/>
        <v/>
      </c>
      <c r="CZ856" s="5" t="str">
        <f t="shared" si="204"/>
        <v>-</v>
      </c>
      <c r="DA856" s="5" t="str">
        <f t="shared" si="205"/>
        <v>-</v>
      </c>
      <c r="DC856" s="6" t="str">
        <f>IF(DB856="วิทย์-คณิต (เตรียมวิศวะ)",MAX($DC$1:DC855)+1,"")</f>
        <v/>
      </c>
      <c r="DD856" s="6" t="str">
        <f>IF(DB856="วิทย์-คณิต (วิทยาศาสตร์สุขภาพ)",MAX($DD$1:DD855)+1,"")</f>
        <v/>
      </c>
      <c r="DE856" s="6" t="str">
        <f>IF(DB856="ศิลป์การจัดการธุรกิจการค้าสมัยใหม่",MAX($DE$1:DE855)+1,"")</f>
        <v/>
      </c>
      <c r="DF856" s="6" t="str">
        <f>IF(DB856="ศิลป์ภาษาจีนเพื่อธุรกิจ 4.0",MAX($DF$1:DF855)+1,"")</f>
        <v/>
      </c>
      <c r="DG856" s="6" t="str">
        <f>IF(DB856="ศิลป์ภาษาอังกฤษเพื่อการสื่อสารธุรกิจ",MAX($DG$1:DG855)+1,"")</f>
        <v/>
      </c>
      <c r="DH856" s="6" t="str">
        <f>IF(DB856="นวัตกรรมการจัดการเกษตร",MAX($DH$1:DH855)+1,"")</f>
        <v/>
      </c>
      <c r="DI856" s="5">
        <f t="shared" si="206"/>
        <v>0</v>
      </c>
      <c r="DJ856" s="5" t="str">
        <f t="shared" si="207"/>
        <v>-</v>
      </c>
      <c r="DK856" s="5" t="str">
        <f t="shared" si="208"/>
        <v>-0</v>
      </c>
      <c r="DL856" s="5" t="str">
        <f t="shared" si="209"/>
        <v/>
      </c>
    </row>
    <row r="857" spans="1:116">
      <c r="A857" s="5" t="str">
        <f t="shared" si="196"/>
        <v>-</v>
      </c>
      <c r="B857" s="5" t="str">
        <f t="shared" si="197"/>
        <v>-0</v>
      </c>
      <c r="C857" s="5" t="str">
        <f t="shared" si="198"/>
        <v>-0</v>
      </c>
      <c r="D857" s="8"/>
      <c r="E857" s="9"/>
      <c r="F857" s="3"/>
      <c r="G857" s="3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W857" s="6" t="str">
        <f>IF(X857="","",IF(X857=รายชื่อชมรม!$B$53,รายชื่อชมรม!$A$53,IF(X857=รายชื่อชมรม!$B$54,รายชื่อชมรม!$A$54,IF(X857=รายชื่อชมรม!$B$55,รายชื่อชมรม!$A$55,IF(X857=รายชื่อชมรม!$B$56,รายชื่อชมรม!$A$56,IF(X857=รายชื่อชมรม!$B$57,รายชื่อชมรม!$A$57,IF(X857=รายชื่อชมรม!$B$58,รายชื่อชมรม!$A$58,IF(X857=รายชื่อชมรม!$B$59,รายชื่อชมรม!$A$59,IF(X857=รายชื่อชมรม!$B$60,รายชื่อชมรม!$A$60,IF(X857=รายชื่อชมรม!$B$61,รายชื่อชมรม!$A$61,IF(X857=รายชื่อชมรม!$B$62,รายชื่อชมรม!$A$62,"-")))))))))))</f>
        <v/>
      </c>
      <c r="Y857" s="6" t="str">
        <f>IF(W857=0,"",IF(W857="-","",IF(W857="","",VLOOKUP(W857,รายชื่อชมรม!$A$3:$F$83,3,FALSE))))</f>
        <v/>
      </c>
      <c r="Z857" s="6" t="str">
        <f>IF(Y857=$Z$4,MAX(Z$1:$Z856)+1,"")</f>
        <v/>
      </c>
      <c r="AA857" s="6" t="str">
        <f>IF($Y857=AA$4,MAX(AA$1:AA856)+1,"")</f>
        <v/>
      </c>
      <c r="AB857" s="6" t="str">
        <f>IF($Y857=AB$4,MAX(AB$1:AB856)+1,"")</f>
        <v/>
      </c>
      <c r="AC857" s="6" t="str">
        <f>IF($Y857=AC$4,MAX(AC$1:AC856)+1,"")</f>
        <v/>
      </c>
      <c r="AD857" s="6" t="str">
        <f>IF($Y857=AD$4,MAX(AD$1:AD856)+1,"")</f>
        <v/>
      </c>
      <c r="AE857" s="6" t="str">
        <f>IF($Y857=AE$4,MAX(AE$1:AE856)+1,"")</f>
        <v/>
      </c>
      <c r="AF857" s="6" t="str">
        <f>IF($Y857=AF$4,MAX(AF$1:AF856)+1,"")</f>
        <v/>
      </c>
      <c r="AG857" s="6" t="str">
        <f>IF($Y857=AG$4,MAX(AG$1:AG856)+1,"")</f>
        <v/>
      </c>
      <c r="AH857" s="6" t="str">
        <f>IF($Y857=AH$4,MAX(AH$1:AH856)+1,"")</f>
        <v/>
      </c>
      <c r="AK857" s="6" t="str">
        <f>IF($W857=AK$4,MAX(AK$1:AK856)+1,"")</f>
        <v/>
      </c>
      <c r="AL857" s="6" t="str">
        <f>IF($W857=AL$4,MAX(AL$1:AL856)+1,"")</f>
        <v/>
      </c>
      <c r="AM857" s="6" t="str">
        <f>IF($W857=AM$4,MAX(AM$1:AM856)+1,"")</f>
        <v/>
      </c>
      <c r="AN857" s="6" t="str">
        <f>IF($W857=AN$4,MAX(AN$1:AN856)+1,"")</f>
        <v/>
      </c>
      <c r="AO857" s="6" t="str">
        <f>IF($W857=AO$4,MAX(AO$1:AO856)+1,"")</f>
        <v/>
      </c>
      <c r="AP857" s="6" t="str">
        <f>IF($W857=AP$4,MAX(AP$1:AP856)+1,"")</f>
        <v/>
      </c>
      <c r="AQ857" s="6" t="str">
        <f>IF($W857=AQ$4,MAX(AQ$1:AQ856)+1,"")</f>
        <v/>
      </c>
      <c r="AR857" s="6" t="str">
        <f>IF($W857=AR$4,MAX(AR$1:AR856)+1,"")</f>
        <v/>
      </c>
      <c r="AS857" s="6" t="str">
        <f>IF($W857=AS$4,MAX(AS$1:AS856)+1,"")</f>
        <v/>
      </c>
      <c r="AT857" s="6" t="str">
        <f>IF($W857=AT$4,MAX(AT$1:AT856)+1,"")</f>
        <v/>
      </c>
      <c r="AU857" s="6" t="str">
        <f>IF($W857=AU$4,MAX(AU$1:AU856)+1,"")</f>
        <v/>
      </c>
      <c r="AV857" s="6" t="str">
        <f>IF($W857=AV$4,MAX(AV$1:AV856)+1,"")</f>
        <v/>
      </c>
      <c r="AW857" s="6" t="str">
        <f>IF($W857=AW$4,MAX(AW$1:AW856)+1,"")</f>
        <v/>
      </c>
      <c r="AX857" s="6" t="str">
        <f>IF($W857=AX$4,MAX(AX$1:AX856)+1,"")</f>
        <v/>
      </c>
      <c r="AY857" s="6" t="str">
        <f>IF($W857=AY$4,MAX(AY$1:AY856)+1,"")</f>
        <v/>
      </c>
      <c r="AZ857" s="6" t="str">
        <f>IF($W857=AZ$4,MAX(AZ$1:AZ856)+1,"")</f>
        <v/>
      </c>
      <c r="BA857" s="6" t="str">
        <f>IF($W857=BA$4,MAX(BA$1:BA856)+1,"")</f>
        <v/>
      </c>
      <c r="BB857" s="6" t="str">
        <f>IF($W857=BB$4,MAX(BB$1:BB856)+1,"")</f>
        <v/>
      </c>
      <c r="BC857" s="6" t="str">
        <f>IF($W857=BC$4,MAX(BC$1:BC856)+1,"")</f>
        <v/>
      </c>
      <c r="BD857" s="6" t="str">
        <f>IF($W857=BD$4,MAX(BD$1:BD856)+1,"")</f>
        <v/>
      </c>
      <c r="BE857" s="6" t="str">
        <f>IF($W857=BE$4,MAX(BE$1:BE856)+1,"")</f>
        <v/>
      </c>
      <c r="BF857" s="6" t="str">
        <f>IF($W857=BF$4,MAX(BF$1:BF856)+1,"")</f>
        <v/>
      </c>
      <c r="BG857" s="6" t="str">
        <f>IF($W857=BG$4,MAX(BG$1:BG856)+1,"")</f>
        <v/>
      </c>
      <c r="BH857" s="6" t="str">
        <f>IF($W857=BH$4,MAX(BH$1:BH856)+1,"")</f>
        <v/>
      </c>
      <c r="BI857" s="6" t="str">
        <f>IF($W857=BI$4,MAX(BI$1:BI856)+1,"")</f>
        <v/>
      </c>
      <c r="BJ857" s="6" t="str">
        <f>IF($W857=BJ$4,MAX(BJ$1:BJ856)+1,"")</f>
        <v/>
      </c>
      <c r="BK857" s="6" t="str">
        <f>IF($W857=BK$4,MAX(BK$1:BK856)+1,"")</f>
        <v/>
      </c>
      <c r="BL857" s="6" t="str">
        <f>IF($W857=BL$4,MAX(BL$1:BL856)+1,"")</f>
        <v/>
      </c>
      <c r="BM857" s="6" t="str">
        <f>IF($W857=BM$4,MAX(BM$1:BM856)+1,"")</f>
        <v/>
      </c>
      <c r="BN857" s="6" t="str">
        <f>IF($W857=BN$4,MAX(BN$1:BN856)+1,"")</f>
        <v/>
      </c>
      <c r="BO857" s="6" t="str">
        <f>IF($W857=BO$4,MAX(BO$1:BO856)+1,"")</f>
        <v/>
      </c>
      <c r="BP857" s="6" t="str">
        <f>IF($W857=BP$4,MAX(BP$1:BP856)+1,"")</f>
        <v/>
      </c>
      <c r="BQ857" s="6" t="str">
        <f>IF($W857=BQ$4,MAX(BQ$1:BQ856)+1,"")</f>
        <v/>
      </c>
      <c r="BR857" s="6" t="str">
        <f>IF($W857=BR$4,MAX(BR$1:BR856)+1,"")</f>
        <v/>
      </c>
      <c r="BS857" s="6" t="str">
        <f>IF($W857=BS$4,MAX(BS$1:BS856)+1,"")</f>
        <v/>
      </c>
      <c r="BT857" s="6" t="str">
        <f>IF($W857=BT$4,MAX(BT$1:BT856)+1,"")</f>
        <v/>
      </c>
      <c r="BU857" s="6" t="str">
        <f>IF($W857=BU$4,MAX(BU$1:BU856)+1,"")</f>
        <v/>
      </c>
      <c r="BV857" s="6" t="str">
        <f>IF($W857=BV$4,MAX(BV$1:BV856)+1,"")</f>
        <v/>
      </c>
      <c r="BW857" s="6" t="str">
        <f>IF($W857=BW$4,MAX(BW$1:BW856)+1,"")</f>
        <v/>
      </c>
      <c r="BX857" s="6" t="str">
        <f>IF($W857=BX$4,MAX(BX$1:BX856)+1,"")</f>
        <v/>
      </c>
      <c r="BY857" s="6" t="str">
        <f>IF($W857=BY$4,MAX(BY$1:BY856)+1,"")</f>
        <v/>
      </c>
      <c r="BZ857" s="6" t="str">
        <f>IF($W857=BZ$4,MAX(BZ$1:BZ856)+1,"")</f>
        <v/>
      </c>
      <c r="CA857" s="6" t="str">
        <f>IF($W857=CA$4,MAX(CA$1:CA856)+1,"")</f>
        <v/>
      </c>
      <c r="CB857" s="6" t="str">
        <f>IF($W857=CB$4,MAX(CB$1:CB856)+1,"")</f>
        <v/>
      </c>
      <c r="CC857" s="6" t="str">
        <f>IF($W857=CC$4,MAX(CC$1:CC856)+1,"")</f>
        <v/>
      </c>
      <c r="CD857" s="6" t="str">
        <f>IF($W857=CD$4,MAX(CD$1:CD856)+1,"")</f>
        <v/>
      </c>
      <c r="CE857" s="6" t="str">
        <f>IF($W857=CE$4,MAX(CE$1:CE856)+1,"")</f>
        <v/>
      </c>
      <c r="CF857" s="6" t="str">
        <f>IF($W857=CF$4,MAX(CF$1:CF856)+1,"")</f>
        <v/>
      </c>
      <c r="CG857" s="6" t="str">
        <f>IF($W857=CG$4,MAX(CG$1:CG856)+1,"")</f>
        <v/>
      </c>
      <c r="CH857" s="6" t="str">
        <f>IF($W857=CH$4,MAX(CH$1:CH856)+1,"")</f>
        <v/>
      </c>
      <c r="CI857" s="6" t="str">
        <f>IF($W857=CI$4,MAX(CI$1:CI856)+1,"")</f>
        <v/>
      </c>
      <c r="CJ857" s="6" t="str">
        <f>IF($W857=CJ$4,MAX(CJ$1:CJ856)+1,"")</f>
        <v/>
      </c>
      <c r="CK857" s="6" t="str">
        <f>IF($W857=CK$4,MAX(CK$1:CK856)+1,"")</f>
        <v/>
      </c>
      <c r="CL857" s="6" t="str">
        <f>IF($W857=CL$4,MAX(CL$1:CL856)+1,"")</f>
        <v/>
      </c>
      <c r="CM857" s="6" t="str">
        <f>IF($W857=CM$4,MAX(CM$1:CM856)+1,"")</f>
        <v/>
      </c>
      <c r="CN857" s="6" t="str">
        <f>IF($W857=CN$4,MAX(CN$1:CN856)+1,"")</f>
        <v/>
      </c>
      <c r="CO857" s="6" t="str">
        <f>IF($W857=CO$4,MAX(CO$1:CO856)+1,"")</f>
        <v/>
      </c>
      <c r="CP857" s="6" t="str">
        <f>IF($W857=CP$4,MAX(CP$1:CP856)+1,"")</f>
        <v/>
      </c>
      <c r="CQ857" s="6" t="str">
        <f>IF($W857=CQ$4,MAX(CQ$1:CQ856)+1,"")</f>
        <v/>
      </c>
      <c r="CR857" s="6" t="str">
        <f>IF($W857=CR$4,MAX(CR$1:CR856)+1,"")</f>
        <v/>
      </c>
      <c r="CS857" s="6" t="str">
        <f>IF($W857=CS$4,MAX(CS$1:CS856)+1,"")</f>
        <v/>
      </c>
      <c r="CT857" s="5">
        <f t="shared" si="199"/>
        <v>0</v>
      </c>
      <c r="CU857" s="6" t="str">
        <f t="shared" si="200"/>
        <v/>
      </c>
      <c r="CV857" s="5" t="str">
        <f t="shared" si="201"/>
        <v/>
      </c>
      <c r="CW857" s="5" t="str" cm="1">
        <f t="array" ref="CW857">RIGHT(F857,MIN(LEN(SUBSTITUTE(F857,รายชื่อนักเรียนแยกห้อง!$AD$5:$AD$8,""))))</f>
        <v/>
      </c>
      <c r="CX857" s="6" t="str">
        <f t="shared" si="202"/>
        <v/>
      </c>
      <c r="CY857" s="6" t="str">
        <f t="shared" si="203"/>
        <v/>
      </c>
      <c r="CZ857" s="5" t="str">
        <f t="shared" si="204"/>
        <v>-</v>
      </c>
      <c r="DA857" s="5" t="str">
        <f t="shared" si="205"/>
        <v>-</v>
      </c>
      <c r="DC857" s="6" t="str">
        <f>IF(DB857="วิทย์-คณิต (เตรียมวิศวะ)",MAX($DC$1:DC856)+1,"")</f>
        <v/>
      </c>
      <c r="DD857" s="6" t="str">
        <f>IF(DB857="วิทย์-คณิต (วิทยาศาสตร์สุขภาพ)",MAX($DD$1:DD856)+1,"")</f>
        <v/>
      </c>
      <c r="DE857" s="6" t="str">
        <f>IF(DB857="ศิลป์การจัดการธุรกิจการค้าสมัยใหม่",MAX($DE$1:DE856)+1,"")</f>
        <v/>
      </c>
      <c r="DF857" s="6" t="str">
        <f>IF(DB857="ศิลป์ภาษาจีนเพื่อธุรกิจ 4.0",MAX($DF$1:DF856)+1,"")</f>
        <v/>
      </c>
      <c r="DG857" s="6" t="str">
        <f>IF(DB857="ศิลป์ภาษาอังกฤษเพื่อการสื่อสารธุรกิจ",MAX($DG$1:DG856)+1,"")</f>
        <v/>
      </c>
      <c r="DH857" s="6" t="str">
        <f>IF(DB857="นวัตกรรมการจัดการเกษตร",MAX($DH$1:DH856)+1,"")</f>
        <v/>
      </c>
      <c r="DI857" s="5">
        <f t="shared" si="206"/>
        <v>0</v>
      </c>
      <c r="DJ857" s="5" t="str">
        <f t="shared" si="207"/>
        <v>-</v>
      </c>
      <c r="DK857" s="5" t="str">
        <f t="shared" si="208"/>
        <v>-0</v>
      </c>
      <c r="DL857" s="5" t="str">
        <f t="shared" si="209"/>
        <v/>
      </c>
    </row>
    <row r="858" spans="1:116">
      <c r="A858" s="5" t="str">
        <f t="shared" si="196"/>
        <v>-</v>
      </c>
      <c r="B858" s="5" t="str">
        <f t="shared" si="197"/>
        <v>-0</v>
      </c>
      <c r="C858" s="5" t="str">
        <f t="shared" si="198"/>
        <v>-0</v>
      </c>
      <c r="D858" s="8"/>
      <c r="E858" s="9"/>
      <c r="F858" s="3"/>
      <c r="G858" s="3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W858" s="6" t="str">
        <f>IF(X858="","",IF(X858=รายชื่อชมรม!$B$53,รายชื่อชมรม!$A$53,IF(X858=รายชื่อชมรม!$B$54,รายชื่อชมรม!$A$54,IF(X858=รายชื่อชมรม!$B$55,รายชื่อชมรม!$A$55,IF(X858=รายชื่อชมรม!$B$56,รายชื่อชมรม!$A$56,IF(X858=รายชื่อชมรม!$B$57,รายชื่อชมรม!$A$57,IF(X858=รายชื่อชมรม!$B$58,รายชื่อชมรม!$A$58,IF(X858=รายชื่อชมรม!$B$59,รายชื่อชมรม!$A$59,IF(X858=รายชื่อชมรม!$B$60,รายชื่อชมรม!$A$60,IF(X858=รายชื่อชมรม!$B$61,รายชื่อชมรม!$A$61,IF(X858=รายชื่อชมรม!$B$62,รายชื่อชมรม!$A$62,"-")))))))))))</f>
        <v/>
      </c>
      <c r="Y858" s="6" t="str">
        <f>IF(W858=0,"",IF(W858="-","",IF(W858="","",VLOOKUP(W858,รายชื่อชมรม!$A$3:$F$83,3,FALSE))))</f>
        <v/>
      </c>
      <c r="Z858" s="6" t="str">
        <f>IF(Y858=$Z$4,MAX(Z$1:$Z857)+1,"")</f>
        <v/>
      </c>
      <c r="AA858" s="6" t="str">
        <f>IF($Y858=AA$4,MAX(AA$1:AA857)+1,"")</f>
        <v/>
      </c>
      <c r="AB858" s="6" t="str">
        <f>IF($Y858=AB$4,MAX(AB$1:AB857)+1,"")</f>
        <v/>
      </c>
      <c r="AC858" s="6" t="str">
        <f>IF($Y858=AC$4,MAX(AC$1:AC857)+1,"")</f>
        <v/>
      </c>
      <c r="AD858" s="6" t="str">
        <f>IF($Y858=AD$4,MAX(AD$1:AD857)+1,"")</f>
        <v/>
      </c>
      <c r="AE858" s="6" t="str">
        <f>IF($Y858=AE$4,MAX(AE$1:AE857)+1,"")</f>
        <v/>
      </c>
      <c r="AF858" s="6" t="str">
        <f>IF($Y858=AF$4,MAX(AF$1:AF857)+1,"")</f>
        <v/>
      </c>
      <c r="AG858" s="6" t="str">
        <f>IF($Y858=AG$4,MAX(AG$1:AG857)+1,"")</f>
        <v/>
      </c>
      <c r="AH858" s="6" t="str">
        <f>IF($Y858=AH$4,MAX(AH$1:AH857)+1,"")</f>
        <v/>
      </c>
      <c r="AK858" s="6" t="str">
        <f>IF($W858=AK$4,MAX(AK$1:AK857)+1,"")</f>
        <v/>
      </c>
      <c r="AL858" s="6" t="str">
        <f>IF($W858=AL$4,MAX(AL$1:AL857)+1,"")</f>
        <v/>
      </c>
      <c r="AM858" s="6" t="str">
        <f>IF($W858=AM$4,MAX(AM$1:AM857)+1,"")</f>
        <v/>
      </c>
      <c r="AN858" s="6" t="str">
        <f>IF($W858=AN$4,MAX(AN$1:AN857)+1,"")</f>
        <v/>
      </c>
      <c r="AO858" s="6" t="str">
        <f>IF($W858=AO$4,MAX(AO$1:AO857)+1,"")</f>
        <v/>
      </c>
      <c r="AP858" s="6" t="str">
        <f>IF($W858=AP$4,MAX(AP$1:AP857)+1,"")</f>
        <v/>
      </c>
      <c r="AQ858" s="6" t="str">
        <f>IF($W858=AQ$4,MAX(AQ$1:AQ857)+1,"")</f>
        <v/>
      </c>
      <c r="AR858" s="6" t="str">
        <f>IF($W858=AR$4,MAX(AR$1:AR857)+1,"")</f>
        <v/>
      </c>
      <c r="AS858" s="6" t="str">
        <f>IF($W858=AS$4,MAX(AS$1:AS857)+1,"")</f>
        <v/>
      </c>
      <c r="AT858" s="6" t="str">
        <f>IF($W858=AT$4,MAX(AT$1:AT857)+1,"")</f>
        <v/>
      </c>
      <c r="AU858" s="6" t="str">
        <f>IF($W858=AU$4,MAX(AU$1:AU857)+1,"")</f>
        <v/>
      </c>
      <c r="AV858" s="6" t="str">
        <f>IF($W858=AV$4,MAX(AV$1:AV857)+1,"")</f>
        <v/>
      </c>
      <c r="AW858" s="6" t="str">
        <f>IF($W858=AW$4,MAX(AW$1:AW857)+1,"")</f>
        <v/>
      </c>
      <c r="AX858" s="6" t="str">
        <f>IF($W858=AX$4,MAX(AX$1:AX857)+1,"")</f>
        <v/>
      </c>
      <c r="AY858" s="6" t="str">
        <f>IF($W858=AY$4,MAX(AY$1:AY857)+1,"")</f>
        <v/>
      </c>
      <c r="AZ858" s="6" t="str">
        <f>IF($W858=AZ$4,MAX(AZ$1:AZ857)+1,"")</f>
        <v/>
      </c>
      <c r="BA858" s="6" t="str">
        <f>IF($W858=BA$4,MAX(BA$1:BA857)+1,"")</f>
        <v/>
      </c>
      <c r="BB858" s="6" t="str">
        <f>IF($W858=BB$4,MAX(BB$1:BB857)+1,"")</f>
        <v/>
      </c>
      <c r="BC858" s="6" t="str">
        <f>IF($W858=BC$4,MAX(BC$1:BC857)+1,"")</f>
        <v/>
      </c>
      <c r="BD858" s="6" t="str">
        <f>IF($W858=BD$4,MAX(BD$1:BD857)+1,"")</f>
        <v/>
      </c>
      <c r="BE858" s="6" t="str">
        <f>IF($W858=BE$4,MAX(BE$1:BE857)+1,"")</f>
        <v/>
      </c>
      <c r="BF858" s="6" t="str">
        <f>IF($W858=BF$4,MAX(BF$1:BF857)+1,"")</f>
        <v/>
      </c>
      <c r="BG858" s="6" t="str">
        <f>IF($W858=BG$4,MAX(BG$1:BG857)+1,"")</f>
        <v/>
      </c>
      <c r="BH858" s="6" t="str">
        <f>IF($W858=BH$4,MAX(BH$1:BH857)+1,"")</f>
        <v/>
      </c>
      <c r="BI858" s="6" t="str">
        <f>IF($W858=BI$4,MAX(BI$1:BI857)+1,"")</f>
        <v/>
      </c>
      <c r="BJ858" s="6" t="str">
        <f>IF($W858=BJ$4,MAX(BJ$1:BJ857)+1,"")</f>
        <v/>
      </c>
      <c r="BK858" s="6" t="str">
        <f>IF($W858=BK$4,MAX(BK$1:BK857)+1,"")</f>
        <v/>
      </c>
      <c r="BL858" s="6" t="str">
        <f>IF($W858=BL$4,MAX(BL$1:BL857)+1,"")</f>
        <v/>
      </c>
      <c r="BM858" s="6" t="str">
        <f>IF($W858=BM$4,MAX(BM$1:BM857)+1,"")</f>
        <v/>
      </c>
      <c r="BN858" s="6" t="str">
        <f>IF($W858=BN$4,MAX(BN$1:BN857)+1,"")</f>
        <v/>
      </c>
      <c r="BO858" s="6" t="str">
        <f>IF($W858=BO$4,MAX(BO$1:BO857)+1,"")</f>
        <v/>
      </c>
      <c r="BP858" s="6" t="str">
        <f>IF($W858=BP$4,MAX(BP$1:BP857)+1,"")</f>
        <v/>
      </c>
      <c r="BQ858" s="6" t="str">
        <f>IF($W858=BQ$4,MAX(BQ$1:BQ857)+1,"")</f>
        <v/>
      </c>
      <c r="BR858" s="6" t="str">
        <f>IF($W858=BR$4,MAX(BR$1:BR857)+1,"")</f>
        <v/>
      </c>
      <c r="BS858" s="6" t="str">
        <f>IF($W858=BS$4,MAX(BS$1:BS857)+1,"")</f>
        <v/>
      </c>
      <c r="BT858" s="6" t="str">
        <f>IF($W858=BT$4,MAX(BT$1:BT857)+1,"")</f>
        <v/>
      </c>
      <c r="BU858" s="6" t="str">
        <f>IF($W858=BU$4,MAX(BU$1:BU857)+1,"")</f>
        <v/>
      </c>
      <c r="BV858" s="6" t="str">
        <f>IF($W858=BV$4,MAX(BV$1:BV857)+1,"")</f>
        <v/>
      </c>
      <c r="BW858" s="6" t="str">
        <f>IF($W858=BW$4,MAX(BW$1:BW857)+1,"")</f>
        <v/>
      </c>
      <c r="BX858" s="6" t="str">
        <f>IF($W858=BX$4,MAX(BX$1:BX857)+1,"")</f>
        <v/>
      </c>
      <c r="BY858" s="6" t="str">
        <f>IF($W858=BY$4,MAX(BY$1:BY857)+1,"")</f>
        <v/>
      </c>
      <c r="BZ858" s="6" t="str">
        <f>IF($W858=BZ$4,MAX(BZ$1:BZ857)+1,"")</f>
        <v/>
      </c>
      <c r="CA858" s="6" t="str">
        <f>IF($W858=CA$4,MAX(CA$1:CA857)+1,"")</f>
        <v/>
      </c>
      <c r="CB858" s="6" t="str">
        <f>IF($W858=CB$4,MAX(CB$1:CB857)+1,"")</f>
        <v/>
      </c>
      <c r="CC858" s="6" t="str">
        <f>IF($W858=CC$4,MAX(CC$1:CC857)+1,"")</f>
        <v/>
      </c>
      <c r="CD858" s="6" t="str">
        <f>IF($W858=CD$4,MAX(CD$1:CD857)+1,"")</f>
        <v/>
      </c>
      <c r="CE858" s="6" t="str">
        <f>IF($W858=CE$4,MAX(CE$1:CE857)+1,"")</f>
        <v/>
      </c>
      <c r="CF858" s="6" t="str">
        <f>IF($W858=CF$4,MAX(CF$1:CF857)+1,"")</f>
        <v/>
      </c>
      <c r="CG858" s="6" t="str">
        <f>IF($W858=CG$4,MAX(CG$1:CG857)+1,"")</f>
        <v/>
      </c>
      <c r="CH858" s="6" t="str">
        <f>IF($W858=CH$4,MAX(CH$1:CH857)+1,"")</f>
        <v/>
      </c>
      <c r="CI858" s="6" t="str">
        <f>IF($W858=CI$4,MAX(CI$1:CI857)+1,"")</f>
        <v/>
      </c>
      <c r="CJ858" s="6" t="str">
        <f>IF($W858=CJ$4,MAX(CJ$1:CJ857)+1,"")</f>
        <v/>
      </c>
      <c r="CK858" s="6" t="str">
        <f>IF($W858=CK$4,MAX(CK$1:CK857)+1,"")</f>
        <v/>
      </c>
      <c r="CL858" s="6" t="str">
        <f>IF($W858=CL$4,MAX(CL$1:CL857)+1,"")</f>
        <v/>
      </c>
      <c r="CM858" s="6" t="str">
        <f>IF($W858=CM$4,MAX(CM$1:CM857)+1,"")</f>
        <v/>
      </c>
      <c r="CN858" s="6" t="str">
        <f>IF($W858=CN$4,MAX(CN$1:CN857)+1,"")</f>
        <v/>
      </c>
      <c r="CO858" s="6" t="str">
        <f>IF($W858=CO$4,MAX(CO$1:CO857)+1,"")</f>
        <v/>
      </c>
      <c r="CP858" s="6" t="str">
        <f>IF($W858=CP$4,MAX(CP$1:CP857)+1,"")</f>
        <v/>
      </c>
      <c r="CQ858" s="6" t="str">
        <f>IF($W858=CQ$4,MAX(CQ$1:CQ857)+1,"")</f>
        <v/>
      </c>
      <c r="CR858" s="6" t="str">
        <f>IF($W858=CR$4,MAX(CR$1:CR857)+1,"")</f>
        <v/>
      </c>
      <c r="CS858" s="6" t="str">
        <f>IF($W858=CS$4,MAX(CS$1:CS857)+1,"")</f>
        <v/>
      </c>
      <c r="CT858" s="5">
        <f t="shared" si="199"/>
        <v>0</v>
      </c>
      <c r="CU858" s="6" t="str">
        <f t="shared" si="200"/>
        <v/>
      </c>
      <c r="CV858" s="5" t="str">
        <f t="shared" si="201"/>
        <v/>
      </c>
      <c r="CW858" s="5" t="str" cm="1">
        <f t="array" ref="CW858">RIGHT(F858,MIN(LEN(SUBSTITUTE(F858,รายชื่อนักเรียนแยกห้อง!$AD$5:$AD$8,""))))</f>
        <v/>
      </c>
      <c r="CX858" s="6" t="str">
        <f t="shared" si="202"/>
        <v/>
      </c>
      <c r="CY858" s="6" t="str">
        <f t="shared" si="203"/>
        <v/>
      </c>
      <c r="CZ858" s="5" t="str">
        <f t="shared" si="204"/>
        <v>-</v>
      </c>
      <c r="DA858" s="5" t="str">
        <f t="shared" si="205"/>
        <v>-</v>
      </c>
      <c r="DC858" s="6" t="str">
        <f>IF(DB858="วิทย์-คณิต (เตรียมวิศวะ)",MAX($DC$1:DC857)+1,"")</f>
        <v/>
      </c>
      <c r="DD858" s="6" t="str">
        <f>IF(DB858="วิทย์-คณิต (วิทยาศาสตร์สุขภาพ)",MAX($DD$1:DD857)+1,"")</f>
        <v/>
      </c>
      <c r="DE858" s="6" t="str">
        <f>IF(DB858="ศิลป์การจัดการธุรกิจการค้าสมัยใหม่",MAX($DE$1:DE857)+1,"")</f>
        <v/>
      </c>
      <c r="DF858" s="6" t="str">
        <f>IF(DB858="ศิลป์ภาษาจีนเพื่อธุรกิจ 4.0",MAX($DF$1:DF857)+1,"")</f>
        <v/>
      </c>
      <c r="DG858" s="6" t="str">
        <f>IF(DB858="ศิลป์ภาษาอังกฤษเพื่อการสื่อสารธุรกิจ",MAX($DG$1:DG857)+1,"")</f>
        <v/>
      </c>
      <c r="DH858" s="6" t="str">
        <f>IF(DB858="นวัตกรรมการจัดการเกษตร",MAX($DH$1:DH857)+1,"")</f>
        <v/>
      </c>
      <c r="DI858" s="5">
        <f t="shared" si="206"/>
        <v>0</v>
      </c>
      <c r="DJ858" s="5" t="str">
        <f t="shared" si="207"/>
        <v>-</v>
      </c>
      <c r="DK858" s="5" t="str">
        <f t="shared" si="208"/>
        <v>-0</v>
      </c>
      <c r="DL858" s="5" t="str">
        <f t="shared" si="209"/>
        <v/>
      </c>
    </row>
    <row r="859" spans="1:116">
      <c r="A859" s="5" t="str">
        <f t="shared" si="196"/>
        <v>-</v>
      </c>
      <c r="B859" s="5" t="str">
        <f t="shared" si="197"/>
        <v>-0</v>
      </c>
      <c r="C859" s="5" t="str">
        <f t="shared" si="198"/>
        <v>-0</v>
      </c>
      <c r="D859" s="8"/>
      <c r="E859" s="9"/>
      <c r="F859" s="3"/>
      <c r="G859" s="3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W859" s="6" t="str">
        <f>IF(X859="","",IF(X859=รายชื่อชมรม!$B$53,รายชื่อชมรม!$A$53,IF(X859=รายชื่อชมรม!$B$54,รายชื่อชมรม!$A$54,IF(X859=รายชื่อชมรม!$B$55,รายชื่อชมรม!$A$55,IF(X859=รายชื่อชมรม!$B$56,รายชื่อชมรม!$A$56,IF(X859=รายชื่อชมรม!$B$57,รายชื่อชมรม!$A$57,IF(X859=รายชื่อชมรม!$B$58,รายชื่อชมรม!$A$58,IF(X859=รายชื่อชมรม!$B$59,รายชื่อชมรม!$A$59,IF(X859=รายชื่อชมรม!$B$60,รายชื่อชมรม!$A$60,IF(X859=รายชื่อชมรม!$B$61,รายชื่อชมรม!$A$61,IF(X859=รายชื่อชมรม!$B$62,รายชื่อชมรม!$A$62,"-")))))))))))</f>
        <v/>
      </c>
      <c r="Y859" s="6" t="str">
        <f>IF(W859=0,"",IF(W859="-","",IF(W859="","",VLOOKUP(W859,รายชื่อชมรม!$A$3:$F$83,3,FALSE))))</f>
        <v/>
      </c>
      <c r="Z859" s="6" t="str">
        <f>IF(Y859=$Z$4,MAX(Z$1:$Z858)+1,"")</f>
        <v/>
      </c>
      <c r="AA859" s="6" t="str">
        <f>IF($Y859=AA$4,MAX(AA$1:AA858)+1,"")</f>
        <v/>
      </c>
      <c r="AB859" s="6" t="str">
        <f>IF($Y859=AB$4,MAX(AB$1:AB858)+1,"")</f>
        <v/>
      </c>
      <c r="AC859" s="6" t="str">
        <f>IF($Y859=AC$4,MAX(AC$1:AC858)+1,"")</f>
        <v/>
      </c>
      <c r="AD859" s="6" t="str">
        <f>IF($Y859=AD$4,MAX(AD$1:AD858)+1,"")</f>
        <v/>
      </c>
      <c r="AE859" s="6" t="str">
        <f>IF($Y859=AE$4,MAX(AE$1:AE858)+1,"")</f>
        <v/>
      </c>
      <c r="AF859" s="6" t="str">
        <f>IF($Y859=AF$4,MAX(AF$1:AF858)+1,"")</f>
        <v/>
      </c>
      <c r="AG859" s="6" t="str">
        <f>IF($Y859=AG$4,MAX(AG$1:AG858)+1,"")</f>
        <v/>
      </c>
      <c r="AH859" s="6" t="str">
        <f>IF($Y859=AH$4,MAX(AH$1:AH858)+1,"")</f>
        <v/>
      </c>
      <c r="AK859" s="6" t="str">
        <f>IF($W859=AK$4,MAX(AK$1:AK858)+1,"")</f>
        <v/>
      </c>
      <c r="AL859" s="6" t="str">
        <f>IF($W859=AL$4,MAX(AL$1:AL858)+1,"")</f>
        <v/>
      </c>
      <c r="AM859" s="6" t="str">
        <f>IF($W859=AM$4,MAX(AM$1:AM858)+1,"")</f>
        <v/>
      </c>
      <c r="AN859" s="6" t="str">
        <f>IF($W859=AN$4,MAX(AN$1:AN858)+1,"")</f>
        <v/>
      </c>
      <c r="AO859" s="6" t="str">
        <f>IF($W859=AO$4,MAX(AO$1:AO858)+1,"")</f>
        <v/>
      </c>
      <c r="AP859" s="6" t="str">
        <f>IF($W859=AP$4,MAX(AP$1:AP858)+1,"")</f>
        <v/>
      </c>
      <c r="AQ859" s="6" t="str">
        <f>IF($W859=AQ$4,MAX(AQ$1:AQ858)+1,"")</f>
        <v/>
      </c>
      <c r="AR859" s="6" t="str">
        <f>IF($W859=AR$4,MAX(AR$1:AR858)+1,"")</f>
        <v/>
      </c>
      <c r="AS859" s="6" t="str">
        <f>IF($W859=AS$4,MAX(AS$1:AS858)+1,"")</f>
        <v/>
      </c>
      <c r="AT859" s="6" t="str">
        <f>IF($W859=AT$4,MAX(AT$1:AT858)+1,"")</f>
        <v/>
      </c>
      <c r="AU859" s="6" t="str">
        <f>IF($W859=AU$4,MAX(AU$1:AU858)+1,"")</f>
        <v/>
      </c>
      <c r="AV859" s="6" t="str">
        <f>IF($W859=AV$4,MAX(AV$1:AV858)+1,"")</f>
        <v/>
      </c>
      <c r="AW859" s="6" t="str">
        <f>IF($W859=AW$4,MAX(AW$1:AW858)+1,"")</f>
        <v/>
      </c>
      <c r="AX859" s="6" t="str">
        <f>IF($W859=AX$4,MAX(AX$1:AX858)+1,"")</f>
        <v/>
      </c>
      <c r="AY859" s="6" t="str">
        <f>IF($W859=AY$4,MAX(AY$1:AY858)+1,"")</f>
        <v/>
      </c>
      <c r="AZ859" s="6" t="str">
        <f>IF($W859=AZ$4,MAX(AZ$1:AZ858)+1,"")</f>
        <v/>
      </c>
      <c r="BA859" s="6" t="str">
        <f>IF($W859=BA$4,MAX(BA$1:BA858)+1,"")</f>
        <v/>
      </c>
      <c r="BB859" s="6" t="str">
        <f>IF($W859=BB$4,MAX(BB$1:BB858)+1,"")</f>
        <v/>
      </c>
      <c r="BC859" s="6" t="str">
        <f>IF($W859=BC$4,MAX(BC$1:BC858)+1,"")</f>
        <v/>
      </c>
      <c r="BD859" s="6" t="str">
        <f>IF($W859=BD$4,MAX(BD$1:BD858)+1,"")</f>
        <v/>
      </c>
      <c r="BE859" s="6" t="str">
        <f>IF($W859=BE$4,MAX(BE$1:BE858)+1,"")</f>
        <v/>
      </c>
      <c r="BF859" s="6" t="str">
        <f>IF($W859=BF$4,MAX(BF$1:BF858)+1,"")</f>
        <v/>
      </c>
      <c r="BG859" s="6" t="str">
        <f>IF($W859=BG$4,MAX(BG$1:BG858)+1,"")</f>
        <v/>
      </c>
      <c r="BH859" s="6" t="str">
        <f>IF($W859=BH$4,MAX(BH$1:BH858)+1,"")</f>
        <v/>
      </c>
      <c r="BI859" s="6" t="str">
        <f>IF($W859=BI$4,MAX(BI$1:BI858)+1,"")</f>
        <v/>
      </c>
      <c r="BJ859" s="6" t="str">
        <f>IF($W859=BJ$4,MAX(BJ$1:BJ858)+1,"")</f>
        <v/>
      </c>
      <c r="BK859" s="6" t="str">
        <f>IF($W859=BK$4,MAX(BK$1:BK858)+1,"")</f>
        <v/>
      </c>
      <c r="BL859" s="6" t="str">
        <f>IF($W859=BL$4,MAX(BL$1:BL858)+1,"")</f>
        <v/>
      </c>
      <c r="BM859" s="6" t="str">
        <f>IF($W859=BM$4,MAX(BM$1:BM858)+1,"")</f>
        <v/>
      </c>
      <c r="BN859" s="6" t="str">
        <f>IF($W859=BN$4,MAX(BN$1:BN858)+1,"")</f>
        <v/>
      </c>
      <c r="BO859" s="6" t="str">
        <f>IF($W859=BO$4,MAX(BO$1:BO858)+1,"")</f>
        <v/>
      </c>
      <c r="BP859" s="6" t="str">
        <f>IF($W859=BP$4,MAX(BP$1:BP858)+1,"")</f>
        <v/>
      </c>
      <c r="BQ859" s="6" t="str">
        <f>IF($W859=BQ$4,MAX(BQ$1:BQ858)+1,"")</f>
        <v/>
      </c>
      <c r="BR859" s="6" t="str">
        <f>IF($W859=BR$4,MAX(BR$1:BR858)+1,"")</f>
        <v/>
      </c>
      <c r="BS859" s="6" t="str">
        <f>IF($W859=BS$4,MAX(BS$1:BS858)+1,"")</f>
        <v/>
      </c>
      <c r="BT859" s="6" t="str">
        <f>IF($W859=BT$4,MAX(BT$1:BT858)+1,"")</f>
        <v/>
      </c>
      <c r="BU859" s="6" t="str">
        <f>IF($W859=BU$4,MAX(BU$1:BU858)+1,"")</f>
        <v/>
      </c>
      <c r="BV859" s="6" t="str">
        <f>IF($W859=BV$4,MAX(BV$1:BV858)+1,"")</f>
        <v/>
      </c>
      <c r="BW859" s="6" t="str">
        <f>IF($W859=BW$4,MAX(BW$1:BW858)+1,"")</f>
        <v/>
      </c>
      <c r="BX859" s="6" t="str">
        <f>IF($W859=BX$4,MAX(BX$1:BX858)+1,"")</f>
        <v/>
      </c>
      <c r="BY859" s="6" t="str">
        <f>IF($W859=BY$4,MAX(BY$1:BY858)+1,"")</f>
        <v/>
      </c>
      <c r="BZ859" s="6" t="str">
        <f>IF($W859=BZ$4,MAX(BZ$1:BZ858)+1,"")</f>
        <v/>
      </c>
      <c r="CA859" s="6" t="str">
        <f>IF($W859=CA$4,MAX(CA$1:CA858)+1,"")</f>
        <v/>
      </c>
      <c r="CB859" s="6" t="str">
        <f>IF($W859=CB$4,MAX(CB$1:CB858)+1,"")</f>
        <v/>
      </c>
      <c r="CC859" s="6" t="str">
        <f>IF($W859=CC$4,MAX(CC$1:CC858)+1,"")</f>
        <v/>
      </c>
      <c r="CD859" s="6" t="str">
        <f>IF($W859=CD$4,MAX(CD$1:CD858)+1,"")</f>
        <v/>
      </c>
      <c r="CE859" s="6" t="str">
        <f>IF($W859=CE$4,MAX(CE$1:CE858)+1,"")</f>
        <v/>
      </c>
      <c r="CF859" s="6" t="str">
        <f>IF($W859=CF$4,MAX(CF$1:CF858)+1,"")</f>
        <v/>
      </c>
      <c r="CG859" s="6" t="str">
        <f>IF($W859=CG$4,MAX(CG$1:CG858)+1,"")</f>
        <v/>
      </c>
      <c r="CH859" s="6" t="str">
        <f>IF($W859=CH$4,MAX(CH$1:CH858)+1,"")</f>
        <v/>
      </c>
      <c r="CI859" s="6" t="str">
        <f>IF($W859=CI$4,MAX(CI$1:CI858)+1,"")</f>
        <v/>
      </c>
      <c r="CJ859" s="6" t="str">
        <f>IF($W859=CJ$4,MAX(CJ$1:CJ858)+1,"")</f>
        <v/>
      </c>
      <c r="CK859" s="6" t="str">
        <f>IF($W859=CK$4,MAX(CK$1:CK858)+1,"")</f>
        <v/>
      </c>
      <c r="CL859" s="6" t="str">
        <f>IF($W859=CL$4,MAX(CL$1:CL858)+1,"")</f>
        <v/>
      </c>
      <c r="CM859" s="6" t="str">
        <f>IF($W859=CM$4,MAX(CM$1:CM858)+1,"")</f>
        <v/>
      </c>
      <c r="CN859" s="6" t="str">
        <f>IF($W859=CN$4,MAX(CN$1:CN858)+1,"")</f>
        <v/>
      </c>
      <c r="CO859" s="6" t="str">
        <f>IF($W859=CO$4,MAX(CO$1:CO858)+1,"")</f>
        <v/>
      </c>
      <c r="CP859" s="6" t="str">
        <f>IF($W859=CP$4,MAX(CP$1:CP858)+1,"")</f>
        <v/>
      </c>
      <c r="CQ859" s="6" t="str">
        <f>IF($W859=CQ$4,MAX(CQ$1:CQ858)+1,"")</f>
        <v/>
      </c>
      <c r="CR859" s="6" t="str">
        <f>IF($W859=CR$4,MAX(CR$1:CR858)+1,"")</f>
        <v/>
      </c>
      <c r="CS859" s="6" t="str">
        <f>IF($W859=CS$4,MAX(CS$1:CS858)+1,"")</f>
        <v/>
      </c>
      <c r="CT859" s="5">
        <f t="shared" si="199"/>
        <v>0</v>
      </c>
      <c r="CU859" s="6" t="str">
        <f t="shared" si="200"/>
        <v/>
      </c>
      <c r="CV859" s="5" t="str">
        <f t="shared" si="201"/>
        <v/>
      </c>
      <c r="CW859" s="5" t="str" cm="1">
        <f t="array" ref="CW859">RIGHT(F859,MIN(LEN(SUBSTITUTE(F859,รายชื่อนักเรียนแยกห้อง!$AD$5:$AD$8,""))))</f>
        <v/>
      </c>
      <c r="CX859" s="6" t="str">
        <f t="shared" si="202"/>
        <v/>
      </c>
      <c r="CY859" s="6" t="str">
        <f t="shared" si="203"/>
        <v/>
      </c>
      <c r="CZ859" s="5" t="str">
        <f t="shared" si="204"/>
        <v>-</v>
      </c>
      <c r="DA859" s="5" t="str">
        <f t="shared" si="205"/>
        <v>-</v>
      </c>
      <c r="DC859" s="6" t="str">
        <f>IF(DB859="วิทย์-คณิต (เตรียมวิศวะ)",MAX($DC$1:DC858)+1,"")</f>
        <v/>
      </c>
      <c r="DD859" s="6" t="str">
        <f>IF(DB859="วิทย์-คณิต (วิทยาศาสตร์สุขภาพ)",MAX($DD$1:DD858)+1,"")</f>
        <v/>
      </c>
      <c r="DE859" s="6" t="str">
        <f>IF(DB859="ศิลป์การจัดการธุรกิจการค้าสมัยใหม่",MAX($DE$1:DE858)+1,"")</f>
        <v/>
      </c>
      <c r="DF859" s="6" t="str">
        <f>IF(DB859="ศิลป์ภาษาจีนเพื่อธุรกิจ 4.0",MAX($DF$1:DF858)+1,"")</f>
        <v/>
      </c>
      <c r="DG859" s="6" t="str">
        <f>IF(DB859="ศิลป์ภาษาอังกฤษเพื่อการสื่อสารธุรกิจ",MAX($DG$1:DG858)+1,"")</f>
        <v/>
      </c>
      <c r="DH859" s="6" t="str">
        <f>IF(DB859="นวัตกรรมการจัดการเกษตร",MAX($DH$1:DH858)+1,"")</f>
        <v/>
      </c>
      <c r="DI859" s="5">
        <f t="shared" si="206"/>
        <v>0</v>
      </c>
      <c r="DJ859" s="5" t="str">
        <f t="shared" si="207"/>
        <v>-</v>
      </c>
      <c r="DK859" s="5" t="str">
        <f t="shared" si="208"/>
        <v>-0</v>
      </c>
      <c r="DL859" s="5" t="str">
        <f t="shared" si="209"/>
        <v/>
      </c>
    </row>
    <row r="860" spans="1:116">
      <c r="A860" s="5" t="str">
        <f t="shared" si="196"/>
        <v>-</v>
      </c>
      <c r="B860" s="5" t="str">
        <f t="shared" si="197"/>
        <v>-0</v>
      </c>
      <c r="C860" s="5" t="str">
        <f t="shared" si="198"/>
        <v>-0</v>
      </c>
      <c r="D860" s="8"/>
      <c r="E860" s="9"/>
      <c r="F860" s="3"/>
      <c r="G860" s="3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W860" s="6" t="str">
        <f>IF(X860="","",IF(X860=รายชื่อชมรม!$B$53,รายชื่อชมรม!$A$53,IF(X860=รายชื่อชมรม!$B$54,รายชื่อชมรม!$A$54,IF(X860=รายชื่อชมรม!$B$55,รายชื่อชมรม!$A$55,IF(X860=รายชื่อชมรม!$B$56,รายชื่อชมรม!$A$56,IF(X860=รายชื่อชมรม!$B$57,รายชื่อชมรม!$A$57,IF(X860=รายชื่อชมรม!$B$58,รายชื่อชมรม!$A$58,IF(X860=รายชื่อชมรม!$B$59,รายชื่อชมรม!$A$59,IF(X860=รายชื่อชมรม!$B$60,รายชื่อชมรม!$A$60,IF(X860=รายชื่อชมรม!$B$61,รายชื่อชมรม!$A$61,IF(X860=รายชื่อชมรม!$B$62,รายชื่อชมรม!$A$62,"-")))))))))))</f>
        <v/>
      </c>
      <c r="Y860" s="6" t="str">
        <f>IF(W860=0,"",IF(W860="-","",IF(W860="","",VLOOKUP(W860,รายชื่อชมรม!$A$3:$F$83,3,FALSE))))</f>
        <v/>
      </c>
      <c r="Z860" s="6" t="str">
        <f>IF(Y860=$Z$4,MAX(Z$1:$Z859)+1,"")</f>
        <v/>
      </c>
      <c r="AA860" s="6" t="str">
        <f>IF($Y860=AA$4,MAX(AA$1:AA859)+1,"")</f>
        <v/>
      </c>
      <c r="AB860" s="6" t="str">
        <f>IF($Y860=AB$4,MAX(AB$1:AB859)+1,"")</f>
        <v/>
      </c>
      <c r="AC860" s="6" t="str">
        <f>IF($Y860=AC$4,MAX(AC$1:AC859)+1,"")</f>
        <v/>
      </c>
      <c r="AD860" s="6" t="str">
        <f>IF($Y860=AD$4,MAX(AD$1:AD859)+1,"")</f>
        <v/>
      </c>
      <c r="AE860" s="6" t="str">
        <f>IF($Y860=AE$4,MAX(AE$1:AE859)+1,"")</f>
        <v/>
      </c>
      <c r="AF860" s="6" t="str">
        <f>IF($Y860=AF$4,MAX(AF$1:AF859)+1,"")</f>
        <v/>
      </c>
      <c r="AG860" s="6" t="str">
        <f>IF($Y860=AG$4,MAX(AG$1:AG859)+1,"")</f>
        <v/>
      </c>
      <c r="AH860" s="6" t="str">
        <f>IF($Y860=AH$4,MAX(AH$1:AH859)+1,"")</f>
        <v/>
      </c>
      <c r="AK860" s="6" t="str">
        <f>IF($W860=AK$4,MAX(AK$1:AK859)+1,"")</f>
        <v/>
      </c>
      <c r="AL860" s="6" t="str">
        <f>IF($W860=AL$4,MAX(AL$1:AL859)+1,"")</f>
        <v/>
      </c>
      <c r="AM860" s="6" t="str">
        <f>IF($W860=AM$4,MAX(AM$1:AM859)+1,"")</f>
        <v/>
      </c>
      <c r="AN860" s="6" t="str">
        <f>IF($W860=AN$4,MAX(AN$1:AN859)+1,"")</f>
        <v/>
      </c>
      <c r="AO860" s="6" t="str">
        <f>IF($W860=AO$4,MAX(AO$1:AO859)+1,"")</f>
        <v/>
      </c>
      <c r="AP860" s="6" t="str">
        <f>IF($W860=AP$4,MAX(AP$1:AP859)+1,"")</f>
        <v/>
      </c>
      <c r="AQ860" s="6" t="str">
        <f>IF($W860=AQ$4,MAX(AQ$1:AQ859)+1,"")</f>
        <v/>
      </c>
      <c r="AR860" s="6" t="str">
        <f>IF($W860=AR$4,MAX(AR$1:AR859)+1,"")</f>
        <v/>
      </c>
      <c r="AS860" s="6" t="str">
        <f>IF($W860=AS$4,MAX(AS$1:AS859)+1,"")</f>
        <v/>
      </c>
      <c r="AT860" s="6" t="str">
        <f>IF($W860=AT$4,MAX(AT$1:AT859)+1,"")</f>
        <v/>
      </c>
      <c r="AU860" s="6" t="str">
        <f>IF($W860=AU$4,MAX(AU$1:AU859)+1,"")</f>
        <v/>
      </c>
      <c r="AV860" s="6" t="str">
        <f>IF($W860=AV$4,MAX(AV$1:AV859)+1,"")</f>
        <v/>
      </c>
      <c r="AW860" s="6" t="str">
        <f>IF($W860=AW$4,MAX(AW$1:AW859)+1,"")</f>
        <v/>
      </c>
      <c r="AX860" s="6" t="str">
        <f>IF($W860=AX$4,MAX(AX$1:AX859)+1,"")</f>
        <v/>
      </c>
      <c r="AY860" s="6" t="str">
        <f>IF($W860=AY$4,MAX(AY$1:AY859)+1,"")</f>
        <v/>
      </c>
      <c r="AZ860" s="6" t="str">
        <f>IF($W860=AZ$4,MAX(AZ$1:AZ859)+1,"")</f>
        <v/>
      </c>
      <c r="BA860" s="6" t="str">
        <f>IF($W860=BA$4,MAX(BA$1:BA859)+1,"")</f>
        <v/>
      </c>
      <c r="BB860" s="6" t="str">
        <f>IF($W860=BB$4,MAX(BB$1:BB859)+1,"")</f>
        <v/>
      </c>
      <c r="BC860" s="6" t="str">
        <f>IF($W860=BC$4,MAX(BC$1:BC859)+1,"")</f>
        <v/>
      </c>
      <c r="BD860" s="6" t="str">
        <f>IF($W860=BD$4,MAX(BD$1:BD859)+1,"")</f>
        <v/>
      </c>
      <c r="BE860" s="6" t="str">
        <f>IF($W860=BE$4,MAX(BE$1:BE859)+1,"")</f>
        <v/>
      </c>
      <c r="BF860" s="6" t="str">
        <f>IF($W860=BF$4,MAX(BF$1:BF859)+1,"")</f>
        <v/>
      </c>
      <c r="BG860" s="6" t="str">
        <f>IF($W860=BG$4,MAX(BG$1:BG859)+1,"")</f>
        <v/>
      </c>
      <c r="BH860" s="6" t="str">
        <f>IF($W860=BH$4,MAX(BH$1:BH859)+1,"")</f>
        <v/>
      </c>
      <c r="BI860" s="6" t="str">
        <f>IF($W860=BI$4,MAX(BI$1:BI859)+1,"")</f>
        <v/>
      </c>
      <c r="BJ860" s="6" t="str">
        <f>IF($W860=BJ$4,MAX(BJ$1:BJ859)+1,"")</f>
        <v/>
      </c>
      <c r="BK860" s="6" t="str">
        <f>IF($W860=BK$4,MAX(BK$1:BK859)+1,"")</f>
        <v/>
      </c>
      <c r="BL860" s="6" t="str">
        <f>IF($W860=BL$4,MAX(BL$1:BL859)+1,"")</f>
        <v/>
      </c>
      <c r="BM860" s="6" t="str">
        <f>IF($W860=BM$4,MAX(BM$1:BM859)+1,"")</f>
        <v/>
      </c>
      <c r="BN860" s="6" t="str">
        <f>IF($W860=BN$4,MAX(BN$1:BN859)+1,"")</f>
        <v/>
      </c>
      <c r="BO860" s="6" t="str">
        <f>IF($W860=BO$4,MAX(BO$1:BO859)+1,"")</f>
        <v/>
      </c>
      <c r="BP860" s="6" t="str">
        <f>IF($W860=BP$4,MAX(BP$1:BP859)+1,"")</f>
        <v/>
      </c>
      <c r="BQ860" s="6" t="str">
        <f>IF($W860=BQ$4,MAX(BQ$1:BQ859)+1,"")</f>
        <v/>
      </c>
      <c r="BR860" s="6" t="str">
        <f>IF($W860=BR$4,MAX(BR$1:BR859)+1,"")</f>
        <v/>
      </c>
      <c r="BS860" s="6" t="str">
        <f>IF($W860=BS$4,MAX(BS$1:BS859)+1,"")</f>
        <v/>
      </c>
      <c r="BT860" s="6" t="str">
        <f>IF($W860=BT$4,MAX(BT$1:BT859)+1,"")</f>
        <v/>
      </c>
      <c r="BU860" s="6" t="str">
        <f>IF($W860=BU$4,MAX(BU$1:BU859)+1,"")</f>
        <v/>
      </c>
      <c r="BV860" s="6" t="str">
        <f>IF($W860=BV$4,MAX(BV$1:BV859)+1,"")</f>
        <v/>
      </c>
      <c r="BW860" s="6" t="str">
        <f>IF($W860=BW$4,MAX(BW$1:BW859)+1,"")</f>
        <v/>
      </c>
      <c r="BX860" s="6" t="str">
        <f>IF($W860=BX$4,MAX(BX$1:BX859)+1,"")</f>
        <v/>
      </c>
      <c r="BY860" s="6" t="str">
        <f>IF($W860=BY$4,MAX(BY$1:BY859)+1,"")</f>
        <v/>
      </c>
      <c r="BZ860" s="6" t="str">
        <f>IF($W860=BZ$4,MAX(BZ$1:BZ859)+1,"")</f>
        <v/>
      </c>
      <c r="CA860" s="6" t="str">
        <f>IF($W860=CA$4,MAX(CA$1:CA859)+1,"")</f>
        <v/>
      </c>
      <c r="CB860" s="6" t="str">
        <f>IF($W860=CB$4,MAX(CB$1:CB859)+1,"")</f>
        <v/>
      </c>
      <c r="CC860" s="6" t="str">
        <f>IF($W860=CC$4,MAX(CC$1:CC859)+1,"")</f>
        <v/>
      </c>
      <c r="CD860" s="6" t="str">
        <f>IF($W860=CD$4,MAX(CD$1:CD859)+1,"")</f>
        <v/>
      </c>
      <c r="CE860" s="6" t="str">
        <f>IF($W860=CE$4,MAX(CE$1:CE859)+1,"")</f>
        <v/>
      </c>
      <c r="CF860" s="6" t="str">
        <f>IF($W860=CF$4,MAX(CF$1:CF859)+1,"")</f>
        <v/>
      </c>
      <c r="CG860" s="6" t="str">
        <f>IF($W860=CG$4,MAX(CG$1:CG859)+1,"")</f>
        <v/>
      </c>
      <c r="CH860" s="6" t="str">
        <f>IF($W860=CH$4,MAX(CH$1:CH859)+1,"")</f>
        <v/>
      </c>
      <c r="CI860" s="6" t="str">
        <f>IF($W860=CI$4,MAX(CI$1:CI859)+1,"")</f>
        <v/>
      </c>
      <c r="CJ860" s="6" t="str">
        <f>IF($W860=CJ$4,MAX(CJ$1:CJ859)+1,"")</f>
        <v/>
      </c>
      <c r="CK860" s="6" t="str">
        <f>IF($W860=CK$4,MAX(CK$1:CK859)+1,"")</f>
        <v/>
      </c>
      <c r="CL860" s="6" t="str">
        <f>IF($W860=CL$4,MAX(CL$1:CL859)+1,"")</f>
        <v/>
      </c>
      <c r="CM860" s="6" t="str">
        <f>IF($W860=CM$4,MAX(CM$1:CM859)+1,"")</f>
        <v/>
      </c>
      <c r="CN860" s="6" t="str">
        <f>IF($W860=CN$4,MAX(CN$1:CN859)+1,"")</f>
        <v/>
      </c>
      <c r="CO860" s="6" t="str">
        <f>IF($W860=CO$4,MAX(CO$1:CO859)+1,"")</f>
        <v/>
      </c>
      <c r="CP860" s="6" t="str">
        <f>IF($W860=CP$4,MAX(CP$1:CP859)+1,"")</f>
        <v/>
      </c>
      <c r="CQ860" s="6" t="str">
        <f>IF($W860=CQ$4,MAX(CQ$1:CQ859)+1,"")</f>
        <v/>
      </c>
      <c r="CR860" s="6" t="str">
        <f>IF($W860=CR$4,MAX(CR$1:CR859)+1,"")</f>
        <v/>
      </c>
      <c r="CS860" s="6" t="str">
        <f>IF($W860=CS$4,MAX(CS$1:CS859)+1,"")</f>
        <v/>
      </c>
      <c r="CT860" s="5">
        <f t="shared" si="199"/>
        <v>0</v>
      </c>
      <c r="CU860" s="6" t="str">
        <f t="shared" si="200"/>
        <v/>
      </c>
      <c r="CV860" s="5" t="str">
        <f t="shared" si="201"/>
        <v/>
      </c>
      <c r="CW860" s="5" t="str" cm="1">
        <f t="array" ref="CW860">RIGHT(F860,MIN(LEN(SUBSTITUTE(F860,รายชื่อนักเรียนแยกห้อง!$AD$5:$AD$8,""))))</f>
        <v/>
      </c>
      <c r="CX860" s="6" t="str">
        <f t="shared" si="202"/>
        <v/>
      </c>
      <c r="CY860" s="6" t="str">
        <f t="shared" si="203"/>
        <v/>
      </c>
      <c r="CZ860" s="5" t="str">
        <f t="shared" si="204"/>
        <v>-</v>
      </c>
      <c r="DA860" s="5" t="str">
        <f t="shared" si="205"/>
        <v>-</v>
      </c>
      <c r="DC860" s="6" t="str">
        <f>IF(DB860="วิทย์-คณิต (เตรียมวิศวะ)",MAX($DC$1:DC859)+1,"")</f>
        <v/>
      </c>
      <c r="DD860" s="6" t="str">
        <f>IF(DB860="วิทย์-คณิต (วิทยาศาสตร์สุขภาพ)",MAX($DD$1:DD859)+1,"")</f>
        <v/>
      </c>
      <c r="DE860" s="6" t="str">
        <f>IF(DB860="ศิลป์การจัดการธุรกิจการค้าสมัยใหม่",MAX($DE$1:DE859)+1,"")</f>
        <v/>
      </c>
      <c r="DF860" s="6" t="str">
        <f>IF(DB860="ศิลป์ภาษาจีนเพื่อธุรกิจ 4.0",MAX($DF$1:DF859)+1,"")</f>
        <v/>
      </c>
      <c r="DG860" s="6" t="str">
        <f>IF(DB860="ศิลป์ภาษาอังกฤษเพื่อการสื่อสารธุรกิจ",MAX($DG$1:DG859)+1,"")</f>
        <v/>
      </c>
      <c r="DH860" s="6" t="str">
        <f>IF(DB860="นวัตกรรมการจัดการเกษตร",MAX($DH$1:DH859)+1,"")</f>
        <v/>
      </c>
      <c r="DI860" s="5">
        <f t="shared" si="206"/>
        <v>0</v>
      </c>
      <c r="DJ860" s="5" t="str">
        <f t="shared" si="207"/>
        <v>-</v>
      </c>
      <c r="DK860" s="5" t="str">
        <f t="shared" si="208"/>
        <v>-0</v>
      </c>
      <c r="DL860" s="5" t="str">
        <f t="shared" si="209"/>
        <v/>
      </c>
    </row>
    <row r="861" spans="1:116">
      <c r="A861" s="5" t="str">
        <f t="shared" si="196"/>
        <v>-</v>
      </c>
      <c r="B861" s="5" t="str">
        <f t="shared" si="197"/>
        <v>-0</v>
      </c>
      <c r="C861" s="5" t="str">
        <f t="shared" si="198"/>
        <v>-0</v>
      </c>
      <c r="D861" s="8"/>
      <c r="E861" s="9"/>
      <c r="F861" s="3"/>
      <c r="G861" s="3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W861" s="6" t="str">
        <f>IF(X861="","",IF(X861=รายชื่อชมรม!$B$53,รายชื่อชมรม!$A$53,IF(X861=รายชื่อชมรม!$B$54,รายชื่อชมรม!$A$54,IF(X861=รายชื่อชมรม!$B$55,รายชื่อชมรม!$A$55,IF(X861=รายชื่อชมรม!$B$56,รายชื่อชมรม!$A$56,IF(X861=รายชื่อชมรม!$B$57,รายชื่อชมรม!$A$57,IF(X861=รายชื่อชมรม!$B$58,รายชื่อชมรม!$A$58,IF(X861=รายชื่อชมรม!$B$59,รายชื่อชมรม!$A$59,IF(X861=รายชื่อชมรม!$B$60,รายชื่อชมรม!$A$60,IF(X861=รายชื่อชมรม!$B$61,รายชื่อชมรม!$A$61,IF(X861=รายชื่อชมรม!$B$62,รายชื่อชมรม!$A$62,"-")))))))))))</f>
        <v/>
      </c>
      <c r="Y861" s="6" t="str">
        <f>IF(W861=0,"",IF(W861="-","",IF(W861="","",VLOOKUP(W861,รายชื่อชมรม!$A$3:$F$83,3,FALSE))))</f>
        <v/>
      </c>
      <c r="Z861" s="6" t="str">
        <f>IF(Y861=$Z$4,MAX(Z$1:$Z860)+1,"")</f>
        <v/>
      </c>
      <c r="AA861" s="6" t="str">
        <f>IF($Y861=AA$4,MAX(AA$1:AA860)+1,"")</f>
        <v/>
      </c>
      <c r="AB861" s="6" t="str">
        <f>IF($Y861=AB$4,MAX(AB$1:AB860)+1,"")</f>
        <v/>
      </c>
      <c r="AC861" s="6" t="str">
        <f>IF($Y861=AC$4,MAX(AC$1:AC860)+1,"")</f>
        <v/>
      </c>
      <c r="AD861" s="6" t="str">
        <f>IF($Y861=AD$4,MAX(AD$1:AD860)+1,"")</f>
        <v/>
      </c>
      <c r="AE861" s="6" t="str">
        <f>IF($Y861=AE$4,MAX(AE$1:AE860)+1,"")</f>
        <v/>
      </c>
      <c r="AF861" s="6" t="str">
        <f>IF($Y861=AF$4,MAX(AF$1:AF860)+1,"")</f>
        <v/>
      </c>
      <c r="AG861" s="6" t="str">
        <f>IF($Y861=AG$4,MAX(AG$1:AG860)+1,"")</f>
        <v/>
      </c>
      <c r="AH861" s="6" t="str">
        <f>IF($Y861=AH$4,MAX(AH$1:AH860)+1,"")</f>
        <v/>
      </c>
      <c r="AK861" s="6" t="str">
        <f>IF($W861=AK$4,MAX(AK$1:AK860)+1,"")</f>
        <v/>
      </c>
      <c r="AL861" s="6" t="str">
        <f>IF($W861=AL$4,MAX(AL$1:AL860)+1,"")</f>
        <v/>
      </c>
      <c r="AM861" s="6" t="str">
        <f>IF($W861=AM$4,MAX(AM$1:AM860)+1,"")</f>
        <v/>
      </c>
      <c r="AN861" s="6" t="str">
        <f>IF($W861=AN$4,MAX(AN$1:AN860)+1,"")</f>
        <v/>
      </c>
      <c r="AO861" s="6" t="str">
        <f>IF($W861=AO$4,MAX(AO$1:AO860)+1,"")</f>
        <v/>
      </c>
      <c r="AP861" s="6" t="str">
        <f>IF($W861=AP$4,MAX(AP$1:AP860)+1,"")</f>
        <v/>
      </c>
      <c r="AQ861" s="6" t="str">
        <f>IF($W861=AQ$4,MAX(AQ$1:AQ860)+1,"")</f>
        <v/>
      </c>
      <c r="AR861" s="6" t="str">
        <f>IF($W861=AR$4,MAX(AR$1:AR860)+1,"")</f>
        <v/>
      </c>
      <c r="AS861" s="6" t="str">
        <f>IF($W861=AS$4,MAX(AS$1:AS860)+1,"")</f>
        <v/>
      </c>
      <c r="AT861" s="6" t="str">
        <f>IF($W861=AT$4,MAX(AT$1:AT860)+1,"")</f>
        <v/>
      </c>
      <c r="AU861" s="6" t="str">
        <f>IF($W861=AU$4,MAX(AU$1:AU860)+1,"")</f>
        <v/>
      </c>
      <c r="AV861" s="6" t="str">
        <f>IF($W861=AV$4,MAX(AV$1:AV860)+1,"")</f>
        <v/>
      </c>
      <c r="AW861" s="6" t="str">
        <f>IF($W861=AW$4,MAX(AW$1:AW860)+1,"")</f>
        <v/>
      </c>
      <c r="AX861" s="6" t="str">
        <f>IF($W861=AX$4,MAX(AX$1:AX860)+1,"")</f>
        <v/>
      </c>
      <c r="AY861" s="6" t="str">
        <f>IF($W861=AY$4,MAX(AY$1:AY860)+1,"")</f>
        <v/>
      </c>
      <c r="AZ861" s="6" t="str">
        <f>IF($W861=AZ$4,MAX(AZ$1:AZ860)+1,"")</f>
        <v/>
      </c>
      <c r="BA861" s="6" t="str">
        <f>IF($W861=BA$4,MAX(BA$1:BA860)+1,"")</f>
        <v/>
      </c>
      <c r="BB861" s="6" t="str">
        <f>IF($W861=BB$4,MAX(BB$1:BB860)+1,"")</f>
        <v/>
      </c>
      <c r="BC861" s="6" t="str">
        <f>IF($W861=BC$4,MAX(BC$1:BC860)+1,"")</f>
        <v/>
      </c>
      <c r="BD861" s="6" t="str">
        <f>IF($W861=BD$4,MAX(BD$1:BD860)+1,"")</f>
        <v/>
      </c>
      <c r="BE861" s="6" t="str">
        <f>IF($W861=BE$4,MAX(BE$1:BE860)+1,"")</f>
        <v/>
      </c>
      <c r="BF861" s="6" t="str">
        <f>IF($W861=BF$4,MAX(BF$1:BF860)+1,"")</f>
        <v/>
      </c>
      <c r="BG861" s="6" t="str">
        <f>IF($W861=BG$4,MAX(BG$1:BG860)+1,"")</f>
        <v/>
      </c>
      <c r="BH861" s="6" t="str">
        <f>IF($W861=BH$4,MAX(BH$1:BH860)+1,"")</f>
        <v/>
      </c>
      <c r="BI861" s="6" t="str">
        <f>IF($W861=BI$4,MAX(BI$1:BI860)+1,"")</f>
        <v/>
      </c>
      <c r="BJ861" s="6" t="str">
        <f>IF($W861=BJ$4,MAX(BJ$1:BJ860)+1,"")</f>
        <v/>
      </c>
      <c r="BK861" s="6" t="str">
        <f>IF($W861=BK$4,MAX(BK$1:BK860)+1,"")</f>
        <v/>
      </c>
      <c r="BL861" s="6" t="str">
        <f>IF($W861=BL$4,MAX(BL$1:BL860)+1,"")</f>
        <v/>
      </c>
      <c r="BM861" s="6" t="str">
        <f>IF($W861=BM$4,MAX(BM$1:BM860)+1,"")</f>
        <v/>
      </c>
      <c r="BN861" s="6" t="str">
        <f>IF($W861=BN$4,MAX(BN$1:BN860)+1,"")</f>
        <v/>
      </c>
      <c r="BO861" s="6" t="str">
        <f>IF($W861=BO$4,MAX(BO$1:BO860)+1,"")</f>
        <v/>
      </c>
      <c r="BP861" s="6" t="str">
        <f>IF($W861=BP$4,MAX(BP$1:BP860)+1,"")</f>
        <v/>
      </c>
      <c r="BQ861" s="6" t="str">
        <f>IF($W861=BQ$4,MAX(BQ$1:BQ860)+1,"")</f>
        <v/>
      </c>
      <c r="BR861" s="6" t="str">
        <f>IF($W861=BR$4,MAX(BR$1:BR860)+1,"")</f>
        <v/>
      </c>
      <c r="BS861" s="6" t="str">
        <f>IF($W861=BS$4,MAX(BS$1:BS860)+1,"")</f>
        <v/>
      </c>
      <c r="BT861" s="6" t="str">
        <f>IF($W861=BT$4,MAX(BT$1:BT860)+1,"")</f>
        <v/>
      </c>
      <c r="BU861" s="6" t="str">
        <f>IF($W861=BU$4,MAX(BU$1:BU860)+1,"")</f>
        <v/>
      </c>
      <c r="BV861" s="6" t="str">
        <f>IF($W861=BV$4,MAX(BV$1:BV860)+1,"")</f>
        <v/>
      </c>
      <c r="BW861" s="6" t="str">
        <f>IF($W861=BW$4,MAX(BW$1:BW860)+1,"")</f>
        <v/>
      </c>
      <c r="BX861" s="6" t="str">
        <f>IF($W861=BX$4,MAX(BX$1:BX860)+1,"")</f>
        <v/>
      </c>
      <c r="BY861" s="6" t="str">
        <f>IF($W861=BY$4,MAX(BY$1:BY860)+1,"")</f>
        <v/>
      </c>
      <c r="BZ861" s="6" t="str">
        <f>IF($W861=BZ$4,MAX(BZ$1:BZ860)+1,"")</f>
        <v/>
      </c>
      <c r="CA861" s="6" t="str">
        <f>IF($W861=CA$4,MAX(CA$1:CA860)+1,"")</f>
        <v/>
      </c>
      <c r="CB861" s="6" t="str">
        <f>IF($W861=CB$4,MAX(CB$1:CB860)+1,"")</f>
        <v/>
      </c>
      <c r="CC861" s="6" t="str">
        <f>IF($W861=CC$4,MAX(CC$1:CC860)+1,"")</f>
        <v/>
      </c>
      <c r="CD861" s="6" t="str">
        <f>IF($W861=CD$4,MAX(CD$1:CD860)+1,"")</f>
        <v/>
      </c>
      <c r="CE861" s="6" t="str">
        <f>IF($W861=CE$4,MAX(CE$1:CE860)+1,"")</f>
        <v/>
      </c>
      <c r="CF861" s="6" t="str">
        <f>IF($W861=CF$4,MAX(CF$1:CF860)+1,"")</f>
        <v/>
      </c>
      <c r="CG861" s="6" t="str">
        <f>IF($W861=CG$4,MAX(CG$1:CG860)+1,"")</f>
        <v/>
      </c>
      <c r="CH861" s="6" t="str">
        <f>IF($W861=CH$4,MAX(CH$1:CH860)+1,"")</f>
        <v/>
      </c>
      <c r="CI861" s="6" t="str">
        <f>IF($W861=CI$4,MAX(CI$1:CI860)+1,"")</f>
        <v/>
      </c>
      <c r="CJ861" s="6" t="str">
        <f>IF($W861=CJ$4,MAX(CJ$1:CJ860)+1,"")</f>
        <v/>
      </c>
      <c r="CK861" s="6" t="str">
        <f>IF($W861=CK$4,MAX(CK$1:CK860)+1,"")</f>
        <v/>
      </c>
      <c r="CL861" s="6" t="str">
        <f>IF($W861=CL$4,MAX(CL$1:CL860)+1,"")</f>
        <v/>
      </c>
      <c r="CM861" s="6" t="str">
        <f>IF($W861=CM$4,MAX(CM$1:CM860)+1,"")</f>
        <v/>
      </c>
      <c r="CN861" s="6" t="str">
        <f>IF($W861=CN$4,MAX(CN$1:CN860)+1,"")</f>
        <v/>
      </c>
      <c r="CO861" s="6" t="str">
        <f>IF($W861=CO$4,MAX(CO$1:CO860)+1,"")</f>
        <v/>
      </c>
      <c r="CP861" s="6" t="str">
        <f>IF($W861=CP$4,MAX(CP$1:CP860)+1,"")</f>
        <v/>
      </c>
      <c r="CQ861" s="6" t="str">
        <f>IF($W861=CQ$4,MAX(CQ$1:CQ860)+1,"")</f>
        <v/>
      </c>
      <c r="CR861" s="6" t="str">
        <f>IF($W861=CR$4,MAX(CR$1:CR860)+1,"")</f>
        <v/>
      </c>
      <c r="CS861" s="6" t="str">
        <f>IF($W861=CS$4,MAX(CS$1:CS860)+1,"")</f>
        <v/>
      </c>
      <c r="CT861" s="5">
        <f t="shared" si="199"/>
        <v>0</v>
      </c>
      <c r="CU861" s="6" t="str">
        <f t="shared" si="200"/>
        <v/>
      </c>
      <c r="CV861" s="5" t="str">
        <f t="shared" si="201"/>
        <v/>
      </c>
      <c r="CW861" s="5" t="str" cm="1">
        <f t="array" ref="CW861">RIGHT(F861,MIN(LEN(SUBSTITUTE(F861,รายชื่อนักเรียนแยกห้อง!$AD$5:$AD$8,""))))</f>
        <v/>
      </c>
      <c r="CX861" s="6" t="str">
        <f t="shared" si="202"/>
        <v/>
      </c>
      <c r="CY861" s="6" t="str">
        <f t="shared" si="203"/>
        <v/>
      </c>
      <c r="CZ861" s="5" t="str">
        <f t="shared" si="204"/>
        <v>-</v>
      </c>
      <c r="DA861" s="5" t="str">
        <f t="shared" si="205"/>
        <v>-</v>
      </c>
      <c r="DC861" s="6" t="str">
        <f>IF(DB861="วิทย์-คณิต (เตรียมวิศวะ)",MAX($DC$1:DC860)+1,"")</f>
        <v/>
      </c>
      <c r="DD861" s="6" t="str">
        <f>IF(DB861="วิทย์-คณิต (วิทยาศาสตร์สุขภาพ)",MAX($DD$1:DD860)+1,"")</f>
        <v/>
      </c>
      <c r="DE861" s="6" t="str">
        <f>IF(DB861="ศิลป์การจัดการธุรกิจการค้าสมัยใหม่",MAX($DE$1:DE860)+1,"")</f>
        <v/>
      </c>
      <c r="DF861" s="6" t="str">
        <f>IF(DB861="ศิลป์ภาษาจีนเพื่อธุรกิจ 4.0",MAX($DF$1:DF860)+1,"")</f>
        <v/>
      </c>
      <c r="DG861" s="6" t="str">
        <f>IF(DB861="ศิลป์ภาษาอังกฤษเพื่อการสื่อสารธุรกิจ",MAX($DG$1:DG860)+1,"")</f>
        <v/>
      </c>
      <c r="DH861" s="6" t="str">
        <f>IF(DB861="นวัตกรรมการจัดการเกษตร",MAX($DH$1:DH860)+1,"")</f>
        <v/>
      </c>
      <c r="DI861" s="5">
        <f t="shared" si="206"/>
        <v>0</v>
      </c>
      <c r="DJ861" s="5" t="str">
        <f t="shared" si="207"/>
        <v>-</v>
      </c>
      <c r="DK861" s="5" t="str">
        <f t="shared" si="208"/>
        <v>-0</v>
      </c>
      <c r="DL861" s="5" t="str">
        <f t="shared" si="209"/>
        <v/>
      </c>
    </row>
    <row r="862" spans="1:116">
      <c r="A862" s="5" t="str">
        <f t="shared" si="196"/>
        <v>-</v>
      </c>
      <c r="B862" s="5" t="str">
        <f t="shared" si="197"/>
        <v>-0</v>
      </c>
      <c r="C862" s="5" t="str">
        <f t="shared" si="198"/>
        <v>-0</v>
      </c>
      <c r="D862" s="8"/>
      <c r="E862" s="9"/>
      <c r="F862" s="3"/>
      <c r="G862" s="3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W862" s="6" t="str">
        <f>IF(X862="","",IF(X862=รายชื่อชมรม!$B$53,รายชื่อชมรม!$A$53,IF(X862=รายชื่อชมรม!$B$54,รายชื่อชมรม!$A$54,IF(X862=รายชื่อชมรม!$B$55,รายชื่อชมรม!$A$55,IF(X862=รายชื่อชมรม!$B$56,รายชื่อชมรม!$A$56,IF(X862=รายชื่อชมรม!$B$57,รายชื่อชมรม!$A$57,IF(X862=รายชื่อชมรม!$B$58,รายชื่อชมรม!$A$58,IF(X862=รายชื่อชมรม!$B$59,รายชื่อชมรม!$A$59,IF(X862=รายชื่อชมรม!$B$60,รายชื่อชมรม!$A$60,IF(X862=รายชื่อชมรม!$B$61,รายชื่อชมรม!$A$61,IF(X862=รายชื่อชมรม!$B$62,รายชื่อชมรม!$A$62,"-")))))))))))</f>
        <v/>
      </c>
      <c r="Y862" s="6" t="str">
        <f>IF(W862=0,"",IF(W862="-","",IF(W862="","",VLOOKUP(W862,รายชื่อชมรม!$A$3:$F$83,3,FALSE))))</f>
        <v/>
      </c>
      <c r="Z862" s="6" t="str">
        <f>IF(Y862=$Z$4,MAX(Z$1:$Z861)+1,"")</f>
        <v/>
      </c>
      <c r="AA862" s="6" t="str">
        <f>IF($Y862=AA$4,MAX(AA$1:AA861)+1,"")</f>
        <v/>
      </c>
      <c r="AB862" s="6" t="str">
        <f>IF($Y862=AB$4,MAX(AB$1:AB861)+1,"")</f>
        <v/>
      </c>
      <c r="AC862" s="6" t="str">
        <f>IF($Y862=AC$4,MAX(AC$1:AC861)+1,"")</f>
        <v/>
      </c>
      <c r="AD862" s="6" t="str">
        <f>IF($Y862=AD$4,MAX(AD$1:AD861)+1,"")</f>
        <v/>
      </c>
      <c r="AE862" s="6" t="str">
        <f>IF($Y862=AE$4,MAX(AE$1:AE861)+1,"")</f>
        <v/>
      </c>
      <c r="AF862" s="6" t="str">
        <f>IF($Y862=AF$4,MAX(AF$1:AF861)+1,"")</f>
        <v/>
      </c>
      <c r="AG862" s="6" t="str">
        <f>IF($Y862=AG$4,MAX(AG$1:AG861)+1,"")</f>
        <v/>
      </c>
      <c r="AH862" s="6" t="str">
        <f>IF($Y862=AH$4,MAX(AH$1:AH861)+1,"")</f>
        <v/>
      </c>
      <c r="AK862" s="6" t="str">
        <f>IF($W862=AK$4,MAX(AK$1:AK861)+1,"")</f>
        <v/>
      </c>
      <c r="AL862" s="6" t="str">
        <f>IF($W862=AL$4,MAX(AL$1:AL861)+1,"")</f>
        <v/>
      </c>
      <c r="AM862" s="6" t="str">
        <f>IF($W862=AM$4,MAX(AM$1:AM861)+1,"")</f>
        <v/>
      </c>
      <c r="AN862" s="6" t="str">
        <f>IF($W862=AN$4,MAX(AN$1:AN861)+1,"")</f>
        <v/>
      </c>
      <c r="AO862" s="6" t="str">
        <f>IF($W862=AO$4,MAX(AO$1:AO861)+1,"")</f>
        <v/>
      </c>
      <c r="AP862" s="6" t="str">
        <f>IF($W862=AP$4,MAX(AP$1:AP861)+1,"")</f>
        <v/>
      </c>
      <c r="AQ862" s="6" t="str">
        <f>IF($W862=AQ$4,MAX(AQ$1:AQ861)+1,"")</f>
        <v/>
      </c>
      <c r="AR862" s="6" t="str">
        <f>IF($W862=AR$4,MAX(AR$1:AR861)+1,"")</f>
        <v/>
      </c>
      <c r="AS862" s="6" t="str">
        <f>IF($W862=AS$4,MAX(AS$1:AS861)+1,"")</f>
        <v/>
      </c>
      <c r="AT862" s="6" t="str">
        <f>IF($W862=AT$4,MAX(AT$1:AT861)+1,"")</f>
        <v/>
      </c>
      <c r="AU862" s="6" t="str">
        <f>IF($W862=AU$4,MAX(AU$1:AU861)+1,"")</f>
        <v/>
      </c>
      <c r="AV862" s="6" t="str">
        <f>IF($W862=AV$4,MAX(AV$1:AV861)+1,"")</f>
        <v/>
      </c>
      <c r="AW862" s="6" t="str">
        <f>IF($W862=AW$4,MAX(AW$1:AW861)+1,"")</f>
        <v/>
      </c>
      <c r="AX862" s="6" t="str">
        <f>IF($W862=AX$4,MAX(AX$1:AX861)+1,"")</f>
        <v/>
      </c>
      <c r="AY862" s="6" t="str">
        <f>IF($W862=AY$4,MAX(AY$1:AY861)+1,"")</f>
        <v/>
      </c>
      <c r="AZ862" s="6" t="str">
        <f>IF($W862=AZ$4,MAX(AZ$1:AZ861)+1,"")</f>
        <v/>
      </c>
      <c r="BA862" s="6" t="str">
        <f>IF($W862=BA$4,MAX(BA$1:BA861)+1,"")</f>
        <v/>
      </c>
      <c r="BB862" s="6" t="str">
        <f>IF($W862=BB$4,MAX(BB$1:BB861)+1,"")</f>
        <v/>
      </c>
      <c r="BC862" s="6" t="str">
        <f>IF($W862=BC$4,MAX(BC$1:BC861)+1,"")</f>
        <v/>
      </c>
      <c r="BD862" s="6" t="str">
        <f>IF($W862=BD$4,MAX(BD$1:BD861)+1,"")</f>
        <v/>
      </c>
      <c r="BE862" s="6" t="str">
        <f>IF($W862=BE$4,MAX(BE$1:BE861)+1,"")</f>
        <v/>
      </c>
      <c r="BF862" s="6" t="str">
        <f>IF($W862=BF$4,MAX(BF$1:BF861)+1,"")</f>
        <v/>
      </c>
      <c r="BG862" s="6" t="str">
        <f>IF($W862=BG$4,MAX(BG$1:BG861)+1,"")</f>
        <v/>
      </c>
      <c r="BH862" s="6" t="str">
        <f>IF($W862=BH$4,MAX(BH$1:BH861)+1,"")</f>
        <v/>
      </c>
      <c r="BI862" s="6" t="str">
        <f>IF($W862=BI$4,MAX(BI$1:BI861)+1,"")</f>
        <v/>
      </c>
      <c r="BJ862" s="6" t="str">
        <f>IF($W862=BJ$4,MAX(BJ$1:BJ861)+1,"")</f>
        <v/>
      </c>
      <c r="BK862" s="6" t="str">
        <f>IF($W862=BK$4,MAX(BK$1:BK861)+1,"")</f>
        <v/>
      </c>
      <c r="BL862" s="6" t="str">
        <f>IF($W862=BL$4,MAX(BL$1:BL861)+1,"")</f>
        <v/>
      </c>
      <c r="BM862" s="6" t="str">
        <f>IF($W862=BM$4,MAX(BM$1:BM861)+1,"")</f>
        <v/>
      </c>
      <c r="BN862" s="6" t="str">
        <f>IF($W862=BN$4,MAX(BN$1:BN861)+1,"")</f>
        <v/>
      </c>
      <c r="BO862" s="6" t="str">
        <f>IF($W862=BO$4,MAX(BO$1:BO861)+1,"")</f>
        <v/>
      </c>
      <c r="BP862" s="6" t="str">
        <f>IF($W862=BP$4,MAX(BP$1:BP861)+1,"")</f>
        <v/>
      </c>
      <c r="BQ862" s="6" t="str">
        <f>IF($W862=BQ$4,MAX(BQ$1:BQ861)+1,"")</f>
        <v/>
      </c>
      <c r="BR862" s="6" t="str">
        <f>IF($W862=BR$4,MAX(BR$1:BR861)+1,"")</f>
        <v/>
      </c>
      <c r="BS862" s="6" t="str">
        <f>IF($W862=BS$4,MAX(BS$1:BS861)+1,"")</f>
        <v/>
      </c>
      <c r="BT862" s="6" t="str">
        <f>IF($W862=BT$4,MAX(BT$1:BT861)+1,"")</f>
        <v/>
      </c>
      <c r="BU862" s="6" t="str">
        <f>IF($W862=BU$4,MAX(BU$1:BU861)+1,"")</f>
        <v/>
      </c>
      <c r="BV862" s="6" t="str">
        <f>IF($W862=BV$4,MAX(BV$1:BV861)+1,"")</f>
        <v/>
      </c>
      <c r="BW862" s="6" t="str">
        <f>IF($W862=BW$4,MAX(BW$1:BW861)+1,"")</f>
        <v/>
      </c>
      <c r="BX862" s="6" t="str">
        <f>IF($W862=BX$4,MAX(BX$1:BX861)+1,"")</f>
        <v/>
      </c>
      <c r="BY862" s="6" t="str">
        <f>IF($W862=BY$4,MAX(BY$1:BY861)+1,"")</f>
        <v/>
      </c>
      <c r="BZ862" s="6" t="str">
        <f>IF($W862=BZ$4,MAX(BZ$1:BZ861)+1,"")</f>
        <v/>
      </c>
      <c r="CA862" s="6" t="str">
        <f>IF($W862=CA$4,MAX(CA$1:CA861)+1,"")</f>
        <v/>
      </c>
      <c r="CB862" s="6" t="str">
        <f>IF($W862=CB$4,MAX(CB$1:CB861)+1,"")</f>
        <v/>
      </c>
      <c r="CC862" s="6" t="str">
        <f>IF($W862=CC$4,MAX(CC$1:CC861)+1,"")</f>
        <v/>
      </c>
      <c r="CD862" s="6" t="str">
        <f>IF($W862=CD$4,MAX(CD$1:CD861)+1,"")</f>
        <v/>
      </c>
      <c r="CE862" s="6" t="str">
        <f>IF($W862=CE$4,MAX(CE$1:CE861)+1,"")</f>
        <v/>
      </c>
      <c r="CF862" s="6" t="str">
        <f>IF($W862=CF$4,MAX(CF$1:CF861)+1,"")</f>
        <v/>
      </c>
      <c r="CG862" s="6" t="str">
        <f>IF($W862=CG$4,MAX(CG$1:CG861)+1,"")</f>
        <v/>
      </c>
      <c r="CH862" s="6" t="str">
        <f>IF($W862=CH$4,MAX(CH$1:CH861)+1,"")</f>
        <v/>
      </c>
      <c r="CI862" s="6" t="str">
        <f>IF($W862=CI$4,MAX(CI$1:CI861)+1,"")</f>
        <v/>
      </c>
      <c r="CJ862" s="6" t="str">
        <f>IF($W862=CJ$4,MAX(CJ$1:CJ861)+1,"")</f>
        <v/>
      </c>
      <c r="CK862" s="6" t="str">
        <f>IF($W862=CK$4,MAX(CK$1:CK861)+1,"")</f>
        <v/>
      </c>
      <c r="CL862" s="6" t="str">
        <f>IF($W862=CL$4,MAX(CL$1:CL861)+1,"")</f>
        <v/>
      </c>
      <c r="CM862" s="6" t="str">
        <f>IF($W862=CM$4,MAX(CM$1:CM861)+1,"")</f>
        <v/>
      </c>
      <c r="CN862" s="6" t="str">
        <f>IF($W862=CN$4,MAX(CN$1:CN861)+1,"")</f>
        <v/>
      </c>
      <c r="CO862" s="6" t="str">
        <f>IF($W862=CO$4,MAX(CO$1:CO861)+1,"")</f>
        <v/>
      </c>
      <c r="CP862" s="6" t="str">
        <f>IF($W862=CP$4,MAX(CP$1:CP861)+1,"")</f>
        <v/>
      </c>
      <c r="CQ862" s="6" t="str">
        <f>IF($W862=CQ$4,MAX(CQ$1:CQ861)+1,"")</f>
        <v/>
      </c>
      <c r="CR862" s="6" t="str">
        <f>IF($W862=CR$4,MAX(CR$1:CR861)+1,"")</f>
        <v/>
      </c>
      <c r="CS862" s="6" t="str">
        <f>IF($W862=CS$4,MAX(CS$1:CS861)+1,"")</f>
        <v/>
      </c>
      <c r="CT862" s="5">
        <f t="shared" si="199"/>
        <v>0</v>
      </c>
      <c r="CU862" s="6" t="str">
        <f t="shared" si="200"/>
        <v/>
      </c>
      <c r="CV862" s="5" t="str">
        <f t="shared" si="201"/>
        <v/>
      </c>
      <c r="CW862" s="5" t="str" cm="1">
        <f t="array" ref="CW862">RIGHT(F862,MIN(LEN(SUBSTITUTE(F862,รายชื่อนักเรียนแยกห้อง!$AD$5:$AD$8,""))))</f>
        <v/>
      </c>
      <c r="CX862" s="6" t="str">
        <f t="shared" si="202"/>
        <v/>
      </c>
      <c r="CY862" s="6" t="str">
        <f t="shared" si="203"/>
        <v/>
      </c>
      <c r="CZ862" s="5" t="str">
        <f t="shared" si="204"/>
        <v>-</v>
      </c>
      <c r="DA862" s="5" t="str">
        <f t="shared" si="205"/>
        <v>-</v>
      </c>
      <c r="DC862" s="6" t="str">
        <f>IF(DB862="วิทย์-คณิต (เตรียมวิศวะ)",MAX($DC$1:DC861)+1,"")</f>
        <v/>
      </c>
      <c r="DD862" s="6" t="str">
        <f>IF(DB862="วิทย์-คณิต (วิทยาศาสตร์สุขภาพ)",MAX($DD$1:DD861)+1,"")</f>
        <v/>
      </c>
      <c r="DE862" s="6" t="str">
        <f>IF(DB862="ศิลป์การจัดการธุรกิจการค้าสมัยใหม่",MAX($DE$1:DE861)+1,"")</f>
        <v/>
      </c>
      <c r="DF862" s="6" t="str">
        <f>IF(DB862="ศิลป์ภาษาจีนเพื่อธุรกิจ 4.0",MAX($DF$1:DF861)+1,"")</f>
        <v/>
      </c>
      <c r="DG862" s="6" t="str">
        <f>IF(DB862="ศิลป์ภาษาอังกฤษเพื่อการสื่อสารธุรกิจ",MAX($DG$1:DG861)+1,"")</f>
        <v/>
      </c>
      <c r="DH862" s="6" t="str">
        <f>IF(DB862="นวัตกรรมการจัดการเกษตร",MAX($DH$1:DH861)+1,"")</f>
        <v/>
      </c>
      <c r="DI862" s="5">
        <f t="shared" si="206"/>
        <v>0</v>
      </c>
      <c r="DJ862" s="5" t="str">
        <f t="shared" si="207"/>
        <v>-</v>
      </c>
      <c r="DK862" s="5" t="str">
        <f t="shared" si="208"/>
        <v>-0</v>
      </c>
      <c r="DL862" s="5" t="str">
        <f t="shared" si="209"/>
        <v/>
      </c>
    </row>
    <row r="863" spans="1:116">
      <c r="A863" s="5" t="str">
        <f t="shared" si="196"/>
        <v>-</v>
      </c>
      <c r="B863" s="5" t="str">
        <f t="shared" si="197"/>
        <v>-0</v>
      </c>
      <c r="C863" s="5" t="str">
        <f t="shared" si="198"/>
        <v>-0</v>
      </c>
      <c r="D863" s="8"/>
      <c r="E863" s="9"/>
      <c r="F863" s="3"/>
      <c r="G863" s="3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W863" s="6" t="str">
        <f>IF(X863="","",IF(X863=รายชื่อชมรม!$B$53,รายชื่อชมรม!$A$53,IF(X863=รายชื่อชมรม!$B$54,รายชื่อชมรม!$A$54,IF(X863=รายชื่อชมรม!$B$55,รายชื่อชมรม!$A$55,IF(X863=รายชื่อชมรม!$B$56,รายชื่อชมรม!$A$56,IF(X863=รายชื่อชมรม!$B$57,รายชื่อชมรม!$A$57,IF(X863=รายชื่อชมรม!$B$58,รายชื่อชมรม!$A$58,IF(X863=รายชื่อชมรม!$B$59,รายชื่อชมรม!$A$59,IF(X863=รายชื่อชมรม!$B$60,รายชื่อชมรม!$A$60,IF(X863=รายชื่อชมรม!$B$61,รายชื่อชมรม!$A$61,IF(X863=รายชื่อชมรม!$B$62,รายชื่อชมรม!$A$62,"-")))))))))))</f>
        <v/>
      </c>
      <c r="Y863" s="6" t="str">
        <f>IF(W863=0,"",IF(W863="-","",IF(W863="","",VLOOKUP(W863,รายชื่อชมรม!$A$3:$F$83,3,FALSE))))</f>
        <v/>
      </c>
      <c r="Z863" s="6" t="str">
        <f>IF(Y863=$Z$4,MAX(Z$1:$Z862)+1,"")</f>
        <v/>
      </c>
      <c r="AA863" s="6" t="str">
        <f>IF($Y863=AA$4,MAX(AA$1:AA862)+1,"")</f>
        <v/>
      </c>
      <c r="AB863" s="6" t="str">
        <f>IF($Y863=AB$4,MAX(AB$1:AB862)+1,"")</f>
        <v/>
      </c>
      <c r="AC863" s="6" t="str">
        <f>IF($Y863=AC$4,MAX(AC$1:AC862)+1,"")</f>
        <v/>
      </c>
      <c r="AD863" s="6" t="str">
        <f>IF($Y863=AD$4,MAX(AD$1:AD862)+1,"")</f>
        <v/>
      </c>
      <c r="AE863" s="6" t="str">
        <f>IF($Y863=AE$4,MAX(AE$1:AE862)+1,"")</f>
        <v/>
      </c>
      <c r="AF863" s="6" t="str">
        <f>IF($Y863=AF$4,MAX(AF$1:AF862)+1,"")</f>
        <v/>
      </c>
      <c r="AG863" s="6" t="str">
        <f>IF($Y863=AG$4,MAX(AG$1:AG862)+1,"")</f>
        <v/>
      </c>
      <c r="AH863" s="6" t="str">
        <f>IF($Y863=AH$4,MAX(AH$1:AH862)+1,"")</f>
        <v/>
      </c>
      <c r="AK863" s="6" t="str">
        <f>IF($W863=AK$4,MAX(AK$1:AK862)+1,"")</f>
        <v/>
      </c>
      <c r="AL863" s="6" t="str">
        <f>IF($W863=AL$4,MAX(AL$1:AL862)+1,"")</f>
        <v/>
      </c>
      <c r="AM863" s="6" t="str">
        <f>IF($W863=AM$4,MAX(AM$1:AM862)+1,"")</f>
        <v/>
      </c>
      <c r="AN863" s="6" t="str">
        <f>IF($W863=AN$4,MAX(AN$1:AN862)+1,"")</f>
        <v/>
      </c>
      <c r="AO863" s="6" t="str">
        <f>IF($W863=AO$4,MAX(AO$1:AO862)+1,"")</f>
        <v/>
      </c>
      <c r="AP863" s="6" t="str">
        <f>IF($W863=AP$4,MAX(AP$1:AP862)+1,"")</f>
        <v/>
      </c>
      <c r="AQ863" s="6" t="str">
        <f>IF($W863=AQ$4,MAX(AQ$1:AQ862)+1,"")</f>
        <v/>
      </c>
      <c r="AR863" s="6" t="str">
        <f>IF($W863=AR$4,MAX(AR$1:AR862)+1,"")</f>
        <v/>
      </c>
      <c r="AS863" s="6" t="str">
        <f>IF($W863=AS$4,MAX(AS$1:AS862)+1,"")</f>
        <v/>
      </c>
      <c r="AT863" s="6" t="str">
        <f>IF($W863=AT$4,MAX(AT$1:AT862)+1,"")</f>
        <v/>
      </c>
      <c r="AU863" s="6" t="str">
        <f>IF($W863=AU$4,MAX(AU$1:AU862)+1,"")</f>
        <v/>
      </c>
      <c r="AV863" s="6" t="str">
        <f>IF($W863=AV$4,MAX(AV$1:AV862)+1,"")</f>
        <v/>
      </c>
      <c r="AW863" s="6" t="str">
        <f>IF($W863=AW$4,MAX(AW$1:AW862)+1,"")</f>
        <v/>
      </c>
      <c r="AX863" s="6" t="str">
        <f>IF($W863=AX$4,MAX(AX$1:AX862)+1,"")</f>
        <v/>
      </c>
      <c r="AY863" s="6" t="str">
        <f>IF($W863=AY$4,MAX(AY$1:AY862)+1,"")</f>
        <v/>
      </c>
      <c r="AZ863" s="6" t="str">
        <f>IF($W863=AZ$4,MAX(AZ$1:AZ862)+1,"")</f>
        <v/>
      </c>
      <c r="BA863" s="6" t="str">
        <f>IF($W863=BA$4,MAX(BA$1:BA862)+1,"")</f>
        <v/>
      </c>
      <c r="BB863" s="6" t="str">
        <f>IF($W863=BB$4,MAX(BB$1:BB862)+1,"")</f>
        <v/>
      </c>
      <c r="BC863" s="6" t="str">
        <f>IF($W863=BC$4,MAX(BC$1:BC862)+1,"")</f>
        <v/>
      </c>
      <c r="BD863" s="6" t="str">
        <f>IF($W863=BD$4,MAX(BD$1:BD862)+1,"")</f>
        <v/>
      </c>
      <c r="BE863" s="6" t="str">
        <f>IF($W863=BE$4,MAX(BE$1:BE862)+1,"")</f>
        <v/>
      </c>
      <c r="BF863" s="6" t="str">
        <f>IF($W863=BF$4,MAX(BF$1:BF862)+1,"")</f>
        <v/>
      </c>
      <c r="BG863" s="6" t="str">
        <f>IF($W863=BG$4,MAX(BG$1:BG862)+1,"")</f>
        <v/>
      </c>
      <c r="BH863" s="6" t="str">
        <f>IF($W863=BH$4,MAX(BH$1:BH862)+1,"")</f>
        <v/>
      </c>
      <c r="BI863" s="6" t="str">
        <f>IF($W863=BI$4,MAX(BI$1:BI862)+1,"")</f>
        <v/>
      </c>
      <c r="BJ863" s="6" t="str">
        <f>IF($W863=BJ$4,MAX(BJ$1:BJ862)+1,"")</f>
        <v/>
      </c>
      <c r="BK863" s="6" t="str">
        <f>IF($W863=BK$4,MAX(BK$1:BK862)+1,"")</f>
        <v/>
      </c>
      <c r="BL863" s="6" t="str">
        <f>IF($W863=BL$4,MAX(BL$1:BL862)+1,"")</f>
        <v/>
      </c>
      <c r="BM863" s="6" t="str">
        <f>IF($W863=BM$4,MAX(BM$1:BM862)+1,"")</f>
        <v/>
      </c>
      <c r="BN863" s="6" t="str">
        <f>IF($W863=BN$4,MAX(BN$1:BN862)+1,"")</f>
        <v/>
      </c>
      <c r="BO863" s="6" t="str">
        <f>IF($W863=BO$4,MAX(BO$1:BO862)+1,"")</f>
        <v/>
      </c>
      <c r="BP863" s="6" t="str">
        <f>IF($W863=BP$4,MAX(BP$1:BP862)+1,"")</f>
        <v/>
      </c>
      <c r="BQ863" s="6" t="str">
        <f>IF($W863=BQ$4,MAX(BQ$1:BQ862)+1,"")</f>
        <v/>
      </c>
      <c r="BR863" s="6" t="str">
        <f>IF($W863=BR$4,MAX(BR$1:BR862)+1,"")</f>
        <v/>
      </c>
      <c r="BS863" s="6" t="str">
        <f>IF($W863=BS$4,MAX(BS$1:BS862)+1,"")</f>
        <v/>
      </c>
      <c r="BT863" s="6" t="str">
        <f>IF($W863=BT$4,MAX(BT$1:BT862)+1,"")</f>
        <v/>
      </c>
      <c r="BU863" s="6" t="str">
        <f>IF($W863=BU$4,MAX(BU$1:BU862)+1,"")</f>
        <v/>
      </c>
      <c r="BV863" s="6" t="str">
        <f>IF($W863=BV$4,MAX(BV$1:BV862)+1,"")</f>
        <v/>
      </c>
      <c r="BW863" s="6" t="str">
        <f>IF($W863=BW$4,MAX(BW$1:BW862)+1,"")</f>
        <v/>
      </c>
      <c r="BX863" s="6" t="str">
        <f>IF($W863=BX$4,MAX(BX$1:BX862)+1,"")</f>
        <v/>
      </c>
      <c r="BY863" s="6" t="str">
        <f>IF($W863=BY$4,MAX(BY$1:BY862)+1,"")</f>
        <v/>
      </c>
      <c r="BZ863" s="6" t="str">
        <f>IF($W863=BZ$4,MAX(BZ$1:BZ862)+1,"")</f>
        <v/>
      </c>
      <c r="CA863" s="6" t="str">
        <f>IF($W863=CA$4,MAX(CA$1:CA862)+1,"")</f>
        <v/>
      </c>
      <c r="CB863" s="6" t="str">
        <f>IF($W863=CB$4,MAX(CB$1:CB862)+1,"")</f>
        <v/>
      </c>
      <c r="CC863" s="6" t="str">
        <f>IF($W863=CC$4,MAX(CC$1:CC862)+1,"")</f>
        <v/>
      </c>
      <c r="CD863" s="6" t="str">
        <f>IF($W863=CD$4,MAX(CD$1:CD862)+1,"")</f>
        <v/>
      </c>
      <c r="CE863" s="6" t="str">
        <f>IF($W863=CE$4,MAX(CE$1:CE862)+1,"")</f>
        <v/>
      </c>
      <c r="CF863" s="6" t="str">
        <f>IF($W863=CF$4,MAX(CF$1:CF862)+1,"")</f>
        <v/>
      </c>
      <c r="CG863" s="6" t="str">
        <f>IF($W863=CG$4,MAX(CG$1:CG862)+1,"")</f>
        <v/>
      </c>
      <c r="CH863" s="6" t="str">
        <f>IF($W863=CH$4,MAX(CH$1:CH862)+1,"")</f>
        <v/>
      </c>
      <c r="CI863" s="6" t="str">
        <f>IF($W863=CI$4,MAX(CI$1:CI862)+1,"")</f>
        <v/>
      </c>
      <c r="CJ863" s="6" t="str">
        <f>IF($W863=CJ$4,MAX(CJ$1:CJ862)+1,"")</f>
        <v/>
      </c>
      <c r="CK863" s="6" t="str">
        <f>IF($W863=CK$4,MAX(CK$1:CK862)+1,"")</f>
        <v/>
      </c>
      <c r="CL863" s="6" t="str">
        <f>IF($W863=CL$4,MAX(CL$1:CL862)+1,"")</f>
        <v/>
      </c>
      <c r="CM863" s="6" t="str">
        <f>IF($W863=CM$4,MAX(CM$1:CM862)+1,"")</f>
        <v/>
      </c>
      <c r="CN863" s="6" t="str">
        <f>IF($W863=CN$4,MAX(CN$1:CN862)+1,"")</f>
        <v/>
      </c>
      <c r="CO863" s="6" t="str">
        <f>IF($W863=CO$4,MAX(CO$1:CO862)+1,"")</f>
        <v/>
      </c>
      <c r="CP863" s="6" t="str">
        <f>IF($W863=CP$4,MAX(CP$1:CP862)+1,"")</f>
        <v/>
      </c>
      <c r="CQ863" s="6" t="str">
        <f>IF($W863=CQ$4,MAX(CQ$1:CQ862)+1,"")</f>
        <v/>
      </c>
      <c r="CR863" s="6" t="str">
        <f>IF($W863=CR$4,MAX(CR$1:CR862)+1,"")</f>
        <v/>
      </c>
      <c r="CS863" s="6" t="str">
        <f>IF($W863=CS$4,MAX(CS$1:CS862)+1,"")</f>
        <v/>
      </c>
      <c r="CT863" s="5">
        <f t="shared" si="199"/>
        <v>0</v>
      </c>
      <c r="CU863" s="6" t="str">
        <f t="shared" si="200"/>
        <v/>
      </c>
      <c r="CV863" s="5" t="str">
        <f t="shared" si="201"/>
        <v/>
      </c>
      <c r="CW863" s="5" t="str" cm="1">
        <f t="array" ref="CW863">RIGHT(F863,MIN(LEN(SUBSTITUTE(F863,รายชื่อนักเรียนแยกห้อง!$AD$5:$AD$8,""))))</f>
        <v/>
      </c>
      <c r="CX863" s="6" t="str">
        <f t="shared" si="202"/>
        <v/>
      </c>
      <c r="CY863" s="6" t="str">
        <f t="shared" si="203"/>
        <v/>
      </c>
      <c r="CZ863" s="5" t="str">
        <f t="shared" si="204"/>
        <v>-</v>
      </c>
      <c r="DA863" s="5" t="str">
        <f t="shared" si="205"/>
        <v>-</v>
      </c>
      <c r="DC863" s="6" t="str">
        <f>IF(DB863="วิทย์-คณิต (เตรียมวิศวะ)",MAX($DC$1:DC862)+1,"")</f>
        <v/>
      </c>
      <c r="DD863" s="6" t="str">
        <f>IF(DB863="วิทย์-คณิต (วิทยาศาสตร์สุขภาพ)",MAX($DD$1:DD862)+1,"")</f>
        <v/>
      </c>
      <c r="DE863" s="6" t="str">
        <f>IF(DB863="ศิลป์การจัดการธุรกิจการค้าสมัยใหม่",MAX($DE$1:DE862)+1,"")</f>
        <v/>
      </c>
      <c r="DF863" s="6" t="str">
        <f>IF(DB863="ศิลป์ภาษาจีนเพื่อธุรกิจ 4.0",MAX($DF$1:DF862)+1,"")</f>
        <v/>
      </c>
      <c r="DG863" s="6" t="str">
        <f>IF(DB863="ศิลป์ภาษาอังกฤษเพื่อการสื่อสารธุรกิจ",MAX($DG$1:DG862)+1,"")</f>
        <v/>
      </c>
      <c r="DH863" s="6" t="str">
        <f>IF(DB863="นวัตกรรมการจัดการเกษตร",MAX($DH$1:DH862)+1,"")</f>
        <v/>
      </c>
      <c r="DI863" s="5">
        <f t="shared" si="206"/>
        <v>0</v>
      </c>
      <c r="DJ863" s="5" t="str">
        <f t="shared" si="207"/>
        <v>-</v>
      </c>
      <c r="DK863" s="5" t="str">
        <f t="shared" si="208"/>
        <v>-0</v>
      </c>
      <c r="DL863" s="5" t="str">
        <f t="shared" si="209"/>
        <v/>
      </c>
    </row>
    <row r="864" spans="1:116">
      <c r="A864" s="5" t="str">
        <f t="shared" si="196"/>
        <v>-</v>
      </c>
      <c r="B864" s="5" t="str">
        <f t="shared" si="197"/>
        <v>-0</v>
      </c>
      <c r="C864" s="5" t="str">
        <f t="shared" si="198"/>
        <v>-0</v>
      </c>
      <c r="D864" s="8"/>
      <c r="E864" s="9"/>
      <c r="F864" s="3"/>
      <c r="G864" s="3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W864" s="6" t="str">
        <f>IF(X864="","",IF(X864=รายชื่อชมรม!$B$53,รายชื่อชมรม!$A$53,IF(X864=รายชื่อชมรม!$B$54,รายชื่อชมรม!$A$54,IF(X864=รายชื่อชมรม!$B$55,รายชื่อชมรม!$A$55,IF(X864=รายชื่อชมรม!$B$56,รายชื่อชมรม!$A$56,IF(X864=รายชื่อชมรม!$B$57,รายชื่อชมรม!$A$57,IF(X864=รายชื่อชมรม!$B$58,รายชื่อชมรม!$A$58,IF(X864=รายชื่อชมรม!$B$59,รายชื่อชมรม!$A$59,IF(X864=รายชื่อชมรม!$B$60,รายชื่อชมรม!$A$60,IF(X864=รายชื่อชมรม!$B$61,รายชื่อชมรม!$A$61,IF(X864=รายชื่อชมรม!$B$62,รายชื่อชมรม!$A$62,"-")))))))))))</f>
        <v/>
      </c>
      <c r="Y864" s="6" t="str">
        <f>IF(W864=0,"",IF(W864="-","",IF(W864="","",VLOOKUP(W864,รายชื่อชมรม!$A$3:$F$83,3,FALSE))))</f>
        <v/>
      </c>
      <c r="Z864" s="6" t="str">
        <f>IF(Y864=$Z$4,MAX(Z$1:$Z863)+1,"")</f>
        <v/>
      </c>
      <c r="AA864" s="6" t="str">
        <f>IF($Y864=AA$4,MAX(AA$1:AA863)+1,"")</f>
        <v/>
      </c>
      <c r="AB864" s="6" t="str">
        <f>IF($Y864=AB$4,MAX(AB$1:AB863)+1,"")</f>
        <v/>
      </c>
      <c r="AC864" s="6" t="str">
        <f>IF($Y864=AC$4,MAX(AC$1:AC863)+1,"")</f>
        <v/>
      </c>
      <c r="AD864" s="6" t="str">
        <f>IF($Y864=AD$4,MAX(AD$1:AD863)+1,"")</f>
        <v/>
      </c>
      <c r="AE864" s="6" t="str">
        <f>IF($Y864=AE$4,MAX(AE$1:AE863)+1,"")</f>
        <v/>
      </c>
      <c r="AF864" s="6" t="str">
        <f>IF($Y864=AF$4,MAX(AF$1:AF863)+1,"")</f>
        <v/>
      </c>
      <c r="AG864" s="6" t="str">
        <f>IF($Y864=AG$4,MAX(AG$1:AG863)+1,"")</f>
        <v/>
      </c>
      <c r="AH864" s="6" t="str">
        <f>IF($Y864=AH$4,MAX(AH$1:AH863)+1,"")</f>
        <v/>
      </c>
      <c r="AK864" s="6" t="str">
        <f>IF($W864=AK$4,MAX(AK$1:AK863)+1,"")</f>
        <v/>
      </c>
      <c r="AL864" s="6" t="str">
        <f>IF($W864=AL$4,MAX(AL$1:AL863)+1,"")</f>
        <v/>
      </c>
      <c r="AM864" s="6" t="str">
        <f>IF($W864=AM$4,MAX(AM$1:AM863)+1,"")</f>
        <v/>
      </c>
      <c r="AN864" s="6" t="str">
        <f>IF($W864=AN$4,MAX(AN$1:AN863)+1,"")</f>
        <v/>
      </c>
      <c r="AO864" s="6" t="str">
        <f>IF($W864=AO$4,MAX(AO$1:AO863)+1,"")</f>
        <v/>
      </c>
      <c r="AP864" s="6" t="str">
        <f>IF($W864=AP$4,MAX(AP$1:AP863)+1,"")</f>
        <v/>
      </c>
      <c r="AQ864" s="6" t="str">
        <f>IF($W864=AQ$4,MAX(AQ$1:AQ863)+1,"")</f>
        <v/>
      </c>
      <c r="AR864" s="6" t="str">
        <f>IF($W864=AR$4,MAX(AR$1:AR863)+1,"")</f>
        <v/>
      </c>
      <c r="AS864" s="6" t="str">
        <f>IF($W864=AS$4,MAX(AS$1:AS863)+1,"")</f>
        <v/>
      </c>
      <c r="AT864" s="6" t="str">
        <f>IF($W864=AT$4,MAX(AT$1:AT863)+1,"")</f>
        <v/>
      </c>
      <c r="AU864" s="6" t="str">
        <f>IF($W864=AU$4,MAX(AU$1:AU863)+1,"")</f>
        <v/>
      </c>
      <c r="AV864" s="6" t="str">
        <f>IF($W864=AV$4,MAX(AV$1:AV863)+1,"")</f>
        <v/>
      </c>
      <c r="AW864" s="6" t="str">
        <f>IF($W864=AW$4,MAX(AW$1:AW863)+1,"")</f>
        <v/>
      </c>
      <c r="AX864" s="6" t="str">
        <f>IF($W864=AX$4,MAX(AX$1:AX863)+1,"")</f>
        <v/>
      </c>
      <c r="AY864" s="6" t="str">
        <f>IF($W864=AY$4,MAX(AY$1:AY863)+1,"")</f>
        <v/>
      </c>
      <c r="AZ864" s="6" t="str">
        <f>IF($W864=AZ$4,MAX(AZ$1:AZ863)+1,"")</f>
        <v/>
      </c>
      <c r="BA864" s="6" t="str">
        <f>IF($W864=BA$4,MAX(BA$1:BA863)+1,"")</f>
        <v/>
      </c>
      <c r="BB864" s="6" t="str">
        <f>IF($W864=BB$4,MAX(BB$1:BB863)+1,"")</f>
        <v/>
      </c>
      <c r="BC864" s="6" t="str">
        <f>IF($W864=BC$4,MAX(BC$1:BC863)+1,"")</f>
        <v/>
      </c>
      <c r="BD864" s="6" t="str">
        <f>IF($W864=BD$4,MAX(BD$1:BD863)+1,"")</f>
        <v/>
      </c>
      <c r="BE864" s="6" t="str">
        <f>IF($W864=BE$4,MAX(BE$1:BE863)+1,"")</f>
        <v/>
      </c>
      <c r="BF864" s="6" t="str">
        <f>IF($W864=BF$4,MAX(BF$1:BF863)+1,"")</f>
        <v/>
      </c>
      <c r="BG864" s="6" t="str">
        <f>IF($W864=BG$4,MAX(BG$1:BG863)+1,"")</f>
        <v/>
      </c>
      <c r="BH864" s="6" t="str">
        <f>IF($W864=BH$4,MAX(BH$1:BH863)+1,"")</f>
        <v/>
      </c>
      <c r="BI864" s="6" t="str">
        <f>IF($W864=BI$4,MAX(BI$1:BI863)+1,"")</f>
        <v/>
      </c>
      <c r="BJ864" s="6" t="str">
        <f>IF($W864=BJ$4,MAX(BJ$1:BJ863)+1,"")</f>
        <v/>
      </c>
      <c r="BK864" s="6" t="str">
        <f>IF($W864=BK$4,MAX(BK$1:BK863)+1,"")</f>
        <v/>
      </c>
      <c r="BL864" s="6" t="str">
        <f>IF($W864=BL$4,MAX(BL$1:BL863)+1,"")</f>
        <v/>
      </c>
      <c r="BM864" s="6" t="str">
        <f>IF($W864=BM$4,MAX(BM$1:BM863)+1,"")</f>
        <v/>
      </c>
      <c r="BN864" s="6" t="str">
        <f>IF($W864=BN$4,MAX(BN$1:BN863)+1,"")</f>
        <v/>
      </c>
      <c r="BO864" s="6" t="str">
        <f>IF($W864=BO$4,MAX(BO$1:BO863)+1,"")</f>
        <v/>
      </c>
      <c r="BP864" s="6" t="str">
        <f>IF($W864=BP$4,MAX(BP$1:BP863)+1,"")</f>
        <v/>
      </c>
      <c r="BQ864" s="6" t="str">
        <f>IF($W864=BQ$4,MAX(BQ$1:BQ863)+1,"")</f>
        <v/>
      </c>
      <c r="BR864" s="6" t="str">
        <f>IF($W864=BR$4,MAX(BR$1:BR863)+1,"")</f>
        <v/>
      </c>
      <c r="BS864" s="6" t="str">
        <f>IF($W864=BS$4,MAX(BS$1:BS863)+1,"")</f>
        <v/>
      </c>
      <c r="BT864" s="6" t="str">
        <f>IF($W864=BT$4,MAX(BT$1:BT863)+1,"")</f>
        <v/>
      </c>
      <c r="BU864" s="6" t="str">
        <f>IF($W864=BU$4,MAX(BU$1:BU863)+1,"")</f>
        <v/>
      </c>
      <c r="BV864" s="6" t="str">
        <f>IF($W864=BV$4,MAX(BV$1:BV863)+1,"")</f>
        <v/>
      </c>
      <c r="BW864" s="6" t="str">
        <f>IF($W864=BW$4,MAX(BW$1:BW863)+1,"")</f>
        <v/>
      </c>
      <c r="BX864" s="6" t="str">
        <f>IF($W864=BX$4,MAX(BX$1:BX863)+1,"")</f>
        <v/>
      </c>
      <c r="BY864" s="6" t="str">
        <f>IF($W864=BY$4,MAX(BY$1:BY863)+1,"")</f>
        <v/>
      </c>
      <c r="BZ864" s="6" t="str">
        <f>IF($W864=BZ$4,MAX(BZ$1:BZ863)+1,"")</f>
        <v/>
      </c>
      <c r="CA864" s="6" t="str">
        <f>IF($W864=CA$4,MAX(CA$1:CA863)+1,"")</f>
        <v/>
      </c>
      <c r="CB864" s="6" t="str">
        <f>IF($W864=CB$4,MAX(CB$1:CB863)+1,"")</f>
        <v/>
      </c>
      <c r="CC864" s="6" t="str">
        <f>IF($W864=CC$4,MAX(CC$1:CC863)+1,"")</f>
        <v/>
      </c>
      <c r="CD864" s="6" t="str">
        <f>IF($W864=CD$4,MAX(CD$1:CD863)+1,"")</f>
        <v/>
      </c>
      <c r="CE864" s="6" t="str">
        <f>IF($W864=CE$4,MAX(CE$1:CE863)+1,"")</f>
        <v/>
      </c>
      <c r="CF864" s="6" t="str">
        <f>IF($W864=CF$4,MAX(CF$1:CF863)+1,"")</f>
        <v/>
      </c>
      <c r="CG864" s="6" t="str">
        <f>IF($W864=CG$4,MAX(CG$1:CG863)+1,"")</f>
        <v/>
      </c>
      <c r="CH864" s="6" t="str">
        <f>IF($W864=CH$4,MAX(CH$1:CH863)+1,"")</f>
        <v/>
      </c>
      <c r="CI864" s="6" t="str">
        <f>IF($W864=CI$4,MAX(CI$1:CI863)+1,"")</f>
        <v/>
      </c>
      <c r="CJ864" s="6" t="str">
        <f>IF($W864=CJ$4,MAX(CJ$1:CJ863)+1,"")</f>
        <v/>
      </c>
      <c r="CK864" s="6" t="str">
        <f>IF($W864=CK$4,MAX(CK$1:CK863)+1,"")</f>
        <v/>
      </c>
      <c r="CL864" s="6" t="str">
        <f>IF($W864=CL$4,MAX(CL$1:CL863)+1,"")</f>
        <v/>
      </c>
      <c r="CM864" s="6" t="str">
        <f>IF($W864=CM$4,MAX(CM$1:CM863)+1,"")</f>
        <v/>
      </c>
      <c r="CN864" s="6" t="str">
        <f>IF($W864=CN$4,MAX(CN$1:CN863)+1,"")</f>
        <v/>
      </c>
      <c r="CO864" s="6" t="str">
        <f>IF($W864=CO$4,MAX(CO$1:CO863)+1,"")</f>
        <v/>
      </c>
      <c r="CP864" s="6" t="str">
        <f>IF($W864=CP$4,MAX(CP$1:CP863)+1,"")</f>
        <v/>
      </c>
      <c r="CQ864" s="6" t="str">
        <f>IF($W864=CQ$4,MAX(CQ$1:CQ863)+1,"")</f>
        <v/>
      </c>
      <c r="CR864" s="6" t="str">
        <f>IF($W864=CR$4,MAX(CR$1:CR863)+1,"")</f>
        <v/>
      </c>
      <c r="CS864" s="6" t="str">
        <f>IF($W864=CS$4,MAX(CS$1:CS863)+1,"")</f>
        <v/>
      </c>
      <c r="CT864" s="5">
        <f t="shared" si="199"/>
        <v>0</v>
      </c>
      <c r="CU864" s="6" t="str">
        <f t="shared" si="200"/>
        <v/>
      </c>
      <c r="CV864" s="5" t="str">
        <f t="shared" si="201"/>
        <v/>
      </c>
      <c r="CW864" s="5" t="str" cm="1">
        <f t="array" ref="CW864">RIGHT(F864,MIN(LEN(SUBSTITUTE(F864,รายชื่อนักเรียนแยกห้อง!$AD$5:$AD$8,""))))</f>
        <v/>
      </c>
      <c r="CX864" s="6" t="str">
        <f t="shared" si="202"/>
        <v/>
      </c>
      <c r="CY864" s="6" t="str">
        <f t="shared" si="203"/>
        <v/>
      </c>
      <c r="CZ864" s="5" t="str">
        <f t="shared" si="204"/>
        <v>-</v>
      </c>
      <c r="DA864" s="5" t="str">
        <f t="shared" si="205"/>
        <v>-</v>
      </c>
      <c r="DC864" s="6" t="str">
        <f>IF(DB864="วิทย์-คณิต (เตรียมวิศวะ)",MAX($DC$1:DC863)+1,"")</f>
        <v/>
      </c>
      <c r="DD864" s="6" t="str">
        <f>IF(DB864="วิทย์-คณิต (วิทยาศาสตร์สุขภาพ)",MAX($DD$1:DD863)+1,"")</f>
        <v/>
      </c>
      <c r="DE864" s="6" t="str">
        <f>IF(DB864="ศิลป์การจัดการธุรกิจการค้าสมัยใหม่",MAX($DE$1:DE863)+1,"")</f>
        <v/>
      </c>
      <c r="DF864" s="6" t="str">
        <f>IF(DB864="ศิลป์ภาษาจีนเพื่อธุรกิจ 4.0",MAX($DF$1:DF863)+1,"")</f>
        <v/>
      </c>
      <c r="DG864" s="6" t="str">
        <f>IF(DB864="ศิลป์ภาษาอังกฤษเพื่อการสื่อสารธุรกิจ",MAX($DG$1:DG863)+1,"")</f>
        <v/>
      </c>
      <c r="DH864" s="6" t="str">
        <f>IF(DB864="นวัตกรรมการจัดการเกษตร",MAX($DH$1:DH863)+1,"")</f>
        <v/>
      </c>
      <c r="DI864" s="5">
        <f t="shared" si="206"/>
        <v>0</v>
      </c>
      <c r="DJ864" s="5" t="str">
        <f t="shared" si="207"/>
        <v>-</v>
      </c>
      <c r="DK864" s="5" t="str">
        <f t="shared" si="208"/>
        <v>-0</v>
      </c>
      <c r="DL864" s="5" t="str">
        <f t="shared" si="209"/>
        <v/>
      </c>
    </row>
    <row r="865" spans="3:105">
      <c r="C865" s="5" t="str">
        <f t="shared" si="198"/>
        <v>-</v>
      </c>
      <c r="W865" s="6" t="str">
        <f>IF(X865="","",IF(X865=รายชื่อชมรม!$B$53,รายชื่อชมรม!$A$53,IF(X865=รายชื่อชมรม!$B$54,รายชื่อชมรม!$A$54,IF(X865=รายชื่อชมรม!$B$55,รายชื่อชมรม!$A$55,IF(X865=รายชื่อชมรม!$B$56,รายชื่อชมรม!$A$56,IF(X865=รายชื่อชมรม!$B$57,รายชื่อชมรม!$A$57,IF(X865=รายชื่อชมรม!$B$58,รายชื่อชมรม!$A$58,IF(X865=รายชื่อชมรม!$B$59,รายชื่อชมรม!$A$59,IF(X865=รายชื่อชมรม!$B$60,รายชื่อชมรม!$A$60,IF(X865=รายชื่อชมรม!$B$61,รายชื่อชมรม!$A$61,IF(X865=รายชื่อชมรม!$B$62,รายชื่อชมรม!$A$62,"-")))))))))))</f>
        <v/>
      </c>
      <c r="Y865" s="6" t="str">
        <f>IF(W865=0,"",IF(W865="-","",IF(W865="","",VLOOKUP(W865,รายชื่อชมรม!$A$3:$F$83,3,FALSE))))</f>
        <v/>
      </c>
      <c r="Z865" s="6" t="str">
        <f>IF(Y865=$Z$4,MAX(Z$1:$Z864)+1,"")</f>
        <v/>
      </c>
      <c r="AA865" s="6" t="str">
        <f>IF($Y865=AA$4,MAX(AA$1:AA864)+1,"")</f>
        <v/>
      </c>
      <c r="AB865" s="6" t="str">
        <f>IF($Y865=AB$4,MAX(AB$1:AB864)+1,"")</f>
        <v/>
      </c>
      <c r="AC865" s="6" t="str">
        <f>IF($Y865=AC$4,MAX(AC$1:AC864)+1,"")</f>
        <v/>
      </c>
      <c r="AD865" s="6" t="str">
        <f>IF($Y865=AD$4,MAX(AD$1:AD864)+1,"")</f>
        <v/>
      </c>
      <c r="AE865" s="6" t="str">
        <f>IF($Y865=AE$4,MAX(AE$1:AE864)+1,"")</f>
        <v/>
      </c>
      <c r="AF865" s="6" t="str">
        <f>IF($Y865=AF$4,MAX(AF$1:AF864)+1,"")</f>
        <v/>
      </c>
      <c r="AG865" s="6" t="str">
        <f>IF($Y865=AG$4,MAX(AG$1:AG864)+1,"")</f>
        <v/>
      </c>
      <c r="AH865" s="6" t="str">
        <f>IF($Y865=AH$4,MAX(AH$1:AH864)+1,"")</f>
        <v/>
      </c>
      <c r="AI865" s="5">
        <f t="shared" ref="AI865" si="210">SUM(Z865:AH865)</f>
        <v>0</v>
      </c>
      <c r="AK865" s="6">
        <f>MAX(AK5:AK864)</f>
        <v>26</v>
      </c>
      <c r="AL865" s="6">
        <f>MAX(AL5:AL864)</f>
        <v>14</v>
      </c>
      <c r="AM865" s="6">
        <f t="shared" ref="AM865:BU865" si="211">MAX(AM5:AM864)</f>
        <v>17</v>
      </c>
      <c r="AN865" s="6">
        <f t="shared" si="211"/>
        <v>32</v>
      </c>
      <c r="AO865" s="6">
        <f t="shared" si="211"/>
        <v>23</v>
      </c>
      <c r="AP865" s="6">
        <f t="shared" si="211"/>
        <v>22</v>
      </c>
      <c r="AQ865" s="6">
        <f t="shared" si="211"/>
        <v>26</v>
      </c>
      <c r="AR865" s="6">
        <f t="shared" si="211"/>
        <v>26</v>
      </c>
      <c r="AS865" s="6">
        <f t="shared" si="211"/>
        <v>0</v>
      </c>
      <c r="AT865" s="6">
        <f t="shared" si="211"/>
        <v>0</v>
      </c>
      <c r="AU865" s="6">
        <f t="shared" si="211"/>
        <v>7</v>
      </c>
      <c r="AV865" s="6">
        <f t="shared" si="211"/>
        <v>5</v>
      </c>
      <c r="AW865" s="6">
        <f t="shared" si="211"/>
        <v>9</v>
      </c>
      <c r="AX865" s="6">
        <f t="shared" si="211"/>
        <v>7</v>
      </c>
      <c r="AY865" s="6">
        <f t="shared" si="211"/>
        <v>8</v>
      </c>
      <c r="AZ865" s="6">
        <f t="shared" si="211"/>
        <v>7</v>
      </c>
      <c r="BA865" s="6">
        <f t="shared" si="211"/>
        <v>7</v>
      </c>
      <c r="BB865" s="6">
        <f t="shared" si="211"/>
        <v>8</v>
      </c>
      <c r="BC865" s="6">
        <f t="shared" si="211"/>
        <v>12</v>
      </c>
      <c r="BD865" s="6">
        <f t="shared" si="211"/>
        <v>29</v>
      </c>
      <c r="BE865" s="6">
        <f t="shared" si="211"/>
        <v>39</v>
      </c>
      <c r="BF865" s="6">
        <f t="shared" si="211"/>
        <v>7</v>
      </c>
      <c r="BG865" s="6">
        <f t="shared" si="211"/>
        <v>11</v>
      </c>
      <c r="BH865" s="6">
        <f t="shared" si="211"/>
        <v>8</v>
      </c>
      <c r="BI865" s="6">
        <f t="shared" si="211"/>
        <v>8</v>
      </c>
      <c r="BJ865" s="6">
        <f t="shared" si="211"/>
        <v>10</v>
      </c>
      <c r="BK865" s="6">
        <f t="shared" si="211"/>
        <v>11</v>
      </c>
      <c r="BL865" s="6">
        <f t="shared" si="211"/>
        <v>6</v>
      </c>
      <c r="BM865" s="6">
        <f t="shared" si="211"/>
        <v>12</v>
      </c>
      <c r="BN865" s="6">
        <f t="shared" si="211"/>
        <v>80</v>
      </c>
      <c r="BO865" s="6">
        <f t="shared" si="211"/>
        <v>0</v>
      </c>
      <c r="BP865" s="6">
        <f t="shared" si="211"/>
        <v>13</v>
      </c>
      <c r="BQ865" s="6">
        <f t="shared" si="211"/>
        <v>9</v>
      </c>
      <c r="BR865" s="6">
        <f t="shared" si="211"/>
        <v>14</v>
      </c>
      <c r="BS865" s="6">
        <f t="shared" si="211"/>
        <v>14</v>
      </c>
      <c r="BT865" s="6">
        <f t="shared" si="211"/>
        <v>7</v>
      </c>
      <c r="BU865" s="6">
        <f t="shared" si="211"/>
        <v>10</v>
      </c>
      <c r="BV865" s="6">
        <f>MAX(BV5:BV864)</f>
        <v>16</v>
      </c>
      <c r="BW865" s="6">
        <f t="shared" ref="BW865:CS865" si="212">MAX(BW5:BW864)</f>
        <v>0</v>
      </c>
      <c r="BX865" s="6">
        <f t="shared" si="212"/>
        <v>0</v>
      </c>
      <c r="BY865" s="6">
        <f t="shared" si="212"/>
        <v>0</v>
      </c>
      <c r="BZ865" s="6">
        <f t="shared" si="212"/>
        <v>10</v>
      </c>
      <c r="CA865" s="6">
        <f t="shared" si="212"/>
        <v>13</v>
      </c>
      <c r="CB865" s="6">
        <f t="shared" si="212"/>
        <v>10</v>
      </c>
      <c r="CC865" s="6">
        <f t="shared" si="212"/>
        <v>10</v>
      </c>
      <c r="CD865" s="6">
        <f t="shared" si="212"/>
        <v>5</v>
      </c>
      <c r="CE865" s="6">
        <f t="shared" si="212"/>
        <v>11</v>
      </c>
      <c r="CF865" s="6">
        <f t="shared" si="212"/>
        <v>13</v>
      </c>
      <c r="CG865" s="6">
        <f t="shared" si="212"/>
        <v>0</v>
      </c>
      <c r="CH865" s="6">
        <f t="shared" si="212"/>
        <v>0</v>
      </c>
      <c r="CI865" s="6">
        <f t="shared" si="212"/>
        <v>0</v>
      </c>
      <c r="CJ865" s="6">
        <f t="shared" si="212"/>
        <v>13</v>
      </c>
      <c r="CK865" s="6">
        <f t="shared" si="212"/>
        <v>11</v>
      </c>
      <c r="CL865" s="6">
        <f t="shared" si="212"/>
        <v>11</v>
      </c>
      <c r="CM865" s="6">
        <f t="shared" si="212"/>
        <v>11</v>
      </c>
      <c r="CN865" s="6">
        <f t="shared" si="212"/>
        <v>11</v>
      </c>
      <c r="CO865" s="6">
        <f t="shared" si="212"/>
        <v>12</v>
      </c>
      <c r="CP865" s="6">
        <f t="shared" si="212"/>
        <v>17</v>
      </c>
      <c r="CQ865" s="6">
        <f t="shared" si="212"/>
        <v>0</v>
      </c>
      <c r="CR865" s="6">
        <f t="shared" si="212"/>
        <v>0</v>
      </c>
      <c r="CS865" s="6">
        <f t="shared" si="212"/>
        <v>0</v>
      </c>
      <c r="CX865" s="6" t="str">
        <f t="shared" ref="CX865" si="213">IF(CV865="เด็กชาย",CT865,IF(CV865="นาย",CT865,""))</f>
        <v/>
      </c>
      <c r="CY865" s="6" t="str">
        <f t="shared" ref="CY865" si="214">IF(CV865="เด็กหญิง",CT865,IF(CV865="นางสาว",CT865,""))</f>
        <v/>
      </c>
      <c r="CZ865" s="5" t="str">
        <f t="shared" ref="CZ865" si="215">CS865&amp;"-"&amp;CX865</f>
        <v>0-</v>
      </c>
      <c r="DA865" s="5" t="str">
        <f t="shared" ref="DA865" si="216">CS865&amp;"-"&amp;CY865</f>
        <v>0-</v>
      </c>
    </row>
    <row r="866" spans="3:105"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</row>
  </sheetData>
  <sheetProtection algorithmName="SHA-512" hashValue="jMZCQ619eDFsB0ljirpq9guZXEOOJDEJVzBQydrNhz7c9/PCHTjPegnPBkOcBZohMR9VWPyRWEjhBztKH22MIw==" saltValue="1nG89ALPmFoLQywM1u3nSg==" spinCount="100000" sheet="1" objects="1" scenarios="1"/>
  <sortState xmlns:xlrd2="http://schemas.microsoft.com/office/spreadsheetml/2017/richdata2" ref="E47:X67">
    <sortCondition ref="E47:E67"/>
  </sortState>
  <mergeCells count="7">
    <mergeCell ref="F4:G4"/>
    <mergeCell ref="D1:X1"/>
    <mergeCell ref="D2:E2"/>
    <mergeCell ref="D3:E3"/>
    <mergeCell ref="F2:U2"/>
    <mergeCell ref="F3:U3"/>
    <mergeCell ref="H4:T4"/>
  </mergeCells>
  <phoneticPr fontId="11" type="noConversion"/>
  <conditionalFormatting sqref="D5:G864 D5:T5">
    <cfRule type="expression" dxfId="101" priority="151" stopIfTrue="1">
      <formula>$CI$4="ย้าย"</formula>
    </cfRule>
  </conditionalFormatting>
  <conditionalFormatting sqref="D5:T5 D5:G864">
    <cfRule type="expression" dxfId="100" priority="152" stopIfTrue="1">
      <formula>$CI$4="มส"</formula>
    </cfRule>
  </conditionalFormatting>
  <conditionalFormatting sqref="D6:T6">
    <cfRule type="expression" dxfId="99" priority="156" stopIfTrue="1">
      <formula>$CI$5="มส"</formula>
    </cfRule>
    <cfRule type="expression" dxfId="98" priority="155" stopIfTrue="1">
      <formula>$CI$5="ย้าย"</formula>
    </cfRule>
  </conditionalFormatting>
  <conditionalFormatting sqref="D7:T7">
    <cfRule type="expression" dxfId="97" priority="160" stopIfTrue="1">
      <formula>$CI$6="มส"</formula>
    </cfRule>
    <cfRule type="expression" dxfId="96" priority="159" stopIfTrue="1">
      <formula>$CI$6="ย้าย"</formula>
    </cfRule>
  </conditionalFormatting>
  <conditionalFormatting sqref="D8:T8">
    <cfRule type="expression" dxfId="95" priority="164" stopIfTrue="1">
      <formula>$CI$7="มส"</formula>
    </cfRule>
    <cfRule type="expression" dxfId="94" priority="163" stopIfTrue="1">
      <formula>$CI$7="ย้าย"</formula>
    </cfRule>
  </conditionalFormatting>
  <conditionalFormatting sqref="D9:T9">
    <cfRule type="expression" dxfId="93" priority="168" stopIfTrue="1">
      <formula>$CI$8="มส"</formula>
    </cfRule>
    <cfRule type="expression" dxfId="92" priority="167" stopIfTrue="1">
      <formula>$CI$8="ย้าย"</formula>
    </cfRule>
  </conditionalFormatting>
  <conditionalFormatting sqref="D10:T10">
    <cfRule type="expression" dxfId="91" priority="172" stopIfTrue="1">
      <formula>$CI$9="มส"</formula>
    </cfRule>
    <cfRule type="expression" dxfId="90" priority="171" stopIfTrue="1">
      <formula>$CI$9="ย้าย"</formula>
    </cfRule>
  </conditionalFormatting>
  <conditionalFormatting sqref="D11:T11">
    <cfRule type="expression" dxfId="89" priority="175" stopIfTrue="1">
      <formula>$CI$10="ย้าย"</formula>
    </cfRule>
    <cfRule type="expression" dxfId="88" priority="176" stopIfTrue="1">
      <formula>$CI$10="มส"</formula>
    </cfRule>
  </conditionalFormatting>
  <conditionalFormatting sqref="D12:T12">
    <cfRule type="expression" dxfId="87" priority="180" stopIfTrue="1">
      <formula>$CI$11="มส"</formula>
    </cfRule>
    <cfRule type="expression" dxfId="86" priority="179" stopIfTrue="1">
      <formula>$CI$11="ย้าย"</formula>
    </cfRule>
  </conditionalFormatting>
  <conditionalFormatting sqref="D13:T13">
    <cfRule type="expression" dxfId="85" priority="183" stopIfTrue="1">
      <formula>$CI$12="ย้าย"</formula>
    </cfRule>
    <cfRule type="expression" dxfId="84" priority="184" stopIfTrue="1">
      <formula>$CI$12="มส"</formula>
    </cfRule>
  </conditionalFormatting>
  <conditionalFormatting sqref="D14:T14">
    <cfRule type="expression" dxfId="83" priority="187" stopIfTrue="1">
      <formula>$CI$13="ย้าย"</formula>
    </cfRule>
    <cfRule type="expression" dxfId="82" priority="188" stopIfTrue="1">
      <formula>$CI$13="มส"</formula>
    </cfRule>
  </conditionalFormatting>
  <conditionalFormatting sqref="D15:T15">
    <cfRule type="expression" dxfId="81" priority="192" stopIfTrue="1">
      <formula>$CI$14="มส"</formula>
    </cfRule>
    <cfRule type="expression" dxfId="80" priority="191" stopIfTrue="1">
      <formula>$CI$14="ย้าย"</formula>
    </cfRule>
  </conditionalFormatting>
  <conditionalFormatting sqref="D16:T16">
    <cfRule type="expression" dxfId="79" priority="196" stopIfTrue="1">
      <formula>$CI$15="มส"</formula>
    </cfRule>
    <cfRule type="expression" dxfId="78" priority="195" stopIfTrue="1">
      <formula>$CI$15="ย้าย"</formula>
    </cfRule>
  </conditionalFormatting>
  <conditionalFormatting sqref="D17:T17">
    <cfRule type="expression" dxfId="77" priority="200" stopIfTrue="1">
      <formula>$CI$16="มส"</formula>
    </cfRule>
    <cfRule type="expression" dxfId="76" priority="199" stopIfTrue="1">
      <formula>$CI$16="ย้าย"</formula>
    </cfRule>
  </conditionalFormatting>
  <conditionalFormatting sqref="D18:T18">
    <cfRule type="expression" dxfId="75" priority="203" stopIfTrue="1">
      <formula>$CI$17="ย้าย"</formula>
    </cfRule>
    <cfRule type="expression" dxfId="74" priority="204" stopIfTrue="1">
      <formula>$CI$17="มส"</formula>
    </cfRule>
  </conditionalFormatting>
  <conditionalFormatting sqref="D19:T19">
    <cfRule type="expression" dxfId="73" priority="207" stopIfTrue="1">
      <formula>$CI$18="ย้าย"</formula>
    </cfRule>
    <cfRule type="expression" dxfId="72" priority="208" stopIfTrue="1">
      <formula>$CI$18="มส"</formula>
    </cfRule>
  </conditionalFormatting>
  <conditionalFormatting sqref="D20:T20">
    <cfRule type="expression" dxfId="71" priority="211" stopIfTrue="1">
      <formula>$CI$19="ย้าย"</formula>
    </cfRule>
    <cfRule type="expression" dxfId="70" priority="212" stopIfTrue="1">
      <formula>$CI$19="มส"</formula>
    </cfRule>
  </conditionalFormatting>
  <conditionalFormatting sqref="D21:T21">
    <cfRule type="expression" dxfId="69" priority="216" stopIfTrue="1">
      <formula>$CI$20="มส"</formula>
    </cfRule>
    <cfRule type="expression" dxfId="68" priority="215" stopIfTrue="1">
      <formula>$CI$20="ย้าย"</formula>
    </cfRule>
  </conditionalFormatting>
  <conditionalFormatting sqref="D22:T22">
    <cfRule type="expression" dxfId="67" priority="219" stopIfTrue="1">
      <formula>$CI$21="ย้าย"</formula>
    </cfRule>
    <cfRule type="expression" dxfId="66" priority="220" stopIfTrue="1">
      <formula>$CI$21="มส"</formula>
    </cfRule>
  </conditionalFormatting>
  <conditionalFormatting sqref="D23:T23">
    <cfRule type="expression" dxfId="65" priority="223" stopIfTrue="1">
      <formula>$CI$22="ย้าย"</formula>
    </cfRule>
    <cfRule type="expression" dxfId="64" priority="224" stopIfTrue="1">
      <formula>$CI$22="มส"</formula>
    </cfRule>
  </conditionalFormatting>
  <conditionalFormatting sqref="D24:T24">
    <cfRule type="expression" dxfId="63" priority="227" stopIfTrue="1">
      <formula>$CI$23="ย้าย"</formula>
    </cfRule>
    <cfRule type="expression" dxfId="62" priority="228" stopIfTrue="1">
      <formula>$CI$23="มส"</formula>
    </cfRule>
  </conditionalFormatting>
  <conditionalFormatting sqref="D25:T25">
    <cfRule type="expression" dxfId="61" priority="231" stopIfTrue="1">
      <formula>$CI$24="ย้าย"</formula>
    </cfRule>
    <cfRule type="expression" dxfId="60" priority="232" stopIfTrue="1">
      <formula>$CI$24="มส"</formula>
    </cfRule>
  </conditionalFormatting>
  <conditionalFormatting sqref="D26:T26 D27">
    <cfRule type="expression" dxfId="59" priority="235" stopIfTrue="1">
      <formula>$CI$25="ย้าย"</formula>
    </cfRule>
    <cfRule type="expression" dxfId="58" priority="236" stopIfTrue="1">
      <formula>$CI$25="มส"</formula>
    </cfRule>
  </conditionalFormatting>
  <conditionalFormatting sqref="E27:T27">
    <cfRule type="expression" dxfId="57" priority="239" stopIfTrue="1">
      <formula>$CI$26="ย้าย"</formula>
    </cfRule>
    <cfRule type="expression" dxfId="56" priority="240" stopIfTrue="1">
      <formula>$CI$26="มส"</formula>
    </cfRule>
  </conditionalFormatting>
  <conditionalFormatting sqref="E28:T28">
    <cfRule type="expression" dxfId="55" priority="2" stopIfTrue="1">
      <formula>$CI$25="มส"</formula>
    </cfRule>
    <cfRule type="expression" dxfId="54" priority="1" stopIfTrue="1">
      <formula>$CI$25="ย้าย"</formula>
    </cfRule>
  </conditionalFormatting>
  <conditionalFormatting sqref="E29:T29">
    <cfRule type="expression" dxfId="53" priority="4" stopIfTrue="1">
      <formula>$CI$26="มส"</formula>
    </cfRule>
    <cfRule type="expression" dxfId="52" priority="3" stopIfTrue="1">
      <formula>$CI$26="ย้าย"</formula>
    </cfRule>
  </conditionalFormatting>
  <conditionalFormatting sqref="E214:T214">
    <cfRule type="expression" dxfId="51" priority="6" stopIfTrue="1">
      <formula>$AJ$11="มส"</formula>
    </cfRule>
    <cfRule type="expression" dxfId="50" priority="5" stopIfTrue="1">
      <formula>$AJ$11="ย้าย"</formula>
    </cfRule>
  </conditionalFormatting>
  <conditionalFormatting sqref="E215:T215">
    <cfRule type="expression" dxfId="49" priority="8" stopIfTrue="1">
      <formula>$AJ$12="มส"</formula>
    </cfRule>
    <cfRule type="expression" dxfId="48" priority="7" stopIfTrue="1">
      <formula>$AJ$12="ย้าย"</formula>
    </cfRule>
  </conditionalFormatting>
  <conditionalFormatting sqref="E216:T216">
    <cfRule type="expression" dxfId="47" priority="10" stopIfTrue="1">
      <formula>$AJ$13="มส"</formula>
    </cfRule>
    <cfRule type="expression" dxfId="46" priority="9" stopIfTrue="1">
      <formula>$AJ$13="ย้าย"</formula>
    </cfRule>
  </conditionalFormatting>
  <conditionalFormatting sqref="E217:T217">
    <cfRule type="expression" dxfId="45" priority="12" stopIfTrue="1">
      <formula>$AJ$14="มส"</formula>
    </cfRule>
    <cfRule type="expression" dxfId="44" priority="11" stopIfTrue="1">
      <formula>$AJ$14="ย้าย"</formula>
    </cfRule>
  </conditionalFormatting>
  <conditionalFormatting sqref="E218:T218">
    <cfRule type="expression" dxfId="43" priority="14" stopIfTrue="1">
      <formula>$AJ$15="มส"</formula>
    </cfRule>
    <cfRule type="expression" dxfId="42" priority="13" stopIfTrue="1">
      <formula>$AJ$15="ย้าย"</formula>
    </cfRule>
  </conditionalFormatting>
  <conditionalFormatting sqref="E219:T219">
    <cfRule type="expression" dxfId="41" priority="16" stopIfTrue="1">
      <formula>$AJ$16="มส"</formula>
    </cfRule>
    <cfRule type="expression" dxfId="40" priority="15" stopIfTrue="1">
      <formula>$AJ$16="ย้าย"</formula>
    </cfRule>
  </conditionalFormatting>
  <conditionalFormatting sqref="E220:T220">
    <cfRule type="expression" dxfId="39" priority="18" stopIfTrue="1">
      <formula>$AJ$17="มส"</formula>
    </cfRule>
    <cfRule type="expression" dxfId="38" priority="17" stopIfTrue="1">
      <formula>$AJ$17="ย้าย"</formula>
    </cfRule>
  </conditionalFormatting>
  <conditionalFormatting sqref="E221:T221">
    <cfRule type="expression" dxfId="37" priority="20" stopIfTrue="1">
      <formula>$AJ$18="มส"</formula>
    </cfRule>
    <cfRule type="expression" dxfId="36" priority="19" stopIfTrue="1">
      <formula>$AJ$18="ย้าย"</formula>
    </cfRule>
  </conditionalFormatting>
  <conditionalFormatting sqref="E222:T222">
    <cfRule type="expression" dxfId="35" priority="22" stopIfTrue="1">
      <formula>$AJ$19="มส"</formula>
    </cfRule>
    <cfRule type="expression" dxfId="34" priority="21" stopIfTrue="1">
      <formula>$AJ$19="ย้าย"</formula>
    </cfRule>
  </conditionalFormatting>
  <conditionalFormatting sqref="E223:T223">
    <cfRule type="expression" dxfId="33" priority="23" stopIfTrue="1">
      <formula>$AJ$20="ย้าย"</formula>
    </cfRule>
    <cfRule type="expression" dxfId="32" priority="24" stopIfTrue="1">
      <formula>$AJ$20="มส"</formula>
    </cfRule>
  </conditionalFormatting>
  <conditionalFormatting sqref="E224:T224">
    <cfRule type="expression" dxfId="31" priority="26" stopIfTrue="1">
      <formula>$AJ$21="มส"</formula>
    </cfRule>
    <cfRule type="expression" dxfId="30" priority="25" stopIfTrue="1">
      <formula>$AJ$21="ย้าย"</formula>
    </cfRule>
  </conditionalFormatting>
  <conditionalFormatting sqref="E225:T225">
    <cfRule type="expression" dxfId="29" priority="27" stopIfTrue="1">
      <formula>$AJ$22="ย้าย"</formula>
    </cfRule>
    <cfRule type="expression" dxfId="28" priority="28" stopIfTrue="1">
      <formula>$AJ$22="มส"</formula>
    </cfRule>
  </conditionalFormatting>
  <conditionalFormatting sqref="E226:T226">
    <cfRule type="expression" dxfId="27" priority="30" stopIfTrue="1">
      <formula>$AJ$23="มส"</formula>
    </cfRule>
    <cfRule type="expression" dxfId="26" priority="29" stopIfTrue="1">
      <formula>$AJ$23="ย้าย"</formula>
    </cfRule>
  </conditionalFormatting>
  <conditionalFormatting sqref="E227:T227">
    <cfRule type="expression" dxfId="25" priority="32" stopIfTrue="1">
      <formula>$AJ$24="มส"</formula>
    </cfRule>
    <cfRule type="expression" dxfId="24" priority="31" stopIfTrue="1">
      <formula>$AJ$24="ย้าย"</formula>
    </cfRule>
  </conditionalFormatting>
  <conditionalFormatting sqref="E228:T228">
    <cfRule type="expression" dxfId="23" priority="34" stopIfTrue="1">
      <formula>$AJ$25="มส"</formula>
    </cfRule>
    <cfRule type="expression" dxfId="22" priority="33" stopIfTrue="1">
      <formula>$AJ$25="ย้าย"</formula>
    </cfRule>
  </conditionalFormatting>
  <conditionalFormatting sqref="E229:T229">
    <cfRule type="expression" dxfId="21" priority="36" stopIfTrue="1">
      <formula>$AJ$26="มส"</formula>
    </cfRule>
    <cfRule type="expression" dxfId="20" priority="35" stopIfTrue="1">
      <formula>$AJ$26="ย้าย"</formula>
    </cfRule>
  </conditionalFormatting>
  <conditionalFormatting sqref="E230:T230">
    <cfRule type="expression" dxfId="19" priority="37" stopIfTrue="1">
      <formula>$AJ$27="ย้าย"</formula>
    </cfRule>
    <cfRule type="expression" dxfId="18" priority="38" stopIfTrue="1">
      <formula>$AJ$27="มส"</formula>
    </cfRule>
  </conditionalFormatting>
  <conditionalFormatting sqref="E231:T231">
    <cfRule type="expression" dxfId="17" priority="39" stopIfTrue="1">
      <formula>$AJ$28="ย้าย"</formula>
    </cfRule>
    <cfRule type="expression" dxfId="16" priority="40" stopIfTrue="1">
      <formula>$AJ$28="มส"</formula>
    </cfRule>
  </conditionalFormatting>
  <conditionalFormatting sqref="E232:T232">
    <cfRule type="expression" dxfId="15" priority="42" stopIfTrue="1">
      <formula>$AJ$29="มส"</formula>
    </cfRule>
    <cfRule type="expression" dxfId="14" priority="41" stopIfTrue="1">
      <formula>$AJ$29="ย้าย"</formula>
    </cfRule>
  </conditionalFormatting>
  <conditionalFormatting sqref="E233:T233">
    <cfRule type="expression" dxfId="13" priority="44" stopIfTrue="1">
      <formula>$AJ$30="มส"</formula>
    </cfRule>
    <cfRule type="expression" dxfId="12" priority="43" stopIfTrue="1">
      <formula>$AJ$30="ย้าย"</formula>
    </cfRule>
  </conditionalFormatting>
  <conditionalFormatting sqref="E234:T234">
    <cfRule type="expression" dxfId="11" priority="45" stopIfTrue="1">
      <formula>$AJ$31="ย้าย"</formula>
    </cfRule>
    <cfRule type="expression" dxfId="10" priority="46" stopIfTrue="1">
      <formula>$AJ$31="มส"</formula>
    </cfRule>
  </conditionalFormatting>
  <conditionalFormatting sqref="E235:T235">
    <cfRule type="expression" dxfId="9" priority="47" stopIfTrue="1">
      <formula>$AJ$32="ย้าย"</formula>
    </cfRule>
    <cfRule type="expression" dxfId="8" priority="48" stopIfTrue="1">
      <formula>$AJ$32="มส"</formula>
    </cfRule>
  </conditionalFormatting>
  <conditionalFormatting sqref="E236:T236">
    <cfRule type="expression" dxfId="7" priority="50" stopIfTrue="1">
      <formula>$AJ$33="มส"</formula>
    </cfRule>
    <cfRule type="expression" dxfId="6" priority="49" stopIfTrue="1">
      <formula>$AJ$33="ย้าย"</formula>
    </cfRule>
  </conditionalFormatting>
  <conditionalFormatting sqref="E237:T237">
    <cfRule type="expression" dxfId="5" priority="52" stopIfTrue="1">
      <formula>$AJ$34="มส"</formula>
    </cfRule>
    <cfRule type="expression" dxfId="4" priority="51" stopIfTrue="1">
      <formula>$AJ$34="ย้าย"</formula>
    </cfRule>
  </conditionalFormatting>
  <conditionalFormatting sqref="E238:T238">
    <cfRule type="expression" dxfId="3" priority="53" stopIfTrue="1">
      <formula>$AJ$35="ย้าย"</formula>
    </cfRule>
    <cfRule type="expression" dxfId="2" priority="54" stopIfTrue="1">
      <formula>$AJ$35="มส"</formula>
    </cfRule>
  </conditionalFormatting>
  <conditionalFormatting sqref="E239:T239">
    <cfRule type="expression" dxfId="1" priority="56" stopIfTrue="1">
      <formula>$AJ$36="มส"</formula>
    </cfRule>
    <cfRule type="expression" dxfId="0" priority="55" stopIfTrue="1">
      <formula>$AJ$36="ย้าย"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A70DC1C2-EB1B-480B-B06F-246F13569B65}">
          <x14:formula1>
            <xm:f>รายชื่อชมรม!$B$3:$B$63</xm:f>
          </x14:formula1>
          <xm:sqref>X764:X769</xm:sqref>
        </x14:dataValidation>
        <x14:dataValidation type="list" allowBlank="1" showInputMessage="1" showErrorMessage="1" xr:uid="{1DC98C59-56A3-4656-A28E-143486CD93A9}">
          <x14:formula1>
            <xm:f>รายชื่อชมรม!$B$3:$B$12</xm:f>
          </x14:formula1>
          <xm:sqref>X5:X197</xm:sqref>
        </x14:dataValidation>
        <x14:dataValidation type="list" allowBlank="1" showInputMessage="1" showErrorMessage="1" xr:uid="{FCF02EFE-70ED-43AA-A594-53A51137CC40}">
          <x14:formula1>
            <xm:f>รายชื่อชมรม!$B$13:$B$23</xm:f>
          </x14:formula1>
          <xm:sqref>X198:X336</xm:sqref>
        </x14:dataValidation>
        <x14:dataValidation type="list" allowBlank="1" showInputMessage="1" showErrorMessage="1" xr:uid="{711BA3D6-2405-4626-A7AD-D7A49ABBBD3B}">
          <x14:formula1>
            <xm:f>รายชื่อชมรม!$B$24:$B$33</xm:f>
          </x14:formula1>
          <xm:sqref>X337:X493</xm:sqref>
        </x14:dataValidation>
        <x14:dataValidation type="list" allowBlank="1" showInputMessage="1" showErrorMessage="1" xr:uid="{862018F5-E1C7-42DB-8901-CE5BF185E4A4}">
          <x14:formula1>
            <xm:f>รายชื่อชมรม!$B$34:$B$43</xm:f>
          </x14:formula1>
          <xm:sqref>X494:X602</xm:sqref>
        </x14:dataValidation>
        <x14:dataValidation type="list" allowBlank="1" showInputMessage="1" showErrorMessage="1" xr:uid="{1B95159B-78F7-4372-90E7-0C4A5FA6B1AA}">
          <x14:formula1>
            <xm:f>รายชื่อชมรม!$B$44:$B$53</xm:f>
          </x14:formula1>
          <xm:sqref>X603:X677</xm:sqref>
        </x14:dataValidation>
        <x14:dataValidation type="list" allowBlank="1" showInputMessage="1" showErrorMessage="1" xr:uid="{F57590E6-FE57-49FB-9B34-E810C8AEC359}">
          <x14:formula1>
            <xm:f>รายชื่อชมรม!$B$54:$B$63</xm:f>
          </x14:formula1>
          <xm:sqref>X678:X763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6D064-0D60-4A31-8D73-A484A6FE148F}">
  <dimension ref="A1:R17"/>
  <sheetViews>
    <sheetView topLeftCell="K1" workbookViewId="0">
      <selection activeCell="Q1" sqref="Q1"/>
    </sheetView>
  </sheetViews>
  <sheetFormatPr defaultRowHeight="21.75"/>
  <cols>
    <col min="1" max="10" width="0" style="145" hidden="1" customWidth="1"/>
    <col min="11" max="16" width="9.33203125" style="145"/>
    <col min="17" max="17" width="52.33203125" style="145" customWidth="1"/>
    <col min="18" max="18" width="40.33203125" style="145" customWidth="1"/>
    <col min="19" max="16384" width="9.33203125" style="145"/>
  </cols>
  <sheetData>
    <row r="1" spans="1:18">
      <c r="A1" s="145" t="s">
        <v>2677</v>
      </c>
      <c r="B1" s="145" t="s">
        <v>2872</v>
      </c>
      <c r="F1" s="145" t="str">
        <f>A1&amp;"  "&amp;B1</f>
        <v>ว30281  คอมพิวเตอร์กราฟิก</v>
      </c>
      <c r="M1" s="145" t="s">
        <v>309</v>
      </c>
      <c r="Q1" s="145" t="s">
        <v>2941</v>
      </c>
      <c r="R1" s="145" t="str" cm="1">
        <f t="array" ref="R1:R17">_xlfn.UNIQUE([5]ชื่อนักเรียน!AM5:AM265)</f>
        <v>มัธยมศึกษาปีที่ 4วิทย์-คณิต (เตรียมวิศวะ)</v>
      </c>
    </row>
    <row r="2" spans="1:18">
      <c r="A2" s="145" t="s">
        <v>2943</v>
      </c>
      <c r="B2" s="145" t="s">
        <v>2944</v>
      </c>
      <c r="F2" s="145" t="str">
        <f t="shared" ref="F2:F14" si="0">A2&amp;"  "&amp;B2</f>
        <v>ว30282  เทคโนโลยีการออกแบบผลิตภัณฑ์</v>
      </c>
      <c r="M2" s="145" t="s">
        <v>310</v>
      </c>
      <c r="Q2" s="145" t="s">
        <v>2936</v>
      </c>
      <c r="R2" s="145" t="str">
        <v>มัธยมศึกษาปีที่ 4วิทย์-คณิต (วิทยาศาสตร์สุขภาพ)</v>
      </c>
    </row>
    <row r="3" spans="1:18">
      <c r="A3" s="145" t="s">
        <v>2639</v>
      </c>
      <c r="B3" s="145" t="s">
        <v>2895</v>
      </c>
      <c r="F3" s="145" t="str">
        <f t="shared" si="0"/>
        <v>ว30283  การสร้างแอนิเมชั่น</v>
      </c>
      <c r="M3" s="145" t="s">
        <v>311</v>
      </c>
      <c r="Q3" s="145" t="s">
        <v>2939</v>
      </c>
      <c r="R3" s="145" t="str">
        <v>มัธยมศึกษาปีที่ 4นวัตกรรมการจัดการเกษตร</v>
      </c>
    </row>
    <row r="4" spans="1:18">
      <c r="A4" s="145" t="s">
        <v>2945</v>
      </c>
      <c r="B4" s="145" t="s">
        <v>2946</v>
      </c>
      <c r="F4" s="145" t="str">
        <f t="shared" si="0"/>
        <v>ว30284  เทคโนโลยีการสร้างเว็บไซต์</v>
      </c>
      <c r="M4" s="145" t="s">
        <v>420</v>
      </c>
      <c r="Q4" s="145" t="s">
        <v>2938</v>
      </c>
      <c r="R4" s="145" t="str">
        <v>มัธยมศึกษาปีที่ 4ศิลป์การจัดการธุรกิจการค้าสมัยใหม่</v>
      </c>
    </row>
    <row r="5" spans="1:18">
      <c r="A5" s="145" t="s">
        <v>2598</v>
      </c>
      <c r="B5" s="145" t="s">
        <v>2920</v>
      </c>
      <c r="F5" s="145" t="str">
        <f t="shared" si="0"/>
        <v>ว30285  คอมพิวเตอร์กับแอปพลิเคชั่น</v>
      </c>
      <c r="M5" s="145" t="s">
        <v>423</v>
      </c>
      <c r="Q5" s="145" t="s">
        <v>2940</v>
      </c>
      <c r="R5" s="145" t="str">
        <v/>
      </c>
    </row>
    <row r="6" spans="1:18">
      <c r="A6" s="145" t="s">
        <v>2947</v>
      </c>
      <c r="B6" s="145" t="s">
        <v>2948</v>
      </c>
      <c r="F6" s="145" t="str">
        <f t="shared" si="0"/>
        <v>ว30286  เทคโนโลยีการออกแบบสื่อโฆษณา</v>
      </c>
      <c r="M6" s="145" t="s">
        <v>424</v>
      </c>
      <c r="Q6" s="145" t="s">
        <v>2937</v>
      </c>
      <c r="R6" s="145" t="str">
        <v>มัธยมศึกษาปีที่ 4ศิลป์ภาษาจีนเพื่อธุรกิจ 4.0</v>
      </c>
    </row>
    <row r="7" spans="1:18">
      <c r="A7" s="145" t="s">
        <v>2674</v>
      </c>
      <c r="B7" s="145" t="s">
        <v>2875</v>
      </c>
      <c r="F7" s="145" t="str">
        <f t="shared" si="0"/>
        <v>ว30287  สร้างตัวละคร 3D</v>
      </c>
      <c r="M7" s="145" t="s">
        <v>425</v>
      </c>
      <c r="R7" s="145" t="str">
        <v>มัธยมศึกษาปีที่ 5วิทย์-คณิต (วิทยาศาสตร์สุขภาพ)</v>
      </c>
    </row>
    <row r="8" spans="1:18">
      <c r="A8" s="145" t="s">
        <v>2949</v>
      </c>
      <c r="B8" s="145" t="s">
        <v>2950</v>
      </c>
      <c r="F8" s="145" t="str">
        <f t="shared" si="0"/>
        <v>ว30288  Internet of things</v>
      </c>
      <c r="M8" s="145" t="s">
        <v>426</v>
      </c>
      <c r="R8" s="145" t="str">
        <v>มัธยมศึกษาปีที่ 5นวัตกรรมการจัดการเกษตร</v>
      </c>
    </row>
    <row r="9" spans="1:18">
      <c r="A9" s="145" t="s">
        <v>2951</v>
      </c>
      <c r="B9" s="145" t="s">
        <v>2952</v>
      </c>
      <c r="F9" s="145" t="str">
        <f t="shared" si="0"/>
        <v>ว30289  พื้นฐานหุ่นยนต์</v>
      </c>
      <c r="M9" s="145" t="s">
        <v>427</v>
      </c>
      <c r="R9" s="145" t="str">
        <v>มัธยมศึกษาปีที่ 5ศิลป์ภาษาจีนเพื่อธุรกิจ 4.0</v>
      </c>
    </row>
    <row r="10" spans="1:18">
      <c r="A10" s="145" t="s">
        <v>2689</v>
      </c>
      <c r="B10" s="145" t="s">
        <v>2863</v>
      </c>
      <c r="F10" s="145" t="str">
        <f t="shared" si="0"/>
        <v>ว31102  เทคโนโลยี 1 (วิทยาการคำนวณ)</v>
      </c>
      <c r="R10" s="145" t="str">
        <v>มัธยมศึกษาปีที่ 5ศิลป์การจัดการธุรกิจการค้าสมัยใหม่</v>
      </c>
    </row>
    <row r="11" spans="1:18">
      <c r="A11" s="145" t="s">
        <v>2953</v>
      </c>
      <c r="B11" s="145" t="s">
        <v>2954</v>
      </c>
      <c r="F11" s="145" t="str">
        <f t="shared" si="0"/>
        <v>ว31104  เทคโนโลยี 2 (การออกแบบและเทคโนโลยี)</v>
      </c>
      <c r="R11" s="145" t="str">
        <v>มัธยมศึกษาปีที่ 5ศิลป์ภาษาอังกฤษเพื่อการสื่อสารธุรกิจ</v>
      </c>
    </row>
    <row r="12" spans="1:18">
      <c r="A12" s="145" t="s">
        <v>2652</v>
      </c>
      <c r="B12" s="145" t="s">
        <v>2888</v>
      </c>
      <c r="F12" s="145" t="str">
        <f t="shared" si="0"/>
        <v>ว32102  เทคโนโลยี 3 (วิทยาการคำนวณ)</v>
      </c>
      <c r="R12" s="145" t="str">
        <v>มัธยมศึกษาปีที่ 6นวัตกรรมการจัดการเกษตร</v>
      </c>
    </row>
    <row r="13" spans="1:18">
      <c r="A13" s="145" t="s">
        <v>2955</v>
      </c>
      <c r="B13" s="145" t="s">
        <v>2956</v>
      </c>
      <c r="F13" s="145" t="str">
        <f t="shared" si="0"/>
        <v xml:space="preserve">ว32104  เทคโนโลยี 4 (ออกแบบเทคโนโลยี) </v>
      </c>
      <c r="R13" s="145" t="str">
        <v>มัธยมศึกษาปีที่ 6วิทย์-คณิต (วิทยาศาสตร์สุขภาพ)</v>
      </c>
    </row>
    <row r="14" spans="1:18">
      <c r="A14" s="145" t="s">
        <v>2613</v>
      </c>
      <c r="B14" s="145" t="s">
        <v>2911</v>
      </c>
      <c r="F14" s="145" t="str">
        <f t="shared" si="0"/>
        <v>ว33102  เทคโนโลยี 5 (วิทยาการคำนวณ)</v>
      </c>
      <c r="R14" s="145" t="str">
        <v>มัธยมศึกษาปีที่ 6วิทย์-คณิต (เตรียมวิศวะ)</v>
      </c>
    </row>
    <row r="15" spans="1:18">
      <c r="R15" s="145" t="str">
        <v>มัธยมศึกษาปีที่ 6ศิลป์ภาษาอังกฤษเพื่อการสื่อสารธุรกิจ</v>
      </c>
    </row>
    <row r="16" spans="1:18">
      <c r="R16" s="145" t="str">
        <v>มัธยมศึกษาปีที่ 6ศิลป์ภาษาจีนเพื่อธุรกิจ 4.0</v>
      </c>
    </row>
    <row r="17" spans="18:18">
      <c r="R17" s="145" t="str">
        <v>มัธยมศึกษาปีที่ 6ศิลป์การจัดการธุรกิจการค้าสมัยใหม่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C8E0C-2AF6-4422-BF63-770175886F4A}">
  <dimension ref="A1:O126"/>
  <sheetViews>
    <sheetView topLeftCell="B88" workbookViewId="0">
      <selection activeCell="O127" sqref="O127"/>
    </sheetView>
  </sheetViews>
  <sheetFormatPr defaultColWidth="9.33203125" defaultRowHeight="24"/>
  <cols>
    <col min="1" max="1" width="31.5" style="19" customWidth="1"/>
    <col min="2" max="2" width="23" style="16" customWidth="1"/>
    <col min="3" max="3" width="11.1640625" style="16" customWidth="1"/>
    <col min="4" max="4" width="23.6640625" style="20" customWidth="1"/>
    <col min="5" max="5" width="15" style="16" customWidth="1"/>
    <col min="6" max="6" width="23.5" style="16" customWidth="1"/>
    <col min="7" max="7" width="9.33203125" style="19"/>
    <col min="8" max="8" width="19.1640625" style="19" bestFit="1" customWidth="1"/>
    <col min="9" max="9" width="85" style="19" customWidth="1"/>
    <col min="10" max="10" width="16.83203125" style="16" customWidth="1"/>
    <col min="11" max="11" width="12.5" style="16" customWidth="1"/>
    <col min="12" max="12" width="13.83203125" style="16" customWidth="1"/>
    <col min="13" max="13" width="12" style="16" customWidth="1"/>
    <col min="14" max="15" width="9.33203125" style="16"/>
    <col min="16" max="16384" width="9.33203125" style="19"/>
  </cols>
  <sheetData>
    <row r="1" spans="1:15">
      <c r="A1" s="19" t="s">
        <v>564</v>
      </c>
      <c r="C1" s="16" t="s">
        <v>431</v>
      </c>
      <c r="D1" s="17" t="s">
        <v>432</v>
      </c>
      <c r="E1" s="18" t="s">
        <v>433</v>
      </c>
      <c r="F1" s="18" t="s">
        <v>432</v>
      </c>
      <c r="G1" s="18" t="s">
        <v>434</v>
      </c>
      <c r="H1" s="18" t="s">
        <v>435</v>
      </c>
      <c r="I1" s="18" t="s">
        <v>436</v>
      </c>
      <c r="J1" s="18"/>
      <c r="K1" s="16" t="s">
        <v>559</v>
      </c>
      <c r="L1" s="16" t="s">
        <v>560</v>
      </c>
      <c r="M1" s="16" t="s">
        <v>561</v>
      </c>
      <c r="N1" s="16" t="s">
        <v>562</v>
      </c>
      <c r="O1" s="16" t="s">
        <v>563</v>
      </c>
    </row>
    <row r="2" spans="1:15">
      <c r="A2" s="19" t="str">
        <f>E2&amp;"-"&amp;J2</f>
        <v>จันทร์-1</v>
      </c>
      <c r="B2" s="16" t="s">
        <v>437</v>
      </c>
      <c r="C2" s="219">
        <v>1</v>
      </c>
      <c r="D2" s="63">
        <v>45782</v>
      </c>
      <c r="E2" s="64" t="str">
        <f>TEXT(D2,"dddd")</f>
        <v>จันทร์</v>
      </c>
      <c r="F2" s="64" t="str">
        <f>TEXT(D2,"d")</f>
        <v>5</v>
      </c>
      <c r="G2" s="64" t="str">
        <f>TEXT(D2,"mmmm")</f>
        <v>พฤษภาคม</v>
      </c>
      <c r="H2" s="64">
        <f>YEAR(D2)+543</f>
        <v>2568</v>
      </c>
      <c r="I2" s="4"/>
      <c r="J2" s="16">
        <v>1</v>
      </c>
      <c r="K2" s="16">
        <f>IF(E2="จันทร์",MAX($K1:K$1)+1,"Exclude")</f>
        <v>1</v>
      </c>
      <c r="L2" s="16" t="str">
        <f>IF(E2="อังคาร",MAX($L1:L$1)+1,"Exclude")</f>
        <v>Exclude</v>
      </c>
      <c r="M2" s="16" t="str">
        <f>IF(E2="พุธ",MAX($M1:M$1)+1,"Exclude")</f>
        <v>Exclude</v>
      </c>
      <c r="N2" s="16" t="str">
        <f>IF(E2="พฤหัสบดี",MAX($N1:N$1)+1,"Exclude")</f>
        <v>Exclude</v>
      </c>
      <c r="O2" s="16" t="str">
        <f>IF(E2="ศุกร์",MAX($O1:O$1)+1,"Exclude")</f>
        <v>Exclude</v>
      </c>
    </row>
    <row r="3" spans="1:15">
      <c r="A3" s="19" t="str">
        <f t="shared" ref="A3:A66" si="0">E3&amp;"-"&amp;J3</f>
        <v>อังคาร-1</v>
      </c>
      <c r="B3" s="16" t="s">
        <v>438</v>
      </c>
      <c r="C3" s="219"/>
      <c r="D3" s="63">
        <v>45783</v>
      </c>
      <c r="E3" s="64" t="str">
        <f t="shared" ref="E3:E66" si="1">TEXT(D3,"dddd")</f>
        <v>อังคาร</v>
      </c>
      <c r="F3" s="64" t="str">
        <f t="shared" ref="F3:F66" si="2">TEXT(D3,"d")</f>
        <v>6</v>
      </c>
      <c r="G3" s="64" t="str">
        <f t="shared" ref="G3:G66" si="3">TEXT(D3,"mmmm")</f>
        <v>พฤษภาคม</v>
      </c>
      <c r="H3" s="64">
        <f t="shared" ref="H3:H66" si="4">YEAR(D3)+543</f>
        <v>2568</v>
      </c>
      <c r="I3" s="4"/>
      <c r="J3" s="16">
        <v>1</v>
      </c>
      <c r="K3" s="16" t="str">
        <f>IF(E3="จันทร์",MAX($K$1:K2)+1,"Exclude")</f>
        <v>Exclude</v>
      </c>
      <c r="L3" s="16">
        <f>IF(E3="อังคาร",MAX($L$1:L2)+1,"Exclude")</f>
        <v>1</v>
      </c>
      <c r="M3" s="16" t="str">
        <f>IF(E3="พุธ",MAX($M$1:M2)+1,"Exclude")</f>
        <v>Exclude</v>
      </c>
      <c r="N3" s="16" t="str">
        <f>IF(E3="พฤหัสบดี",MAX($N$1:N2)+1,"Exclude")</f>
        <v>Exclude</v>
      </c>
      <c r="O3" s="16" t="str">
        <f>IF(E3="ศุกร์",MAX($O$1:O2)+1,"Exclude")</f>
        <v>Exclude</v>
      </c>
    </row>
    <row r="4" spans="1:15">
      <c r="A4" s="19" t="str">
        <f t="shared" si="0"/>
        <v>พุธ-1</v>
      </c>
      <c r="B4" s="16" t="s">
        <v>439</v>
      </c>
      <c r="C4" s="219"/>
      <c r="D4" s="63">
        <f t="shared" ref="D4:D67" si="5">IF(E3="ศุกร์",D3+3,D3+1)</f>
        <v>45784</v>
      </c>
      <c r="E4" s="64" t="str">
        <f t="shared" si="1"/>
        <v>พุธ</v>
      </c>
      <c r="F4" s="64" t="str">
        <f t="shared" si="2"/>
        <v>7</v>
      </c>
      <c r="G4" s="64" t="str">
        <f t="shared" si="3"/>
        <v>พฤษภาคม</v>
      </c>
      <c r="H4" s="64">
        <f t="shared" si="4"/>
        <v>2568</v>
      </c>
      <c r="I4" s="4"/>
      <c r="J4" s="16">
        <v>1</v>
      </c>
      <c r="K4" s="16" t="str">
        <f>IF(E4="จันทร์",MAX($K$1:K3)+1,"Exclude")</f>
        <v>Exclude</v>
      </c>
      <c r="L4" s="16" t="str">
        <f>IF(E4="อังคาร",MAX($L$1:L3)+1,"Exclude")</f>
        <v>Exclude</v>
      </c>
      <c r="M4" s="16">
        <f>IF(E4="พุธ",MAX($M$1:M3)+1,"Exclude")</f>
        <v>1</v>
      </c>
      <c r="N4" s="16" t="str">
        <f>IF(E4="พฤหัสบดี",MAX($N$1:N3)+1,"Exclude")</f>
        <v>Exclude</v>
      </c>
      <c r="O4" s="16" t="str">
        <f>IF(E4="ศุกร์",MAX($O$1:O3)+1,"Exclude")</f>
        <v>Exclude</v>
      </c>
    </row>
    <row r="5" spans="1:15">
      <c r="A5" s="19" t="str">
        <f t="shared" si="0"/>
        <v>พฤหัสบดี-1</v>
      </c>
      <c r="B5" s="16" t="s">
        <v>440</v>
      </c>
      <c r="C5" s="219"/>
      <c r="D5" s="63">
        <f t="shared" si="5"/>
        <v>45785</v>
      </c>
      <c r="E5" s="64" t="str">
        <f t="shared" si="1"/>
        <v>พฤหัสบดี</v>
      </c>
      <c r="F5" s="64" t="str">
        <f t="shared" si="2"/>
        <v>8</v>
      </c>
      <c r="G5" s="64" t="str">
        <f t="shared" si="3"/>
        <v>พฤษภาคม</v>
      </c>
      <c r="H5" s="64">
        <f t="shared" si="4"/>
        <v>2568</v>
      </c>
      <c r="I5" s="4"/>
      <c r="J5" s="16">
        <v>1</v>
      </c>
      <c r="K5" s="16" t="str">
        <f>IF(E5="จันทร์",MAX($K$1:K4)+1,"Exclude")</f>
        <v>Exclude</v>
      </c>
      <c r="L5" s="16" t="str">
        <f>IF(E5="อังคาร",MAX($L$1:L4)+1,"Exclude")</f>
        <v>Exclude</v>
      </c>
      <c r="M5" s="16" t="str">
        <f>IF(E5="พุธ",MAX($M$1:M4)+1,"Exclude")</f>
        <v>Exclude</v>
      </c>
      <c r="N5" s="16">
        <f>IF(E5="พฤหัสบดี",MAX($N$1:N4)+1,"Exclude")</f>
        <v>1</v>
      </c>
      <c r="O5" s="16" t="str">
        <f>IF(E5="ศุกร์",MAX($O$1:O4)+1,"Exclude")</f>
        <v>Exclude</v>
      </c>
    </row>
    <row r="6" spans="1:15">
      <c r="A6" s="19" t="str">
        <f t="shared" si="0"/>
        <v>ศุกร์-1</v>
      </c>
      <c r="B6" s="16" t="s">
        <v>441</v>
      </c>
      <c r="C6" s="219"/>
      <c r="D6" s="63">
        <f t="shared" si="5"/>
        <v>45786</v>
      </c>
      <c r="E6" s="64" t="str">
        <f t="shared" si="1"/>
        <v>ศุกร์</v>
      </c>
      <c r="F6" s="64" t="str">
        <f t="shared" si="2"/>
        <v>9</v>
      </c>
      <c r="G6" s="64" t="str">
        <f t="shared" si="3"/>
        <v>พฤษภาคม</v>
      </c>
      <c r="H6" s="64">
        <f t="shared" si="4"/>
        <v>2568</v>
      </c>
      <c r="I6" s="4"/>
      <c r="J6" s="16">
        <v>1</v>
      </c>
      <c r="K6" s="16" t="str">
        <f>IF(E6="จันทร์",MAX($K$1:K5)+1,"Exclude")</f>
        <v>Exclude</v>
      </c>
      <c r="L6" s="16" t="str">
        <f>IF(E6="อังคาร",MAX($L$1:L5)+1,"Exclude")</f>
        <v>Exclude</v>
      </c>
      <c r="M6" s="16" t="str">
        <f>IF(E6="พุธ",MAX($M$1:M5)+1,"Exclude")</f>
        <v>Exclude</v>
      </c>
      <c r="N6" s="16" t="str">
        <f>IF(E6="พฤหัสบดี",MAX($N$1:N5)+1,"Exclude")</f>
        <v>Exclude</v>
      </c>
      <c r="O6" s="16">
        <f>IF(E6="ศุกร์",MAX($O$1:O5)+1,"Exclude")</f>
        <v>1</v>
      </c>
    </row>
    <row r="7" spans="1:15">
      <c r="A7" s="19" t="str">
        <f t="shared" si="0"/>
        <v>จันทร์-2</v>
      </c>
      <c r="B7" s="16" t="s">
        <v>442</v>
      </c>
      <c r="C7" s="219">
        <v>2</v>
      </c>
      <c r="D7" s="63">
        <f t="shared" si="5"/>
        <v>45789</v>
      </c>
      <c r="E7" s="64" t="str">
        <f t="shared" si="1"/>
        <v>จันทร์</v>
      </c>
      <c r="F7" s="64" t="str">
        <f t="shared" si="2"/>
        <v>12</v>
      </c>
      <c r="G7" s="64" t="str">
        <f t="shared" si="3"/>
        <v>พฤษภาคม</v>
      </c>
      <c r="H7" s="64">
        <f t="shared" si="4"/>
        <v>2568</v>
      </c>
      <c r="I7" s="4" t="s">
        <v>1458</v>
      </c>
      <c r="J7" s="16">
        <f t="shared" ref="J7:J30" si="6">J2+1</f>
        <v>2</v>
      </c>
      <c r="K7" s="16">
        <f>IF(E7="จันทร์",MAX($K$1:K6)+1,"Exclude")</f>
        <v>2</v>
      </c>
      <c r="L7" s="16" t="str">
        <f>IF(E7="อังคาร",MAX($L$1:L6)+1,"Exclude")</f>
        <v>Exclude</v>
      </c>
      <c r="M7" s="16" t="str">
        <f>IF(E7="พุธ",MAX($M$1:M6)+1,"Exclude")</f>
        <v>Exclude</v>
      </c>
      <c r="N7" s="16" t="str">
        <f>IF(E7="พฤหัสบดี",MAX($N$1:N6)+1,"Exclude")</f>
        <v>Exclude</v>
      </c>
      <c r="O7" s="16" t="str">
        <f>IF(E7="ศุกร์",MAX($O$1:O6)+1,"Exclude")</f>
        <v>Exclude</v>
      </c>
    </row>
    <row r="8" spans="1:15">
      <c r="A8" s="19" t="str">
        <f t="shared" si="0"/>
        <v>อังคาร-2</v>
      </c>
      <c r="B8" s="16" t="s">
        <v>443</v>
      </c>
      <c r="C8" s="219"/>
      <c r="D8" s="63">
        <f t="shared" si="5"/>
        <v>45790</v>
      </c>
      <c r="E8" s="64" t="str">
        <f t="shared" si="1"/>
        <v>อังคาร</v>
      </c>
      <c r="F8" s="64" t="str">
        <f t="shared" si="2"/>
        <v>13</v>
      </c>
      <c r="G8" s="64" t="str">
        <f t="shared" si="3"/>
        <v>พฤษภาคม</v>
      </c>
      <c r="H8" s="64">
        <f t="shared" si="4"/>
        <v>2568</v>
      </c>
      <c r="I8" s="4"/>
      <c r="J8" s="16">
        <f t="shared" si="6"/>
        <v>2</v>
      </c>
      <c r="K8" s="16" t="str">
        <f>IF(E8="จันทร์",MAX($K$1:K7)+1,"Exclude")</f>
        <v>Exclude</v>
      </c>
      <c r="L8" s="16">
        <f>IF(E8="อังคาร",MAX($L$1:L7)+1,"Exclude")</f>
        <v>2</v>
      </c>
      <c r="M8" s="16" t="str">
        <f>IF(E8="พุธ",MAX($M$1:M7)+1,"Exclude")</f>
        <v>Exclude</v>
      </c>
      <c r="N8" s="16" t="str">
        <f>IF(E8="พฤหัสบดี",MAX($N$1:N7)+1,"Exclude")</f>
        <v>Exclude</v>
      </c>
      <c r="O8" s="16" t="str">
        <f>IF(E8="ศุกร์",MAX($O$1:O7)+1,"Exclude")</f>
        <v>Exclude</v>
      </c>
    </row>
    <row r="9" spans="1:15">
      <c r="A9" s="19" t="str">
        <f t="shared" si="0"/>
        <v>พุธ-2</v>
      </c>
      <c r="B9" s="16" t="s">
        <v>444</v>
      </c>
      <c r="C9" s="219"/>
      <c r="D9" s="63">
        <f t="shared" si="5"/>
        <v>45791</v>
      </c>
      <c r="E9" s="64" t="str">
        <f t="shared" si="1"/>
        <v>พุธ</v>
      </c>
      <c r="F9" s="64" t="str">
        <f t="shared" si="2"/>
        <v>14</v>
      </c>
      <c r="G9" s="64" t="str">
        <f t="shared" si="3"/>
        <v>พฤษภาคม</v>
      </c>
      <c r="H9" s="64">
        <f t="shared" si="4"/>
        <v>2568</v>
      </c>
      <c r="I9" s="4"/>
      <c r="J9" s="16">
        <f t="shared" si="6"/>
        <v>2</v>
      </c>
      <c r="K9" s="16" t="str">
        <f>IF(E9="จันทร์",MAX($K$1:K8)+1,"Exclude")</f>
        <v>Exclude</v>
      </c>
      <c r="L9" s="16" t="str">
        <f>IF(E9="อังคาร",MAX($L$1:L8)+1,"Exclude")</f>
        <v>Exclude</v>
      </c>
      <c r="M9" s="16">
        <f>IF(E9="พุธ",MAX($M$1:M8)+1,"Exclude")</f>
        <v>2</v>
      </c>
      <c r="N9" s="16" t="str">
        <f>IF(E9="พฤหัสบดี",MAX($N$1:N8)+1,"Exclude")</f>
        <v>Exclude</v>
      </c>
      <c r="O9" s="16" t="str">
        <f>IF(E9="ศุกร์",MAX($O$1:O8)+1,"Exclude")</f>
        <v>Exclude</v>
      </c>
    </row>
    <row r="10" spans="1:15">
      <c r="A10" s="19" t="str">
        <f t="shared" si="0"/>
        <v>พฤหัสบดี-2</v>
      </c>
      <c r="B10" s="16" t="s">
        <v>445</v>
      </c>
      <c r="C10" s="219"/>
      <c r="D10" s="63">
        <f t="shared" si="5"/>
        <v>45792</v>
      </c>
      <c r="E10" s="64" t="str">
        <f t="shared" si="1"/>
        <v>พฤหัสบดี</v>
      </c>
      <c r="F10" s="64" t="str">
        <f t="shared" si="2"/>
        <v>15</v>
      </c>
      <c r="G10" s="64" t="str">
        <f t="shared" si="3"/>
        <v>พฤษภาคม</v>
      </c>
      <c r="H10" s="64">
        <f t="shared" si="4"/>
        <v>2568</v>
      </c>
      <c r="I10" s="4"/>
      <c r="J10" s="16">
        <f t="shared" si="6"/>
        <v>2</v>
      </c>
      <c r="K10" s="16" t="str">
        <f>IF(E10="จันทร์",MAX($K$1:K9)+1,"Exclude")</f>
        <v>Exclude</v>
      </c>
      <c r="L10" s="16" t="str">
        <f>IF(E10="อังคาร",MAX($L$1:L9)+1,"Exclude")</f>
        <v>Exclude</v>
      </c>
      <c r="M10" s="16" t="str">
        <f>IF(E10="พุธ",MAX($M$1:M9)+1,"Exclude")</f>
        <v>Exclude</v>
      </c>
      <c r="N10" s="16">
        <f>IF(E10="พฤหัสบดี",MAX($N$1:N9)+1,"Exclude")</f>
        <v>2</v>
      </c>
      <c r="O10" s="16" t="str">
        <f>IF(E10="ศุกร์",MAX($O$1:O9)+1,"Exclude")</f>
        <v>Exclude</v>
      </c>
    </row>
    <row r="11" spans="1:15">
      <c r="A11" s="19" t="str">
        <f t="shared" si="0"/>
        <v>ศุกร์-2</v>
      </c>
      <c r="B11" s="16" t="s">
        <v>446</v>
      </c>
      <c r="C11" s="219"/>
      <c r="D11" s="63">
        <f t="shared" si="5"/>
        <v>45793</v>
      </c>
      <c r="E11" s="64" t="str">
        <f t="shared" si="1"/>
        <v>ศุกร์</v>
      </c>
      <c r="F11" s="64" t="str">
        <f t="shared" si="2"/>
        <v>16</v>
      </c>
      <c r="G11" s="64" t="str">
        <f t="shared" si="3"/>
        <v>พฤษภาคม</v>
      </c>
      <c r="H11" s="64">
        <f t="shared" si="4"/>
        <v>2568</v>
      </c>
      <c r="I11" s="4"/>
      <c r="J11" s="16">
        <f t="shared" si="6"/>
        <v>2</v>
      </c>
      <c r="K11" s="16" t="str">
        <f>IF(E11="จันทร์",MAX($K$1:K10)+1,"Exclude")</f>
        <v>Exclude</v>
      </c>
      <c r="L11" s="16" t="str">
        <f>IF(E11="อังคาร",MAX($L$1:L10)+1,"Exclude")</f>
        <v>Exclude</v>
      </c>
      <c r="M11" s="16" t="str">
        <f>IF(E11="พุธ",MAX($M$1:M10)+1,"Exclude")</f>
        <v>Exclude</v>
      </c>
      <c r="N11" s="16" t="str">
        <f>IF(E11="พฤหัสบดี",MAX($N$1:N10)+1,"Exclude")</f>
        <v>Exclude</v>
      </c>
      <c r="O11" s="16">
        <f>IF(E11="ศุกร์",MAX($O$1:O10)+1,"Exclude")</f>
        <v>2</v>
      </c>
    </row>
    <row r="12" spans="1:15">
      <c r="A12" s="19" t="str">
        <f t="shared" si="0"/>
        <v>จันทร์-3</v>
      </c>
      <c r="B12" s="16" t="s">
        <v>447</v>
      </c>
      <c r="C12" s="219">
        <v>3</v>
      </c>
      <c r="D12" s="63">
        <f t="shared" si="5"/>
        <v>45796</v>
      </c>
      <c r="E12" s="64" t="str">
        <f t="shared" si="1"/>
        <v>จันทร์</v>
      </c>
      <c r="F12" s="64" t="str">
        <f t="shared" si="2"/>
        <v>19</v>
      </c>
      <c r="G12" s="64" t="str">
        <f t="shared" si="3"/>
        <v>พฤษภาคม</v>
      </c>
      <c r="H12" s="64">
        <f t="shared" si="4"/>
        <v>2568</v>
      </c>
      <c r="I12" s="4"/>
      <c r="J12" s="16">
        <f t="shared" si="6"/>
        <v>3</v>
      </c>
      <c r="K12" s="16">
        <f>IF(E12="จันทร์",MAX($K$1:K11)+1,"Exclude")</f>
        <v>3</v>
      </c>
      <c r="L12" s="16" t="str">
        <f>IF(E12="อังคาร",MAX($L$1:L11)+1,"Exclude")</f>
        <v>Exclude</v>
      </c>
      <c r="M12" s="16" t="str">
        <f>IF(E12="พุธ",MAX($M$1:M11)+1,"Exclude")</f>
        <v>Exclude</v>
      </c>
      <c r="N12" s="16" t="str">
        <f>IF(E12="พฤหัสบดี",MAX($N$1:N11)+1,"Exclude")</f>
        <v>Exclude</v>
      </c>
      <c r="O12" s="16" t="str">
        <f>IF(E12="ศุกร์",MAX($O$1:O11)+1,"Exclude")</f>
        <v>Exclude</v>
      </c>
    </row>
    <row r="13" spans="1:15">
      <c r="A13" s="19" t="str">
        <f t="shared" si="0"/>
        <v>อังคาร-3</v>
      </c>
      <c r="B13" s="16" t="s">
        <v>448</v>
      </c>
      <c r="C13" s="219"/>
      <c r="D13" s="63">
        <f t="shared" si="5"/>
        <v>45797</v>
      </c>
      <c r="E13" s="64" t="str">
        <f t="shared" si="1"/>
        <v>อังคาร</v>
      </c>
      <c r="F13" s="64" t="str">
        <f t="shared" si="2"/>
        <v>20</v>
      </c>
      <c r="G13" s="64" t="str">
        <f t="shared" si="3"/>
        <v>พฤษภาคม</v>
      </c>
      <c r="H13" s="64">
        <f t="shared" si="4"/>
        <v>2568</v>
      </c>
      <c r="I13" s="4"/>
      <c r="J13" s="16">
        <f t="shared" si="6"/>
        <v>3</v>
      </c>
      <c r="K13" s="16" t="str">
        <f>IF(E13="จันทร์",MAX($K$1:K12)+1,"Exclude")</f>
        <v>Exclude</v>
      </c>
      <c r="L13" s="16">
        <f>IF(E13="อังคาร",MAX($L$1:L12)+1,"Exclude")</f>
        <v>3</v>
      </c>
      <c r="M13" s="16" t="str">
        <f>IF(E13="พุธ",MAX($M$1:M12)+1,"Exclude")</f>
        <v>Exclude</v>
      </c>
      <c r="N13" s="16" t="str">
        <f>IF(E13="พฤหัสบดี",MAX($N$1:N12)+1,"Exclude")</f>
        <v>Exclude</v>
      </c>
      <c r="O13" s="16" t="str">
        <f>IF(E13="ศุกร์",MAX($O$1:O12)+1,"Exclude")</f>
        <v>Exclude</v>
      </c>
    </row>
    <row r="14" spans="1:15">
      <c r="A14" s="19" t="str">
        <f t="shared" si="0"/>
        <v>พุธ-3</v>
      </c>
      <c r="B14" s="16" t="s">
        <v>449</v>
      </c>
      <c r="C14" s="219"/>
      <c r="D14" s="63">
        <f t="shared" si="5"/>
        <v>45798</v>
      </c>
      <c r="E14" s="64" t="str">
        <f t="shared" si="1"/>
        <v>พุธ</v>
      </c>
      <c r="F14" s="64" t="str">
        <f t="shared" si="2"/>
        <v>21</v>
      </c>
      <c r="G14" s="64" t="str">
        <f t="shared" si="3"/>
        <v>พฤษภาคม</v>
      </c>
      <c r="H14" s="64">
        <f t="shared" si="4"/>
        <v>2568</v>
      </c>
      <c r="I14" s="4"/>
      <c r="J14" s="16">
        <f t="shared" si="6"/>
        <v>3</v>
      </c>
      <c r="K14" s="16" t="str">
        <f>IF(E14="จันทร์",MAX($K$1:K13)+1,"Exclude")</f>
        <v>Exclude</v>
      </c>
      <c r="L14" s="16" t="str">
        <f>IF(E14="อังคาร",MAX($L$1:L13)+1,"Exclude")</f>
        <v>Exclude</v>
      </c>
      <c r="M14" s="16">
        <f>IF(E14="พุธ",MAX($M$1:M13)+1,"Exclude")</f>
        <v>3</v>
      </c>
      <c r="N14" s="16" t="str">
        <f>IF(E14="พฤหัสบดี",MAX($N$1:N13)+1,"Exclude")</f>
        <v>Exclude</v>
      </c>
      <c r="O14" s="16" t="str">
        <f>IF(E14="ศุกร์",MAX($O$1:O13)+1,"Exclude")</f>
        <v>Exclude</v>
      </c>
    </row>
    <row r="15" spans="1:15">
      <c r="A15" s="19" t="str">
        <f t="shared" si="0"/>
        <v>พฤหัสบดี-3</v>
      </c>
      <c r="B15" s="16" t="s">
        <v>450</v>
      </c>
      <c r="C15" s="219"/>
      <c r="D15" s="63">
        <f t="shared" si="5"/>
        <v>45799</v>
      </c>
      <c r="E15" s="64" t="str">
        <f t="shared" si="1"/>
        <v>พฤหัสบดี</v>
      </c>
      <c r="F15" s="64" t="str">
        <f t="shared" si="2"/>
        <v>22</v>
      </c>
      <c r="G15" s="64" t="str">
        <f t="shared" si="3"/>
        <v>พฤษภาคม</v>
      </c>
      <c r="H15" s="64">
        <f t="shared" si="4"/>
        <v>2568</v>
      </c>
      <c r="I15" s="4"/>
      <c r="J15" s="16">
        <f t="shared" si="6"/>
        <v>3</v>
      </c>
      <c r="K15" s="16" t="str">
        <f>IF(E15="จันทร์",MAX($K$1:K14)+1,"Exclude")</f>
        <v>Exclude</v>
      </c>
      <c r="L15" s="16" t="str">
        <f>IF(E15="อังคาร",MAX($L$1:L14)+1,"Exclude")</f>
        <v>Exclude</v>
      </c>
      <c r="M15" s="16" t="str">
        <f>IF(E15="พุธ",MAX($M$1:M14)+1,"Exclude")</f>
        <v>Exclude</v>
      </c>
      <c r="N15" s="16">
        <f>IF(E15="พฤหัสบดี",MAX($N$1:N14)+1,"Exclude")</f>
        <v>3</v>
      </c>
      <c r="O15" s="16" t="str">
        <f>IF(E15="ศุกร์",MAX($O$1:O14)+1,"Exclude")</f>
        <v>Exclude</v>
      </c>
    </row>
    <row r="16" spans="1:15">
      <c r="A16" s="19" t="str">
        <f t="shared" si="0"/>
        <v>ศุกร์-3</v>
      </c>
      <c r="B16" s="16" t="s">
        <v>451</v>
      </c>
      <c r="C16" s="219"/>
      <c r="D16" s="63">
        <f t="shared" si="5"/>
        <v>45800</v>
      </c>
      <c r="E16" s="64" t="str">
        <f t="shared" si="1"/>
        <v>ศุกร์</v>
      </c>
      <c r="F16" s="64" t="str">
        <f t="shared" si="2"/>
        <v>23</v>
      </c>
      <c r="G16" s="64" t="str">
        <f t="shared" si="3"/>
        <v>พฤษภาคม</v>
      </c>
      <c r="H16" s="64">
        <f t="shared" si="4"/>
        <v>2568</v>
      </c>
      <c r="I16" s="4"/>
      <c r="J16" s="16">
        <f t="shared" si="6"/>
        <v>3</v>
      </c>
      <c r="K16" s="16" t="str">
        <f>IF(E16="จันทร์",MAX($K$1:K15)+1,"Exclude")</f>
        <v>Exclude</v>
      </c>
      <c r="L16" s="16" t="str">
        <f>IF(E16="อังคาร",MAX($L$1:L15)+1,"Exclude")</f>
        <v>Exclude</v>
      </c>
      <c r="M16" s="16" t="str">
        <f>IF(E16="พุธ",MAX($M$1:M15)+1,"Exclude")</f>
        <v>Exclude</v>
      </c>
      <c r="N16" s="16" t="str">
        <f>IF(E16="พฤหัสบดี",MAX($N$1:N15)+1,"Exclude")</f>
        <v>Exclude</v>
      </c>
      <c r="O16" s="16">
        <f>IF(E16="ศุกร์",MAX($O$1:O15)+1,"Exclude")</f>
        <v>3</v>
      </c>
    </row>
    <row r="17" spans="1:15">
      <c r="A17" s="19" t="str">
        <f t="shared" si="0"/>
        <v>จันทร์-4</v>
      </c>
      <c r="B17" s="16" t="s">
        <v>452</v>
      </c>
      <c r="C17" s="219">
        <v>4</v>
      </c>
      <c r="D17" s="63">
        <f t="shared" si="5"/>
        <v>45803</v>
      </c>
      <c r="E17" s="64" t="str">
        <f t="shared" si="1"/>
        <v>จันทร์</v>
      </c>
      <c r="F17" s="64" t="str">
        <f t="shared" si="2"/>
        <v>26</v>
      </c>
      <c r="G17" s="64" t="str">
        <f t="shared" si="3"/>
        <v>พฤษภาคม</v>
      </c>
      <c r="H17" s="64">
        <f t="shared" si="4"/>
        <v>2568</v>
      </c>
      <c r="I17" s="4"/>
      <c r="J17" s="16">
        <f t="shared" si="6"/>
        <v>4</v>
      </c>
      <c r="K17" s="16">
        <f>IF(E17="จันทร์",MAX($K$1:K16)+1,"Exclude")</f>
        <v>4</v>
      </c>
      <c r="L17" s="16" t="str">
        <f>IF(E17="อังคาร",MAX($L$1:L16)+1,"Exclude")</f>
        <v>Exclude</v>
      </c>
      <c r="M17" s="16" t="str">
        <f>IF(E17="พุธ",MAX($M$1:M16)+1,"Exclude")</f>
        <v>Exclude</v>
      </c>
      <c r="N17" s="16" t="str">
        <f>IF(E17="พฤหัสบดี",MAX($N$1:N16)+1,"Exclude")</f>
        <v>Exclude</v>
      </c>
      <c r="O17" s="16" t="str">
        <f>IF(E17="ศุกร์",MAX($O$1:O16)+1,"Exclude")</f>
        <v>Exclude</v>
      </c>
    </row>
    <row r="18" spans="1:15">
      <c r="A18" s="19" t="str">
        <f t="shared" si="0"/>
        <v>อังคาร-4</v>
      </c>
      <c r="B18" s="16" t="s">
        <v>453</v>
      </c>
      <c r="C18" s="219"/>
      <c r="D18" s="63">
        <f t="shared" si="5"/>
        <v>45804</v>
      </c>
      <c r="E18" s="64" t="str">
        <f t="shared" si="1"/>
        <v>อังคาร</v>
      </c>
      <c r="F18" s="64" t="str">
        <f t="shared" si="2"/>
        <v>27</v>
      </c>
      <c r="G18" s="64" t="str">
        <f t="shared" si="3"/>
        <v>พฤษภาคม</v>
      </c>
      <c r="H18" s="64">
        <f t="shared" si="4"/>
        <v>2568</v>
      </c>
      <c r="I18" s="4"/>
      <c r="J18" s="16">
        <f t="shared" si="6"/>
        <v>4</v>
      </c>
      <c r="K18" s="16" t="str">
        <f>IF(E18="จันทร์",MAX($K$1:K17)+1,"Exclude")</f>
        <v>Exclude</v>
      </c>
      <c r="L18" s="16">
        <f>IF(E18="อังคาร",MAX($L$1:L17)+1,"Exclude")</f>
        <v>4</v>
      </c>
      <c r="M18" s="16" t="str">
        <f>IF(E18="พุธ",MAX($M$1:M17)+1,"Exclude")</f>
        <v>Exclude</v>
      </c>
      <c r="N18" s="16" t="str">
        <f>IF(E18="พฤหัสบดี",MAX($N$1:N17)+1,"Exclude")</f>
        <v>Exclude</v>
      </c>
      <c r="O18" s="16" t="str">
        <f>IF(E18="ศุกร์",MAX($O$1:O17)+1,"Exclude")</f>
        <v>Exclude</v>
      </c>
    </row>
    <row r="19" spans="1:15">
      <c r="A19" s="19" t="str">
        <f t="shared" si="0"/>
        <v>พุธ-4</v>
      </c>
      <c r="B19" s="16" t="s">
        <v>454</v>
      </c>
      <c r="C19" s="219"/>
      <c r="D19" s="63">
        <f t="shared" si="5"/>
        <v>45805</v>
      </c>
      <c r="E19" s="64" t="str">
        <f t="shared" si="1"/>
        <v>พุธ</v>
      </c>
      <c r="F19" s="64" t="str">
        <f t="shared" si="2"/>
        <v>28</v>
      </c>
      <c r="G19" s="64" t="str">
        <f t="shared" si="3"/>
        <v>พฤษภาคม</v>
      </c>
      <c r="H19" s="64">
        <f t="shared" si="4"/>
        <v>2568</v>
      </c>
      <c r="I19" s="4"/>
      <c r="J19" s="16">
        <f t="shared" si="6"/>
        <v>4</v>
      </c>
      <c r="K19" s="16" t="str">
        <f>IF(E19="จันทร์",MAX($K$1:K18)+1,"Exclude")</f>
        <v>Exclude</v>
      </c>
      <c r="L19" s="16" t="str">
        <f>IF(E19="อังคาร",MAX($L$1:L18)+1,"Exclude")</f>
        <v>Exclude</v>
      </c>
      <c r="M19" s="16">
        <f>IF(E19="พุธ",MAX($M$1:M18)+1,"Exclude")</f>
        <v>4</v>
      </c>
      <c r="N19" s="16" t="str">
        <f>IF(E19="พฤหัสบดี",MAX($N$1:N18)+1,"Exclude")</f>
        <v>Exclude</v>
      </c>
      <c r="O19" s="16" t="str">
        <f>IF(E19="ศุกร์",MAX($O$1:O18)+1,"Exclude")</f>
        <v>Exclude</v>
      </c>
    </row>
    <row r="20" spans="1:15">
      <c r="A20" s="19" t="str">
        <f t="shared" si="0"/>
        <v>พฤหัสบดี-4</v>
      </c>
      <c r="B20" s="16" t="s">
        <v>455</v>
      </c>
      <c r="C20" s="219"/>
      <c r="D20" s="63">
        <f t="shared" si="5"/>
        <v>45806</v>
      </c>
      <c r="E20" s="64" t="str">
        <f t="shared" si="1"/>
        <v>พฤหัสบดี</v>
      </c>
      <c r="F20" s="64" t="str">
        <f t="shared" si="2"/>
        <v>29</v>
      </c>
      <c r="G20" s="64" t="str">
        <f t="shared" si="3"/>
        <v>พฤษภาคม</v>
      </c>
      <c r="H20" s="64">
        <f t="shared" si="4"/>
        <v>2568</v>
      </c>
      <c r="I20" s="4"/>
      <c r="J20" s="16">
        <f t="shared" si="6"/>
        <v>4</v>
      </c>
      <c r="K20" s="16" t="str">
        <f>IF(E20="จันทร์",MAX($K$1:K19)+1,"Exclude")</f>
        <v>Exclude</v>
      </c>
      <c r="L20" s="16" t="str">
        <f>IF(E20="อังคาร",MAX($L$1:L19)+1,"Exclude")</f>
        <v>Exclude</v>
      </c>
      <c r="M20" s="16" t="str">
        <f>IF(E20="พุธ",MAX($M$1:M19)+1,"Exclude")</f>
        <v>Exclude</v>
      </c>
      <c r="N20" s="16">
        <f>IF(E20="พฤหัสบดี",MAX($N$1:N19)+1,"Exclude")</f>
        <v>4</v>
      </c>
      <c r="O20" s="16" t="str">
        <f>IF(E20="ศุกร์",MAX($O$1:O19)+1,"Exclude")</f>
        <v>Exclude</v>
      </c>
    </row>
    <row r="21" spans="1:15">
      <c r="A21" s="19" t="str">
        <f t="shared" si="0"/>
        <v>ศุกร์-4</v>
      </c>
      <c r="B21" s="16" t="s">
        <v>456</v>
      </c>
      <c r="C21" s="219"/>
      <c r="D21" s="63">
        <f t="shared" si="5"/>
        <v>45807</v>
      </c>
      <c r="E21" s="64" t="str">
        <f t="shared" si="1"/>
        <v>ศุกร์</v>
      </c>
      <c r="F21" s="64" t="str">
        <f t="shared" si="2"/>
        <v>30</v>
      </c>
      <c r="G21" s="64" t="str">
        <f t="shared" si="3"/>
        <v>พฤษภาคม</v>
      </c>
      <c r="H21" s="64">
        <f t="shared" si="4"/>
        <v>2568</v>
      </c>
      <c r="I21" s="4"/>
      <c r="J21" s="16">
        <f t="shared" si="6"/>
        <v>4</v>
      </c>
      <c r="K21" s="16" t="str">
        <f>IF(E21="จันทร์",MAX($K$1:K20)+1,"Exclude")</f>
        <v>Exclude</v>
      </c>
      <c r="L21" s="16" t="str">
        <f>IF(E21="อังคาร",MAX($L$1:L20)+1,"Exclude")</f>
        <v>Exclude</v>
      </c>
      <c r="M21" s="16" t="str">
        <f>IF(E21="พุธ",MAX($M$1:M20)+1,"Exclude")</f>
        <v>Exclude</v>
      </c>
      <c r="N21" s="16" t="str">
        <f>IF(E21="พฤหัสบดี",MAX($N$1:N20)+1,"Exclude")</f>
        <v>Exclude</v>
      </c>
      <c r="O21" s="16">
        <f>IF(E21="ศุกร์",MAX($O$1:O20)+1,"Exclude")</f>
        <v>4</v>
      </c>
    </row>
    <row r="22" spans="1:15">
      <c r="A22" s="19" t="str">
        <f t="shared" si="0"/>
        <v>จันทร์-5</v>
      </c>
      <c r="B22" s="16" t="s">
        <v>457</v>
      </c>
      <c r="C22" s="219">
        <v>5</v>
      </c>
      <c r="D22" s="63">
        <f t="shared" si="5"/>
        <v>45810</v>
      </c>
      <c r="E22" s="64" t="str">
        <f t="shared" si="1"/>
        <v>จันทร์</v>
      </c>
      <c r="F22" s="64" t="str">
        <f t="shared" si="2"/>
        <v>2</v>
      </c>
      <c r="G22" s="64" t="str">
        <f t="shared" si="3"/>
        <v>มิถุนายน</v>
      </c>
      <c r="H22" s="64">
        <f t="shared" si="4"/>
        <v>2568</v>
      </c>
      <c r="I22" s="4"/>
      <c r="J22" s="16">
        <f t="shared" si="6"/>
        <v>5</v>
      </c>
      <c r="K22" s="16">
        <f>IF(E22="จันทร์",MAX($K$1:K21)+1,"Exclude")</f>
        <v>5</v>
      </c>
      <c r="L22" s="16" t="str">
        <f>IF(E22="อังคาร",MAX($L$1:L21)+1,"Exclude")</f>
        <v>Exclude</v>
      </c>
      <c r="M22" s="16" t="str">
        <f>IF(E22="พุธ",MAX($M$1:M21)+1,"Exclude")</f>
        <v>Exclude</v>
      </c>
      <c r="N22" s="16" t="str">
        <f>IF(E22="พฤหัสบดี",MAX($N$1:N21)+1,"Exclude")</f>
        <v>Exclude</v>
      </c>
      <c r="O22" s="16" t="str">
        <f>IF(E22="ศุกร์",MAX($O$1:O21)+1,"Exclude")</f>
        <v>Exclude</v>
      </c>
    </row>
    <row r="23" spans="1:15">
      <c r="A23" s="19" t="str">
        <f t="shared" si="0"/>
        <v>อังคาร-5</v>
      </c>
      <c r="B23" s="16" t="s">
        <v>458</v>
      </c>
      <c r="C23" s="219"/>
      <c r="D23" s="63">
        <f t="shared" si="5"/>
        <v>45811</v>
      </c>
      <c r="E23" s="64" t="str">
        <f t="shared" si="1"/>
        <v>อังคาร</v>
      </c>
      <c r="F23" s="64" t="str">
        <f t="shared" si="2"/>
        <v>3</v>
      </c>
      <c r="G23" s="64" t="str">
        <f t="shared" si="3"/>
        <v>มิถุนายน</v>
      </c>
      <c r="H23" s="64">
        <f t="shared" si="4"/>
        <v>2568</v>
      </c>
      <c r="I23" s="4" t="s">
        <v>1459</v>
      </c>
      <c r="J23" s="16">
        <f t="shared" si="6"/>
        <v>5</v>
      </c>
      <c r="K23" s="16" t="str">
        <f>IF(E23="จันทร์",MAX($K$1:K22)+1,"Exclude")</f>
        <v>Exclude</v>
      </c>
      <c r="L23" s="16">
        <f>IF(E23="อังคาร",MAX($L$1:L22)+1,"Exclude")</f>
        <v>5</v>
      </c>
      <c r="M23" s="16" t="str">
        <f>IF(E23="พุธ",MAX($M$1:M22)+1,"Exclude")</f>
        <v>Exclude</v>
      </c>
      <c r="N23" s="16" t="str">
        <f>IF(E23="พฤหัสบดี",MAX($N$1:N22)+1,"Exclude")</f>
        <v>Exclude</v>
      </c>
      <c r="O23" s="16" t="str">
        <f>IF(E23="ศุกร์",MAX($O$1:O22)+1,"Exclude")</f>
        <v>Exclude</v>
      </c>
    </row>
    <row r="24" spans="1:15">
      <c r="A24" s="19" t="str">
        <f t="shared" si="0"/>
        <v>พุธ-5</v>
      </c>
      <c r="B24" s="16" t="s">
        <v>459</v>
      </c>
      <c r="C24" s="219"/>
      <c r="D24" s="63">
        <f t="shared" si="5"/>
        <v>45812</v>
      </c>
      <c r="E24" s="64" t="str">
        <f t="shared" si="1"/>
        <v>พุธ</v>
      </c>
      <c r="F24" s="64" t="str">
        <f t="shared" si="2"/>
        <v>4</v>
      </c>
      <c r="G24" s="64" t="str">
        <f t="shared" si="3"/>
        <v>มิถุนายน</v>
      </c>
      <c r="H24" s="64">
        <f t="shared" si="4"/>
        <v>2568</v>
      </c>
      <c r="I24" s="4"/>
      <c r="J24" s="16">
        <f t="shared" si="6"/>
        <v>5</v>
      </c>
      <c r="K24" s="16" t="str">
        <f>IF(E24="จันทร์",MAX($K$1:K23)+1,"Exclude")</f>
        <v>Exclude</v>
      </c>
      <c r="L24" s="16" t="str">
        <f>IF(E24="อังคาร",MAX($L$1:L23)+1,"Exclude")</f>
        <v>Exclude</v>
      </c>
      <c r="M24" s="16">
        <f>IF(E24="พุธ",MAX($M$1:M23)+1,"Exclude")</f>
        <v>5</v>
      </c>
      <c r="N24" s="16" t="str">
        <f>IF(E24="พฤหัสบดี",MAX($N$1:N23)+1,"Exclude")</f>
        <v>Exclude</v>
      </c>
      <c r="O24" s="16" t="str">
        <f>IF(E24="ศุกร์",MAX($O$1:O23)+1,"Exclude")</f>
        <v>Exclude</v>
      </c>
    </row>
    <row r="25" spans="1:15">
      <c r="A25" s="19" t="str">
        <f t="shared" si="0"/>
        <v>พฤหัสบดี-5</v>
      </c>
      <c r="B25" s="16" t="s">
        <v>460</v>
      </c>
      <c r="C25" s="219"/>
      <c r="D25" s="63">
        <f t="shared" si="5"/>
        <v>45813</v>
      </c>
      <c r="E25" s="64" t="str">
        <f t="shared" si="1"/>
        <v>พฤหัสบดี</v>
      </c>
      <c r="F25" s="64" t="str">
        <f t="shared" si="2"/>
        <v>5</v>
      </c>
      <c r="G25" s="64" t="str">
        <f t="shared" si="3"/>
        <v>มิถุนายน</v>
      </c>
      <c r="H25" s="64">
        <f t="shared" si="4"/>
        <v>2568</v>
      </c>
      <c r="I25" s="4"/>
      <c r="J25" s="16">
        <f t="shared" si="6"/>
        <v>5</v>
      </c>
      <c r="K25" s="16" t="str">
        <f>IF(E25="จันทร์",MAX($K$1:K24)+1,"Exclude")</f>
        <v>Exclude</v>
      </c>
      <c r="L25" s="16" t="str">
        <f>IF(E25="อังคาร",MAX($L$1:L24)+1,"Exclude")</f>
        <v>Exclude</v>
      </c>
      <c r="M25" s="16" t="str">
        <f>IF(E25="พุธ",MAX($M$1:M24)+1,"Exclude")</f>
        <v>Exclude</v>
      </c>
      <c r="N25" s="16">
        <f>IF(E25="พฤหัสบดี",MAX($N$1:N24)+1,"Exclude")</f>
        <v>5</v>
      </c>
      <c r="O25" s="16" t="str">
        <f>IF(E25="ศุกร์",MAX($O$1:O24)+1,"Exclude")</f>
        <v>Exclude</v>
      </c>
    </row>
    <row r="26" spans="1:15">
      <c r="A26" s="19" t="str">
        <f t="shared" si="0"/>
        <v>ศุกร์-5</v>
      </c>
      <c r="B26" s="16" t="s">
        <v>461</v>
      </c>
      <c r="C26" s="219"/>
      <c r="D26" s="63">
        <f t="shared" si="5"/>
        <v>45814</v>
      </c>
      <c r="E26" s="64" t="str">
        <f t="shared" si="1"/>
        <v>ศุกร์</v>
      </c>
      <c r="F26" s="64" t="str">
        <f t="shared" si="2"/>
        <v>6</v>
      </c>
      <c r="G26" s="64" t="str">
        <f t="shared" si="3"/>
        <v>มิถุนายน</v>
      </c>
      <c r="H26" s="64">
        <f t="shared" si="4"/>
        <v>2568</v>
      </c>
      <c r="I26" s="4"/>
      <c r="J26" s="16">
        <f t="shared" si="6"/>
        <v>5</v>
      </c>
      <c r="K26" s="16" t="str">
        <f>IF(E26="จันทร์",MAX($K$1:K25)+1,"Exclude")</f>
        <v>Exclude</v>
      </c>
      <c r="L26" s="16" t="str">
        <f>IF(E26="อังคาร",MAX($L$1:L25)+1,"Exclude")</f>
        <v>Exclude</v>
      </c>
      <c r="M26" s="16" t="str">
        <f>IF(E26="พุธ",MAX($M$1:M25)+1,"Exclude")</f>
        <v>Exclude</v>
      </c>
      <c r="N26" s="16" t="str">
        <f>IF(E26="พฤหัสบดี",MAX($N$1:N25)+1,"Exclude")</f>
        <v>Exclude</v>
      </c>
      <c r="O26" s="16">
        <f>IF(E26="ศุกร์",MAX($O$1:O25)+1,"Exclude")</f>
        <v>5</v>
      </c>
    </row>
    <row r="27" spans="1:15">
      <c r="A27" s="19" t="str">
        <f t="shared" si="0"/>
        <v>จันทร์-6</v>
      </c>
      <c r="B27" s="16" t="s">
        <v>462</v>
      </c>
      <c r="C27" s="219">
        <v>6</v>
      </c>
      <c r="D27" s="63">
        <f t="shared" si="5"/>
        <v>45817</v>
      </c>
      <c r="E27" s="64" t="str">
        <f t="shared" si="1"/>
        <v>จันทร์</v>
      </c>
      <c r="F27" s="64" t="str">
        <f t="shared" si="2"/>
        <v>9</v>
      </c>
      <c r="G27" s="64" t="str">
        <f t="shared" si="3"/>
        <v>มิถุนายน</v>
      </c>
      <c r="H27" s="64">
        <f t="shared" si="4"/>
        <v>2568</v>
      </c>
      <c r="I27" s="4"/>
      <c r="J27" s="16">
        <f t="shared" si="6"/>
        <v>6</v>
      </c>
      <c r="K27" s="16">
        <f>IF(E27="จันทร์",MAX($K$1:K26)+1,"Exclude")</f>
        <v>6</v>
      </c>
      <c r="L27" s="16" t="str">
        <f>IF(E27="อังคาร",MAX($L$1:L26)+1,"Exclude")</f>
        <v>Exclude</v>
      </c>
      <c r="M27" s="16" t="str">
        <f>IF(E27="พุธ",MAX($M$1:M26)+1,"Exclude")</f>
        <v>Exclude</v>
      </c>
      <c r="N27" s="16" t="str">
        <f>IF(E27="พฤหัสบดี",MAX($N$1:N26)+1,"Exclude")</f>
        <v>Exclude</v>
      </c>
      <c r="O27" s="16" t="str">
        <f>IF(E27="ศุกร์",MAX($O$1:O26)+1,"Exclude")</f>
        <v>Exclude</v>
      </c>
    </row>
    <row r="28" spans="1:15">
      <c r="A28" s="19" t="str">
        <f t="shared" si="0"/>
        <v>อังคาร-6</v>
      </c>
      <c r="B28" s="16" t="s">
        <v>463</v>
      </c>
      <c r="C28" s="219"/>
      <c r="D28" s="63">
        <f t="shared" si="5"/>
        <v>45818</v>
      </c>
      <c r="E28" s="64" t="str">
        <f t="shared" si="1"/>
        <v>อังคาร</v>
      </c>
      <c r="F28" s="64" t="str">
        <f t="shared" si="2"/>
        <v>10</v>
      </c>
      <c r="G28" s="64" t="str">
        <f t="shared" si="3"/>
        <v>มิถุนายน</v>
      </c>
      <c r="H28" s="64">
        <f t="shared" si="4"/>
        <v>2568</v>
      </c>
      <c r="I28" s="4"/>
      <c r="J28" s="16">
        <f t="shared" si="6"/>
        <v>6</v>
      </c>
      <c r="K28" s="16" t="str">
        <f>IF(E28="จันทร์",MAX($K$1:K27)+1,"Exclude")</f>
        <v>Exclude</v>
      </c>
      <c r="L28" s="16">
        <f>IF(E28="อังคาร",MAX($L$1:L27)+1,"Exclude")</f>
        <v>6</v>
      </c>
      <c r="M28" s="16" t="str">
        <f>IF(E28="พุธ",MAX($M$1:M27)+1,"Exclude")</f>
        <v>Exclude</v>
      </c>
      <c r="N28" s="16" t="str">
        <f>IF(E28="พฤหัสบดี",MAX($N$1:N27)+1,"Exclude")</f>
        <v>Exclude</v>
      </c>
      <c r="O28" s="16" t="str">
        <f>IF(E28="ศุกร์",MAX($O$1:O27)+1,"Exclude")</f>
        <v>Exclude</v>
      </c>
    </row>
    <row r="29" spans="1:15">
      <c r="A29" s="19" t="str">
        <f t="shared" si="0"/>
        <v>พุธ-6</v>
      </c>
      <c r="B29" s="16" t="s">
        <v>464</v>
      </c>
      <c r="C29" s="219"/>
      <c r="D29" s="63">
        <f t="shared" si="5"/>
        <v>45819</v>
      </c>
      <c r="E29" s="64" t="str">
        <f t="shared" si="1"/>
        <v>พุธ</v>
      </c>
      <c r="F29" s="64" t="str">
        <f t="shared" si="2"/>
        <v>11</v>
      </c>
      <c r="G29" s="64" t="str">
        <f t="shared" si="3"/>
        <v>มิถุนายน</v>
      </c>
      <c r="H29" s="64">
        <f t="shared" si="4"/>
        <v>2568</v>
      </c>
      <c r="I29" s="4"/>
      <c r="J29" s="16">
        <f t="shared" si="6"/>
        <v>6</v>
      </c>
      <c r="K29" s="16" t="str">
        <f>IF(E29="จันทร์",MAX($K$1:K28)+1,"Exclude")</f>
        <v>Exclude</v>
      </c>
      <c r="L29" s="16" t="str">
        <f>IF(E29="อังคาร",MAX($L$1:L28)+1,"Exclude")</f>
        <v>Exclude</v>
      </c>
      <c r="M29" s="16">
        <f>IF(E29="พุธ",MAX($M$1:M28)+1,"Exclude")</f>
        <v>6</v>
      </c>
      <c r="N29" s="16" t="str">
        <f>IF(E29="พฤหัสบดี",MAX($N$1:N28)+1,"Exclude")</f>
        <v>Exclude</v>
      </c>
      <c r="O29" s="16" t="str">
        <f>IF(E29="ศุกร์",MAX($O$1:O28)+1,"Exclude")</f>
        <v>Exclude</v>
      </c>
    </row>
    <row r="30" spans="1:15">
      <c r="A30" s="19" t="str">
        <f t="shared" si="0"/>
        <v>พฤหัสบดี-6</v>
      </c>
      <c r="B30" s="16" t="s">
        <v>465</v>
      </c>
      <c r="C30" s="219"/>
      <c r="D30" s="63">
        <f t="shared" si="5"/>
        <v>45820</v>
      </c>
      <c r="E30" s="64" t="str">
        <f t="shared" si="1"/>
        <v>พฤหัสบดี</v>
      </c>
      <c r="F30" s="64" t="str">
        <f t="shared" si="2"/>
        <v>12</v>
      </c>
      <c r="G30" s="64" t="str">
        <f t="shared" si="3"/>
        <v>มิถุนายน</v>
      </c>
      <c r="H30" s="64">
        <f t="shared" si="4"/>
        <v>2568</v>
      </c>
      <c r="I30" s="4"/>
      <c r="J30" s="16">
        <f t="shared" si="6"/>
        <v>6</v>
      </c>
      <c r="K30" s="16" t="str">
        <f>IF(E30="จันทร์",MAX($K$1:K29)+1,"Exclude")</f>
        <v>Exclude</v>
      </c>
      <c r="L30" s="16" t="str">
        <f>IF(E30="อังคาร",MAX($L$1:L29)+1,"Exclude")</f>
        <v>Exclude</v>
      </c>
      <c r="M30" s="16" t="str">
        <f>IF(E30="พุธ",MAX($M$1:M29)+1,"Exclude")</f>
        <v>Exclude</v>
      </c>
      <c r="N30" s="16">
        <f>IF(E30="พฤหัสบดี",MAX($N$1:N29)+1,"Exclude")</f>
        <v>6</v>
      </c>
      <c r="O30" s="16" t="str">
        <f>IF(E30="ศุกร์",MAX($O$1:O29)+1,"Exclude")</f>
        <v>Exclude</v>
      </c>
    </row>
    <row r="31" spans="1:15">
      <c r="A31" s="19" t="str">
        <f t="shared" si="0"/>
        <v>ศุกร์-6</v>
      </c>
      <c r="B31" s="16" t="s">
        <v>466</v>
      </c>
      <c r="C31" s="219"/>
      <c r="D31" s="63">
        <f t="shared" si="5"/>
        <v>45821</v>
      </c>
      <c r="E31" s="64" t="str">
        <f t="shared" si="1"/>
        <v>ศุกร์</v>
      </c>
      <c r="F31" s="64" t="str">
        <f t="shared" si="2"/>
        <v>13</v>
      </c>
      <c r="G31" s="64" t="str">
        <f t="shared" si="3"/>
        <v>มิถุนายน</v>
      </c>
      <c r="H31" s="64">
        <f t="shared" si="4"/>
        <v>2568</v>
      </c>
      <c r="I31" s="4"/>
      <c r="J31" s="16">
        <f>J26+1</f>
        <v>6</v>
      </c>
      <c r="K31" s="16" t="str">
        <f>IF(E31="จันทร์",MAX($K$1:K30)+1,"Exclude")</f>
        <v>Exclude</v>
      </c>
      <c r="L31" s="16" t="str">
        <f>IF(E31="อังคาร",MAX($L$1:L30)+1,"Exclude")</f>
        <v>Exclude</v>
      </c>
      <c r="M31" s="16" t="str">
        <f>IF(E31="พุธ",MAX($M$1:M30)+1,"Exclude")</f>
        <v>Exclude</v>
      </c>
      <c r="N31" s="16" t="str">
        <f>IF(E31="พฤหัสบดี",MAX($N$1:N30)+1,"Exclude")</f>
        <v>Exclude</v>
      </c>
      <c r="O31" s="16">
        <f>IF(E31="ศุกร์",MAX($O$1:O30)+1,"Exclude")</f>
        <v>6</v>
      </c>
    </row>
    <row r="32" spans="1:15">
      <c r="A32" s="19" t="str">
        <f t="shared" si="0"/>
        <v>จันทร์-7</v>
      </c>
      <c r="B32" s="16" t="s">
        <v>467</v>
      </c>
      <c r="C32" s="219">
        <v>7</v>
      </c>
      <c r="D32" s="63">
        <f t="shared" si="5"/>
        <v>45824</v>
      </c>
      <c r="E32" s="64" t="str">
        <f t="shared" si="1"/>
        <v>จันทร์</v>
      </c>
      <c r="F32" s="64" t="str">
        <f t="shared" si="2"/>
        <v>16</v>
      </c>
      <c r="G32" s="64" t="str">
        <f t="shared" si="3"/>
        <v>มิถุนายน</v>
      </c>
      <c r="H32" s="64">
        <f t="shared" si="4"/>
        <v>2568</v>
      </c>
      <c r="I32" s="4"/>
      <c r="J32" s="16">
        <f>J27+1</f>
        <v>7</v>
      </c>
      <c r="K32" s="16">
        <f>IF(E32="จันทร์",MAX($K$1:K31)+1,"Exclude")</f>
        <v>7</v>
      </c>
      <c r="L32" s="16" t="str">
        <f>IF(E32="อังคาร",MAX($L$1:L31)+1,"Exclude")</f>
        <v>Exclude</v>
      </c>
      <c r="M32" s="16" t="str">
        <f>IF(E32="พุธ",MAX($M$1:M31)+1,"Exclude")</f>
        <v>Exclude</v>
      </c>
      <c r="N32" s="16" t="str">
        <f>IF(E32="พฤหัสบดี",MAX($N$1:N31)+1,"Exclude")</f>
        <v>Exclude</v>
      </c>
      <c r="O32" s="16" t="str">
        <f>IF(E32="ศุกร์",MAX($O$1:O31)+1,"Exclude")</f>
        <v>Exclude</v>
      </c>
    </row>
    <row r="33" spans="1:15">
      <c r="A33" s="19" t="str">
        <f t="shared" si="0"/>
        <v>อังคาร-7</v>
      </c>
      <c r="B33" s="16" t="s">
        <v>468</v>
      </c>
      <c r="C33" s="219"/>
      <c r="D33" s="63">
        <f t="shared" si="5"/>
        <v>45825</v>
      </c>
      <c r="E33" s="64" t="str">
        <f t="shared" si="1"/>
        <v>อังคาร</v>
      </c>
      <c r="F33" s="64" t="str">
        <f t="shared" si="2"/>
        <v>17</v>
      </c>
      <c r="G33" s="64" t="str">
        <f t="shared" si="3"/>
        <v>มิถุนายน</v>
      </c>
      <c r="H33" s="64">
        <f t="shared" si="4"/>
        <v>2568</v>
      </c>
      <c r="I33" s="4"/>
      <c r="J33" s="16">
        <f t="shared" ref="J33:J96" si="7">J28+1</f>
        <v>7</v>
      </c>
      <c r="K33" s="16" t="str">
        <f>IF(E33="จันทร์",MAX($K$1:K32)+1,"Exclude")</f>
        <v>Exclude</v>
      </c>
      <c r="L33" s="16">
        <f>IF(E33="อังคาร",MAX($L$1:L32)+1,"Exclude")</f>
        <v>7</v>
      </c>
      <c r="M33" s="16" t="str">
        <f>IF(E33="พุธ",MAX($M$1:M32)+1,"Exclude")</f>
        <v>Exclude</v>
      </c>
      <c r="N33" s="16" t="str">
        <f>IF(E33="พฤหัสบดี",MAX($N$1:N32)+1,"Exclude")</f>
        <v>Exclude</v>
      </c>
      <c r="O33" s="16" t="str">
        <f>IF(E33="ศุกร์",MAX($O$1:O32)+1,"Exclude")</f>
        <v>Exclude</v>
      </c>
    </row>
    <row r="34" spans="1:15">
      <c r="A34" s="19" t="str">
        <f t="shared" si="0"/>
        <v>พุธ-7</v>
      </c>
      <c r="B34" s="16" t="s">
        <v>469</v>
      </c>
      <c r="C34" s="219"/>
      <c r="D34" s="63">
        <f t="shared" si="5"/>
        <v>45826</v>
      </c>
      <c r="E34" s="64" t="str">
        <f t="shared" si="1"/>
        <v>พุธ</v>
      </c>
      <c r="F34" s="64" t="str">
        <f t="shared" si="2"/>
        <v>18</v>
      </c>
      <c r="G34" s="64" t="str">
        <f t="shared" si="3"/>
        <v>มิถุนายน</v>
      </c>
      <c r="H34" s="64">
        <f t="shared" si="4"/>
        <v>2568</v>
      </c>
      <c r="I34" s="4"/>
      <c r="J34" s="16">
        <f t="shared" si="7"/>
        <v>7</v>
      </c>
      <c r="K34" s="16" t="str">
        <f>IF(E34="จันทร์",MAX($K$1:K33)+1,"Exclude")</f>
        <v>Exclude</v>
      </c>
      <c r="L34" s="16" t="str">
        <f>IF(E34="อังคาร",MAX($L$1:L33)+1,"Exclude")</f>
        <v>Exclude</v>
      </c>
      <c r="M34" s="16">
        <f>IF(E34="พุธ",MAX($M$1:M33)+1,"Exclude")</f>
        <v>7</v>
      </c>
      <c r="N34" s="16" t="str">
        <f>IF(E34="พฤหัสบดี",MAX($N$1:N33)+1,"Exclude")</f>
        <v>Exclude</v>
      </c>
      <c r="O34" s="16" t="str">
        <f>IF(E34="ศุกร์",MAX($O$1:O33)+1,"Exclude")</f>
        <v>Exclude</v>
      </c>
    </row>
    <row r="35" spans="1:15">
      <c r="A35" s="19" t="str">
        <f t="shared" si="0"/>
        <v>พฤหัสบดี-7</v>
      </c>
      <c r="B35" s="16" t="s">
        <v>470</v>
      </c>
      <c r="C35" s="219"/>
      <c r="D35" s="63">
        <f t="shared" si="5"/>
        <v>45827</v>
      </c>
      <c r="E35" s="64" t="str">
        <f t="shared" si="1"/>
        <v>พฤหัสบดี</v>
      </c>
      <c r="F35" s="64" t="str">
        <f t="shared" si="2"/>
        <v>19</v>
      </c>
      <c r="G35" s="64" t="str">
        <f t="shared" si="3"/>
        <v>มิถุนายน</v>
      </c>
      <c r="H35" s="64">
        <f t="shared" si="4"/>
        <v>2568</v>
      </c>
      <c r="I35" s="4"/>
      <c r="J35" s="16">
        <f t="shared" si="7"/>
        <v>7</v>
      </c>
      <c r="K35" s="16" t="str">
        <f>IF(E35="จันทร์",MAX($K$1:K34)+1,"Exclude")</f>
        <v>Exclude</v>
      </c>
      <c r="L35" s="16" t="str">
        <f>IF(E35="อังคาร",MAX($L$1:L34)+1,"Exclude")</f>
        <v>Exclude</v>
      </c>
      <c r="M35" s="16" t="str">
        <f>IF(E35="พุธ",MAX($M$1:M34)+1,"Exclude")</f>
        <v>Exclude</v>
      </c>
      <c r="N35" s="16">
        <f>IF(E35="พฤหัสบดี",MAX($N$1:N34)+1,"Exclude")</f>
        <v>7</v>
      </c>
      <c r="O35" s="16" t="str">
        <f>IF(E35="ศุกร์",MAX($O$1:O34)+1,"Exclude")</f>
        <v>Exclude</v>
      </c>
    </row>
    <row r="36" spans="1:15">
      <c r="A36" s="19" t="str">
        <f t="shared" si="0"/>
        <v>ศุกร์-7</v>
      </c>
      <c r="B36" s="16" t="s">
        <v>471</v>
      </c>
      <c r="C36" s="219"/>
      <c r="D36" s="63">
        <f t="shared" si="5"/>
        <v>45828</v>
      </c>
      <c r="E36" s="64" t="str">
        <f t="shared" si="1"/>
        <v>ศุกร์</v>
      </c>
      <c r="F36" s="64" t="str">
        <f t="shared" si="2"/>
        <v>20</v>
      </c>
      <c r="G36" s="64" t="str">
        <f t="shared" si="3"/>
        <v>มิถุนายน</v>
      </c>
      <c r="H36" s="64">
        <f t="shared" si="4"/>
        <v>2568</v>
      </c>
      <c r="I36" s="4"/>
      <c r="J36" s="16">
        <f t="shared" si="7"/>
        <v>7</v>
      </c>
      <c r="K36" s="16" t="str">
        <f>IF(E36="จันทร์",MAX($K$1:K35)+1,"Exclude")</f>
        <v>Exclude</v>
      </c>
      <c r="L36" s="16" t="str">
        <f>IF(E36="อังคาร",MAX($L$1:L35)+1,"Exclude")</f>
        <v>Exclude</v>
      </c>
      <c r="M36" s="16" t="str">
        <f>IF(E36="พุธ",MAX($M$1:M35)+1,"Exclude")</f>
        <v>Exclude</v>
      </c>
      <c r="N36" s="16" t="str">
        <f>IF(E36="พฤหัสบดี",MAX($N$1:N35)+1,"Exclude")</f>
        <v>Exclude</v>
      </c>
      <c r="O36" s="16">
        <f>IF(E36="ศุกร์",MAX($O$1:O35)+1,"Exclude")</f>
        <v>7</v>
      </c>
    </row>
    <row r="37" spans="1:15">
      <c r="A37" s="19" t="str">
        <f t="shared" si="0"/>
        <v>จันทร์-8</v>
      </c>
      <c r="B37" s="16" t="s">
        <v>472</v>
      </c>
      <c r="C37" s="219">
        <v>8</v>
      </c>
      <c r="D37" s="63">
        <f t="shared" si="5"/>
        <v>45831</v>
      </c>
      <c r="E37" s="64" t="str">
        <f t="shared" si="1"/>
        <v>จันทร์</v>
      </c>
      <c r="F37" s="64" t="str">
        <f t="shared" si="2"/>
        <v>23</v>
      </c>
      <c r="G37" s="64" t="str">
        <f t="shared" si="3"/>
        <v>มิถุนายน</v>
      </c>
      <c r="H37" s="64">
        <f t="shared" si="4"/>
        <v>2568</v>
      </c>
      <c r="I37" s="4"/>
      <c r="J37" s="16">
        <f t="shared" si="7"/>
        <v>8</v>
      </c>
      <c r="K37" s="16">
        <f>IF(E37="จันทร์",MAX($K$1:K36)+1,"Exclude")</f>
        <v>8</v>
      </c>
      <c r="L37" s="16" t="str">
        <f>IF(E37="อังคาร",MAX($L$1:L36)+1,"Exclude")</f>
        <v>Exclude</v>
      </c>
      <c r="M37" s="16" t="str">
        <f>IF(E37="พุธ",MAX($M$1:M36)+1,"Exclude")</f>
        <v>Exclude</v>
      </c>
      <c r="N37" s="16" t="str">
        <f>IF(E37="พฤหัสบดี",MAX($N$1:N36)+1,"Exclude")</f>
        <v>Exclude</v>
      </c>
      <c r="O37" s="16" t="str">
        <f>IF(E37="ศุกร์",MAX($O$1:O36)+1,"Exclude")</f>
        <v>Exclude</v>
      </c>
    </row>
    <row r="38" spans="1:15">
      <c r="A38" s="19" t="str">
        <f t="shared" si="0"/>
        <v>อังคาร-8</v>
      </c>
      <c r="B38" s="16" t="s">
        <v>473</v>
      </c>
      <c r="C38" s="219"/>
      <c r="D38" s="63">
        <f t="shared" si="5"/>
        <v>45832</v>
      </c>
      <c r="E38" s="64" t="str">
        <f t="shared" si="1"/>
        <v>อังคาร</v>
      </c>
      <c r="F38" s="64" t="str">
        <f t="shared" si="2"/>
        <v>24</v>
      </c>
      <c r="G38" s="64" t="str">
        <f t="shared" si="3"/>
        <v>มิถุนายน</v>
      </c>
      <c r="H38" s="64">
        <f t="shared" si="4"/>
        <v>2568</v>
      </c>
      <c r="I38" s="4"/>
      <c r="J38" s="16">
        <f t="shared" si="7"/>
        <v>8</v>
      </c>
      <c r="K38" s="16" t="str">
        <f>IF(E38="จันทร์",MAX($K$1:K37)+1,"Exclude")</f>
        <v>Exclude</v>
      </c>
      <c r="L38" s="16">
        <f>IF(E38="อังคาร",MAX($L$1:L37)+1,"Exclude")</f>
        <v>8</v>
      </c>
      <c r="M38" s="16" t="str">
        <f>IF(E38="พุธ",MAX($M$1:M37)+1,"Exclude")</f>
        <v>Exclude</v>
      </c>
      <c r="N38" s="16" t="str">
        <f>IF(E38="พฤหัสบดี",MAX($N$1:N37)+1,"Exclude")</f>
        <v>Exclude</v>
      </c>
      <c r="O38" s="16" t="str">
        <f>IF(E38="ศุกร์",MAX($O$1:O37)+1,"Exclude")</f>
        <v>Exclude</v>
      </c>
    </row>
    <row r="39" spans="1:15">
      <c r="A39" s="19" t="str">
        <f t="shared" si="0"/>
        <v>พุธ-8</v>
      </c>
      <c r="B39" s="16" t="s">
        <v>474</v>
      </c>
      <c r="C39" s="219"/>
      <c r="D39" s="63">
        <f t="shared" si="5"/>
        <v>45833</v>
      </c>
      <c r="E39" s="64" t="str">
        <f t="shared" si="1"/>
        <v>พุธ</v>
      </c>
      <c r="F39" s="64" t="str">
        <f t="shared" si="2"/>
        <v>25</v>
      </c>
      <c r="G39" s="64" t="str">
        <f t="shared" si="3"/>
        <v>มิถุนายน</v>
      </c>
      <c r="H39" s="64">
        <f t="shared" si="4"/>
        <v>2568</v>
      </c>
      <c r="I39" s="4"/>
      <c r="J39" s="16">
        <f t="shared" si="7"/>
        <v>8</v>
      </c>
      <c r="K39" s="16" t="str">
        <f>IF(E39="จันทร์",MAX($K$1:K38)+1,"Exclude")</f>
        <v>Exclude</v>
      </c>
      <c r="L39" s="16" t="str">
        <f>IF(E39="อังคาร",MAX($L$1:L38)+1,"Exclude")</f>
        <v>Exclude</v>
      </c>
      <c r="M39" s="16">
        <f>IF(E39="พุธ",MAX($M$1:M38)+1,"Exclude")</f>
        <v>8</v>
      </c>
      <c r="N39" s="16" t="str">
        <f>IF(E39="พฤหัสบดี",MAX($N$1:N38)+1,"Exclude")</f>
        <v>Exclude</v>
      </c>
      <c r="O39" s="16" t="str">
        <f>IF(E39="ศุกร์",MAX($O$1:O38)+1,"Exclude")</f>
        <v>Exclude</v>
      </c>
    </row>
    <row r="40" spans="1:15">
      <c r="A40" s="19" t="str">
        <f t="shared" si="0"/>
        <v>พฤหัสบดี-8</v>
      </c>
      <c r="B40" s="16" t="s">
        <v>475</v>
      </c>
      <c r="C40" s="219"/>
      <c r="D40" s="63">
        <f t="shared" si="5"/>
        <v>45834</v>
      </c>
      <c r="E40" s="64" t="str">
        <f t="shared" si="1"/>
        <v>พฤหัสบดี</v>
      </c>
      <c r="F40" s="64" t="str">
        <f t="shared" si="2"/>
        <v>26</v>
      </c>
      <c r="G40" s="64" t="str">
        <f t="shared" si="3"/>
        <v>มิถุนายน</v>
      </c>
      <c r="H40" s="64">
        <f t="shared" si="4"/>
        <v>2568</v>
      </c>
      <c r="I40" s="4"/>
      <c r="J40" s="16">
        <f t="shared" si="7"/>
        <v>8</v>
      </c>
      <c r="K40" s="16" t="str">
        <f>IF(E40="จันทร์",MAX($K$1:K39)+1,"Exclude")</f>
        <v>Exclude</v>
      </c>
      <c r="L40" s="16" t="str">
        <f>IF(E40="อังคาร",MAX($L$1:L39)+1,"Exclude")</f>
        <v>Exclude</v>
      </c>
      <c r="M40" s="16" t="str">
        <f>IF(E40="พุธ",MAX($M$1:M39)+1,"Exclude")</f>
        <v>Exclude</v>
      </c>
      <c r="N40" s="16">
        <f>IF(E40="พฤหัสบดี",MAX($N$1:N39)+1,"Exclude")</f>
        <v>8</v>
      </c>
      <c r="O40" s="16" t="str">
        <f>IF(E40="ศุกร์",MAX($O$1:O39)+1,"Exclude")</f>
        <v>Exclude</v>
      </c>
    </row>
    <row r="41" spans="1:15">
      <c r="A41" s="19" t="str">
        <f t="shared" si="0"/>
        <v>ศุกร์-8</v>
      </c>
      <c r="B41" s="16" t="s">
        <v>476</v>
      </c>
      <c r="C41" s="219"/>
      <c r="D41" s="63">
        <f t="shared" si="5"/>
        <v>45835</v>
      </c>
      <c r="E41" s="64" t="str">
        <f t="shared" si="1"/>
        <v>ศุกร์</v>
      </c>
      <c r="F41" s="64" t="str">
        <f t="shared" si="2"/>
        <v>27</v>
      </c>
      <c r="G41" s="64" t="str">
        <f t="shared" si="3"/>
        <v>มิถุนายน</v>
      </c>
      <c r="H41" s="64">
        <f t="shared" si="4"/>
        <v>2568</v>
      </c>
      <c r="I41" s="4"/>
      <c r="J41" s="16">
        <f t="shared" si="7"/>
        <v>8</v>
      </c>
      <c r="K41" s="16" t="str">
        <f>IF(E41="จันทร์",MAX($K$1:K40)+1,"Exclude")</f>
        <v>Exclude</v>
      </c>
      <c r="L41" s="16" t="str">
        <f>IF(E41="อังคาร",MAX($L$1:L40)+1,"Exclude")</f>
        <v>Exclude</v>
      </c>
      <c r="M41" s="16" t="str">
        <f>IF(E41="พุธ",MAX($M$1:M40)+1,"Exclude")</f>
        <v>Exclude</v>
      </c>
      <c r="N41" s="16" t="str">
        <f>IF(E41="พฤหัสบดี",MAX($N$1:N40)+1,"Exclude")</f>
        <v>Exclude</v>
      </c>
      <c r="O41" s="16">
        <f>IF(E41="ศุกร์",MAX($O$1:O40)+1,"Exclude")</f>
        <v>8</v>
      </c>
    </row>
    <row r="42" spans="1:15">
      <c r="A42" s="19" t="str">
        <f t="shared" si="0"/>
        <v>จันทร์-9</v>
      </c>
      <c r="B42" s="16" t="s">
        <v>477</v>
      </c>
      <c r="C42" s="219">
        <v>9</v>
      </c>
      <c r="D42" s="63">
        <f t="shared" si="5"/>
        <v>45838</v>
      </c>
      <c r="E42" s="64" t="str">
        <f t="shared" si="1"/>
        <v>จันทร์</v>
      </c>
      <c r="F42" s="64" t="str">
        <f t="shared" si="2"/>
        <v>30</v>
      </c>
      <c r="G42" s="64" t="str">
        <f t="shared" si="3"/>
        <v>มิถุนายน</v>
      </c>
      <c r="H42" s="64">
        <f t="shared" si="4"/>
        <v>2568</v>
      </c>
      <c r="I42" s="4"/>
      <c r="J42" s="16">
        <f t="shared" si="7"/>
        <v>9</v>
      </c>
      <c r="K42" s="16">
        <f>IF(E42="จันทร์",MAX($K$1:K41)+1,"Exclude")</f>
        <v>9</v>
      </c>
      <c r="L42" s="16" t="str">
        <f>IF(E42="อังคาร",MAX($L$1:L41)+1,"Exclude")</f>
        <v>Exclude</v>
      </c>
      <c r="M42" s="16" t="str">
        <f>IF(E42="พุธ",MAX($M$1:M41)+1,"Exclude")</f>
        <v>Exclude</v>
      </c>
      <c r="N42" s="16" t="str">
        <f>IF(E42="พฤหัสบดี",MAX($N$1:N41)+1,"Exclude")</f>
        <v>Exclude</v>
      </c>
      <c r="O42" s="16" t="str">
        <f>IF(E42="ศุกร์",MAX($O$1:O41)+1,"Exclude")</f>
        <v>Exclude</v>
      </c>
    </row>
    <row r="43" spans="1:15">
      <c r="A43" s="19" t="str">
        <f t="shared" si="0"/>
        <v>อังคาร-9</v>
      </c>
      <c r="B43" s="16" t="s">
        <v>478</v>
      </c>
      <c r="C43" s="219"/>
      <c r="D43" s="63">
        <f t="shared" si="5"/>
        <v>45839</v>
      </c>
      <c r="E43" s="64" t="str">
        <f t="shared" si="1"/>
        <v>อังคาร</v>
      </c>
      <c r="F43" s="64" t="str">
        <f t="shared" si="2"/>
        <v>1</v>
      </c>
      <c r="G43" s="64" t="str">
        <f t="shared" si="3"/>
        <v>กรกฎาคม</v>
      </c>
      <c r="H43" s="64">
        <f t="shared" si="4"/>
        <v>2568</v>
      </c>
      <c r="I43" s="4"/>
      <c r="J43" s="16">
        <f t="shared" si="7"/>
        <v>9</v>
      </c>
      <c r="K43" s="16" t="str">
        <f>IF(E43="จันทร์",MAX($K$1:K42)+1,"Exclude")</f>
        <v>Exclude</v>
      </c>
      <c r="L43" s="16">
        <f>IF(E43="อังคาร",MAX($L$1:L42)+1,"Exclude")</f>
        <v>9</v>
      </c>
      <c r="M43" s="16" t="str">
        <f>IF(E43="พุธ",MAX($M$1:M42)+1,"Exclude")</f>
        <v>Exclude</v>
      </c>
      <c r="N43" s="16" t="str">
        <f>IF(E43="พฤหัสบดี",MAX($N$1:N42)+1,"Exclude")</f>
        <v>Exclude</v>
      </c>
      <c r="O43" s="16" t="str">
        <f>IF(E43="ศุกร์",MAX($O$1:O42)+1,"Exclude")</f>
        <v>Exclude</v>
      </c>
    </row>
    <row r="44" spans="1:15">
      <c r="A44" s="19" t="str">
        <f t="shared" si="0"/>
        <v>พุธ-9</v>
      </c>
      <c r="B44" s="16" t="s">
        <v>479</v>
      </c>
      <c r="C44" s="219"/>
      <c r="D44" s="63">
        <f t="shared" si="5"/>
        <v>45840</v>
      </c>
      <c r="E44" s="64" t="str">
        <f t="shared" si="1"/>
        <v>พุธ</v>
      </c>
      <c r="F44" s="64" t="str">
        <f t="shared" si="2"/>
        <v>2</v>
      </c>
      <c r="G44" s="64" t="str">
        <f t="shared" si="3"/>
        <v>กรกฎาคม</v>
      </c>
      <c r="H44" s="64">
        <f t="shared" si="4"/>
        <v>2568</v>
      </c>
      <c r="I44" s="4"/>
      <c r="J44" s="16">
        <f t="shared" si="7"/>
        <v>9</v>
      </c>
      <c r="K44" s="16" t="str">
        <f>IF(E44="จันทร์",MAX($K$1:K43)+1,"Exclude")</f>
        <v>Exclude</v>
      </c>
      <c r="L44" s="16" t="str">
        <f>IF(E44="อังคาร",MAX($L$1:L43)+1,"Exclude")</f>
        <v>Exclude</v>
      </c>
      <c r="M44" s="16">
        <f>IF(E44="พุธ",MAX($M$1:M43)+1,"Exclude")</f>
        <v>9</v>
      </c>
      <c r="N44" s="16" t="str">
        <f>IF(E44="พฤหัสบดี",MAX($N$1:N43)+1,"Exclude")</f>
        <v>Exclude</v>
      </c>
      <c r="O44" s="16" t="str">
        <f>IF(E44="ศุกร์",MAX($O$1:O43)+1,"Exclude")</f>
        <v>Exclude</v>
      </c>
    </row>
    <row r="45" spans="1:15">
      <c r="A45" s="19" t="str">
        <f t="shared" si="0"/>
        <v>พฤหัสบดี-9</v>
      </c>
      <c r="B45" s="16" t="s">
        <v>480</v>
      </c>
      <c r="C45" s="219"/>
      <c r="D45" s="63">
        <f t="shared" si="5"/>
        <v>45841</v>
      </c>
      <c r="E45" s="64" t="str">
        <f t="shared" si="1"/>
        <v>พฤหัสบดี</v>
      </c>
      <c r="F45" s="64" t="str">
        <f t="shared" si="2"/>
        <v>3</v>
      </c>
      <c r="G45" s="64" t="str">
        <f t="shared" si="3"/>
        <v>กรกฎาคม</v>
      </c>
      <c r="H45" s="64">
        <f t="shared" si="4"/>
        <v>2568</v>
      </c>
      <c r="I45" s="4"/>
      <c r="J45" s="16">
        <f t="shared" si="7"/>
        <v>9</v>
      </c>
      <c r="K45" s="16" t="str">
        <f>IF(E45="จันทร์",MAX($K$1:K44)+1,"Exclude")</f>
        <v>Exclude</v>
      </c>
      <c r="L45" s="16" t="str">
        <f>IF(E45="อังคาร",MAX($L$1:L44)+1,"Exclude")</f>
        <v>Exclude</v>
      </c>
      <c r="M45" s="16" t="str">
        <f>IF(E45="พุธ",MAX($M$1:M44)+1,"Exclude")</f>
        <v>Exclude</v>
      </c>
      <c r="N45" s="16">
        <f>IF(E45="พฤหัสบดี",MAX($N$1:N44)+1,"Exclude")</f>
        <v>9</v>
      </c>
      <c r="O45" s="16" t="str">
        <f>IF(E45="ศุกร์",MAX($O$1:O44)+1,"Exclude")</f>
        <v>Exclude</v>
      </c>
    </row>
    <row r="46" spans="1:15">
      <c r="A46" s="19" t="str">
        <f t="shared" si="0"/>
        <v>ศุกร์-9</v>
      </c>
      <c r="B46" s="16" t="s">
        <v>481</v>
      </c>
      <c r="C46" s="219"/>
      <c r="D46" s="63">
        <f t="shared" si="5"/>
        <v>45842</v>
      </c>
      <c r="E46" s="64" t="str">
        <f t="shared" si="1"/>
        <v>ศุกร์</v>
      </c>
      <c r="F46" s="64" t="str">
        <f t="shared" si="2"/>
        <v>4</v>
      </c>
      <c r="G46" s="64" t="str">
        <f t="shared" si="3"/>
        <v>กรกฎาคม</v>
      </c>
      <c r="H46" s="64">
        <f t="shared" si="4"/>
        <v>2568</v>
      </c>
      <c r="I46" s="4"/>
      <c r="J46" s="16">
        <f t="shared" si="7"/>
        <v>9</v>
      </c>
      <c r="K46" s="16" t="str">
        <f>IF(E46="จันทร์",MAX($K$1:K45)+1,"Exclude")</f>
        <v>Exclude</v>
      </c>
      <c r="L46" s="16" t="str">
        <f>IF(E46="อังคาร",MAX($L$1:L45)+1,"Exclude")</f>
        <v>Exclude</v>
      </c>
      <c r="M46" s="16" t="str">
        <f>IF(E46="พุธ",MAX($M$1:M45)+1,"Exclude")</f>
        <v>Exclude</v>
      </c>
      <c r="N46" s="16" t="str">
        <f>IF(E46="พฤหัสบดี",MAX($N$1:N45)+1,"Exclude")</f>
        <v>Exclude</v>
      </c>
      <c r="O46" s="16">
        <f>IF(E46="ศุกร์",MAX($O$1:O45)+1,"Exclude")</f>
        <v>9</v>
      </c>
    </row>
    <row r="47" spans="1:15">
      <c r="A47" s="19" t="str">
        <f t="shared" si="0"/>
        <v>จันทร์-10</v>
      </c>
      <c r="B47" s="16" t="s">
        <v>482</v>
      </c>
      <c r="C47" s="219">
        <v>10</v>
      </c>
      <c r="D47" s="63">
        <f t="shared" si="5"/>
        <v>45845</v>
      </c>
      <c r="E47" s="64" t="str">
        <f t="shared" si="1"/>
        <v>จันทร์</v>
      </c>
      <c r="F47" s="64" t="str">
        <f t="shared" si="2"/>
        <v>7</v>
      </c>
      <c r="G47" s="64" t="str">
        <f t="shared" si="3"/>
        <v>กรกฎาคม</v>
      </c>
      <c r="H47" s="64">
        <f t="shared" si="4"/>
        <v>2568</v>
      </c>
      <c r="I47" s="4"/>
      <c r="J47" s="16">
        <f t="shared" si="7"/>
        <v>10</v>
      </c>
      <c r="K47" s="16">
        <f>IF(E47="จันทร์",MAX($K$1:K46)+1,"Exclude")</f>
        <v>10</v>
      </c>
      <c r="L47" s="16" t="str">
        <f>IF(E47="อังคาร",MAX($L$1:L46)+1,"Exclude")</f>
        <v>Exclude</v>
      </c>
      <c r="M47" s="16" t="str">
        <f>IF(E47="พุธ",MAX($M$1:M46)+1,"Exclude")</f>
        <v>Exclude</v>
      </c>
      <c r="N47" s="16" t="str">
        <f>IF(E47="พฤหัสบดี",MAX($N$1:N46)+1,"Exclude")</f>
        <v>Exclude</v>
      </c>
      <c r="O47" s="16" t="str">
        <f>IF(E47="ศุกร์",MAX($O$1:O46)+1,"Exclude")</f>
        <v>Exclude</v>
      </c>
    </row>
    <row r="48" spans="1:15">
      <c r="A48" s="19" t="str">
        <f t="shared" si="0"/>
        <v>อังคาร-10</v>
      </c>
      <c r="B48" s="16" t="s">
        <v>483</v>
      </c>
      <c r="C48" s="219"/>
      <c r="D48" s="63">
        <f t="shared" si="5"/>
        <v>45846</v>
      </c>
      <c r="E48" s="64" t="str">
        <f t="shared" si="1"/>
        <v>อังคาร</v>
      </c>
      <c r="F48" s="64" t="str">
        <f t="shared" si="2"/>
        <v>8</v>
      </c>
      <c r="G48" s="64" t="str">
        <f t="shared" si="3"/>
        <v>กรกฎาคม</v>
      </c>
      <c r="H48" s="64">
        <f t="shared" si="4"/>
        <v>2568</v>
      </c>
      <c r="I48" s="4"/>
      <c r="J48" s="16">
        <f t="shared" si="7"/>
        <v>10</v>
      </c>
      <c r="K48" s="16" t="str">
        <f>IF(E48="จันทร์",MAX($K$1:K47)+1,"Exclude")</f>
        <v>Exclude</v>
      </c>
      <c r="L48" s="16">
        <f>IF(E48="อังคาร",MAX($L$1:L47)+1,"Exclude")</f>
        <v>10</v>
      </c>
      <c r="M48" s="16" t="str">
        <f>IF(E48="พุธ",MAX($M$1:M47)+1,"Exclude")</f>
        <v>Exclude</v>
      </c>
      <c r="N48" s="16" t="str">
        <f>IF(E48="พฤหัสบดี",MAX($N$1:N47)+1,"Exclude")</f>
        <v>Exclude</v>
      </c>
      <c r="O48" s="16" t="str">
        <f>IF(E48="ศุกร์",MAX($O$1:O47)+1,"Exclude")</f>
        <v>Exclude</v>
      </c>
    </row>
    <row r="49" spans="1:15">
      <c r="A49" s="19" t="str">
        <f t="shared" si="0"/>
        <v>พุธ-10</v>
      </c>
      <c r="B49" s="16" t="s">
        <v>484</v>
      </c>
      <c r="C49" s="219"/>
      <c r="D49" s="63">
        <f t="shared" si="5"/>
        <v>45847</v>
      </c>
      <c r="E49" s="64" t="str">
        <f t="shared" si="1"/>
        <v>พุธ</v>
      </c>
      <c r="F49" s="64" t="str">
        <f t="shared" si="2"/>
        <v>9</v>
      </c>
      <c r="G49" s="64" t="str">
        <f t="shared" si="3"/>
        <v>กรกฎาคม</v>
      </c>
      <c r="H49" s="64">
        <f t="shared" si="4"/>
        <v>2568</v>
      </c>
      <c r="I49" s="4"/>
      <c r="J49" s="16">
        <f t="shared" si="7"/>
        <v>10</v>
      </c>
      <c r="K49" s="16" t="str">
        <f>IF(E49="จันทร์",MAX($K$1:K48)+1,"Exclude")</f>
        <v>Exclude</v>
      </c>
      <c r="L49" s="16" t="str">
        <f>IF(E49="อังคาร",MAX($L$1:L48)+1,"Exclude")</f>
        <v>Exclude</v>
      </c>
      <c r="M49" s="16">
        <f>IF(E49="พุธ",MAX($M$1:M48)+1,"Exclude")</f>
        <v>10</v>
      </c>
      <c r="N49" s="16" t="str">
        <f>IF(E49="พฤหัสบดี",MAX($N$1:N48)+1,"Exclude")</f>
        <v>Exclude</v>
      </c>
      <c r="O49" s="16" t="str">
        <f>IF(E49="ศุกร์",MAX($O$1:O48)+1,"Exclude")</f>
        <v>Exclude</v>
      </c>
    </row>
    <row r="50" spans="1:15">
      <c r="A50" s="19" t="str">
        <f t="shared" si="0"/>
        <v>พฤหัสบดี-10</v>
      </c>
      <c r="B50" s="16" t="s">
        <v>485</v>
      </c>
      <c r="C50" s="219"/>
      <c r="D50" s="63">
        <f t="shared" si="5"/>
        <v>45848</v>
      </c>
      <c r="E50" s="64" t="str">
        <f t="shared" si="1"/>
        <v>พฤหัสบดี</v>
      </c>
      <c r="F50" s="64" t="str">
        <f t="shared" si="2"/>
        <v>10</v>
      </c>
      <c r="G50" s="64" t="str">
        <f t="shared" si="3"/>
        <v>กรกฎาคม</v>
      </c>
      <c r="H50" s="64">
        <f t="shared" si="4"/>
        <v>2568</v>
      </c>
      <c r="I50" s="4" t="s">
        <v>1460</v>
      </c>
      <c r="J50" s="16">
        <f t="shared" si="7"/>
        <v>10</v>
      </c>
      <c r="K50" s="16" t="str">
        <f>IF(E50="จันทร์",MAX($K$1:K49)+1,"Exclude")</f>
        <v>Exclude</v>
      </c>
      <c r="L50" s="16" t="str">
        <f>IF(E50="อังคาร",MAX($L$1:L49)+1,"Exclude")</f>
        <v>Exclude</v>
      </c>
      <c r="M50" s="16" t="str">
        <f>IF(E50="พุธ",MAX($M$1:M49)+1,"Exclude")</f>
        <v>Exclude</v>
      </c>
      <c r="N50" s="16">
        <f>IF(E50="พฤหัสบดี",MAX($N$1:N49)+1,"Exclude")</f>
        <v>10</v>
      </c>
      <c r="O50" s="16" t="str">
        <f>IF(E50="ศุกร์",MAX($O$1:O49)+1,"Exclude")</f>
        <v>Exclude</v>
      </c>
    </row>
    <row r="51" spans="1:15">
      <c r="A51" s="19" t="str">
        <f t="shared" si="0"/>
        <v>ศุกร์-10</v>
      </c>
      <c r="B51" s="16" t="s">
        <v>486</v>
      </c>
      <c r="C51" s="219"/>
      <c r="D51" s="63">
        <f t="shared" si="5"/>
        <v>45849</v>
      </c>
      <c r="E51" s="64" t="str">
        <f t="shared" si="1"/>
        <v>ศุกร์</v>
      </c>
      <c r="F51" s="64" t="str">
        <f t="shared" si="2"/>
        <v>11</v>
      </c>
      <c r="G51" s="64" t="str">
        <f t="shared" si="3"/>
        <v>กรกฎาคม</v>
      </c>
      <c r="H51" s="64">
        <f t="shared" si="4"/>
        <v>2568</v>
      </c>
      <c r="I51" s="4" t="s">
        <v>1461</v>
      </c>
      <c r="J51" s="16">
        <f t="shared" si="7"/>
        <v>10</v>
      </c>
      <c r="K51" s="16" t="str">
        <f>IF(E51="จันทร์",MAX($K$1:K50)+1,"Exclude")</f>
        <v>Exclude</v>
      </c>
      <c r="L51" s="16" t="str">
        <f>IF(E51="อังคาร",MAX($L$1:L50)+1,"Exclude")</f>
        <v>Exclude</v>
      </c>
      <c r="M51" s="16" t="str">
        <f>IF(E51="พุธ",MAX($M$1:M50)+1,"Exclude")</f>
        <v>Exclude</v>
      </c>
      <c r="N51" s="16" t="str">
        <f>IF(E51="พฤหัสบดี",MAX($N$1:N50)+1,"Exclude")</f>
        <v>Exclude</v>
      </c>
      <c r="O51" s="16">
        <f>IF(E51="ศุกร์",MAX($O$1:O50)+1,"Exclude")</f>
        <v>10</v>
      </c>
    </row>
    <row r="52" spans="1:15">
      <c r="A52" s="19" t="str">
        <f t="shared" si="0"/>
        <v>จันทร์-11</v>
      </c>
      <c r="B52" s="16" t="s">
        <v>487</v>
      </c>
      <c r="C52" s="219">
        <v>11</v>
      </c>
      <c r="D52" s="63">
        <f t="shared" si="5"/>
        <v>45852</v>
      </c>
      <c r="E52" s="64" t="str">
        <f t="shared" si="1"/>
        <v>จันทร์</v>
      </c>
      <c r="F52" s="64" t="str">
        <f t="shared" si="2"/>
        <v>14</v>
      </c>
      <c r="G52" s="64" t="str">
        <f t="shared" si="3"/>
        <v>กรกฎาคม</v>
      </c>
      <c r="H52" s="64">
        <f t="shared" si="4"/>
        <v>2568</v>
      </c>
      <c r="I52" s="4"/>
      <c r="J52" s="16">
        <f t="shared" si="7"/>
        <v>11</v>
      </c>
      <c r="K52" s="16">
        <f>IF(E52="จันทร์",MAX($K$1:K51)+1,"Exclude")</f>
        <v>11</v>
      </c>
      <c r="L52" s="16" t="str">
        <f>IF(E52="อังคาร",MAX($L$1:L51)+1,"Exclude")</f>
        <v>Exclude</v>
      </c>
      <c r="M52" s="16" t="str">
        <f>IF(E52="พุธ",MAX($M$1:M51)+1,"Exclude")</f>
        <v>Exclude</v>
      </c>
      <c r="N52" s="16" t="str">
        <f>IF(E52="พฤหัสบดี",MAX($N$1:N51)+1,"Exclude")</f>
        <v>Exclude</v>
      </c>
      <c r="O52" s="16" t="str">
        <f>IF(E52="ศุกร์",MAX($O$1:O51)+1,"Exclude")</f>
        <v>Exclude</v>
      </c>
    </row>
    <row r="53" spans="1:15">
      <c r="A53" s="19" t="str">
        <f t="shared" si="0"/>
        <v>อังคาร-11</v>
      </c>
      <c r="B53" s="16" t="s">
        <v>488</v>
      </c>
      <c r="C53" s="219"/>
      <c r="D53" s="63">
        <f t="shared" si="5"/>
        <v>45853</v>
      </c>
      <c r="E53" s="64" t="str">
        <f t="shared" si="1"/>
        <v>อังคาร</v>
      </c>
      <c r="F53" s="64" t="str">
        <f t="shared" si="2"/>
        <v>15</v>
      </c>
      <c r="G53" s="64" t="str">
        <f t="shared" si="3"/>
        <v>กรกฎาคม</v>
      </c>
      <c r="H53" s="64">
        <f t="shared" si="4"/>
        <v>2568</v>
      </c>
      <c r="I53" s="4"/>
      <c r="J53" s="16">
        <f t="shared" si="7"/>
        <v>11</v>
      </c>
      <c r="K53" s="16" t="str">
        <f>IF(E53="จันทร์",MAX($K$1:K52)+1,"Exclude")</f>
        <v>Exclude</v>
      </c>
      <c r="L53" s="16">
        <f>IF(E53="อังคาร",MAX($L$1:L52)+1,"Exclude")</f>
        <v>11</v>
      </c>
      <c r="M53" s="16" t="str">
        <f>IF(E53="พุธ",MAX($M$1:M52)+1,"Exclude")</f>
        <v>Exclude</v>
      </c>
      <c r="N53" s="16" t="str">
        <f>IF(E53="พฤหัสบดี",MAX($N$1:N52)+1,"Exclude")</f>
        <v>Exclude</v>
      </c>
      <c r="O53" s="16" t="str">
        <f>IF(E53="ศุกร์",MAX($O$1:O52)+1,"Exclude")</f>
        <v>Exclude</v>
      </c>
    </row>
    <row r="54" spans="1:15">
      <c r="A54" s="19" t="str">
        <f t="shared" si="0"/>
        <v>พุธ-11</v>
      </c>
      <c r="B54" s="16" t="s">
        <v>489</v>
      </c>
      <c r="C54" s="219"/>
      <c r="D54" s="63">
        <f t="shared" si="5"/>
        <v>45854</v>
      </c>
      <c r="E54" s="64" t="str">
        <f t="shared" si="1"/>
        <v>พุธ</v>
      </c>
      <c r="F54" s="64" t="str">
        <f t="shared" si="2"/>
        <v>16</v>
      </c>
      <c r="G54" s="64" t="str">
        <f t="shared" si="3"/>
        <v>กรกฎาคม</v>
      </c>
      <c r="H54" s="64">
        <f t="shared" si="4"/>
        <v>2568</v>
      </c>
      <c r="I54" s="4"/>
      <c r="J54" s="16">
        <f t="shared" si="7"/>
        <v>11</v>
      </c>
      <c r="K54" s="16" t="str">
        <f>IF(E54="จันทร์",MAX($K$1:K53)+1,"Exclude")</f>
        <v>Exclude</v>
      </c>
      <c r="L54" s="16" t="str">
        <f>IF(E54="อังคาร",MAX($L$1:L53)+1,"Exclude")</f>
        <v>Exclude</v>
      </c>
      <c r="M54" s="16">
        <f>IF(E54="พุธ",MAX($M$1:M53)+1,"Exclude")</f>
        <v>11</v>
      </c>
      <c r="N54" s="16" t="str">
        <f>IF(E54="พฤหัสบดี",MAX($N$1:N53)+1,"Exclude")</f>
        <v>Exclude</v>
      </c>
      <c r="O54" s="16" t="str">
        <f>IF(E54="ศุกร์",MAX($O$1:O53)+1,"Exclude")</f>
        <v>Exclude</v>
      </c>
    </row>
    <row r="55" spans="1:15">
      <c r="A55" s="19" t="str">
        <f t="shared" si="0"/>
        <v>พฤหัสบดี-11</v>
      </c>
      <c r="B55" s="16" t="s">
        <v>490</v>
      </c>
      <c r="C55" s="219"/>
      <c r="D55" s="63">
        <f t="shared" si="5"/>
        <v>45855</v>
      </c>
      <c r="E55" s="64" t="str">
        <f t="shared" si="1"/>
        <v>พฤหัสบดี</v>
      </c>
      <c r="F55" s="64" t="str">
        <f t="shared" si="2"/>
        <v>17</v>
      </c>
      <c r="G55" s="64" t="str">
        <f t="shared" si="3"/>
        <v>กรกฎาคม</v>
      </c>
      <c r="H55" s="64">
        <f t="shared" si="4"/>
        <v>2568</v>
      </c>
      <c r="I55" s="4"/>
      <c r="J55" s="16">
        <f t="shared" si="7"/>
        <v>11</v>
      </c>
      <c r="K55" s="16" t="str">
        <f>IF(E55="จันทร์",MAX($K$1:K54)+1,"Exclude")</f>
        <v>Exclude</v>
      </c>
      <c r="L55" s="16" t="str">
        <f>IF(E55="อังคาร",MAX($L$1:L54)+1,"Exclude")</f>
        <v>Exclude</v>
      </c>
      <c r="M55" s="16" t="str">
        <f>IF(E55="พุธ",MAX($M$1:M54)+1,"Exclude")</f>
        <v>Exclude</v>
      </c>
      <c r="N55" s="16">
        <f>IF(E55="พฤหัสบดี",MAX($N$1:N54)+1,"Exclude")</f>
        <v>11</v>
      </c>
      <c r="O55" s="16" t="str">
        <f>IF(E55="ศุกร์",MAX($O$1:O54)+1,"Exclude")</f>
        <v>Exclude</v>
      </c>
    </row>
    <row r="56" spans="1:15">
      <c r="A56" s="19" t="str">
        <f t="shared" si="0"/>
        <v>ศุกร์-11</v>
      </c>
      <c r="B56" s="16" t="s">
        <v>491</v>
      </c>
      <c r="C56" s="219"/>
      <c r="D56" s="63">
        <f t="shared" si="5"/>
        <v>45856</v>
      </c>
      <c r="E56" s="64" t="str">
        <f t="shared" si="1"/>
        <v>ศุกร์</v>
      </c>
      <c r="F56" s="64" t="str">
        <f t="shared" si="2"/>
        <v>18</v>
      </c>
      <c r="G56" s="64" t="str">
        <f t="shared" si="3"/>
        <v>กรกฎาคม</v>
      </c>
      <c r="H56" s="64">
        <f t="shared" si="4"/>
        <v>2568</v>
      </c>
      <c r="I56" s="4"/>
      <c r="J56" s="16">
        <f t="shared" si="7"/>
        <v>11</v>
      </c>
      <c r="K56" s="16" t="str">
        <f>IF(E56="จันทร์",MAX($K$1:K55)+1,"Exclude")</f>
        <v>Exclude</v>
      </c>
      <c r="L56" s="16" t="str">
        <f>IF(E56="อังคาร",MAX($L$1:L55)+1,"Exclude")</f>
        <v>Exclude</v>
      </c>
      <c r="M56" s="16" t="str">
        <f>IF(E56="พุธ",MAX($M$1:M55)+1,"Exclude")</f>
        <v>Exclude</v>
      </c>
      <c r="N56" s="16" t="str">
        <f>IF(E56="พฤหัสบดี",MAX($N$1:N55)+1,"Exclude")</f>
        <v>Exclude</v>
      </c>
      <c r="O56" s="16">
        <f>IF(E56="ศุกร์",MAX($O$1:O55)+1,"Exclude")</f>
        <v>11</v>
      </c>
    </row>
    <row r="57" spans="1:15">
      <c r="A57" s="19" t="str">
        <f t="shared" si="0"/>
        <v>จันทร์-12</v>
      </c>
      <c r="B57" s="16" t="s">
        <v>492</v>
      </c>
      <c r="C57" s="219">
        <v>12</v>
      </c>
      <c r="D57" s="63">
        <f t="shared" si="5"/>
        <v>45859</v>
      </c>
      <c r="E57" s="64" t="str">
        <f t="shared" si="1"/>
        <v>จันทร์</v>
      </c>
      <c r="F57" s="64" t="str">
        <f t="shared" si="2"/>
        <v>21</v>
      </c>
      <c r="G57" s="64" t="str">
        <f t="shared" si="3"/>
        <v>กรกฎาคม</v>
      </c>
      <c r="H57" s="64">
        <f t="shared" si="4"/>
        <v>2568</v>
      </c>
      <c r="I57" s="4"/>
      <c r="J57" s="16">
        <f t="shared" si="7"/>
        <v>12</v>
      </c>
      <c r="K57" s="16">
        <f>IF(E57="จันทร์",MAX($K$1:K56)+1,"Exclude")</f>
        <v>12</v>
      </c>
      <c r="L57" s="16" t="str">
        <f>IF(E57="อังคาร",MAX($L$1:L56)+1,"Exclude")</f>
        <v>Exclude</v>
      </c>
      <c r="M57" s="16" t="str">
        <f>IF(E57="พุธ",MAX($M$1:M56)+1,"Exclude")</f>
        <v>Exclude</v>
      </c>
      <c r="N57" s="16" t="str">
        <f>IF(E57="พฤหัสบดี",MAX($N$1:N56)+1,"Exclude")</f>
        <v>Exclude</v>
      </c>
      <c r="O57" s="16" t="str">
        <f>IF(E57="ศุกร์",MAX($O$1:O56)+1,"Exclude")</f>
        <v>Exclude</v>
      </c>
    </row>
    <row r="58" spans="1:15">
      <c r="A58" s="19" t="str">
        <f t="shared" si="0"/>
        <v>อังคาร-12</v>
      </c>
      <c r="B58" s="16" t="s">
        <v>493</v>
      </c>
      <c r="C58" s="219"/>
      <c r="D58" s="63">
        <f t="shared" si="5"/>
        <v>45860</v>
      </c>
      <c r="E58" s="64" t="str">
        <f t="shared" si="1"/>
        <v>อังคาร</v>
      </c>
      <c r="F58" s="64" t="str">
        <f t="shared" si="2"/>
        <v>22</v>
      </c>
      <c r="G58" s="64" t="str">
        <f t="shared" si="3"/>
        <v>กรกฎาคม</v>
      </c>
      <c r="H58" s="64">
        <f t="shared" si="4"/>
        <v>2568</v>
      </c>
      <c r="I58" s="4"/>
      <c r="J58" s="16">
        <f t="shared" si="7"/>
        <v>12</v>
      </c>
      <c r="K58" s="16" t="str">
        <f>IF(E58="จันทร์",MAX($K$1:K57)+1,"Exclude")</f>
        <v>Exclude</v>
      </c>
      <c r="L58" s="16">
        <f>IF(E58="อังคาร",MAX($L$1:L57)+1,"Exclude")</f>
        <v>12</v>
      </c>
      <c r="M58" s="16" t="str">
        <f>IF(E58="พุธ",MAX($M$1:M57)+1,"Exclude")</f>
        <v>Exclude</v>
      </c>
      <c r="N58" s="16" t="str">
        <f>IF(E58="พฤหัสบดี",MAX($N$1:N57)+1,"Exclude")</f>
        <v>Exclude</v>
      </c>
      <c r="O58" s="16" t="str">
        <f>IF(E58="ศุกร์",MAX($O$1:O57)+1,"Exclude")</f>
        <v>Exclude</v>
      </c>
    </row>
    <row r="59" spans="1:15">
      <c r="A59" s="19" t="str">
        <f t="shared" si="0"/>
        <v>พุธ-12</v>
      </c>
      <c r="B59" s="16" t="s">
        <v>494</v>
      </c>
      <c r="C59" s="219"/>
      <c r="D59" s="63">
        <f t="shared" si="5"/>
        <v>45861</v>
      </c>
      <c r="E59" s="64" t="str">
        <f t="shared" si="1"/>
        <v>พุธ</v>
      </c>
      <c r="F59" s="64" t="str">
        <f t="shared" si="2"/>
        <v>23</v>
      </c>
      <c r="G59" s="64" t="str">
        <f t="shared" si="3"/>
        <v>กรกฎาคม</v>
      </c>
      <c r="H59" s="64">
        <f t="shared" si="4"/>
        <v>2568</v>
      </c>
      <c r="I59" s="4"/>
      <c r="J59" s="16">
        <f t="shared" si="7"/>
        <v>12</v>
      </c>
      <c r="K59" s="16" t="str">
        <f>IF(E59="จันทร์",MAX($K$1:K58)+1,"Exclude")</f>
        <v>Exclude</v>
      </c>
      <c r="L59" s="16" t="str">
        <f>IF(E59="อังคาร",MAX($L$1:L58)+1,"Exclude")</f>
        <v>Exclude</v>
      </c>
      <c r="M59" s="16">
        <f>IF(E59="พุธ",MAX($M$1:M58)+1,"Exclude")</f>
        <v>12</v>
      </c>
      <c r="N59" s="16" t="str">
        <f>IF(E59="พฤหัสบดี",MAX($N$1:N58)+1,"Exclude")</f>
        <v>Exclude</v>
      </c>
      <c r="O59" s="16" t="str">
        <f>IF(E59="ศุกร์",MAX($O$1:O58)+1,"Exclude")</f>
        <v>Exclude</v>
      </c>
    </row>
    <row r="60" spans="1:15">
      <c r="A60" s="19" t="str">
        <f t="shared" si="0"/>
        <v>พฤหัสบดี-12</v>
      </c>
      <c r="B60" s="16" t="s">
        <v>495</v>
      </c>
      <c r="C60" s="219"/>
      <c r="D60" s="63">
        <f t="shared" si="5"/>
        <v>45862</v>
      </c>
      <c r="E60" s="64" t="str">
        <f t="shared" si="1"/>
        <v>พฤหัสบดี</v>
      </c>
      <c r="F60" s="64" t="str">
        <f t="shared" si="2"/>
        <v>24</v>
      </c>
      <c r="G60" s="64" t="str">
        <f t="shared" si="3"/>
        <v>กรกฎาคม</v>
      </c>
      <c r="H60" s="64">
        <f t="shared" si="4"/>
        <v>2568</v>
      </c>
      <c r="I60" s="4"/>
      <c r="J60" s="16">
        <f t="shared" si="7"/>
        <v>12</v>
      </c>
      <c r="K60" s="16" t="str">
        <f>IF(E60="จันทร์",MAX($K$1:K59)+1,"Exclude")</f>
        <v>Exclude</v>
      </c>
      <c r="L60" s="16" t="str">
        <f>IF(E60="อังคาร",MAX($L$1:L59)+1,"Exclude")</f>
        <v>Exclude</v>
      </c>
      <c r="M60" s="16" t="str">
        <f>IF(E60="พุธ",MAX($M$1:M59)+1,"Exclude")</f>
        <v>Exclude</v>
      </c>
      <c r="N60" s="16">
        <f>IF(E60="พฤหัสบดี",MAX($N$1:N59)+1,"Exclude")</f>
        <v>12</v>
      </c>
      <c r="O60" s="16" t="str">
        <f>IF(E60="ศุกร์",MAX($O$1:O59)+1,"Exclude")</f>
        <v>Exclude</v>
      </c>
    </row>
    <row r="61" spans="1:15">
      <c r="A61" s="19" t="str">
        <f t="shared" si="0"/>
        <v>ศุกร์-12</v>
      </c>
      <c r="B61" s="16" t="s">
        <v>496</v>
      </c>
      <c r="C61" s="219"/>
      <c r="D61" s="63">
        <f t="shared" si="5"/>
        <v>45863</v>
      </c>
      <c r="E61" s="64" t="str">
        <f t="shared" si="1"/>
        <v>ศุกร์</v>
      </c>
      <c r="F61" s="64" t="str">
        <f t="shared" si="2"/>
        <v>25</v>
      </c>
      <c r="G61" s="64" t="str">
        <f t="shared" si="3"/>
        <v>กรกฎาคม</v>
      </c>
      <c r="H61" s="64">
        <f t="shared" si="4"/>
        <v>2568</v>
      </c>
      <c r="I61" s="4"/>
      <c r="J61" s="16">
        <f t="shared" si="7"/>
        <v>12</v>
      </c>
      <c r="K61" s="16" t="str">
        <f>IF(E61="จันทร์",MAX($K$1:K60)+1,"Exclude")</f>
        <v>Exclude</v>
      </c>
      <c r="L61" s="16" t="str">
        <f>IF(E61="อังคาร",MAX($L$1:L60)+1,"Exclude")</f>
        <v>Exclude</v>
      </c>
      <c r="M61" s="16" t="str">
        <f>IF(E61="พุธ",MAX($M$1:M60)+1,"Exclude")</f>
        <v>Exclude</v>
      </c>
      <c r="N61" s="16" t="str">
        <f>IF(E61="พฤหัสบดี",MAX($N$1:N60)+1,"Exclude")</f>
        <v>Exclude</v>
      </c>
      <c r="O61" s="16">
        <f>IF(E61="ศุกร์",MAX($O$1:O60)+1,"Exclude")</f>
        <v>12</v>
      </c>
    </row>
    <row r="62" spans="1:15">
      <c r="A62" s="19" t="str">
        <f t="shared" si="0"/>
        <v>จันทร์-13</v>
      </c>
      <c r="B62" s="16" t="s">
        <v>497</v>
      </c>
      <c r="C62" s="219">
        <v>13</v>
      </c>
      <c r="D62" s="63">
        <f t="shared" si="5"/>
        <v>45866</v>
      </c>
      <c r="E62" s="64" t="str">
        <f t="shared" si="1"/>
        <v>จันทร์</v>
      </c>
      <c r="F62" s="64" t="str">
        <f t="shared" si="2"/>
        <v>28</v>
      </c>
      <c r="G62" s="64" t="str">
        <f t="shared" si="3"/>
        <v>กรกฎาคม</v>
      </c>
      <c r="H62" s="64">
        <f t="shared" si="4"/>
        <v>2568</v>
      </c>
      <c r="I62" s="4" t="s">
        <v>1462</v>
      </c>
      <c r="J62" s="16">
        <f t="shared" si="7"/>
        <v>13</v>
      </c>
      <c r="K62" s="16">
        <f>IF(E62="จันทร์",MAX($K$1:K61)+1,"Exclude")</f>
        <v>13</v>
      </c>
      <c r="L62" s="16" t="str">
        <f>IF(E62="อังคาร",MAX($L$1:L61)+1,"Exclude")</f>
        <v>Exclude</v>
      </c>
      <c r="M62" s="16" t="str">
        <f>IF(E62="พุธ",MAX($M$1:M61)+1,"Exclude")</f>
        <v>Exclude</v>
      </c>
      <c r="N62" s="16" t="str">
        <f>IF(E62="พฤหัสบดี",MAX($N$1:N61)+1,"Exclude")</f>
        <v>Exclude</v>
      </c>
      <c r="O62" s="16" t="str">
        <f>IF(E62="ศุกร์",MAX($O$1:O61)+1,"Exclude")</f>
        <v>Exclude</v>
      </c>
    </row>
    <row r="63" spans="1:15">
      <c r="A63" s="19" t="str">
        <f t="shared" si="0"/>
        <v>อังคาร-13</v>
      </c>
      <c r="B63" s="16" t="s">
        <v>498</v>
      </c>
      <c r="C63" s="219"/>
      <c r="D63" s="63">
        <f t="shared" si="5"/>
        <v>45867</v>
      </c>
      <c r="E63" s="64" t="str">
        <f t="shared" si="1"/>
        <v>อังคาร</v>
      </c>
      <c r="F63" s="64" t="str">
        <f t="shared" si="2"/>
        <v>29</v>
      </c>
      <c r="G63" s="64" t="str">
        <f t="shared" si="3"/>
        <v>กรกฎาคม</v>
      </c>
      <c r="H63" s="64">
        <f t="shared" si="4"/>
        <v>2568</v>
      </c>
      <c r="I63" s="4"/>
      <c r="J63" s="16">
        <f t="shared" si="7"/>
        <v>13</v>
      </c>
      <c r="K63" s="16" t="str">
        <f>IF(E63="จันทร์",MAX($K$1:K62)+1,"Exclude")</f>
        <v>Exclude</v>
      </c>
      <c r="L63" s="16">
        <f>IF(E63="อังคาร",MAX($L$1:L62)+1,"Exclude")</f>
        <v>13</v>
      </c>
      <c r="M63" s="16" t="str">
        <f>IF(E63="พุธ",MAX($M$1:M62)+1,"Exclude")</f>
        <v>Exclude</v>
      </c>
      <c r="N63" s="16" t="str">
        <f>IF(E63="พฤหัสบดี",MAX($N$1:N62)+1,"Exclude")</f>
        <v>Exclude</v>
      </c>
      <c r="O63" s="16" t="str">
        <f>IF(E63="ศุกร์",MAX($O$1:O62)+1,"Exclude")</f>
        <v>Exclude</v>
      </c>
    </row>
    <row r="64" spans="1:15">
      <c r="A64" s="19" t="str">
        <f t="shared" si="0"/>
        <v>พุธ-13</v>
      </c>
      <c r="B64" s="16" t="s">
        <v>499</v>
      </c>
      <c r="C64" s="219"/>
      <c r="D64" s="63">
        <f t="shared" si="5"/>
        <v>45868</v>
      </c>
      <c r="E64" s="64" t="str">
        <f t="shared" si="1"/>
        <v>พุธ</v>
      </c>
      <c r="F64" s="64" t="str">
        <f t="shared" si="2"/>
        <v>30</v>
      </c>
      <c r="G64" s="64" t="str">
        <f t="shared" si="3"/>
        <v>กรกฎาคม</v>
      </c>
      <c r="H64" s="64">
        <f t="shared" si="4"/>
        <v>2568</v>
      </c>
      <c r="I64" s="4"/>
      <c r="J64" s="16">
        <f t="shared" si="7"/>
        <v>13</v>
      </c>
      <c r="K64" s="16" t="str">
        <f>IF(E64="จันทร์",MAX($K$1:K63)+1,"Exclude")</f>
        <v>Exclude</v>
      </c>
      <c r="L64" s="16" t="str">
        <f>IF(E64="อังคาร",MAX($L$1:L63)+1,"Exclude")</f>
        <v>Exclude</v>
      </c>
      <c r="M64" s="16">
        <f>IF(E64="พุธ",MAX($M$1:M63)+1,"Exclude")</f>
        <v>13</v>
      </c>
      <c r="N64" s="16" t="str">
        <f>IF(E64="พฤหัสบดี",MAX($N$1:N63)+1,"Exclude")</f>
        <v>Exclude</v>
      </c>
      <c r="O64" s="16" t="str">
        <f>IF(E64="ศุกร์",MAX($O$1:O63)+1,"Exclude")</f>
        <v>Exclude</v>
      </c>
    </row>
    <row r="65" spans="1:15">
      <c r="A65" s="19" t="str">
        <f t="shared" si="0"/>
        <v>พฤหัสบดี-13</v>
      </c>
      <c r="B65" s="16" t="s">
        <v>500</v>
      </c>
      <c r="C65" s="219"/>
      <c r="D65" s="63">
        <f t="shared" si="5"/>
        <v>45869</v>
      </c>
      <c r="E65" s="64" t="str">
        <f t="shared" si="1"/>
        <v>พฤหัสบดี</v>
      </c>
      <c r="F65" s="64" t="str">
        <f t="shared" si="2"/>
        <v>31</v>
      </c>
      <c r="G65" s="64" t="str">
        <f t="shared" si="3"/>
        <v>กรกฎาคม</v>
      </c>
      <c r="H65" s="64">
        <f t="shared" si="4"/>
        <v>2568</v>
      </c>
      <c r="I65" s="4"/>
      <c r="J65" s="16">
        <f t="shared" si="7"/>
        <v>13</v>
      </c>
      <c r="K65" s="16" t="str">
        <f>IF(E65="จันทร์",MAX($K$1:K64)+1,"Exclude")</f>
        <v>Exclude</v>
      </c>
      <c r="L65" s="16" t="str">
        <f>IF(E65="อังคาร",MAX($L$1:L64)+1,"Exclude")</f>
        <v>Exclude</v>
      </c>
      <c r="M65" s="16" t="str">
        <f>IF(E65="พุธ",MAX($M$1:M64)+1,"Exclude")</f>
        <v>Exclude</v>
      </c>
      <c r="N65" s="16">
        <f>IF(E65="พฤหัสบดี",MAX($N$1:N64)+1,"Exclude")</f>
        <v>13</v>
      </c>
      <c r="O65" s="16" t="str">
        <f>IF(E65="ศุกร์",MAX($O$1:O64)+1,"Exclude")</f>
        <v>Exclude</v>
      </c>
    </row>
    <row r="66" spans="1:15">
      <c r="A66" s="19" t="str">
        <f t="shared" si="0"/>
        <v>ศุกร์-13</v>
      </c>
      <c r="B66" s="16" t="s">
        <v>501</v>
      </c>
      <c r="C66" s="219"/>
      <c r="D66" s="63">
        <f t="shared" si="5"/>
        <v>45870</v>
      </c>
      <c r="E66" s="64" t="str">
        <f t="shared" si="1"/>
        <v>ศุกร์</v>
      </c>
      <c r="F66" s="64" t="str">
        <f t="shared" si="2"/>
        <v>1</v>
      </c>
      <c r="G66" s="64" t="str">
        <f t="shared" si="3"/>
        <v>สิงหาคม</v>
      </c>
      <c r="H66" s="64">
        <f t="shared" si="4"/>
        <v>2568</v>
      </c>
      <c r="I66" s="4"/>
      <c r="J66" s="16">
        <f t="shared" si="7"/>
        <v>13</v>
      </c>
      <c r="K66" s="16" t="str">
        <f>IF(E66="จันทร์",MAX($K$1:K65)+1,"Exclude")</f>
        <v>Exclude</v>
      </c>
      <c r="L66" s="16" t="str">
        <f>IF(E66="อังคาร",MAX($L$1:L65)+1,"Exclude")</f>
        <v>Exclude</v>
      </c>
      <c r="M66" s="16" t="str">
        <f>IF(E66="พุธ",MAX($M$1:M65)+1,"Exclude")</f>
        <v>Exclude</v>
      </c>
      <c r="N66" s="16" t="str">
        <f>IF(E66="พฤหัสบดี",MAX($N$1:N65)+1,"Exclude")</f>
        <v>Exclude</v>
      </c>
      <c r="O66" s="16">
        <f>IF(E66="ศุกร์",MAX($O$1:O65)+1,"Exclude")</f>
        <v>13</v>
      </c>
    </row>
    <row r="67" spans="1:15">
      <c r="A67" s="19" t="str">
        <f t="shared" ref="A67:A126" si="8">E67&amp;"-"&amp;J67</f>
        <v>จันทร์-14</v>
      </c>
      <c r="B67" s="16" t="s">
        <v>502</v>
      </c>
      <c r="C67" s="219">
        <v>14</v>
      </c>
      <c r="D67" s="63">
        <f t="shared" si="5"/>
        <v>45873</v>
      </c>
      <c r="E67" s="64" t="str">
        <f t="shared" ref="E67:E126" si="9">TEXT(D67,"dddd")</f>
        <v>จันทร์</v>
      </c>
      <c r="F67" s="64" t="str">
        <f t="shared" ref="F67:F126" si="10">TEXT(D67,"d")</f>
        <v>4</v>
      </c>
      <c r="G67" s="64" t="str">
        <f t="shared" ref="G67:G126" si="11">TEXT(D67,"mmmm")</f>
        <v>สิงหาคม</v>
      </c>
      <c r="H67" s="64">
        <f t="shared" ref="H67:H126" si="12">YEAR(D67)+543</f>
        <v>2568</v>
      </c>
      <c r="I67" s="4"/>
      <c r="J67" s="16">
        <f t="shared" si="7"/>
        <v>14</v>
      </c>
      <c r="K67" s="16">
        <f>IF(E67="จันทร์",MAX($K$1:K66)+1,"Exclude")</f>
        <v>14</v>
      </c>
      <c r="L67" s="16" t="str">
        <f>IF(E67="อังคาร",MAX($L$1:L66)+1,"Exclude")</f>
        <v>Exclude</v>
      </c>
      <c r="M67" s="16" t="str">
        <f>IF(E67="พุธ",MAX($M$1:M66)+1,"Exclude")</f>
        <v>Exclude</v>
      </c>
      <c r="N67" s="16" t="str">
        <f>IF(E67="พฤหัสบดี",MAX($N$1:N66)+1,"Exclude")</f>
        <v>Exclude</v>
      </c>
      <c r="O67" s="16" t="str">
        <f>IF(E67="ศุกร์",MAX($O$1:O66)+1,"Exclude")</f>
        <v>Exclude</v>
      </c>
    </row>
    <row r="68" spans="1:15">
      <c r="A68" s="19" t="str">
        <f t="shared" si="8"/>
        <v>อังคาร-14</v>
      </c>
      <c r="B68" s="16" t="s">
        <v>503</v>
      </c>
      <c r="C68" s="219"/>
      <c r="D68" s="63">
        <f t="shared" ref="D68:D126" si="13">IF(E67="ศุกร์",D67+3,D67+1)</f>
        <v>45874</v>
      </c>
      <c r="E68" s="64" t="str">
        <f t="shared" si="9"/>
        <v>อังคาร</v>
      </c>
      <c r="F68" s="64" t="str">
        <f t="shared" si="10"/>
        <v>5</v>
      </c>
      <c r="G68" s="64" t="str">
        <f t="shared" si="11"/>
        <v>สิงหาคม</v>
      </c>
      <c r="H68" s="64">
        <f t="shared" si="12"/>
        <v>2568</v>
      </c>
      <c r="I68" s="4"/>
      <c r="J68" s="16">
        <f t="shared" si="7"/>
        <v>14</v>
      </c>
      <c r="K68" s="16" t="str">
        <f>IF(E68="จันทร์",MAX($K$1:K67)+1,"Exclude")</f>
        <v>Exclude</v>
      </c>
      <c r="L68" s="16">
        <f>IF(E68="อังคาร",MAX($L$1:L67)+1,"Exclude")</f>
        <v>14</v>
      </c>
      <c r="M68" s="16" t="str">
        <f>IF(E68="พุธ",MAX($M$1:M67)+1,"Exclude")</f>
        <v>Exclude</v>
      </c>
      <c r="N68" s="16" t="str">
        <f>IF(E68="พฤหัสบดี",MAX($N$1:N67)+1,"Exclude")</f>
        <v>Exclude</v>
      </c>
      <c r="O68" s="16" t="str">
        <f>IF(E68="ศุกร์",MAX($O$1:O67)+1,"Exclude")</f>
        <v>Exclude</v>
      </c>
    </row>
    <row r="69" spans="1:15">
      <c r="A69" s="19" t="str">
        <f t="shared" si="8"/>
        <v>พุธ-14</v>
      </c>
      <c r="B69" s="16" t="s">
        <v>504</v>
      </c>
      <c r="C69" s="219"/>
      <c r="D69" s="63">
        <f t="shared" si="13"/>
        <v>45875</v>
      </c>
      <c r="E69" s="64" t="str">
        <f t="shared" si="9"/>
        <v>พุธ</v>
      </c>
      <c r="F69" s="64" t="str">
        <f t="shared" si="10"/>
        <v>6</v>
      </c>
      <c r="G69" s="64" t="str">
        <f t="shared" si="11"/>
        <v>สิงหาคม</v>
      </c>
      <c r="H69" s="64">
        <f t="shared" si="12"/>
        <v>2568</v>
      </c>
      <c r="I69" s="4"/>
      <c r="J69" s="16">
        <f t="shared" si="7"/>
        <v>14</v>
      </c>
      <c r="K69" s="16" t="str">
        <f>IF(E69="จันทร์",MAX($K$1:K68)+1,"Exclude")</f>
        <v>Exclude</v>
      </c>
      <c r="L69" s="16" t="str">
        <f>IF(E69="อังคาร",MAX($L$1:L68)+1,"Exclude")</f>
        <v>Exclude</v>
      </c>
      <c r="M69" s="16">
        <f>IF(E69="พุธ",MAX($M$1:M68)+1,"Exclude")</f>
        <v>14</v>
      </c>
      <c r="N69" s="16" t="str">
        <f>IF(E69="พฤหัสบดี",MAX($N$1:N68)+1,"Exclude")</f>
        <v>Exclude</v>
      </c>
      <c r="O69" s="16" t="str">
        <f>IF(E69="ศุกร์",MAX($O$1:O68)+1,"Exclude")</f>
        <v>Exclude</v>
      </c>
    </row>
    <row r="70" spans="1:15">
      <c r="A70" s="19" t="str">
        <f t="shared" si="8"/>
        <v>พฤหัสบดี-14</v>
      </c>
      <c r="B70" s="16" t="s">
        <v>505</v>
      </c>
      <c r="C70" s="219"/>
      <c r="D70" s="63">
        <f t="shared" si="13"/>
        <v>45876</v>
      </c>
      <c r="E70" s="64" t="str">
        <f t="shared" si="9"/>
        <v>พฤหัสบดี</v>
      </c>
      <c r="F70" s="64" t="str">
        <f t="shared" si="10"/>
        <v>7</v>
      </c>
      <c r="G70" s="64" t="str">
        <f t="shared" si="11"/>
        <v>สิงหาคม</v>
      </c>
      <c r="H70" s="64">
        <f t="shared" si="12"/>
        <v>2568</v>
      </c>
      <c r="I70" s="4"/>
      <c r="J70" s="16">
        <f t="shared" si="7"/>
        <v>14</v>
      </c>
      <c r="K70" s="16" t="str">
        <f>IF(E70="จันทร์",MAX($K$1:K69)+1,"Exclude")</f>
        <v>Exclude</v>
      </c>
      <c r="L70" s="16" t="str">
        <f>IF(E70="อังคาร",MAX($L$1:L69)+1,"Exclude")</f>
        <v>Exclude</v>
      </c>
      <c r="M70" s="16" t="str">
        <f>IF(E70="พุธ",MAX($M$1:M69)+1,"Exclude")</f>
        <v>Exclude</v>
      </c>
      <c r="N70" s="16">
        <f>IF(E70="พฤหัสบดี",MAX($N$1:N69)+1,"Exclude")</f>
        <v>14</v>
      </c>
      <c r="O70" s="16" t="str">
        <f>IF(E70="ศุกร์",MAX($O$1:O69)+1,"Exclude")</f>
        <v>Exclude</v>
      </c>
    </row>
    <row r="71" spans="1:15">
      <c r="A71" s="19" t="str">
        <f t="shared" si="8"/>
        <v>ศุกร์-14</v>
      </c>
      <c r="B71" s="16" t="s">
        <v>506</v>
      </c>
      <c r="C71" s="219"/>
      <c r="D71" s="63">
        <f t="shared" si="13"/>
        <v>45877</v>
      </c>
      <c r="E71" s="64" t="str">
        <f t="shared" si="9"/>
        <v>ศุกร์</v>
      </c>
      <c r="F71" s="64" t="str">
        <f t="shared" si="10"/>
        <v>8</v>
      </c>
      <c r="G71" s="64" t="str">
        <f t="shared" si="11"/>
        <v>สิงหาคม</v>
      </c>
      <c r="H71" s="64">
        <f t="shared" si="12"/>
        <v>2568</v>
      </c>
      <c r="I71" s="4"/>
      <c r="J71" s="16">
        <f t="shared" si="7"/>
        <v>14</v>
      </c>
      <c r="K71" s="16" t="str">
        <f>IF(E71="จันทร์",MAX($K$1:K70)+1,"Exclude")</f>
        <v>Exclude</v>
      </c>
      <c r="L71" s="16" t="str">
        <f>IF(E71="อังคาร",MAX($L$1:L70)+1,"Exclude")</f>
        <v>Exclude</v>
      </c>
      <c r="M71" s="16" t="str">
        <f>IF(E71="พุธ",MAX($M$1:M70)+1,"Exclude")</f>
        <v>Exclude</v>
      </c>
      <c r="N71" s="16" t="str">
        <f>IF(E71="พฤหัสบดี",MAX($N$1:N70)+1,"Exclude")</f>
        <v>Exclude</v>
      </c>
      <c r="O71" s="16">
        <f>IF(E71="ศุกร์",MAX($O$1:O70)+1,"Exclude")</f>
        <v>14</v>
      </c>
    </row>
    <row r="72" spans="1:15">
      <c r="A72" s="19" t="str">
        <f t="shared" si="8"/>
        <v>จันทร์-15</v>
      </c>
      <c r="B72" s="16" t="s">
        <v>507</v>
      </c>
      <c r="C72" s="219">
        <v>15</v>
      </c>
      <c r="D72" s="63">
        <f t="shared" si="13"/>
        <v>45880</v>
      </c>
      <c r="E72" s="64" t="str">
        <f t="shared" si="9"/>
        <v>จันทร์</v>
      </c>
      <c r="F72" s="64" t="str">
        <f t="shared" si="10"/>
        <v>11</v>
      </c>
      <c r="G72" s="64" t="str">
        <f t="shared" si="11"/>
        <v>สิงหาคม</v>
      </c>
      <c r="H72" s="64">
        <f t="shared" si="12"/>
        <v>2568</v>
      </c>
      <c r="I72" s="4"/>
      <c r="J72" s="16">
        <f t="shared" si="7"/>
        <v>15</v>
      </c>
      <c r="K72" s="16">
        <f>IF(E72="จันทร์",MAX($K$1:K71)+1,"Exclude")</f>
        <v>15</v>
      </c>
      <c r="L72" s="16" t="str">
        <f>IF(E72="อังคาร",MAX($L$1:L71)+1,"Exclude")</f>
        <v>Exclude</v>
      </c>
      <c r="M72" s="16" t="str">
        <f>IF(E72="พุธ",MAX($M$1:M71)+1,"Exclude")</f>
        <v>Exclude</v>
      </c>
      <c r="N72" s="16" t="str">
        <f>IF(E72="พฤหัสบดี",MAX($N$1:N71)+1,"Exclude")</f>
        <v>Exclude</v>
      </c>
      <c r="O72" s="16" t="str">
        <f>IF(E72="ศุกร์",MAX($O$1:O71)+1,"Exclude")</f>
        <v>Exclude</v>
      </c>
    </row>
    <row r="73" spans="1:15">
      <c r="A73" s="19" t="str">
        <f t="shared" si="8"/>
        <v>อังคาร-15</v>
      </c>
      <c r="B73" s="16" t="s">
        <v>508</v>
      </c>
      <c r="C73" s="219"/>
      <c r="D73" s="63">
        <f t="shared" si="13"/>
        <v>45881</v>
      </c>
      <c r="E73" s="64" t="str">
        <f t="shared" si="9"/>
        <v>อังคาร</v>
      </c>
      <c r="F73" s="64" t="str">
        <f t="shared" si="10"/>
        <v>12</v>
      </c>
      <c r="G73" s="64" t="str">
        <f t="shared" si="11"/>
        <v>สิงหาคม</v>
      </c>
      <c r="H73" s="64">
        <f t="shared" si="12"/>
        <v>2568</v>
      </c>
      <c r="I73" s="4" t="s">
        <v>1463</v>
      </c>
      <c r="J73" s="16">
        <f t="shared" si="7"/>
        <v>15</v>
      </c>
      <c r="K73" s="16" t="str">
        <f>IF(E73="จันทร์",MAX($K$1:K72)+1,"Exclude")</f>
        <v>Exclude</v>
      </c>
      <c r="L73" s="16">
        <f>IF(E73="อังคาร",MAX($L$1:L72)+1,"Exclude")</f>
        <v>15</v>
      </c>
      <c r="M73" s="16" t="str">
        <f>IF(E73="พุธ",MAX($M$1:M72)+1,"Exclude")</f>
        <v>Exclude</v>
      </c>
      <c r="N73" s="16" t="str">
        <f>IF(E73="พฤหัสบดี",MAX($N$1:N72)+1,"Exclude")</f>
        <v>Exclude</v>
      </c>
      <c r="O73" s="16" t="str">
        <f>IF(E73="ศุกร์",MAX($O$1:O72)+1,"Exclude")</f>
        <v>Exclude</v>
      </c>
    </row>
    <row r="74" spans="1:15">
      <c r="A74" s="19" t="str">
        <f t="shared" si="8"/>
        <v>พุธ-15</v>
      </c>
      <c r="B74" s="16" t="s">
        <v>509</v>
      </c>
      <c r="C74" s="219"/>
      <c r="D74" s="63">
        <f t="shared" si="13"/>
        <v>45882</v>
      </c>
      <c r="E74" s="64" t="str">
        <f t="shared" si="9"/>
        <v>พุธ</v>
      </c>
      <c r="F74" s="64" t="str">
        <f t="shared" si="10"/>
        <v>13</v>
      </c>
      <c r="G74" s="64" t="str">
        <f t="shared" si="11"/>
        <v>สิงหาคม</v>
      </c>
      <c r="H74" s="64">
        <f t="shared" si="12"/>
        <v>2568</v>
      </c>
      <c r="I74" s="4"/>
      <c r="J74" s="16">
        <f t="shared" si="7"/>
        <v>15</v>
      </c>
      <c r="K74" s="16" t="str">
        <f>IF(E74="จันทร์",MAX($K$1:K73)+1,"Exclude")</f>
        <v>Exclude</v>
      </c>
      <c r="L74" s="16" t="str">
        <f>IF(E74="อังคาร",MAX($L$1:L73)+1,"Exclude")</f>
        <v>Exclude</v>
      </c>
      <c r="M74" s="16">
        <f>IF(E74="พุธ",MAX($M$1:M73)+1,"Exclude")</f>
        <v>15</v>
      </c>
      <c r="N74" s="16" t="str">
        <f>IF(E74="พฤหัสบดี",MAX($N$1:N73)+1,"Exclude")</f>
        <v>Exclude</v>
      </c>
      <c r="O74" s="16" t="str">
        <f>IF(E74="ศุกร์",MAX($O$1:O73)+1,"Exclude")</f>
        <v>Exclude</v>
      </c>
    </row>
    <row r="75" spans="1:15">
      <c r="A75" s="19" t="str">
        <f t="shared" si="8"/>
        <v>พฤหัสบดี-15</v>
      </c>
      <c r="B75" s="16" t="s">
        <v>510</v>
      </c>
      <c r="C75" s="219"/>
      <c r="D75" s="63">
        <f t="shared" si="13"/>
        <v>45883</v>
      </c>
      <c r="E75" s="64" t="str">
        <f t="shared" si="9"/>
        <v>พฤหัสบดี</v>
      </c>
      <c r="F75" s="64" t="str">
        <f t="shared" si="10"/>
        <v>14</v>
      </c>
      <c r="G75" s="64" t="str">
        <f t="shared" si="11"/>
        <v>สิงหาคม</v>
      </c>
      <c r="H75" s="64">
        <f t="shared" si="12"/>
        <v>2568</v>
      </c>
      <c r="I75" s="4"/>
      <c r="J75" s="16">
        <f t="shared" si="7"/>
        <v>15</v>
      </c>
      <c r="K75" s="16" t="str">
        <f>IF(E75="จันทร์",MAX($K$1:K74)+1,"Exclude")</f>
        <v>Exclude</v>
      </c>
      <c r="L75" s="16" t="str">
        <f>IF(E75="อังคาร",MAX($L$1:L74)+1,"Exclude")</f>
        <v>Exclude</v>
      </c>
      <c r="M75" s="16" t="str">
        <f>IF(E75="พุธ",MAX($M$1:M74)+1,"Exclude")</f>
        <v>Exclude</v>
      </c>
      <c r="N75" s="16">
        <f>IF(E75="พฤหัสบดี",MAX($N$1:N74)+1,"Exclude")</f>
        <v>15</v>
      </c>
      <c r="O75" s="16" t="str">
        <f>IF(E75="ศุกร์",MAX($O$1:O74)+1,"Exclude")</f>
        <v>Exclude</v>
      </c>
    </row>
    <row r="76" spans="1:15">
      <c r="A76" s="19" t="str">
        <f t="shared" si="8"/>
        <v>ศุกร์-15</v>
      </c>
      <c r="B76" s="16" t="s">
        <v>511</v>
      </c>
      <c r="C76" s="219"/>
      <c r="D76" s="63">
        <f t="shared" si="13"/>
        <v>45884</v>
      </c>
      <c r="E76" s="64" t="str">
        <f t="shared" si="9"/>
        <v>ศุกร์</v>
      </c>
      <c r="F76" s="64" t="str">
        <f t="shared" si="10"/>
        <v>15</v>
      </c>
      <c r="G76" s="64" t="str">
        <f t="shared" si="11"/>
        <v>สิงหาคม</v>
      </c>
      <c r="H76" s="64">
        <f t="shared" si="12"/>
        <v>2568</v>
      </c>
      <c r="I76" s="4"/>
      <c r="J76" s="16">
        <f t="shared" si="7"/>
        <v>15</v>
      </c>
      <c r="K76" s="16" t="str">
        <f>IF(E76="จันทร์",MAX($K$1:K75)+1,"Exclude")</f>
        <v>Exclude</v>
      </c>
      <c r="L76" s="16" t="str">
        <f>IF(E76="อังคาร",MAX($L$1:L75)+1,"Exclude")</f>
        <v>Exclude</v>
      </c>
      <c r="M76" s="16" t="str">
        <f>IF(E76="พุธ",MAX($M$1:M75)+1,"Exclude")</f>
        <v>Exclude</v>
      </c>
      <c r="N76" s="16" t="str">
        <f>IF(E76="พฤหัสบดี",MAX($N$1:N75)+1,"Exclude")</f>
        <v>Exclude</v>
      </c>
      <c r="O76" s="16">
        <f>IF(E76="ศุกร์",MAX($O$1:O75)+1,"Exclude")</f>
        <v>15</v>
      </c>
    </row>
    <row r="77" spans="1:15">
      <c r="A77" s="19" t="str">
        <f t="shared" si="8"/>
        <v>จันทร์-16</v>
      </c>
      <c r="B77" s="16" t="s">
        <v>512</v>
      </c>
      <c r="C77" s="219">
        <v>16</v>
      </c>
      <c r="D77" s="63">
        <f t="shared" si="13"/>
        <v>45887</v>
      </c>
      <c r="E77" s="64" t="str">
        <f t="shared" si="9"/>
        <v>จันทร์</v>
      </c>
      <c r="F77" s="64" t="str">
        <f t="shared" si="10"/>
        <v>18</v>
      </c>
      <c r="G77" s="64" t="str">
        <f t="shared" si="11"/>
        <v>สิงหาคม</v>
      </c>
      <c r="H77" s="64">
        <f t="shared" si="12"/>
        <v>2568</v>
      </c>
      <c r="I77" s="4"/>
      <c r="J77" s="16">
        <f t="shared" si="7"/>
        <v>16</v>
      </c>
      <c r="K77" s="16">
        <f>IF(E77="จันทร์",MAX($K$1:K76)+1,"Exclude")</f>
        <v>16</v>
      </c>
      <c r="L77" s="16" t="str">
        <f>IF(E77="อังคาร",MAX($L$1:L76)+1,"Exclude")</f>
        <v>Exclude</v>
      </c>
      <c r="M77" s="16" t="str">
        <f>IF(E77="พุธ",MAX($M$1:M76)+1,"Exclude")</f>
        <v>Exclude</v>
      </c>
      <c r="N77" s="16" t="str">
        <f>IF(E77="พฤหัสบดี",MAX($N$1:N76)+1,"Exclude")</f>
        <v>Exclude</v>
      </c>
      <c r="O77" s="16" t="str">
        <f>IF(E77="ศุกร์",MAX($O$1:O76)+1,"Exclude")</f>
        <v>Exclude</v>
      </c>
    </row>
    <row r="78" spans="1:15">
      <c r="A78" s="19" t="str">
        <f t="shared" si="8"/>
        <v>อังคาร-16</v>
      </c>
      <c r="B78" s="16" t="s">
        <v>513</v>
      </c>
      <c r="C78" s="219"/>
      <c r="D78" s="63">
        <f t="shared" si="13"/>
        <v>45888</v>
      </c>
      <c r="E78" s="64" t="str">
        <f t="shared" si="9"/>
        <v>อังคาร</v>
      </c>
      <c r="F78" s="64" t="str">
        <f t="shared" si="10"/>
        <v>19</v>
      </c>
      <c r="G78" s="64" t="str">
        <f t="shared" si="11"/>
        <v>สิงหาคม</v>
      </c>
      <c r="H78" s="64">
        <f t="shared" si="12"/>
        <v>2568</v>
      </c>
      <c r="I78" s="4"/>
      <c r="J78" s="16">
        <f t="shared" si="7"/>
        <v>16</v>
      </c>
      <c r="K78" s="16" t="str">
        <f>IF(E78="จันทร์",MAX($K$1:K77)+1,"Exclude")</f>
        <v>Exclude</v>
      </c>
      <c r="L78" s="16">
        <f>IF(E78="อังคาร",MAX($L$1:L77)+1,"Exclude")</f>
        <v>16</v>
      </c>
      <c r="M78" s="16" t="str">
        <f>IF(E78="พุธ",MAX($M$1:M77)+1,"Exclude")</f>
        <v>Exclude</v>
      </c>
      <c r="N78" s="16" t="str">
        <f>IF(E78="พฤหัสบดี",MAX($N$1:N77)+1,"Exclude")</f>
        <v>Exclude</v>
      </c>
      <c r="O78" s="16" t="str">
        <f>IF(E78="ศุกร์",MAX($O$1:O77)+1,"Exclude")</f>
        <v>Exclude</v>
      </c>
    </row>
    <row r="79" spans="1:15">
      <c r="A79" s="19" t="str">
        <f t="shared" si="8"/>
        <v>พุธ-16</v>
      </c>
      <c r="B79" s="16" t="s">
        <v>514</v>
      </c>
      <c r="C79" s="219"/>
      <c r="D79" s="63">
        <f t="shared" si="13"/>
        <v>45889</v>
      </c>
      <c r="E79" s="64" t="str">
        <f t="shared" si="9"/>
        <v>พุธ</v>
      </c>
      <c r="F79" s="64" t="str">
        <f t="shared" si="10"/>
        <v>20</v>
      </c>
      <c r="G79" s="64" t="str">
        <f t="shared" si="11"/>
        <v>สิงหาคม</v>
      </c>
      <c r="H79" s="64">
        <f t="shared" si="12"/>
        <v>2568</v>
      </c>
      <c r="I79" s="4"/>
      <c r="J79" s="16">
        <f t="shared" si="7"/>
        <v>16</v>
      </c>
      <c r="K79" s="16" t="str">
        <f>IF(E79="จันทร์",MAX($K$1:K78)+1,"Exclude")</f>
        <v>Exclude</v>
      </c>
      <c r="L79" s="16" t="str">
        <f>IF(E79="อังคาร",MAX($L$1:L78)+1,"Exclude")</f>
        <v>Exclude</v>
      </c>
      <c r="M79" s="16">
        <f>IF(E79="พุธ",MAX($M$1:M78)+1,"Exclude")</f>
        <v>16</v>
      </c>
      <c r="N79" s="16" t="str">
        <f>IF(E79="พฤหัสบดี",MAX($N$1:N78)+1,"Exclude")</f>
        <v>Exclude</v>
      </c>
      <c r="O79" s="16" t="str">
        <f>IF(E79="ศุกร์",MAX($O$1:O78)+1,"Exclude")</f>
        <v>Exclude</v>
      </c>
    </row>
    <row r="80" spans="1:15">
      <c r="A80" s="19" t="str">
        <f t="shared" si="8"/>
        <v>พฤหัสบดี-16</v>
      </c>
      <c r="B80" s="16" t="s">
        <v>515</v>
      </c>
      <c r="C80" s="219"/>
      <c r="D80" s="63">
        <f t="shared" si="13"/>
        <v>45890</v>
      </c>
      <c r="E80" s="64" t="str">
        <f t="shared" si="9"/>
        <v>พฤหัสบดี</v>
      </c>
      <c r="F80" s="64" t="str">
        <f t="shared" si="10"/>
        <v>21</v>
      </c>
      <c r="G80" s="64" t="str">
        <f t="shared" si="11"/>
        <v>สิงหาคม</v>
      </c>
      <c r="H80" s="64">
        <f t="shared" si="12"/>
        <v>2568</v>
      </c>
      <c r="I80" s="4"/>
      <c r="J80" s="16">
        <f t="shared" si="7"/>
        <v>16</v>
      </c>
      <c r="K80" s="16" t="str">
        <f>IF(E80="จันทร์",MAX($K$1:K79)+1,"Exclude")</f>
        <v>Exclude</v>
      </c>
      <c r="L80" s="16" t="str">
        <f>IF(E80="อังคาร",MAX($L$1:L79)+1,"Exclude")</f>
        <v>Exclude</v>
      </c>
      <c r="M80" s="16" t="str">
        <f>IF(E80="พุธ",MAX($M$1:M79)+1,"Exclude")</f>
        <v>Exclude</v>
      </c>
      <c r="N80" s="16">
        <f>IF(E80="พฤหัสบดี",MAX($N$1:N79)+1,"Exclude")</f>
        <v>16</v>
      </c>
      <c r="O80" s="16" t="str">
        <f>IF(E80="ศุกร์",MAX($O$1:O79)+1,"Exclude")</f>
        <v>Exclude</v>
      </c>
    </row>
    <row r="81" spans="1:15">
      <c r="A81" s="19" t="str">
        <f t="shared" si="8"/>
        <v>ศุกร์-16</v>
      </c>
      <c r="B81" s="16" t="s">
        <v>516</v>
      </c>
      <c r="C81" s="219"/>
      <c r="D81" s="63">
        <f t="shared" si="13"/>
        <v>45891</v>
      </c>
      <c r="E81" s="64" t="str">
        <f t="shared" si="9"/>
        <v>ศุกร์</v>
      </c>
      <c r="F81" s="64" t="str">
        <f t="shared" si="10"/>
        <v>22</v>
      </c>
      <c r="G81" s="64" t="str">
        <f t="shared" si="11"/>
        <v>สิงหาคม</v>
      </c>
      <c r="H81" s="64">
        <f t="shared" si="12"/>
        <v>2568</v>
      </c>
      <c r="I81" s="4"/>
      <c r="J81" s="16">
        <f t="shared" si="7"/>
        <v>16</v>
      </c>
      <c r="K81" s="16" t="str">
        <f>IF(E81="จันทร์",MAX($K$1:K80)+1,"Exclude")</f>
        <v>Exclude</v>
      </c>
      <c r="L81" s="16" t="str">
        <f>IF(E81="อังคาร",MAX($L$1:L80)+1,"Exclude")</f>
        <v>Exclude</v>
      </c>
      <c r="M81" s="16" t="str">
        <f>IF(E81="พุธ",MAX($M$1:M80)+1,"Exclude")</f>
        <v>Exclude</v>
      </c>
      <c r="N81" s="16" t="str">
        <f>IF(E81="พฤหัสบดี",MAX($N$1:N80)+1,"Exclude")</f>
        <v>Exclude</v>
      </c>
      <c r="O81" s="16">
        <f>IF(E81="ศุกร์",MAX($O$1:O80)+1,"Exclude")</f>
        <v>16</v>
      </c>
    </row>
    <row r="82" spans="1:15">
      <c r="A82" s="19" t="str">
        <f t="shared" si="8"/>
        <v>จันทร์-17</v>
      </c>
      <c r="B82" s="16" t="s">
        <v>517</v>
      </c>
      <c r="C82" s="219">
        <v>17</v>
      </c>
      <c r="D82" s="63">
        <f t="shared" si="13"/>
        <v>45894</v>
      </c>
      <c r="E82" s="64" t="str">
        <f t="shared" si="9"/>
        <v>จันทร์</v>
      </c>
      <c r="F82" s="64" t="str">
        <f t="shared" si="10"/>
        <v>25</v>
      </c>
      <c r="G82" s="64" t="str">
        <f t="shared" si="11"/>
        <v>สิงหาคม</v>
      </c>
      <c r="H82" s="64">
        <f t="shared" si="12"/>
        <v>2568</v>
      </c>
      <c r="I82" s="4"/>
      <c r="J82" s="16">
        <f t="shared" si="7"/>
        <v>17</v>
      </c>
      <c r="K82" s="16">
        <f>IF(E82="จันทร์",MAX($K$1:K81)+1,"Exclude")</f>
        <v>17</v>
      </c>
      <c r="L82" s="16" t="str">
        <f>IF(E82="อังคาร",MAX($L$1:L81)+1,"Exclude")</f>
        <v>Exclude</v>
      </c>
      <c r="M82" s="16" t="str">
        <f>IF(E82="พุธ",MAX($M$1:M81)+1,"Exclude")</f>
        <v>Exclude</v>
      </c>
      <c r="N82" s="16" t="str">
        <f>IF(E82="พฤหัสบดี",MAX($N$1:N81)+1,"Exclude")</f>
        <v>Exclude</v>
      </c>
      <c r="O82" s="16" t="str">
        <f>IF(E82="ศุกร์",MAX($O$1:O81)+1,"Exclude")</f>
        <v>Exclude</v>
      </c>
    </row>
    <row r="83" spans="1:15">
      <c r="A83" s="19" t="str">
        <f t="shared" si="8"/>
        <v>อังคาร-17</v>
      </c>
      <c r="B83" s="16" t="s">
        <v>518</v>
      </c>
      <c r="C83" s="219"/>
      <c r="D83" s="63">
        <f t="shared" si="13"/>
        <v>45895</v>
      </c>
      <c r="E83" s="64" t="str">
        <f t="shared" si="9"/>
        <v>อังคาร</v>
      </c>
      <c r="F83" s="64" t="str">
        <f t="shared" si="10"/>
        <v>26</v>
      </c>
      <c r="G83" s="64" t="str">
        <f t="shared" si="11"/>
        <v>สิงหาคม</v>
      </c>
      <c r="H83" s="64">
        <f t="shared" si="12"/>
        <v>2568</v>
      </c>
      <c r="I83" s="4"/>
      <c r="J83" s="16">
        <f t="shared" si="7"/>
        <v>17</v>
      </c>
      <c r="K83" s="16" t="str">
        <f>IF(E83="จันทร์",MAX($K$1:K82)+1,"Exclude")</f>
        <v>Exclude</v>
      </c>
      <c r="L83" s="16">
        <f>IF(E83="อังคาร",MAX($L$1:L82)+1,"Exclude")</f>
        <v>17</v>
      </c>
      <c r="M83" s="16" t="str">
        <f>IF(E83="พุธ",MAX($M$1:M82)+1,"Exclude")</f>
        <v>Exclude</v>
      </c>
      <c r="N83" s="16" t="str">
        <f>IF(E83="พฤหัสบดี",MAX($N$1:N82)+1,"Exclude")</f>
        <v>Exclude</v>
      </c>
      <c r="O83" s="16" t="str">
        <f>IF(E83="ศุกร์",MAX($O$1:O82)+1,"Exclude")</f>
        <v>Exclude</v>
      </c>
    </row>
    <row r="84" spans="1:15">
      <c r="A84" s="19" t="str">
        <f t="shared" si="8"/>
        <v>พุธ-17</v>
      </c>
      <c r="B84" s="16" t="s">
        <v>519</v>
      </c>
      <c r="C84" s="219"/>
      <c r="D84" s="63">
        <f t="shared" si="13"/>
        <v>45896</v>
      </c>
      <c r="E84" s="64" t="str">
        <f t="shared" si="9"/>
        <v>พุธ</v>
      </c>
      <c r="F84" s="64" t="str">
        <f t="shared" si="10"/>
        <v>27</v>
      </c>
      <c r="G84" s="64" t="str">
        <f t="shared" si="11"/>
        <v>สิงหาคม</v>
      </c>
      <c r="H84" s="64">
        <f t="shared" si="12"/>
        <v>2568</v>
      </c>
      <c r="I84" s="4" t="s">
        <v>1464</v>
      </c>
      <c r="J84" s="16">
        <f t="shared" si="7"/>
        <v>17</v>
      </c>
      <c r="K84" s="16" t="str">
        <f>IF(E84="จันทร์",MAX($K$1:K83)+1,"Exclude")</f>
        <v>Exclude</v>
      </c>
      <c r="L84" s="16" t="str">
        <f>IF(E84="อังคาร",MAX($L$1:L83)+1,"Exclude")</f>
        <v>Exclude</v>
      </c>
      <c r="M84" s="16">
        <f>IF(E84="พุธ",MAX($M$1:M83)+1,"Exclude")</f>
        <v>17</v>
      </c>
      <c r="N84" s="16" t="str">
        <f>IF(E84="พฤหัสบดี",MAX($N$1:N83)+1,"Exclude")</f>
        <v>Exclude</v>
      </c>
      <c r="O84" s="16" t="str">
        <f>IF(E84="ศุกร์",MAX($O$1:O83)+1,"Exclude")</f>
        <v>Exclude</v>
      </c>
    </row>
    <row r="85" spans="1:15">
      <c r="A85" s="19" t="str">
        <f t="shared" si="8"/>
        <v>พฤหัสบดี-17</v>
      </c>
      <c r="B85" s="16" t="s">
        <v>520</v>
      </c>
      <c r="C85" s="219"/>
      <c r="D85" s="63">
        <f t="shared" si="13"/>
        <v>45897</v>
      </c>
      <c r="E85" s="64" t="str">
        <f t="shared" si="9"/>
        <v>พฤหัสบดี</v>
      </c>
      <c r="F85" s="64" t="str">
        <f t="shared" si="10"/>
        <v>28</v>
      </c>
      <c r="G85" s="64" t="str">
        <f t="shared" si="11"/>
        <v>สิงหาคม</v>
      </c>
      <c r="H85" s="64">
        <f t="shared" si="12"/>
        <v>2568</v>
      </c>
      <c r="I85" s="4"/>
      <c r="J85" s="16">
        <f t="shared" si="7"/>
        <v>17</v>
      </c>
      <c r="K85" s="16" t="str">
        <f>IF(E85="จันทร์",MAX($K$1:K84)+1,"Exclude")</f>
        <v>Exclude</v>
      </c>
      <c r="L85" s="16" t="str">
        <f>IF(E85="อังคาร",MAX($L$1:L84)+1,"Exclude")</f>
        <v>Exclude</v>
      </c>
      <c r="M85" s="16" t="str">
        <f>IF(E85="พุธ",MAX($M$1:M84)+1,"Exclude")</f>
        <v>Exclude</v>
      </c>
      <c r="N85" s="16">
        <f>IF(E85="พฤหัสบดี",MAX($N$1:N84)+1,"Exclude")</f>
        <v>17</v>
      </c>
      <c r="O85" s="16" t="str">
        <f>IF(E85="ศุกร์",MAX($O$1:O84)+1,"Exclude")</f>
        <v>Exclude</v>
      </c>
    </row>
    <row r="86" spans="1:15">
      <c r="A86" s="19" t="str">
        <f t="shared" si="8"/>
        <v>ศุกร์-17</v>
      </c>
      <c r="B86" s="16" t="s">
        <v>521</v>
      </c>
      <c r="C86" s="219"/>
      <c r="D86" s="63">
        <f t="shared" si="13"/>
        <v>45898</v>
      </c>
      <c r="E86" s="64" t="str">
        <f t="shared" si="9"/>
        <v>ศุกร์</v>
      </c>
      <c r="F86" s="64" t="str">
        <f t="shared" si="10"/>
        <v>29</v>
      </c>
      <c r="G86" s="64" t="str">
        <f t="shared" si="11"/>
        <v>สิงหาคม</v>
      </c>
      <c r="H86" s="64">
        <f t="shared" si="12"/>
        <v>2568</v>
      </c>
      <c r="I86" s="4"/>
      <c r="J86" s="16">
        <f t="shared" si="7"/>
        <v>17</v>
      </c>
      <c r="K86" s="16" t="str">
        <f>IF(E86="จันทร์",MAX($K$1:K85)+1,"Exclude")</f>
        <v>Exclude</v>
      </c>
      <c r="L86" s="16" t="str">
        <f>IF(E86="อังคาร",MAX($L$1:L85)+1,"Exclude")</f>
        <v>Exclude</v>
      </c>
      <c r="M86" s="16" t="str">
        <f>IF(E86="พุธ",MAX($M$1:M85)+1,"Exclude")</f>
        <v>Exclude</v>
      </c>
      <c r="N86" s="16" t="str">
        <f>IF(E86="พฤหัสบดี",MAX($N$1:N85)+1,"Exclude")</f>
        <v>Exclude</v>
      </c>
      <c r="O86" s="16">
        <f>IF(E86="ศุกร์",MAX($O$1:O85)+1,"Exclude")</f>
        <v>17</v>
      </c>
    </row>
    <row r="87" spans="1:15">
      <c r="A87" s="19" t="str">
        <f t="shared" si="8"/>
        <v>จันทร์-18</v>
      </c>
      <c r="B87" s="16" t="s">
        <v>522</v>
      </c>
      <c r="C87" s="219">
        <v>18</v>
      </c>
      <c r="D87" s="63">
        <f t="shared" si="13"/>
        <v>45901</v>
      </c>
      <c r="E87" s="64" t="str">
        <f t="shared" si="9"/>
        <v>จันทร์</v>
      </c>
      <c r="F87" s="64" t="str">
        <f t="shared" si="10"/>
        <v>1</v>
      </c>
      <c r="G87" s="64" t="str">
        <f t="shared" si="11"/>
        <v>กันยายน</v>
      </c>
      <c r="H87" s="64">
        <f t="shared" si="12"/>
        <v>2568</v>
      </c>
      <c r="I87" s="4"/>
      <c r="J87" s="16">
        <f t="shared" si="7"/>
        <v>18</v>
      </c>
      <c r="K87" s="16">
        <f>IF(E87="จันทร์",MAX($K$1:K86)+1,"Exclude")</f>
        <v>18</v>
      </c>
      <c r="L87" s="16" t="str">
        <f>IF(E87="อังคาร",MAX($L$1:L86)+1,"Exclude")</f>
        <v>Exclude</v>
      </c>
      <c r="M87" s="16" t="str">
        <f>IF(E87="พุธ",MAX($M$1:M86)+1,"Exclude")</f>
        <v>Exclude</v>
      </c>
      <c r="N87" s="16" t="str">
        <f>IF(E87="พฤหัสบดี",MAX($N$1:N86)+1,"Exclude")</f>
        <v>Exclude</v>
      </c>
      <c r="O87" s="16" t="str">
        <f>IF(E87="ศุกร์",MAX($O$1:O86)+1,"Exclude")</f>
        <v>Exclude</v>
      </c>
    </row>
    <row r="88" spans="1:15">
      <c r="A88" s="19" t="str">
        <f t="shared" si="8"/>
        <v>อังคาร-18</v>
      </c>
      <c r="B88" s="16" t="s">
        <v>523</v>
      </c>
      <c r="C88" s="219"/>
      <c r="D88" s="63">
        <f t="shared" si="13"/>
        <v>45902</v>
      </c>
      <c r="E88" s="64" t="str">
        <f t="shared" si="9"/>
        <v>อังคาร</v>
      </c>
      <c r="F88" s="64" t="str">
        <f t="shared" si="10"/>
        <v>2</v>
      </c>
      <c r="G88" s="64" t="str">
        <f t="shared" si="11"/>
        <v>กันยายน</v>
      </c>
      <c r="H88" s="64">
        <f t="shared" si="12"/>
        <v>2568</v>
      </c>
      <c r="I88" s="4"/>
      <c r="J88" s="16">
        <f t="shared" si="7"/>
        <v>18</v>
      </c>
      <c r="K88" s="16" t="str">
        <f>IF(E88="จันทร์",MAX($K$1:K87)+1,"Exclude")</f>
        <v>Exclude</v>
      </c>
      <c r="L88" s="16">
        <f>IF(E88="อังคาร",MAX($L$1:L87)+1,"Exclude")</f>
        <v>18</v>
      </c>
      <c r="M88" s="16" t="str">
        <f>IF(E88="พุธ",MAX($M$1:M87)+1,"Exclude")</f>
        <v>Exclude</v>
      </c>
      <c r="N88" s="16" t="str">
        <f>IF(E88="พฤหัสบดี",MAX($N$1:N87)+1,"Exclude")</f>
        <v>Exclude</v>
      </c>
      <c r="O88" s="16" t="str">
        <f>IF(E88="ศุกร์",MAX($O$1:O87)+1,"Exclude")</f>
        <v>Exclude</v>
      </c>
    </row>
    <row r="89" spans="1:15">
      <c r="A89" s="19" t="str">
        <f t="shared" si="8"/>
        <v>พุธ-18</v>
      </c>
      <c r="B89" s="16" t="s">
        <v>524</v>
      </c>
      <c r="C89" s="219"/>
      <c r="D89" s="63">
        <f t="shared" si="13"/>
        <v>45903</v>
      </c>
      <c r="E89" s="64" t="str">
        <f t="shared" si="9"/>
        <v>พุธ</v>
      </c>
      <c r="F89" s="64" t="str">
        <f t="shared" si="10"/>
        <v>3</v>
      </c>
      <c r="G89" s="64" t="str">
        <f t="shared" si="11"/>
        <v>กันยายน</v>
      </c>
      <c r="H89" s="64">
        <f t="shared" si="12"/>
        <v>2568</v>
      </c>
      <c r="I89" s="4"/>
      <c r="J89" s="16">
        <f t="shared" si="7"/>
        <v>18</v>
      </c>
      <c r="K89" s="16" t="str">
        <f>IF(E89="จันทร์",MAX($K$1:K88)+1,"Exclude")</f>
        <v>Exclude</v>
      </c>
      <c r="L89" s="16" t="str">
        <f>IF(E89="อังคาร",MAX($L$1:L88)+1,"Exclude")</f>
        <v>Exclude</v>
      </c>
      <c r="M89" s="16">
        <f>IF(E89="พุธ",MAX($M$1:M88)+1,"Exclude")</f>
        <v>18</v>
      </c>
      <c r="N89" s="16" t="str">
        <f>IF(E89="พฤหัสบดี",MAX($N$1:N88)+1,"Exclude")</f>
        <v>Exclude</v>
      </c>
      <c r="O89" s="16" t="str">
        <f>IF(E89="ศุกร์",MAX($O$1:O88)+1,"Exclude")</f>
        <v>Exclude</v>
      </c>
    </row>
    <row r="90" spans="1:15">
      <c r="A90" s="19" t="str">
        <f t="shared" si="8"/>
        <v>พฤหัสบดี-18</v>
      </c>
      <c r="B90" s="16" t="s">
        <v>525</v>
      </c>
      <c r="C90" s="219"/>
      <c r="D90" s="63">
        <f t="shared" si="13"/>
        <v>45904</v>
      </c>
      <c r="E90" s="64" t="str">
        <f t="shared" si="9"/>
        <v>พฤหัสบดี</v>
      </c>
      <c r="F90" s="64" t="str">
        <f t="shared" si="10"/>
        <v>4</v>
      </c>
      <c r="G90" s="64" t="str">
        <f t="shared" si="11"/>
        <v>กันยายน</v>
      </c>
      <c r="H90" s="64">
        <f t="shared" si="12"/>
        <v>2568</v>
      </c>
      <c r="I90" s="4"/>
      <c r="J90" s="16">
        <f t="shared" si="7"/>
        <v>18</v>
      </c>
      <c r="K90" s="16" t="str">
        <f>IF(E90="จันทร์",MAX($K$1:K89)+1,"Exclude")</f>
        <v>Exclude</v>
      </c>
      <c r="L90" s="16" t="str">
        <f>IF(E90="อังคาร",MAX($L$1:L89)+1,"Exclude")</f>
        <v>Exclude</v>
      </c>
      <c r="M90" s="16" t="str">
        <f>IF(E90="พุธ",MAX($M$1:M89)+1,"Exclude")</f>
        <v>Exclude</v>
      </c>
      <c r="N90" s="16">
        <f>IF(E90="พฤหัสบดี",MAX($N$1:N89)+1,"Exclude")</f>
        <v>18</v>
      </c>
      <c r="O90" s="16" t="str">
        <f>IF(E90="ศุกร์",MAX($O$1:O89)+1,"Exclude")</f>
        <v>Exclude</v>
      </c>
    </row>
    <row r="91" spans="1:15">
      <c r="A91" s="19" t="str">
        <f t="shared" si="8"/>
        <v>ศุกร์-18</v>
      </c>
      <c r="B91" s="16" t="s">
        <v>526</v>
      </c>
      <c r="C91" s="219"/>
      <c r="D91" s="63">
        <f t="shared" si="13"/>
        <v>45905</v>
      </c>
      <c r="E91" s="64" t="str">
        <f t="shared" si="9"/>
        <v>ศุกร์</v>
      </c>
      <c r="F91" s="64" t="str">
        <f t="shared" si="10"/>
        <v>5</v>
      </c>
      <c r="G91" s="64" t="str">
        <f t="shared" si="11"/>
        <v>กันยายน</v>
      </c>
      <c r="H91" s="64">
        <f t="shared" si="12"/>
        <v>2568</v>
      </c>
      <c r="I91" s="4"/>
      <c r="J91" s="16">
        <f t="shared" si="7"/>
        <v>18</v>
      </c>
      <c r="K91" s="16" t="str">
        <f>IF(E91="จันทร์",MAX($K$1:K90)+1,"Exclude")</f>
        <v>Exclude</v>
      </c>
      <c r="L91" s="16" t="str">
        <f>IF(E91="อังคาร",MAX($L$1:L90)+1,"Exclude")</f>
        <v>Exclude</v>
      </c>
      <c r="M91" s="16" t="str">
        <f>IF(E91="พุธ",MAX($M$1:M90)+1,"Exclude")</f>
        <v>Exclude</v>
      </c>
      <c r="N91" s="16" t="str">
        <f>IF(E91="พฤหัสบดี",MAX($N$1:N90)+1,"Exclude")</f>
        <v>Exclude</v>
      </c>
      <c r="O91" s="16">
        <f>IF(E91="ศุกร์",MAX($O$1:O90)+1,"Exclude")</f>
        <v>18</v>
      </c>
    </row>
    <row r="92" spans="1:15">
      <c r="A92" s="19" t="str">
        <f t="shared" si="8"/>
        <v>จันทร์-19</v>
      </c>
      <c r="B92" s="16" t="s">
        <v>527</v>
      </c>
      <c r="C92" s="219">
        <v>19</v>
      </c>
      <c r="D92" s="63">
        <f t="shared" si="13"/>
        <v>45908</v>
      </c>
      <c r="E92" s="64" t="str">
        <f t="shared" si="9"/>
        <v>จันทร์</v>
      </c>
      <c r="F92" s="64" t="str">
        <f t="shared" si="10"/>
        <v>8</v>
      </c>
      <c r="G92" s="64" t="str">
        <f t="shared" si="11"/>
        <v>กันยายน</v>
      </c>
      <c r="H92" s="64">
        <f t="shared" si="12"/>
        <v>2568</v>
      </c>
      <c r="I92" s="4"/>
      <c r="J92" s="16">
        <f t="shared" si="7"/>
        <v>19</v>
      </c>
      <c r="K92" s="16">
        <f>IF(E92="จันทร์",MAX($K$1:K91)+1,"Exclude")</f>
        <v>19</v>
      </c>
      <c r="L92" s="16" t="str">
        <f>IF(E92="อังคาร",MAX($L$1:L91)+1,"Exclude")</f>
        <v>Exclude</v>
      </c>
      <c r="M92" s="16" t="str">
        <f>IF(E92="พุธ",MAX($M$1:M91)+1,"Exclude")</f>
        <v>Exclude</v>
      </c>
      <c r="N92" s="16" t="str">
        <f>IF(E92="พฤหัสบดี",MAX($N$1:N91)+1,"Exclude")</f>
        <v>Exclude</v>
      </c>
      <c r="O92" s="16" t="str">
        <f>IF(E92="ศุกร์",MAX($O$1:O91)+1,"Exclude")</f>
        <v>Exclude</v>
      </c>
    </row>
    <row r="93" spans="1:15">
      <c r="A93" s="19" t="str">
        <f t="shared" si="8"/>
        <v>อังคาร-19</v>
      </c>
      <c r="B93" s="16" t="s">
        <v>528</v>
      </c>
      <c r="C93" s="219"/>
      <c r="D93" s="63">
        <f t="shared" si="13"/>
        <v>45909</v>
      </c>
      <c r="E93" s="64" t="str">
        <f t="shared" si="9"/>
        <v>อังคาร</v>
      </c>
      <c r="F93" s="64" t="str">
        <f t="shared" si="10"/>
        <v>9</v>
      </c>
      <c r="G93" s="64" t="str">
        <f t="shared" si="11"/>
        <v>กันยายน</v>
      </c>
      <c r="H93" s="64">
        <f t="shared" si="12"/>
        <v>2568</v>
      </c>
      <c r="I93" s="4"/>
      <c r="J93" s="16">
        <f t="shared" si="7"/>
        <v>19</v>
      </c>
      <c r="K93" s="16" t="str">
        <f>IF(E93="จันทร์",MAX($K$1:K92)+1,"Exclude")</f>
        <v>Exclude</v>
      </c>
      <c r="L93" s="16">
        <f>IF(E93="อังคาร",MAX($L$1:L92)+1,"Exclude")</f>
        <v>19</v>
      </c>
      <c r="M93" s="16" t="str">
        <f>IF(E93="พุธ",MAX($M$1:M92)+1,"Exclude")</f>
        <v>Exclude</v>
      </c>
      <c r="N93" s="16" t="str">
        <f>IF(E93="พฤหัสบดี",MAX($N$1:N92)+1,"Exclude")</f>
        <v>Exclude</v>
      </c>
      <c r="O93" s="16" t="str">
        <f>IF(E93="ศุกร์",MAX($O$1:O92)+1,"Exclude")</f>
        <v>Exclude</v>
      </c>
    </row>
    <row r="94" spans="1:15">
      <c r="A94" s="19" t="str">
        <f t="shared" si="8"/>
        <v>พุธ-19</v>
      </c>
      <c r="B94" s="16" t="s">
        <v>529</v>
      </c>
      <c r="C94" s="219"/>
      <c r="D94" s="63">
        <f t="shared" si="13"/>
        <v>45910</v>
      </c>
      <c r="E94" s="64" t="str">
        <f t="shared" si="9"/>
        <v>พุธ</v>
      </c>
      <c r="F94" s="64" t="str">
        <f t="shared" si="10"/>
        <v>10</v>
      </c>
      <c r="G94" s="64" t="str">
        <f t="shared" si="11"/>
        <v>กันยายน</v>
      </c>
      <c r="H94" s="64">
        <f t="shared" si="12"/>
        <v>2568</v>
      </c>
      <c r="I94" s="4"/>
      <c r="J94" s="16">
        <f t="shared" si="7"/>
        <v>19</v>
      </c>
      <c r="K94" s="16" t="str">
        <f>IF(E94="จันทร์",MAX($K$1:K93)+1,"Exclude")</f>
        <v>Exclude</v>
      </c>
      <c r="L94" s="16" t="str">
        <f>IF(E94="อังคาร",MAX($L$1:L93)+1,"Exclude")</f>
        <v>Exclude</v>
      </c>
      <c r="M94" s="16">
        <f>IF(E94="พุธ",MAX($M$1:M93)+1,"Exclude")</f>
        <v>19</v>
      </c>
      <c r="N94" s="16" t="str">
        <f>IF(E94="พฤหัสบดี",MAX($N$1:N93)+1,"Exclude")</f>
        <v>Exclude</v>
      </c>
      <c r="O94" s="16" t="str">
        <f>IF(E94="ศุกร์",MAX($O$1:O93)+1,"Exclude")</f>
        <v>Exclude</v>
      </c>
    </row>
    <row r="95" spans="1:15">
      <c r="A95" s="19" t="str">
        <f t="shared" si="8"/>
        <v>พฤหัสบดี-19</v>
      </c>
      <c r="B95" s="16" t="s">
        <v>530</v>
      </c>
      <c r="C95" s="219"/>
      <c r="D95" s="63">
        <f t="shared" si="13"/>
        <v>45911</v>
      </c>
      <c r="E95" s="64" t="str">
        <f t="shared" si="9"/>
        <v>พฤหัสบดี</v>
      </c>
      <c r="F95" s="64" t="str">
        <f t="shared" si="10"/>
        <v>11</v>
      </c>
      <c r="G95" s="64" t="str">
        <f t="shared" si="11"/>
        <v>กันยายน</v>
      </c>
      <c r="H95" s="64">
        <f t="shared" si="12"/>
        <v>2568</v>
      </c>
      <c r="I95" s="4"/>
      <c r="J95" s="16">
        <f t="shared" si="7"/>
        <v>19</v>
      </c>
      <c r="K95" s="16" t="str">
        <f>IF(E95="จันทร์",MAX($K$1:K94)+1,"Exclude")</f>
        <v>Exclude</v>
      </c>
      <c r="L95" s="16" t="str">
        <f>IF(E95="อังคาร",MAX($L$1:L94)+1,"Exclude")</f>
        <v>Exclude</v>
      </c>
      <c r="M95" s="16" t="str">
        <f>IF(E95="พุธ",MAX($M$1:M94)+1,"Exclude")</f>
        <v>Exclude</v>
      </c>
      <c r="N95" s="16">
        <f>IF(E95="พฤหัสบดี",MAX($N$1:N94)+1,"Exclude")</f>
        <v>19</v>
      </c>
      <c r="O95" s="16" t="str">
        <f>IF(E95="ศุกร์",MAX($O$1:O94)+1,"Exclude")</f>
        <v>Exclude</v>
      </c>
    </row>
    <row r="96" spans="1:15">
      <c r="A96" s="19" t="str">
        <f t="shared" si="8"/>
        <v>ศุกร์-19</v>
      </c>
      <c r="B96" s="16" t="s">
        <v>531</v>
      </c>
      <c r="C96" s="219"/>
      <c r="D96" s="63">
        <f t="shared" si="13"/>
        <v>45912</v>
      </c>
      <c r="E96" s="64" t="str">
        <f t="shared" si="9"/>
        <v>ศุกร์</v>
      </c>
      <c r="F96" s="64" t="str">
        <f t="shared" si="10"/>
        <v>12</v>
      </c>
      <c r="G96" s="64" t="str">
        <f t="shared" si="11"/>
        <v>กันยายน</v>
      </c>
      <c r="H96" s="64">
        <f t="shared" si="12"/>
        <v>2568</v>
      </c>
      <c r="I96" s="4"/>
      <c r="J96" s="16">
        <f t="shared" si="7"/>
        <v>19</v>
      </c>
      <c r="K96" s="16" t="str">
        <f>IF(E96="จันทร์",MAX($K$1:K95)+1,"Exclude")</f>
        <v>Exclude</v>
      </c>
      <c r="L96" s="16" t="str">
        <f>IF(E96="อังคาร",MAX($L$1:L95)+1,"Exclude")</f>
        <v>Exclude</v>
      </c>
      <c r="M96" s="16" t="str">
        <f>IF(E96="พุธ",MAX($M$1:M95)+1,"Exclude")</f>
        <v>Exclude</v>
      </c>
      <c r="N96" s="16" t="str">
        <f>IF(E96="พฤหัสบดี",MAX($N$1:N95)+1,"Exclude")</f>
        <v>Exclude</v>
      </c>
      <c r="O96" s="16">
        <f>IF(E96="ศุกร์",MAX($O$1:O95)+1,"Exclude")</f>
        <v>19</v>
      </c>
    </row>
    <row r="97" spans="1:15">
      <c r="A97" s="19" t="str">
        <f t="shared" si="8"/>
        <v>จันทร์-20</v>
      </c>
      <c r="B97" s="16" t="s">
        <v>532</v>
      </c>
      <c r="C97" s="219">
        <v>20</v>
      </c>
      <c r="D97" s="63">
        <f t="shared" si="13"/>
        <v>45915</v>
      </c>
      <c r="E97" s="64" t="str">
        <f t="shared" si="9"/>
        <v>จันทร์</v>
      </c>
      <c r="F97" s="64" t="str">
        <f t="shared" si="10"/>
        <v>15</v>
      </c>
      <c r="G97" s="64" t="str">
        <f t="shared" si="11"/>
        <v>กันยายน</v>
      </c>
      <c r="H97" s="64">
        <f t="shared" si="12"/>
        <v>2568</v>
      </c>
      <c r="I97" s="4"/>
      <c r="J97" s="16">
        <f t="shared" ref="J97:J126" si="14">J92+1</f>
        <v>20</v>
      </c>
      <c r="K97" s="16">
        <f>IF(E97="จันทร์",MAX($K$1:K96)+1,"Exclude")</f>
        <v>20</v>
      </c>
      <c r="L97" s="16" t="str">
        <f>IF(E97="อังคาร",MAX($L$1:L96)+1,"Exclude")</f>
        <v>Exclude</v>
      </c>
      <c r="M97" s="16" t="str">
        <f>IF(E97="พุธ",MAX($M$1:M96)+1,"Exclude")</f>
        <v>Exclude</v>
      </c>
      <c r="N97" s="16" t="str">
        <f>IF(E97="พฤหัสบดี",MAX($N$1:N96)+1,"Exclude")</f>
        <v>Exclude</v>
      </c>
      <c r="O97" s="16" t="str">
        <f>IF(E97="ศุกร์",MAX($O$1:O96)+1,"Exclude")</f>
        <v>Exclude</v>
      </c>
    </row>
    <row r="98" spans="1:15">
      <c r="A98" s="19" t="str">
        <f t="shared" si="8"/>
        <v>อังคาร-20</v>
      </c>
      <c r="B98" s="16" t="s">
        <v>533</v>
      </c>
      <c r="C98" s="219"/>
      <c r="D98" s="63">
        <f t="shared" si="13"/>
        <v>45916</v>
      </c>
      <c r="E98" s="64" t="str">
        <f t="shared" si="9"/>
        <v>อังคาร</v>
      </c>
      <c r="F98" s="64" t="str">
        <f t="shared" si="10"/>
        <v>16</v>
      </c>
      <c r="G98" s="64" t="str">
        <f t="shared" si="11"/>
        <v>กันยายน</v>
      </c>
      <c r="H98" s="64">
        <f t="shared" si="12"/>
        <v>2568</v>
      </c>
      <c r="I98" s="4"/>
      <c r="J98" s="16">
        <f t="shared" si="14"/>
        <v>20</v>
      </c>
      <c r="K98" s="16" t="str">
        <f>IF(E98="จันทร์",MAX($K$1:K97)+1,"Exclude")</f>
        <v>Exclude</v>
      </c>
      <c r="L98" s="16">
        <f>IF(E98="อังคาร",MAX($L$1:L97)+1,"Exclude")</f>
        <v>20</v>
      </c>
      <c r="M98" s="16" t="str">
        <f>IF(E98="พุธ",MAX($M$1:M97)+1,"Exclude")</f>
        <v>Exclude</v>
      </c>
      <c r="N98" s="16" t="str">
        <f>IF(E98="พฤหัสบดี",MAX($N$1:N97)+1,"Exclude")</f>
        <v>Exclude</v>
      </c>
      <c r="O98" s="16" t="str">
        <f>IF(E98="ศุกร์",MAX($O$1:O97)+1,"Exclude")</f>
        <v>Exclude</v>
      </c>
    </row>
    <row r="99" spans="1:15">
      <c r="A99" s="19" t="str">
        <f t="shared" si="8"/>
        <v>พุธ-20</v>
      </c>
      <c r="B99" s="16" t="s">
        <v>534</v>
      </c>
      <c r="C99" s="219"/>
      <c r="D99" s="63">
        <f t="shared" si="13"/>
        <v>45917</v>
      </c>
      <c r="E99" s="64" t="str">
        <f t="shared" si="9"/>
        <v>พุธ</v>
      </c>
      <c r="F99" s="64" t="str">
        <f t="shared" si="10"/>
        <v>17</v>
      </c>
      <c r="G99" s="64" t="str">
        <f t="shared" si="11"/>
        <v>กันยายน</v>
      </c>
      <c r="H99" s="64">
        <f t="shared" si="12"/>
        <v>2568</v>
      </c>
      <c r="I99" s="4"/>
      <c r="J99" s="16">
        <f t="shared" si="14"/>
        <v>20</v>
      </c>
      <c r="K99" s="16" t="str">
        <f>IF(E99="จันทร์",MAX($K$1:K98)+1,"Exclude")</f>
        <v>Exclude</v>
      </c>
      <c r="L99" s="16" t="str">
        <f>IF(E99="อังคาร",MAX($L$1:L98)+1,"Exclude")</f>
        <v>Exclude</v>
      </c>
      <c r="M99" s="16">
        <f>IF(E99="พุธ",MAX($M$1:M98)+1,"Exclude")</f>
        <v>20</v>
      </c>
      <c r="N99" s="16" t="str">
        <f>IF(E99="พฤหัสบดี",MAX($N$1:N98)+1,"Exclude")</f>
        <v>Exclude</v>
      </c>
      <c r="O99" s="16" t="str">
        <f>IF(E99="ศุกร์",MAX($O$1:O98)+1,"Exclude")</f>
        <v>Exclude</v>
      </c>
    </row>
    <row r="100" spans="1:15">
      <c r="A100" s="19" t="str">
        <f t="shared" si="8"/>
        <v>พฤหัสบดี-20</v>
      </c>
      <c r="B100" s="16" t="s">
        <v>535</v>
      </c>
      <c r="C100" s="219"/>
      <c r="D100" s="63">
        <f t="shared" si="13"/>
        <v>45918</v>
      </c>
      <c r="E100" s="64" t="str">
        <f t="shared" si="9"/>
        <v>พฤหัสบดี</v>
      </c>
      <c r="F100" s="64" t="str">
        <f t="shared" si="10"/>
        <v>18</v>
      </c>
      <c r="G100" s="64" t="str">
        <f t="shared" si="11"/>
        <v>กันยายน</v>
      </c>
      <c r="H100" s="64">
        <f t="shared" si="12"/>
        <v>2568</v>
      </c>
      <c r="I100" s="4"/>
      <c r="J100" s="16">
        <f t="shared" si="14"/>
        <v>20</v>
      </c>
      <c r="K100" s="16" t="str">
        <f>IF(E100="จันทร์",MAX($K$1:K99)+1,"Exclude")</f>
        <v>Exclude</v>
      </c>
      <c r="L100" s="16" t="str">
        <f>IF(E100="อังคาร",MAX($L$1:L99)+1,"Exclude")</f>
        <v>Exclude</v>
      </c>
      <c r="M100" s="16" t="str">
        <f>IF(E100="พุธ",MAX($M$1:M99)+1,"Exclude")</f>
        <v>Exclude</v>
      </c>
      <c r="N100" s="16">
        <f>IF(E100="พฤหัสบดี",MAX($N$1:N99)+1,"Exclude")</f>
        <v>20</v>
      </c>
      <c r="O100" s="16" t="str">
        <f>IF(E100="ศุกร์",MAX($O$1:O99)+1,"Exclude")</f>
        <v>Exclude</v>
      </c>
    </row>
    <row r="101" spans="1:15">
      <c r="A101" s="19" t="str">
        <f t="shared" si="8"/>
        <v>ศุกร์-20</v>
      </c>
      <c r="B101" s="16" t="s">
        <v>536</v>
      </c>
      <c r="C101" s="219"/>
      <c r="D101" s="63">
        <f t="shared" si="13"/>
        <v>45919</v>
      </c>
      <c r="E101" s="64" t="str">
        <f t="shared" si="9"/>
        <v>ศุกร์</v>
      </c>
      <c r="F101" s="64" t="str">
        <f t="shared" si="10"/>
        <v>19</v>
      </c>
      <c r="G101" s="64" t="str">
        <f t="shared" si="11"/>
        <v>กันยายน</v>
      </c>
      <c r="H101" s="64">
        <f t="shared" si="12"/>
        <v>2568</v>
      </c>
      <c r="I101" s="4"/>
      <c r="J101" s="16">
        <f t="shared" si="14"/>
        <v>20</v>
      </c>
      <c r="K101" s="16" t="str">
        <f>IF(E101="จันทร์",MAX($K$1:K100)+1,"Exclude")</f>
        <v>Exclude</v>
      </c>
      <c r="L101" s="16" t="str">
        <f>IF(E101="อังคาร",MAX($L$1:L100)+1,"Exclude")</f>
        <v>Exclude</v>
      </c>
      <c r="M101" s="16" t="str">
        <f>IF(E101="พุธ",MAX($M$1:M100)+1,"Exclude")</f>
        <v>Exclude</v>
      </c>
      <c r="N101" s="16" t="str">
        <f>IF(E101="พฤหัสบดี",MAX($N$1:N100)+1,"Exclude")</f>
        <v>Exclude</v>
      </c>
      <c r="O101" s="16">
        <f>IF(E101="ศุกร์",MAX($O$1:O100)+1,"Exclude")</f>
        <v>20</v>
      </c>
    </row>
    <row r="102" spans="1:15">
      <c r="A102" s="19" t="str">
        <f t="shared" si="8"/>
        <v>จันทร์-21</v>
      </c>
      <c r="B102" s="16" t="s">
        <v>537</v>
      </c>
      <c r="C102" s="219">
        <v>21</v>
      </c>
      <c r="D102" s="63">
        <f t="shared" si="13"/>
        <v>45922</v>
      </c>
      <c r="E102" s="64" t="str">
        <f t="shared" si="9"/>
        <v>จันทร์</v>
      </c>
      <c r="F102" s="64" t="str">
        <f t="shared" si="10"/>
        <v>22</v>
      </c>
      <c r="G102" s="64" t="str">
        <f t="shared" si="11"/>
        <v>กันยายน</v>
      </c>
      <c r="H102" s="64">
        <f t="shared" si="12"/>
        <v>2568</v>
      </c>
      <c r="I102" s="4"/>
      <c r="J102" s="16">
        <f t="shared" si="14"/>
        <v>21</v>
      </c>
      <c r="K102" s="16">
        <f>IF(E102="จันทร์",MAX($K$1:K101)+1,"Exclude")</f>
        <v>21</v>
      </c>
      <c r="L102" s="16" t="str">
        <f>IF(E102="อังคาร",MAX($L$1:L101)+1,"Exclude")</f>
        <v>Exclude</v>
      </c>
      <c r="M102" s="16" t="str">
        <f>IF(E102="พุธ",MAX($M$1:M101)+1,"Exclude")</f>
        <v>Exclude</v>
      </c>
      <c r="N102" s="16" t="str">
        <f>IF(E102="พฤหัสบดี",MAX($N$1:N101)+1,"Exclude")</f>
        <v>Exclude</v>
      </c>
      <c r="O102" s="16" t="str">
        <f>IF(E102="ศุกร์",MAX($O$1:O101)+1,"Exclude")</f>
        <v>Exclude</v>
      </c>
    </row>
    <row r="103" spans="1:15">
      <c r="A103" s="19" t="str">
        <f t="shared" si="8"/>
        <v>อังคาร-21</v>
      </c>
      <c r="B103" s="16" t="s">
        <v>538</v>
      </c>
      <c r="C103" s="219"/>
      <c r="D103" s="63">
        <f t="shared" si="13"/>
        <v>45923</v>
      </c>
      <c r="E103" s="64" t="str">
        <f t="shared" si="9"/>
        <v>อังคาร</v>
      </c>
      <c r="F103" s="64" t="str">
        <f t="shared" si="10"/>
        <v>23</v>
      </c>
      <c r="G103" s="64" t="str">
        <f t="shared" si="11"/>
        <v>กันยายน</v>
      </c>
      <c r="H103" s="64">
        <f t="shared" si="12"/>
        <v>2568</v>
      </c>
      <c r="I103" s="4"/>
      <c r="J103" s="16">
        <f t="shared" si="14"/>
        <v>21</v>
      </c>
      <c r="K103" s="16" t="str">
        <f>IF(E103="จันทร์",MAX($K$1:K102)+1,"Exclude")</f>
        <v>Exclude</v>
      </c>
      <c r="L103" s="16">
        <f>IF(E103="อังคาร",MAX($L$1:L102)+1,"Exclude")</f>
        <v>21</v>
      </c>
      <c r="M103" s="16" t="str">
        <f>IF(E103="พุธ",MAX($M$1:M102)+1,"Exclude")</f>
        <v>Exclude</v>
      </c>
      <c r="N103" s="16" t="str">
        <f>IF(E103="พฤหัสบดี",MAX($N$1:N102)+1,"Exclude")</f>
        <v>Exclude</v>
      </c>
      <c r="O103" s="16" t="str">
        <f>IF(E103="ศุกร์",MAX($O$1:O102)+1,"Exclude")</f>
        <v>Exclude</v>
      </c>
    </row>
    <row r="104" spans="1:15">
      <c r="A104" s="19" t="str">
        <f t="shared" si="8"/>
        <v>พุธ-21</v>
      </c>
      <c r="B104" s="16" t="s">
        <v>539</v>
      </c>
      <c r="C104" s="219"/>
      <c r="D104" s="63">
        <f t="shared" si="13"/>
        <v>45924</v>
      </c>
      <c r="E104" s="64" t="str">
        <f t="shared" si="9"/>
        <v>พุธ</v>
      </c>
      <c r="F104" s="64" t="str">
        <f t="shared" si="10"/>
        <v>24</v>
      </c>
      <c r="G104" s="64" t="str">
        <f t="shared" si="11"/>
        <v>กันยายน</v>
      </c>
      <c r="H104" s="64">
        <f t="shared" si="12"/>
        <v>2568</v>
      </c>
      <c r="I104" s="4"/>
      <c r="J104" s="16">
        <f t="shared" si="14"/>
        <v>21</v>
      </c>
      <c r="K104" s="16" t="str">
        <f>IF(E104="จันทร์",MAX($K$1:K103)+1,"Exclude")</f>
        <v>Exclude</v>
      </c>
      <c r="L104" s="16" t="str">
        <f>IF(E104="อังคาร",MAX($L$1:L103)+1,"Exclude")</f>
        <v>Exclude</v>
      </c>
      <c r="M104" s="16">
        <f>IF(E104="พุธ",MAX($M$1:M103)+1,"Exclude")</f>
        <v>21</v>
      </c>
      <c r="N104" s="16" t="str">
        <f>IF(E104="พฤหัสบดี",MAX($N$1:N103)+1,"Exclude")</f>
        <v>Exclude</v>
      </c>
      <c r="O104" s="16" t="str">
        <f>IF(E104="ศุกร์",MAX($O$1:O103)+1,"Exclude")</f>
        <v>Exclude</v>
      </c>
    </row>
    <row r="105" spans="1:15">
      <c r="A105" s="19" t="str">
        <f t="shared" si="8"/>
        <v>พฤหัสบดี-21</v>
      </c>
      <c r="B105" s="16" t="s">
        <v>540</v>
      </c>
      <c r="C105" s="219"/>
      <c r="D105" s="63">
        <f t="shared" si="13"/>
        <v>45925</v>
      </c>
      <c r="E105" s="64" t="str">
        <f t="shared" si="9"/>
        <v>พฤหัสบดี</v>
      </c>
      <c r="F105" s="64" t="str">
        <f t="shared" si="10"/>
        <v>25</v>
      </c>
      <c r="G105" s="64" t="str">
        <f t="shared" si="11"/>
        <v>กันยายน</v>
      </c>
      <c r="H105" s="64">
        <f t="shared" si="12"/>
        <v>2568</v>
      </c>
      <c r="I105" s="4"/>
      <c r="J105" s="16">
        <f t="shared" si="14"/>
        <v>21</v>
      </c>
      <c r="K105" s="16" t="str">
        <f>IF(E105="จันทร์",MAX($K$1:K104)+1,"Exclude")</f>
        <v>Exclude</v>
      </c>
      <c r="L105" s="16" t="str">
        <f>IF(E105="อังคาร",MAX($L$1:L104)+1,"Exclude")</f>
        <v>Exclude</v>
      </c>
      <c r="M105" s="16" t="str">
        <f>IF(E105="พุธ",MAX($M$1:M104)+1,"Exclude")</f>
        <v>Exclude</v>
      </c>
      <c r="N105" s="16">
        <f>IF(E105="พฤหัสบดี",MAX($N$1:N104)+1,"Exclude")</f>
        <v>21</v>
      </c>
      <c r="O105" s="16" t="str">
        <f>IF(E105="ศุกร์",MAX($O$1:O104)+1,"Exclude")</f>
        <v>Exclude</v>
      </c>
    </row>
    <row r="106" spans="1:15">
      <c r="A106" s="19" t="str">
        <f t="shared" si="8"/>
        <v>ศุกร์-21</v>
      </c>
      <c r="B106" s="16" t="s">
        <v>541</v>
      </c>
      <c r="C106" s="219"/>
      <c r="D106" s="63">
        <f t="shared" si="13"/>
        <v>45926</v>
      </c>
      <c r="E106" s="64" t="str">
        <f t="shared" si="9"/>
        <v>ศุกร์</v>
      </c>
      <c r="F106" s="64" t="str">
        <f t="shared" si="10"/>
        <v>26</v>
      </c>
      <c r="G106" s="64" t="str">
        <f t="shared" si="11"/>
        <v>กันยายน</v>
      </c>
      <c r="H106" s="64">
        <f t="shared" si="12"/>
        <v>2568</v>
      </c>
      <c r="I106" s="4"/>
      <c r="J106" s="16">
        <f t="shared" si="14"/>
        <v>21</v>
      </c>
      <c r="K106" s="16" t="str">
        <f>IF(E106="จันทร์",MAX($K$1:K105)+1,"Exclude")</f>
        <v>Exclude</v>
      </c>
      <c r="L106" s="16" t="str">
        <f>IF(E106="อังคาร",MAX($L$1:L105)+1,"Exclude")</f>
        <v>Exclude</v>
      </c>
      <c r="M106" s="16" t="str">
        <f>IF(E106="พุธ",MAX($M$1:M105)+1,"Exclude")</f>
        <v>Exclude</v>
      </c>
      <c r="N106" s="16" t="str">
        <f>IF(E106="พฤหัสบดี",MAX($N$1:N105)+1,"Exclude")</f>
        <v>Exclude</v>
      </c>
      <c r="O106" s="16">
        <f>IF(E106="ศุกร์",MAX($O$1:O105)+1,"Exclude")</f>
        <v>21</v>
      </c>
    </row>
    <row r="107" spans="1:15">
      <c r="A107" s="19" t="str">
        <f t="shared" si="8"/>
        <v>จันทร์-22</v>
      </c>
      <c r="B107" s="16" t="s">
        <v>542</v>
      </c>
      <c r="C107" s="219">
        <v>22</v>
      </c>
      <c r="D107" s="63">
        <f t="shared" si="13"/>
        <v>45929</v>
      </c>
      <c r="E107" s="64" t="str">
        <f t="shared" si="9"/>
        <v>จันทร์</v>
      </c>
      <c r="F107" s="64" t="str">
        <f t="shared" si="10"/>
        <v>29</v>
      </c>
      <c r="G107" s="64" t="str">
        <f t="shared" si="11"/>
        <v>กันยายน</v>
      </c>
      <c r="H107" s="64">
        <f t="shared" si="12"/>
        <v>2568</v>
      </c>
      <c r="I107" s="4"/>
      <c r="J107" s="16">
        <f t="shared" si="14"/>
        <v>22</v>
      </c>
      <c r="K107" s="16">
        <f>IF(E107="จันทร์",MAX($K$1:K106)+1,"Exclude")</f>
        <v>22</v>
      </c>
      <c r="L107" s="16" t="str">
        <f>IF(E107="อังคาร",MAX($L$1:L106)+1,"Exclude")</f>
        <v>Exclude</v>
      </c>
      <c r="M107" s="16" t="str">
        <f>IF(E107="พุธ",MAX($M$1:M106)+1,"Exclude")</f>
        <v>Exclude</v>
      </c>
      <c r="N107" s="16" t="str">
        <f>IF(E107="พฤหัสบดี",MAX($N$1:N106)+1,"Exclude")</f>
        <v>Exclude</v>
      </c>
      <c r="O107" s="16" t="str">
        <f>IF(E107="ศุกร์",MAX($O$1:O106)+1,"Exclude")</f>
        <v>Exclude</v>
      </c>
    </row>
    <row r="108" spans="1:15">
      <c r="A108" s="19" t="str">
        <f t="shared" si="8"/>
        <v>อังคาร-22</v>
      </c>
      <c r="B108" s="16" t="s">
        <v>543</v>
      </c>
      <c r="C108" s="219"/>
      <c r="D108" s="63">
        <f t="shared" si="13"/>
        <v>45930</v>
      </c>
      <c r="E108" s="64" t="str">
        <f t="shared" si="9"/>
        <v>อังคาร</v>
      </c>
      <c r="F108" s="64" t="str">
        <f t="shared" si="10"/>
        <v>30</v>
      </c>
      <c r="G108" s="64" t="str">
        <f t="shared" si="11"/>
        <v>กันยายน</v>
      </c>
      <c r="H108" s="64">
        <f t="shared" si="12"/>
        <v>2568</v>
      </c>
      <c r="I108" s="4"/>
      <c r="J108" s="16">
        <f t="shared" si="14"/>
        <v>22</v>
      </c>
      <c r="K108" s="16" t="str">
        <f>IF(E108="จันทร์",MAX($K$1:K107)+1,"Exclude")</f>
        <v>Exclude</v>
      </c>
      <c r="L108" s="16">
        <f>IF(E108="อังคาร",MAX($L$1:L107)+1,"Exclude")</f>
        <v>22</v>
      </c>
      <c r="M108" s="16" t="str">
        <f>IF(E108="พุธ",MAX($M$1:M107)+1,"Exclude")</f>
        <v>Exclude</v>
      </c>
      <c r="N108" s="16" t="str">
        <f>IF(E108="พฤหัสบดี",MAX($N$1:N107)+1,"Exclude")</f>
        <v>Exclude</v>
      </c>
      <c r="O108" s="16" t="str">
        <f>IF(E108="ศุกร์",MAX($O$1:O107)+1,"Exclude")</f>
        <v>Exclude</v>
      </c>
    </row>
    <row r="109" spans="1:15">
      <c r="A109" s="19" t="str">
        <f t="shared" si="8"/>
        <v>พุธ-22</v>
      </c>
      <c r="B109" s="16" t="s">
        <v>544</v>
      </c>
      <c r="C109" s="219"/>
      <c r="D109" s="63">
        <f t="shared" si="13"/>
        <v>45931</v>
      </c>
      <c r="E109" s="64" t="str">
        <f t="shared" si="9"/>
        <v>พุธ</v>
      </c>
      <c r="F109" s="64" t="str">
        <f t="shared" si="10"/>
        <v>1</v>
      </c>
      <c r="G109" s="64" t="str">
        <f t="shared" si="11"/>
        <v>ตุลาคม</v>
      </c>
      <c r="H109" s="64">
        <f t="shared" si="12"/>
        <v>2568</v>
      </c>
      <c r="I109" s="4"/>
      <c r="J109" s="16">
        <f t="shared" si="14"/>
        <v>22</v>
      </c>
      <c r="K109" s="16" t="str">
        <f>IF(E109="จันทร์",MAX($K$1:K108)+1,"Exclude")</f>
        <v>Exclude</v>
      </c>
      <c r="L109" s="16" t="str">
        <f>IF(E109="อังคาร",MAX($L$1:L108)+1,"Exclude")</f>
        <v>Exclude</v>
      </c>
      <c r="M109" s="16">
        <f>IF(E109="พุธ",MAX($M$1:M108)+1,"Exclude")</f>
        <v>22</v>
      </c>
      <c r="N109" s="16" t="str">
        <f>IF(E109="พฤหัสบดี",MAX($N$1:N108)+1,"Exclude")</f>
        <v>Exclude</v>
      </c>
      <c r="O109" s="16" t="str">
        <f>IF(E109="ศุกร์",MAX($O$1:O108)+1,"Exclude")</f>
        <v>Exclude</v>
      </c>
    </row>
    <row r="110" spans="1:15">
      <c r="A110" s="19" t="str">
        <f t="shared" si="8"/>
        <v>พฤหัสบดี-22</v>
      </c>
      <c r="B110" s="16" t="s">
        <v>545</v>
      </c>
      <c r="C110" s="219"/>
      <c r="D110" s="63">
        <f t="shared" si="13"/>
        <v>45932</v>
      </c>
      <c r="E110" s="64" t="str">
        <f t="shared" si="9"/>
        <v>พฤหัสบดี</v>
      </c>
      <c r="F110" s="64" t="str">
        <f t="shared" si="10"/>
        <v>2</v>
      </c>
      <c r="G110" s="64" t="str">
        <f t="shared" si="11"/>
        <v>ตุลาคม</v>
      </c>
      <c r="H110" s="64">
        <f t="shared" si="12"/>
        <v>2568</v>
      </c>
      <c r="I110" s="4"/>
      <c r="J110" s="16">
        <f t="shared" si="14"/>
        <v>22</v>
      </c>
      <c r="K110" s="16" t="str">
        <f>IF(E110="จันทร์",MAX($K$1:K109)+1,"Exclude")</f>
        <v>Exclude</v>
      </c>
      <c r="L110" s="16" t="str">
        <f>IF(E110="อังคาร",MAX($L$1:L109)+1,"Exclude")</f>
        <v>Exclude</v>
      </c>
      <c r="M110" s="16" t="str">
        <f>IF(E110="พุธ",MAX($M$1:M109)+1,"Exclude")</f>
        <v>Exclude</v>
      </c>
      <c r="N110" s="16">
        <f>IF(E110="พฤหัสบดี",MAX($N$1:N109)+1,"Exclude")</f>
        <v>22</v>
      </c>
      <c r="O110" s="16" t="str">
        <f>IF(E110="ศุกร์",MAX($O$1:O109)+1,"Exclude")</f>
        <v>Exclude</v>
      </c>
    </row>
    <row r="111" spans="1:15">
      <c r="A111" s="19" t="str">
        <f t="shared" si="8"/>
        <v>ศุกร์-22</v>
      </c>
      <c r="B111" s="16" t="s">
        <v>546</v>
      </c>
      <c r="C111" s="219"/>
      <c r="D111" s="63">
        <f t="shared" si="13"/>
        <v>45933</v>
      </c>
      <c r="E111" s="64" t="str">
        <f t="shared" si="9"/>
        <v>ศุกร์</v>
      </c>
      <c r="F111" s="64" t="str">
        <f t="shared" si="10"/>
        <v>3</v>
      </c>
      <c r="G111" s="64" t="str">
        <f t="shared" si="11"/>
        <v>ตุลาคม</v>
      </c>
      <c r="H111" s="64">
        <f t="shared" si="12"/>
        <v>2568</v>
      </c>
      <c r="I111" s="4"/>
      <c r="J111" s="16">
        <f t="shared" si="14"/>
        <v>22</v>
      </c>
      <c r="K111" s="16" t="str">
        <f>IF(E111="จันทร์",MAX($K$1:K110)+1,"Exclude")</f>
        <v>Exclude</v>
      </c>
      <c r="L111" s="16" t="str">
        <f>IF(E111="อังคาร",MAX($L$1:L110)+1,"Exclude")</f>
        <v>Exclude</v>
      </c>
      <c r="M111" s="16" t="str">
        <f>IF(E111="พุธ",MAX($M$1:M110)+1,"Exclude")</f>
        <v>Exclude</v>
      </c>
      <c r="N111" s="16" t="str">
        <f>IF(E111="พฤหัสบดี",MAX($N$1:N110)+1,"Exclude")</f>
        <v>Exclude</v>
      </c>
      <c r="O111" s="16">
        <f>IF(E111="ศุกร์",MAX($O$1:O110)+1,"Exclude")</f>
        <v>22</v>
      </c>
    </row>
    <row r="112" spans="1:15">
      <c r="A112" s="19" t="str">
        <f t="shared" si="8"/>
        <v>จันทร์-23</v>
      </c>
      <c r="B112" s="16" t="s">
        <v>547</v>
      </c>
      <c r="C112" s="219">
        <v>23</v>
      </c>
      <c r="D112" s="63">
        <f t="shared" si="13"/>
        <v>45936</v>
      </c>
      <c r="E112" s="64" t="str">
        <f t="shared" si="9"/>
        <v>จันทร์</v>
      </c>
      <c r="F112" s="64" t="str">
        <f t="shared" si="10"/>
        <v>6</v>
      </c>
      <c r="G112" s="64" t="str">
        <f t="shared" si="11"/>
        <v>ตุลาคม</v>
      </c>
      <c r="H112" s="64">
        <f t="shared" si="12"/>
        <v>2568</v>
      </c>
      <c r="I112" s="4"/>
      <c r="J112" s="16">
        <f t="shared" si="14"/>
        <v>23</v>
      </c>
      <c r="K112" s="16">
        <f>IF(E112="จันทร์",MAX($K$1:K111)+1,"Exclude")</f>
        <v>23</v>
      </c>
      <c r="L112" s="16" t="str">
        <f>IF(E112="อังคาร",MAX($L$1:L111)+1,"Exclude")</f>
        <v>Exclude</v>
      </c>
      <c r="M112" s="16" t="str">
        <f>IF(E112="พุธ",MAX($M$1:M111)+1,"Exclude")</f>
        <v>Exclude</v>
      </c>
      <c r="N112" s="16" t="str">
        <f>IF(E112="พฤหัสบดี",MAX($N$1:N111)+1,"Exclude")</f>
        <v>Exclude</v>
      </c>
      <c r="O112" s="16" t="str">
        <f>IF(E112="ศุกร์",MAX($O$1:O111)+1,"Exclude")</f>
        <v>Exclude</v>
      </c>
    </row>
    <row r="113" spans="1:15">
      <c r="A113" s="19" t="str">
        <f t="shared" si="8"/>
        <v>อังคาร-23</v>
      </c>
      <c r="B113" s="16" t="s">
        <v>548</v>
      </c>
      <c r="C113" s="219"/>
      <c r="D113" s="63">
        <f t="shared" si="13"/>
        <v>45937</v>
      </c>
      <c r="E113" s="64" t="str">
        <f t="shared" si="9"/>
        <v>อังคาร</v>
      </c>
      <c r="F113" s="64" t="str">
        <f t="shared" si="10"/>
        <v>7</v>
      </c>
      <c r="G113" s="64" t="str">
        <f t="shared" si="11"/>
        <v>ตุลาคม</v>
      </c>
      <c r="H113" s="64">
        <f t="shared" si="12"/>
        <v>2568</v>
      </c>
      <c r="I113" s="4"/>
      <c r="J113" s="16">
        <f t="shared" si="14"/>
        <v>23</v>
      </c>
      <c r="K113" s="16" t="str">
        <f>IF(E113="จันทร์",MAX($K$1:K112)+1,"Exclude")</f>
        <v>Exclude</v>
      </c>
      <c r="L113" s="16">
        <f>IF(E113="อังคาร",MAX($L$1:L112)+1,"Exclude")</f>
        <v>23</v>
      </c>
      <c r="M113" s="16" t="str">
        <f>IF(E113="พุธ",MAX($M$1:M112)+1,"Exclude")</f>
        <v>Exclude</v>
      </c>
      <c r="N113" s="16" t="str">
        <f>IF(E113="พฤหัสบดี",MAX($N$1:N112)+1,"Exclude")</f>
        <v>Exclude</v>
      </c>
      <c r="O113" s="16" t="str">
        <f>IF(E113="ศุกร์",MAX($O$1:O112)+1,"Exclude")</f>
        <v>Exclude</v>
      </c>
    </row>
    <row r="114" spans="1:15">
      <c r="A114" s="19" t="str">
        <f t="shared" si="8"/>
        <v>พุธ-23</v>
      </c>
      <c r="B114" s="16" t="s">
        <v>549</v>
      </c>
      <c r="C114" s="219"/>
      <c r="D114" s="63">
        <f t="shared" si="13"/>
        <v>45938</v>
      </c>
      <c r="E114" s="64" t="str">
        <f t="shared" si="9"/>
        <v>พุธ</v>
      </c>
      <c r="F114" s="64" t="str">
        <f t="shared" si="10"/>
        <v>8</v>
      </c>
      <c r="G114" s="64" t="str">
        <f t="shared" si="11"/>
        <v>ตุลาคม</v>
      </c>
      <c r="H114" s="64">
        <f t="shared" si="12"/>
        <v>2568</v>
      </c>
      <c r="I114" s="4"/>
      <c r="J114" s="16">
        <f t="shared" si="14"/>
        <v>23</v>
      </c>
      <c r="K114" s="16" t="str">
        <f>IF(E114="จันทร์",MAX($K$1:K113)+1,"Exclude")</f>
        <v>Exclude</v>
      </c>
      <c r="L114" s="16" t="str">
        <f>IF(E114="อังคาร",MAX($L$1:L113)+1,"Exclude")</f>
        <v>Exclude</v>
      </c>
      <c r="M114" s="16">
        <f>IF(E114="พุธ",MAX($M$1:M113)+1,"Exclude")</f>
        <v>23</v>
      </c>
      <c r="N114" s="16" t="str">
        <f>IF(E114="พฤหัสบดี",MAX($N$1:N113)+1,"Exclude")</f>
        <v>Exclude</v>
      </c>
      <c r="O114" s="16" t="str">
        <f>IF(E114="ศุกร์",MAX($O$1:O113)+1,"Exclude")</f>
        <v>Exclude</v>
      </c>
    </row>
    <row r="115" spans="1:15">
      <c r="A115" s="19" t="str">
        <f t="shared" si="8"/>
        <v>พฤหัสบดี-23</v>
      </c>
      <c r="B115" s="16" t="s">
        <v>550</v>
      </c>
      <c r="C115" s="219"/>
      <c r="D115" s="63">
        <f t="shared" si="13"/>
        <v>45939</v>
      </c>
      <c r="E115" s="64" t="str">
        <f t="shared" si="9"/>
        <v>พฤหัสบดี</v>
      </c>
      <c r="F115" s="64" t="str">
        <f t="shared" si="10"/>
        <v>9</v>
      </c>
      <c r="G115" s="64" t="str">
        <f t="shared" si="11"/>
        <v>ตุลาคม</v>
      </c>
      <c r="H115" s="64">
        <f t="shared" si="12"/>
        <v>2568</v>
      </c>
      <c r="I115" s="4"/>
      <c r="J115" s="16">
        <f t="shared" si="14"/>
        <v>23</v>
      </c>
      <c r="K115" s="16" t="str">
        <f>IF(E115="จันทร์",MAX($K$1:K114)+1,"Exclude")</f>
        <v>Exclude</v>
      </c>
      <c r="L115" s="16" t="str">
        <f>IF(E115="อังคาร",MAX($L$1:L114)+1,"Exclude")</f>
        <v>Exclude</v>
      </c>
      <c r="M115" s="16" t="str">
        <f>IF(E115="พุธ",MAX($M$1:M114)+1,"Exclude")</f>
        <v>Exclude</v>
      </c>
      <c r="N115" s="16">
        <f>IF(E115="พฤหัสบดี",MAX($N$1:N114)+1,"Exclude")</f>
        <v>23</v>
      </c>
      <c r="O115" s="16" t="str">
        <f>IF(E115="ศุกร์",MAX($O$1:O114)+1,"Exclude")</f>
        <v>Exclude</v>
      </c>
    </row>
    <row r="116" spans="1:15">
      <c r="A116" s="19" t="str">
        <f t="shared" si="8"/>
        <v>ศุกร์-23</v>
      </c>
      <c r="B116" s="16" t="s">
        <v>551</v>
      </c>
      <c r="C116" s="219"/>
      <c r="D116" s="63">
        <f t="shared" si="13"/>
        <v>45940</v>
      </c>
      <c r="E116" s="64" t="str">
        <f t="shared" si="9"/>
        <v>ศุกร์</v>
      </c>
      <c r="F116" s="64" t="str">
        <f t="shared" si="10"/>
        <v>10</v>
      </c>
      <c r="G116" s="64" t="str">
        <f t="shared" si="11"/>
        <v>ตุลาคม</v>
      </c>
      <c r="H116" s="64">
        <f t="shared" si="12"/>
        <v>2568</v>
      </c>
      <c r="I116" s="4"/>
      <c r="J116" s="16">
        <f t="shared" si="14"/>
        <v>23</v>
      </c>
      <c r="K116" s="16" t="str">
        <f>IF(E116="จันทร์",MAX($K$1:K115)+1,"Exclude")</f>
        <v>Exclude</v>
      </c>
      <c r="L116" s="16" t="str">
        <f>IF(E116="อังคาร",MAX($L$1:L115)+1,"Exclude")</f>
        <v>Exclude</v>
      </c>
      <c r="M116" s="16" t="str">
        <f>IF(E116="พุธ",MAX($M$1:M115)+1,"Exclude")</f>
        <v>Exclude</v>
      </c>
      <c r="N116" s="16" t="str">
        <f>IF(E116="พฤหัสบดี",MAX($N$1:N115)+1,"Exclude")</f>
        <v>Exclude</v>
      </c>
      <c r="O116" s="16">
        <f>IF(E116="ศุกร์",MAX($O$1:O115)+1,"Exclude")</f>
        <v>23</v>
      </c>
    </row>
    <row r="117" spans="1:15">
      <c r="A117" s="19" t="str">
        <f t="shared" si="8"/>
        <v>จันทร์-24</v>
      </c>
      <c r="B117" s="16" t="s">
        <v>552</v>
      </c>
      <c r="C117" s="219">
        <v>24</v>
      </c>
      <c r="D117" s="63">
        <f t="shared" si="13"/>
        <v>45943</v>
      </c>
      <c r="E117" s="64" t="str">
        <f t="shared" si="9"/>
        <v>จันทร์</v>
      </c>
      <c r="F117" s="64" t="str">
        <f t="shared" si="10"/>
        <v>13</v>
      </c>
      <c r="G117" s="64" t="str">
        <f t="shared" si="11"/>
        <v>ตุลาคม</v>
      </c>
      <c r="H117" s="64">
        <f t="shared" si="12"/>
        <v>2568</v>
      </c>
      <c r="I117" s="4"/>
      <c r="J117" s="16">
        <f t="shared" si="14"/>
        <v>24</v>
      </c>
      <c r="K117" s="16">
        <f>IF(E117="จันทร์",MAX($K$1:K116)+1,"Exclude")</f>
        <v>24</v>
      </c>
      <c r="L117" s="16" t="str">
        <f>IF(E117="อังคาร",MAX($L$1:L116)+1,"Exclude")</f>
        <v>Exclude</v>
      </c>
      <c r="M117" s="16" t="str">
        <f>IF(E117="พุธ",MAX($M$1:M116)+1,"Exclude")</f>
        <v>Exclude</v>
      </c>
      <c r="N117" s="16" t="str">
        <f>IF(E117="พฤหัสบดี",MAX($N$1:N116)+1,"Exclude")</f>
        <v>Exclude</v>
      </c>
      <c r="O117" s="16" t="str">
        <f>IF(E117="ศุกร์",MAX($O$1:O116)+1,"Exclude")</f>
        <v>Exclude</v>
      </c>
    </row>
    <row r="118" spans="1:15">
      <c r="A118" s="19" t="str">
        <f t="shared" si="8"/>
        <v>อังคาร-24</v>
      </c>
      <c r="B118" s="16" t="s">
        <v>553</v>
      </c>
      <c r="C118" s="219"/>
      <c r="D118" s="63">
        <f t="shared" si="13"/>
        <v>45944</v>
      </c>
      <c r="E118" s="64" t="str">
        <f t="shared" si="9"/>
        <v>อังคาร</v>
      </c>
      <c r="F118" s="64" t="str">
        <f t="shared" si="10"/>
        <v>14</v>
      </c>
      <c r="G118" s="64" t="str">
        <f t="shared" si="11"/>
        <v>ตุลาคม</v>
      </c>
      <c r="H118" s="64">
        <f t="shared" si="12"/>
        <v>2568</v>
      </c>
      <c r="I118" s="4"/>
      <c r="J118" s="16">
        <f t="shared" si="14"/>
        <v>24</v>
      </c>
      <c r="K118" s="16" t="str">
        <f>IF(E118="จันทร์",MAX($K$1:K117)+1,"Exclude")</f>
        <v>Exclude</v>
      </c>
      <c r="L118" s="16">
        <f>IF(E118="อังคาร",MAX($L$1:L117)+1,"Exclude")</f>
        <v>24</v>
      </c>
      <c r="M118" s="16" t="str">
        <f>IF(E118="พุธ",MAX($M$1:M117)+1,"Exclude")</f>
        <v>Exclude</v>
      </c>
      <c r="N118" s="16" t="str">
        <f>IF(E118="พฤหัสบดี",MAX($N$1:N117)+1,"Exclude")</f>
        <v>Exclude</v>
      </c>
      <c r="O118" s="16" t="str">
        <f>IF(E118="ศุกร์",MAX($O$1:O117)+1,"Exclude")</f>
        <v>Exclude</v>
      </c>
    </row>
    <row r="119" spans="1:15">
      <c r="A119" s="19" t="str">
        <f t="shared" si="8"/>
        <v>พุธ-24</v>
      </c>
      <c r="B119" s="16" t="s">
        <v>554</v>
      </c>
      <c r="C119" s="219"/>
      <c r="D119" s="63">
        <f t="shared" si="13"/>
        <v>45945</v>
      </c>
      <c r="E119" s="64" t="str">
        <f t="shared" si="9"/>
        <v>พุธ</v>
      </c>
      <c r="F119" s="64" t="str">
        <f t="shared" si="10"/>
        <v>15</v>
      </c>
      <c r="G119" s="64" t="str">
        <f t="shared" si="11"/>
        <v>ตุลาคม</v>
      </c>
      <c r="H119" s="64">
        <f t="shared" si="12"/>
        <v>2568</v>
      </c>
      <c r="I119" s="4"/>
      <c r="J119" s="16">
        <f t="shared" si="14"/>
        <v>24</v>
      </c>
      <c r="K119" s="16" t="str">
        <f>IF(E119="จันทร์",MAX($K$1:K118)+1,"Exclude")</f>
        <v>Exclude</v>
      </c>
      <c r="L119" s="16" t="str">
        <f>IF(E119="อังคาร",MAX($L$1:L118)+1,"Exclude")</f>
        <v>Exclude</v>
      </c>
      <c r="M119" s="16">
        <f>IF(E119="พุธ",MAX($M$1:M118)+1,"Exclude")</f>
        <v>24</v>
      </c>
      <c r="N119" s="16" t="str">
        <f>IF(E119="พฤหัสบดี",MAX($N$1:N118)+1,"Exclude")</f>
        <v>Exclude</v>
      </c>
      <c r="O119" s="16" t="str">
        <f>IF(E119="ศุกร์",MAX($O$1:O118)+1,"Exclude")</f>
        <v>Exclude</v>
      </c>
    </row>
    <row r="120" spans="1:15">
      <c r="A120" s="19" t="str">
        <f t="shared" si="8"/>
        <v>พฤหัสบดี-24</v>
      </c>
      <c r="B120" s="16" t="s">
        <v>555</v>
      </c>
      <c r="C120" s="219"/>
      <c r="D120" s="63">
        <f t="shared" si="13"/>
        <v>45946</v>
      </c>
      <c r="E120" s="64" t="str">
        <f t="shared" si="9"/>
        <v>พฤหัสบดี</v>
      </c>
      <c r="F120" s="64" t="str">
        <f t="shared" si="10"/>
        <v>16</v>
      </c>
      <c r="G120" s="64" t="str">
        <f t="shared" si="11"/>
        <v>ตุลาคม</v>
      </c>
      <c r="H120" s="64">
        <f t="shared" si="12"/>
        <v>2568</v>
      </c>
      <c r="I120" s="4"/>
      <c r="J120" s="16">
        <f t="shared" si="14"/>
        <v>24</v>
      </c>
      <c r="K120" s="16" t="str">
        <f>IF(E120="จันทร์",MAX($K$1:K119)+1,"Exclude")</f>
        <v>Exclude</v>
      </c>
      <c r="L120" s="16" t="str">
        <f>IF(E120="อังคาร",MAX($L$1:L119)+1,"Exclude")</f>
        <v>Exclude</v>
      </c>
      <c r="M120" s="16" t="str">
        <f>IF(E120="พุธ",MAX($M$1:M119)+1,"Exclude")</f>
        <v>Exclude</v>
      </c>
      <c r="N120" s="16">
        <f>IF(E120="พฤหัสบดี",MAX($N$1:N119)+1,"Exclude")</f>
        <v>24</v>
      </c>
      <c r="O120" s="16" t="str">
        <f>IF(E120="ศุกร์",MAX($O$1:O119)+1,"Exclude")</f>
        <v>Exclude</v>
      </c>
    </row>
    <row r="121" spans="1:15">
      <c r="A121" s="19" t="str">
        <f t="shared" si="8"/>
        <v>ศุกร์-24</v>
      </c>
      <c r="B121" s="16" t="s">
        <v>556</v>
      </c>
      <c r="C121" s="219"/>
      <c r="D121" s="63">
        <f t="shared" si="13"/>
        <v>45947</v>
      </c>
      <c r="E121" s="64" t="str">
        <f t="shared" si="9"/>
        <v>ศุกร์</v>
      </c>
      <c r="F121" s="64" t="str">
        <f t="shared" si="10"/>
        <v>17</v>
      </c>
      <c r="G121" s="64" t="str">
        <f t="shared" si="11"/>
        <v>ตุลาคม</v>
      </c>
      <c r="H121" s="64">
        <f t="shared" si="12"/>
        <v>2568</v>
      </c>
      <c r="I121" s="4"/>
      <c r="J121" s="16">
        <f t="shared" si="14"/>
        <v>24</v>
      </c>
      <c r="K121" s="16" t="str">
        <f>IF(E121="จันทร์",MAX($K$1:K120)+1,"Exclude")</f>
        <v>Exclude</v>
      </c>
      <c r="L121" s="16" t="str">
        <f>IF(E121="อังคาร",MAX($L$1:L120)+1,"Exclude")</f>
        <v>Exclude</v>
      </c>
      <c r="M121" s="16" t="str">
        <f>IF(E121="พุธ",MAX($M$1:M120)+1,"Exclude")</f>
        <v>Exclude</v>
      </c>
      <c r="N121" s="16" t="str">
        <f>IF(E121="พฤหัสบดี",MAX($N$1:N120)+1,"Exclude")</f>
        <v>Exclude</v>
      </c>
      <c r="O121" s="16">
        <f>IF(E121="ศุกร์",MAX($O$1:O120)+1,"Exclude")</f>
        <v>24</v>
      </c>
    </row>
    <row r="122" spans="1:15">
      <c r="A122" s="19" t="str">
        <f t="shared" si="8"/>
        <v>จันทร์-25</v>
      </c>
      <c r="B122" s="16" t="s">
        <v>557</v>
      </c>
      <c r="C122" s="219">
        <v>25</v>
      </c>
      <c r="D122" s="63">
        <f t="shared" si="13"/>
        <v>45950</v>
      </c>
      <c r="E122" s="64" t="str">
        <f t="shared" si="9"/>
        <v>จันทร์</v>
      </c>
      <c r="F122" s="64" t="str">
        <f t="shared" si="10"/>
        <v>20</v>
      </c>
      <c r="G122" s="64" t="str">
        <f t="shared" si="11"/>
        <v>ตุลาคม</v>
      </c>
      <c r="H122" s="64">
        <f t="shared" si="12"/>
        <v>2568</v>
      </c>
      <c r="I122" s="4"/>
      <c r="J122" s="16">
        <f t="shared" si="14"/>
        <v>25</v>
      </c>
      <c r="K122" s="16">
        <f>IF(E122="จันทร์",MAX($K$1:K121)+1,"Exclude")</f>
        <v>25</v>
      </c>
      <c r="L122" s="16" t="str">
        <f>IF(E122="อังคาร",MAX($L$1:L121)+1,"Exclude")</f>
        <v>Exclude</v>
      </c>
      <c r="M122" s="16" t="str">
        <f>IF(E122="พุธ",MAX($M$1:M121)+1,"Exclude")</f>
        <v>Exclude</v>
      </c>
      <c r="N122" s="16" t="str">
        <f>IF(E122="พฤหัสบดี",MAX($N$1:N121)+1,"Exclude")</f>
        <v>Exclude</v>
      </c>
      <c r="O122" s="16" t="str">
        <f>IF(E122="ศุกร์",MAX($O$1:O121)+1,"Exclude")</f>
        <v>Exclude</v>
      </c>
    </row>
    <row r="123" spans="1:15">
      <c r="A123" s="19" t="str">
        <f t="shared" si="8"/>
        <v>อังคาร-25</v>
      </c>
      <c r="B123" s="16" t="s">
        <v>558</v>
      </c>
      <c r="C123" s="219"/>
      <c r="D123" s="63">
        <f t="shared" si="13"/>
        <v>45951</v>
      </c>
      <c r="E123" s="64" t="str">
        <f t="shared" si="9"/>
        <v>อังคาร</v>
      </c>
      <c r="F123" s="64" t="str">
        <f t="shared" si="10"/>
        <v>21</v>
      </c>
      <c r="G123" s="64" t="str">
        <f t="shared" si="11"/>
        <v>ตุลาคม</v>
      </c>
      <c r="H123" s="64">
        <f t="shared" si="12"/>
        <v>2568</v>
      </c>
      <c r="I123" s="4"/>
      <c r="J123" s="16">
        <f t="shared" si="14"/>
        <v>25</v>
      </c>
      <c r="K123" s="16" t="str">
        <f>IF(E123="จันทร์",MAX($K$1:K122)+1,"Exclude")</f>
        <v>Exclude</v>
      </c>
      <c r="L123" s="16">
        <f>IF(E123="อังคาร",MAX($L$1:L122)+1,"Exclude")</f>
        <v>25</v>
      </c>
      <c r="M123" s="16" t="str">
        <f>IF(E123="พุธ",MAX($M$1:M122)+1,"Exclude")</f>
        <v>Exclude</v>
      </c>
      <c r="N123" s="16" t="str">
        <f>IF(E123="พฤหัสบดี",MAX($N$1:N122)+1,"Exclude")</f>
        <v>Exclude</v>
      </c>
      <c r="O123" s="16" t="str">
        <f>IF(E123="ศุกร์",MAX($O$1:O122)+1,"Exclude")</f>
        <v>Exclude</v>
      </c>
    </row>
    <row r="124" spans="1:15">
      <c r="A124" s="19" t="str">
        <f t="shared" si="8"/>
        <v>พุธ-25</v>
      </c>
      <c r="B124" s="16" t="s">
        <v>1465</v>
      </c>
      <c r="C124" s="219"/>
      <c r="D124" s="63">
        <f t="shared" si="13"/>
        <v>45952</v>
      </c>
      <c r="E124" s="64" t="str">
        <f t="shared" si="9"/>
        <v>พุธ</v>
      </c>
      <c r="F124" s="64" t="str">
        <f t="shared" si="10"/>
        <v>22</v>
      </c>
      <c r="G124" s="64" t="str">
        <f t="shared" si="11"/>
        <v>ตุลาคม</v>
      </c>
      <c r="H124" s="64">
        <f t="shared" si="12"/>
        <v>2568</v>
      </c>
      <c r="I124" s="4"/>
      <c r="J124" s="16">
        <f t="shared" si="14"/>
        <v>25</v>
      </c>
      <c r="K124" s="16" t="str">
        <f>IF(E124="จันทร์",MAX($K$1:K123)+1,"Exclude")</f>
        <v>Exclude</v>
      </c>
      <c r="L124" s="16" t="str">
        <f>IF(E124="อังคาร",MAX($L$1:L123)+1,"Exclude")</f>
        <v>Exclude</v>
      </c>
      <c r="M124" s="16">
        <f>IF(E124="พุธ",MAX($M$1:M123)+1,"Exclude")</f>
        <v>25</v>
      </c>
      <c r="N124" s="16" t="str">
        <f>IF(E124="พฤหัสบดี",MAX($N$1:N123)+1,"Exclude")</f>
        <v>Exclude</v>
      </c>
      <c r="O124" s="16" t="str">
        <f>IF(E124="ศุกร์",MAX($O$1:O123)+1,"Exclude")</f>
        <v>Exclude</v>
      </c>
    </row>
    <row r="125" spans="1:15">
      <c r="A125" s="19" t="str">
        <f t="shared" si="8"/>
        <v>พฤหัสบดี-25</v>
      </c>
      <c r="B125" s="16" t="s">
        <v>1466</v>
      </c>
      <c r="C125" s="219"/>
      <c r="D125" s="63">
        <f t="shared" si="13"/>
        <v>45953</v>
      </c>
      <c r="E125" s="64" t="str">
        <f t="shared" si="9"/>
        <v>พฤหัสบดี</v>
      </c>
      <c r="F125" s="64" t="str">
        <f t="shared" si="10"/>
        <v>23</v>
      </c>
      <c r="G125" s="64" t="str">
        <f t="shared" si="11"/>
        <v>ตุลาคม</v>
      </c>
      <c r="H125" s="64">
        <f t="shared" si="12"/>
        <v>2568</v>
      </c>
      <c r="I125" s="4"/>
      <c r="J125" s="16">
        <f t="shared" si="14"/>
        <v>25</v>
      </c>
      <c r="K125" s="16" t="str">
        <f>IF(E125="จันทร์",MAX($K$1:K124)+1,"Exclude")</f>
        <v>Exclude</v>
      </c>
      <c r="L125" s="16" t="str">
        <f>IF(E125="อังคาร",MAX($L$1:L124)+1,"Exclude")</f>
        <v>Exclude</v>
      </c>
      <c r="M125" s="16" t="str">
        <f>IF(E125="พุธ",MAX($M$1:M124)+1,"Exclude")</f>
        <v>Exclude</v>
      </c>
      <c r="N125" s="16">
        <f>IF(E125="พฤหัสบดี",MAX($N$1:N124)+1,"Exclude")</f>
        <v>25</v>
      </c>
      <c r="O125" s="16" t="str">
        <f>IF(E125="ศุกร์",MAX($O$1:O124)+1,"Exclude")</f>
        <v>Exclude</v>
      </c>
    </row>
    <row r="126" spans="1:15">
      <c r="A126" s="19" t="str">
        <f t="shared" si="8"/>
        <v>ศุกร์-25</v>
      </c>
      <c r="B126" s="16" t="s">
        <v>1467</v>
      </c>
      <c r="C126" s="219"/>
      <c r="D126" s="63">
        <f t="shared" si="13"/>
        <v>45954</v>
      </c>
      <c r="E126" s="64" t="str">
        <f t="shared" si="9"/>
        <v>ศุกร์</v>
      </c>
      <c r="F126" s="64" t="str">
        <f t="shared" si="10"/>
        <v>24</v>
      </c>
      <c r="G126" s="64" t="str">
        <f t="shared" si="11"/>
        <v>ตุลาคม</v>
      </c>
      <c r="H126" s="64">
        <f t="shared" si="12"/>
        <v>2568</v>
      </c>
      <c r="I126" s="4"/>
      <c r="J126" s="16">
        <f t="shared" si="14"/>
        <v>25</v>
      </c>
      <c r="K126" s="16" t="str">
        <f>IF(E126="จันทร์",MAX($K$1:K125)+1,"Exclude")</f>
        <v>Exclude</v>
      </c>
      <c r="L126" s="16" t="str">
        <f>IF(E126="อังคาร",MAX($L$1:L125)+1,"Exclude")</f>
        <v>Exclude</v>
      </c>
      <c r="M126" s="16" t="str">
        <f>IF(E126="พุธ",MAX($M$1:M125)+1,"Exclude")</f>
        <v>Exclude</v>
      </c>
      <c r="N126" s="16" t="str">
        <f>IF(E126="พฤหัสบดี",MAX($N$1:N125)+1,"Exclude")</f>
        <v>Exclude</v>
      </c>
      <c r="O126" s="16">
        <f>IF(E126="ศุกร์",MAX($O$1:O125)+1,"Exclude")</f>
        <v>25</v>
      </c>
    </row>
  </sheetData>
  <mergeCells count="25">
    <mergeCell ref="C77:C81"/>
    <mergeCell ref="C82:C86"/>
    <mergeCell ref="C87:C91"/>
    <mergeCell ref="C92:C96"/>
    <mergeCell ref="C97:C101"/>
    <mergeCell ref="C52:C56"/>
    <mergeCell ref="C57:C61"/>
    <mergeCell ref="C62:C66"/>
    <mergeCell ref="C67:C71"/>
    <mergeCell ref="C72:C76"/>
    <mergeCell ref="C2:C6"/>
    <mergeCell ref="C7:C11"/>
    <mergeCell ref="C12:C16"/>
    <mergeCell ref="C17:C21"/>
    <mergeCell ref="C22:C26"/>
    <mergeCell ref="C27:C31"/>
    <mergeCell ref="C32:C36"/>
    <mergeCell ref="C37:C41"/>
    <mergeCell ref="C42:C46"/>
    <mergeCell ref="C47:C51"/>
    <mergeCell ref="C102:C106"/>
    <mergeCell ref="C107:C111"/>
    <mergeCell ref="C112:C116"/>
    <mergeCell ref="C117:C121"/>
    <mergeCell ref="C122:C1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BAFEC-92FF-40CA-9F71-29A2CD10A92C}">
  <sheetPr>
    <tabColor rgb="FF00B050"/>
  </sheetPr>
  <dimension ref="A1:AQ53"/>
  <sheetViews>
    <sheetView view="pageBreakPreview" zoomScaleNormal="100" zoomScaleSheetLayoutView="100" workbookViewId="0">
      <selection activeCell="F20" sqref="F20"/>
    </sheetView>
  </sheetViews>
  <sheetFormatPr defaultColWidth="10.6640625" defaultRowHeight="15"/>
  <cols>
    <col min="1" max="1" width="14.83203125" style="1" customWidth="1"/>
    <col min="2" max="2" width="53.5" style="1" customWidth="1"/>
    <col min="3" max="3" width="5.83203125" style="1" customWidth="1"/>
    <col min="4" max="4" width="13" style="1" customWidth="1"/>
    <col min="5" max="5" width="18.5" style="1" customWidth="1"/>
    <col min="6" max="6" width="16.83203125" style="1" customWidth="1"/>
    <col min="7" max="10" width="4.6640625" style="1" customWidth="1"/>
    <col min="11" max="11" width="4.6640625" style="96" customWidth="1"/>
    <col min="12" max="19" width="4.6640625" style="1" customWidth="1"/>
    <col min="20" max="20" width="15.33203125" style="1" customWidth="1"/>
    <col min="21" max="22" width="10.6640625" style="1" hidden="1" customWidth="1"/>
    <col min="23" max="23" width="15.33203125" style="1" hidden="1" customWidth="1"/>
    <col min="24" max="24" width="14.83203125" style="1" hidden="1" customWidth="1"/>
    <col min="25" max="30" width="10.6640625" style="1" hidden="1" customWidth="1"/>
    <col min="31" max="16384" width="10.6640625" style="1"/>
  </cols>
  <sheetData>
    <row r="1" spans="1:43" ht="56.25" customHeight="1">
      <c r="A1" s="70" t="s">
        <v>308</v>
      </c>
      <c r="B1" s="71" t="s">
        <v>580</v>
      </c>
      <c r="C1" s="166" t="str">
        <f>"รายชื่อของนักเรียนชั้น"&amp;B1&amp;" ปีการศึกษา "&amp;ชื่อนักเรียน!F2&amp;" ภาคเรียนที่ "&amp;ชื่อนักเรียน!F3</f>
        <v>รายชื่อของนักเรียนชั้นมัธยมศึกษาปีที่ 2/2 ปีการศึกษา 2568 ภาคเรียนที่ 1</v>
      </c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</row>
    <row r="2" spans="1:43" ht="24" customHeight="1" thickBot="1">
      <c r="A2" s="14"/>
      <c r="B2" s="14"/>
      <c r="C2" s="176" t="str">
        <f>"ครูที่ปรึกษา:  "&amp;B3&amp;IF(B4="","",", "&amp;B4)</f>
        <v>ครูที่ปรึกษา:  นางสาวมรกต  แหวนประดับ</v>
      </c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</row>
    <row r="3" spans="1:43" s="15" customFormat="1" ht="90" customHeight="1" thickBot="1">
      <c r="A3" s="14"/>
      <c r="B3" s="14" t="str">
        <f>VLOOKUP(B1&amp;"-1",ครูผู้สอน!$A$2:$L$199,9,FALSE)</f>
        <v>นางสาวมรกต  แหวนประดับ</v>
      </c>
      <c r="C3" s="167" t="s">
        <v>0</v>
      </c>
      <c r="D3" s="169" t="s">
        <v>1</v>
      </c>
      <c r="E3" s="169" t="s">
        <v>2</v>
      </c>
      <c r="F3" s="169"/>
      <c r="G3" s="171" t="s">
        <v>2409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3" t="s">
        <v>565</v>
      </c>
      <c r="W3" s="15" t="s">
        <v>85</v>
      </c>
      <c r="X3" s="15" t="s">
        <v>86</v>
      </c>
      <c r="AF3" s="177" t="s">
        <v>2410</v>
      </c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9"/>
    </row>
    <row r="4" spans="1:43" s="15" customFormat="1" ht="21.75" customHeight="1" thickBot="1">
      <c r="A4" s="14"/>
      <c r="B4" s="15" t="str">
        <f>_xlfn.IFNA(VLOOKUP(B1&amp;"-2",ครูผู้สอน!$A$2:$L$199,9,FALSE),"")</f>
        <v/>
      </c>
      <c r="C4" s="168"/>
      <c r="D4" s="170"/>
      <c r="E4" s="170"/>
      <c r="F4" s="170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4"/>
    </row>
    <row r="5" spans="1:43" ht="17.25" customHeight="1">
      <c r="A5" s="14"/>
      <c r="B5" s="14"/>
      <c r="C5" s="72">
        <v>1</v>
      </c>
      <c r="D5" s="73" t="str">
        <f>_xlfn.IFNA(IF(ISBLANK($B$1),"",VLOOKUP($B$1&amp;"-"&amp;C5,ชื่อนักเรียน!A5:S2000,5,FALSE)),"")</f>
        <v>08945</v>
      </c>
      <c r="E5" s="74" t="str">
        <f>_xlfn.IFNA(IF(ISBLANK($B$1),"",VLOOKUP($B$1&amp;"-"&amp;C5,ชื่อนักเรียน!A5:T2000,6,FALSE)),"")</f>
        <v>เด็กชายภาคิน</v>
      </c>
      <c r="F5" s="75" t="str">
        <f>_xlfn.IFNA(IF(ISBLANK($B$1),"",VLOOKUP($B$1&amp;"-"&amp;C5,ชื่อนักเรียน!A5:S2000,7,FALSE)),"")</f>
        <v>ศรีบุญรอด</v>
      </c>
      <c r="G5" s="76">
        <f>_xlfn.IFNA(IF(ISBLANK($B$1),"",VLOOKUP($B$1&amp;"-"&amp;$C5,ชื่อนักเรียน!$A$5:$T$2000,8,FALSE)),"")</f>
        <v>1</v>
      </c>
      <c r="H5" s="76">
        <f>_xlfn.IFNA(IF(ISBLANK($B$1),"",VLOOKUP($B$1&amp;"-"&amp;$C5,ชื่อนักเรียน!$A$5:$T$2000,9,FALSE)),"")</f>
        <v>7</v>
      </c>
      <c r="I5" s="76">
        <f>_xlfn.IFNA(IF(ISBLANK($B$1),"",VLOOKUP($B$1&amp;"-"&amp;$C5,ชื่อนักเรียน!$A$5:$T$2000,10,FALSE)),"")</f>
        <v>0</v>
      </c>
      <c r="J5" s="76">
        <f>_xlfn.IFNA(IF(ISBLANK($B$1),"",VLOOKUP($B$1&amp;"-"&amp;$C5,ชื่อนักเรียน!$A$5:$T$2000,11,FALSE)),"")</f>
        <v>9</v>
      </c>
      <c r="K5" s="76">
        <f>_xlfn.IFNA(IF(ISBLANK($B$1),"",VLOOKUP($B$1&amp;"-"&amp;$C5,ชื่อนักเรียน!$A$5:$T$2000,12,FALSE)),"")</f>
        <v>9</v>
      </c>
      <c r="L5" s="76">
        <f>_xlfn.IFNA(IF(ISBLANK($B$1),"",VLOOKUP($B$1&amp;"-"&amp;$C5,ชื่อนักเรียน!$A$5:$T$2000,13,FALSE)),"")</f>
        <v>0</v>
      </c>
      <c r="M5" s="76">
        <f>_xlfn.IFNA(IF(ISBLANK($B$1),"",VLOOKUP($B$1&amp;"-"&amp;$C5,ชื่อนักเรียน!$A$5:$T$2000,14,FALSE)),"")</f>
        <v>1</v>
      </c>
      <c r="N5" s="76">
        <f>_xlfn.IFNA(IF(ISBLANK($B$1),"",VLOOKUP($B$1&amp;"-"&amp;$C5,ชื่อนักเรียน!$A$5:$T$2000,15,FALSE)),"")</f>
        <v>8</v>
      </c>
      <c r="O5" s="76">
        <f>_xlfn.IFNA(IF(ISBLANK($B$1),"",VLOOKUP($B$1&amp;"-"&amp;$C5,ชื่อนักเรียน!$A$5:$T$2000,16,FALSE)),"")</f>
        <v>8</v>
      </c>
      <c r="P5" s="76">
        <f>_xlfn.IFNA(IF(ISBLANK($B$1),"",VLOOKUP($B$1&amp;"-"&amp;$C5,ชื่อนักเรียน!$A$5:$T$2000,17,FALSE)),"")</f>
        <v>6</v>
      </c>
      <c r="Q5" s="76">
        <f>_xlfn.IFNA(IF(ISBLANK($B$1),"",VLOOKUP($B$1&amp;"-"&amp;$C5,ชื่อนักเรียน!$A$5:$T$2000,18,FALSE)),"")</f>
        <v>2</v>
      </c>
      <c r="R5" s="76">
        <f>_xlfn.IFNA(IF(ISBLANK($B$1),"",VLOOKUP($B$1&amp;"-"&amp;$C5,ชื่อนักเรียน!$A$5:$T$2000,19,FALSE)),"")</f>
        <v>7</v>
      </c>
      <c r="S5" s="76">
        <f>_xlfn.IFNA(IF(ISBLANK($B$1),"",VLOOKUP($B$1&amp;"-"&amp;$C5,ชื่อนักเรียน!$A$5:$T$2000,20,FALSE)),"")</f>
        <v>1</v>
      </c>
      <c r="T5" s="77" t="str">
        <f>_xlfn.IFNA(IF(ISBLANK($B$1),"",IF(ISBLANK(VLOOKUP($B$1&amp;"-"&amp;$C5,ชื่อนักเรียน!$A$5:$V$2000,22,FALSE)),"",VLOOKUP($B$1&amp;"-"&amp;$C5,ชื่อนักเรียน!$A$5:$V$2000,22,FALSE))),"")</f>
        <v/>
      </c>
      <c r="U5" s="1" t="str">
        <f>LEFT(E5,MIN(LEN(SUBSTITUTE(E5,V5,""))))</f>
        <v>เด็กชาย</v>
      </c>
      <c r="V5" s="1" t="str" cm="1">
        <f t="array" ref="V5">RIGHT(E5,MIN(LEN(SUBSTITUTE(E5,$AD$5:$AD$8,""))))</f>
        <v>ภาคิน</v>
      </c>
      <c r="W5" s="1" t="str">
        <f>IF(U5="เด็กชาย",T5,IF(U5="นาย",T5,""))</f>
        <v/>
      </c>
      <c r="X5" s="1" t="str">
        <f>IF(U5="เด็กหญิง",T5,IF(U5="นางสาว",T5,""))</f>
        <v/>
      </c>
      <c r="AD5" s="1" t="s">
        <v>81</v>
      </c>
    </row>
    <row r="6" spans="1:43" ht="17.25" customHeight="1">
      <c r="A6" s="15"/>
      <c r="B6" s="15"/>
      <c r="C6" s="78">
        <v>2</v>
      </c>
      <c r="D6" s="79">
        <f>_xlfn.IFNA(IF(ISBLANK($B$1),"",VLOOKUP($B$1&amp;"-"&amp;C6,ชื่อนักเรียน!A6:S2001,5,FALSE)),"")</f>
        <v>10589</v>
      </c>
      <c r="E6" s="80" t="str">
        <f>_xlfn.IFNA(IF(ISBLANK($B$1),"",VLOOKUP($B$1&amp;"-"&amp;C6,ชื่อนักเรียน!A6:T2001,6,FALSE)),"")</f>
        <v>เด็กชายอัครพงศ์</v>
      </c>
      <c r="F6" s="81" t="str">
        <f>_xlfn.IFNA(IF(ISBLANK($B$1),"",VLOOKUP($B$1&amp;"-"&amp;C6,ชื่อนักเรียน!A6:S2001,7,FALSE)),"")</f>
        <v>นึกถึง</v>
      </c>
      <c r="G6" s="82">
        <f>_xlfn.IFNA(IF(ISBLANK($B$1),"",VLOOKUP($B$1&amp;"-"&amp;$C6,ชื่อนักเรียน!$A$5:$T$2000,8,FALSE)),"")</f>
        <v>1</v>
      </c>
      <c r="H6" s="82">
        <f>_xlfn.IFNA(IF(ISBLANK($B$1),"",VLOOKUP($B$1&amp;"-"&amp;$C6,ชื่อนักเรียน!$A$5:$T$2000,9,FALSE)),"")</f>
        <v>7</v>
      </c>
      <c r="I6" s="82">
        <f>_xlfn.IFNA(IF(ISBLANK($B$1),"",VLOOKUP($B$1&amp;"-"&amp;$C6,ชื่อนักเรียน!$A$5:$T$2000,10,FALSE)),"")</f>
        <v>0</v>
      </c>
      <c r="J6" s="82">
        <f>_xlfn.IFNA(IF(ISBLANK($B$1),"",VLOOKUP($B$1&amp;"-"&amp;$C6,ชื่อนักเรียน!$A$5:$T$2000,11,FALSE)),"")</f>
        <v>9</v>
      </c>
      <c r="K6" s="82">
        <f>_xlfn.IFNA(IF(ISBLANK($B$1),"",VLOOKUP($B$1&amp;"-"&amp;$C6,ชื่อนักเรียน!$A$5:$T$2000,12,FALSE)),"")</f>
        <v>9</v>
      </c>
      <c r="L6" s="82">
        <f>_xlfn.IFNA(IF(ISBLANK($B$1),"",VLOOKUP($B$1&amp;"-"&amp;$C6,ชื่อนักเรียน!$A$5:$T$2000,13,FALSE)),"")</f>
        <v>0</v>
      </c>
      <c r="M6" s="82">
        <f>_xlfn.IFNA(IF(ISBLANK($B$1),"",VLOOKUP($B$1&amp;"-"&amp;$C6,ชื่อนักเรียน!$A$5:$T$2000,14,FALSE)),"")</f>
        <v>1</v>
      </c>
      <c r="N6" s="82">
        <f>_xlfn.IFNA(IF(ISBLANK($B$1),"",VLOOKUP($B$1&amp;"-"&amp;$C6,ชื่อนักเรียน!$A$5:$T$2000,15,FALSE)),"")</f>
        <v>9</v>
      </c>
      <c r="O6" s="82">
        <f>_xlfn.IFNA(IF(ISBLANK($B$1),"",VLOOKUP($B$1&amp;"-"&amp;$C6,ชื่อนักเรียน!$A$5:$T$2000,16,FALSE)),"")</f>
        <v>0</v>
      </c>
      <c r="P6" s="82">
        <f>_xlfn.IFNA(IF(ISBLANK($B$1),"",VLOOKUP($B$1&amp;"-"&amp;$C6,ชื่อนักเรียน!$A$5:$T$2000,17,FALSE)),"")</f>
        <v>1</v>
      </c>
      <c r="Q6" s="82">
        <f>_xlfn.IFNA(IF(ISBLANK($B$1),"",VLOOKUP($B$1&amp;"-"&amp;$C6,ชื่อนักเรียน!$A$5:$T$2000,18,FALSE)),"")</f>
        <v>6</v>
      </c>
      <c r="R6" s="82">
        <f>_xlfn.IFNA(IF(ISBLANK($B$1),"",VLOOKUP($B$1&amp;"-"&amp;$C6,ชื่อนักเรียน!$A$5:$T$2000,19,FALSE)),"")</f>
        <v>2</v>
      </c>
      <c r="S6" s="82">
        <f>_xlfn.IFNA(IF(ISBLANK($B$1),"",VLOOKUP($B$1&amp;"-"&amp;$C6,ชื่อนักเรียน!$A$5:$T$2000,20,FALSE)),"")</f>
        <v>8</v>
      </c>
      <c r="T6" s="83" t="str">
        <f>_xlfn.IFNA(IF(ISBLANK($B$1),"",IF(ISBLANK(VLOOKUP($B$1&amp;"-"&amp;$C6,ชื่อนักเรียน!$A$5:$V$2000,22,FALSE)),"",VLOOKUP($B$1&amp;"-"&amp;$C6,ชื่อนักเรียน!$A$5:$V$2000,22,FALSE))),"")</f>
        <v/>
      </c>
      <c r="U6" s="1" t="str">
        <f t="shared" ref="U6:U49" si="0">LEFT(E6,MIN(LEN(SUBSTITUTE(E6,V6,""))))</f>
        <v>เด็กชาย</v>
      </c>
      <c r="V6" s="1" t="str" cm="1">
        <f t="array" ref="V6">RIGHT(E6,MIN(LEN(SUBSTITUTE(E6,$AD$5:$AD$8,""))))</f>
        <v>อัครพงศ์</v>
      </c>
      <c r="W6" s="1" t="str">
        <f t="shared" ref="W6:W49" si="1">IF(U6="เด็กชาย",T6,IF(U6="นาย",T6,""))</f>
        <v/>
      </c>
      <c r="X6" s="1" t="str">
        <f t="shared" ref="X6:X49" si="2">IF(U6="เด็กหญิง",T6,IF(U6="นางสาว",T6,""))</f>
        <v/>
      </c>
      <c r="AD6" s="1" t="s">
        <v>82</v>
      </c>
    </row>
    <row r="7" spans="1:43" ht="17.25" customHeight="1">
      <c r="C7" s="84">
        <v>3</v>
      </c>
      <c r="D7" s="85">
        <f>_xlfn.IFNA(IF(ISBLANK($B$1),"",VLOOKUP($B$1&amp;"-"&amp;C7,ชื่อนักเรียน!A7:S2002,5,FALSE)),"")</f>
        <v>10591</v>
      </c>
      <c r="E7" s="86" t="str">
        <f>_xlfn.IFNA(IF(ISBLANK($B$1),"",VLOOKUP($B$1&amp;"-"&amp;C7,ชื่อนักเรียน!A7:T2002,6,FALSE)),"")</f>
        <v>เด็กชายกฤษฎา</v>
      </c>
      <c r="F7" s="87" t="str">
        <f>_xlfn.IFNA(IF(ISBLANK($B$1),"",VLOOKUP($B$1&amp;"-"&amp;C7,ชื่อนักเรียน!A7:S2002,7,FALSE)),"")</f>
        <v>ใจสุวรรณ</v>
      </c>
      <c r="G7" s="88">
        <f>_xlfn.IFNA(IF(ISBLANK($B$1),"",VLOOKUP($B$1&amp;"-"&amp;$C7,ชื่อนักเรียน!$A$5:$T$2000,8,FALSE)),"")</f>
        <v>1</v>
      </c>
      <c r="H7" s="88">
        <f>_xlfn.IFNA(IF(ISBLANK($B$1),"",VLOOKUP($B$1&amp;"-"&amp;$C7,ชื่อนักเรียน!$A$5:$T$2000,9,FALSE)),"")</f>
        <v>7</v>
      </c>
      <c r="I7" s="88">
        <f>_xlfn.IFNA(IF(ISBLANK($B$1),"",VLOOKUP($B$1&amp;"-"&amp;$C7,ชื่อนักเรียน!$A$5:$T$2000,10,FALSE)),"")</f>
        <v>4</v>
      </c>
      <c r="J7" s="88">
        <f>_xlfn.IFNA(IF(ISBLANK($B$1),"",VLOOKUP($B$1&amp;"-"&amp;$C7,ชื่อนักเรียน!$A$5:$T$2000,11,FALSE)),"")</f>
        <v>9</v>
      </c>
      <c r="K7" s="88">
        <f>_xlfn.IFNA(IF(ISBLANK($B$1),"",VLOOKUP($B$1&amp;"-"&amp;$C7,ชื่อนักเรียน!$A$5:$T$2000,12,FALSE)),"")</f>
        <v>4</v>
      </c>
      <c r="L7" s="88">
        <f>_xlfn.IFNA(IF(ISBLANK($B$1),"",VLOOKUP($B$1&amp;"-"&amp;$C7,ชื่อนักเรียน!$A$5:$T$2000,13,FALSE)),"")</f>
        <v>0</v>
      </c>
      <c r="M7" s="88">
        <f>_xlfn.IFNA(IF(ISBLANK($B$1),"",VLOOKUP($B$1&amp;"-"&amp;$C7,ชื่อนักเรียน!$A$5:$T$2000,14,FALSE)),"")</f>
        <v>0</v>
      </c>
      <c r="N7" s="88">
        <f>_xlfn.IFNA(IF(ISBLANK($B$1),"",VLOOKUP($B$1&amp;"-"&amp;$C7,ชื่อนักเรียน!$A$5:$T$2000,15,FALSE)),"")</f>
        <v>1</v>
      </c>
      <c r="O7" s="88">
        <f>_xlfn.IFNA(IF(ISBLANK($B$1),"",VLOOKUP($B$1&amp;"-"&amp;$C7,ชื่อนักเรียน!$A$5:$T$2000,16,FALSE)),"")</f>
        <v>3</v>
      </c>
      <c r="P7" s="88">
        <f>_xlfn.IFNA(IF(ISBLANK($B$1),"",VLOOKUP($B$1&amp;"-"&amp;$C7,ชื่อนักเรียน!$A$5:$T$2000,17,FALSE)),"")</f>
        <v>1</v>
      </c>
      <c r="Q7" s="88">
        <f>_xlfn.IFNA(IF(ISBLANK($B$1),"",VLOOKUP($B$1&amp;"-"&amp;$C7,ชื่อนักเรียน!$A$5:$T$2000,18,FALSE)),"")</f>
        <v>6</v>
      </c>
      <c r="R7" s="88">
        <f>_xlfn.IFNA(IF(ISBLANK($B$1),"",VLOOKUP($B$1&amp;"-"&amp;$C7,ชื่อนักเรียน!$A$5:$T$2000,19,FALSE)),"")</f>
        <v>1</v>
      </c>
      <c r="S7" s="88">
        <f>_xlfn.IFNA(IF(ISBLANK($B$1),"",VLOOKUP($B$1&amp;"-"&amp;$C7,ชื่อนักเรียน!$A$5:$T$2000,20,FALSE)),"")</f>
        <v>7</v>
      </c>
      <c r="T7" s="83" t="str">
        <f>_xlfn.IFNA(IF(ISBLANK($B$1),"",IF(ISBLANK(VLOOKUP($B$1&amp;"-"&amp;$C7,ชื่อนักเรียน!$A$5:$V$2000,22,FALSE)),"",VLOOKUP($B$1&amp;"-"&amp;$C7,ชื่อนักเรียน!$A$5:$V$2000,22,FALSE))),"")</f>
        <v/>
      </c>
      <c r="U7" s="1" t="str">
        <f t="shared" si="0"/>
        <v>เด็กชาย</v>
      </c>
      <c r="V7" s="1" t="str" cm="1">
        <f t="array" ref="V7">RIGHT(E7,MIN(LEN(SUBSTITUTE(E7,$AD$5:$AD$8,""))))</f>
        <v>กฤษฎา</v>
      </c>
      <c r="W7" s="1" t="str">
        <f t="shared" si="1"/>
        <v/>
      </c>
      <c r="X7" s="1" t="str">
        <f t="shared" si="2"/>
        <v/>
      </c>
      <c r="Y7" s="4"/>
      <c r="Z7" s="4"/>
      <c r="AA7" s="4"/>
      <c r="AB7" s="4"/>
      <c r="AC7" s="4"/>
      <c r="AD7" s="1" t="s">
        <v>83</v>
      </c>
    </row>
    <row r="8" spans="1:43" ht="17.25" customHeight="1">
      <c r="C8" s="84">
        <v>4</v>
      </c>
      <c r="D8" s="85">
        <f>_xlfn.IFNA(IF(ISBLANK($B$1),"",VLOOKUP($B$1&amp;"-"&amp;C8,ชื่อนักเรียน!A8:S2003,5,FALSE)),"")</f>
        <v>10593</v>
      </c>
      <c r="E8" s="86" t="str">
        <f>_xlfn.IFNA(IF(ISBLANK($B$1),"",VLOOKUP($B$1&amp;"-"&amp;C8,ชื่อนักเรียน!A8:T2003,6,FALSE)),"")</f>
        <v>เด็กชายณัฐปคัลภ์</v>
      </c>
      <c r="F8" s="87" t="str">
        <f>_xlfn.IFNA(IF(ISBLANK($B$1),"",VLOOKUP($B$1&amp;"-"&amp;C8,ชื่อนักเรียน!A8:S2003,7,FALSE)),"")</f>
        <v>เมืองเกษม</v>
      </c>
      <c r="G8" s="88">
        <f>_xlfn.IFNA(IF(ISBLANK($B$1),"",VLOOKUP($B$1&amp;"-"&amp;$C8,ชื่อนักเรียน!$A$5:$T$2000,8,FALSE)),"")</f>
        <v>1</v>
      </c>
      <c r="H8" s="88">
        <f>_xlfn.IFNA(IF(ISBLANK($B$1),"",VLOOKUP($B$1&amp;"-"&amp;$C8,ชื่อนักเรียน!$A$5:$T$2000,9,FALSE)),"")</f>
        <v>7</v>
      </c>
      <c r="I8" s="88">
        <f>_xlfn.IFNA(IF(ISBLANK($B$1),"",VLOOKUP($B$1&amp;"-"&amp;$C8,ชื่อนักเรียน!$A$5:$T$2000,10,FALSE)),"")</f>
        <v>0</v>
      </c>
      <c r="J8" s="88">
        <f>_xlfn.IFNA(IF(ISBLANK($B$1),"",VLOOKUP($B$1&amp;"-"&amp;$C8,ชื่อนักเรียน!$A$5:$T$2000,11,FALSE)),"")</f>
        <v>9</v>
      </c>
      <c r="K8" s="88">
        <f>_xlfn.IFNA(IF(ISBLANK($B$1),"",VLOOKUP($B$1&amp;"-"&amp;$C8,ชื่อนักเรียน!$A$5:$T$2000,12,FALSE)),"")</f>
        <v>9</v>
      </c>
      <c r="L8" s="88">
        <f>_xlfn.IFNA(IF(ISBLANK($B$1),"",VLOOKUP($B$1&amp;"-"&amp;$C8,ชื่อนักเรียน!$A$5:$T$2000,13,FALSE)),"")</f>
        <v>0</v>
      </c>
      <c r="M8" s="88">
        <f>_xlfn.IFNA(IF(ISBLANK($B$1),"",VLOOKUP($B$1&amp;"-"&amp;$C8,ชื่อนักเรียน!$A$5:$T$2000,14,FALSE)),"")</f>
        <v>1</v>
      </c>
      <c r="N8" s="88">
        <f>_xlfn.IFNA(IF(ISBLANK($B$1),"",VLOOKUP($B$1&amp;"-"&amp;$C8,ชื่อนักเรียน!$A$5:$T$2000,15,FALSE)),"")</f>
        <v>8</v>
      </c>
      <c r="O8" s="88">
        <f>_xlfn.IFNA(IF(ISBLANK($B$1),"",VLOOKUP($B$1&amp;"-"&amp;$C8,ชื่อนักเรียน!$A$5:$T$2000,16,FALSE)),"")</f>
        <v>8</v>
      </c>
      <c r="P8" s="88">
        <f>_xlfn.IFNA(IF(ISBLANK($B$1),"",VLOOKUP($B$1&amp;"-"&amp;$C8,ชื่อนักเรียน!$A$5:$T$2000,17,FALSE)),"")</f>
        <v>3</v>
      </c>
      <c r="Q8" s="88">
        <f>_xlfn.IFNA(IF(ISBLANK($B$1),"",VLOOKUP($B$1&amp;"-"&amp;$C8,ชื่อนักเรียน!$A$5:$T$2000,18,FALSE)),"")</f>
        <v>0</v>
      </c>
      <c r="R8" s="88">
        <f>_xlfn.IFNA(IF(ISBLANK($B$1),"",VLOOKUP($B$1&amp;"-"&amp;$C8,ชื่อนักเรียน!$A$5:$T$2000,19,FALSE)),"")</f>
        <v>1</v>
      </c>
      <c r="S8" s="88">
        <f>_xlfn.IFNA(IF(ISBLANK($B$1),"",VLOOKUP($B$1&amp;"-"&amp;$C8,ชื่อนักเรียน!$A$5:$T$2000,20,FALSE)),"")</f>
        <v>8</v>
      </c>
      <c r="T8" s="83" t="str">
        <f>_xlfn.IFNA(IF(ISBLANK($B$1),"",IF(ISBLANK(VLOOKUP($B$1&amp;"-"&amp;$C8,ชื่อนักเรียน!$A$5:$V$2000,22,FALSE)),"",VLOOKUP($B$1&amp;"-"&amp;$C8,ชื่อนักเรียน!$A$5:$V$2000,22,FALSE))),"")</f>
        <v/>
      </c>
      <c r="U8" s="1" t="str">
        <f t="shared" si="0"/>
        <v>เด็กชาย</v>
      </c>
      <c r="V8" s="1" t="str" cm="1">
        <f t="array" ref="V8">RIGHT(E8,MIN(LEN(SUBSTITUTE(E8,$AD$5:$AD$8,""))))</f>
        <v>ณัฐปคัลภ์</v>
      </c>
      <c r="W8" s="1" t="str">
        <f t="shared" si="1"/>
        <v/>
      </c>
      <c r="X8" s="1" t="str">
        <f t="shared" si="2"/>
        <v/>
      </c>
      <c r="AD8" s="1" t="s">
        <v>84</v>
      </c>
    </row>
    <row r="9" spans="1:43" ht="17.25" customHeight="1">
      <c r="C9" s="84">
        <v>5</v>
      </c>
      <c r="D9" s="85">
        <f>_xlfn.IFNA(IF(ISBLANK($B$1),"",VLOOKUP($B$1&amp;"-"&amp;C9,ชื่อนักเรียน!A9:S2004,5,FALSE)),"")</f>
        <v>10594</v>
      </c>
      <c r="E9" s="86" t="str">
        <f>_xlfn.IFNA(IF(ISBLANK($B$1),"",VLOOKUP($B$1&amp;"-"&amp;C9,ชื่อนักเรียน!A9:T2004,6,FALSE)),"")</f>
        <v>เด็กชายณพชร</v>
      </c>
      <c r="F9" s="87" t="str">
        <f>_xlfn.IFNA(IF(ISBLANK($B$1),"",VLOOKUP($B$1&amp;"-"&amp;C9,ชื่อนักเรียน!A9:S2004,7,FALSE)),"")</f>
        <v>นิ่มนวล</v>
      </c>
      <c r="G9" s="88">
        <f>_xlfn.IFNA(IF(ISBLANK($B$1),"",VLOOKUP($B$1&amp;"-"&amp;$C9,ชื่อนักเรียน!$A$5:$T$2000,8,FALSE)),"")</f>
        <v>1</v>
      </c>
      <c r="H9" s="88">
        <f>_xlfn.IFNA(IF(ISBLANK($B$1),"",VLOOKUP($B$1&amp;"-"&amp;$C9,ชื่อนักเรียน!$A$5:$T$2000,9,FALSE)),"")</f>
        <v>7</v>
      </c>
      <c r="I9" s="88">
        <f>_xlfn.IFNA(IF(ISBLANK($B$1),"",VLOOKUP($B$1&amp;"-"&amp;$C9,ชื่อนักเรียน!$A$5:$T$2000,10,FALSE)),"")</f>
        <v>0</v>
      </c>
      <c r="J9" s="88">
        <f>_xlfn.IFNA(IF(ISBLANK($B$1),"",VLOOKUP($B$1&amp;"-"&amp;$C9,ชื่อนักเรียน!$A$5:$T$2000,11,FALSE)),"")</f>
        <v>9</v>
      </c>
      <c r="K9" s="88">
        <f>_xlfn.IFNA(IF(ISBLANK($B$1),"",VLOOKUP($B$1&amp;"-"&amp;$C9,ชื่อนักเรียน!$A$5:$T$2000,12,FALSE)),"")</f>
        <v>9</v>
      </c>
      <c r="L9" s="88">
        <f>_xlfn.IFNA(IF(ISBLANK($B$1),"",VLOOKUP($B$1&amp;"-"&amp;$C9,ชื่อนักเรียน!$A$5:$T$2000,13,FALSE)),"")</f>
        <v>0</v>
      </c>
      <c r="M9" s="88">
        <f>_xlfn.IFNA(IF(ISBLANK($B$1),"",VLOOKUP($B$1&amp;"-"&amp;$C9,ชื่อนักเรียน!$A$5:$T$2000,14,FALSE)),"")</f>
        <v>1</v>
      </c>
      <c r="N9" s="88">
        <f>_xlfn.IFNA(IF(ISBLANK($B$1),"",VLOOKUP($B$1&amp;"-"&amp;$C9,ชื่อนักเรียน!$A$5:$T$2000,15,FALSE)),"")</f>
        <v>9</v>
      </c>
      <c r="O9" s="88">
        <f>_xlfn.IFNA(IF(ISBLANK($B$1),"",VLOOKUP($B$1&amp;"-"&amp;$C9,ชื่อนักเรียน!$A$5:$T$2000,16,FALSE)),"")</f>
        <v>1</v>
      </c>
      <c r="P9" s="88">
        <f>_xlfn.IFNA(IF(ISBLANK($B$1),"",VLOOKUP($B$1&amp;"-"&amp;$C9,ชื่อนักเรียน!$A$5:$T$2000,17,FALSE)),"")</f>
        <v>5</v>
      </c>
      <c r="Q9" s="88">
        <f>_xlfn.IFNA(IF(ISBLANK($B$1),"",VLOOKUP($B$1&amp;"-"&amp;$C9,ชื่อนักเรียน!$A$5:$T$2000,18,FALSE)),"")</f>
        <v>7</v>
      </c>
      <c r="R9" s="88">
        <f>_xlfn.IFNA(IF(ISBLANK($B$1),"",VLOOKUP($B$1&amp;"-"&amp;$C9,ชื่อนักเรียน!$A$5:$T$2000,19,FALSE)),"")</f>
        <v>4</v>
      </c>
      <c r="S9" s="88">
        <f>_xlfn.IFNA(IF(ISBLANK($B$1),"",VLOOKUP($B$1&amp;"-"&amp;$C9,ชื่อนักเรียน!$A$5:$T$2000,20,FALSE)),"")</f>
        <v>2</v>
      </c>
      <c r="T9" s="83" t="str">
        <f>_xlfn.IFNA(IF(ISBLANK($B$1),"",IF(ISBLANK(VLOOKUP($B$1&amp;"-"&amp;$C9,ชื่อนักเรียน!$A$5:$V$2000,22,FALSE)),"",VLOOKUP($B$1&amp;"-"&amp;$C9,ชื่อนักเรียน!$A$5:$V$2000,22,FALSE))),"")</f>
        <v/>
      </c>
      <c r="U9" s="1" t="str">
        <f t="shared" si="0"/>
        <v>เด็กชาย</v>
      </c>
      <c r="V9" s="1" t="str" cm="1">
        <f t="array" ref="V9">RIGHT(E9,MIN(LEN(SUBSTITUTE(E9,$AD$5:$AD$8,""))))</f>
        <v>ณพชร</v>
      </c>
      <c r="W9" s="1" t="str">
        <f t="shared" si="1"/>
        <v/>
      </c>
      <c r="X9" s="1" t="str">
        <f t="shared" si="2"/>
        <v/>
      </c>
    </row>
    <row r="10" spans="1:43" ht="17.25" customHeight="1">
      <c r="C10" s="84">
        <v>6</v>
      </c>
      <c r="D10" s="85">
        <f>_xlfn.IFNA(IF(ISBLANK($B$1),"",VLOOKUP($B$1&amp;"-"&amp;C10,ชื่อนักเรียน!A10:S2005,5,FALSE)),"")</f>
        <v>10595</v>
      </c>
      <c r="E10" s="86" t="str">
        <f>_xlfn.IFNA(IF(ISBLANK($B$1),"",VLOOKUP($B$1&amp;"-"&amp;C10,ชื่อนักเรียน!A10:T2005,6,FALSE)),"")</f>
        <v>เด็กชายเอกนรินทร์</v>
      </c>
      <c r="F10" s="87" t="str">
        <f>_xlfn.IFNA(IF(ISBLANK($B$1),"",VLOOKUP($B$1&amp;"-"&amp;C10,ชื่อนักเรียน!A10:S2005,7,FALSE)),"")</f>
        <v>วัดบัว</v>
      </c>
      <c r="G10" s="88">
        <f>_xlfn.IFNA(IF(ISBLANK($B$1),"",VLOOKUP($B$1&amp;"-"&amp;$C10,ชื่อนักเรียน!$A$5:$T$2000,8,FALSE)),"")</f>
        <v>1</v>
      </c>
      <c r="H10" s="88">
        <f>_xlfn.IFNA(IF(ISBLANK($B$1),"",VLOOKUP($B$1&amp;"-"&amp;$C10,ชื่อนักเรียน!$A$5:$T$2000,9,FALSE)),"")</f>
        <v>7</v>
      </c>
      <c r="I10" s="88">
        <f>_xlfn.IFNA(IF(ISBLANK($B$1),"",VLOOKUP($B$1&amp;"-"&amp;$C10,ชื่อนักเรียน!$A$5:$T$2000,10,FALSE)),"")</f>
        <v>0</v>
      </c>
      <c r="J10" s="88">
        <f>_xlfn.IFNA(IF(ISBLANK($B$1),"",VLOOKUP($B$1&amp;"-"&amp;$C10,ชื่อนักเรียน!$A$5:$T$2000,11,FALSE)),"")</f>
        <v>9</v>
      </c>
      <c r="K10" s="88">
        <f>_xlfn.IFNA(IF(ISBLANK($B$1),"",VLOOKUP($B$1&amp;"-"&amp;$C10,ชื่อนักเรียน!$A$5:$T$2000,12,FALSE)),"")</f>
        <v>9</v>
      </c>
      <c r="L10" s="88">
        <f>_xlfn.IFNA(IF(ISBLANK($B$1),"",VLOOKUP($B$1&amp;"-"&amp;$C10,ชื่อนักเรียน!$A$5:$T$2000,13,FALSE)),"")</f>
        <v>0</v>
      </c>
      <c r="M10" s="88">
        <f>_xlfn.IFNA(IF(ISBLANK($B$1),"",VLOOKUP($B$1&amp;"-"&amp;$C10,ชื่อนักเรียน!$A$5:$T$2000,14,FALSE)),"")</f>
        <v>1</v>
      </c>
      <c r="N10" s="88">
        <f>_xlfn.IFNA(IF(ISBLANK($B$1),"",VLOOKUP($B$1&amp;"-"&amp;$C10,ชื่อนักเรียน!$A$5:$T$2000,15,FALSE)),"")</f>
        <v>8</v>
      </c>
      <c r="O10" s="88">
        <f>_xlfn.IFNA(IF(ISBLANK($B$1),"",VLOOKUP($B$1&amp;"-"&amp;$C10,ชื่อนักเรียน!$A$5:$T$2000,16,FALSE)),"")</f>
        <v>8</v>
      </c>
      <c r="P10" s="88">
        <f>_xlfn.IFNA(IF(ISBLANK($B$1),"",VLOOKUP($B$1&amp;"-"&amp;$C10,ชื่อนักเรียน!$A$5:$T$2000,17,FALSE)),"")</f>
        <v>2</v>
      </c>
      <c r="Q10" s="88">
        <f>_xlfn.IFNA(IF(ISBLANK($B$1),"",VLOOKUP($B$1&amp;"-"&amp;$C10,ชื่อนักเรียน!$A$5:$T$2000,18,FALSE)),"")</f>
        <v>8</v>
      </c>
      <c r="R10" s="88">
        <f>_xlfn.IFNA(IF(ISBLANK($B$1),"",VLOOKUP($B$1&amp;"-"&amp;$C10,ชื่อนักเรียน!$A$5:$T$2000,19,FALSE)),"")</f>
        <v>3</v>
      </c>
      <c r="S10" s="88">
        <f>_xlfn.IFNA(IF(ISBLANK($B$1),"",VLOOKUP($B$1&amp;"-"&amp;$C10,ชื่อนักเรียน!$A$5:$T$2000,20,FALSE)),"")</f>
        <v>6</v>
      </c>
      <c r="T10" s="83" t="str">
        <f>_xlfn.IFNA(IF(ISBLANK($B$1),"",IF(ISBLANK(VLOOKUP($B$1&amp;"-"&amp;$C10,ชื่อนักเรียน!$A$5:$V$2000,22,FALSE)),"",VLOOKUP($B$1&amp;"-"&amp;$C10,ชื่อนักเรียน!$A$5:$V$2000,22,FALSE))),"")</f>
        <v/>
      </c>
      <c r="U10" s="1" t="str">
        <f t="shared" si="0"/>
        <v>เด็กชาย</v>
      </c>
      <c r="V10" s="1" t="str" cm="1">
        <f t="array" ref="V10">RIGHT(E10,MIN(LEN(SUBSTITUTE(E10,$AD$5:$AD$8,""))))</f>
        <v>เอกนรินทร์</v>
      </c>
      <c r="W10" s="1" t="str">
        <f t="shared" si="1"/>
        <v/>
      </c>
      <c r="X10" s="1" t="str">
        <f t="shared" si="2"/>
        <v/>
      </c>
    </row>
    <row r="11" spans="1:43" ht="17.25" customHeight="1">
      <c r="C11" s="84">
        <v>7</v>
      </c>
      <c r="D11" s="85">
        <f>_xlfn.IFNA(IF(ISBLANK($B$1),"",VLOOKUP($B$1&amp;"-"&amp;C11,ชื่อนักเรียน!A11:S2006,5,FALSE)),"")</f>
        <v>10596</v>
      </c>
      <c r="E11" s="86" t="str">
        <f>_xlfn.IFNA(IF(ISBLANK($B$1),"",VLOOKUP($B$1&amp;"-"&amp;C11,ชื่อนักเรียน!A11:T2006,6,FALSE)),"")</f>
        <v>เด็กชายธนบดี</v>
      </c>
      <c r="F11" s="87" t="str">
        <f>_xlfn.IFNA(IF(ISBLANK($B$1),"",VLOOKUP($B$1&amp;"-"&amp;C11,ชื่อนักเรียน!A11:S2006,7,FALSE)),"")</f>
        <v>ฤทธิ์มนตรี</v>
      </c>
      <c r="G11" s="88">
        <f>_xlfn.IFNA(IF(ISBLANK($B$1),"",VLOOKUP($B$1&amp;"-"&amp;$C11,ชื่อนักเรียน!$A$5:$T$2000,8,FALSE)),"")</f>
        <v>1</v>
      </c>
      <c r="H11" s="88">
        <f>_xlfn.IFNA(IF(ISBLANK($B$1),"",VLOOKUP($B$1&amp;"-"&amp;$C11,ชื่อนักเรียน!$A$5:$T$2000,9,FALSE)),"")</f>
        <v>7</v>
      </c>
      <c r="I11" s="88">
        <f>_xlfn.IFNA(IF(ISBLANK($B$1),"",VLOOKUP($B$1&amp;"-"&amp;$C11,ชื่อนักเรียน!$A$5:$T$2000,10,FALSE)),"")</f>
        <v>0</v>
      </c>
      <c r="J11" s="88">
        <f>_xlfn.IFNA(IF(ISBLANK($B$1),"",VLOOKUP($B$1&amp;"-"&amp;$C11,ชื่อนักเรียน!$A$5:$T$2000,11,FALSE)),"")</f>
        <v>9</v>
      </c>
      <c r="K11" s="88">
        <f>_xlfn.IFNA(IF(ISBLANK($B$1),"",VLOOKUP($B$1&amp;"-"&amp;$C11,ชื่อนักเรียน!$A$5:$T$2000,12,FALSE)),"")</f>
        <v>9</v>
      </c>
      <c r="L11" s="88">
        <f>_xlfn.IFNA(IF(ISBLANK($B$1),"",VLOOKUP($B$1&amp;"-"&amp;$C11,ชื่อนักเรียน!$A$5:$T$2000,13,FALSE)),"")</f>
        <v>0</v>
      </c>
      <c r="M11" s="88">
        <f>_xlfn.IFNA(IF(ISBLANK($B$1),"",VLOOKUP($B$1&amp;"-"&amp;$C11,ชื่อนักเรียน!$A$5:$T$2000,14,FALSE)),"")</f>
        <v>1</v>
      </c>
      <c r="N11" s="88">
        <f>_xlfn.IFNA(IF(ISBLANK($B$1),"",VLOOKUP($B$1&amp;"-"&amp;$C11,ชื่อนักเรียน!$A$5:$T$2000,15,FALSE)),"")</f>
        <v>8</v>
      </c>
      <c r="O11" s="88">
        <f>_xlfn.IFNA(IF(ISBLANK($B$1),"",VLOOKUP($B$1&amp;"-"&amp;$C11,ชื่อนักเรียน!$A$5:$T$2000,16,FALSE)),"")</f>
        <v>8</v>
      </c>
      <c r="P11" s="88">
        <f>_xlfn.IFNA(IF(ISBLANK($B$1),"",VLOOKUP($B$1&amp;"-"&amp;$C11,ชื่อนักเรียน!$A$5:$T$2000,17,FALSE)),"")</f>
        <v>5</v>
      </c>
      <c r="Q11" s="88">
        <f>_xlfn.IFNA(IF(ISBLANK($B$1),"",VLOOKUP($B$1&amp;"-"&amp;$C11,ชื่อนักเรียน!$A$5:$T$2000,18,FALSE)),"")</f>
        <v>4</v>
      </c>
      <c r="R11" s="88">
        <f>_xlfn.IFNA(IF(ISBLANK($B$1),"",VLOOKUP($B$1&amp;"-"&amp;$C11,ชื่อนักเรียน!$A$5:$T$2000,19,FALSE)),"")</f>
        <v>1</v>
      </c>
      <c r="S11" s="88">
        <f>_xlfn.IFNA(IF(ISBLANK($B$1),"",VLOOKUP($B$1&amp;"-"&amp;$C11,ชื่อนักเรียน!$A$5:$T$2000,20,FALSE)),"")</f>
        <v>0</v>
      </c>
      <c r="T11" s="83" t="str">
        <f>_xlfn.IFNA(IF(ISBLANK($B$1),"",IF(ISBLANK(VLOOKUP($B$1&amp;"-"&amp;$C11,ชื่อนักเรียน!$A$5:$V$2000,22,FALSE)),"",VLOOKUP($B$1&amp;"-"&amp;$C11,ชื่อนักเรียน!$A$5:$V$2000,22,FALSE))),"")</f>
        <v/>
      </c>
      <c r="U11" s="1" t="str">
        <f t="shared" si="0"/>
        <v>เด็กชาย</v>
      </c>
      <c r="V11" s="1" t="str" cm="1">
        <f t="array" ref="V11">RIGHT(E11,MIN(LEN(SUBSTITUTE(E11,$AD$5:$AD$8,""))))</f>
        <v>ธนบดี</v>
      </c>
      <c r="W11" s="1" t="str">
        <f t="shared" si="1"/>
        <v/>
      </c>
      <c r="X11" s="1" t="str">
        <f t="shared" si="2"/>
        <v/>
      </c>
    </row>
    <row r="12" spans="1:43" ht="17.25" customHeight="1">
      <c r="C12" s="84">
        <v>8</v>
      </c>
      <c r="D12" s="85">
        <f>_xlfn.IFNA(IF(ISBLANK($B$1),"",VLOOKUP($B$1&amp;"-"&amp;C12,ชื่อนักเรียน!A12:S2007,5,FALSE)),"")</f>
        <v>10597</v>
      </c>
      <c r="E12" s="86" t="str">
        <f>_xlfn.IFNA(IF(ISBLANK($B$1),"",VLOOKUP($B$1&amp;"-"&amp;C12,ชื่อนักเรียน!A12:T2007,6,FALSE)),"")</f>
        <v>เด็กชายรวิพันธ์</v>
      </c>
      <c r="F12" s="87" t="str">
        <f>_xlfn.IFNA(IF(ISBLANK($B$1),"",VLOOKUP($B$1&amp;"-"&amp;C12,ชื่อนักเรียน!A12:S2007,7,FALSE)),"")</f>
        <v>กลั่นประเสริฐ</v>
      </c>
      <c r="G12" s="88">
        <f>_xlfn.IFNA(IF(ISBLANK($B$1),"",VLOOKUP($B$1&amp;"-"&amp;$C12,ชื่อนักเรียน!$A$5:$T$2000,8,FALSE)),"")</f>
        <v>1</v>
      </c>
      <c r="H12" s="88">
        <f>_xlfn.IFNA(IF(ISBLANK($B$1),"",VLOOKUP($B$1&amp;"-"&amp;$C12,ชื่อนักเรียน!$A$5:$T$2000,9,FALSE)),"")</f>
        <v>7</v>
      </c>
      <c r="I12" s="88">
        <f>_xlfn.IFNA(IF(ISBLANK($B$1),"",VLOOKUP($B$1&amp;"-"&amp;$C12,ชื่อนักเรียน!$A$5:$T$2000,10,FALSE)),"")</f>
        <v>0</v>
      </c>
      <c r="J12" s="88">
        <f>_xlfn.IFNA(IF(ISBLANK($B$1),"",VLOOKUP($B$1&amp;"-"&amp;$C12,ชื่อนักเรียน!$A$5:$T$2000,11,FALSE)),"")</f>
        <v>9</v>
      </c>
      <c r="K12" s="88">
        <f>_xlfn.IFNA(IF(ISBLANK($B$1),"",VLOOKUP($B$1&amp;"-"&amp;$C12,ชื่อนักเรียน!$A$5:$T$2000,12,FALSE)),"")</f>
        <v>9</v>
      </c>
      <c r="L12" s="88">
        <f>_xlfn.IFNA(IF(ISBLANK($B$1),"",VLOOKUP($B$1&amp;"-"&amp;$C12,ชื่อนักเรียน!$A$5:$T$2000,13,FALSE)),"")</f>
        <v>0</v>
      </c>
      <c r="M12" s="88">
        <f>_xlfn.IFNA(IF(ISBLANK($B$1),"",VLOOKUP($B$1&amp;"-"&amp;$C12,ชื่อนักเรียน!$A$5:$T$2000,14,FALSE)),"")</f>
        <v>1</v>
      </c>
      <c r="N12" s="88">
        <f>_xlfn.IFNA(IF(ISBLANK($B$1),"",VLOOKUP($B$1&amp;"-"&amp;$C12,ชื่อนักเรียน!$A$5:$T$2000,15,FALSE)),"")</f>
        <v>8</v>
      </c>
      <c r="O12" s="88">
        <f>_xlfn.IFNA(IF(ISBLANK($B$1),"",VLOOKUP($B$1&amp;"-"&amp;$C12,ชื่อนักเรียน!$A$5:$T$2000,16,FALSE)),"")</f>
        <v>6</v>
      </c>
      <c r="P12" s="88">
        <f>_xlfn.IFNA(IF(ISBLANK($B$1),"",VLOOKUP($B$1&amp;"-"&amp;$C12,ชื่อนักเรียน!$A$5:$T$2000,17,FALSE)),"")</f>
        <v>1</v>
      </c>
      <c r="Q12" s="88">
        <f>_xlfn.IFNA(IF(ISBLANK($B$1),"",VLOOKUP($B$1&amp;"-"&amp;$C12,ชื่อนักเรียน!$A$5:$T$2000,18,FALSE)),"")</f>
        <v>9</v>
      </c>
      <c r="R12" s="88">
        <f>_xlfn.IFNA(IF(ISBLANK($B$1),"",VLOOKUP($B$1&amp;"-"&amp;$C12,ชื่อนักเรียน!$A$5:$T$2000,19,FALSE)),"")</f>
        <v>0</v>
      </c>
      <c r="S12" s="88">
        <f>_xlfn.IFNA(IF(ISBLANK($B$1),"",VLOOKUP($B$1&amp;"-"&amp;$C12,ชื่อนักเรียน!$A$5:$T$2000,20,FALSE)),"")</f>
        <v>1</v>
      </c>
      <c r="T12" s="83" t="str">
        <f>_xlfn.IFNA(IF(ISBLANK($B$1),"",IF(ISBLANK(VLOOKUP($B$1&amp;"-"&amp;$C12,ชื่อนักเรียน!$A$5:$V$2000,22,FALSE)),"",VLOOKUP($B$1&amp;"-"&amp;$C12,ชื่อนักเรียน!$A$5:$V$2000,22,FALSE))),"")</f>
        <v/>
      </c>
      <c r="U12" s="1" t="str">
        <f t="shared" si="0"/>
        <v>เด็กชาย</v>
      </c>
      <c r="V12" s="1" t="str" cm="1">
        <f t="array" ref="V12">RIGHT(E12,MIN(LEN(SUBSTITUTE(E12,$AD$5:$AD$8,""))))</f>
        <v>รวิพันธ์</v>
      </c>
      <c r="W12" s="1" t="str">
        <f t="shared" si="1"/>
        <v/>
      </c>
      <c r="X12" s="1" t="str">
        <f t="shared" si="2"/>
        <v/>
      </c>
    </row>
    <row r="13" spans="1:43" ht="17.25" customHeight="1">
      <c r="C13" s="78">
        <v>9</v>
      </c>
      <c r="D13" s="79">
        <f>_xlfn.IFNA(IF(ISBLANK($B$1),"",VLOOKUP($B$1&amp;"-"&amp;C13,ชื่อนักเรียน!A13:S2008,5,FALSE)),"")</f>
        <v>10598</v>
      </c>
      <c r="E13" s="80" t="str">
        <f>_xlfn.IFNA(IF(ISBLANK($B$1),"",VLOOKUP($B$1&amp;"-"&amp;C13,ชื่อนักเรียน!A13:T2008,6,FALSE)),"")</f>
        <v>เด็กชายกลวัชร</v>
      </c>
      <c r="F13" s="81" t="str">
        <f>_xlfn.IFNA(IF(ISBLANK($B$1),"",VLOOKUP($B$1&amp;"-"&amp;C13,ชื่อนักเรียน!A13:S2008,7,FALSE)),"")</f>
        <v>เรือทอง</v>
      </c>
      <c r="G13" s="82">
        <f>_xlfn.IFNA(IF(ISBLANK($B$1),"",VLOOKUP($B$1&amp;"-"&amp;$C13,ชื่อนักเรียน!$A$5:$T$2000,8,FALSE)),"")</f>
        <v>1</v>
      </c>
      <c r="H13" s="82">
        <f>_xlfn.IFNA(IF(ISBLANK($B$1),"",VLOOKUP($B$1&amp;"-"&amp;$C13,ชื่อนักเรียน!$A$5:$T$2000,9,FALSE)),"")</f>
        <v>9</v>
      </c>
      <c r="I13" s="82">
        <f>_xlfn.IFNA(IF(ISBLANK($B$1),"",VLOOKUP($B$1&amp;"-"&amp;$C13,ชื่อนักเรียน!$A$5:$T$2000,10,FALSE)),"")</f>
        <v>0</v>
      </c>
      <c r="J13" s="82">
        <f>_xlfn.IFNA(IF(ISBLANK($B$1),"",VLOOKUP($B$1&amp;"-"&amp;$C13,ชื่อนักเรียน!$A$5:$T$2000,11,FALSE)),"")</f>
        <v>7</v>
      </c>
      <c r="K13" s="82">
        <f>_xlfn.IFNA(IF(ISBLANK($B$1),"",VLOOKUP($B$1&amp;"-"&amp;$C13,ชื่อนักเรียน!$A$5:$T$2000,12,FALSE)),"")</f>
        <v>5</v>
      </c>
      <c r="L13" s="82">
        <f>_xlfn.IFNA(IF(ISBLANK($B$1),"",VLOOKUP($B$1&amp;"-"&amp;$C13,ชื่อนักเรียน!$A$5:$T$2000,13,FALSE)),"")</f>
        <v>0</v>
      </c>
      <c r="M13" s="82">
        <f>_xlfn.IFNA(IF(ISBLANK($B$1),"",VLOOKUP($B$1&amp;"-"&amp;$C13,ชื่อนักเรียน!$A$5:$T$2000,14,FALSE)),"")</f>
        <v>0</v>
      </c>
      <c r="N13" s="82">
        <f>_xlfn.IFNA(IF(ISBLANK($B$1),"",VLOOKUP($B$1&amp;"-"&amp;$C13,ชื่อนักเรียน!$A$5:$T$2000,15,FALSE)),"")</f>
        <v>0</v>
      </c>
      <c r="O13" s="82">
        <f>_xlfn.IFNA(IF(ISBLANK($B$1),"",VLOOKUP($B$1&amp;"-"&amp;$C13,ชื่อนักเรียน!$A$5:$T$2000,16,FALSE)),"")</f>
        <v>9</v>
      </c>
      <c r="P13" s="82">
        <f>_xlfn.IFNA(IF(ISBLANK($B$1),"",VLOOKUP($B$1&amp;"-"&amp;$C13,ชื่อนักเรียน!$A$5:$T$2000,17,FALSE)),"")</f>
        <v>4</v>
      </c>
      <c r="Q13" s="82">
        <f>_xlfn.IFNA(IF(ISBLANK($B$1),"",VLOOKUP($B$1&amp;"-"&amp;$C13,ชื่อนักเรียน!$A$5:$T$2000,18,FALSE)),"")</f>
        <v>9</v>
      </c>
      <c r="R13" s="82">
        <f>_xlfn.IFNA(IF(ISBLANK($B$1),"",VLOOKUP($B$1&amp;"-"&amp;$C13,ชื่อนักเรียน!$A$5:$T$2000,19,FALSE)),"")</f>
        <v>9</v>
      </c>
      <c r="S13" s="82">
        <f>_xlfn.IFNA(IF(ISBLANK($B$1),"",VLOOKUP($B$1&amp;"-"&amp;$C13,ชื่อนักเรียน!$A$5:$T$2000,20,FALSE)),"")</f>
        <v>0</v>
      </c>
      <c r="T13" s="83" t="str">
        <f>_xlfn.IFNA(IF(ISBLANK($B$1),"",IF(ISBLANK(VLOOKUP($B$1&amp;"-"&amp;$C13,ชื่อนักเรียน!$A$5:$V$2000,22,FALSE)),"",VLOOKUP($B$1&amp;"-"&amp;$C13,ชื่อนักเรียน!$A$5:$V$2000,22,FALSE))),"")</f>
        <v/>
      </c>
      <c r="U13" s="1" t="str">
        <f t="shared" si="0"/>
        <v>เด็กชาย</v>
      </c>
      <c r="V13" s="1" t="str" cm="1">
        <f t="array" ref="V13">RIGHT(E13,MIN(LEN(SUBSTITUTE(E13,$AD$5:$AD$8,""))))</f>
        <v>กลวัชร</v>
      </c>
      <c r="W13" s="1" t="str">
        <f t="shared" si="1"/>
        <v/>
      </c>
      <c r="X13" s="1" t="str">
        <f t="shared" si="2"/>
        <v/>
      </c>
    </row>
    <row r="14" spans="1:43" ht="17.25" customHeight="1">
      <c r="C14" s="84">
        <v>10</v>
      </c>
      <c r="D14" s="85">
        <f>_xlfn.IFNA(IF(ISBLANK($B$1),"",VLOOKUP($B$1&amp;"-"&amp;C14,ชื่อนักเรียน!A14:S2009,5,FALSE)),"")</f>
        <v>10599</v>
      </c>
      <c r="E14" s="86" t="str">
        <f>_xlfn.IFNA(IF(ISBLANK($B$1),"",VLOOKUP($B$1&amp;"-"&amp;C14,ชื่อนักเรียน!A14:T2009,6,FALSE)),"")</f>
        <v>เด็กชายยุทธนา</v>
      </c>
      <c r="F14" s="87" t="str">
        <f>_xlfn.IFNA(IF(ISBLANK($B$1),"",VLOOKUP($B$1&amp;"-"&amp;C14,ชื่อนักเรียน!A14:S2009,7,FALSE)),"")</f>
        <v>บุญมี</v>
      </c>
      <c r="G14" s="88">
        <f>_xlfn.IFNA(IF(ISBLANK($B$1),"",VLOOKUP($B$1&amp;"-"&amp;$C14,ชื่อนักเรียน!$A$5:$T$2000,8,FALSE)),"")</f>
        <v>1</v>
      </c>
      <c r="H14" s="88">
        <f>_xlfn.IFNA(IF(ISBLANK($B$1),"",VLOOKUP($B$1&amp;"-"&amp;$C14,ชื่อนักเรียน!$A$5:$T$2000,9,FALSE)),"")</f>
        <v>7</v>
      </c>
      <c r="I14" s="88">
        <f>_xlfn.IFNA(IF(ISBLANK($B$1),"",VLOOKUP($B$1&amp;"-"&amp;$C14,ชื่อนักเรียน!$A$5:$T$2000,10,FALSE)),"")</f>
        <v>0</v>
      </c>
      <c r="J14" s="88">
        <f>_xlfn.IFNA(IF(ISBLANK($B$1),"",VLOOKUP($B$1&amp;"-"&amp;$C14,ชื่อนักเรียน!$A$5:$T$2000,11,FALSE)),"")</f>
        <v>9</v>
      </c>
      <c r="K14" s="88">
        <f>_xlfn.IFNA(IF(ISBLANK($B$1),"",VLOOKUP($B$1&amp;"-"&amp;$C14,ชื่อนักเรียน!$A$5:$T$2000,12,FALSE)),"")</f>
        <v>9</v>
      </c>
      <c r="L14" s="88">
        <f>_xlfn.IFNA(IF(ISBLANK($B$1),"",VLOOKUP($B$1&amp;"-"&amp;$C14,ชื่อนักเรียน!$A$5:$T$2000,13,FALSE)),"")</f>
        <v>0</v>
      </c>
      <c r="M14" s="88">
        <f>_xlfn.IFNA(IF(ISBLANK($B$1),"",VLOOKUP($B$1&amp;"-"&amp;$C14,ชื่อนักเรียน!$A$5:$T$2000,14,FALSE)),"")</f>
        <v>1</v>
      </c>
      <c r="N14" s="88">
        <f>_xlfn.IFNA(IF(ISBLANK($B$1),"",VLOOKUP($B$1&amp;"-"&amp;$C14,ชื่อนักเรียน!$A$5:$T$2000,15,FALSE)),"")</f>
        <v>9</v>
      </c>
      <c r="O14" s="88">
        <f>_xlfn.IFNA(IF(ISBLANK($B$1),"",VLOOKUP($B$1&amp;"-"&amp;$C14,ชื่อนักเรียน!$A$5:$T$2000,16,FALSE)),"")</f>
        <v>2</v>
      </c>
      <c r="P14" s="88">
        <f>_xlfn.IFNA(IF(ISBLANK($B$1),"",VLOOKUP($B$1&amp;"-"&amp;$C14,ชื่อนักเรียน!$A$5:$T$2000,17,FALSE)),"")</f>
        <v>5</v>
      </c>
      <c r="Q14" s="88">
        <f>_xlfn.IFNA(IF(ISBLANK($B$1),"",VLOOKUP($B$1&amp;"-"&amp;$C14,ชื่อนักเรียน!$A$5:$T$2000,18,FALSE)),"")</f>
        <v>1</v>
      </c>
      <c r="R14" s="88">
        <f>_xlfn.IFNA(IF(ISBLANK($B$1),"",VLOOKUP($B$1&amp;"-"&amp;$C14,ชื่อนักเรียน!$A$5:$T$2000,19,FALSE)),"")</f>
        <v>3</v>
      </c>
      <c r="S14" s="88">
        <f>_xlfn.IFNA(IF(ISBLANK($B$1),"",VLOOKUP($B$1&amp;"-"&amp;$C14,ชื่อนักเรียน!$A$5:$T$2000,20,FALSE)),"")</f>
        <v>6</v>
      </c>
      <c r="T14" s="83" t="str">
        <f>_xlfn.IFNA(IF(ISBLANK($B$1),"",IF(ISBLANK(VLOOKUP($B$1&amp;"-"&amp;$C14,ชื่อนักเรียน!$A$5:$V$2000,22,FALSE)),"",VLOOKUP($B$1&amp;"-"&amp;$C14,ชื่อนักเรียน!$A$5:$V$2000,22,FALSE))),"")</f>
        <v/>
      </c>
      <c r="U14" s="1" t="str">
        <f t="shared" si="0"/>
        <v>เด็กชาย</v>
      </c>
      <c r="V14" s="1" t="str" cm="1">
        <f t="array" ref="V14">RIGHT(E14,MIN(LEN(SUBSTITUTE(E14,$AD$5:$AD$8,""))))</f>
        <v>ยุทธนา</v>
      </c>
      <c r="W14" s="1" t="str">
        <f t="shared" si="1"/>
        <v/>
      </c>
      <c r="X14" s="1" t="str">
        <f t="shared" si="2"/>
        <v/>
      </c>
    </row>
    <row r="15" spans="1:43" ht="17.25" customHeight="1">
      <c r="C15" s="84">
        <v>11</v>
      </c>
      <c r="D15" s="85">
        <f>_xlfn.IFNA(IF(ISBLANK($B$1),"",VLOOKUP($B$1&amp;"-"&amp;C15,ชื่อนักเรียน!A15:S2010,5,FALSE)),"")</f>
        <v>10601</v>
      </c>
      <c r="E15" s="86" t="str">
        <f>_xlfn.IFNA(IF(ISBLANK($B$1),"",VLOOKUP($B$1&amp;"-"&amp;C15,ชื่อนักเรียน!A15:T2010,6,FALSE)),"")</f>
        <v>เด็กชายจรัสรวี</v>
      </c>
      <c r="F15" s="87" t="str">
        <f>_xlfn.IFNA(IF(ISBLANK($B$1),"",VLOOKUP($B$1&amp;"-"&amp;C15,ชื่อนักเรียน!A15:S2010,7,FALSE)),"")</f>
        <v>กุหลาบโชติ</v>
      </c>
      <c r="G15" s="88">
        <f>_xlfn.IFNA(IF(ISBLANK($B$1),"",VLOOKUP($B$1&amp;"-"&amp;$C15,ชื่อนักเรียน!$A$5:$T$2000,8,FALSE)),"")</f>
        <v>1</v>
      </c>
      <c r="H15" s="88">
        <f>_xlfn.IFNA(IF(ISBLANK($B$1),"",VLOOKUP($B$1&amp;"-"&amp;$C15,ชื่อนักเรียน!$A$5:$T$2000,9,FALSE)),"")</f>
        <v>7</v>
      </c>
      <c r="I15" s="88">
        <f>_xlfn.IFNA(IF(ISBLANK($B$1),"",VLOOKUP($B$1&amp;"-"&amp;$C15,ชื่อนักเรียน!$A$5:$T$2000,10,FALSE)),"")</f>
        <v>0</v>
      </c>
      <c r="J15" s="88">
        <f>_xlfn.IFNA(IF(ISBLANK($B$1),"",VLOOKUP($B$1&amp;"-"&amp;$C15,ชื่อนักเรียน!$A$5:$T$2000,11,FALSE)),"")</f>
        <v>9</v>
      </c>
      <c r="K15" s="88">
        <f>_xlfn.IFNA(IF(ISBLANK($B$1),"",VLOOKUP($B$1&amp;"-"&amp;$C15,ชื่อนักเรียน!$A$5:$T$2000,12,FALSE)),"")</f>
        <v>9</v>
      </c>
      <c r="L15" s="88">
        <f>_xlfn.IFNA(IF(ISBLANK($B$1),"",VLOOKUP($B$1&amp;"-"&amp;$C15,ชื่อนักเรียน!$A$5:$T$2000,13,FALSE)),"")</f>
        <v>0</v>
      </c>
      <c r="M15" s="88">
        <f>_xlfn.IFNA(IF(ISBLANK($B$1),"",VLOOKUP($B$1&amp;"-"&amp;$C15,ชื่อนักเรียน!$A$5:$T$2000,14,FALSE)),"")</f>
        <v>1</v>
      </c>
      <c r="N15" s="88">
        <f>_xlfn.IFNA(IF(ISBLANK($B$1),"",VLOOKUP($B$1&amp;"-"&amp;$C15,ชื่อนักเรียน!$A$5:$T$2000,15,FALSE)),"")</f>
        <v>8</v>
      </c>
      <c r="O15" s="88">
        <f>_xlfn.IFNA(IF(ISBLANK($B$1),"",VLOOKUP($B$1&amp;"-"&amp;$C15,ชื่อนักเรียน!$A$5:$T$2000,16,FALSE)),"")</f>
        <v>9</v>
      </c>
      <c r="P15" s="88">
        <f>_xlfn.IFNA(IF(ISBLANK($B$1),"",VLOOKUP($B$1&amp;"-"&amp;$C15,ชื่อนักเรียน!$A$5:$T$2000,17,FALSE)),"")</f>
        <v>6</v>
      </c>
      <c r="Q15" s="88">
        <f>_xlfn.IFNA(IF(ISBLANK($B$1),"",VLOOKUP($B$1&amp;"-"&amp;$C15,ชื่อนักเรียน!$A$5:$T$2000,18,FALSE)),"")</f>
        <v>6</v>
      </c>
      <c r="R15" s="88">
        <f>_xlfn.IFNA(IF(ISBLANK($B$1),"",VLOOKUP($B$1&amp;"-"&amp;$C15,ชื่อนักเรียน!$A$5:$T$2000,19,FALSE)),"")</f>
        <v>7</v>
      </c>
      <c r="S15" s="88">
        <f>_xlfn.IFNA(IF(ISBLANK($B$1),"",VLOOKUP($B$1&amp;"-"&amp;$C15,ชื่อนักเรียน!$A$5:$T$2000,20,FALSE)),"")</f>
        <v>5</v>
      </c>
      <c r="T15" s="83" t="str">
        <f>_xlfn.IFNA(IF(ISBLANK($B$1),"",IF(ISBLANK(VLOOKUP($B$1&amp;"-"&amp;$C15,ชื่อนักเรียน!$A$5:$V$2000,22,FALSE)),"",VLOOKUP($B$1&amp;"-"&amp;$C15,ชื่อนักเรียน!$A$5:$V$2000,22,FALSE))),"")</f>
        <v/>
      </c>
      <c r="U15" s="1" t="str">
        <f t="shared" si="0"/>
        <v>เด็กชาย</v>
      </c>
      <c r="V15" s="1" t="str" cm="1">
        <f t="array" ref="V15">RIGHT(E15,MIN(LEN(SUBSTITUTE(E15,$AD$5:$AD$8,""))))</f>
        <v>จรัสรวี</v>
      </c>
      <c r="W15" s="1" t="str">
        <f t="shared" si="1"/>
        <v/>
      </c>
      <c r="X15" s="1" t="str">
        <f t="shared" si="2"/>
        <v/>
      </c>
    </row>
    <row r="16" spans="1:43" ht="17.25" customHeight="1">
      <c r="C16" s="84">
        <v>12</v>
      </c>
      <c r="D16" s="85">
        <f>_xlfn.IFNA(IF(ISBLANK($B$1),"",VLOOKUP($B$1&amp;"-"&amp;C16,ชื่อนักเรียน!A16:S2011,5,FALSE)),"")</f>
        <v>10602</v>
      </c>
      <c r="E16" s="86" t="str">
        <f>_xlfn.IFNA(IF(ISBLANK($B$1),"",VLOOKUP($B$1&amp;"-"&amp;C16,ชื่อนักเรียน!A16:T2011,6,FALSE)),"")</f>
        <v>เด็กชายธนวัฒน์</v>
      </c>
      <c r="F16" s="87" t="str">
        <f>_xlfn.IFNA(IF(ISBLANK($B$1),"",VLOOKUP($B$1&amp;"-"&amp;C16,ชื่อนักเรียน!A16:S2011,7,FALSE)),"")</f>
        <v>นาคใหญ่</v>
      </c>
      <c r="G16" s="88">
        <f>_xlfn.IFNA(IF(ISBLANK($B$1),"",VLOOKUP($B$1&amp;"-"&amp;$C16,ชื่อนักเรียน!$A$5:$T$2000,8,FALSE)),"")</f>
        <v>1</v>
      </c>
      <c r="H16" s="88">
        <f>_xlfn.IFNA(IF(ISBLANK($B$1),"",VLOOKUP($B$1&amp;"-"&amp;$C16,ชื่อนักเรียน!$A$5:$T$2000,9,FALSE)),"")</f>
        <v>8</v>
      </c>
      <c r="I16" s="88">
        <f>_xlfn.IFNA(IF(ISBLANK($B$1),"",VLOOKUP($B$1&amp;"-"&amp;$C16,ชื่อนักเรียน!$A$5:$T$2000,10,FALSE)),"")</f>
        <v>0</v>
      </c>
      <c r="J16" s="88">
        <f>_xlfn.IFNA(IF(ISBLANK($B$1),"",VLOOKUP($B$1&amp;"-"&amp;$C16,ชื่อนักเรียน!$A$5:$T$2000,11,FALSE)),"")</f>
        <v>0</v>
      </c>
      <c r="K16" s="88">
        <f>_xlfn.IFNA(IF(ISBLANK($B$1),"",VLOOKUP($B$1&amp;"-"&amp;$C16,ชื่อนักเรียน!$A$5:$T$2000,12,FALSE)),"")</f>
        <v>8</v>
      </c>
      <c r="L16" s="88">
        <f>_xlfn.IFNA(IF(ISBLANK($B$1),"",VLOOKUP($B$1&amp;"-"&amp;$C16,ชื่อนักเรียน!$A$5:$T$2000,13,FALSE)),"")</f>
        <v>0</v>
      </c>
      <c r="M16" s="88">
        <f>_xlfn.IFNA(IF(ISBLANK($B$1),"",VLOOKUP($B$1&amp;"-"&amp;$C16,ชื่อนักเรียน!$A$5:$T$2000,14,FALSE)),"")</f>
        <v>1</v>
      </c>
      <c r="N16" s="88">
        <f>_xlfn.IFNA(IF(ISBLANK($B$1),"",VLOOKUP($B$1&amp;"-"&amp;$C16,ชื่อนักเรียน!$A$5:$T$2000,15,FALSE)),"")</f>
        <v>5</v>
      </c>
      <c r="O16" s="88">
        <f>_xlfn.IFNA(IF(ISBLANK($B$1),"",VLOOKUP($B$1&amp;"-"&amp;$C16,ชื่อนักเรียน!$A$5:$T$2000,16,FALSE)),"")</f>
        <v>4</v>
      </c>
      <c r="P16" s="88">
        <f>_xlfn.IFNA(IF(ISBLANK($B$1),"",VLOOKUP($B$1&amp;"-"&amp;$C16,ชื่อนักเรียน!$A$5:$T$2000,17,FALSE)),"")</f>
        <v>9</v>
      </c>
      <c r="Q16" s="88">
        <f>_xlfn.IFNA(IF(ISBLANK($B$1),"",VLOOKUP($B$1&amp;"-"&amp;$C16,ชื่อนักเรียน!$A$5:$T$2000,18,FALSE)),"")</f>
        <v>9</v>
      </c>
      <c r="R16" s="88">
        <f>_xlfn.IFNA(IF(ISBLANK($B$1),"",VLOOKUP($B$1&amp;"-"&amp;$C16,ชื่อนักเรียน!$A$5:$T$2000,19,FALSE)),"")</f>
        <v>4</v>
      </c>
      <c r="S16" s="88">
        <f>_xlfn.IFNA(IF(ISBLANK($B$1),"",VLOOKUP($B$1&amp;"-"&amp;$C16,ชื่อนักเรียน!$A$5:$T$2000,20,FALSE)),"")</f>
        <v>0</v>
      </c>
      <c r="T16" s="83" t="str">
        <f>_xlfn.IFNA(IF(ISBLANK($B$1),"",IF(ISBLANK(VLOOKUP($B$1&amp;"-"&amp;$C16,ชื่อนักเรียน!$A$5:$V$2000,22,FALSE)),"",VLOOKUP($B$1&amp;"-"&amp;$C16,ชื่อนักเรียน!$A$5:$V$2000,22,FALSE))),"")</f>
        <v/>
      </c>
      <c r="U16" s="1" t="str">
        <f t="shared" si="0"/>
        <v>เด็กชาย</v>
      </c>
      <c r="V16" s="1" t="str" cm="1">
        <f t="array" ref="V16">RIGHT(E16,MIN(LEN(SUBSTITUTE(E16,$AD$5:$AD$8,""))))</f>
        <v>ธนวัฒน์</v>
      </c>
      <c r="W16" s="1" t="str">
        <f t="shared" si="1"/>
        <v/>
      </c>
      <c r="X16" s="1" t="str">
        <f t="shared" si="2"/>
        <v/>
      </c>
    </row>
    <row r="17" spans="3:24" ht="17.25" customHeight="1">
      <c r="C17" s="84">
        <v>13</v>
      </c>
      <c r="D17" s="85">
        <f>_xlfn.IFNA(IF(ISBLANK($B$1),"",VLOOKUP($B$1&amp;"-"&amp;C17,ชื่อนักเรียน!A17:S2012,5,FALSE)),"")</f>
        <v>10603</v>
      </c>
      <c r="E17" s="86" t="str">
        <f>_xlfn.IFNA(IF(ISBLANK($B$1),"",VLOOKUP($B$1&amp;"-"&amp;C17,ชื่อนักเรียน!A17:T2012,6,FALSE)),"")</f>
        <v>เด็กชายฐสิษฐ์ภณ</v>
      </c>
      <c r="F17" s="87" t="str">
        <f>_xlfn.IFNA(IF(ISBLANK($B$1),"",VLOOKUP($B$1&amp;"-"&amp;C17,ชื่อนักเรียน!A17:S2012,7,FALSE)),"")</f>
        <v>คำทา</v>
      </c>
      <c r="G17" s="88">
        <f>_xlfn.IFNA(IF(ISBLANK($B$1),"",VLOOKUP($B$1&amp;"-"&amp;$C17,ชื่อนักเรียน!$A$5:$T$2000,8,FALSE)),"")</f>
        <v>1</v>
      </c>
      <c r="H17" s="88">
        <f>_xlfn.IFNA(IF(ISBLANK($B$1),"",VLOOKUP($B$1&amp;"-"&amp;$C17,ชื่อนักเรียน!$A$5:$T$2000,9,FALSE)),"")</f>
        <v>7</v>
      </c>
      <c r="I17" s="88">
        <f>_xlfn.IFNA(IF(ISBLANK($B$1),"",VLOOKUP($B$1&amp;"-"&amp;$C17,ชื่อนักเรียน!$A$5:$T$2000,10,FALSE)),"")</f>
        <v>0</v>
      </c>
      <c r="J17" s="88">
        <f>_xlfn.IFNA(IF(ISBLANK($B$1),"",VLOOKUP($B$1&amp;"-"&amp;$C17,ชื่อนักเรียน!$A$5:$T$2000,11,FALSE)),"")</f>
        <v>9</v>
      </c>
      <c r="K17" s="88">
        <f>_xlfn.IFNA(IF(ISBLANK($B$1),"",VLOOKUP($B$1&amp;"-"&amp;$C17,ชื่อนักเรียน!$A$5:$T$2000,12,FALSE)),"")</f>
        <v>9</v>
      </c>
      <c r="L17" s="88">
        <f>_xlfn.IFNA(IF(ISBLANK($B$1),"",VLOOKUP($B$1&amp;"-"&amp;$C17,ชื่อนักเรียน!$A$5:$T$2000,13,FALSE)),"")</f>
        <v>0</v>
      </c>
      <c r="M17" s="88">
        <f>_xlfn.IFNA(IF(ISBLANK($B$1),"",VLOOKUP($B$1&amp;"-"&amp;$C17,ชื่อนักเรียน!$A$5:$T$2000,14,FALSE)),"")</f>
        <v>1</v>
      </c>
      <c r="N17" s="88">
        <f>_xlfn.IFNA(IF(ISBLANK($B$1),"",VLOOKUP($B$1&amp;"-"&amp;$C17,ชื่อนักเรียน!$A$5:$T$2000,15,FALSE)),"")</f>
        <v>9</v>
      </c>
      <c r="O17" s="88">
        <f>_xlfn.IFNA(IF(ISBLANK($B$1),"",VLOOKUP($B$1&amp;"-"&amp;$C17,ชื่อนักเรียน!$A$5:$T$2000,16,FALSE)),"")</f>
        <v>1</v>
      </c>
      <c r="P17" s="88">
        <f>_xlfn.IFNA(IF(ISBLANK($B$1),"",VLOOKUP($B$1&amp;"-"&amp;$C17,ชื่อนักเรียน!$A$5:$T$2000,17,FALSE)),"")</f>
        <v>9</v>
      </c>
      <c r="Q17" s="88">
        <f>_xlfn.IFNA(IF(ISBLANK($B$1),"",VLOOKUP($B$1&amp;"-"&amp;$C17,ชื่อนักเรียน!$A$5:$T$2000,18,FALSE)),"")</f>
        <v>5</v>
      </c>
      <c r="R17" s="88">
        <f>_xlfn.IFNA(IF(ISBLANK($B$1),"",VLOOKUP($B$1&amp;"-"&amp;$C17,ชื่อนักเรียน!$A$5:$T$2000,19,FALSE)),"")</f>
        <v>1</v>
      </c>
      <c r="S17" s="88">
        <f>_xlfn.IFNA(IF(ISBLANK($B$1),"",VLOOKUP($B$1&amp;"-"&amp;$C17,ชื่อนักเรียน!$A$5:$T$2000,20,FALSE)),"")</f>
        <v>9</v>
      </c>
      <c r="T17" s="83" t="str">
        <f>_xlfn.IFNA(IF(ISBLANK($B$1),"",IF(ISBLANK(VLOOKUP($B$1&amp;"-"&amp;$C17,ชื่อนักเรียน!$A$5:$V$2000,22,FALSE)),"",VLOOKUP($B$1&amp;"-"&amp;$C17,ชื่อนักเรียน!$A$5:$V$2000,22,FALSE))),"")</f>
        <v/>
      </c>
      <c r="U17" s="1" t="str">
        <f t="shared" si="0"/>
        <v>เด็กชาย</v>
      </c>
      <c r="V17" s="1" t="str" cm="1">
        <f t="array" ref="V17">RIGHT(E17,MIN(LEN(SUBSTITUTE(E17,$AD$5:$AD$8,""))))</f>
        <v>ฐสิษฐ์ภณ</v>
      </c>
      <c r="W17" s="1" t="str">
        <f t="shared" si="1"/>
        <v/>
      </c>
      <c r="X17" s="1" t="str">
        <f t="shared" si="2"/>
        <v/>
      </c>
    </row>
    <row r="18" spans="3:24" ht="17.25" customHeight="1">
      <c r="C18" s="84">
        <v>14</v>
      </c>
      <c r="D18" s="85">
        <f>_xlfn.IFNA(IF(ISBLANK($B$1),"",VLOOKUP($B$1&amp;"-"&amp;C18,ชื่อนักเรียน!A18:S2013,5,FALSE)),"")</f>
        <v>10604</v>
      </c>
      <c r="E18" s="86" t="str">
        <f>_xlfn.IFNA(IF(ISBLANK($B$1),"",VLOOKUP($B$1&amp;"-"&amp;C18,ชื่อนักเรียน!A18:T2013,6,FALSE)),"")</f>
        <v>เด็กชายณัฐพัชร์</v>
      </c>
      <c r="F18" s="87" t="str">
        <f>_xlfn.IFNA(IF(ISBLANK($B$1),"",VLOOKUP($B$1&amp;"-"&amp;C18,ชื่อนักเรียน!A18:S2013,7,FALSE)),"")</f>
        <v>ธงเพ่ง</v>
      </c>
      <c r="G18" s="88">
        <f>_xlfn.IFNA(IF(ISBLANK($B$1),"",VLOOKUP($B$1&amp;"-"&amp;$C18,ชื่อนักเรียน!$A$5:$T$2000,8,FALSE)),"")</f>
        <v>1</v>
      </c>
      <c r="H18" s="88">
        <f>_xlfn.IFNA(IF(ISBLANK($B$1),"",VLOOKUP($B$1&amp;"-"&amp;$C18,ชื่อนักเรียน!$A$5:$T$2000,9,FALSE)),"")</f>
        <v>7</v>
      </c>
      <c r="I18" s="88">
        <f>_xlfn.IFNA(IF(ISBLANK($B$1),"",VLOOKUP($B$1&amp;"-"&amp;$C18,ชื่อนักเรียน!$A$5:$T$2000,10,FALSE)),"")</f>
        <v>0</v>
      </c>
      <c r="J18" s="88">
        <f>_xlfn.IFNA(IF(ISBLANK($B$1),"",VLOOKUP($B$1&amp;"-"&amp;$C18,ชื่อนักเรียน!$A$5:$T$2000,11,FALSE)),"")</f>
        <v>9</v>
      </c>
      <c r="K18" s="88">
        <f>_xlfn.IFNA(IF(ISBLANK($B$1),"",VLOOKUP($B$1&amp;"-"&amp;$C18,ชื่อนักเรียน!$A$5:$T$2000,12,FALSE)),"")</f>
        <v>8</v>
      </c>
      <c r="L18" s="88">
        <f>_xlfn.IFNA(IF(ISBLANK($B$1),"",VLOOKUP($B$1&amp;"-"&amp;$C18,ชื่อนักเรียน!$A$5:$T$2000,13,FALSE)),"")</f>
        <v>0</v>
      </c>
      <c r="M18" s="88">
        <f>_xlfn.IFNA(IF(ISBLANK($B$1),"",VLOOKUP($B$1&amp;"-"&amp;$C18,ชื่อนักเรียน!$A$5:$T$2000,14,FALSE)),"")</f>
        <v>0</v>
      </c>
      <c r="N18" s="88">
        <f>_xlfn.IFNA(IF(ISBLANK($B$1),"",VLOOKUP($B$1&amp;"-"&amp;$C18,ชื่อนักเรียน!$A$5:$T$2000,15,FALSE)),"")</f>
        <v>6</v>
      </c>
      <c r="O18" s="88">
        <f>_xlfn.IFNA(IF(ISBLANK($B$1),"",VLOOKUP($B$1&amp;"-"&amp;$C18,ชื่อนักเรียน!$A$5:$T$2000,16,FALSE)),"")</f>
        <v>3</v>
      </c>
      <c r="P18" s="88">
        <f>_xlfn.IFNA(IF(ISBLANK($B$1),"",VLOOKUP($B$1&amp;"-"&amp;$C18,ชื่อนักเรียน!$A$5:$T$2000,17,FALSE)),"")</f>
        <v>6</v>
      </c>
      <c r="Q18" s="88">
        <f>_xlfn.IFNA(IF(ISBLANK($B$1),"",VLOOKUP($B$1&amp;"-"&amp;$C18,ชื่อนักเรียน!$A$5:$T$2000,18,FALSE)),"")</f>
        <v>7</v>
      </c>
      <c r="R18" s="88">
        <f>_xlfn.IFNA(IF(ISBLANK($B$1),"",VLOOKUP($B$1&amp;"-"&amp;$C18,ชื่อนักเรียน!$A$5:$T$2000,19,FALSE)),"")</f>
        <v>3</v>
      </c>
      <c r="S18" s="88">
        <f>_xlfn.IFNA(IF(ISBLANK($B$1),"",VLOOKUP($B$1&amp;"-"&amp;$C18,ชื่อนักเรียน!$A$5:$T$2000,20,FALSE)),"")</f>
        <v>2</v>
      </c>
      <c r="T18" s="83" t="str">
        <f>_xlfn.IFNA(IF(ISBLANK($B$1),"",IF(ISBLANK(VLOOKUP($B$1&amp;"-"&amp;$C18,ชื่อนักเรียน!$A$5:$V$2000,22,FALSE)),"",VLOOKUP($B$1&amp;"-"&amp;$C18,ชื่อนักเรียน!$A$5:$V$2000,22,FALSE))),"")</f>
        <v/>
      </c>
      <c r="U18" s="1" t="str">
        <f t="shared" si="0"/>
        <v>เด็กชาย</v>
      </c>
      <c r="V18" s="1" t="str" cm="1">
        <f t="array" ref="V18">RIGHT(E18,MIN(LEN(SUBSTITUTE(E18,$AD$5:$AD$8,""))))</f>
        <v>ณัฐพัชร์</v>
      </c>
      <c r="W18" s="1" t="str">
        <f t="shared" si="1"/>
        <v/>
      </c>
      <c r="X18" s="1" t="str">
        <f t="shared" si="2"/>
        <v/>
      </c>
    </row>
    <row r="19" spans="3:24" ht="17.25" customHeight="1">
      <c r="C19" s="84">
        <v>15</v>
      </c>
      <c r="D19" s="85">
        <f>_xlfn.IFNA(IF(ISBLANK($B$1),"",VLOOKUP($B$1&amp;"-"&amp;C19,ชื่อนักเรียน!A19:S2014,5,FALSE)),"")</f>
        <v>10607</v>
      </c>
      <c r="E19" s="86" t="str">
        <f>_xlfn.IFNA(IF(ISBLANK($B$1),"",VLOOKUP($B$1&amp;"-"&amp;C19,ชื่อนักเรียน!A19:T2014,6,FALSE)),"")</f>
        <v>เด็กชายภัทรดนัย</v>
      </c>
      <c r="F19" s="87" t="str">
        <f>_xlfn.IFNA(IF(ISBLANK($B$1),"",VLOOKUP($B$1&amp;"-"&amp;C19,ชื่อนักเรียน!A19:S2014,7,FALSE)),"")</f>
        <v>สถิตยานุรักษ์</v>
      </c>
      <c r="G19" s="88">
        <f>_xlfn.IFNA(IF(ISBLANK($B$1),"",VLOOKUP($B$1&amp;"-"&amp;$C19,ชื่อนักเรียน!$A$5:$T$2000,8,FALSE)),"")</f>
        <v>1</v>
      </c>
      <c r="H19" s="88">
        <f>_xlfn.IFNA(IF(ISBLANK($B$1),"",VLOOKUP($B$1&amp;"-"&amp;$C19,ชื่อนักเรียน!$A$5:$T$2000,9,FALSE)),"")</f>
        <v>7</v>
      </c>
      <c r="I19" s="88">
        <f>_xlfn.IFNA(IF(ISBLANK($B$1),"",VLOOKUP($B$1&amp;"-"&amp;$C19,ชื่อนักเรียน!$A$5:$T$2000,10,FALSE)),"")</f>
        <v>0</v>
      </c>
      <c r="J19" s="88">
        <f>_xlfn.IFNA(IF(ISBLANK($B$1),"",VLOOKUP($B$1&amp;"-"&amp;$C19,ชื่อนักเรียน!$A$5:$T$2000,11,FALSE)),"")</f>
        <v>9</v>
      </c>
      <c r="K19" s="88">
        <f>_xlfn.IFNA(IF(ISBLANK($B$1),"",VLOOKUP($B$1&amp;"-"&amp;$C19,ชื่อนักเรียน!$A$5:$T$2000,12,FALSE)),"")</f>
        <v>8</v>
      </c>
      <c r="L19" s="88">
        <f>_xlfn.IFNA(IF(ISBLANK($B$1),"",VLOOKUP($B$1&amp;"-"&amp;$C19,ชื่อนักเรียน!$A$5:$T$2000,13,FALSE)),"")</f>
        <v>0</v>
      </c>
      <c r="M19" s="88">
        <f>_xlfn.IFNA(IF(ISBLANK($B$1),"",VLOOKUP($B$1&amp;"-"&amp;$C19,ชื่อนักเรียน!$A$5:$T$2000,14,FALSE)),"")</f>
        <v>0</v>
      </c>
      <c r="N19" s="88">
        <f>_xlfn.IFNA(IF(ISBLANK($B$1),"",VLOOKUP($B$1&amp;"-"&amp;$C19,ชื่อนักเรียน!$A$5:$T$2000,15,FALSE)),"")</f>
        <v>6</v>
      </c>
      <c r="O19" s="88">
        <f>_xlfn.IFNA(IF(ISBLANK($B$1),"",VLOOKUP($B$1&amp;"-"&amp;$C19,ชื่อนักเรียน!$A$5:$T$2000,16,FALSE)),"")</f>
        <v>2</v>
      </c>
      <c r="P19" s="88">
        <f>_xlfn.IFNA(IF(ISBLANK($B$1),"",VLOOKUP($B$1&amp;"-"&amp;$C19,ชื่อนักเรียน!$A$5:$T$2000,17,FALSE)),"")</f>
        <v>2</v>
      </c>
      <c r="Q19" s="88">
        <f>_xlfn.IFNA(IF(ISBLANK($B$1),"",VLOOKUP($B$1&amp;"-"&amp;$C19,ชื่อนักเรียน!$A$5:$T$2000,18,FALSE)),"")</f>
        <v>3</v>
      </c>
      <c r="R19" s="88">
        <f>_xlfn.IFNA(IF(ISBLANK($B$1),"",VLOOKUP($B$1&amp;"-"&amp;$C19,ชื่อนักเรียน!$A$5:$T$2000,19,FALSE)),"")</f>
        <v>4</v>
      </c>
      <c r="S19" s="88">
        <f>_xlfn.IFNA(IF(ISBLANK($B$1),"",VLOOKUP($B$1&amp;"-"&amp;$C19,ชื่อนักเรียน!$A$5:$T$2000,20,FALSE)),"")</f>
        <v>1</v>
      </c>
      <c r="T19" s="83" t="str">
        <f>_xlfn.IFNA(IF(ISBLANK($B$1),"",IF(ISBLANK(VLOOKUP($B$1&amp;"-"&amp;$C19,ชื่อนักเรียน!$A$5:$V$2000,22,FALSE)),"",VLOOKUP($B$1&amp;"-"&amp;$C19,ชื่อนักเรียน!$A$5:$V$2000,22,FALSE))),"")</f>
        <v/>
      </c>
      <c r="U19" s="1" t="str">
        <f t="shared" si="0"/>
        <v>เด็กชาย</v>
      </c>
      <c r="V19" s="1" t="str" cm="1">
        <f t="array" ref="V19">RIGHT(E19,MIN(LEN(SUBSTITUTE(E19,$AD$5:$AD$8,""))))</f>
        <v>ภัทรดนัย</v>
      </c>
      <c r="W19" s="1" t="str">
        <f t="shared" si="1"/>
        <v/>
      </c>
      <c r="X19" s="1" t="str">
        <f t="shared" si="2"/>
        <v/>
      </c>
    </row>
    <row r="20" spans="3:24" ht="17.25" customHeight="1">
      <c r="C20" s="84">
        <v>16</v>
      </c>
      <c r="D20" s="85">
        <f>_xlfn.IFNA(IF(ISBLANK($B$1),"",VLOOKUP($B$1&amp;"-"&amp;C20,ชื่อนักเรียน!A20:S2015,5,FALSE)),"")</f>
        <v>10608</v>
      </c>
      <c r="E20" s="86" t="str">
        <f>_xlfn.IFNA(IF(ISBLANK($B$1),"",VLOOKUP($B$1&amp;"-"&amp;C20,ชื่อนักเรียน!A20:T2015,6,FALSE)),"")</f>
        <v>เด็กชายปฏิญญา</v>
      </c>
      <c r="F20" s="87" t="str">
        <f>_xlfn.IFNA(IF(ISBLANK($B$1),"",VLOOKUP($B$1&amp;"-"&amp;C20,ชื่อนักเรียน!A20:S2015,7,FALSE)),"")</f>
        <v>เชื้อเมือง</v>
      </c>
      <c r="G20" s="88">
        <f>_xlfn.IFNA(IF(ISBLANK($B$1),"",VLOOKUP($B$1&amp;"-"&amp;$C20,ชื่อนักเรียน!$A$5:$T$2000,8,FALSE)),"")</f>
        <v>1</v>
      </c>
      <c r="H20" s="88">
        <f>_xlfn.IFNA(IF(ISBLANK($B$1),"",VLOOKUP($B$1&amp;"-"&amp;$C20,ชื่อนักเรียน!$A$5:$T$2000,9,FALSE)),"")</f>
        <v>3</v>
      </c>
      <c r="I20" s="88">
        <f>_xlfn.IFNA(IF(ISBLANK($B$1),"",VLOOKUP($B$1&amp;"-"&amp;$C20,ชื่อนักเรียน!$A$5:$T$2000,10,FALSE)),"")</f>
        <v>6</v>
      </c>
      <c r="J20" s="88">
        <f>_xlfn.IFNA(IF(ISBLANK($B$1),"",VLOOKUP($B$1&amp;"-"&amp;$C20,ชื่อนักเรียน!$A$5:$T$2000,11,FALSE)),"")</f>
        <v>9</v>
      </c>
      <c r="K20" s="88">
        <f>_xlfn.IFNA(IF(ISBLANK($B$1),"",VLOOKUP($B$1&amp;"-"&amp;$C20,ชื่อนักเรียน!$A$5:$T$2000,12,FALSE)),"")</f>
        <v>9</v>
      </c>
      <c r="L20" s="88">
        <f>_xlfn.IFNA(IF(ISBLANK($B$1),"",VLOOKUP($B$1&amp;"-"&amp;$C20,ชื่อนักเรียน!$A$5:$T$2000,13,FALSE)),"")</f>
        <v>0</v>
      </c>
      <c r="M20" s="88">
        <f>_xlfn.IFNA(IF(ISBLANK($B$1),"",VLOOKUP($B$1&amp;"-"&amp;$C20,ชื่อนักเรียน!$A$5:$T$2000,14,FALSE)),"")</f>
        <v>0</v>
      </c>
      <c r="N20" s="88">
        <f>_xlfn.IFNA(IF(ISBLANK($B$1),"",VLOOKUP($B$1&amp;"-"&amp;$C20,ชื่อนักเรียน!$A$5:$T$2000,15,FALSE)),"")</f>
        <v>9</v>
      </c>
      <c r="O20" s="88">
        <f>_xlfn.IFNA(IF(ISBLANK($B$1),"",VLOOKUP($B$1&amp;"-"&amp;$C20,ชื่อนักเรียน!$A$5:$T$2000,16,FALSE)),"")</f>
        <v>8</v>
      </c>
      <c r="P20" s="88">
        <f>_xlfn.IFNA(IF(ISBLANK($B$1),"",VLOOKUP($B$1&amp;"-"&amp;$C20,ชื่อนักเรียน!$A$5:$T$2000,17,FALSE)),"")</f>
        <v>9</v>
      </c>
      <c r="Q20" s="88">
        <f>_xlfn.IFNA(IF(ISBLANK($B$1),"",VLOOKUP($B$1&amp;"-"&amp;$C20,ชื่อนักเรียน!$A$5:$T$2000,18,FALSE)),"")</f>
        <v>6</v>
      </c>
      <c r="R20" s="88">
        <f>_xlfn.IFNA(IF(ISBLANK($B$1),"",VLOOKUP($B$1&amp;"-"&amp;$C20,ชื่อนักเรียน!$A$5:$T$2000,19,FALSE)),"")</f>
        <v>7</v>
      </c>
      <c r="S20" s="88">
        <f>_xlfn.IFNA(IF(ISBLANK($B$1),"",VLOOKUP($B$1&amp;"-"&amp;$C20,ชื่อนักเรียน!$A$5:$T$2000,20,FALSE)),"")</f>
        <v>3</v>
      </c>
      <c r="T20" s="83" t="str">
        <f>_xlfn.IFNA(IF(ISBLANK($B$1),"",IF(ISBLANK(VLOOKUP($B$1&amp;"-"&amp;$C20,ชื่อนักเรียน!$A$5:$V$2000,22,FALSE)),"",VLOOKUP($B$1&amp;"-"&amp;$C20,ชื่อนักเรียน!$A$5:$V$2000,22,FALSE))),"")</f>
        <v/>
      </c>
      <c r="U20" s="1" t="str">
        <f t="shared" si="0"/>
        <v>เด็กชาย</v>
      </c>
      <c r="V20" s="1" t="str" cm="1">
        <f t="array" ref="V20">RIGHT(E20,MIN(LEN(SUBSTITUTE(E20,$AD$5:$AD$8,""))))</f>
        <v>ปฏิญญา</v>
      </c>
      <c r="W20" s="1" t="str">
        <f t="shared" si="1"/>
        <v/>
      </c>
      <c r="X20" s="1" t="str">
        <f t="shared" si="2"/>
        <v/>
      </c>
    </row>
    <row r="21" spans="3:24" ht="17.25" customHeight="1">
      <c r="C21" s="84">
        <v>17</v>
      </c>
      <c r="D21" s="85">
        <f>_xlfn.IFNA(IF(ISBLANK($B$1),"",VLOOKUP($B$1&amp;"-"&amp;C21,ชื่อนักเรียน!A21:S2016,5,FALSE)),"")</f>
        <v>10609</v>
      </c>
      <c r="E21" s="86" t="str">
        <f>_xlfn.IFNA(IF(ISBLANK($B$1),"",VLOOKUP($B$1&amp;"-"&amp;C21,ชื่อนักเรียน!A21:T2016,6,FALSE)),"")</f>
        <v>เด็กชายกิตติพิเชษฐ์</v>
      </c>
      <c r="F21" s="87" t="str">
        <f>_xlfn.IFNA(IF(ISBLANK($B$1),"",VLOOKUP($B$1&amp;"-"&amp;C21,ชื่อนักเรียน!A21:S2016,7,FALSE)),"")</f>
        <v>แก้วทองดี</v>
      </c>
      <c r="G21" s="88">
        <f>_xlfn.IFNA(IF(ISBLANK($B$1),"",VLOOKUP($B$1&amp;"-"&amp;$C21,ชื่อนักเรียน!$A$5:$T$2000,8,FALSE)),"")</f>
        <v>1</v>
      </c>
      <c r="H21" s="88">
        <f>_xlfn.IFNA(IF(ISBLANK($B$1),"",VLOOKUP($B$1&amp;"-"&amp;$C21,ชื่อนักเรียน!$A$5:$T$2000,9,FALSE)),"")</f>
        <v>8</v>
      </c>
      <c r="I21" s="88">
        <f>_xlfn.IFNA(IF(ISBLANK($B$1),"",VLOOKUP($B$1&amp;"-"&amp;$C21,ชื่อนักเรียน!$A$5:$T$2000,10,FALSE)),"")</f>
        <v>4</v>
      </c>
      <c r="J21" s="88">
        <f>_xlfn.IFNA(IF(ISBLANK($B$1),"",VLOOKUP($B$1&amp;"-"&amp;$C21,ชื่อนักเรียน!$A$5:$T$2000,11,FALSE)),"")</f>
        <v>9</v>
      </c>
      <c r="K21" s="88">
        <f>_xlfn.IFNA(IF(ISBLANK($B$1),"",VLOOKUP($B$1&amp;"-"&amp;$C21,ชื่อนักเรียน!$A$5:$T$2000,12,FALSE)),"")</f>
        <v>9</v>
      </c>
      <c r="L21" s="88">
        <f>_xlfn.IFNA(IF(ISBLANK($B$1),"",VLOOKUP($B$1&amp;"-"&amp;$C21,ชื่อนักเรียน!$A$5:$T$2000,13,FALSE)),"")</f>
        <v>0</v>
      </c>
      <c r="M21" s="88">
        <f>_xlfn.IFNA(IF(ISBLANK($B$1),"",VLOOKUP($B$1&amp;"-"&amp;$C21,ชื่อนักเรียน!$A$5:$T$2000,14,FALSE)),"")</f>
        <v>2</v>
      </c>
      <c r="N21" s="88">
        <f>_xlfn.IFNA(IF(ISBLANK($B$1),"",VLOOKUP($B$1&amp;"-"&amp;$C21,ชื่อนักเรียน!$A$5:$T$2000,15,FALSE)),"")</f>
        <v>2</v>
      </c>
      <c r="O21" s="88">
        <f>_xlfn.IFNA(IF(ISBLANK($B$1),"",VLOOKUP($B$1&amp;"-"&amp;$C21,ชื่อนักเรียน!$A$5:$T$2000,16,FALSE)),"")</f>
        <v>8</v>
      </c>
      <c r="P21" s="88">
        <f>_xlfn.IFNA(IF(ISBLANK($B$1),"",VLOOKUP($B$1&amp;"-"&amp;$C21,ชื่อนักเรียน!$A$5:$T$2000,17,FALSE)),"")</f>
        <v>9</v>
      </c>
      <c r="Q21" s="88">
        <f>_xlfn.IFNA(IF(ISBLANK($B$1),"",VLOOKUP($B$1&amp;"-"&amp;$C21,ชื่อนักเรียน!$A$5:$T$2000,18,FALSE)),"")</f>
        <v>6</v>
      </c>
      <c r="R21" s="88">
        <f>_xlfn.IFNA(IF(ISBLANK($B$1),"",VLOOKUP($B$1&amp;"-"&amp;$C21,ชื่อนักเรียน!$A$5:$T$2000,19,FALSE)),"")</f>
        <v>4</v>
      </c>
      <c r="S21" s="88">
        <f>_xlfn.IFNA(IF(ISBLANK($B$1),"",VLOOKUP($B$1&amp;"-"&amp;$C21,ชื่อนักเรียน!$A$5:$T$2000,20,FALSE)),"")</f>
        <v>0</v>
      </c>
      <c r="T21" s="83" t="str">
        <f>_xlfn.IFNA(IF(ISBLANK($B$1),"",IF(ISBLANK(VLOOKUP($B$1&amp;"-"&amp;$C21,ชื่อนักเรียน!$A$5:$V$2000,22,FALSE)),"",VLOOKUP($B$1&amp;"-"&amp;$C21,ชื่อนักเรียน!$A$5:$V$2000,22,FALSE))),"")</f>
        <v/>
      </c>
      <c r="U21" s="1" t="str">
        <f t="shared" si="0"/>
        <v>เด็กชาย</v>
      </c>
      <c r="V21" s="1" t="str" cm="1">
        <f t="array" ref="V21">RIGHT(E21,MIN(LEN(SUBSTITUTE(E21,$AD$5:$AD$8,""))))</f>
        <v>กิตติพิเชษฐ์</v>
      </c>
      <c r="W21" s="1" t="str">
        <f t="shared" si="1"/>
        <v/>
      </c>
      <c r="X21" s="1" t="str">
        <f t="shared" si="2"/>
        <v/>
      </c>
    </row>
    <row r="22" spans="3:24" ht="17.25" customHeight="1">
      <c r="C22" s="84">
        <v>18</v>
      </c>
      <c r="D22" s="85">
        <f>_xlfn.IFNA(IF(ISBLANK($B$1),"",VLOOKUP($B$1&amp;"-"&amp;C22,ชื่อนักเรียน!A22:S2017,5,FALSE)),"")</f>
        <v>10610</v>
      </c>
      <c r="E22" s="86" t="str">
        <f>_xlfn.IFNA(IF(ISBLANK($B$1),"",VLOOKUP($B$1&amp;"-"&amp;C22,ชื่อนักเรียน!A22:T2017,6,FALSE)),"")</f>
        <v xml:space="preserve">เด็กชายอนันตสิทธิ์  </v>
      </c>
      <c r="F22" s="87" t="str">
        <f>_xlfn.IFNA(IF(ISBLANK($B$1),"",VLOOKUP($B$1&amp;"-"&amp;C22,ชื่อนักเรียน!A22:S2017,7,FALSE)),"")</f>
        <v>พงศ์คุณ</v>
      </c>
      <c r="G22" s="88">
        <f>_xlfn.IFNA(IF(ISBLANK($B$1),"",VLOOKUP($B$1&amp;"-"&amp;$C22,ชื่อนักเรียน!$A$5:$T$2000,8,FALSE)),"")</f>
        <v>1</v>
      </c>
      <c r="H22" s="88">
        <f>_xlfn.IFNA(IF(ISBLANK($B$1),"",VLOOKUP($B$1&amp;"-"&amp;$C22,ชื่อนักเรียน!$A$5:$T$2000,9,FALSE)),"")</f>
        <v>7</v>
      </c>
      <c r="I22" s="88">
        <f>_xlfn.IFNA(IF(ISBLANK($B$1),"",VLOOKUP($B$1&amp;"-"&amp;$C22,ชื่อนักเรียน!$A$5:$T$2000,10,FALSE)),"")</f>
        <v>0</v>
      </c>
      <c r="J22" s="88">
        <f>_xlfn.IFNA(IF(ISBLANK($B$1),"",VLOOKUP($B$1&amp;"-"&amp;$C22,ชื่อนักเรียน!$A$5:$T$2000,11,FALSE)),"")</f>
        <v>0</v>
      </c>
      <c r="K22" s="88">
        <f>_xlfn.IFNA(IF(ISBLANK($B$1),"",VLOOKUP($B$1&amp;"-"&amp;$C22,ชื่อนักเรียน!$A$5:$T$2000,12,FALSE)),"")</f>
        <v>4</v>
      </c>
      <c r="L22" s="88">
        <f>_xlfn.IFNA(IF(ISBLANK($B$1),"",VLOOKUP($B$1&amp;"-"&amp;$C22,ชื่อนักเรียน!$A$5:$T$2000,13,FALSE)),"")</f>
        <v>0</v>
      </c>
      <c r="M22" s="88">
        <f>_xlfn.IFNA(IF(ISBLANK($B$1),"",VLOOKUP($B$1&amp;"-"&amp;$C22,ชื่อนักเรียน!$A$5:$T$2000,14,FALSE)),"")</f>
        <v>1</v>
      </c>
      <c r="N22" s="88">
        <f>_xlfn.IFNA(IF(ISBLANK($B$1),"",VLOOKUP($B$1&amp;"-"&amp;$C22,ชื่อนักเรียน!$A$5:$T$2000,15,FALSE)),"")</f>
        <v>4</v>
      </c>
      <c r="O22" s="88">
        <f>_xlfn.IFNA(IF(ISBLANK($B$1),"",VLOOKUP($B$1&amp;"-"&amp;$C22,ชื่อนักเรียน!$A$5:$T$2000,16,FALSE)),"")</f>
        <v>4</v>
      </c>
      <c r="P22" s="88">
        <f>_xlfn.IFNA(IF(ISBLANK($B$1),"",VLOOKUP($B$1&amp;"-"&amp;$C22,ชื่อนักเรียน!$A$5:$T$2000,17,FALSE)),"")</f>
        <v>1</v>
      </c>
      <c r="Q22" s="88">
        <f>_xlfn.IFNA(IF(ISBLANK($B$1),"",VLOOKUP($B$1&amp;"-"&amp;$C22,ชื่อนักเรียน!$A$5:$T$2000,18,FALSE)),"")</f>
        <v>5</v>
      </c>
      <c r="R22" s="88">
        <f>_xlfn.IFNA(IF(ISBLANK($B$1),"",VLOOKUP($B$1&amp;"-"&amp;$C22,ชื่อนักเรียน!$A$5:$T$2000,19,FALSE)),"")</f>
        <v>7</v>
      </c>
      <c r="S22" s="88">
        <f>_xlfn.IFNA(IF(ISBLANK($B$1),"",VLOOKUP($B$1&amp;"-"&amp;$C22,ชื่อนักเรียน!$A$5:$T$2000,20,FALSE)),"")</f>
        <v>3</v>
      </c>
      <c r="T22" s="83" t="str">
        <f>_xlfn.IFNA(IF(ISBLANK($B$1),"",IF(ISBLANK(VLOOKUP($B$1&amp;"-"&amp;$C22,ชื่อนักเรียน!$A$5:$V$2000,22,FALSE)),"",VLOOKUP($B$1&amp;"-"&amp;$C22,ชื่อนักเรียน!$A$5:$V$2000,22,FALSE))),"")</f>
        <v/>
      </c>
      <c r="U22" s="1" t="str">
        <f t="shared" si="0"/>
        <v>เด็กชาย</v>
      </c>
      <c r="V22" s="1" t="str" cm="1">
        <f t="array" ref="V22">RIGHT(E22,MIN(LEN(SUBSTITUTE(E22,$AD$5:$AD$8,""))))</f>
        <v xml:space="preserve">อนันตสิทธิ์  </v>
      </c>
      <c r="W22" s="1" t="str">
        <f t="shared" si="1"/>
        <v/>
      </c>
      <c r="X22" s="1" t="str">
        <f t="shared" si="2"/>
        <v/>
      </c>
    </row>
    <row r="23" spans="3:24" ht="17.25" customHeight="1">
      <c r="C23" s="84">
        <v>19</v>
      </c>
      <c r="D23" s="85">
        <f>_xlfn.IFNA(IF(ISBLANK($B$1),"",VLOOKUP($B$1&amp;"-"&amp;C23,ชื่อนักเรียน!A23:S2018,5,FALSE)),"")</f>
        <v>10614</v>
      </c>
      <c r="E23" s="86" t="str">
        <f>_xlfn.IFNA(IF(ISBLANK($B$1),"",VLOOKUP($B$1&amp;"-"&amp;C23,ชื่อนักเรียน!A23:T2018,6,FALSE)),"")</f>
        <v>เด็กชายธรินทร์วรัช</v>
      </c>
      <c r="F23" s="87" t="str">
        <f>_xlfn.IFNA(IF(ISBLANK($B$1),"",VLOOKUP($B$1&amp;"-"&amp;C23,ชื่อนักเรียน!A23:S2018,7,FALSE)),"")</f>
        <v>คิมหันตา</v>
      </c>
      <c r="G23" s="88">
        <f>_xlfn.IFNA(IF(ISBLANK($B$1),"",VLOOKUP($B$1&amp;"-"&amp;$C23,ชื่อนักเรียน!$A$5:$T$2000,8,FALSE)),"")</f>
        <v>1</v>
      </c>
      <c r="H23" s="88">
        <f>_xlfn.IFNA(IF(ISBLANK($B$1),"",VLOOKUP($B$1&amp;"-"&amp;$C23,ชื่อนักเรียน!$A$5:$T$2000,9,FALSE)),"")</f>
        <v>4</v>
      </c>
      <c r="I23" s="88">
        <f>_xlfn.IFNA(IF(ISBLANK($B$1),"",VLOOKUP($B$1&amp;"-"&amp;$C23,ชื่อนักเรียน!$A$5:$T$2000,10,FALSE)),"")</f>
        <v>4</v>
      </c>
      <c r="J23" s="88">
        <f>_xlfn.IFNA(IF(ISBLANK($B$1),"",VLOOKUP($B$1&amp;"-"&amp;$C23,ชื่อนักเรียน!$A$5:$T$2000,11,FALSE)),"")</f>
        <v>9</v>
      </c>
      <c r="K23" s="88">
        <f>_xlfn.IFNA(IF(ISBLANK($B$1),"",VLOOKUP($B$1&amp;"-"&amp;$C23,ชื่อนักเรียน!$A$5:$T$2000,12,FALSE)),"")</f>
        <v>9</v>
      </c>
      <c r="L23" s="88">
        <f>_xlfn.IFNA(IF(ISBLANK($B$1),"",VLOOKUP($B$1&amp;"-"&amp;$C23,ชื่อนักเรียน!$A$5:$T$2000,13,FALSE)),"")</f>
        <v>0</v>
      </c>
      <c r="M23" s="88">
        <f>_xlfn.IFNA(IF(ISBLANK($B$1),"",VLOOKUP($B$1&amp;"-"&amp;$C23,ชื่อนักเรียน!$A$5:$T$2000,14,FALSE)),"")</f>
        <v>1</v>
      </c>
      <c r="N23" s="88">
        <f>_xlfn.IFNA(IF(ISBLANK($B$1),"",VLOOKUP($B$1&amp;"-"&amp;$C23,ชื่อนักเรียน!$A$5:$T$2000,15,FALSE)),"")</f>
        <v>0</v>
      </c>
      <c r="O23" s="88">
        <f>_xlfn.IFNA(IF(ISBLANK($B$1),"",VLOOKUP($B$1&amp;"-"&amp;$C23,ชื่อนักเรียน!$A$5:$T$2000,16,FALSE)),"")</f>
        <v>1</v>
      </c>
      <c r="P23" s="88">
        <f>_xlfn.IFNA(IF(ISBLANK($B$1),"",VLOOKUP($B$1&amp;"-"&amp;$C23,ชื่อนักเรียน!$A$5:$T$2000,17,FALSE)),"")</f>
        <v>3</v>
      </c>
      <c r="Q23" s="88">
        <f>_xlfn.IFNA(IF(ISBLANK($B$1),"",VLOOKUP($B$1&amp;"-"&amp;$C23,ชื่อนักเรียน!$A$5:$T$2000,18,FALSE)),"")</f>
        <v>0</v>
      </c>
      <c r="R23" s="88">
        <f>_xlfn.IFNA(IF(ISBLANK($B$1),"",VLOOKUP($B$1&amp;"-"&amp;$C23,ชื่อนักเรียน!$A$5:$T$2000,19,FALSE)),"")</f>
        <v>7</v>
      </c>
      <c r="S23" s="88">
        <f>_xlfn.IFNA(IF(ISBLANK($B$1),"",VLOOKUP($B$1&amp;"-"&amp;$C23,ชื่อนักเรียน!$A$5:$T$2000,20,FALSE)),"")</f>
        <v>5</v>
      </c>
      <c r="T23" s="83" t="str">
        <f>_xlfn.IFNA(IF(ISBLANK($B$1),"",IF(ISBLANK(VLOOKUP($B$1&amp;"-"&amp;$C23,ชื่อนักเรียน!$A$5:$V$2000,22,FALSE)),"",VLOOKUP($B$1&amp;"-"&amp;$C23,ชื่อนักเรียน!$A$5:$V$2000,22,FALSE))),"")</f>
        <v/>
      </c>
      <c r="U23" s="1" t="str">
        <f t="shared" si="0"/>
        <v>เด็กชาย</v>
      </c>
      <c r="V23" s="1" t="str" cm="1">
        <f t="array" ref="V23">RIGHT(E23,MIN(LEN(SUBSTITUTE(E23,$AD$5:$AD$8,""))))</f>
        <v>ธรินทร์วรัช</v>
      </c>
      <c r="W23" s="1" t="str">
        <f t="shared" si="1"/>
        <v/>
      </c>
      <c r="X23" s="1" t="str">
        <f t="shared" si="2"/>
        <v/>
      </c>
    </row>
    <row r="24" spans="3:24" ht="17.25" customHeight="1">
      <c r="C24" s="84">
        <v>20</v>
      </c>
      <c r="D24" s="85">
        <f>_xlfn.IFNA(IF(ISBLANK($B$1),"",VLOOKUP($B$1&amp;"-"&amp;C24,ชื่อนักเรียน!A24:S2019,5,FALSE)),"")</f>
        <v>10615</v>
      </c>
      <c r="E24" s="86" t="str">
        <f>_xlfn.IFNA(IF(ISBLANK($B$1),"",VLOOKUP($B$1&amp;"-"&amp;C24,ชื่อนักเรียน!A24:T2019,6,FALSE)),"")</f>
        <v>เด็กชายอาชวิต</v>
      </c>
      <c r="F24" s="87" t="str">
        <f>_xlfn.IFNA(IF(ISBLANK($B$1),"",VLOOKUP($B$1&amp;"-"&amp;C24,ชื่อนักเรียน!A24:S2019,7,FALSE)),"")</f>
        <v>ภคาพัลย์</v>
      </c>
      <c r="G24" s="88">
        <f>_xlfn.IFNA(IF(ISBLANK($B$1),"",VLOOKUP($B$1&amp;"-"&amp;$C24,ชื่อนักเรียน!$A$5:$T$2000,8,FALSE)),"")</f>
        <v>1</v>
      </c>
      <c r="H24" s="88">
        <f>_xlfn.IFNA(IF(ISBLANK($B$1),"",VLOOKUP($B$1&amp;"-"&amp;$C24,ชื่อนักเรียน!$A$5:$T$2000,9,FALSE)),"")</f>
        <v>1</v>
      </c>
      <c r="I24" s="88">
        <f>_xlfn.IFNA(IF(ISBLANK($B$1),"",VLOOKUP($B$1&amp;"-"&amp;$C24,ชื่อนักเรียน!$A$5:$T$2000,10,FALSE)),"")</f>
        <v>0</v>
      </c>
      <c r="J24" s="88">
        <f>_xlfn.IFNA(IF(ISBLANK($B$1),"",VLOOKUP($B$1&amp;"-"&amp;$C24,ชื่อนักเรียน!$A$5:$T$2000,11,FALSE)),"")</f>
        <v>3</v>
      </c>
      <c r="K24" s="88">
        <f>_xlfn.IFNA(IF(ISBLANK($B$1),"",VLOOKUP($B$1&amp;"-"&amp;$C24,ชื่อนักเรียน!$A$5:$T$2000,12,FALSE)),"")</f>
        <v>7</v>
      </c>
      <c r="L24" s="88">
        <f>_xlfn.IFNA(IF(ISBLANK($B$1),"",VLOOKUP($B$1&amp;"-"&amp;$C24,ชื่อนักเรียน!$A$5:$T$2000,13,FALSE)),"")</f>
        <v>0</v>
      </c>
      <c r="M24" s="88">
        <f>_xlfn.IFNA(IF(ISBLANK($B$1),"",VLOOKUP($B$1&amp;"-"&amp;$C24,ชื่อนักเรียน!$A$5:$T$2000,14,FALSE)),"")</f>
        <v>4</v>
      </c>
      <c r="N24" s="88">
        <f>_xlfn.IFNA(IF(ISBLANK($B$1),"",VLOOKUP($B$1&amp;"-"&amp;$C24,ชื่อนักเรียน!$A$5:$T$2000,15,FALSE)),"")</f>
        <v>6</v>
      </c>
      <c r="O24" s="88">
        <f>_xlfn.IFNA(IF(ISBLANK($B$1),"",VLOOKUP($B$1&amp;"-"&amp;$C24,ชื่อนักเรียน!$A$5:$T$2000,16,FALSE)),"")</f>
        <v>7</v>
      </c>
      <c r="P24" s="88">
        <f>_xlfn.IFNA(IF(ISBLANK($B$1),"",VLOOKUP($B$1&amp;"-"&amp;$C24,ชื่อนักเรียน!$A$5:$T$2000,17,FALSE)),"")</f>
        <v>0</v>
      </c>
      <c r="Q24" s="88">
        <f>_xlfn.IFNA(IF(ISBLANK($B$1),"",VLOOKUP($B$1&amp;"-"&amp;$C24,ชื่อนักเรียน!$A$5:$T$2000,18,FALSE)),"")</f>
        <v>2</v>
      </c>
      <c r="R24" s="88">
        <f>_xlfn.IFNA(IF(ISBLANK($B$1),"",VLOOKUP($B$1&amp;"-"&amp;$C24,ชื่อนักเรียน!$A$5:$T$2000,19,FALSE)),"")</f>
        <v>7</v>
      </c>
      <c r="S24" s="88">
        <f>_xlfn.IFNA(IF(ISBLANK($B$1),"",VLOOKUP($B$1&amp;"-"&amp;$C24,ชื่อนักเรียน!$A$5:$T$2000,20,FALSE)),"")</f>
        <v>5</v>
      </c>
      <c r="T24" s="83" t="str">
        <f>_xlfn.IFNA(IF(ISBLANK($B$1),"",IF(ISBLANK(VLOOKUP($B$1&amp;"-"&amp;$C24,ชื่อนักเรียน!$A$5:$V$2000,22,FALSE)),"",VLOOKUP($B$1&amp;"-"&amp;$C24,ชื่อนักเรียน!$A$5:$V$2000,22,FALSE))),"")</f>
        <v/>
      </c>
      <c r="U24" s="1" t="str">
        <f t="shared" si="0"/>
        <v>เด็กชาย</v>
      </c>
      <c r="V24" s="1" t="str" cm="1">
        <f t="array" ref="V24">RIGHT(E24,MIN(LEN(SUBSTITUTE(E24,$AD$5:$AD$8,""))))</f>
        <v>อาชวิต</v>
      </c>
      <c r="W24" s="1" t="str">
        <f t="shared" si="1"/>
        <v/>
      </c>
      <c r="X24" s="1" t="str">
        <f t="shared" si="2"/>
        <v/>
      </c>
    </row>
    <row r="25" spans="3:24" ht="17.25" customHeight="1">
      <c r="C25" s="84">
        <v>21</v>
      </c>
      <c r="D25" s="85">
        <f>_xlfn.IFNA(IF(ISBLANK($B$1),"",VLOOKUP($B$1&amp;"-"&amp;C25,ชื่อนักเรียน!A25:S2020,5,FALSE)),"")</f>
        <v>10616</v>
      </c>
      <c r="E25" s="86" t="str">
        <f>_xlfn.IFNA(IF(ISBLANK($B$1),"",VLOOKUP($B$1&amp;"-"&amp;C25,ชื่อนักเรียน!A25:T2020,6,FALSE)),"")</f>
        <v>เด็กชายเปรมณัช</v>
      </c>
      <c r="F25" s="87" t="str">
        <f>_xlfn.IFNA(IF(ISBLANK($B$1),"",VLOOKUP($B$1&amp;"-"&amp;C25,ชื่อนักเรียน!A25:S2020,7,FALSE)),"")</f>
        <v>กิติศัพท์</v>
      </c>
      <c r="G25" s="88">
        <f>_xlfn.IFNA(IF(ISBLANK($B$1),"",VLOOKUP($B$1&amp;"-"&amp;$C25,ชื่อนักเรียน!$A$5:$T$2000,8,FALSE)),"")</f>
        <v>1</v>
      </c>
      <c r="H25" s="88">
        <f>_xlfn.IFNA(IF(ISBLANK($B$1),"",VLOOKUP($B$1&amp;"-"&amp;$C25,ชื่อนักเรียน!$A$5:$T$2000,9,FALSE)),"")</f>
        <v>7</v>
      </c>
      <c r="I25" s="88">
        <f>_xlfn.IFNA(IF(ISBLANK($B$1),"",VLOOKUP($B$1&amp;"-"&amp;$C25,ชื่อนักเรียน!$A$5:$T$2000,10,FALSE)),"")</f>
        <v>0</v>
      </c>
      <c r="J25" s="88">
        <f>_xlfn.IFNA(IF(ISBLANK($B$1),"",VLOOKUP($B$1&amp;"-"&amp;$C25,ชื่อนักเรียน!$A$5:$T$2000,11,FALSE)),"")</f>
        <v>9</v>
      </c>
      <c r="K25" s="88">
        <f>_xlfn.IFNA(IF(ISBLANK($B$1),"",VLOOKUP($B$1&amp;"-"&amp;$C25,ชื่อนักเรียน!$A$5:$T$2000,12,FALSE)),"")</f>
        <v>9</v>
      </c>
      <c r="L25" s="88">
        <f>_xlfn.IFNA(IF(ISBLANK($B$1),"",VLOOKUP($B$1&amp;"-"&amp;$C25,ชื่อนักเรียน!$A$5:$T$2000,13,FALSE)),"")</f>
        <v>0</v>
      </c>
      <c r="M25" s="88">
        <f>_xlfn.IFNA(IF(ISBLANK($B$1),"",VLOOKUP($B$1&amp;"-"&amp;$C25,ชื่อนักเรียน!$A$5:$T$2000,14,FALSE)),"")</f>
        <v>1</v>
      </c>
      <c r="N25" s="88">
        <f>_xlfn.IFNA(IF(ISBLANK($B$1),"",VLOOKUP($B$1&amp;"-"&amp;$C25,ชื่อนักเรียน!$A$5:$T$2000,15,FALSE)),"")</f>
        <v>9</v>
      </c>
      <c r="O25" s="88">
        <f>_xlfn.IFNA(IF(ISBLANK($B$1),"",VLOOKUP($B$1&amp;"-"&amp;$C25,ชื่อนักเรียน!$A$5:$T$2000,16,FALSE)),"")</f>
        <v>0</v>
      </c>
      <c r="P25" s="88">
        <f>_xlfn.IFNA(IF(ISBLANK($B$1),"",VLOOKUP($B$1&amp;"-"&amp;$C25,ชื่อนักเรียน!$A$5:$T$2000,17,FALSE)),"")</f>
        <v>9</v>
      </c>
      <c r="Q25" s="88">
        <f>_xlfn.IFNA(IF(ISBLANK($B$1),"",VLOOKUP($B$1&amp;"-"&amp;$C25,ชื่อนักเรียน!$A$5:$T$2000,18,FALSE)),"")</f>
        <v>1</v>
      </c>
      <c r="R25" s="88">
        <f>_xlfn.IFNA(IF(ISBLANK($B$1),"",VLOOKUP($B$1&amp;"-"&amp;$C25,ชื่อนักเรียน!$A$5:$T$2000,19,FALSE)),"")</f>
        <v>0</v>
      </c>
      <c r="S25" s="88">
        <f>_xlfn.IFNA(IF(ISBLANK($B$1),"",VLOOKUP($B$1&amp;"-"&amp;$C25,ชื่อนักเรียน!$A$5:$T$2000,20,FALSE)),"")</f>
        <v>6</v>
      </c>
      <c r="T25" s="83" t="str">
        <f>_xlfn.IFNA(IF(ISBLANK($B$1),"",IF(ISBLANK(VLOOKUP($B$1&amp;"-"&amp;$C25,ชื่อนักเรียน!$A$5:$V$2000,22,FALSE)),"",VLOOKUP($B$1&amp;"-"&amp;$C25,ชื่อนักเรียน!$A$5:$V$2000,22,FALSE))),"")</f>
        <v/>
      </c>
      <c r="U25" s="1" t="str">
        <f t="shared" si="0"/>
        <v>เด็กชาย</v>
      </c>
      <c r="V25" s="1" t="str" cm="1">
        <f t="array" ref="V25">RIGHT(E25,MIN(LEN(SUBSTITUTE(E25,$AD$5:$AD$8,""))))</f>
        <v>เปรมณัช</v>
      </c>
      <c r="W25" s="1" t="str">
        <f t="shared" si="1"/>
        <v/>
      </c>
      <c r="X25" s="1" t="str">
        <f t="shared" si="2"/>
        <v/>
      </c>
    </row>
    <row r="26" spans="3:24" ht="17.25" customHeight="1">
      <c r="C26" s="84">
        <v>22</v>
      </c>
      <c r="D26" s="85">
        <f>_xlfn.IFNA(IF(ISBLANK($B$1),"",VLOOKUP($B$1&amp;"-"&amp;C26,ชื่อนักเรียน!A26:S2021,5,FALSE)),"")</f>
        <v>10617</v>
      </c>
      <c r="E26" s="86" t="str">
        <f>_xlfn.IFNA(IF(ISBLANK($B$1),"",VLOOKUP($B$1&amp;"-"&amp;C26,ชื่อนักเรียน!A26:T2021,6,FALSE)),"")</f>
        <v>เด็กชายณัฏฐาพัฒน์</v>
      </c>
      <c r="F26" s="87" t="str">
        <f>_xlfn.IFNA(IF(ISBLANK($B$1),"",VLOOKUP($B$1&amp;"-"&amp;C26,ชื่อนักเรียน!A26:S2021,7,FALSE)),"")</f>
        <v>สุธานันท์</v>
      </c>
      <c r="G26" s="88">
        <f>_xlfn.IFNA(IF(ISBLANK($B$1),"",VLOOKUP($B$1&amp;"-"&amp;$C26,ชื่อนักเรียน!$A$5:$T$2000,8,FALSE)),"")</f>
        <v>1</v>
      </c>
      <c r="H26" s="88">
        <f>_xlfn.IFNA(IF(ISBLANK($B$1),"",VLOOKUP($B$1&amp;"-"&amp;$C26,ชื่อนักเรียน!$A$5:$T$2000,9,FALSE)),"")</f>
        <v>7</v>
      </c>
      <c r="I26" s="88">
        <f>_xlfn.IFNA(IF(ISBLANK($B$1),"",VLOOKUP($B$1&amp;"-"&amp;$C26,ชื่อนักเรียน!$A$5:$T$2000,10,FALSE)),"")</f>
        <v>0</v>
      </c>
      <c r="J26" s="88">
        <f>_xlfn.IFNA(IF(ISBLANK($B$1),"",VLOOKUP($B$1&amp;"-"&amp;$C26,ชื่อนักเรียน!$A$5:$T$2000,11,FALSE)),"")</f>
        <v>9</v>
      </c>
      <c r="K26" s="88">
        <f>_xlfn.IFNA(IF(ISBLANK($B$1),"",VLOOKUP($B$1&amp;"-"&amp;$C26,ชื่อนักเรียน!$A$5:$T$2000,12,FALSE)),"")</f>
        <v>9</v>
      </c>
      <c r="L26" s="88">
        <f>_xlfn.IFNA(IF(ISBLANK($B$1),"",VLOOKUP($B$1&amp;"-"&amp;$C26,ชื่อนักเรียน!$A$5:$T$2000,13,FALSE)),"")</f>
        <v>0</v>
      </c>
      <c r="M26" s="88">
        <f>_xlfn.IFNA(IF(ISBLANK($B$1),"",VLOOKUP($B$1&amp;"-"&amp;$C26,ชื่อนักเรียน!$A$5:$T$2000,14,FALSE)),"")</f>
        <v>1</v>
      </c>
      <c r="N26" s="88">
        <f>_xlfn.IFNA(IF(ISBLANK($B$1),"",VLOOKUP($B$1&amp;"-"&amp;$C26,ชื่อนักเรียน!$A$5:$T$2000,15,FALSE)),"")</f>
        <v>8</v>
      </c>
      <c r="O26" s="88">
        <f>_xlfn.IFNA(IF(ISBLANK($B$1),"",VLOOKUP($B$1&amp;"-"&amp;$C26,ชื่อนักเรียน!$A$5:$T$2000,16,FALSE)),"")</f>
        <v>8</v>
      </c>
      <c r="P26" s="88">
        <f>_xlfn.IFNA(IF(ISBLANK($B$1),"",VLOOKUP($B$1&amp;"-"&amp;$C26,ชื่อนักเรียน!$A$5:$T$2000,17,FALSE)),"")</f>
        <v>0</v>
      </c>
      <c r="Q26" s="88">
        <f>_xlfn.IFNA(IF(ISBLANK($B$1),"",VLOOKUP($B$1&amp;"-"&amp;$C26,ชื่อนักเรียน!$A$5:$T$2000,18,FALSE)),"")</f>
        <v>0</v>
      </c>
      <c r="R26" s="88">
        <f>_xlfn.IFNA(IF(ISBLANK($B$1),"",VLOOKUP($B$1&amp;"-"&amp;$C26,ชื่อนักเรียน!$A$5:$T$2000,19,FALSE)),"")</f>
        <v>9</v>
      </c>
      <c r="S26" s="88">
        <f>_xlfn.IFNA(IF(ISBLANK($B$1),"",VLOOKUP($B$1&amp;"-"&amp;$C26,ชื่อนักเรียน!$A$5:$T$2000,20,FALSE)),"")</f>
        <v>4</v>
      </c>
      <c r="T26" s="83" t="str">
        <f>_xlfn.IFNA(IF(ISBLANK($B$1),"",IF(ISBLANK(VLOOKUP($B$1&amp;"-"&amp;$C26,ชื่อนักเรียน!$A$5:$V$2000,22,FALSE)),"",VLOOKUP($B$1&amp;"-"&amp;$C26,ชื่อนักเรียน!$A$5:$V$2000,22,FALSE))),"")</f>
        <v/>
      </c>
      <c r="U26" s="1" t="str">
        <f t="shared" si="0"/>
        <v>เด็กชาย</v>
      </c>
      <c r="V26" s="1" t="str" cm="1">
        <f t="array" ref="V26">RIGHT(E26,MIN(LEN(SUBSTITUTE(E26,$AD$5:$AD$8,""))))</f>
        <v>ณัฏฐาพัฒน์</v>
      </c>
      <c r="W26" s="1" t="str">
        <f t="shared" si="1"/>
        <v/>
      </c>
      <c r="X26" s="1" t="str">
        <f t="shared" si="2"/>
        <v/>
      </c>
    </row>
    <row r="27" spans="3:24" ht="17.25" customHeight="1">
      <c r="C27" s="84">
        <v>23</v>
      </c>
      <c r="D27" s="85">
        <f>_xlfn.IFNA(IF(ISBLANK($B$1),"",VLOOKUP($B$1&amp;"-"&amp;C27,ชื่อนักเรียน!A27:S2022,5,FALSE)),"")</f>
        <v>10618</v>
      </c>
      <c r="E27" s="86" t="str">
        <f>_xlfn.IFNA(IF(ISBLANK($B$1),"",VLOOKUP($B$1&amp;"-"&amp;C27,ชื่อนักเรียน!A27:T2022,6,FALSE)),"")</f>
        <v>เด็กชายณัฐพล</v>
      </c>
      <c r="F27" s="87" t="str">
        <f>_xlfn.IFNA(IF(ISBLANK($B$1),"",VLOOKUP($B$1&amp;"-"&amp;C27,ชื่อนักเรียน!A27:S2022,7,FALSE)),"")</f>
        <v>ส้อยสน</v>
      </c>
      <c r="G27" s="88">
        <f>_xlfn.IFNA(IF(ISBLANK($B$1),"",VLOOKUP($B$1&amp;"-"&amp;$C27,ชื่อนักเรียน!$A$5:$T$2000,8,FALSE)),"")</f>
        <v>1</v>
      </c>
      <c r="H27" s="88">
        <f>_xlfn.IFNA(IF(ISBLANK($B$1),"",VLOOKUP($B$1&amp;"-"&amp;$C27,ชื่อนักเรียน!$A$5:$T$2000,9,FALSE)),"")</f>
        <v>7</v>
      </c>
      <c r="I27" s="88">
        <f>_xlfn.IFNA(IF(ISBLANK($B$1),"",VLOOKUP($B$1&amp;"-"&amp;$C27,ชื่อนักเรียน!$A$5:$T$2000,10,FALSE)),"")</f>
        <v>0</v>
      </c>
      <c r="J27" s="88">
        <f>_xlfn.IFNA(IF(ISBLANK($B$1),"",VLOOKUP($B$1&amp;"-"&amp;$C27,ชื่อนักเรียน!$A$5:$T$2000,11,FALSE)),"")</f>
        <v>9</v>
      </c>
      <c r="K27" s="88">
        <f>_xlfn.IFNA(IF(ISBLANK($B$1),"",VLOOKUP($B$1&amp;"-"&amp;$C27,ชื่อนักเรียน!$A$5:$T$2000,12,FALSE)),"")</f>
        <v>9</v>
      </c>
      <c r="L27" s="88">
        <f>_xlfn.IFNA(IF(ISBLANK($B$1),"",VLOOKUP($B$1&amp;"-"&amp;$C27,ชื่อนักเรียน!$A$5:$T$2000,13,FALSE)),"")</f>
        <v>0</v>
      </c>
      <c r="M27" s="88">
        <f>_xlfn.IFNA(IF(ISBLANK($B$1),"",VLOOKUP($B$1&amp;"-"&amp;$C27,ชื่อนักเรียน!$A$5:$T$2000,14,FALSE)),"")</f>
        <v>1</v>
      </c>
      <c r="N27" s="88">
        <f>_xlfn.IFNA(IF(ISBLANK($B$1),"",VLOOKUP($B$1&amp;"-"&amp;$C27,ชื่อนักเรียน!$A$5:$T$2000,15,FALSE)),"")</f>
        <v>8</v>
      </c>
      <c r="O27" s="88">
        <f>_xlfn.IFNA(IF(ISBLANK($B$1),"",VLOOKUP($B$1&amp;"-"&amp;$C27,ชื่อนักเรียน!$A$5:$T$2000,16,FALSE)),"")</f>
        <v>9</v>
      </c>
      <c r="P27" s="88">
        <f>_xlfn.IFNA(IF(ISBLANK($B$1),"",VLOOKUP($B$1&amp;"-"&amp;$C27,ชื่อนักเรียน!$A$5:$T$2000,17,FALSE)),"")</f>
        <v>6</v>
      </c>
      <c r="Q27" s="88">
        <f>_xlfn.IFNA(IF(ISBLANK($B$1),"",VLOOKUP($B$1&amp;"-"&amp;$C27,ชื่อนักเรียน!$A$5:$T$2000,18,FALSE)),"")</f>
        <v>4</v>
      </c>
      <c r="R27" s="88">
        <f>_xlfn.IFNA(IF(ISBLANK($B$1),"",VLOOKUP($B$1&amp;"-"&amp;$C27,ชื่อนักเรียน!$A$5:$T$2000,19,FALSE)),"")</f>
        <v>9</v>
      </c>
      <c r="S27" s="88">
        <f>_xlfn.IFNA(IF(ISBLANK($B$1),"",VLOOKUP($B$1&amp;"-"&amp;$C27,ชื่อนักเรียน!$A$5:$T$2000,20,FALSE)),"")</f>
        <v>7</v>
      </c>
      <c r="T27" s="83" t="str">
        <f>_xlfn.IFNA(IF(ISBLANK($B$1),"",IF(ISBLANK(VLOOKUP($B$1&amp;"-"&amp;$C27,ชื่อนักเรียน!$A$5:$V$2000,22,FALSE)),"",VLOOKUP($B$1&amp;"-"&amp;$C27,ชื่อนักเรียน!$A$5:$V$2000,22,FALSE))),"")</f>
        <v/>
      </c>
      <c r="U27" s="1" t="str">
        <f t="shared" si="0"/>
        <v>เด็กชาย</v>
      </c>
      <c r="V27" s="1" t="str" cm="1">
        <f t="array" ref="V27">RIGHT(E27,MIN(LEN(SUBSTITUTE(E27,$AD$5:$AD$8,""))))</f>
        <v>ณัฐพล</v>
      </c>
      <c r="W27" s="1" t="str">
        <f t="shared" si="1"/>
        <v/>
      </c>
      <c r="X27" s="1" t="str">
        <f t="shared" si="2"/>
        <v/>
      </c>
    </row>
    <row r="28" spans="3:24" ht="17.25" customHeight="1">
      <c r="C28" s="84">
        <v>24</v>
      </c>
      <c r="D28" s="85">
        <f>_xlfn.IFNA(IF(ISBLANK($B$1),"",VLOOKUP($B$1&amp;"-"&amp;C28,ชื่อนักเรียน!A28:S2023,5,FALSE)),"")</f>
        <v>10619</v>
      </c>
      <c r="E28" s="86" t="str">
        <f>_xlfn.IFNA(IF(ISBLANK($B$1),"",VLOOKUP($B$1&amp;"-"&amp;C28,ชื่อนักเรียน!A28:T2023,6,FALSE)),"")</f>
        <v>เด็กชายมนต์สวัสดิ์</v>
      </c>
      <c r="F28" s="87" t="str">
        <f>_xlfn.IFNA(IF(ISBLANK($B$1),"",VLOOKUP($B$1&amp;"-"&amp;C28,ชื่อนักเรียน!A28:S2023,7,FALSE)),"")</f>
        <v>มลฑา</v>
      </c>
      <c r="G28" s="88">
        <f>_xlfn.IFNA(IF(ISBLANK($B$1),"",VLOOKUP($B$1&amp;"-"&amp;$C28,ชื่อนักเรียน!$A$5:$T$2000,8,FALSE)),"")</f>
        <v>1</v>
      </c>
      <c r="H28" s="88">
        <f>_xlfn.IFNA(IF(ISBLANK($B$1),"",VLOOKUP($B$1&amp;"-"&amp;$C28,ชื่อนักเรียน!$A$5:$T$2000,9,FALSE)),"")</f>
        <v>7</v>
      </c>
      <c r="I28" s="88">
        <f>_xlfn.IFNA(IF(ISBLANK($B$1),"",VLOOKUP($B$1&amp;"-"&amp;$C28,ชื่อนักเรียน!$A$5:$T$2000,10,FALSE)),"")</f>
        <v>0</v>
      </c>
      <c r="J28" s="88">
        <f>_xlfn.IFNA(IF(ISBLANK($B$1),"",VLOOKUP($B$1&amp;"-"&amp;$C28,ชื่อนักเรียน!$A$5:$T$2000,11,FALSE)),"")</f>
        <v>9</v>
      </c>
      <c r="K28" s="88">
        <f>_xlfn.IFNA(IF(ISBLANK($B$1),"",VLOOKUP($B$1&amp;"-"&amp;$C28,ชื่อนักเรียน!$A$5:$T$2000,12,FALSE)),"")</f>
        <v>9</v>
      </c>
      <c r="L28" s="88">
        <f>_xlfn.IFNA(IF(ISBLANK($B$1),"",VLOOKUP($B$1&amp;"-"&amp;$C28,ชื่อนักเรียน!$A$5:$T$2000,13,FALSE)),"")</f>
        <v>0</v>
      </c>
      <c r="M28" s="88">
        <f>_xlfn.IFNA(IF(ISBLANK($B$1),"",VLOOKUP($B$1&amp;"-"&amp;$C28,ชื่อนักเรียน!$A$5:$T$2000,14,FALSE)),"")</f>
        <v>1</v>
      </c>
      <c r="N28" s="88">
        <f>_xlfn.IFNA(IF(ISBLANK($B$1),"",VLOOKUP($B$1&amp;"-"&amp;$C28,ชื่อนักเรียน!$A$5:$T$2000,15,FALSE)),"")</f>
        <v>9</v>
      </c>
      <c r="O28" s="88">
        <f>_xlfn.IFNA(IF(ISBLANK($B$1),"",VLOOKUP($B$1&amp;"-"&amp;$C28,ชื่อนักเรียน!$A$5:$T$2000,16,FALSE)),"")</f>
        <v>1</v>
      </c>
      <c r="P28" s="88">
        <f>_xlfn.IFNA(IF(ISBLANK($B$1),"",VLOOKUP($B$1&amp;"-"&amp;$C28,ชื่อนักเรียน!$A$5:$T$2000,17,FALSE)),"")</f>
        <v>7</v>
      </c>
      <c r="Q28" s="88">
        <f>_xlfn.IFNA(IF(ISBLANK($B$1),"",VLOOKUP($B$1&amp;"-"&amp;$C28,ชื่อนักเรียน!$A$5:$T$2000,18,FALSE)),"")</f>
        <v>9</v>
      </c>
      <c r="R28" s="88">
        <f>_xlfn.IFNA(IF(ISBLANK($B$1),"",VLOOKUP($B$1&amp;"-"&amp;$C28,ชื่อนักเรียน!$A$5:$T$2000,19,FALSE)),"")</f>
        <v>9</v>
      </c>
      <c r="S28" s="88">
        <f>_xlfn.IFNA(IF(ISBLANK($B$1),"",VLOOKUP($B$1&amp;"-"&amp;$C28,ชื่อนักเรียน!$A$5:$T$2000,20,FALSE)),"")</f>
        <v>1</v>
      </c>
      <c r="T28" s="83" t="str">
        <f>_xlfn.IFNA(IF(ISBLANK($B$1),"",IF(ISBLANK(VLOOKUP($B$1&amp;"-"&amp;$C28,ชื่อนักเรียน!$A$5:$V$2000,22,FALSE)),"",VLOOKUP($B$1&amp;"-"&amp;$C28,ชื่อนักเรียน!$A$5:$V$2000,22,FALSE))),"")</f>
        <v/>
      </c>
      <c r="U28" s="1" t="str">
        <f t="shared" si="0"/>
        <v>เด็กชาย</v>
      </c>
      <c r="V28" s="1" t="str" cm="1">
        <f t="array" ref="V28">RIGHT(E28,MIN(LEN(SUBSTITUTE(E28,$AD$5:$AD$8,""))))</f>
        <v>มนต์สวัสดิ์</v>
      </c>
      <c r="W28" s="1" t="str">
        <f t="shared" si="1"/>
        <v/>
      </c>
      <c r="X28" s="1" t="str">
        <f t="shared" si="2"/>
        <v/>
      </c>
    </row>
    <row r="29" spans="3:24" ht="17.25" customHeight="1">
      <c r="C29" s="84">
        <v>25</v>
      </c>
      <c r="D29" s="85">
        <f>_xlfn.IFNA(IF(ISBLANK($B$1),"",VLOOKUP($B$1&amp;"-"&amp;C29,ชื่อนักเรียน!A29:S2024,5,FALSE)),"")</f>
        <v>10620</v>
      </c>
      <c r="E29" s="86" t="str">
        <f>_xlfn.IFNA(IF(ISBLANK($B$1),"",VLOOKUP($B$1&amp;"-"&amp;C29,ชื่อนักเรียน!A29:T2024,6,FALSE)),"")</f>
        <v>เด็กชายไชยวัฒน์</v>
      </c>
      <c r="F29" s="87" t="str">
        <f>_xlfn.IFNA(IF(ISBLANK($B$1),"",VLOOKUP($B$1&amp;"-"&amp;C29,ชื่อนักเรียน!A29:S2024,7,FALSE)),"")</f>
        <v>เกิดโพธิ์</v>
      </c>
      <c r="G29" s="88">
        <f>_xlfn.IFNA(IF(ISBLANK($B$1),"",VLOOKUP($B$1&amp;"-"&amp;$C29,ชื่อนักเรียน!$A$5:$T$2000,8,FALSE)),"")</f>
        <v>1</v>
      </c>
      <c r="H29" s="88">
        <f>_xlfn.IFNA(IF(ISBLANK($B$1),"",VLOOKUP($B$1&amp;"-"&amp;$C29,ชื่อนักเรียน!$A$5:$T$2000,9,FALSE)),"")</f>
        <v>7</v>
      </c>
      <c r="I29" s="88">
        <f>_xlfn.IFNA(IF(ISBLANK($B$1),"",VLOOKUP($B$1&amp;"-"&amp;$C29,ชื่อนักเรียน!$A$5:$T$2000,10,FALSE)),"")</f>
        <v>0</v>
      </c>
      <c r="J29" s="88">
        <f>_xlfn.IFNA(IF(ISBLANK($B$1),"",VLOOKUP($B$1&amp;"-"&amp;$C29,ชื่อนักเรียน!$A$5:$T$2000,11,FALSE)),"")</f>
        <v>9</v>
      </c>
      <c r="K29" s="88">
        <f>_xlfn.IFNA(IF(ISBLANK($B$1),"",VLOOKUP($B$1&amp;"-"&amp;$C29,ชื่อนักเรียน!$A$5:$T$2000,12,FALSE)),"")</f>
        <v>9</v>
      </c>
      <c r="L29" s="88">
        <f>_xlfn.IFNA(IF(ISBLANK($B$1),"",VLOOKUP($B$1&amp;"-"&amp;$C29,ชื่อนักเรียน!$A$5:$T$2000,13,FALSE)),"")</f>
        <v>0</v>
      </c>
      <c r="M29" s="88">
        <f>_xlfn.IFNA(IF(ISBLANK($B$1),"",VLOOKUP($B$1&amp;"-"&amp;$C29,ชื่อนักเรียน!$A$5:$T$2000,14,FALSE)),"")</f>
        <v>1</v>
      </c>
      <c r="N29" s="88">
        <f>_xlfn.IFNA(IF(ISBLANK($B$1),"",VLOOKUP($B$1&amp;"-"&amp;$C29,ชื่อนักเรียน!$A$5:$T$2000,15,FALSE)),"")</f>
        <v>8</v>
      </c>
      <c r="O29" s="88">
        <f>_xlfn.IFNA(IF(ISBLANK($B$1),"",VLOOKUP($B$1&amp;"-"&amp;$C29,ชื่อนักเรียน!$A$5:$T$2000,16,FALSE)),"")</f>
        <v>9</v>
      </c>
      <c r="P29" s="88">
        <f>_xlfn.IFNA(IF(ISBLANK($B$1),"",VLOOKUP($B$1&amp;"-"&amp;$C29,ชื่อนักเรียน!$A$5:$T$2000,17,FALSE)),"")</f>
        <v>2</v>
      </c>
      <c r="Q29" s="88">
        <f>_xlfn.IFNA(IF(ISBLANK($B$1),"",VLOOKUP($B$1&amp;"-"&amp;$C29,ชื่อนักเรียน!$A$5:$T$2000,18,FALSE)),"")</f>
        <v>8</v>
      </c>
      <c r="R29" s="88">
        <f>_xlfn.IFNA(IF(ISBLANK($B$1),"",VLOOKUP($B$1&amp;"-"&amp;$C29,ชื่อนักเรียน!$A$5:$T$2000,19,FALSE)),"")</f>
        <v>9</v>
      </c>
      <c r="S29" s="88">
        <f>_xlfn.IFNA(IF(ISBLANK($B$1),"",VLOOKUP($B$1&amp;"-"&amp;$C29,ชื่อนักเรียน!$A$5:$T$2000,20,FALSE)),"")</f>
        <v>1</v>
      </c>
      <c r="T29" s="83" t="str">
        <f>_xlfn.IFNA(IF(ISBLANK($B$1),"",IF(ISBLANK(VLOOKUP($B$1&amp;"-"&amp;$C29,ชื่อนักเรียน!$A$5:$V$2000,22,FALSE)),"",VLOOKUP($B$1&amp;"-"&amp;$C29,ชื่อนักเรียน!$A$5:$V$2000,22,FALSE))),"")</f>
        <v/>
      </c>
      <c r="U29" s="1" t="str">
        <f t="shared" si="0"/>
        <v>เด็กชาย</v>
      </c>
      <c r="V29" s="1" t="str" cm="1">
        <f t="array" ref="V29">RIGHT(E29,MIN(LEN(SUBSTITUTE(E29,$AD$5:$AD$8,""))))</f>
        <v>ไชยวัฒน์</v>
      </c>
      <c r="W29" s="1" t="str">
        <f t="shared" si="1"/>
        <v/>
      </c>
      <c r="X29" s="1" t="str">
        <f t="shared" si="2"/>
        <v/>
      </c>
    </row>
    <row r="30" spans="3:24" ht="17.25" customHeight="1">
      <c r="C30" s="84">
        <v>26</v>
      </c>
      <c r="D30" s="85">
        <f>_xlfn.IFNA(IF(ISBLANK($B$1),"",VLOOKUP($B$1&amp;"-"&amp;C30,ชื่อนักเรียน!A30:S2025,5,FALSE)),"")</f>
        <v>10621</v>
      </c>
      <c r="E30" s="86" t="str">
        <f>_xlfn.IFNA(IF(ISBLANK($B$1),"",VLOOKUP($B$1&amp;"-"&amp;C30,ชื่อนักเรียน!A30:T2025,6,FALSE)),"")</f>
        <v>เด็กชายกษิเดช</v>
      </c>
      <c r="F30" s="87" t="str">
        <f>_xlfn.IFNA(IF(ISBLANK($B$1),"",VLOOKUP($B$1&amp;"-"&amp;C30,ชื่อนักเรียน!A30:S2025,7,FALSE)),"")</f>
        <v>เกษณียบุตร</v>
      </c>
      <c r="G30" s="88">
        <f>_xlfn.IFNA(IF(ISBLANK($B$1),"",VLOOKUP($B$1&amp;"-"&amp;$C30,ชื่อนักเรียน!$A$5:$T$2000,8,FALSE)),"")</f>
        <v>1</v>
      </c>
      <c r="H30" s="88">
        <f>_xlfn.IFNA(IF(ISBLANK($B$1),"",VLOOKUP($B$1&amp;"-"&amp;$C30,ชื่อนักเรียน!$A$5:$T$2000,9,FALSE)),"")</f>
        <v>7</v>
      </c>
      <c r="I30" s="88">
        <f>_xlfn.IFNA(IF(ISBLANK($B$1),"",VLOOKUP($B$1&amp;"-"&amp;$C30,ชื่อนักเรียน!$A$5:$T$2000,10,FALSE)),"")</f>
        <v>0</v>
      </c>
      <c r="J30" s="88">
        <f>_xlfn.IFNA(IF(ISBLANK($B$1),"",VLOOKUP($B$1&amp;"-"&amp;$C30,ชื่อนักเรียน!$A$5:$T$2000,11,FALSE)),"")</f>
        <v>9</v>
      </c>
      <c r="K30" s="88">
        <f>_xlfn.IFNA(IF(ISBLANK($B$1),"",VLOOKUP($B$1&amp;"-"&amp;$C30,ชื่อนักเรียน!$A$5:$T$2000,12,FALSE)),"")</f>
        <v>9</v>
      </c>
      <c r="L30" s="88">
        <f>_xlfn.IFNA(IF(ISBLANK($B$1),"",VLOOKUP($B$1&amp;"-"&amp;$C30,ชื่อนักเรียน!$A$5:$T$2000,13,FALSE)),"")</f>
        <v>0</v>
      </c>
      <c r="M30" s="88">
        <f>_xlfn.IFNA(IF(ISBLANK($B$1),"",VLOOKUP($B$1&amp;"-"&amp;$C30,ชื่อนักเรียน!$A$5:$T$2000,14,FALSE)),"")</f>
        <v>1</v>
      </c>
      <c r="N30" s="88">
        <f>_xlfn.IFNA(IF(ISBLANK($B$1),"",VLOOKUP($B$1&amp;"-"&amp;$C30,ชื่อนักเรียน!$A$5:$T$2000,15,FALSE)),"")</f>
        <v>9</v>
      </c>
      <c r="O30" s="88">
        <f>_xlfn.IFNA(IF(ISBLANK($B$1),"",VLOOKUP($B$1&amp;"-"&amp;$C30,ชื่อนักเรียน!$A$5:$T$2000,16,FALSE)),"")</f>
        <v>2</v>
      </c>
      <c r="P30" s="88">
        <f>_xlfn.IFNA(IF(ISBLANK($B$1),"",VLOOKUP($B$1&amp;"-"&amp;$C30,ชื่อนักเรียน!$A$5:$T$2000,17,FALSE)),"")</f>
        <v>4</v>
      </c>
      <c r="Q30" s="88">
        <f>_xlfn.IFNA(IF(ISBLANK($B$1),"",VLOOKUP($B$1&amp;"-"&amp;$C30,ชื่อนักเรียน!$A$5:$T$2000,18,FALSE)),"")</f>
        <v>8</v>
      </c>
      <c r="R30" s="88">
        <f>_xlfn.IFNA(IF(ISBLANK($B$1),"",VLOOKUP($B$1&amp;"-"&amp;$C30,ชื่อนักเรียน!$A$5:$T$2000,19,FALSE)),"")</f>
        <v>8</v>
      </c>
      <c r="S30" s="88">
        <f>_xlfn.IFNA(IF(ISBLANK($B$1),"",VLOOKUP($B$1&amp;"-"&amp;$C30,ชื่อนักเรียน!$A$5:$T$2000,20,FALSE)),"")</f>
        <v>1</v>
      </c>
      <c r="T30" s="83" t="str">
        <f>_xlfn.IFNA(IF(ISBLANK($B$1),"",IF(ISBLANK(VLOOKUP($B$1&amp;"-"&amp;$C30,ชื่อนักเรียน!$A$5:$V$2000,22,FALSE)),"",VLOOKUP($B$1&amp;"-"&amp;$C30,ชื่อนักเรียน!$A$5:$V$2000,22,FALSE))),"")</f>
        <v/>
      </c>
      <c r="U30" s="1" t="str">
        <f t="shared" si="0"/>
        <v>เด็กชาย</v>
      </c>
      <c r="V30" s="1" t="str" cm="1">
        <f t="array" ref="V30">RIGHT(E30,MIN(LEN(SUBSTITUTE(E30,$AD$5:$AD$8,""))))</f>
        <v>กษิเดช</v>
      </c>
      <c r="W30" s="1" t="str">
        <f t="shared" si="1"/>
        <v/>
      </c>
      <c r="X30" s="1" t="str">
        <f t="shared" si="2"/>
        <v/>
      </c>
    </row>
    <row r="31" spans="3:24" ht="17.25" customHeight="1">
      <c r="C31" s="84">
        <v>27</v>
      </c>
      <c r="D31" s="85" t="str">
        <f>_xlfn.IFNA(IF(ISBLANK($B$1),"",VLOOKUP($B$1&amp;"-"&amp;C31,ชื่อนักเรียน!A31:S2026,5,FALSE)),"")</f>
        <v>10698</v>
      </c>
      <c r="E31" s="86" t="str">
        <f>_xlfn.IFNA(IF(ISBLANK($B$1),"",VLOOKUP($B$1&amp;"-"&amp;C31,ชื่อนักเรียน!A31:T2026,6,FALSE)),"")</f>
        <v>เด็กชายบารมี</v>
      </c>
      <c r="F31" s="87" t="str">
        <f>_xlfn.IFNA(IF(ISBLANK($B$1),"",VLOOKUP($B$1&amp;"-"&amp;C31,ชื่อนักเรียน!A31:S2026,7,FALSE)),"")</f>
        <v>เจียงกิจเจริญกุล</v>
      </c>
      <c r="G31" s="88">
        <f>_xlfn.IFNA(IF(ISBLANK($B$1),"",VLOOKUP($B$1&amp;"-"&amp;$C31,ชื่อนักเรียน!$A$5:$T$2000,8,FALSE)),"")</f>
        <v>1</v>
      </c>
      <c r="H31" s="88">
        <f>_xlfn.IFNA(IF(ISBLANK($B$1),"",VLOOKUP($B$1&amp;"-"&amp;$C31,ชื่อนักเรียน!$A$5:$T$2000,9,FALSE)),"")</f>
        <v>9</v>
      </c>
      <c r="I31" s="88">
        <f>_xlfn.IFNA(IF(ISBLANK($B$1),"",VLOOKUP($B$1&amp;"-"&amp;$C31,ชื่อนักเรียน!$A$5:$T$2000,10,FALSE)),"")</f>
        <v>0</v>
      </c>
      <c r="J31" s="88">
        <f>_xlfn.IFNA(IF(ISBLANK($B$1),"",VLOOKUP($B$1&amp;"-"&amp;$C31,ชื่อนักเรียน!$A$5:$T$2000,11,FALSE)),"")</f>
        <v>9</v>
      </c>
      <c r="K31" s="88">
        <f>_xlfn.IFNA(IF(ISBLANK($B$1),"",VLOOKUP($B$1&amp;"-"&amp;$C31,ชื่อนักเรียน!$A$5:$T$2000,12,FALSE)),"")</f>
        <v>8</v>
      </c>
      <c r="L31" s="88">
        <f>_xlfn.IFNA(IF(ISBLANK($B$1),"",VLOOKUP($B$1&amp;"-"&amp;$C31,ชื่อนักเรียน!$A$5:$T$2000,13,FALSE)),"")</f>
        <v>0</v>
      </c>
      <c r="M31" s="88">
        <f>_xlfn.IFNA(IF(ISBLANK($B$1),"",VLOOKUP($B$1&amp;"-"&amp;$C31,ชื่อนักเรียน!$A$5:$T$2000,14,FALSE)),"")</f>
        <v>3</v>
      </c>
      <c r="N31" s="88">
        <f>_xlfn.IFNA(IF(ISBLANK($B$1),"",VLOOKUP($B$1&amp;"-"&amp;$C31,ชื่อนักเรียน!$A$5:$T$2000,15,FALSE)),"")</f>
        <v>7</v>
      </c>
      <c r="O31" s="88">
        <f>_xlfn.IFNA(IF(ISBLANK($B$1),"",VLOOKUP($B$1&amp;"-"&amp;$C31,ชื่อนักเรียน!$A$5:$T$2000,16,FALSE)),"")</f>
        <v>8</v>
      </c>
      <c r="P31" s="88">
        <f>_xlfn.IFNA(IF(ISBLANK($B$1),"",VLOOKUP($B$1&amp;"-"&amp;$C31,ชื่อนักเรียน!$A$5:$T$2000,17,FALSE)),"")</f>
        <v>4</v>
      </c>
      <c r="Q31" s="88">
        <f>_xlfn.IFNA(IF(ISBLANK($B$1),"",VLOOKUP($B$1&amp;"-"&amp;$C31,ชื่อนักเรียน!$A$5:$T$2000,18,FALSE)),"")</f>
        <v>0</v>
      </c>
      <c r="R31" s="88">
        <f>_xlfn.IFNA(IF(ISBLANK($B$1),"",VLOOKUP($B$1&amp;"-"&amp;$C31,ชื่อนักเรียน!$A$5:$T$2000,19,FALSE)),"")</f>
        <v>1</v>
      </c>
      <c r="S31" s="88">
        <f>_xlfn.IFNA(IF(ISBLANK($B$1),"",VLOOKUP($B$1&amp;"-"&amp;$C31,ชื่อนักเรียน!$A$5:$T$2000,20,FALSE)),"")</f>
        <v>3</v>
      </c>
      <c r="T31" s="83" t="str">
        <f>_xlfn.IFNA(IF(ISBLANK($B$1),"",IF(ISBLANK(VLOOKUP($B$1&amp;"-"&amp;$C31,ชื่อนักเรียน!$A$5:$V$2000,22,FALSE)),"",VLOOKUP($B$1&amp;"-"&amp;$C31,ชื่อนักเรียน!$A$5:$V$2000,22,FALSE))),"")</f>
        <v/>
      </c>
      <c r="U31" s="1" t="str">
        <f t="shared" si="0"/>
        <v>เด็กชาย</v>
      </c>
      <c r="V31" s="1" t="str" cm="1">
        <f t="array" ref="V31">RIGHT(E31,MIN(LEN(SUBSTITUTE(E31,$AD$5:$AD$8,""))))</f>
        <v>บารมี</v>
      </c>
      <c r="W31" s="1" t="str">
        <f t="shared" si="1"/>
        <v/>
      </c>
      <c r="X31" s="1" t="str">
        <f t="shared" si="2"/>
        <v/>
      </c>
    </row>
    <row r="32" spans="3:24" ht="17.25" customHeight="1">
      <c r="C32" s="84">
        <v>28</v>
      </c>
      <c r="D32" s="85" t="str">
        <f>_xlfn.IFNA(IF(ISBLANK($B$1),"",VLOOKUP($B$1&amp;"-"&amp;C32,ชื่อนักเรียน!A32:S2027,5,FALSE)),"")</f>
        <v>11043</v>
      </c>
      <c r="E32" s="86" t="str">
        <f>_xlfn.IFNA(IF(ISBLANK($B$1),"",VLOOKUP($B$1&amp;"-"&amp;C32,ชื่อนักเรียน!A32:T2027,6,FALSE)),"")</f>
        <v>เด็กชายอรรถพร</v>
      </c>
      <c r="F32" s="87" t="str">
        <f>_xlfn.IFNA(IF(ISBLANK($B$1),"",VLOOKUP($B$1&amp;"-"&amp;C32,ชื่อนักเรียน!A32:S2027,7,FALSE)),"")</f>
        <v>คุ้มกลางดอน</v>
      </c>
      <c r="G32" s="88">
        <f>_xlfn.IFNA(IF(ISBLANK($B$1),"",VLOOKUP($B$1&amp;"-"&amp;$C32,ชื่อนักเรียน!$A$5:$T$2000,8,FALSE)),"")</f>
        <v>1</v>
      </c>
      <c r="H32" s="88">
        <f>_xlfn.IFNA(IF(ISBLANK($B$1),"",VLOOKUP($B$1&amp;"-"&amp;$C32,ชื่อนักเรียน!$A$5:$T$2000,9,FALSE)),"")</f>
        <v>3</v>
      </c>
      <c r="I32" s="88">
        <f>_xlfn.IFNA(IF(ISBLANK($B$1),"",VLOOKUP($B$1&amp;"-"&amp;$C32,ชื่อนักเรียน!$A$5:$T$2000,10,FALSE)),"")</f>
        <v>6</v>
      </c>
      <c r="J32" s="88">
        <f>_xlfn.IFNA(IF(ISBLANK($B$1),"",VLOOKUP($B$1&amp;"-"&amp;$C32,ชื่อนักเรียน!$A$5:$T$2000,11,FALSE)),"")</f>
        <v>0</v>
      </c>
      <c r="K32" s="88">
        <f>_xlfn.IFNA(IF(ISBLANK($B$1),"",VLOOKUP($B$1&amp;"-"&amp;$C32,ชื่อนักเรียน!$A$5:$T$2000,12,FALSE)),"")</f>
        <v>5</v>
      </c>
      <c r="L32" s="88">
        <f>_xlfn.IFNA(IF(ISBLANK($B$1),"",VLOOKUP($B$1&amp;"-"&amp;$C32,ชื่อนักเรียน!$A$5:$T$2000,13,FALSE)),"")</f>
        <v>0</v>
      </c>
      <c r="M32" s="88">
        <f>_xlfn.IFNA(IF(ISBLANK($B$1),"",VLOOKUP($B$1&amp;"-"&amp;$C32,ชื่อนักเรียน!$A$5:$T$2000,14,FALSE)),"")</f>
        <v>1</v>
      </c>
      <c r="N32" s="88">
        <f>_xlfn.IFNA(IF(ISBLANK($B$1),"",VLOOKUP($B$1&amp;"-"&amp;$C32,ชื่อนักเรียน!$A$5:$T$2000,15,FALSE)),"")</f>
        <v>3</v>
      </c>
      <c r="O32" s="88">
        <f>_xlfn.IFNA(IF(ISBLANK($B$1),"",VLOOKUP($B$1&amp;"-"&amp;$C32,ชื่อนักเรียน!$A$5:$T$2000,16,FALSE)),"")</f>
        <v>2</v>
      </c>
      <c r="P32" s="88">
        <f>_xlfn.IFNA(IF(ISBLANK($B$1),"",VLOOKUP($B$1&amp;"-"&amp;$C32,ชื่อนักเรียน!$A$5:$T$2000,17,FALSE)),"")</f>
        <v>5</v>
      </c>
      <c r="Q32" s="88">
        <f>_xlfn.IFNA(IF(ISBLANK($B$1),"",VLOOKUP($B$1&amp;"-"&amp;$C32,ชื่อนักเรียน!$A$5:$T$2000,18,FALSE)),"")</f>
        <v>6</v>
      </c>
      <c r="R32" s="88">
        <f>_xlfn.IFNA(IF(ISBLANK($B$1),"",VLOOKUP($B$1&amp;"-"&amp;$C32,ชื่อนักเรียน!$A$5:$T$2000,19,FALSE)),"")</f>
        <v>8</v>
      </c>
      <c r="S32" s="88">
        <f>_xlfn.IFNA(IF(ISBLANK($B$1),"",VLOOKUP($B$1&amp;"-"&amp;$C32,ชื่อนักเรียน!$A$5:$T$2000,20,FALSE)),"")</f>
        <v>4</v>
      </c>
      <c r="T32" s="83" t="str">
        <f>_xlfn.IFNA(IF(ISBLANK($B$1),"",IF(ISBLANK(VLOOKUP($B$1&amp;"-"&amp;$C32,ชื่อนักเรียน!$A$5:$V$2000,22,FALSE)),"",VLOOKUP($B$1&amp;"-"&amp;$C32,ชื่อนักเรียน!$A$5:$V$2000,22,FALSE))),"")</f>
        <v/>
      </c>
      <c r="U32" s="1" t="str">
        <f t="shared" si="0"/>
        <v>เด็กชาย</v>
      </c>
      <c r="V32" s="1" t="str" cm="1">
        <f t="array" ref="V32">RIGHT(E32,MIN(LEN(SUBSTITUTE(E32,$AD$5:$AD$8,""))))</f>
        <v>อรรถพร</v>
      </c>
      <c r="W32" s="1" t="str">
        <f t="shared" si="1"/>
        <v/>
      </c>
      <c r="X32" s="1" t="str">
        <f t="shared" si="2"/>
        <v/>
      </c>
    </row>
    <row r="33" spans="3:24" ht="17.25" customHeight="1">
      <c r="C33" s="84">
        <v>29</v>
      </c>
      <c r="D33" s="85" t="str">
        <f>_xlfn.IFNA(IF(ISBLANK($B$1),"",VLOOKUP($B$1&amp;"-"&amp;C33,ชื่อนักเรียน!A33:S2028,5,FALSE)),"")</f>
        <v>11044</v>
      </c>
      <c r="E33" s="86" t="str">
        <f>_xlfn.IFNA(IF(ISBLANK($B$1),"",VLOOKUP($B$1&amp;"-"&amp;C33,ชื่อนักเรียน!A33:T2028,6,FALSE)),"")</f>
        <v>เด็กชายจิรวัฒน์</v>
      </c>
      <c r="F33" s="87" t="str">
        <f>_xlfn.IFNA(IF(ISBLANK($B$1),"",VLOOKUP($B$1&amp;"-"&amp;C33,ชื่อนักเรียน!A33:S2028,7,FALSE)),"")</f>
        <v>โควิน</v>
      </c>
      <c r="G33" s="88">
        <f>_xlfn.IFNA(IF(ISBLANK($B$1),"",VLOOKUP($B$1&amp;"-"&amp;$C33,ชื่อนักเรียน!$A$5:$T$2000,8,FALSE)),"")</f>
        <v>1</v>
      </c>
      <c r="H33" s="88">
        <f>_xlfn.IFNA(IF(ISBLANK($B$1),"",VLOOKUP($B$1&amp;"-"&amp;$C33,ชื่อนักเรียน!$A$5:$T$2000,9,FALSE)),"")</f>
        <v>1</v>
      </c>
      <c r="I33" s="88">
        <f>_xlfn.IFNA(IF(ISBLANK($B$1),"",VLOOKUP($B$1&amp;"-"&amp;$C33,ชื่อนักเรียน!$A$5:$T$2000,10,FALSE)),"")</f>
        <v>9</v>
      </c>
      <c r="J33" s="88">
        <f>_xlfn.IFNA(IF(ISBLANK($B$1),"",VLOOKUP($B$1&amp;"-"&amp;$C33,ชื่อนักเรียน!$A$5:$T$2000,11,FALSE)),"")</f>
        <v>9</v>
      </c>
      <c r="K33" s="88">
        <f>_xlfn.IFNA(IF(ISBLANK($B$1),"",VLOOKUP($B$1&amp;"-"&amp;$C33,ชื่อนักเรียน!$A$5:$T$2000,12,FALSE)),"")</f>
        <v>9</v>
      </c>
      <c r="L33" s="88">
        <f>_xlfn.IFNA(IF(ISBLANK($B$1),"",VLOOKUP($B$1&amp;"-"&amp;$C33,ชื่อนักเรียน!$A$5:$T$2000,13,FALSE)),"")</f>
        <v>0</v>
      </c>
      <c r="M33" s="88">
        <f>_xlfn.IFNA(IF(ISBLANK($B$1),"",VLOOKUP($B$1&amp;"-"&amp;$C33,ชื่อนักเรียน!$A$5:$T$2000,14,FALSE)),"")</f>
        <v>1</v>
      </c>
      <c r="N33" s="88">
        <f>_xlfn.IFNA(IF(ISBLANK($B$1),"",VLOOKUP($B$1&amp;"-"&amp;$C33,ชื่อนักเรียน!$A$5:$T$2000,15,FALSE)),"")</f>
        <v>3</v>
      </c>
      <c r="O33" s="88">
        <f>_xlfn.IFNA(IF(ISBLANK($B$1),"",VLOOKUP($B$1&amp;"-"&amp;$C33,ชื่อนักเรียน!$A$5:$T$2000,16,FALSE)),"")</f>
        <v>7</v>
      </c>
      <c r="P33" s="88">
        <f>_xlfn.IFNA(IF(ISBLANK($B$1),"",VLOOKUP($B$1&amp;"-"&amp;$C33,ชื่อนักเรียน!$A$5:$T$2000,17,FALSE)),"")</f>
        <v>9</v>
      </c>
      <c r="Q33" s="88">
        <f>_xlfn.IFNA(IF(ISBLANK($B$1),"",VLOOKUP($B$1&amp;"-"&amp;$C33,ชื่อนักเรียน!$A$5:$T$2000,18,FALSE)),"")</f>
        <v>2</v>
      </c>
      <c r="R33" s="88">
        <f>_xlfn.IFNA(IF(ISBLANK($B$1),"",VLOOKUP($B$1&amp;"-"&amp;$C33,ชื่อนักเรียน!$A$5:$T$2000,19,FALSE)),"")</f>
        <v>9</v>
      </c>
      <c r="S33" s="88">
        <f>_xlfn.IFNA(IF(ISBLANK($B$1),"",VLOOKUP($B$1&amp;"-"&amp;$C33,ชื่อนักเรียน!$A$5:$T$2000,20,FALSE)),"")</f>
        <v>3</v>
      </c>
      <c r="T33" s="83" t="str">
        <f>_xlfn.IFNA(IF(ISBLANK($B$1),"",IF(ISBLANK(VLOOKUP($B$1&amp;"-"&amp;$C33,ชื่อนักเรียน!$A$5:$V$2000,22,FALSE)),"",VLOOKUP($B$1&amp;"-"&amp;$C33,ชื่อนักเรียน!$A$5:$V$2000,22,FALSE))),"")</f>
        <v/>
      </c>
      <c r="U33" s="1" t="str">
        <f t="shared" si="0"/>
        <v>เด็กชาย</v>
      </c>
      <c r="V33" s="1" t="str" cm="1">
        <f t="array" ref="V33">RIGHT(E33,MIN(LEN(SUBSTITUTE(E33,$AD$5:$AD$8,""))))</f>
        <v>จิรวัฒน์</v>
      </c>
      <c r="W33" s="1" t="str">
        <f t="shared" si="1"/>
        <v/>
      </c>
      <c r="X33" s="1" t="str">
        <f t="shared" si="2"/>
        <v/>
      </c>
    </row>
    <row r="34" spans="3:24" ht="17.25" customHeight="1">
      <c r="C34" s="84">
        <v>30</v>
      </c>
      <c r="D34" s="85" t="str">
        <f>_xlfn.IFNA(IF(ISBLANK($B$1),"",VLOOKUP($B$1&amp;"-"&amp;C34,ชื่อนักเรียน!A34:S2029,5,FALSE)),"")</f>
        <v>11045</v>
      </c>
      <c r="E34" s="86" t="str">
        <f>_xlfn.IFNA(IF(ISBLANK($B$1),"",VLOOKUP($B$1&amp;"-"&amp;C34,ชื่อนักเรียน!A34:T2029,6,FALSE)),"")</f>
        <v>เด็กชายตรีมิตร</v>
      </c>
      <c r="F34" s="87" t="str">
        <f>_xlfn.IFNA(IF(ISBLANK($B$1),"",VLOOKUP($B$1&amp;"-"&amp;C34,ชื่อนักเรียน!A34:S2029,7,FALSE)),"")</f>
        <v>หงษ์ทอง</v>
      </c>
      <c r="G34" s="88">
        <f>_xlfn.IFNA(IF(ISBLANK($B$1),"",VLOOKUP($B$1&amp;"-"&amp;$C34,ชื่อนักเรียน!$A$5:$T$2000,8,FALSE)),"")</f>
        <v>1</v>
      </c>
      <c r="H34" s="88">
        <f>_xlfn.IFNA(IF(ISBLANK($B$1),"",VLOOKUP($B$1&amp;"-"&amp;$C34,ชื่อนักเรียน!$A$5:$T$2000,9,FALSE)),"")</f>
        <v>7</v>
      </c>
      <c r="I34" s="88">
        <f>_xlfn.IFNA(IF(ISBLANK($B$1),"",VLOOKUP($B$1&amp;"-"&amp;$C34,ชื่อนักเรียน!$A$5:$T$2000,10,FALSE)),"")</f>
        <v>5</v>
      </c>
      <c r="J34" s="88">
        <f>_xlfn.IFNA(IF(ISBLANK($B$1),"",VLOOKUP($B$1&amp;"-"&amp;$C34,ชื่อนักเรียน!$A$5:$T$2000,11,FALSE)),"")</f>
        <v>0</v>
      </c>
      <c r="K34" s="88">
        <f>_xlfn.IFNA(IF(ISBLANK($B$1),"",VLOOKUP($B$1&amp;"-"&amp;$C34,ชื่อนักเรียน!$A$5:$T$2000,12,FALSE)),"")</f>
        <v>3</v>
      </c>
      <c r="L34" s="88">
        <f>_xlfn.IFNA(IF(ISBLANK($B$1),"",VLOOKUP($B$1&amp;"-"&amp;$C34,ชื่อนักเรียน!$A$5:$T$2000,13,FALSE)),"")</f>
        <v>0</v>
      </c>
      <c r="M34" s="88">
        <f>_xlfn.IFNA(IF(ISBLANK($B$1),"",VLOOKUP($B$1&amp;"-"&amp;$C34,ชื่อนักเรียน!$A$5:$T$2000,14,FALSE)),"")</f>
        <v>0</v>
      </c>
      <c r="N34" s="88">
        <f>_xlfn.IFNA(IF(ISBLANK($B$1),"",VLOOKUP($B$1&amp;"-"&amp;$C34,ชื่อนักเรียน!$A$5:$T$2000,15,FALSE)),"")</f>
        <v>1</v>
      </c>
      <c r="O34" s="88">
        <f>_xlfn.IFNA(IF(ISBLANK($B$1),"",VLOOKUP($B$1&amp;"-"&amp;$C34,ชื่อนักเรียน!$A$5:$T$2000,16,FALSE)),"")</f>
        <v>0</v>
      </c>
      <c r="P34" s="88">
        <f>_xlfn.IFNA(IF(ISBLANK($B$1),"",VLOOKUP($B$1&amp;"-"&amp;$C34,ชื่อนักเรียน!$A$5:$T$2000,17,FALSE)),"")</f>
        <v>4</v>
      </c>
      <c r="Q34" s="88">
        <f>_xlfn.IFNA(IF(ISBLANK($B$1),"",VLOOKUP($B$1&amp;"-"&amp;$C34,ชื่อนักเรียน!$A$5:$T$2000,18,FALSE)),"")</f>
        <v>1</v>
      </c>
      <c r="R34" s="88">
        <f>_xlfn.IFNA(IF(ISBLANK($B$1),"",VLOOKUP($B$1&amp;"-"&amp;$C34,ชื่อนักเรียน!$A$5:$T$2000,19,FALSE)),"")</f>
        <v>8</v>
      </c>
      <c r="S34" s="88">
        <f>_xlfn.IFNA(IF(ISBLANK($B$1),"",VLOOKUP($B$1&amp;"-"&amp;$C34,ชื่อนักเรียน!$A$5:$T$2000,20,FALSE)),"")</f>
        <v>1</v>
      </c>
      <c r="T34" s="83" t="str">
        <f>_xlfn.IFNA(IF(ISBLANK($B$1),"",IF(ISBLANK(VLOOKUP($B$1&amp;"-"&amp;$C34,ชื่อนักเรียน!$A$5:$V$2000,22,FALSE)),"",VLOOKUP($B$1&amp;"-"&amp;$C34,ชื่อนักเรียน!$A$5:$V$2000,22,FALSE))),"")</f>
        <v>มส</v>
      </c>
      <c r="U34" s="1" t="str">
        <f t="shared" si="0"/>
        <v>เด็กชาย</v>
      </c>
      <c r="V34" s="1" t="str" cm="1">
        <f t="array" ref="V34">RIGHT(E34,MIN(LEN(SUBSTITUTE(E34,$AD$5:$AD$8,""))))</f>
        <v>ตรีมิตร</v>
      </c>
      <c r="W34" s="1" t="str">
        <f t="shared" si="1"/>
        <v>มส</v>
      </c>
      <c r="X34" s="1" t="str">
        <f t="shared" si="2"/>
        <v/>
      </c>
    </row>
    <row r="35" spans="3:24" ht="17.25" customHeight="1">
      <c r="C35" s="84">
        <v>31</v>
      </c>
      <c r="D35" s="85" t="str">
        <f>_xlfn.IFNA(IF(ISBLANK($B$1),"",VLOOKUP($B$1&amp;"-"&amp;C35,ชื่อนักเรียน!A35:S2030,5,FALSE)),"")</f>
        <v>11046</v>
      </c>
      <c r="E35" s="86" t="str">
        <f>_xlfn.IFNA(IF(ISBLANK($B$1),"",VLOOKUP($B$1&amp;"-"&amp;C35,ชื่อนักเรียน!A35:T2030,6,FALSE)),"")</f>
        <v>เด็กชายอภิวรรธน์</v>
      </c>
      <c r="F35" s="87" t="str">
        <f>_xlfn.IFNA(IF(ISBLANK($B$1),"",VLOOKUP($B$1&amp;"-"&amp;C35,ชื่อนักเรียน!A35:S2030,7,FALSE)),"")</f>
        <v>เพชรฤทธิ์</v>
      </c>
      <c r="G35" s="88">
        <f>_xlfn.IFNA(IF(ISBLANK($B$1),"",VLOOKUP($B$1&amp;"-"&amp;$C35,ชื่อนักเรียน!$A$5:$T$2000,8,FALSE)),"")</f>
        <v>1</v>
      </c>
      <c r="H35" s="88">
        <f>_xlfn.IFNA(IF(ISBLANK($B$1),"",VLOOKUP($B$1&amp;"-"&amp;$C35,ชื่อนักเรียน!$A$5:$T$2000,9,FALSE)),"")</f>
        <v>9</v>
      </c>
      <c r="I35" s="88">
        <f>_xlfn.IFNA(IF(ISBLANK($B$1),"",VLOOKUP($B$1&amp;"-"&amp;$C35,ชื่อนักเรียน!$A$5:$T$2000,10,FALSE)),"")</f>
        <v>2</v>
      </c>
      <c r="J35" s="88">
        <f>_xlfn.IFNA(IF(ISBLANK($B$1),"",VLOOKUP($B$1&amp;"-"&amp;$C35,ชื่อนักเรียน!$A$5:$T$2000,11,FALSE)),"")</f>
        <v>9</v>
      </c>
      <c r="K35" s="88">
        <f>_xlfn.IFNA(IF(ISBLANK($B$1),"",VLOOKUP($B$1&amp;"-"&amp;$C35,ชื่อนักเรียน!$A$5:$T$2000,12,FALSE)),"")</f>
        <v>9</v>
      </c>
      <c r="L35" s="88">
        <f>_xlfn.IFNA(IF(ISBLANK($B$1),"",VLOOKUP($B$1&amp;"-"&amp;$C35,ชื่อนักเรียน!$A$5:$T$2000,13,FALSE)),"")</f>
        <v>0</v>
      </c>
      <c r="M35" s="88">
        <f>_xlfn.IFNA(IF(ISBLANK($B$1),"",VLOOKUP($B$1&amp;"-"&amp;$C35,ชื่อนักเรียน!$A$5:$T$2000,14,FALSE)),"")</f>
        <v>1</v>
      </c>
      <c r="N35" s="88">
        <f>_xlfn.IFNA(IF(ISBLANK($B$1),"",VLOOKUP($B$1&amp;"-"&amp;$C35,ชื่อนักเรียน!$A$5:$T$2000,15,FALSE)),"")</f>
        <v>4</v>
      </c>
      <c r="O35" s="88">
        <f>_xlfn.IFNA(IF(ISBLANK($B$1),"",VLOOKUP($B$1&amp;"-"&amp;$C35,ชื่อนักเรียน!$A$5:$T$2000,16,FALSE)),"")</f>
        <v>0</v>
      </c>
      <c r="P35" s="88">
        <f>_xlfn.IFNA(IF(ISBLANK($B$1),"",VLOOKUP($B$1&amp;"-"&amp;$C35,ชื่อนักเรียน!$A$5:$T$2000,17,FALSE)),"")</f>
        <v>7</v>
      </c>
      <c r="Q35" s="88">
        <f>_xlfn.IFNA(IF(ISBLANK($B$1),"",VLOOKUP($B$1&amp;"-"&amp;$C35,ชื่อนักเรียน!$A$5:$T$2000,18,FALSE)),"")</f>
        <v>7</v>
      </c>
      <c r="R35" s="88">
        <f>_xlfn.IFNA(IF(ISBLANK($B$1),"",VLOOKUP($B$1&amp;"-"&amp;$C35,ชื่อนักเรียน!$A$5:$T$2000,19,FALSE)),"")</f>
        <v>1</v>
      </c>
      <c r="S35" s="88">
        <f>_xlfn.IFNA(IF(ISBLANK($B$1),"",VLOOKUP($B$1&amp;"-"&amp;$C35,ชื่อนักเรียน!$A$5:$T$2000,20,FALSE)),"")</f>
        <v>1</v>
      </c>
      <c r="T35" s="83" t="str">
        <f>_xlfn.IFNA(IF(ISBLANK($B$1),"",IF(ISBLANK(VLOOKUP($B$1&amp;"-"&amp;$C35,ชื่อนักเรียน!$A$5:$V$2000,22,FALSE)),"",VLOOKUP($B$1&amp;"-"&amp;$C35,ชื่อนักเรียน!$A$5:$V$2000,22,FALSE))),"")</f>
        <v/>
      </c>
      <c r="U35" s="1" t="str">
        <f t="shared" si="0"/>
        <v>เด็กชาย</v>
      </c>
      <c r="V35" s="1" t="str" cm="1">
        <f t="array" ref="V35">RIGHT(E35,MIN(LEN(SUBSTITUTE(E35,$AD$5:$AD$8,""))))</f>
        <v>อภิวรรธน์</v>
      </c>
      <c r="W35" s="1" t="str">
        <f t="shared" si="1"/>
        <v/>
      </c>
      <c r="X35" s="1" t="str">
        <f t="shared" si="2"/>
        <v/>
      </c>
    </row>
    <row r="36" spans="3:24" ht="17.25" customHeight="1">
      <c r="C36" s="84">
        <v>32</v>
      </c>
      <c r="D36" s="85" t="str">
        <f>_xlfn.IFNA(IF(ISBLANK($B$1),"",VLOOKUP($B$1&amp;"-"&amp;C36,ชื่อนักเรียน!A36:S2031,5,FALSE)),"")</f>
        <v>11047</v>
      </c>
      <c r="E36" s="86" t="str">
        <f>_xlfn.IFNA(IF(ISBLANK($B$1),"",VLOOKUP($B$1&amp;"-"&amp;C36,ชื่อนักเรียน!A36:T2031,6,FALSE)),"")</f>
        <v>เด็กชายปฐวีร์</v>
      </c>
      <c r="F36" s="87" t="str">
        <f>_xlfn.IFNA(IF(ISBLANK($B$1),"",VLOOKUP($B$1&amp;"-"&amp;C36,ชื่อนักเรียน!A36:S2031,7,FALSE)),"")</f>
        <v>วงศ์จินดา</v>
      </c>
      <c r="G36" s="88">
        <f>_xlfn.IFNA(IF(ISBLANK($B$1),"",VLOOKUP($B$1&amp;"-"&amp;$C36,ชื่อนักเรียน!$A$5:$T$2000,8,FALSE)),"")</f>
        <v>1</v>
      </c>
      <c r="H36" s="88">
        <f>_xlfn.IFNA(IF(ISBLANK($B$1),"",VLOOKUP($B$1&amp;"-"&amp;$C36,ชื่อนักเรียน!$A$5:$T$2000,9,FALSE)),"")</f>
        <v>9</v>
      </c>
      <c r="I36" s="88">
        <f>_xlfn.IFNA(IF(ISBLANK($B$1),"",VLOOKUP($B$1&amp;"-"&amp;$C36,ชื่อนักเรียน!$A$5:$T$2000,10,FALSE)),"")</f>
        <v>0</v>
      </c>
      <c r="J36" s="88">
        <f>_xlfn.IFNA(IF(ISBLANK($B$1),"",VLOOKUP($B$1&amp;"-"&amp;$C36,ชื่อนักเรียน!$A$5:$T$2000,11,FALSE)),"")</f>
        <v>9</v>
      </c>
      <c r="K36" s="88">
        <f>_xlfn.IFNA(IF(ISBLANK($B$1),"",VLOOKUP($B$1&amp;"-"&amp;$C36,ชื่อนักเรียน!$A$5:$T$2000,12,FALSE)),"")</f>
        <v>8</v>
      </c>
      <c r="L36" s="88">
        <f>_xlfn.IFNA(IF(ISBLANK($B$1),"",VLOOKUP($B$1&amp;"-"&amp;$C36,ชื่อนักเรียน!$A$5:$T$2000,13,FALSE)),"")</f>
        <v>0</v>
      </c>
      <c r="M36" s="88">
        <f>_xlfn.IFNA(IF(ISBLANK($B$1),"",VLOOKUP($B$1&amp;"-"&amp;$C36,ชื่อนักเรียน!$A$5:$T$2000,14,FALSE)),"")</f>
        <v>3</v>
      </c>
      <c r="N36" s="88">
        <f>_xlfn.IFNA(IF(ISBLANK($B$1),"",VLOOKUP($B$1&amp;"-"&amp;$C36,ชื่อนักเรียน!$A$5:$T$2000,15,FALSE)),"")</f>
        <v>5</v>
      </c>
      <c r="O36" s="88">
        <f>_xlfn.IFNA(IF(ISBLANK($B$1),"",VLOOKUP($B$1&amp;"-"&amp;$C36,ชื่อนักเรียน!$A$5:$T$2000,16,FALSE)),"")</f>
        <v>8</v>
      </c>
      <c r="P36" s="88">
        <f>_xlfn.IFNA(IF(ISBLANK($B$1),"",VLOOKUP($B$1&amp;"-"&amp;$C36,ชื่อนักเรียน!$A$5:$T$2000,17,FALSE)),"")</f>
        <v>9</v>
      </c>
      <c r="Q36" s="88">
        <f>_xlfn.IFNA(IF(ISBLANK($B$1),"",VLOOKUP($B$1&amp;"-"&amp;$C36,ชื่อนักเรียน!$A$5:$T$2000,18,FALSE)),"")</f>
        <v>3</v>
      </c>
      <c r="R36" s="88">
        <f>_xlfn.IFNA(IF(ISBLANK($B$1),"",VLOOKUP($B$1&amp;"-"&amp;$C36,ชื่อนักเรียน!$A$5:$T$2000,19,FALSE)),"")</f>
        <v>3</v>
      </c>
      <c r="S36" s="88">
        <f>_xlfn.IFNA(IF(ISBLANK($B$1),"",VLOOKUP($B$1&amp;"-"&amp;$C36,ชื่อนักเรียน!$A$5:$T$2000,20,FALSE)),"")</f>
        <v>4</v>
      </c>
      <c r="T36" s="83" t="str">
        <f>_xlfn.IFNA(IF(ISBLANK($B$1),"",IF(ISBLANK(VLOOKUP($B$1&amp;"-"&amp;$C36,ชื่อนักเรียน!$A$5:$V$2000,22,FALSE)),"",VLOOKUP($B$1&amp;"-"&amp;$C36,ชื่อนักเรียน!$A$5:$V$2000,22,FALSE))),"")</f>
        <v>มส</v>
      </c>
      <c r="U36" s="1" t="str">
        <f t="shared" si="0"/>
        <v>เด็กชาย</v>
      </c>
      <c r="V36" s="1" t="str" cm="1">
        <f t="array" ref="V36">RIGHT(E36,MIN(LEN(SUBSTITUTE(E36,$AD$5:$AD$8,""))))</f>
        <v>ปฐวีร์</v>
      </c>
      <c r="W36" s="1" t="str">
        <f t="shared" si="1"/>
        <v>มส</v>
      </c>
      <c r="X36" s="1" t="str">
        <f t="shared" si="2"/>
        <v/>
      </c>
    </row>
    <row r="37" spans="3:24" ht="17.25" customHeight="1">
      <c r="C37" s="84">
        <v>33</v>
      </c>
      <c r="D37" s="85" t="str">
        <f>_xlfn.IFNA(IF(ISBLANK($B$1),"",VLOOKUP($B$1&amp;"-"&amp;C37,ชื่อนักเรียน!A37:S2032,5,FALSE)),"")</f>
        <v>11048</v>
      </c>
      <c r="E37" s="86" t="str">
        <f>_xlfn.IFNA(IF(ISBLANK($B$1),"",VLOOKUP($B$1&amp;"-"&amp;C37,ชื่อนักเรียน!A37:T2032,6,FALSE)),"")</f>
        <v>เด็กชายพัชรกฤษฎิ์</v>
      </c>
      <c r="F37" s="87" t="str">
        <f>_xlfn.IFNA(IF(ISBLANK($B$1),"",VLOOKUP($B$1&amp;"-"&amp;C37,ชื่อนักเรียน!A37:S2032,7,FALSE)),"")</f>
        <v>กลมลี</v>
      </c>
      <c r="G37" s="88">
        <f>_xlfn.IFNA(IF(ISBLANK($B$1),"",VLOOKUP($B$1&amp;"-"&amp;$C37,ชื่อนักเรียน!$A$5:$T$2000,8,FALSE)),"")</f>
        <v>1</v>
      </c>
      <c r="H37" s="88">
        <f>_xlfn.IFNA(IF(ISBLANK($B$1),"",VLOOKUP($B$1&amp;"-"&amp;$C37,ชื่อนักเรียน!$A$5:$T$2000,9,FALSE)),"")</f>
        <v>3</v>
      </c>
      <c r="I37" s="88">
        <f>_xlfn.IFNA(IF(ISBLANK($B$1),"",VLOOKUP($B$1&amp;"-"&amp;$C37,ชื่อนักเรียน!$A$5:$T$2000,10,FALSE)),"")</f>
        <v>1</v>
      </c>
      <c r="J37" s="88">
        <f>_xlfn.IFNA(IF(ISBLANK($B$1),"",VLOOKUP($B$1&amp;"-"&amp;$C37,ชื่อนักเรียน!$A$5:$T$2000,11,FALSE)),"")</f>
        <v>9</v>
      </c>
      <c r="K37" s="88">
        <f>_xlfn.IFNA(IF(ISBLANK($B$1),"",VLOOKUP($B$1&amp;"-"&amp;$C37,ชื่อนักเรียน!$A$5:$T$2000,12,FALSE)),"")</f>
        <v>8</v>
      </c>
      <c r="L37" s="88">
        <f>_xlfn.IFNA(IF(ISBLANK($B$1),"",VLOOKUP($B$1&amp;"-"&amp;$C37,ชื่อนักเรียน!$A$5:$T$2000,13,FALSE)),"")</f>
        <v>0</v>
      </c>
      <c r="M37" s="88">
        <f>_xlfn.IFNA(IF(ISBLANK($B$1),"",VLOOKUP($B$1&amp;"-"&amp;$C37,ชื่อนักเรียน!$A$5:$T$2000,14,FALSE)),"")</f>
        <v>0</v>
      </c>
      <c r="N37" s="88">
        <f>_xlfn.IFNA(IF(ISBLANK($B$1),"",VLOOKUP($B$1&amp;"-"&amp;$C37,ชื่อนักเรียน!$A$5:$T$2000,15,FALSE)),"")</f>
        <v>6</v>
      </c>
      <c r="O37" s="88">
        <f>_xlfn.IFNA(IF(ISBLANK($B$1),"",VLOOKUP($B$1&amp;"-"&amp;$C37,ชื่อนักเรียน!$A$5:$T$2000,16,FALSE)),"")</f>
        <v>4</v>
      </c>
      <c r="P37" s="88">
        <f>_xlfn.IFNA(IF(ISBLANK($B$1),"",VLOOKUP($B$1&amp;"-"&amp;$C37,ชื่อนักเรียน!$A$5:$T$2000,17,FALSE)),"")</f>
        <v>0</v>
      </c>
      <c r="Q37" s="88">
        <f>_xlfn.IFNA(IF(ISBLANK($B$1),"",VLOOKUP($B$1&amp;"-"&amp;$C37,ชื่อนักเรียน!$A$5:$T$2000,18,FALSE)),"")</f>
        <v>6</v>
      </c>
      <c r="R37" s="88">
        <f>_xlfn.IFNA(IF(ISBLANK($B$1),"",VLOOKUP($B$1&amp;"-"&amp;$C37,ชื่อนักเรียน!$A$5:$T$2000,19,FALSE)),"")</f>
        <v>2</v>
      </c>
      <c r="S37" s="88">
        <f>_xlfn.IFNA(IF(ISBLANK($B$1),"",VLOOKUP($B$1&amp;"-"&amp;$C37,ชื่อนักเรียน!$A$5:$T$2000,20,FALSE)),"")</f>
        <v>8</v>
      </c>
      <c r="T37" s="83" t="str">
        <f>_xlfn.IFNA(IF(ISBLANK($B$1),"",IF(ISBLANK(VLOOKUP($B$1&amp;"-"&amp;$C37,ชื่อนักเรียน!$A$5:$V$2000,22,FALSE)),"",VLOOKUP($B$1&amp;"-"&amp;$C37,ชื่อนักเรียน!$A$5:$V$2000,22,FALSE))),"")</f>
        <v/>
      </c>
      <c r="U37" s="1" t="str">
        <f t="shared" si="0"/>
        <v>เด็กชาย</v>
      </c>
      <c r="V37" s="1" t="str" cm="1">
        <f t="array" ref="V37">RIGHT(E37,MIN(LEN(SUBSTITUTE(E37,$AD$5:$AD$8,""))))</f>
        <v>พัชรกฤษฎิ์</v>
      </c>
      <c r="W37" s="1" t="str">
        <f t="shared" si="1"/>
        <v/>
      </c>
      <c r="X37" s="1" t="str">
        <f t="shared" si="2"/>
        <v/>
      </c>
    </row>
    <row r="38" spans="3:24" ht="17.25" customHeight="1">
      <c r="C38" s="84">
        <v>34</v>
      </c>
      <c r="D38" s="85" t="str">
        <f>_xlfn.IFNA(IF(ISBLANK($B$1),"",VLOOKUP($B$1&amp;"-"&amp;C38,ชื่อนักเรียน!A38:S2033,5,FALSE)),"")</f>
        <v>11049</v>
      </c>
      <c r="E38" s="86" t="str">
        <f>_xlfn.IFNA(IF(ISBLANK($B$1),"",VLOOKUP($B$1&amp;"-"&amp;C38,ชื่อนักเรียน!A38:T2033,6,FALSE)),"")</f>
        <v>เด็กชายพันธ์เสน่ห์</v>
      </c>
      <c r="F38" s="87" t="str">
        <f>_xlfn.IFNA(IF(ISBLANK($B$1),"",VLOOKUP($B$1&amp;"-"&amp;C38,ชื่อนักเรียน!A38:S2033,7,FALSE)),"")</f>
        <v>จุ่นเจิม</v>
      </c>
      <c r="G38" s="88">
        <f>_xlfn.IFNA(IF(ISBLANK($B$1),"",VLOOKUP($B$1&amp;"-"&amp;$C38,ชื่อนักเรียน!$A$5:$T$2000,8,FALSE)),"")</f>
        <v>1</v>
      </c>
      <c r="H38" s="88">
        <f>_xlfn.IFNA(IF(ISBLANK($B$1),"",VLOOKUP($B$1&amp;"-"&amp;$C38,ชื่อนักเรียน!$A$5:$T$2000,9,FALSE)),"")</f>
        <v>7</v>
      </c>
      <c r="I38" s="88">
        <f>_xlfn.IFNA(IF(ISBLANK($B$1),"",VLOOKUP($B$1&amp;"-"&amp;$C38,ชื่อนักเรียน!$A$5:$T$2000,10,FALSE)),"")</f>
        <v>0</v>
      </c>
      <c r="J38" s="88">
        <f>_xlfn.IFNA(IF(ISBLANK($B$1),"",VLOOKUP($B$1&amp;"-"&amp;$C38,ชื่อนักเรียน!$A$5:$T$2000,11,FALSE)),"")</f>
        <v>9</v>
      </c>
      <c r="K38" s="88">
        <f>_xlfn.IFNA(IF(ISBLANK($B$1),"",VLOOKUP($B$1&amp;"-"&amp;$C38,ชื่อนักเรียน!$A$5:$T$2000,12,FALSE)),"")</f>
        <v>9</v>
      </c>
      <c r="L38" s="88">
        <f>_xlfn.IFNA(IF(ISBLANK($B$1),"",VLOOKUP($B$1&amp;"-"&amp;$C38,ชื่อนักเรียน!$A$5:$T$2000,13,FALSE)),"")</f>
        <v>0</v>
      </c>
      <c r="M38" s="88">
        <f>_xlfn.IFNA(IF(ISBLANK($B$1),"",VLOOKUP($B$1&amp;"-"&amp;$C38,ชื่อนักเรียน!$A$5:$T$2000,14,FALSE)),"")</f>
        <v>1</v>
      </c>
      <c r="N38" s="88">
        <f>_xlfn.IFNA(IF(ISBLANK($B$1),"",VLOOKUP($B$1&amp;"-"&amp;$C38,ชื่อนักเรียน!$A$5:$T$2000,15,FALSE)),"")</f>
        <v>8</v>
      </c>
      <c r="O38" s="88">
        <f>_xlfn.IFNA(IF(ISBLANK($B$1),"",VLOOKUP($B$1&amp;"-"&amp;$C38,ชื่อนักเรียน!$A$5:$T$2000,16,FALSE)),"")</f>
        <v>9</v>
      </c>
      <c r="P38" s="88">
        <f>_xlfn.IFNA(IF(ISBLANK($B$1),"",VLOOKUP($B$1&amp;"-"&amp;$C38,ชื่อนักเรียน!$A$5:$T$2000,17,FALSE)),"")</f>
        <v>0</v>
      </c>
      <c r="Q38" s="88">
        <f>_xlfn.IFNA(IF(ISBLANK($B$1),"",VLOOKUP($B$1&amp;"-"&amp;$C38,ชื่อนักเรียน!$A$5:$T$2000,18,FALSE)),"")</f>
        <v>9</v>
      </c>
      <c r="R38" s="88">
        <f>_xlfn.IFNA(IF(ISBLANK($B$1),"",VLOOKUP($B$1&amp;"-"&amp;$C38,ชื่อนักเรียน!$A$5:$T$2000,19,FALSE)),"")</f>
        <v>8</v>
      </c>
      <c r="S38" s="88">
        <f>_xlfn.IFNA(IF(ISBLANK($B$1),"",VLOOKUP($B$1&amp;"-"&amp;$C38,ชื่อนักเรียน!$A$5:$T$2000,20,FALSE)),"")</f>
        <v>7</v>
      </c>
      <c r="T38" s="83" t="str">
        <f>_xlfn.IFNA(IF(ISBLANK($B$1),"",IF(ISBLANK(VLOOKUP($B$1&amp;"-"&amp;$C38,ชื่อนักเรียน!$A$5:$V$2000,22,FALSE)),"",VLOOKUP($B$1&amp;"-"&amp;$C38,ชื่อนักเรียน!$A$5:$V$2000,22,FALSE))),"")</f>
        <v/>
      </c>
      <c r="U38" s="1" t="str">
        <f t="shared" si="0"/>
        <v>เด็กชาย</v>
      </c>
      <c r="V38" s="1" t="str" cm="1">
        <f t="array" ref="V38">RIGHT(E38,MIN(LEN(SUBSTITUTE(E38,$AD$5:$AD$8,""))))</f>
        <v>พันธ์เสน่ห์</v>
      </c>
      <c r="W38" s="1" t="str">
        <f t="shared" si="1"/>
        <v/>
      </c>
      <c r="X38" s="1" t="str">
        <f t="shared" si="2"/>
        <v/>
      </c>
    </row>
    <row r="39" spans="3:24" ht="17.25" customHeight="1">
      <c r="C39" s="84">
        <v>35</v>
      </c>
      <c r="D39" s="85">
        <f>_xlfn.IFNA(IF(ISBLANK($B$1),"",VLOOKUP($B$1&amp;"-"&amp;C39,ชื่อนักเรียน!A39:S2034,5,FALSE)),"")</f>
        <v>11112</v>
      </c>
      <c r="E39" s="86" t="str">
        <f>_xlfn.IFNA(IF(ISBLANK($B$1),"",VLOOKUP($B$1&amp;"-"&amp;C39,ชื่อนักเรียน!A39:T2034,6,FALSE)),"")</f>
        <v>เด็กชายธีระเดช</v>
      </c>
      <c r="F39" s="87" t="str">
        <f>_xlfn.IFNA(IF(ISBLANK($B$1),"",VLOOKUP($B$1&amp;"-"&amp;C39,ชื่อนักเรียน!A39:S2034,7,FALSE)),"")</f>
        <v>ฦาแรง</v>
      </c>
      <c r="G39" s="88">
        <f>_xlfn.IFNA(IF(ISBLANK($B$1),"",VLOOKUP($B$1&amp;"-"&amp;$C39,ชื่อนักเรียน!$A$5:$T$2000,8,FALSE)),"")</f>
        <v>1</v>
      </c>
      <c r="H39" s="88">
        <f>_xlfn.IFNA(IF(ISBLANK($B$1),"",VLOOKUP($B$1&amp;"-"&amp;$C39,ชื่อนักเรียน!$A$5:$T$2000,9,FALSE)),"")</f>
        <v>2</v>
      </c>
      <c r="I39" s="88">
        <f>_xlfn.IFNA(IF(ISBLANK($B$1),"",VLOOKUP($B$1&amp;"-"&amp;$C39,ชื่อนักเรียน!$A$5:$T$2000,10,FALSE)),"")</f>
        <v>3</v>
      </c>
      <c r="J39" s="88">
        <f>_xlfn.IFNA(IF(ISBLANK($B$1),"",VLOOKUP($B$1&amp;"-"&amp;$C39,ชื่อนักเรียน!$A$5:$T$2000,11,FALSE)),"")</f>
        <v>9</v>
      </c>
      <c r="K39" s="88">
        <f>_xlfn.IFNA(IF(ISBLANK($B$1),"",VLOOKUP($B$1&amp;"-"&amp;$C39,ชื่อนักเรียน!$A$5:$T$2000,12,FALSE)),"")</f>
        <v>9</v>
      </c>
      <c r="L39" s="88">
        <f>_xlfn.IFNA(IF(ISBLANK($B$1),"",VLOOKUP($B$1&amp;"-"&amp;$C39,ชื่อนักเรียน!$A$5:$T$2000,13,FALSE)),"")</f>
        <v>0</v>
      </c>
      <c r="M39" s="88">
        <f>_xlfn.IFNA(IF(ISBLANK($B$1),"",VLOOKUP($B$1&amp;"-"&amp;$C39,ชื่อนักเรียน!$A$5:$T$2000,14,FALSE)),"")</f>
        <v>0</v>
      </c>
      <c r="N39" s="88">
        <f>_xlfn.IFNA(IF(ISBLANK($B$1),"",VLOOKUP($B$1&amp;"-"&amp;$C39,ชื่อนักเรียน!$A$5:$T$2000,15,FALSE)),"")</f>
        <v>5</v>
      </c>
      <c r="O39" s="88">
        <f>_xlfn.IFNA(IF(ISBLANK($B$1),"",VLOOKUP($B$1&amp;"-"&amp;$C39,ชื่อนักเรียน!$A$5:$T$2000,16,FALSE)),"")</f>
        <v>4</v>
      </c>
      <c r="P39" s="88">
        <f>_xlfn.IFNA(IF(ISBLANK($B$1),"",VLOOKUP($B$1&amp;"-"&amp;$C39,ชื่อนักเรียน!$A$5:$T$2000,17,FALSE)),"")</f>
        <v>9</v>
      </c>
      <c r="Q39" s="88">
        <f>_xlfn.IFNA(IF(ISBLANK($B$1),"",VLOOKUP($B$1&amp;"-"&amp;$C39,ชื่อนักเรียน!$A$5:$T$2000,18,FALSE)),"")</f>
        <v>0</v>
      </c>
      <c r="R39" s="88">
        <f>_xlfn.IFNA(IF(ISBLANK($B$1),"",VLOOKUP($B$1&amp;"-"&amp;$C39,ชื่อนักเรียน!$A$5:$T$2000,19,FALSE)),"")</f>
        <v>0</v>
      </c>
      <c r="S39" s="88">
        <f>_xlfn.IFNA(IF(ISBLANK($B$1),"",VLOOKUP($B$1&amp;"-"&amp;$C39,ชื่อนักเรียน!$A$5:$T$2000,20,FALSE)),"")</f>
        <v>3</v>
      </c>
      <c r="T39" s="83" t="str">
        <f>_xlfn.IFNA(IF(ISBLANK($B$1),"",IF(ISBLANK(VLOOKUP($B$1&amp;"-"&amp;$C39,ชื่อนักเรียน!$A$5:$V$2000,22,FALSE)),"",VLOOKUP($B$1&amp;"-"&amp;$C39,ชื่อนักเรียน!$A$5:$V$2000,22,FALSE))),"")</f>
        <v/>
      </c>
      <c r="U39" s="1" t="str">
        <f t="shared" si="0"/>
        <v>เด็กชาย</v>
      </c>
      <c r="V39" s="1" t="str" cm="1">
        <f t="array" ref="V39">RIGHT(E39,MIN(LEN(SUBSTITUTE(E39,$AD$5:$AD$8,""))))</f>
        <v>ธีระเดช</v>
      </c>
      <c r="W39" s="1" t="str">
        <f t="shared" si="1"/>
        <v/>
      </c>
      <c r="X39" s="1" t="str">
        <f t="shared" si="2"/>
        <v/>
      </c>
    </row>
    <row r="40" spans="3:24" ht="17.25" customHeight="1">
      <c r="C40" s="84">
        <v>36</v>
      </c>
      <c r="D40" s="85" t="str">
        <f>_xlfn.IFNA(IF(ISBLANK($B$1),"",VLOOKUP($B$1&amp;"-"&amp;C40,ชื่อนักเรียน!A40:S2035,5,FALSE)),"")</f>
        <v>08479</v>
      </c>
      <c r="E40" s="86" t="str">
        <f>_xlfn.IFNA(IF(ISBLANK($B$1),"",VLOOKUP($B$1&amp;"-"&amp;C40,ชื่อนักเรียน!A40:T2035,6,FALSE)),"")</f>
        <v>เด็กหญิงนรินดา</v>
      </c>
      <c r="F40" s="87" t="str">
        <f>_xlfn.IFNA(IF(ISBLANK($B$1),"",VLOOKUP($B$1&amp;"-"&amp;C40,ชื่อนักเรียน!A40:S2035,7,FALSE)),"")</f>
        <v>แซ่โซว</v>
      </c>
      <c r="G40" s="88">
        <f>_xlfn.IFNA(IF(ISBLANK($B$1),"",VLOOKUP($B$1&amp;"-"&amp;$C40,ชื่อนักเรียน!$A$5:$T$2000,8,FALSE)),"")</f>
        <v>1</v>
      </c>
      <c r="H40" s="88">
        <f>_xlfn.IFNA(IF(ISBLANK($B$1),"",VLOOKUP($B$1&amp;"-"&amp;$C40,ชื่อนักเรียน!$A$5:$T$2000,9,FALSE)),"")</f>
        <v>7</v>
      </c>
      <c r="I40" s="88">
        <f>_xlfn.IFNA(IF(ISBLANK($B$1),"",VLOOKUP($B$1&amp;"-"&amp;$C40,ชื่อนักเรียน!$A$5:$T$2000,10,FALSE)),"")</f>
        <v>0</v>
      </c>
      <c r="J40" s="88">
        <f>_xlfn.IFNA(IF(ISBLANK($B$1),"",VLOOKUP($B$1&amp;"-"&amp;$C40,ชื่อนักเรียน!$A$5:$T$2000,11,FALSE)),"")</f>
        <v>9</v>
      </c>
      <c r="K40" s="88">
        <f>_xlfn.IFNA(IF(ISBLANK($B$1),"",VLOOKUP($B$1&amp;"-"&amp;$C40,ชื่อนักเรียน!$A$5:$T$2000,12,FALSE)),"")</f>
        <v>9</v>
      </c>
      <c r="L40" s="88">
        <f>_xlfn.IFNA(IF(ISBLANK($B$1),"",VLOOKUP($B$1&amp;"-"&amp;$C40,ชื่อนักเรียน!$A$5:$T$2000,13,FALSE)),"")</f>
        <v>0</v>
      </c>
      <c r="M40" s="88">
        <f>_xlfn.IFNA(IF(ISBLANK($B$1),"",VLOOKUP($B$1&amp;"-"&amp;$C40,ชื่อนักเรียน!$A$5:$T$2000,14,FALSE)),"")</f>
        <v>1</v>
      </c>
      <c r="N40" s="88">
        <f>_xlfn.IFNA(IF(ISBLANK($B$1),"",VLOOKUP($B$1&amp;"-"&amp;$C40,ชื่อนักเรียน!$A$5:$T$2000,15,FALSE)),"")</f>
        <v>8</v>
      </c>
      <c r="O40" s="88">
        <f>_xlfn.IFNA(IF(ISBLANK($B$1),"",VLOOKUP($B$1&amp;"-"&amp;$C40,ชื่อนักเรียน!$A$5:$T$2000,16,FALSE)),"")</f>
        <v>9</v>
      </c>
      <c r="P40" s="88">
        <f>_xlfn.IFNA(IF(ISBLANK($B$1),"",VLOOKUP($B$1&amp;"-"&amp;$C40,ชื่อนักเรียน!$A$5:$T$2000,17,FALSE)),"")</f>
        <v>6</v>
      </c>
      <c r="Q40" s="88">
        <f>_xlfn.IFNA(IF(ISBLANK($B$1),"",VLOOKUP($B$1&amp;"-"&amp;$C40,ชื่อนักเรียน!$A$5:$T$2000,18,FALSE)),"")</f>
        <v>6</v>
      </c>
      <c r="R40" s="88">
        <f>_xlfn.IFNA(IF(ISBLANK($B$1),"",VLOOKUP($B$1&amp;"-"&amp;$C40,ชื่อนักเรียน!$A$5:$T$2000,19,FALSE)),"")</f>
        <v>5</v>
      </c>
      <c r="S40" s="88">
        <f>_xlfn.IFNA(IF(ISBLANK($B$1),"",VLOOKUP($B$1&amp;"-"&amp;$C40,ชื่อนักเรียน!$A$5:$T$2000,20,FALSE)),"")</f>
        <v>9</v>
      </c>
      <c r="T40" s="83" t="str">
        <f>_xlfn.IFNA(IF(ISBLANK($B$1),"",IF(ISBLANK(VLOOKUP($B$1&amp;"-"&amp;$C40,ชื่อนักเรียน!$A$5:$V$2000,22,FALSE)),"",VLOOKUP($B$1&amp;"-"&amp;$C40,ชื่อนักเรียน!$A$5:$V$2000,22,FALSE))),"")</f>
        <v/>
      </c>
      <c r="U40" s="1" t="str">
        <f t="shared" si="0"/>
        <v>เด็กหญิง</v>
      </c>
      <c r="V40" s="1" t="str" cm="1">
        <f t="array" ref="V40">RIGHT(E40,MIN(LEN(SUBSTITUTE(E40,$AD$5:$AD$8,""))))</f>
        <v>นรินดา</v>
      </c>
      <c r="W40" s="1" t="str">
        <f t="shared" si="1"/>
        <v/>
      </c>
      <c r="X40" s="1" t="str">
        <f t="shared" si="2"/>
        <v/>
      </c>
    </row>
    <row r="41" spans="3:24" ht="17.25" customHeight="1">
      <c r="C41" s="84">
        <v>37</v>
      </c>
      <c r="D41" s="85" t="str">
        <f>_xlfn.IFNA(IF(ISBLANK($B$1),"",VLOOKUP($B$1&amp;"-"&amp;C41,ชื่อนักเรียน!A41:S2036,5,FALSE)),"")</f>
        <v>10622</v>
      </c>
      <c r="E41" s="86" t="str">
        <f>_xlfn.IFNA(IF(ISBLANK($B$1),"",VLOOKUP($B$1&amp;"-"&amp;C41,ชื่อนักเรียน!A41:T2036,6,FALSE)),"")</f>
        <v>เด็กหญิงกวินธิดา</v>
      </c>
      <c r="F41" s="87" t="str">
        <f>_xlfn.IFNA(IF(ISBLANK($B$1),"",VLOOKUP($B$1&amp;"-"&amp;C41,ชื่อนักเรียน!A41:S2036,7,FALSE)),"")</f>
        <v>ซิวพร</v>
      </c>
      <c r="G41" s="88">
        <f>_xlfn.IFNA(IF(ISBLANK($B$1),"",VLOOKUP($B$1&amp;"-"&amp;$C41,ชื่อนักเรียน!$A$5:$T$2000,8,FALSE)),"")</f>
        <v>1</v>
      </c>
      <c r="H41" s="88">
        <f>_xlfn.IFNA(IF(ISBLANK($B$1),"",VLOOKUP($B$1&amp;"-"&amp;$C41,ชื่อนักเรียน!$A$5:$T$2000,9,FALSE)),"")</f>
        <v>1</v>
      </c>
      <c r="I41" s="88">
        <f>_xlfn.IFNA(IF(ISBLANK($B$1),"",VLOOKUP($B$1&amp;"-"&amp;$C41,ชื่อนักเรียน!$A$5:$T$2000,10,FALSE)),"")</f>
        <v>1</v>
      </c>
      <c r="J41" s="88">
        <f>_xlfn.IFNA(IF(ISBLANK($B$1),"",VLOOKUP($B$1&amp;"-"&amp;$C41,ชื่อนักเรียน!$A$5:$T$2000,11,FALSE)),"")</f>
        <v>0</v>
      </c>
      <c r="K41" s="88">
        <f>_xlfn.IFNA(IF(ISBLANK($B$1),"",VLOOKUP($B$1&amp;"-"&amp;$C41,ชื่อนักเรียน!$A$5:$T$2000,12,FALSE)),"")</f>
        <v>3</v>
      </c>
      <c r="L41" s="88">
        <f>_xlfn.IFNA(IF(ISBLANK($B$1),"",VLOOKUP($B$1&amp;"-"&amp;$C41,ชื่อนักเรียน!$A$5:$T$2000,13,FALSE)),"")</f>
        <v>0</v>
      </c>
      <c r="M41" s="88">
        <f>_xlfn.IFNA(IF(ISBLANK($B$1),"",VLOOKUP($B$1&amp;"-"&amp;$C41,ชื่อนักเรียน!$A$5:$T$2000,14,FALSE)),"")</f>
        <v>1</v>
      </c>
      <c r="N41" s="88">
        <f>_xlfn.IFNA(IF(ISBLANK($B$1),"",VLOOKUP($B$1&amp;"-"&amp;$C41,ชื่อนักเรียน!$A$5:$T$2000,15,FALSE)),"")</f>
        <v>5</v>
      </c>
      <c r="O41" s="88">
        <f>_xlfn.IFNA(IF(ISBLANK($B$1),"",VLOOKUP($B$1&amp;"-"&amp;$C41,ชื่อนักเรียน!$A$5:$T$2000,16,FALSE)),"")</f>
        <v>4</v>
      </c>
      <c r="P41" s="88">
        <f>_xlfn.IFNA(IF(ISBLANK($B$1),"",VLOOKUP($B$1&amp;"-"&amp;$C41,ชื่อนักเรียน!$A$5:$T$2000,17,FALSE)),"")</f>
        <v>2</v>
      </c>
      <c r="Q41" s="88">
        <f>_xlfn.IFNA(IF(ISBLANK($B$1),"",VLOOKUP($B$1&amp;"-"&amp;$C41,ชื่อนักเรียน!$A$5:$T$2000,18,FALSE)),"")</f>
        <v>6</v>
      </c>
      <c r="R41" s="88">
        <f>_xlfn.IFNA(IF(ISBLANK($B$1),"",VLOOKUP($B$1&amp;"-"&amp;$C41,ชื่อนักเรียน!$A$5:$T$2000,19,FALSE)),"")</f>
        <v>1</v>
      </c>
      <c r="S41" s="88">
        <f>_xlfn.IFNA(IF(ISBLANK($B$1),"",VLOOKUP($B$1&amp;"-"&amp;$C41,ชื่อนักเรียน!$A$5:$T$2000,20,FALSE)),"")</f>
        <v>6</v>
      </c>
      <c r="T41" s="83" t="str">
        <f>_xlfn.IFNA(IF(ISBLANK($B$1),"",IF(ISBLANK(VLOOKUP($B$1&amp;"-"&amp;$C41,ชื่อนักเรียน!$A$5:$V$2000,22,FALSE)),"",VLOOKUP($B$1&amp;"-"&amp;$C41,ชื่อนักเรียน!$A$5:$V$2000,22,FALSE))),"")</f>
        <v/>
      </c>
      <c r="U41" s="1" t="str">
        <f t="shared" si="0"/>
        <v>เด็กหญิง</v>
      </c>
      <c r="V41" s="1" t="str" cm="1">
        <f t="array" ref="V41">RIGHT(E41,MIN(LEN(SUBSTITUTE(E41,$AD$5:$AD$8,""))))</f>
        <v>กวินธิดา</v>
      </c>
      <c r="W41" s="1" t="str">
        <f t="shared" si="1"/>
        <v/>
      </c>
      <c r="X41" s="1" t="str">
        <f t="shared" si="2"/>
        <v/>
      </c>
    </row>
    <row r="42" spans="3:24" ht="17.25" customHeight="1">
      <c r="C42" s="84">
        <v>38</v>
      </c>
      <c r="D42" s="85" t="str">
        <f>_xlfn.IFNA(IF(ISBLANK($B$1),"",VLOOKUP($B$1&amp;"-"&amp;C42,ชื่อนักเรียน!A42:S2037,5,FALSE)),"")</f>
        <v>10623</v>
      </c>
      <c r="E42" s="86" t="str">
        <f>_xlfn.IFNA(IF(ISBLANK($B$1),"",VLOOKUP($B$1&amp;"-"&amp;C42,ชื่อนักเรียน!A42:T2037,6,FALSE)),"")</f>
        <v>เด็กหญิงทิพย์ปภรณ์</v>
      </c>
      <c r="F42" s="87" t="str">
        <f>_xlfn.IFNA(IF(ISBLANK($B$1),"",VLOOKUP($B$1&amp;"-"&amp;C42,ชื่อนักเรียน!A42:S2037,7,FALSE)),"")</f>
        <v>เหลือหลาย</v>
      </c>
      <c r="G42" s="88">
        <f>_xlfn.IFNA(IF(ISBLANK($B$1),"",VLOOKUP($B$1&amp;"-"&amp;$C42,ชื่อนักเรียน!$A$5:$T$2000,8,FALSE)),"")</f>
        <v>1</v>
      </c>
      <c r="H42" s="88">
        <f>_xlfn.IFNA(IF(ISBLANK($B$1),"",VLOOKUP($B$1&amp;"-"&amp;$C42,ชื่อนักเรียน!$A$5:$T$2000,9,FALSE)),"")</f>
        <v>7</v>
      </c>
      <c r="I42" s="88">
        <f>_xlfn.IFNA(IF(ISBLANK($B$1),"",VLOOKUP($B$1&amp;"-"&amp;$C42,ชื่อนักเรียน!$A$5:$T$2000,10,FALSE)),"")</f>
        <v>0</v>
      </c>
      <c r="J42" s="88">
        <f>_xlfn.IFNA(IF(ISBLANK($B$1),"",VLOOKUP($B$1&amp;"-"&amp;$C42,ชื่อนักเรียน!$A$5:$T$2000,11,FALSE)),"")</f>
        <v>9</v>
      </c>
      <c r="K42" s="88">
        <f>_xlfn.IFNA(IF(ISBLANK($B$1),"",VLOOKUP($B$1&amp;"-"&amp;$C42,ชื่อนักเรียน!$A$5:$T$2000,12,FALSE)),"")</f>
        <v>9</v>
      </c>
      <c r="L42" s="88">
        <f>_xlfn.IFNA(IF(ISBLANK($B$1),"",VLOOKUP($B$1&amp;"-"&amp;$C42,ชื่อนักเรียน!$A$5:$T$2000,13,FALSE)),"")</f>
        <v>0</v>
      </c>
      <c r="M42" s="88">
        <f>_xlfn.IFNA(IF(ISBLANK($B$1),"",VLOOKUP($B$1&amp;"-"&amp;$C42,ชื่อนักเรียน!$A$5:$T$2000,14,FALSE)),"")</f>
        <v>1</v>
      </c>
      <c r="N42" s="88">
        <f>_xlfn.IFNA(IF(ISBLANK($B$1),"",VLOOKUP($B$1&amp;"-"&amp;$C42,ชื่อนักเรียน!$A$5:$T$2000,15,FALSE)),"")</f>
        <v>9</v>
      </c>
      <c r="O42" s="88">
        <f>_xlfn.IFNA(IF(ISBLANK($B$1),"",VLOOKUP($B$1&amp;"-"&amp;$C42,ชื่อนักเรียน!$A$5:$T$2000,16,FALSE)),"")</f>
        <v>1</v>
      </c>
      <c r="P42" s="88">
        <f>_xlfn.IFNA(IF(ISBLANK($B$1),"",VLOOKUP($B$1&amp;"-"&amp;$C42,ชื่อนักเรียน!$A$5:$T$2000,17,FALSE)),"")</f>
        <v>3</v>
      </c>
      <c r="Q42" s="88">
        <f>_xlfn.IFNA(IF(ISBLANK($B$1),"",VLOOKUP($B$1&amp;"-"&amp;$C42,ชื่อนักเรียน!$A$5:$T$2000,18,FALSE)),"")</f>
        <v>2</v>
      </c>
      <c r="R42" s="88">
        <f>_xlfn.IFNA(IF(ISBLANK($B$1),"",VLOOKUP($B$1&amp;"-"&amp;$C42,ชื่อนักเรียน!$A$5:$T$2000,19,FALSE)),"")</f>
        <v>7</v>
      </c>
      <c r="S42" s="88">
        <f>_xlfn.IFNA(IF(ISBLANK($B$1),"",VLOOKUP($B$1&amp;"-"&amp;$C42,ชื่อนักเรียน!$A$5:$T$2000,20,FALSE)),"")</f>
        <v>8</v>
      </c>
      <c r="T42" s="83" t="str">
        <f>_xlfn.IFNA(IF(ISBLANK($B$1),"",IF(ISBLANK(VLOOKUP($B$1&amp;"-"&amp;$C42,ชื่อนักเรียน!$A$5:$V$2000,22,FALSE)),"",VLOOKUP($B$1&amp;"-"&amp;$C42,ชื่อนักเรียน!$A$5:$V$2000,22,FALSE))),"")</f>
        <v/>
      </c>
      <c r="U42" s="1" t="str">
        <f t="shared" si="0"/>
        <v>เด็กหญิง</v>
      </c>
      <c r="V42" s="1" t="str" cm="1">
        <f t="array" ref="V42">RIGHT(E42,MIN(LEN(SUBSTITUTE(E42,$AD$5:$AD$8,""))))</f>
        <v>ทิพย์ปภรณ์</v>
      </c>
      <c r="W42" s="1" t="str">
        <f t="shared" si="1"/>
        <v/>
      </c>
      <c r="X42" s="1" t="str">
        <f t="shared" si="2"/>
        <v/>
      </c>
    </row>
    <row r="43" spans="3:24" ht="17.25" customHeight="1">
      <c r="C43" s="84">
        <v>39</v>
      </c>
      <c r="D43" s="85" t="str">
        <f>_xlfn.IFNA(IF(ISBLANK($B$1),"",VLOOKUP($B$1&amp;"-"&amp;C43,ชื่อนักเรียน!A43:S2038,5,FALSE)),"")</f>
        <v>10624</v>
      </c>
      <c r="E43" s="86" t="str">
        <f>_xlfn.IFNA(IF(ISBLANK($B$1),"",VLOOKUP($B$1&amp;"-"&amp;C43,ชื่อนักเรียน!A43:T2038,6,FALSE)),"")</f>
        <v>เด็กหญิงธนภรณ์</v>
      </c>
      <c r="F43" s="87" t="str">
        <f>_xlfn.IFNA(IF(ISBLANK($B$1),"",VLOOKUP($B$1&amp;"-"&amp;C43,ชื่อนักเรียน!A43:S2038,7,FALSE)),"")</f>
        <v>ตนุธรณ์</v>
      </c>
      <c r="G43" s="88">
        <f>_xlfn.IFNA(IF(ISBLANK($B$1),"",VLOOKUP($B$1&amp;"-"&amp;$C43,ชื่อนักเรียน!$A$5:$T$2000,8,FALSE)),"")</f>
        <v>1</v>
      </c>
      <c r="H43" s="88">
        <f>_xlfn.IFNA(IF(ISBLANK($B$1),"",VLOOKUP($B$1&amp;"-"&amp;$C43,ชื่อนักเรียน!$A$5:$T$2000,9,FALSE)),"")</f>
        <v>7</v>
      </c>
      <c r="I43" s="88">
        <f>_xlfn.IFNA(IF(ISBLANK($B$1),"",VLOOKUP($B$1&amp;"-"&amp;$C43,ชื่อนักเรียน!$A$5:$T$2000,10,FALSE)),"")</f>
        <v>0</v>
      </c>
      <c r="J43" s="88">
        <f>_xlfn.IFNA(IF(ISBLANK($B$1),"",VLOOKUP($B$1&amp;"-"&amp;$C43,ชื่อนักเรียน!$A$5:$T$2000,11,FALSE)),"")</f>
        <v>9</v>
      </c>
      <c r="K43" s="88">
        <f>_xlfn.IFNA(IF(ISBLANK($B$1),"",VLOOKUP($B$1&amp;"-"&amp;$C43,ชื่อนักเรียน!$A$5:$T$2000,12,FALSE)),"")</f>
        <v>9</v>
      </c>
      <c r="L43" s="88">
        <f>_xlfn.IFNA(IF(ISBLANK($B$1),"",VLOOKUP($B$1&amp;"-"&amp;$C43,ชื่อนักเรียน!$A$5:$T$2000,13,FALSE)),"")</f>
        <v>0</v>
      </c>
      <c r="M43" s="88">
        <f>_xlfn.IFNA(IF(ISBLANK($B$1),"",VLOOKUP($B$1&amp;"-"&amp;$C43,ชื่อนักเรียน!$A$5:$T$2000,14,FALSE)),"")</f>
        <v>1</v>
      </c>
      <c r="N43" s="88">
        <f>_xlfn.IFNA(IF(ISBLANK($B$1),"",VLOOKUP($B$1&amp;"-"&amp;$C43,ชื่อนักเรียน!$A$5:$T$2000,15,FALSE)),"")</f>
        <v>9</v>
      </c>
      <c r="O43" s="88">
        <f>_xlfn.IFNA(IF(ISBLANK($B$1),"",VLOOKUP($B$1&amp;"-"&amp;$C43,ชื่อนักเรียน!$A$5:$T$2000,16,FALSE)),"")</f>
        <v>1</v>
      </c>
      <c r="P43" s="88">
        <f>_xlfn.IFNA(IF(ISBLANK($B$1),"",VLOOKUP($B$1&amp;"-"&amp;$C43,ชื่อนักเรียน!$A$5:$T$2000,17,FALSE)),"")</f>
        <v>1</v>
      </c>
      <c r="Q43" s="88">
        <f>_xlfn.IFNA(IF(ISBLANK($B$1),"",VLOOKUP($B$1&amp;"-"&amp;$C43,ชื่อนักเรียน!$A$5:$T$2000,18,FALSE)),"")</f>
        <v>9</v>
      </c>
      <c r="R43" s="88">
        <f>_xlfn.IFNA(IF(ISBLANK($B$1),"",VLOOKUP($B$1&amp;"-"&amp;$C43,ชื่อนักเรียน!$A$5:$T$2000,19,FALSE)),"")</f>
        <v>8</v>
      </c>
      <c r="S43" s="88">
        <f>_xlfn.IFNA(IF(ISBLANK($B$1),"",VLOOKUP($B$1&amp;"-"&amp;$C43,ชื่อนักเรียน!$A$5:$T$2000,20,FALSE)),"")</f>
        <v>4</v>
      </c>
      <c r="T43" s="83" t="str">
        <f>_xlfn.IFNA(IF(ISBLANK($B$1),"",IF(ISBLANK(VLOOKUP($B$1&amp;"-"&amp;$C43,ชื่อนักเรียน!$A$5:$V$2000,22,FALSE)),"",VLOOKUP($B$1&amp;"-"&amp;$C43,ชื่อนักเรียน!$A$5:$V$2000,22,FALSE))),"")</f>
        <v/>
      </c>
      <c r="U43" s="1" t="str">
        <f t="shared" si="0"/>
        <v>เด็กหญิง</v>
      </c>
      <c r="V43" s="1" t="str" cm="1">
        <f t="array" ref="V43">RIGHT(E43,MIN(LEN(SUBSTITUTE(E43,$AD$5:$AD$8,""))))</f>
        <v>ธนภรณ์</v>
      </c>
      <c r="W43" s="1" t="str">
        <f t="shared" si="1"/>
        <v/>
      </c>
      <c r="X43" s="1" t="str">
        <f t="shared" si="2"/>
        <v/>
      </c>
    </row>
    <row r="44" spans="3:24" ht="17.25" customHeight="1">
      <c r="C44" s="84">
        <v>40</v>
      </c>
      <c r="D44" s="85" t="str">
        <f>_xlfn.IFNA(IF(ISBLANK($B$1),"",VLOOKUP($B$1&amp;"-"&amp;C44,ชื่อนักเรียน!A44:S2039,5,FALSE)),"")</f>
        <v/>
      </c>
      <c r="E44" s="86" t="str">
        <f>_xlfn.IFNA(IF(ISBLANK($B$1),"",VLOOKUP($B$1&amp;"-"&amp;C44,ชื่อนักเรียน!A44:T2039,6,FALSE)),"")</f>
        <v/>
      </c>
      <c r="F44" s="87" t="str">
        <f>_xlfn.IFNA(IF(ISBLANK($B$1),"",VLOOKUP($B$1&amp;"-"&amp;C44,ชื่อนักเรียน!A44:S2039,7,FALSE)),"")</f>
        <v/>
      </c>
      <c r="G44" s="88" t="str">
        <f>_xlfn.IFNA(IF(ISBLANK($B$1),"",VLOOKUP($B$1&amp;"-"&amp;$C44,ชื่อนักเรียน!$A$5:$T$2000,8,FALSE)),"")</f>
        <v/>
      </c>
      <c r="H44" s="88" t="str">
        <f>_xlfn.IFNA(IF(ISBLANK($B$1),"",VLOOKUP($B$1&amp;"-"&amp;$C44,ชื่อนักเรียน!$A$5:$T$2000,9,FALSE)),"")</f>
        <v/>
      </c>
      <c r="I44" s="88" t="str">
        <f>_xlfn.IFNA(IF(ISBLANK($B$1),"",VLOOKUP($B$1&amp;"-"&amp;$C44,ชื่อนักเรียน!$A$5:$T$2000,10,FALSE)),"")</f>
        <v/>
      </c>
      <c r="J44" s="88" t="str">
        <f>_xlfn.IFNA(IF(ISBLANK($B$1),"",VLOOKUP($B$1&amp;"-"&amp;$C44,ชื่อนักเรียน!$A$5:$T$2000,11,FALSE)),"")</f>
        <v/>
      </c>
      <c r="K44" s="88" t="str">
        <f>_xlfn.IFNA(IF(ISBLANK($B$1),"",VLOOKUP($B$1&amp;"-"&amp;$C44,ชื่อนักเรียน!$A$5:$T$2000,12,FALSE)),"")</f>
        <v/>
      </c>
      <c r="L44" s="88" t="str">
        <f>_xlfn.IFNA(IF(ISBLANK($B$1),"",VLOOKUP($B$1&amp;"-"&amp;$C44,ชื่อนักเรียน!$A$5:$T$2000,13,FALSE)),"")</f>
        <v/>
      </c>
      <c r="M44" s="88" t="str">
        <f>_xlfn.IFNA(IF(ISBLANK($B$1),"",VLOOKUP($B$1&amp;"-"&amp;$C44,ชื่อนักเรียน!$A$5:$T$2000,14,FALSE)),"")</f>
        <v/>
      </c>
      <c r="N44" s="88" t="str">
        <f>_xlfn.IFNA(IF(ISBLANK($B$1),"",VLOOKUP($B$1&amp;"-"&amp;$C44,ชื่อนักเรียน!$A$5:$T$2000,15,FALSE)),"")</f>
        <v/>
      </c>
      <c r="O44" s="88" t="str">
        <f>_xlfn.IFNA(IF(ISBLANK($B$1),"",VLOOKUP($B$1&amp;"-"&amp;$C44,ชื่อนักเรียน!$A$5:$T$2000,16,FALSE)),"")</f>
        <v/>
      </c>
      <c r="P44" s="88" t="str">
        <f>_xlfn.IFNA(IF(ISBLANK($B$1),"",VLOOKUP($B$1&amp;"-"&amp;$C44,ชื่อนักเรียน!$A$5:$T$2000,17,FALSE)),"")</f>
        <v/>
      </c>
      <c r="Q44" s="88" t="str">
        <f>_xlfn.IFNA(IF(ISBLANK($B$1),"",VLOOKUP($B$1&amp;"-"&amp;$C44,ชื่อนักเรียน!$A$5:$T$2000,18,FALSE)),"")</f>
        <v/>
      </c>
      <c r="R44" s="88" t="str">
        <f>_xlfn.IFNA(IF(ISBLANK($B$1),"",VLOOKUP($B$1&amp;"-"&amp;$C44,ชื่อนักเรียน!$A$5:$T$2000,19,FALSE)),"")</f>
        <v/>
      </c>
      <c r="S44" s="88" t="str">
        <f>_xlfn.IFNA(IF(ISBLANK($B$1),"",VLOOKUP($B$1&amp;"-"&amp;$C44,ชื่อนักเรียน!$A$5:$T$2000,20,FALSE)),"")</f>
        <v/>
      </c>
      <c r="T44" s="83" t="str">
        <f>_xlfn.IFNA(IF(ISBLANK($B$1),"",IF(ISBLANK(VLOOKUP($B$1&amp;"-"&amp;$C44,ชื่อนักเรียน!$A$5:$V$2000,22,FALSE)),"",VLOOKUP($B$1&amp;"-"&amp;$C44,ชื่อนักเรียน!$A$5:$V$2000,22,FALSE))),"")</f>
        <v/>
      </c>
      <c r="U44" s="1" t="str">
        <f t="shared" si="0"/>
        <v/>
      </c>
      <c r="V44" s="1" t="str" cm="1">
        <f t="array" ref="V44">RIGHT(E44,MIN(LEN(SUBSTITUTE(E44,$AD$5:$AD$8,""))))</f>
        <v/>
      </c>
      <c r="W44" s="1" t="str">
        <f t="shared" si="1"/>
        <v/>
      </c>
      <c r="X44" s="1" t="str">
        <f t="shared" si="2"/>
        <v/>
      </c>
    </row>
    <row r="45" spans="3:24" ht="17.25" customHeight="1">
      <c r="C45" s="84">
        <v>41</v>
      </c>
      <c r="D45" s="85" t="str">
        <f>_xlfn.IFNA(IF(ISBLANK($B$1),"",VLOOKUP($B$1&amp;"-"&amp;C45,ชื่อนักเรียน!A45:S2040,5,FALSE)),"")</f>
        <v/>
      </c>
      <c r="E45" s="86" t="str">
        <f>_xlfn.IFNA(IF(ISBLANK($B$1),"",VLOOKUP($B$1&amp;"-"&amp;C45,ชื่อนักเรียน!A45:T2040,6,FALSE)),"")</f>
        <v/>
      </c>
      <c r="F45" s="87" t="str">
        <f>_xlfn.IFNA(IF(ISBLANK($B$1),"",VLOOKUP($B$1&amp;"-"&amp;C45,ชื่อนักเรียน!A45:S2040,7,FALSE)),"")</f>
        <v/>
      </c>
      <c r="G45" s="88" t="str">
        <f>_xlfn.IFNA(IF(ISBLANK($B$1),"",VLOOKUP($B$1&amp;"-"&amp;$C45,ชื่อนักเรียน!$A$5:$T$2000,8,FALSE)),"")</f>
        <v/>
      </c>
      <c r="H45" s="88" t="str">
        <f>_xlfn.IFNA(IF(ISBLANK($B$1),"",VLOOKUP($B$1&amp;"-"&amp;$C45,ชื่อนักเรียน!$A$5:$T$2000,9,FALSE)),"")</f>
        <v/>
      </c>
      <c r="I45" s="88" t="str">
        <f>_xlfn.IFNA(IF(ISBLANK($B$1),"",VLOOKUP($B$1&amp;"-"&amp;$C45,ชื่อนักเรียน!$A$5:$T$2000,10,FALSE)),"")</f>
        <v/>
      </c>
      <c r="J45" s="88" t="str">
        <f>_xlfn.IFNA(IF(ISBLANK($B$1),"",VLOOKUP($B$1&amp;"-"&amp;$C45,ชื่อนักเรียน!$A$5:$T$2000,11,FALSE)),"")</f>
        <v/>
      </c>
      <c r="K45" s="88" t="str">
        <f>_xlfn.IFNA(IF(ISBLANK($B$1),"",VLOOKUP($B$1&amp;"-"&amp;$C45,ชื่อนักเรียน!$A$5:$T$2000,12,FALSE)),"")</f>
        <v/>
      </c>
      <c r="L45" s="88" t="str">
        <f>_xlfn.IFNA(IF(ISBLANK($B$1),"",VLOOKUP($B$1&amp;"-"&amp;$C45,ชื่อนักเรียน!$A$5:$T$2000,13,FALSE)),"")</f>
        <v/>
      </c>
      <c r="M45" s="88" t="str">
        <f>_xlfn.IFNA(IF(ISBLANK($B$1),"",VLOOKUP($B$1&amp;"-"&amp;$C45,ชื่อนักเรียน!$A$5:$T$2000,14,FALSE)),"")</f>
        <v/>
      </c>
      <c r="N45" s="88" t="str">
        <f>_xlfn.IFNA(IF(ISBLANK($B$1),"",VLOOKUP($B$1&amp;"-"&amp;$C45,ชื่อนักเรียน!$A$5:$T$2000,15,FALSE)),"")</f>
        <v/>
      </c>
      <c r="O45" s="88" t="str">
        <f>_xlfn.IFNA(IF(ISBLANK($B$1),"",VLOOKUP($B$1&amp;"-"&amp;$C45,ชื่อนักเรียน!$A$5:$T$2000,16,FALSE)),"")</f>
        <v/>
      </c>
      <c r="P45" s="88" t="str">
        <f>_xlfn.IFNA(IF(ISBLANK($B$1),"",VLOOKUP($B$1&amp;"-"&amp;$C45,ชื่อนักเรียน!$A$5:$T$2000,17,FALSE)),"")</f>
        <v/>
      </c>
      <c r="Q45" s="88" t="str">
        <f>_xlfn.IFNA(IF(ISBLANK($B$1),"",VLOOKUP($B$1&amp;"-"&amp;$C45,ชื่อนักเรียน!$A$5:$T$2000,18,FALSE)),"")</f>
        <v/>
      </c>
      <c r="R45" s="88" t="str">
        <f>_xlfn.IFNA(IF(ISBLANK($B$1),"",VLOOKUP($B$1&amp;"-"&amp;$C45,ชื่อนักเรียน!$A$5:$T$2000,19,FALSE)),"")</f>
        <v/>
      </c>
      <c r="S45" s="88" t="str">
        <f>_xlfn.IFNA(IF(ISBLANK($B$1),"",VLOOKUP($B$1&amp;"-"&amp;$C45,ชื่อนักเรียน!$A$5:$T$2000,20,FALSE)),"")</f>
        <v/>
      </c>
      <c r="T45" s="83" t="str">
        <f>_xlfn.IFNA(IF(ISBLANK($B$1),"",IF(ISBLANK(VLOOKUP($B$1&amp;"-"&amp;$C45,ชื่อนักเรียน!$A$5:$V$2000,22,FALSE)),"",VLOOKUP($B$1&amp;"-"&amp;$C45,ชื่อนักเรียน!$A$5:$V$2000,22,FALSE))),"")</f>
        <v/>
      </c>
      <c r="U45" s="1" t="str">
        <f t="shared" si="0"/>
        <v/>
      </c>
      <c r="V45" s="1" t="str" cm="1">
        <f t="array" ref="V45">RIGHT(E45,MIN(LEN(SUBSTITUTE(E45,$AD$5:$AD$8,""))))</f>
        <v/>
      </c>
      <c r="W45" s="1" t="str">
        <f t="shared" si="1"/>
        <v/>
      </c>
      <c r="X45" s="1" t="str">
        <f t="shared" si="2"/>
        <v/>
      </c>
    </row>
    <row r="46" spans="3:24" ht="17.25" customHeight="1">
      <c r="C46" s="84">
        <v>42</v>
      </c>
      <c r="D46" s="85" t="str">
        <f>_xlfn.IFNA(IF(ISBLANK($B$1),"",VLOOKUP($B$1&amp;"-"&amp;C46,ชื่อนักเรียน!A46:S2041,5,FALSE)),"")</f>
        <v/>
      </c>
      <c r="E46" s="86" t="str">
        <f>_xlfn.IFNA(IF(ISBLANK($B$1),"",VLOOKUP($B$1&amp;"-"&amp;C46,ชื่อนักเรียน!A46:T2041,6,FALSE)),"")</f>
        <v/>
      </c>
      <c r="F46" s="87" t="str">
        <f>_xlfn.IFNA(IF(ISBLANK($B$1),"",VLOOKUP($B$1&amp;"-"&amp;C46,ชื่อนักเรียน!A46:S2041,7,FALSE)),"")</f>
        <v/>
      </c>
      <c r="G46" s="88" t="str">
        <f>_xlfn.IFNA(IF(ISBLANK($B$1),"",VLOOKUP($B$1&amp;"-"&amp;$C46,ชื่อนักเรียน!$A$5:$T$2000,8,FALSE)),"")</f>
        <v/>
      </c>
      <c r="H46" s="88" t="str">
        <f>_xlfn.IFNA(IF(ISBLANK($B$1),"",VLOOKUP($B$1&amp;"-"&amp;$C46,ชื่อนักเรียน!$A$5:$T$2000,9,FALSE)),"")</f>
        <v/>
      </c>
      <c r="I46" s="88" t="str">
        <f>_xlfn.IFNA(IF(ISBLANK($B$1),"",VLOOKUP($B$1&amp;"-"&amp;$C46,ชื่อนักเรียน!$A$5:$T$2000,10,FALSE)),"")</f>
        <v/>
      </c>
      <c r="J46" s="88" t="str">
        <f>_xlfn.IFNA(IF(ISBLANK($B$1),"",VLOOKUP($B$1&amp;"-"&amp;$C46,ชื่อนักเรียน!$A$5:$T$2000,11,FALSE)),"")</f>
        <v/>
      </c>
      <c r="K46" s="88" t="str">
        <f>_xlfn.IFNA(IF(ISBLANK($B$1),"",VLOOKUP($B$1&amp;"-"&amp;$C46,ชื่อนักเรียน!$A$5:$T$2000,12,FALSE)),"")</f>
        <v/>
      </c>
      <c r="L46" s="88" t="str">
        <f>_xlfn.IFNA(IF(ISBLANK($B$1),"",VLOOKUP($B$1&amp;"-"&amp;$C46,ชื่อนักเรียน!$A$5:$T$2000,13,FALSE)),"")</f>
        <v/>
      </c>
      <c r="M46" s="88" t="str">
        <f>_xlfn.IFNA(IF(ISBLANK($B$1),"",VLOOKUP($B$1&amp;"-"&amp;$C46,ชื่อนักเรียน!$A$5:$T$2000,14,FALSE)),"")</f>
        <v/>
      </c>
      <c r="N46" s="88" t="str">
        <f>_xlfn.IFNA(IF(ISBLANK($B$1),"",VLOOKUP($B$1&amp;"-"&amp;$C46,ชื่อนักเรียน!$A$5:$T$2000,15,FALSE)),"")</f>
        <v/>
      </c>
      <c r="O46" s="88" t="str">
        <f>_xlfn.IFNA(IF(ISBLANK($B$1),"",VLOOKUP($B$1&amp;"-"&amp;$C46,ชื่อนักเรียน!$A$5:$T$2000,16,FALSE)),"")</f>
        <v/>
      </c>
      <c r="P46" s="88" t="str">
        <f>_xlfn.IFNA(IF(ISBLANK($B$1),"",VLOOKUP($B$1&amp;"-"&amp;$C46,ชื่อนักเรียน!$A$5:$T$2000,17,FALSE)),"")</f>
        <v/>
      </c>
      <c r="Q46" s="88" t="str">
        <f>_xlfn.IFNA(IF(ISBLANK($B$1),"",VLOOKUP($B$1&amp;"-"&amp;$C46,ชื่อนักเรียน!$A$5:$T$2000,18,FALSE)),"")</f>
        <v/>
      </c>
      <c r="R46" s="88" t="str">
        <f>_xlfn.IFNA(IF(ISBLANK($B$1),"",VLOOKUP($B$1&amp;"-"&amp;$C46,ชื่อนักเรียน!$A$5:$T$2000,19,FALSE)),"")</f>
        <v/>
      </c>
      <c r="S46" s="88" t="str">
        <f>_xlfn.IFNA(IF(ISBLANK($B$1),"",VLOOKUP($B$1&amp;"-"&amp;$C46,ชื่อนักเรียน!$A$5:$T$2000,20,FALSE)),"")</f>
        <v/>
      </c>
      <c r="T46" s="83" t="str">
        <f>_xlfn.IFNA(IF(ISBLANK($B$1),"",IF(ISBLANK(VLOOKUP($B$1&amp;"-"&amp;$C46,ชื่อนักเรียน!$A$5:$V$2000,22,FALSE)),"",VLOOKUP($B$1&amp;"-"&amp;$C46,ชื่อนักเรียน!$A$5:$V$2000,22,FALSE))),"")</f>
        <v/>
      </c>
      <c r="U46" s="1" t="str">
        <f t="shared" si="0"/>
        <v/>
      </c>
      <c r="V46" s="1" t="str" cm="1">
        <f t="array" ref="V46">RIGHT(E46,MIN(LEN(SUBSTITUTE(E46,$AD$5:$AD$8,""))))</f>
        <v/>
      </c>
      <c r="W46" s="1" t="str">
        <f t="shared" si="1"/>
        <v/>
      </c>
      <c r="X46" s="1" t="str">
        <f t="shared" si="2"/>
        <v/>
      </c>
    </row>
    <row r="47" spans="3:24" ht="17.25" customHeight="1">
      <c r="C47" s="84">
        <v>43</v>
      </c>
      <c r="D47" s="85" t="str">
        <f>_xlfn.IFNA(IF(ISBLANK($B$1),"",VLOOKUP($B$1&amp;"-"&amp;C47,ชื่อนักเรียน!A47:S2042,5,FALSE)),"")</f>
        <v/>
      </c>
      <c r="E47" s="86" t="str">
        <f>_xlfn.IFNA(IF(ISBLANK($B$1),"",VLOOKUP($B$1&amp;"-"&amp;C47,ชื่อนักเรียน!A47:T2042,6,FALSE)),"")</f>
        <v/>
      </c>
      <c r="F47" s="87" t="str">
        <f>_xlfn.IFNA(IF(ISBLANK($B$1),"",VLOOKUP($B$1&amp;"-"&amp;C47,ชื่อนักเรียน!A47:S2042,7,FALSE)),"")</f>
        <v/>
      </c>
      <c r="G47" s="88" t="str">
        <f>_xlfn.IFNA(IF(ISBLANK($B$1),"",VLOOKUP($B$1&amp;"-"&amp;$C47,ชื่อนักเรียน!$A$5:$T$2000,8,FALSE)),"")</f>
        <v/>
      </c>
      <c r="H47" s="88" t="str">
        <f>_xlfn.IFNA(IF(ISBLANK($B$1),"",VLOOKUP($B$1&amp;"-"&amp;$C47,ชื่อนักเรียน!$A$5:$T$2000,9,FALSE)),"")</f>
        <v/>
      </c>
      <c r="I47" s="88" t="str">
        <f>_xlfn.IFNA(IF(ISBLANK($B$1),"",VLOOKUP($B$1&amp;"-"&amp;$C47,ชื่อนักเรียน!$A$5:$T$2000,10,FALSE)),"")</f>
        <v/>
      </c>
      <c r="J47" s="88" t="str">
        <f>_xlfn.IFNA(IF(ISBLANK($B$1),"",VLOOKUP($B$1&amp;"-"&amp;$C47,ชื่อนักเรียน!$A$5:$T$2000,11,FALSE)),"")</f>
        <v/>
      </c>
      <c r="K47" s="88" t="str">
        <f>_xlfn.IFNA(IF(ISBLANK($B$1),"",VLOOKUP($B$1&amp;"-"&amp;$C47,ชื่อนักเรียน!$A$5:$T$2000,12,FALSE)),"")</f>
        <v/>
      </c>
      <c r="L47" s="88" t="str">
        <f>_xlfn.IFNA(IF(ISBLANK($B$1),"",VLOOKUP($B$1&amp;"-"&amp;$C47,ชื่อนักเรียน!$A$5:$T$2000,13,FALSE)),"")</f>
        <v/>
      </c>
      <c r="M47" s="88" t="str">
        <f>_xlfn.IFNA(IF(ISBLANK($B$1),"",VLOOKUP($B$1&amp;"-"&amp;$C47,ชื่อนักเรียน!$A$5:$T$2000,14,FALSE)),"")</f>
        <v/>
      </c>
      <c r="N47" s="88" t="str">
        <f>_xlfn.IFNA(IF(ISBLANK($B$1),"",VLOOKUP($B$1&amp;"-"&amp;$C47,ชื่อนักเรียน!$A$5:$T$2000,15,FALSE)),"")</f>
        <v/>
      </c>
      <c r="O47" s="88" t="str">
        <f>_xlfn.IFNA(IF(ISBLANK($B$1),"",VLOOKUP($B$1&amp;"-"&amp;$C47,ชื่อนักเรียน!$A$5:$T$2000,16,FALSE)),"")</f>
        <v/>
      </c>
      <c r="P47" s="88" t="str">
        <f>_xlfn.IFNA(IF(ISBLANK($B$1),"",VLOOKUP($B$1&amp;"-"&amp;$C47,ชื่อนักเรียน!$A$5:$T$2000,17,FALSE)),"")</f>
        <v/>
      </c>
      <c r="Q47" s="88" t="str">
        <f>_xlfn.IFNA(IF(ISBLANK($B$1),"",VLOOKUP($B$1&amp;"-"&amp;$C47,ชื่อนักเรียน!$A$5:$T$2000,18,FALSE)),"")</f>
        <v/>
      </c>
      <c r="R47" s="88" t="str">
        <f>_xlfn.IFNA(IF(ISBLANK($B$1),"",VLOOKUP($B$1&amp;"-"&amp;$C47,ชื่อนักเรียน!$A$5:$T$2000,19,FALSE)),"")</f>
        <v/>
      </c>
      <c r="S47" s="88" t="str">
        <f>_xlfn.IFNA(IF(ISBLANK($B$1),"",VLOOKUP($B$1&amp;"-"&amp;$C47,ชื่อนักเรียน!$A$5:$T$2000,20,FALSE)),"")</f>
        <v/>
      </c>
      <c r="T47" s="83" t="str">
        <f>_xlfn.IFNA(IF(ISBLANK($B$1),"",IF(ISBLANK(VLOOKUP($B$1&amp;"-"&amp;$C47,ชื่อนักเรียน!$A$5:$V$2000,22,FALSE)),"",VLOOKUP($B$1&amp;"-"&amp;$C47,ชื่อนักเรียน!$A$5:$V$2000,22,FALSE))),"")</f>
        <v/>
      </c>
      <c r="U47" s="1" t="str">
        <f t="shared" si="0"/>
        <v/>
      </c>
      <c r="V47" s="1" t="str" cm="1">
        <f t="array" ref="V47">RIGHT(E47,MIN(LEN(SUBSTITUTE(E47,$AD$5:$AD$8,""))))</f>
        <v/>
      </c>
      <c r="W47" s="1" t="str">
        <f t="shared" si="1"/>
        <v/>
      </c>
      <c r="X47" s="1" t="str">
        <f t="shared" si="2"/>
        <v/>
      </c>
    </row>
    <row r="48" spans="3:24" ht="17.25" customHeight="1">
      <c r="C48" s="84">
        <v>44</v>
      </c>
      <c r="D48" s="85" t="str">
        <f>_xlfn.IFNA(IF(ISBLANK($B$1),"",VLOOKUP($B$1&amp;"-"&amp;C48,ชื่อนักเรียน!A48:S2043,5,FALSE)),"")</f>
        <v/>
      </c>
      <c r="E48" s="86" t="str">
        <f>_xlfn.IFNA(IF(ISBLANK($B$1),"",VLOOKUP($B$1&amp;"-"&amp;C48,ชื่อนักเรียน!A48:T2043,6,FALSE)),"")</f>
        <v/>
      </c>
      <c r="F48" s="87" t="str">
        <f>_xlfn.IFNA(IF(ISBLANK($B$1),"",VLOOKUP($B$1&amp;"-"&amp;C48,ชื่อนักเรียน!A48:S2043,7,FALSE)),"")</f>
        <v/>
      </c>
      <c r="G48" s="88" t="str">
        <f>_xlfn.IFNA(IF(ISBLANK($B$1),"",VLOOKUP($B$1&amp;"-"&amp;$C48,ชื่อนักเรียน!$A$5:$T$2000,8,FALSE)),"")</f>
        <v/>
      </c>
      <c r="H48" s="88" t="str">
        <f>_xlfn.IFNA(IF(ISBLANK($B$1),"",VLOOKUP($B$1&amp;"-"&amp;$C48,ชื่อนักเรียน!$A$5:$T$2000,9,FALSE)),"")</f>
        <v/>
      </c>
      <c r="I48" s="88" t="str">
        <f>_xlfn.IFNA(IF(ISBLANK($B$1),"",VLOOKUP($B$1&amp;"-"&amp;$C48,ชื่อนักเรียน!$A$5:$T$2000,10,FALSE)),"")</f>
        <v/>
      </c>
      <c r="J48" s="88" t="str">
        <f>_xlfn.IFNA(IF(ISBLANK($B$1),"",VLOOKUP($B$1&amp;"-"&amp;$C48,ชื่อนักเรียน!$A$5:$T$2000,11,FALSE)),"")</f>
        <v/>
      </c>
      <c r="K48" s="88" t="str">
        <f>_xlfn.IFNA(IF(ISBLANK($B$1),"",VLOOKUP($B$1&amp;"-"&amp;$C48,ชื่อนักเรียน!$A$5:$T$2000,12,FALSE)),"")</f>
        <v/>
      </c>
      <c r="L48" s="88" t="str">
        <f>_xlfn.IFNA(IF(ISBLANK($B$1),"",VLOOKUP($B$1&amp;"-"&amp;$C48,ชื่อนักเรียน!$A$5:$T$2000,13,FALSE)),"")</f>
        <v/>
      </c>
      <c r="M48" s="88" t="str">
        <f>_xlfn.IFNA(IF(ISBLANK($B$1),"",VLOOKUP($B$1&amp;"-"&amp;$C48,ชื่อนักเรียน!$A$5:$T$2000,14,FALSE)),"")</f>
        <v/>
      </c>
      <c r="N48" s="88" t="str">
        <f>_xlfn.IFNA(IF(ISBLANK($B$1),"",VLOOKUP($B$1&amp;"-"&amp;$C48,ชื่อนักเรียน!$A$5:$T$2000,15,FALSE)),"")</f>
        <v/>
      </c>
      <c r="O48" s="88" t="str">
        <f>_xlfn.IFNA(IF(ISBLANK($B$1),"",VLOOKUP($B$1&amp;"-"&amp;$C48,ชื่อนักเรียน!$A$5:$T$2000,16,FALSE)),"")</f>
        <v/>
      </c>
      <c r="P48" s="88" t="str">
        <f>_xlfn.IFNA(IF(ISBLANK($B$1),"",VLOOKUP($B$1&amp;"-"&amp;$C48,ชื่อนักเรียน!$A$5:$T$2000,17,FALSE)),"")</f>
        <v/>
      </c>
      <c r="Q48" s="88" t="str">
        <f>_xlfn.IFNA(IF(ISBLANK($B$1),"",VLOOKUP($B$1&amp;"-"&amp;$C48,ชื่อนักเรียน!$A$5:$T$2000,18,FALSE)),"")</f>
        <v/>
      </c>
      <c r="R48" s="88" t="str">
        <f>_xlfn.IFNA(IF(ISBLANK($B$1),"",VLOOKUP($B$1&amp;"-"&amp;$C48,ชื่อนักเรียน!$A$5:$T$2000,19,FALSE)),"")</f>
        <v/>
      </c>
      <c r="S48" s="88" t="str">
        <f>_xlfn.IFNA(IF(ISBLANK($B$1),"",VLOOKUP($B$1&amp;"-"&amp;$C48,ชื่อนักเรียน!$A$5:$T$2000,20,FALSE)),"")</f>
        <v/>
      </c>
      <c r="T48" s="89" t="str">
        <f>_xlfn.IFNA(IF(ISBLANK($B$1),"",IF(ISBLANK(VLOOKUP($B$1&amp;"-"&amp;$C48,ชื่อนักเรียน!$A$5:$V$2000,22,FALSE)),"",VLOOKUP($B$1&amp;"-"&amp;$C48,ชื่อนักเรียน!$A$5:$V$2000,22,FALSE))),"")</f>
        <v/>
      </c>
      <c r="U48" s="1" t="str">
        <f t="shared" si="0"/>
        <v/>
      </c>
      <c r="V48" s="1" t="str" cm="1">
        <f t="array" ref="V48">RIGHT(E48,MIN(LEN(SUBSTITUTE(E48,$AD$5:$AD$8,""))))</f>
        <v/>
      </c>
      <c r="W48" s="1" t="str">
        <f t="shared" si="1"/>
        <v/>
      </c>
      <c r="X48" s="1" t="str">
        <f t="shared" si="2"/>
        <v/>
      </c>
    </row>
    <row r="49" spans="3:28" ht="17.25" customHeight="1" thickBot="1">
      <c r="C49" s="90">
        <v>45</v>
      </c>
      <c r="D49" s="91" t="str">
        <f>_xlfn.IFNA(IF(ISBLANK($B$1),"",VLOOKUP($B$1&amp;"-"&amp;C49,ชื่อนักเรียน!A49:S2044,5,FALSE)),"")</f>
        <v/>
      </c>
      <c r="E49" s="92" t="str">
        <f>_xlfn.IFNA(IF(ISBLANK($B$1),"",VLOOKUP($B$1&amp;"-"&amp;C49,ชื่อนักเรียน!A49:T2044,6,FALSE)),"")</f>
        <v/>
      </c>
      <c r="F49" s="93" t="str">
        <f>_xlfn.IFNA(IF(ISBLANK($B$1),"",VLOOKUP($B$1&amp;"-"&amp;C49,ชื่อนักเรียน!A49:S2044,7,FALSE)),"")</f>
        <v/>
      </c>
      <c r="G49" s="94" t="str">
        <f>_xlfn.IFNA(IF(ISBLANK($B$1),"",VLOOKUP($B$1&amp;"-"&amp;$C49,ชื่อนักเรียน!$A$5:$T$2000,8,FALSE)),"")</f>
        <v/>
      </c>
      <c r="H49" s="94" t="str">
        <f>_xlfn.IFNA(IF(ISBLANK($B$1),"",VLOOKUP($B$1&amp;"-"&amp;$C49,ชื่อนักเรียน!$A$5:$T$2000,9,FALSE)),"")</f>
        <v/>
      </c>
      <c r="I49" s="94" t="str">
        <f>_xlfn.IFNA(IF(ISBLANK($B$1),"",VLOOKUP($B$1&amp;"-"&amp;$C49,ชื่อนักเรียน!$A$5:$T$2000,10,FALSE)),"")</f>
        <v/>
      </c>
      <c r="J49" s="94" t="str">
        <f>_xlfn.IFNA(IF(ISBLANK($B$1),"",VLOOKUP($B$1&amp;"-"&amp;$C49,ชื่อนักเรียน!$A$5:$T$2000,11,FALSE)),"")</f>
        <v/>
      </c>
      <c r="K49" s="94" t="str">
        <f>_xlfn.IFNA(IF(ISBLANK($B$1),"",VLOOKUP($B$1&amp;"-"&amp;$C49,ชื่อนักเรียน!$A$5:$T$2000,12,FALSE)),"")</f>
        <v/>
      </c>
      <c r="L49" s="94" t="str">
        <f>_xlfn.IFNA(IF(ISBLANK($B$1),"",VLOOKUP($B$1&amp;"-"&amp;$C49,ชื่อนักเรียน!$A$5:$T$2000,13,FALSE)),"")</f>
        <v/>
      </c>
      <c r="M49" s="94" t="str">
        <f>_xlfn.IFNA(IF(ISBLANK($B$1),"",VLOOKUP($B$1&amp;"-"&amp;$C49,ชื่อนักเรียน!$A$5:$T$2000,14,FALSE)),"")</f>
        <v/>
      </c>
      <c r="N49" s="94" t="str">
        <f>_xlfn.IFNA(IF(ISBLANK($B$1),"",VLOOKUP($B$1&amp;"-"&amp;$C49,ชื่อนักเรียน!$A$5:$T$2000,15,FALSE)),"")</f>
        <v/>
      </c>
      <c r="O49" s="94" t="str">
        <f>_xlfn.IFNA(IF(ISBLANK($B$1),"",VLOOKUP($B$1&amp;"-"&amp;$C49,ชื่อนักเรียน!$A$5:$T$2000,16,FALSE)),"")</f>
        <v/>
      </c>
      <c r="P49" s="94" t="str">
        <f>_xlfn.IFNA(IF(ISBLANK($B$1),"",VLOOKUP($B$1&amp;"-"&amp;$C49,ชื่อนักเรียน!$A$5:$T$2000,17,FALSE)),"")</f>
        <v/>
      </c>
      <c r="Q49" s="94" t="str">
        <f>_xlfn.IFNA(IF(ISBLANK($B$1),"",VLOOKUP($B$1&amp;"-"&amp;$C49,ชื่อนักเรียน!$A$5:$T$2000,18,FALSE)),"")</f>
        <v/>
      </c>
      <c r="R49" s="94" t="str">
        <f>_xlfn.IFNA(IF(ISBLANK($B$1),"",VLOOKUP($B$1&amp;"-"&amp;$C49,ชื่อนักเรียน!$A$5:$T$2000,19,FALSE)),"")</f>
        <v/>
      </c>
      <c r="S49" s="94" t="str">
        <f>_xlfn.IFNA(IF(ISBLANK($B$1),"",VLOOKUP($B$1&amp;"-"&amp;$C49,ชื่อนักเรียน!$A$5:$T$2000,20,FALSE)),"")</f>
        <v/>
      </c>
      <c r="T49" s="95" t="str">
        <f>_xlfn.IFNA(IF(ISBLANK($B$1),"",IF(ISBLANK(VLOOKUP($B$1&amp;"-"&amp;$C49,ชื่อนักเรียน!$A$5:$V$2000,22,FALSE)),"",VLOOKUP($B$1&amp;"-"&amp;$C49,ชื่อนักเรียน!$A$5:$V$2000,22,FALSE))),"")</f>
        <v/>
      </c>
      <c r="U49" s="1" t="str">
        <f t="shared" si="0"/>
        <v/>
      </c>
      <c r="V49" s="1" t="str" cm="1">
        <f t="array" ref="V49">RIGHT(E49,MIN(LEN(SUBSTITUTE(E49,$AD$5:$AD$8,""))))</f>
        <v/>
      </c>
      <c r="W49" s="1" t="str">
        <f t="shared" si="1"/>
        <v/>
      </c>
      <c r="X49" s="1" t="str">
        <f t="shared" si="2"/>
        <v/>
      </c>
    </row>
    <row r="50" spans="3:28" ht="12" customHeight="1">
      <c r="C50" s="180" t="str">
        <f>CONCATENATE("จำนวนเต็ม ",AB50-AB51," คน, ","นักเรียนชาย ",W50-W51," คน, ","นักเรียนหญิง ",AA50-AA51," คน")</f>
        <v>จำนวนเต็ม 39 คน, นักเรียนชาย 35 คน, นักเรียนหญิง 4 คน</v>
      </c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W50" s="1">
        <f>COUNTIF($U$5:$U$49,"เด็กชาย")+COUNTIF($U$5:$U$49,"นาย")</f>
        <v>35</v>
      </c>
      <c r="X50" s="175" t="s">
        <v>87</v>
      </c>
      <c r="Y50" s="175"/>
      <c r="Z50" s="175"/>
      <c r="AA50" s="1">
        <f>COUNTIF($U$5:$U$49,"เด็กหญิง")+COUNTIF($U$5:$U$49,"นางสาว")</f>
        <v>4</v>
      </c>
      <c r="AB50" s="1">
        <f>W50+AA50</f>
        <v>39</v>
      </c>
    </row>
    <row r="51" spans="3:28" ht="12" customHeight="1">
      <c r="C51" s="181" t="str">
        <f>CONCATENATE("จำนวนนักเรียนที่มีตัว ",AB50-AB51-AB52-AB53," คน, ","นักเรียนชาย ",W50-W51-W52-W53," คน, ","นักเรียนหญิง ",AA50-AA51-AA52-AA53," คน")</f>
        <v>จำนวนนักเรียนที่มีตัว 37 คน, นักเรียนชาย 33 คน, นักเรียนหญิง 4 คน</v>
      </c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W51" s="1">
        <f>COUNTIF($W$5:$W$49,"ย้าย")</f>
        <v>0</v>
      </c>
      <c r="X51" s="175" t="s">
        <v>88</v>
      </c>
      <c r="Y51" s="175"/>
      <c r="Z51" s="175"/>
      <c r="AA51" s="1">
        <f>COUNTIF($X$5:$X$49,"ย้าย")</f>
        <v>0</v>
      </c>
      <c r="AB51" s="1">
        <f>W51+AA51</f>
        <v>0</v>
      </c>
    </row>
    <row r="52" spans="3:28">
      <c r="W52" s="1">
        <f>COUNTIF($W$5:$W$49,"มส")</f>
        <v>2</v>
      </c>
      <c r="X52" s="175" t="s">
        <v>89</v>
      </c>
      <c r="Y52" s="175"/>
      <c r="Z52" s="175"/>
      <c r="AA52" s="1">
        <f>COUNTIF($X$5:$X$49,"มส")</f>
        <v>0</v>
      </c>
      <c r="AB52" s="1">
        <f>W52+AA52</f>
        <v>2</v>
      </c>
    </row>
    <row r="53" spans="3:28">
      <c r="W53" s="1">
        <f>COUNTIF($W$5:$W$49,"ร")</f>
        <v>0</v>
      </c>
      <c r="X53" s="175" t="s">
        <v>90</v>
      </c>
      <c r="Y53" s="175"/>
      <c r="Z53" s="175"/>
      <c r="AA53" s="1">
        <f>COUNTIF($BP$5:$BP$49,"ร")</f>
        <v>0</v>
      </c>
      <c r="AB53" s="1">
        <f>W53+AA53</f>
        <v>0</v>
      </c>
    </row>
  </sheetData>
  <sheetProtection algorithmName="SHA-512" hashValue="1pjbVoFA8GG2nNwf2hPPYEFG2tlcXOshWGCa/kykaxJsruaS7gNyYK0XIpab1ZB0MhoPLEOtVgKLQB5PZfAXIQ==" saltValue="9X1iqXhDKHK9LEOtW3uC5Q==" spinCount="100000" sheet="1" objects="1" scenarios="1"/>
  <mergeCells count="14">
    <mergeCell ref="X53:Z53"/>
    <mergeCell ref="C2:T2"/>
    <mergeCell ref="AF3:AQ3"/>
    <mergeCell ref="C50:T50"/>
    <mergeCell ref="X50:Z50"/>
    <mergeCell ref="C51:T51"/>
    <mergeCell ref="X51:Z51"/>
    <mergeCell ref="X52:Z52"/>
    <mergeCell ref="C1:T1"/>
    <mergeCell ref="C3:C4"/>
    <mergeCell ref="D3:D4"/>
    <mergeCell ref="E3:F4"/>
    <mergeCell ref="G3:S4"/>
    <mergeCell ref="T3:T4"/>
  </mergeCells>
  <dataValidations count="2">
    <dataValidation type="list" allowBlank="1" showInputMessage="1" showErrorMessage="1" sqref="B2" xr:uid="{E76928AE-C8AA-4ED1-8515-AF665A9C27E9}">
      <formula1>#REF!</formula1>
    </dataValidation>
    <dataValidation type="list" allowBlank="1" showInputMessage="1" showErrorMessage="1" sqref="B5" xr:uid="{601A2BB4-7475-4044-8A99-BF7F1746B09E}">
      <formula1>"PIM4, PIM5"</formula1>
    </dataValidation>
  </dataValidations>
  <printOptions horizontalCentered="1"/>
  <pageMargins left="0.19685039370078741" right="0.19685039370078741" top="0.11811023622047245" bottom="0.11811023622047245" header="0.51181102362204722" footer="0.51181102362204722"/>
  <pageSetup paperSize="5" scale="94" fitToWidth="0" fitToHeight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C0D165-4D8F-4575-8BFE-53EB315E8D66}">
          <x14:formula1>
            <xm:f>รายชื่อชมรม!$L$2:$L$40</xm:f>
          </x14:formula1>
          <xm:sqref>B1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43597-6DDB-498D-B412-1F2B46683691}">
  <sheetPr>
    <tabColor rgb="FF00B050"/>
  </sheetPr>
  <dimension ref="A1:AQ57"/>
  <sheetViews>
    <sheetView view="pageBreakPreview" topLeftCell="B1" zoomScaleNormal="100" zoomScaleSheetLayoutView="100" workbookViewId="0">
      <selection activeCell="M13" sqref="M13"/>
    </sheetView>
  </sheetViews>
  <sheetFormatPr defaultColWidth="10.6640625" defaultRowHeight="15"/>
  <cols>
    <col min="1" max="1" width="14.83203125" style="1" customWidth="1"/>
    <col min="2" max="2" width="53.5" style="1" customWidth="1"/>
    <col min="3" max="3" width="5.83203125" style="1" customWidth="1"/>
    <col min="4" max="4" width="13" style="1" customWidth="1"/>
    <col min="5" max="5" width="18.5" style="1" customWidth="1"/>
    <col min="6" max="6" width="16.83203125" style="1" customWidth="1"/>
    <col min="7" max="10" width="4.6640625" style="1" customWidth="1"/>
    <col min="11" max="11" width="4.6640625" style="96" customWidth="1"/>
    <col min="12" max="20" width="4.6640625" style="1" customWidth="1"/>
    <col min="21" max="22" width="10.6640625" style="1" hidden="1" customWidth="1"/>
    <col min="23" max="23" width="15.33203125" style="1" hidden="1" customWidth="1"/>
    <col min="24" max="24" width="14.83203125" style="1" hidden="1" customWidth="1"/>
    <col min="25" max="30" width="10.6640625" style="1" hidden="1" customWidth="1"/>
    <col min="31" max="16384" width="10.6640625" style="1"/>
  </cols>
  <sheetData>
    <row r="1" spans="1:43" ht="31.15" customHeight="1">
      <c r="A1" s="70" t="s">
        <v>308</v>
      </c>
      <c r="B1" s="71" t="s">
        <v>578</v>
      </c>
      <c r="C1" s="166" t="str">
        <f>"รายชื่อของนักเรียนชั้น"&amp;B1&amp;" ปีการศึกษา "&amp;ชื่อนักเรียน!F2&amp;" ภาคเรียนที่ "&amp;ชื่อนักเรียน!F3</f>
        <v>รายชื่อของนักเรียนชั้นมัธยมศึกษาปีที่ 1/4 ปีการศึกษา 2568 ภาคเรียนที่ 1</v>
      </c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</row>
    <row r="2" spans="1:43" ht="24" customHeight="1" thickBot="1">
      <c r="A2" s="14"/>
      <c r="B2" s="14"/>
      <c r="C2" s="176" t="str">
        <f>"ครูที่ปรึกษา:  "&amp;B4&amp;IF(B5="","",", "&amp;B5)</f>
        <v>ครูที่ปรึกษา:  นางกีรติกานต์  ไกรพิณดากุล</v>
      </c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W2" s="15" t="s">
        <v>85</v>
      </c>
      <c r="X2" s="15" t="s">
        <v>86</v>
      </c>
    </row>
    <row r="3" spans="1:43" s="15" customFormat="1" ht="23.45" customHeight="1" thickBot="1">
      <c r="A3" s="14"/>
      <c r="B3" s="14"/>
      <c r="C3" s="167" t="s">
        <v>0</v>
      </c>
      <c r="D3" s="169" t="s">
        <v>1</v>
      </c>
      <c r="E3" s="169" t="s">
        <v>2</v>
      </c>
      <c r="F3" s="169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8"/>
      <c r="AF3" s="177" t="s">
        <v>2410</v>
      </c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9"/>
    </row>
    <row r="4" spans="1:43" s="15" customFormat="1" ht="21.75" customHeight="1" thickBot="1">
      <c r="A4" s="14" t="s">
        <v>2411</v>
      </c>
      <c r="B4" s="15" t="str">
        <f>VLOOKUP(B1&amp;"-1",ครูผู้สอน!$A$2:$L$199,9,FALSE)</f>
        <v>นางกีรติกานต์  ไกรพิณดากุล</v>
      </c>
      <c r="C4" s="168"/>
      <c r="D4" s="170"/>
      <c r="E4" s="170"/>
      <c r="F4" s="170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100"/>
    </row>
    <row r="5" spans="1:43" ht="17.25" customHeight="1">
      <c r="A5" s="14" t="s">
        <v>2412</v>
      </c>
      <c r="B5" s="14" t="str">
        <f>_xlfn.IFNA(VLOOKUP(B1&amp;"-2",ครูผู้สอน!$A$2:$L$199,9,FALSE),"")</f>
        <v/>
      </c>
      <c r="C5" s="72">
        <v>1</v>
      </c>
      <c r="D5" s="73" t="str">
        <f>_xlfn.IFNA(IF(ISBLANK($B$1),"",VLOOKUP($B$1&amp;"-"&amp;C5,ชื่อนักเรียน!A5:S2000,5,FALSE)),"")</f>
        <v>08610</v>
      </c>
      <c r="E5" s="74" t="str">
        <f>_xlfn.IFNA(IF(ISBLANK($B$1),"",VLOOKUP($B$1&amp;"-"&amp;C5,ชื่อนักเรียน!A5:T2000,6,FALSE)),"")</f>
        <v xml:space="preserve">เด็กชายวรวิช              </v>
      </c>
      <c r="F5" s="75" t="str">
        <f>_xlfn.IFNA(IF(ISBLANK($B$1),"",VLOOKUP($B$1&amp;"-"&amp;C5,ชื่อนักเรียน!A5:S2000,7,FALSE)),"")</f>
        <v>สังฆช้าง</v>
      </c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2" t="str">
        <f>_xlfn.IFNA(IF(ISBLANK($B$1),"",IF(ISBLANK(VLOOKUP($B$1&amp;"-"&amp;$C5,ชื่อนักเรียน!$A$5:$V$2000,22,FALSE)),"",VLOOKUP($B$1&amp;"-"&amp;$C5,ชื่อนักเรียน!$A$5:$V$2000,22,FALSE))),"")</f>
        <v/>
      </c>
      <c r="U5" s="1" t="str">
        <f>LEFT(E5,MIN(LEN(SUBSTITUTE(E5,V5,""))))</f>
        <v>เด็กชาย</v>
      </c>
      <c r="V5" s="1" t="str" cm="1">
        <f t="array" ref="V5">RIGHT(E5,MIN(LEN(SUBSTITUTE(E5,$AD$5:$AD$8,""))))</f>
        <v xml:space="preserve">วรวิช              </v>
      </c>
      <c r="W5" s="1" t="str">
        <f>IF(U5="เด็กชาย",T5,IF(U5="นาย",T5,""))</f>
        <v/>
      </c>
      <c r="X5" s="1" t="str">
        <f>IF(U5="เด็กหญิง",T5,IF(U5="นางสาว",T5,""))</f>
        <v/>
      </c>
      <c r="AD5" s="1" t="s">
        <v>81</v>
      </c>
    </row>
    <row r="6" spans="1:43" ht="17.25" customHeight="1">
      <c r="A6" s="15"/>
      <c r="B6" s="15"/>
      <c r="C6" s="78">
        <v>2</v>
      </c>
      <c r="D6" s="79" t="str">
        <f>_xlfn.IFNA(IF(ISBLANK($B$1),"",VLOOKUP($B$1&amp;"-"&amp;C6,ชื่อนักเรียน!A6:S2001,5,FALSE)),"")</f>
        <v>08617</v>
      </c>
      <c r="E6" s="80" t="str">
        <f>_xlfn.IFNA(IF(ISBLANK($B$1),"",VLOOKUP($B$1&amp;"-"&amp;C6,ชื่อนักเรียน!A6:T2001,6,FALSE)),"")</f>
        <v>เด็กชายนัทธพงศ์</v>
      </c>
      <c r="F6" s="81" t="str">
        <f>_xlfn.IFNA(IF(ISBLANK($B$1),"",VLOOKUP($B$1&amp;"-"&amp;C6,ชื่อนักเรียน!A6:S2001,7,FALSE)),"")</f>
        <v>จิตรสุวรรณ์</v>
      </c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4" t="str">
        <f>_xlfn.IFNA(IF(ISBLANK($B$1),"",IF(ISBLANK(VLOOKUP($B$1&amp;"-"&amp;$C6,ชื่อนักเรียน!$A$5:$V$2000,22,FALSE)),"",VLOOKUP($B$1&amp;"-"&amp;$C6,ชื่อนักเรียน!$A$5:$V$2000,22,FALSE))),"")</f>
        <v/>
      </c>
      <c r="U6" s="1" t="str">
        <f t="shared" ref="U6:U53" si="0">LEFT(E6,MIN(LEN(SUBSTITUTE(E6,V6,""))))</f>
        <v>เด็กชาย</v>
      </c>
      <c r="V6" s="1" t="str" cm="1">
        <f t="array" ref="V6">RIGHT(E6,MIN(LEN(SUBSTITUTE(E6,$AD$5:$AD$8,""))))</f>
        <v>นัทธพงศ์</v>
      </c>
      <c r="W6" s="1" t="str">
        <f t="shared" ref="W6:W53" si="1">IF(U6="เด็กชาย",T6,IF(U6="นาย",T6,""))</f>
        <v/>
      </c>
      <c r="X6" s="1" t="str">
        <f t="shared" ref="X6:X53" si="2">IF(U6="เด็กหญิง",T6,IF(U6="นางสาว",T6,""))</f>
        <v/>
      </c>
      <c r="AD6" s="1" t="s">
        <v>82</v>
      </c>
    </row>
    <row r="7" spans="1:43" ht="17.25" customHeight="1">
      <c r="C7" s="84">
        <v>3</v>
      </c>
      <c r="D7" s="85" t="str">
        <f>_xlfn.IFNA(IF(ISBLANK($B$1),"",VLOOKUP($B$1&amp;"-"&amp;C7,ชื่อนักเรียน!A7:S2002,5,FALSE)),"")</f>
        <v>08763</v>
      </c>
      <c r="E7" s="86" t="str">
        <f>_xlfn.IFNA(IF(ISBLANK($B$1),"",VLOOKUP($B$1&amp;"-"&amp;C7,ชื่อนักเรียน!A7:T2002,6,FALSE)),"")</f>
        <v>เด็กชายธนพล</v>
      </c>
      <c r="F7" s="87" t="str">
        <f>_xlfn.IFNA(IF(ISBLANK($B$1),"",VLOOKUP($B$1&amp;"-"&amp;C7,ชื่อนักเรียน!A7:S2002,7,FALSE)),"")</f>
        <v>กาลพัฒน์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4" t="str">
        <f>_xlfn.IFNA(IF(ISBLANK($B$1),"",IF(ISBLANK(VLOOKUP($B$1&amp;"-"&amp;$C7,ชื่อนักเรียน!$A$5:$V$2000,22,FALSE)),"",VLOOKUP($B$1&amp;"-"&amp;$C7,ชื่อนักเรียน!$A$5:$V$2000,22,FALSE))),"")</f>
        <v/>
      </c>
      <c r="U7" s="1" t="str">
        <f t="shared" si="0"/>
        <v>เด็กชาย</v>
      </c>
      <c r="V7" s="1" t="str" cm="1">
        <f t="array" ref="V7">RIGHT(E7,MIN(LEN(SUBSTITUTE(E7,$AD$5:$AD$8,""))))</f>
        <v>ธนพล</v>
      </c>
      <c r="W7" s="1" t="str">
        <f t="shared" si="1"/>
        <v/>
      </c>
      <c r="X7" s="1" t="str">
        <f t="shared" si="2"/>
        <v/>
      </c>
      <c r="Y7" s="4"/>
      <c r="Z7" s="4"/>
      <c r="AA7" s="4"/>
      <c r="AB7" s="4"/>
      <c r="AC7" s="4"/>
      <c r="AD7" s="1" t="s">
        <v>83</v>
      </c>
    </row>
    <row r="8" spans="1:43" ht="17.25" customHeight="1">
      <c r="C8" s="84">
        <v>4</v>
      </c>
      <c r="D8" s="85" t="str">
        <f>_xlfn.IFNA(IF(ISBLANK($B$1),"",VLOOKUP($B$1&amp;"-"&amp;C8,ชื่อนักเรียน!A8:S2003,5,FALSE)),"")</f>
        <v>08777</v>
      </c>
      <c r="E8" s="86" t="str">
        <f>_xlfn.IFNA(IF(ISBLANK($B$1),"",VLOOKUP($B$1&amp;"-"&amp;C8,ชื่อนักเรียน!A8:T2003,6,FALSE)),"")</f>
        <v>เด็กชายภาคินทร์</v>
      </c>
      <c r="F8" s="87" t="str">
        <f>_xlfn.IFNA(IF(ISBLANK($B$1),"",VLOOKUP($B$1&amp;"-"&amp;C8,ชื่อนักเรียน!A8:S2003,7,FALSE)),"")</f>
        <v>สุทธิแสงจันทร์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4" t="str">
        <f>_xlfn.IFNA(IF(ISBLANK($B$1),"",IF(ISBLANK(VLOOKUP($B$1&amp;"-"&amp;$C8,ชื่อนักเรียน!$A$5:$V$2000,22,FALSE)),"",VLOOKUP($B$1&amp;"-"&amp;$C8,ชื่อนักเรียน!$A$5:$V$2000,22,FALSE))),"")</f>
        <v/>
      </c>
      <c r="U8" s="1" t="str">
        <f t="shared" si="0"/>
        <v>เด็กชาย</v>
      </c>
      <c r="V8" s="1" t="str" cm="1">
        <f t="array" ref="V8">RIGHT(E8,MIN(LEN(SUBSTITUTE(E8,$AD$5:$AD$8,""))))</f>
        <v>ภาคินทร์</v>
      </c>
      <c r="W8" s="1" t="str">
        <f t="shared" si="1"/>
        <v/>
      </c>
      <c r="X8" s="1" t="str">
        <f t="shared" si="2"/>
        <v/>
      </c>
      <c r="AD8" s="1" t="s">
        <v>84</v>
      </c>
    </row>
    <row r="9" spans="1:43" ht="17.25" customHeight="1">
      <c r="C9" s="84">
        <v>5</v>
      </c>
      <c r="D9" s="85" t="str">
        <f>_xlfn.IFNA(IF(ISBLANK($B$1),"",VLOOKUP($B$1&amp;"-"&amp;C9,ชื่อนักเรียน!A9:S2004,5,FALSE)),"")</f>
        <v>09703</v>
      </c>
      <c r="E9" s="86" t="str">
        <f>_xlfn.IFNA(IF(ISBLANK($B$1),"",VLOOKUP($B$1&amp;"-"&amp;C9,ชื่อนักเรียน!A9:T2004,6,FALSE)),"")</f>
        <v xml:space="preserve">เด็กชายอนุวัฒน์ </v>
      </c>
      <c r="F9" s="87" t="str">
        <f>_xlfn.IFNA(IF(ISBLANK($B$1),"",VLOOKUP($B$1&amp;"-"&amp;C9,ชื่อนักเรียน!A9:S2004,7,FALSE)),"")</f>
        <v>แก้วดี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4" t="str">
        <f>_xlfn.IFNA(IF(ISBLANK($B$1),"",IF(ISBLANK(VLOOKUP($B$1&amp;"-"&amp;$C9,ชื่อนักเรียน!$A$5:$V$2000,22,FALSE)),"",VLOOKUP($B$1&amp;"-"&amp;$C9,ชื่อนักเรียน!$A$5:$V$2000,22,FALSE))),"")</f>
        <v/>
      </c>
      <c r="U9" s="1" t="str">
        <f t="shared" si="0"/>
        <v>เด็กชาย</v>
      </c>
      <c r="V9" s="1" t="str" cm="1">
        <f t="array" ref="V9">RIGHT(E9,MIN(LEN(SUBSTITUTE(E9,$AD$5:$AD$8,""))))</f>
        <v xml:space="preserve">อนุวัฒน์ </v>
      </c>
      <c r="W9" s="1" t="str">
        <f t="shared" si="1"/>
        <v/>
      </c>
      <c r="X9" s="1" t="str">
        <f t="shared" si="2"/>
        <v/>
      </c>
    </row>
    <row r="10" spans="1:43" ht="17.25" customHeight="1">
      <c r="C10" s="84">
        <v>6</v>
      </c>
      <c r="D10" s="85" t="str">
        <f>_xlfn.IFNA(IF(ISBLANK($B$1),"",VLOOKUP($B$1&amp;"-"&amp;C10,ชื่อนักเรียน!A10:S2005,5,FALSE)),"")</f>
        <v>10727</v>
      </c>
      <c r="E10" s="86" t="str">
        <f>_xlfn.IFNA(IF(ISBLANK($B$1),"",VLOOKUP($B$1&amp;"-"&amp;C10,ชื่อนักเรียน!A10:T2005,6,FALSE)),"")</f>
        <v>เด็กชายรจนกร</v>
      </c>
      <c r="F10" s="87" t="str">
        <f>_xlfn.IFNA(IF(ISBLANK($B$1),"",VLOOKUP($B$1&amp;"-"&amp;C10,ชื่อนักเรียน!A10:S2005,7,FALSE)),"")</f>
        <v xml:space="preserve">โพธิ์ทิพย์ 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4" t="str">
        <f>_xlfn.IFNA(IF(ISBLANK($B$1),"",IF(ISBLANK(VLOOKUP($B$1&amp;"-"&amp;$C10,ชื่อนักเรียน!$A$5:$V$2000,22,FALSE)),"",VLOOKUP($B$1&amp;"-"&amp;$C10,ชื่อนักเรียน!$A$5:$V$2000,22,FALSE))),"")</f>
        <v/>
      </c>
      <c r="U10" s="1" t="str">
        <f t="shared" si="0"/>
        <v>เด็กชาย</v>
      </c>
      <c r="V10" s="1" t="str" cm="1">
        <f t="array" ref="V10">RIGHT(E10,MIN(LEN(SUBSTITUTE(E10,$AD$5:$AD$8,""))))</f>
        <v>รจนกร</v>
      </c>
      <c r="W10" s="1" t="str">
        <f t="shared" si="1"/>
        <v/>
      </c>
      <c r="X10" s="1" t="str">
        <f t="shared" si="2"/>
        <v/>
      </c>
    </row>
    <row r="11" spans="1:43" ht="17.25" customHeight="1">
      <c r="C11" s="84">
        <v>7</v>
      </c>
      <c r="D11" s="85" t="str">
        <f>_xlfn.IFNA(IF(ISBLANK($B$1),"",VLOOKUP($B$1&amp;"-"&amp;C11,ชื่อนักเรียน!A11:S2006,5,FALSE)),"")</f>
        <v>10969</v>
      </c>
      <c r="E11" s="86" t="str">
        <f>_xlfn.IFNA(IF(ISBLANK($B$1),"",VLOOKUP($B$1&amp;"-"&amp;C11,ชื่อนักเรียน!A11:T2006,6,FALSE)),"")</f>
        <v>เด็กชายอภิศักดิ์</v>
      </c>
      <c r="F11" s="87" t="str">
        <f>_xlfn.IFNA(IF(ISBLANK($B$1),"",VLOOKUP($B$1&amp;"-"&amp;C11,ชื่อนักเรียน!A11:S2006,7,FALSE)),"")</f>
        <v>เข็มจันทร์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4" t="str">
        <f>_xlfn.IFNA(IF(ISBLANK($B$1),"",IF(ISBLANK(VLOOKUP($B$1&amp;"-"&amp;$C11,ชื่อนักเรียน!$A$5:$V$2000,22,FALSE)),"",VLOOKUP($B$1&amp;"-"&amp;$C11,ชื่อนักเรียน!$A$5:$V$2000,22,FALSE))),"")</f>
        <v/>
      </c>
      <c r="U11" s="1" t="str">
        <f t="shared" si="0"/>
        <v>เด็กชาย</v>
      </c>
      <c r="V11" s="1" t="str" cm="1">
        <f t="array" ref="V11">RIGHT(E11,MIN(LEN(SUBSTITUTE(E11,$AD$5:$AD$8,""))))</f>
        <v>อภิศักดิ์</v>
      </c>
      <c r="W11" s="1" t="str">
        <f t="shared" si="1"/>
        <v/>
      </c>
      <c r="X11" s="1" t="str">
        <f t="shared" si="2"/>
        <v/>
      </c>
    </row>
    <row r="12" spans="1:43" ht="17.25" customHeight="1">
      <c r="C12" s="84">
        <v>8</v>
      </c>
      <c r="D12" s="85" t="str">
        <f>_xlfn.IFNA(IF(ISBLANK($B$1),"",VLOOKUP($B$1&amp;"-"&amp;C12,ชื่อนักเรียน!A12:S2007,5,FALSE)),"")</f>
        <v>10970</v>
      </c>
      <c r="E12" s="86" t="str">
        <f>_xlfn.IFNA(IF(ISBLANK($B$1),"",VLOOKUP($B$1&amp;"-"&amp;C12,ชื่อนักเรียน!A12:T2007,6,FALSE)),"")</f>
        <v>เด็กชายจิรายุ</v>
      </c>
      <c r="F12" s="87" t="str">
        <f>_xlfn.IFNA(IF(ISBLANK($B$1),"",VLOOKUP($B$1&amp;"-"&amp;C12,ชื่อนักเรียน!A12:S2007,7,FALSE)),"")</f>
        <v>รอดพันธุ์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4" t="str">
        <f>_xlfn.IFNA(IF(ISBLANK($B$1),"",IF(ISBLANK(VLOOKUP($B$1&amp;"-"&amp;$C12,ชื่อนักเรียน!$A$5:$V$2000,22,FALSE)),"",VLOOKUP($B$1&amp;"-"&amp;$C12,ชื่อนักเรียน!$A$5:$V$2000,22,FALSE))),"")</f>
        <v/>
      </c>
      <c r="U12" s="1" t="str">
        <f t="shared" si="0"/>
        <v>เด็กชาย</v>
      </c>
      <c r="V12" s="1" t="str" cm="1">
        <f t="array" ref="V12">RIGHT(E12,MIN(LEN(SUBSTITUTE(E12,$AD$5:$AD$8,""))))</f>
        <v>จิรายุ</v>
      </c>
      <c r="W12" s="1" t="str">
        <f t="shared" si="1"/>
        <v/>
      </c>
      <c r="X12" s="1" t="str">
        <f t="shared" si="2"/>
        <v/>
      </c>
    </row>
    <row r="13" spans="1:43" ht="17.25" customHeight="1">
      <c r="C13" s="78">
        <v>9</v>
      </c>
      <c r="D13" s="79" t="str">
        <f>_xlfn.IFNA(IF(ISBLANK($B$1),"",VLOOKUP($B$1&amp;"-"&amp;C13,ชื่อนักเรียน!A13:S2008,5,FALSE)),"")</f>
        <v>10971</v>
      </c>
      <c r="E13" s="80" t="str">
        <f>_xlfn.IFNA(IF(ISBLANK($B$1),"",VLOOKUP($B$1&amp;"-"&amp;C13,ชื่อนักเรียน!A13:T2008,6,FALSE)),"")</f>
        <v>เด็กชายสิทธิพงศ์</v>
      </c>
      <c r="F13" s="81" t="str">
        <f>_xlfn.IFNA(IF(ISBLANK($B$1),"",VLOOKUP($B$1&amp;"-"&amp;C13,ชื่อนักเรียน!A13:S2008,7,FALSE)),"")</f>
        <v>แก้วพร้อมฤกษ์</v>
      </c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4" t="str">
        <f>_xlfn.IFNA(IF(ISBLANK($B$1),"",IF(ISBLANK(VLOOKUP($B$1&amp;"-"&amp;$C13,ชื่อนักเรียน!$A$5:$V$2000,22,FALSE)),"",VLOOKUP($B$1&amp;"-"&amp;$C13,ชื่อนักเรียน!$A$5:$V$2000,22,FALSE))),"")</f>
        <v/>
      </c>
      <c r="U13" s="1" t="str">
        <f t="shared" si="0"/>
        <v>เด็กชาย</v>
      </c>
      <c r="V13" s="1" t="str" cm="1">
        <f t="array" ref="V13">RIGHT(E13,MIN(LEN(SUBSTITUTE(E13,$AD$5:$AD$8,""))))</f>
        <v>สิทธิพงศ์</v>
      </c>
      <c r="W13" s="1" t="str">
        <f t="shared" si="1"/>
        <v/>
      </c>
      <c r="X13" s="1" t="str">
        <f t="shared" si="2"/>
        <v/>
      </c>
    </row>
    <row r="14" spans="1:43" ht="17.25" customHeight="1">
      <c r="C14" s="84">
        <v>10</v>
      </c>
      <c r="D14" s="85" t="str">
        <f>_xlfn.IFNA(IF(ISBLANK($B$1),"",VLOOKUP($B$1&amp;"-"&amp;C14,ชื่อนักเรียน!A14:S2009,5,FALSE)),"")</f>
        <v>10972</v>
      </c>
      <c r="E14" s="86" t="str">
        <f>_xlfn.IFNA(IF(ISBLANK($B$1),"",VLOOKUP($B$1&amp;"-"&amp;C14,ชื่อนักเรียน!A14:T2009,6,FALSE)),"")</f>
        <v>เด็กชายธันวา</v>
      </c>
      <c r="F14" s="87" t="str">
        <f>_xlfn.IFNA(IF(ISBLANK($B$1),"",VLOOKUP($B$1&amp;"-"&amp;C14,ชื่อนักเรียน!A14:S2009,7,FALSE)),"")</f>
        <v>สัจจริง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4" t="str">
        <f>_xlfn.IFNA(IF(ISBLANK($B$1),"",IF(ISBLANK(VLOOKUP($B$1&amp;"-"&amp;$C14,ชื่อนักเรียน!$A$5:$V$2000,22,FALSE)),"",VLOOKUP($B$1&amp;"-"&amp;$C14,ชื่อนักเรียน!$A$5:$V$2000,22,FALSE))),"")</f>
        <v/>
      </c>
      <c r="U14" s="1" t="str">
        <f t="shared" si="0"/>
        <v>เด็กชาย</v>
      </c>
      <c r="V14" s="1" t="str" cm="1">
        <f t="array" ref="V14">RIGHT(E14,MIN(LEN(SUBSTITUTE(E14,$AD$5:$AD$8,""))))</f>
        <v>ธันวา</v>
      </c>
      <c r="W14" s="1" t="str">
        <f t="shared" si="1"/>
        <v/>
      </c>
      <c r="X14" s="1" t="str">
        <f t="shared" si="2"/>
        <v/>
      </c>
    </row>
    <row r="15" spans="1:43" ht="17.25" customHeight="1">
      <c r="C15" s="84">
        <v>11</v>
      </c>
      <c r="D15" s="85" t="str">
        <f>_xlfn.IFNA(IF(ISBLANK($B$1),"",VLOOKUP($B$1&amp;"-"&amp;C15,ชื่อนักเรียน!A15:S2010,5,FALSE)),"")</f>
        <v>10973</v>
      </c>
      <c r="E15" s="86" t="str">
        <f>_xlfn.IFNA(IF(ISBLANK($B$1),"",VLOOKUP($B$1&amp;"-"&amp;C15,ชื่อนักเรียน!A15:T2010,6,FALSE)),"")</f>
        <v>เด็กชายกุลชาติ</v>
      </c>
      <c r="F15" s="87" t="str">
        <f>_xlfn.IFNA(IF(ISBLANK($B$1),"",VLOOKUP($B$1&amp;"-"&amp;C15,ชื่อนักเรียน!A15:S2010,7,FALSE)),"")</f>
        <v>ศิลาประจวบ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4" t="str">
        <f>_xlfn.IFNA(IF(ISBLANK($B$1),"",IF(ISBLANK(VLOOKUP($B$1&amp;"-"&amp;$C15,ชื่อนักเรียน!$A$5:$V$2000,22,FALSE)),"",VLOOKUP($B$1&amp;"-"&amp;$C15,ชื่อนักเรียน!$A$5:$V$2000,22,FALSE))),"")</f>
        <v/>
      </c>
      <c r="U15" s="1" t="str">
        <f t="shared" si="0"/>
        <v>เด็กชาย</v>
      </c>
      <c r="V15" s="1" t="str" cm="1">
        <f t="array" ref="V15">RIGHT(E15,MIN(LEN(SUBSTITUTE(E15,$AD$5:$AD$8,""))))</f>
        <v>กุลชาติ</v>
      </c>
      <c r="W15" s="1" t="str">
        <f t="shared" si="1"/>
        <v/>
      </c>
      <c r="X15" s="1" t="str">
        <f t="shared" si="2"/>
        <v/>
      </c>
    </row>
    <row r="16" spans="1:43" ht="17.25" customHeight="1">
      <c r="C16" s="84">
        <v>12</v>
      </c>
      <c r="D16" s="85" t="str">
        <f>_xlfn.IFNA(IF(ISBLANK($B$1),"",VLOOKUP($B$1&amp;"-"&amp;C16,ชื่อนักเรียน!A16:S2011,5,FALSE)),"")</f>
        <v>10974</v>
      </c>
      <c r="E16" s="86" t="str">
        <f>_xlfn.IFNA(IF(ISBLANK($B$1),"",VLOOKUP($B$1&amp;"-"&amp;C16,ชื่อนักเรียน!A16:T2011,6,FALSE)),"")</f>
        <v>เด็กชายชนมภูมิ</v>
      </c>
      <c r="F16" s="87" t="str">
        <f>_xlfn.IFNA(IF(ISBLANK($B$1),"",VLOOKUP($B$1&amp;"-"&amp;C16,ชื่อนักเรียน!A16:S2011,7,FALSE)),"")</f>
        <v>ชัยมงคล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4" t="str">
        <f>_xlfn.IFNA(IF(ISBLANK($B$1),"",IF(ISBLANK(VLOOKUP($B$1&amp;"-"&amp;$C16,ชื่อนักเรียน!$A$5:$V$2000,22,FALSE)),"",VLOOKUP($B$1&amp;"-"&amp;$C16,ชื่อนักเรียน!$A$5:$V$2000,22,FALSE))),"")</f>
        <v/>
      </c>
      <c r="U16" s="1" t="str">
        <f t="shared" si="0"/>
        <v>เด็กชาย</v>
      </c>
      <c r="V16" s="1" t="str" cm="1">
        <f t="array" ref="V16">RIGHT(E16,MIN(LEN(SUBSTITUTE(E16,$AD$5:$AD$8,""))))</f>
        <v>ชนมภูมิ</v>
      </c>
      <c r="W16" s="1" t="str">
        <f t="shared" si="1"/>
        <v/>
      </c>
      <c r="X16" s="1" t="str">
        <f t="shared" si="2"/>
        <v/>
      </c>
    </row>
    <row r="17" spans="3:24" ht="17.25" customHeight="1">
      <c r="C17" s="84">
        <v>13</v>
      </c>
      <c r="D17" s="85" t="str">
        <f>_xlfn.IFNA(IF(ISBLANK($B$1),"",VLOOKUP($B$1&amp;"-"&amp;C17,ชื่อนักเรียน!A17:S2012,5,FALSE)),"")</f>
        <v>10975</v>
      </c>
      <c r="E17" s="86" t="str">
        <f>_xlfn.IFNA(IF(ISBLANK($B$1),"",VLOOKUP($B$1&amp;"-"&amp;C17,ชื่อนักเรียน!A17:T2012,6,FALSE)),"")</f>
        <v>เด็กชายวีรภัทร</v>
      </c>
      <c r="F17" s="87" t="str">
        <f>_xlfn.IFNA(IF(ISBLANK($B$1),"",VLOOKUP($B$1&amp;"-"&amp;C17,ชื่อนักเรียน!A17:S2012,7,FALSE)),"")</f>
        <v>ถิ่นวงษ์เกอร์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4" t="str">
        <f>_xlfn.IFNA(IF(ISBLANK($B$1),"",IF(ISBLANK(VLOOKUP($B$1&amp;"-"&amp;$C17,ชื่อนักเรียน!$A$5:$V$2000,22,FALSE)),"",VLOOKUP($B$1&amp;"-"&amp;$C17,ชื่อนักเรียน!$A$5:$V$2000,22,FALSE))),"")</f>
        <v/>
      </c>
      <c r="U17" s="1" t="str">
        <f t="shared" si="0"/>
        <v>เด็กชาย</v>
      </c>
      <c r="V17" s="1" t="str" cm="1">
        <f t="array" ref="V17">RIGHT(E17,MIN(LEN(SUBSTITUTE(E17,$AD$5:$AD$8,""))))</f>
        <v>วีรภัทร</v>
      </c>
      <c r="W17" s="1" t="str">
        <f t="shared" si="1"/>
        <v/>
      </c>
      <c r="X17" s="1" t="str">
        <f t="shared" si="2"/>
        <v/>
      </c>
    </row>
    <row r="18" spans="3:24" ht="17.25" customHeight="1">
      <c r="C18" s="84">
        <v>14</v>
      </c>
      <c r="D18" s="85" t="str">
        <f>_xlfn.IFNA(IF(ISBLANK($B$1),"",VLOOKUP($B$1&amp;"-"&amp;C18,ชื่อนักเรียน!A18:S2013,5,FALSE)),"")</f>
        <v>10976</v>
      </c>
      <c r="E18" s="86" t="str">
        <f>_xlfn.IFNA(IF(ISBLANK($B$1),"",VLOOKUP($B$1&amp;"-"&amp;C18,ชื่อนักเรียน!A18:T2013,6,FALSE)),"")</f>
        <v>เด็กชายธนกฤต</v>
      </c>
      <c r="F18" s="87" t="str">
        <f>_xlfn.IFNA(IF(ISBLANK($B$1),"",VLOOKUP($B$1&amp;"-"&amp;C18,ชื่อนักเรียน!A18:S2013,7,FALSE)),"")</f>
        <v>ใจยะวงศ์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4" t="str">
        <f>_xlfn.IFNA(IF(ISBLANK($B$1),"",IF(ISBLANK(VLOOKUP($B$1&amp;"-"&amp;$C18,ชื่อนักเรียน!$A$5:$V$2000,22,FALSE)),"",VLOOKUP($B$1&amp;"-"&amp;$C18,ชื่อนักเรียน!$A$5:$V$2000,22,FALSE))),"")</f>
        <v/>
      </c>
      <c r="U18" s="1" t="str">
        <f t="shared" si="0"/>
        <v>เด็กชาย</v>
      </c>
      <c r="V18" s="1" t="str" cm="1">
        <f t="array" ref="V18">RIGHT(E18,MIN(LEN(SUBSTITUTE(E18,$AD$5:$AD$8,""))))</f>
        <v>ธนกฤต</v>
      </c>
      <c r="W18" s="1" t="str">
        <f t="shared" si="1"/>
        <v/>
      </c>
      <c r="X18" s="1" t="str">
        <f t="shared" si="2"/>
        <v/>
      </c>
    </row>
    <row r="19" spans="3:24" ht="17.25" customHeight="1">
      <c r="C19" s="84">
        <v>15</v>
      </c>
      <c r="D19" s="85" t="str">
        <f>_xlfn.IFNA(IF(ISBLANK($B$1),"",VLOOKUP($B$1&amp;"-"&amp;C19,ชื่อนักเรียน!A19:S2014,5,FALSE)),"")</f>
        <v>10977</v>
      </c>
      <c r="E19" s="86" t="str">
        <f>_xlfn.IFNA(IF(ISBLANK($B$1),"",VLOOKUP($B$1&amp;"-"&amp;C19,ชื่อนักเรียน!A19:T2014,6,FALSE)),"")</f>
        <v>เด็กชายภูเบศ</v>
      </c>
      <c r="F19" s="87" t="str">
        <f>_xlfn.IFNA(IF(ISBLANK($B$1),"",VLOOKUP($B$1&amp;"-"&amp;C19,ชื่อนักเรียน!A19:S2014,7,FALSE)),"")</f>
        <v>โฆสิตาภา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4" t="str">
        <f>_xlfn.IFNA(IF(ISBLANK($B$1),"",IF(ISBLANK(VLOOKUP($B$1&amp;"-"&amp;$C19,ชื่อนักเรียน!$A$5:$V$2000,22,FALSE)),"",VLOOKUP($B$1&amp;"-"&amp;$C19,ชื่อนักเรียน!$A$5:$V$2000,22,FALSE))),"")</f>
        <v/>
      </c>
      <c r="U19" s="1" t="str">
        <f t="shared" si="0"/>
        <v>เด็กชาย</v>
      </c>
      <c r="V19" s="1" t="str" cm="1">
        <f t="array" ref="V19">RIGHT(E19,MIN(LEN(SUBSTITUTE(E19,$AD$5:$AD$8,""))))</f>
        <v>ภูเบศ</v>
      </c>
      <c r="W19" s="1" t="str">
        <f t="shared" si="1"/>
        <v/>
      </c>
      <c r="X19" s="1" t="str">
        <f t="shared" si="2"/>
        <v/>
      </c>
    </row>
    <row r="20" spans="3:24" ht="17.25" customHeight="1">
      <c r="C20" s="84">
        <v>16</v>
      </c>
      <c r="D20" s="85" t="str">
        <f>_xlfn.IFNA(IF(ISBLANK($B$1),"",VLOOKUP($B$1&amp;"-"&amp;C20,ชื่อนักเรียน!A20:S2015,5,FALSE)),"")</f>
        <v>10978</v>
      </c>
      <c r="E20" s="86" t="str">
        <f>_xlfn.IFNA(IF(ISBLANK($B$1),"",VLOOKUP($B$1&amp;"-"&amp;C20,ชื่อนักเรียน!A20:T2015,6,FALSE)),"")</f>
        <v>เด็กชายณภัทร</v>
      </c>
      <c r="F20" s="87" t="str">
        <f>_xlfn.IFNA(IF(ISBLANK($B$1),"",VLOOKUP($B$1&amp;"-"&amp;C20,ชื่อนักเรียน!A20:S2015,7,FALSE)),"")</f>
        <v>เนียมสุคนธ์สกุล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4" t="str">
        <f>_xlfn.IFNA(IF(ISBLANK($B$1),"",IF(ISBLANK(VLOOKUP($B$1&amp;"-"&amp;$C20,ชื่อนักเรียน!$A$5:$V$2000,22,FALSE)),"",VLOOKUP($B$1&amp;"-"&amp;$C20,ชื่อนักเรียน!$A$5:$V$2000,22,FALSE))),"")</f>
        <v/>
      </c>
      <c r="U20" s="1" t="str">
        <f t="shared" si="0"/>
        <v>เด็กชาย</v>
      </c>
      <c r="V20" s="1" t="str" cm="1">
        <f t="array" ref="V20">RIGHT(E20,MIN(LEN(SUBSTITUTE(E20,$AD$5:$AD$8,""))))</f>
        <v>ณภัทร</v>
      </c>
      <c r="W20" s="1" t="str">
        <f t="shared" si="1"/>
        <v/>
      </c>
      <c r="X20" s="1" t="str">
        <f t="shared" si="2"/>
        <v/>
      </c>
    </row>
    <row r="21" spans="3:24" ht="17.25" customHeight="1">
      <c r="C21" s="84">
        <v>17</v>
      </c>
      <c r="D21" s="85" t="str">
        <f>_xlfn.IFNA(IF(ISBLANK($B$1),"",VLOOKUP($B$1&amp;"-"&amp;C21,ชื่อนักเรียน!A21:S2016,5,FALSE)),"")</f>
        <v>10979</v>
      </c>
      <c r="E21" s="86" t="str">
        <f>_xlfn.IFNA(IF(ISBLANK($B$1),"",VLOOKUP($B$1&amp;"-"&amp;C21,ชื่อนักเรียน!A21:T2016,6,FALSE)),"")</f>
        <v>เด็กชายภูรินทร์</v>
      </c>
      <c r="F21" s="87" t="str">
        <f>_xlfn.IFNA(IF(ISBLANK($B$1),"",VLOOKUP($B$1&amp;"-"&amp;C21,ชื่อนักเรียน!A21:S2016,7,FALSE)),"")</f>
        <v>มะลิลา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4" t="str">
        <f>_xlfn.IFNA(IF(ISBLANK($B$1),"",IF(ISBLANK(VLOOKUP($B$1&amp;"-"&amp;$C21,ชื่อนักเรียน!$A$5:$V$2000,22,FALSE)),"",VLOOKUP($B$1&amp;"-"&amp;$C21,ชื่อนักเรียน!$A$5:$V$2000,22,FALSE))),"")</f>
        <v/>
      </c>
      <c r="U21" s="1" t="str">
        <f t="shared" si="0"/>
        <v>เด็กชาย</v>
      </c>
      <c r="V21" s="1" t="str" cm="1">
        <f t="array" ref="V21">RIGHT(E21,MIN(LEN(SUBSTITUTE(E21,$AD$5:$AD$8,""))))</f>
        <v>ภูรินทร์</v>
      </c>
      <c r="W21" s="1" t="str">
        <f t="shared" si="1"/>
        <v/>
      </c>
      <c r="X21" s="1" t="str">
        <f t="shared" si="2"/>
        <v/>
      </c>
    </row>
    <row r="22" spans="3:24" ht="17.25" customHeight="1">
      <c r="C22" s="84">
        <v>18</v>
      </c>
      <c r="D22" s="85" t="str">
        <f>_xlfn.IFNA(IF(ISBLANK($B$1),"",VLOOKUP($B$1&amp;"-"&amp;C22,ชื่อนักเรียน!A22:S2017,5,FALSE)),"")</f>
        <v>10980</v>
      </c>
      <c r="E22" s="86" t="str">
        <f>_xlfn.IFNA(IF(ISBLANK($B$1),"",VLOOKUP($B$1&amp;"-"&amp;C22,ชื่อนักเรียน!A22:T2017,6,FALSE)),"")</f>
        <v>เด็กชายธีรติกร</v>
      </c>
      <c r="F22" s="87" t="str">
        <f>_xlfn.IFNA(IF(ISBLANK($B$1),"",VLOOKUP($B$1&amp;"-"&amp;C22,ชื่อนักเรียน!A22:S2017,7,FALSE)),"")</f>
        <v>เสโท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4" t="str">
        <f>_xlfn.IFNA(IF(ISBLANK($B$1),"",IF(ISBLANK(VLOOKUP($B$1&amp;"-"&amp;$C22,ชื่อนักเรียน!$A$5:$V$2000,22,FALSE)),"",VLOOKUP($B$1&amp;"-"&amp;$C22,ชื่อนักเรียน!$A$5:$V$2000,22,FALSE))),"")</f>
        <v/>
      </c>
      <c r="U22" s="1" t="str">
        <f t="shared" si="0"/>
        <v>เด็กชาย</v>
      </c>
      <c r="V22" s="1" t="str" cm="1">
        <f t="array" ref="V22">RIGHT(E22,MIN(LEN(SUBSTITUTE(E22,$AD$5:$AD$8,""))))</f>
        <v>ธีรติกร</v>
      </c>
      <c r="W22" s="1" t="str">
        <f t="shared" si="1"/>
        <v/>
      </c>
      <c r="X22" s="1" t="str">
        <f t="shared" si="2"/>
        <v/>
      </c>
    </row>
    <row r="23" spans="3:24" ht="17.25" customHeight="1">
      <c r="C23" s="84">
        <v>19</v>
      </c>
      <c r="D23" s="85" t="str">
        <f>_xlfn.IFNA(IF(ISBLANK($B$1),"",VLOOKUP($B$1&amp;"-"&amp;C23,ชื่อนักเรียน!A23:S2018,5,FALSE)),"")</f>
        <v>10981</v>
      </c>
      <c r="E23" s="86" t="str">
        <f>_xlfn.IFNA(IF(ISBLANK($B$1),"",VLOOKUP($B$1&amp;"-"&amp;C23,ชื่อนักเรียน!A23:T2018,6,FALSE)),"")</f>
        <v>เด็กชายฐากร</v>
      </c>
      <c r="F23" s="87" t="str">
        <f>_xlfn.IFNA(IF(ISBLANK($B$1),"",VLOOKUP($B$1&amp;"-"&amp;C23,ชื่อนักเรียน!A23:S2018,7,FALSE)),"")</f>
        <v>พระแก้ว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4" t="str">
        <f>_xlfn.IFNA(IF(ISBLANK($B$1),"",IF(ISBLANK(VLOOKUP($B$1&amp;"-"&amp;$C23,ชื่อนักเรียน!$A$5:$V$2000,22,FALSE)),"",VLOOKUP($B$1&amp;"-"&amp;$C23,ชื่อนักเรียน!$A$5:$V$2000,22,FALSE))),"")</f>
        <v/>
      </c>
      <c r="U23" s="1" t="str">
        <f t="shared" si="0"/>
        <v>เด็กชาย</v>
      </c>
      <c r="V23" s="1" t="str" cm="1">
        <f t="array" ref="V23">RIGHT(E23,MIN(LEN(SUBSTITUTE(E23,$AD$5:$AD$8,""))))</f>
        <v>ฐากร</v>
      </c>
      <c r="W23" s="1" t="str">
        <f t="shared" si="1"/>
        <v/>
      </c>
      <c r="X23" s="1" t="str">
        <f t="shared" si="2"/>
        <v/>
      </c>
    </row>
    <row r="24" spans="3:24" ht="17.25" customHeight="1">
      <c r="C24" s="84">
        <v>20</v>
      </c>
      <c r="D24" s="85" t="str">
        <f>_xlfn.IFNA(IF(ISBLANK($B$1),"",VLOOKUP($B$1&amp;"-"&amp;C24,ชื่อนักเรียน!A24:S2019,5,FALSE)),"")</f>
        <v>10982</v>
      </c>
      <c r="E24" s="86" t="str">
        <f>_xlfn.IFNA(IF(ISBLANK($B$1),"",VLOOKUP($B$1&amp;"-"&amp;C24,ชื่อนักเรียน!A24:T2019,6,FALSE)),"")</f>
        <v>เด็กชายฐิติโชติ</v>
      </c>
      <c r="F24" s="87" t="str">
        <f>_xlfn.IFNA(IF(ISBLANK($B$1),"",VLOOKUP($B$1&amp;"-"&amp;C24,ชื่อนักเรียน!A24:S2019,7,FALSE)),"")</f>
        <v>นกทะนงค์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4" t="str">
        <f>_xlfn.IFNA(IF(ISBLANK($B$1),"",IF(ISBLANK(VLOOKUP($B$1&amp;"-"&amp;$C24,ชื่อนักเรียน!$A$5:$V$2000,22,FALSE)),"",VLOOKUP($B$1&amp;"-"&amp;$C24,ชื่อนักเรียน!$A$5:$V$2000,22,FALSE))),"")</f>
        <v/>
      </c>
      <c r="U24" s="1" t="str">
        <f t="shared" si="0"/>
        <v>เด็กชาย</v>
      </c>
      <c r="V24" s="1" t="str" cm="1">
        <f t="array" ref="V24">RIGHT(E24,MIN(LEN(SUBSTITUTE(E24,$AD$5:$AD$8,""))))</f>
        <v>ฐิติโชติ</v>
      </c>
      <c r="W24" s="1" t="str">
        <f t="shared" si="1"/>
        <v/>
      </c>
      <c r="X24" s="1" t="str">
        <f t="shared" si="2"/>
        <v/>
      </c>
    </row>
    <row r="25" spans="3:24" ht="17.25" customHeight="1">
      <c r="C25" s="84">
        <v>21</v>
      </c>
      <c r="D25" s="85" t="str">
        <f>_xlfn.IFNA(IF(ISBLANK($B$1),"",VLOOKUP($B$1&amp;"-"&amp;C25,ชื่อนักเรียน!A25:S2020,5,FALSE)),"")</f>
        <v>10983</v>
      </c>
      <c r="E25" s="86" t="str">
        <f>_xlfn.IFNA(IF(ISBLANK($B$1),"",VLOOKUP($B$1&amp;"-"&amp;C25,ชื่อนักเรียน!A25:T2020,6,FALSE)),"")</f>
        <v>เด็กชายหัสนัย</v>
      </c>
      <c r="F25" s="87" t="str">
        <f>_xlfn.IFNA(IF(ISBLANK($B$1),"",VLOOKUP($B$1&amp;"-"&amp;C25,ชื่อนักเรียน!A25:S2020,7,FALSE)),"")</f>
        <v>มกป้าน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4" t="str">
        <f>_xlfn.IFNA(IF(ISBLANK($B$1),"",IF(ISBLANK(VLOOKUP($B$1&amp;"-"&amp;$C25,ชื่อนักเรียน!$A$5:$V$2000,22,FALSE)),"",VLOOKUP($B$1&amp;"-"&amp;$C25,ชื่อนักเรียน!$A$5:$V$2000,22,FALSE))),"")</f>
        <v/>
      </c>
      <c r="U25" s="1" t="str">
        <f t="shared" si="0"/>
        <v>เด็กชาย</v>
      </c>
      <c r="V25" s="1" t="str" cm="1">
        <f t="array" ref="V25">RIGHT(E25,MIN(LEN(SUBSTITUTE(E25,$AD$5:$AD$8,""))))</f>
        <v>หัสนัย</v>
      </c>
      <c r="W25" s="1" t="str">
        <f t="shared" si="1"/>
        <v/>
      </c>
      <c r="X25" s="1" t="str">
        <f t="shared" si="2"/>
        <v/>
      </c>
    </row>
    <row r="26" spans="3:24" ht="17.25" customHeight="1">
      <c r="C26" s="84">
        <v>22</v>
      </c>
      <c r="D26" s="85" t="str">
        <f>_xlfn.IFNA(IF(ISBLANK($B$1),"",VLOOKUP($B$1&amp;"-"&amp;C26,ชื่อนักเรียน!A26:S2021,5,FALSE)),"")</f>
        <v>10984</v>
      </c>
      <c r="E26" s="86" t="str">
        <f>_xlfn.IFNA(IF(ISBLANK($B$1),"",VLOOKUP($B$1&amp;"-"&amp;C26,ชื่อนักเรียน!A26:T2021,6,FALSE)),"")</f>
        <v>เด็กชายปฐมวีร์</v>
      </c>
      <c r="F26" s="87" t="str">
        <f>_xlfn.IFNA(IF(ISBLANK($B$1),"",VLOOKUP($B$1&amp;"-"&amp;C26,ชื่อนักเรียน!A26:S2021,7,FALSE)),"")</f>
        <v>บุญญา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4" t="str">
        <f>_xlfn.IFNA(IF(ISBLANK($B$1),"",IF(ISBLANK(VLOOKUP($B$1&amp;"-"&amp;$C26,ชื่อนักเรียน!$A$5:$V$2000,22,FALSE)),"",VLOOKUP($B$1&amp;"-"&amp;$C26,ชื่อนักเรียน!$A$5:$V$2000,22,FALSE))),"")</f>
        <v/>
      </c>
      <c r="U26" s="1" t="str">
        <f t="shared" si="0"/>
        <v>เด็กชาย</v>
      </c>
      <c r="V26" s="1" t="str" cm="1">
        <f t="array" ref="V26">RIGHT(E26,MIN(LEN(SUBSTITUTE(E26,$AD$5:$AD$8,""))))</f>
        <v>ปฐมวีร์</v>
      </c>
      <c r="W26" s="1" t="str">
        <f t="shared" si="1"/>
        <v/>
      </c>
      <c r="X26" s="1" t="str">
        <f t="shared" si="2"/>
        <v/>
      </c>
    </row>
    <row r="27" spans="3:24" ht="17.25" customHeight="1">
      <c r="C27" s="84">
        <v>23</v>
      </c>
      <c r="D27" s="85" t="str">
        <f>_xlfn.IFNA(IF(ISBLANK($B$1),"",VLOOKUP($B$1&amp;"-"&amp;C27,ชื่อนักเรียน!A27:S2022,5,FALSE)),"")</f>
        <v>10985</v>
      </c>
      <c r="E27" s="86" t="str">
        <f>_xlfn.IFNA(IF(ISBLANK($B$1),"",VLOOKUP($B$1&amp;"-"&amp;C27,ชื่อนักเรียน!A27:T2022,6,FALSE)),"")</f>
        <v>เด็กชายธนชาต</v>
      </c>
      <c r="F27" s="87" t="str">
        <f>_xlfn.IFNA(IF(ISBLANK($B$1),"",VLOOKUP($B$1&amp;"-"&amp;C27,ชื่อนักเรียน!A27:S2022,7,FALSE)),"")</f>
        <v>บัวงาม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4" t="str">
        <f>_xlfn.IFNA(IF(ISBLANK($B$1),"",IF(ISBLANK(VLOOKUP($B$1&amp;"-"&amp;$C27,ชื่อนักเรียน!$A$5:$V$2000,22,FALSE)),"",VLOOKUP($B$1&amp;"-"&amp;$C27,ชื่อนักเรียน!$A$5:$V$2000,22,FALSE))),"")</f>
        <v/>
      </c>
      <c r="U27" s="1" t="str">
        <f t="shared" si="0"/>
        <v>เด็กชาย</v>
      </c>
      <c r="V27" s="1" t="str" cm="1">
        <f t="array" ref="V27">RIGHT(E27,MIN(LEN(SUBSTITUTE(E27,$AD$5:$AD$8,""))))</f>
        <v>ธนชาต</v>
      </c>
      <c r="W27" s="1" t="str">
        <f t="shared" si="1"/>
        <v/>
      </c>
      <c r="X27" s="1" t="str">
        <f t="shared" si="2"/>
        <v/>
      </c>
    </row>
    <row r="28" spans="3:24" ht="17.25" customHeight="1">
      <c r="C28" s="84">
        <v>24</v>
      </c>
      <c r="D28" s="85" t="str">
        <f>_xlfn.IFNA(IF(ISBLANK($B$1),"",VLOOKUP($B$1&amp;"-"&amp;C28,ชื่อนักเรียน!A28:S2023,5,FALSE)),"")</f>
        <v>08601</v>
      </c>
      <c r="E28" s="86" t="str">
        <f>_xlfn.IFNA(IF(ISBLANK($B$1),"",VLOOKUP($B$1&amp;"-"&amp;C28,ชื่อนักเรียน!A28:T2023,6,FALSE)),"")</f>
        <v xml:space="preserve">เด็กหญิงธันยรัศมิ์           </v>
      </c>
      <c r="F28" s="87" t="str">
        <f>_xlfn.IFNA(IF(ISBLANK($B$1),"",VLOOKUP($B$1&amp;"-"&amp;C28,ชื่อนักเรียน!A28:S2023,7,FALSE)),"")</f>
        <v>ศันสนียวัฒนกุล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4" t="str">
        <f>_xlfn.IFNA(IF(ISBLANK($B$1),"",IF(ISBLANK(VLOOKUP($B$1&amp;"-"&amp;$C28,ชื่อนักเรียน!$A$5:$V$2000,22,FALSE)),"",VLOOKUP($B$1&amp;"-"&amp;$C28,ชื่อนักเรียน!$A$5:$V$2000,22,FALSE))),"")</f>
        <v/>
      </c>
      <c r="U28" s="1" t="str">
        <f t="shared" si="0"/>
        <v>เด็กหญิง</v>
      </c>
      <c r="V28" s="1" t="str" cm="1">
        <f t="array" ref="V28">RIGHT(E28,MIN(LEN(SUBSTITUTE(E28,$AD$5:$AD$8,""))))</f>
        <v xml:space="preserve">ธันยรัศมิ์           </v>
      </c>
      <c r="W28" s="1" t="str">
        <f t="shared" si="1"/>
        <v/>
      </c>
      <c r="X28" s="1" t="str">
        <f t="shared" si="2"/>
        <v/>
      </c>
    </row>
    <row r="29" spans="3:24" ht="17.25" customHeight="1">
      <c r="C29" s="84">
        <v>25</v>
      </c>
      <c r="D29" s="85" t="str">
        <f>_xlfn.IFNA(IF(ISBLANK($B$1),"",VLOOKUP($B$1&amp;"-"&amp;C29,ชื่อนักเรียน!A29:S2024,5,FALSE)),"")</f>
        <v>10986</v>
      </c>
      <c r="E29" s="86" t="str">
        <f>_xlfn.IFNA(IF(ISBLANK($B$1),"",VLOOKUP($B$1&amp;"-"&amp;C29,ชื่อนักเรียน!A29:T2024,6,FALSE)),"")</f>
        <v>เด็กหญิงกมลชนก</v>
      </c>
      <c r="F29" s="87" t="str">
        <f>_xlfn.IFNA(IF(ISBLANK($B$1),"",VLOOKUP($B$1&amp;"-"&amp;C29,ชื่อนักเรียน!A29:S2024,7,FALSE)),"")</f>
        <v>สุนทรประเสริฐ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4" t="str">
        <f>_xlfn.IFNA(IF(ISBLANK($B$1),"",IF(ISBLANK(VLOOKUP($B$1&amp;"-"&amp;$C29,ชื่อนักเรียน!$A$5:$V$2000,22,FALSE)),"",VLOOKUP($B$1&amp;"-"&amp;$C29,ชื่อนักเรียน!$A$5:$V$2000,22,FALSE))),"")</f>
        <v/>
      </c>
      <c r="U29" s="1" t="str">
        <f t="shared" si="0"/>
        <v>เด็กหญิง</v>
      </c>
      <c r="V29" s="1" t="str" cm="1">
        <f t="array" ref="V29">RIGHT(E29,MIN(LEN(SUBSTITUTE(E29,$AD$5:$AD$8,""))))</f>
        <v>กมลชนก</v>
      </c>
      <c r="W29" s="1" t="str">
        <f t="shared" si="1"/>
        <v/>
      </c>
      <c r="X29" s="1" t="str">
        <f t="shared" si="2"/>
        <v/>
      </c>
    </row>
    <row r="30" spans="3:24" ht="17.25" customHeight="1">
      <c r="C30" s="84">
        <v>26</v>
      </c>
      <c r="D30" s="85" t="str">
        <f>_xlfn.IFNA(IF(ISBLANK($B$1),"",VLOOKUP($B$1&amp;"-"&amp;C30,ชื่อนักเรียน!A30:S2025,5,FALSE)),"")</f>
        <v>10987</v>
      </c>
      <c r="E30" s="86" t="str">
        <f>_xlfn.IFNA(IF(ISBLANK($B$1),"",VLOOKUP($B$1&amp;"-"&amp;C30,ชื่อนักเรียน!A30:T2025,6,FALSE)),"")</f>
        <v>เด็กหญิงวนิดา</v>
      </c>
      <c r="F30" s="87" t="str">
        <f>_xlfn.IFNA(IF(ISBLANK($B$1),"",VLOOKUP($B$1&amp;"-"&amp;C30,ชื่อนักเรียน!A30:S2025,7,FALSE)),"")</f>
        <v>วีระประสิทธิ์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4" t="str">
        <f>_xlfn.IFNA(IF(ISBLANK($B$1),"",IF(ISBLANK(VLOOKUP($B$1&amp;"-"&amp;$C30,ชื่อนักเรียน!$A$5:$V$2000,22,FALSE)),"",VLOOKUP($B$1&amp;"-"&amp;$C30,ชื่อนักเรียน!$A$5:$V$2000,22,FALSE))),"")</f>
        <v/>
      </c>
      <c r="U30" s="1" t="str">
        <f t="shared" si="0"/>
        <v>เด็กหญิง</v>
      </c>
      <c r="V30" s="1" t="str" cm="1">
        <f t="array" ref="V30">RIGHT(E30,MIN(LEN(SUBSTITUTE(E30,$AD$5:$AD$8,""))))</f>
        <v>วนิดา</v>
      </c>
      <c r="W30" s="1" t="str">
        <f t="shared" si="1"/>
        <v/>
      </c>
      <c r="X30" s="1" t="str">
        <f t="shared" si="2"/>
        <v/>
      </c>
    </row>
    <row r="31" spans="3:24" ht="17.25" customHeight="1">
      <c r="C31" s="84">
        <v>27</v>
      </c>
      <c r="D31" s="85" t="str">
        <f>_xlfn.IFNA(IF(ISBLANK($B$1),"",VLOOKUP($B$1&amp;"-"&amp;C31,ชื่อนักเรียน!A31:S2026,5,FALSE)),"")</f>
        <v>10988</v>
      </c>
      <c r="E31" s="86" t="str">
        <f>_xlfn.IFNA(IF(ISBLANK($B$1),"",VLOOKUP($B$1&amp;"-"&amp;C31,ชื่อนักเรียน!A31:T2026,6,FALSE)),"")</f>
        <v>เด็กหญิงภณิตา</v>
      </c>
      <c r="F31" s="87" t="str">
        <f>_xlfn.IFNA(IF(ISBLANK($B$1),"",VLOOKUP($B$1&amp;"-"&amp;C31,ชื่อนักเรียน!A31:S2026,7,FALSE)),"")</f>
        <v>ธนาศิริชินาธิป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4" t="str">
        <f>_xlfn.IFNA(IF(ISBLANK($B$1),"",IF(ISBLANK(VLOOKUP($B$1&amp;"-"&amp;$C31,ชื่อนักเรียน!$A$5:$V$2000,22,FALSE)),"",VLOOKUP($B$1&amp;"-"&amp;$C31,ชื่อนักเรียน!$A$5:$V$2000,22,FALSE))),"")</f>
        <v/>
      </c>
      <c r="U31" s="1" t="str">
        <f t="shared" si="0"/>
        <v>เด็กหญิง</v>
      </c>
      <c r="V31" s="1" t="str" cm="1">
        <f t="array" ref="V31">RIGHT(E31,MIN(LEN(SUBSTITUTE(E31,$AD$5:$AD$8,""))))</f>
        <v>ภณิตา</v>
      </c>
      <c r="W31" s="1" t="str">
        <f t="shared" si="1"/>
        <v/>
      </c>
      <c r="X31" s="1" t="str">
        <f t="shared" si="2"/>
        <v/>
      </c>
    </row>
    <row r="32" spans="3:24" ht="17.25" customHeight="1">
      <c r="C32" s="84">
        <v>28</v>
      </c>
      <c r="D32" s="85" t="str">
        <f>_xlfn.IFNA(IF(ISBLANK($B$1),"",VLOOKUP($B$1&amp;"-"&amp;C32,ชื่อนักเรียน!A32:S2027,5,FALSE)),"")</f>
        <v>10989</v>
      </c>
      <c r="E32" s="86" t="str">
        <f>_xlfn.IFNA(IF(ISBLANK($B$1),"",VLOOKUP($B$1&amp;"-"&amp;C32,ชื่อนักเรียน!A32:T2027,6,FALSE)),"")</f>
        <v>เด็กหญิงกุลพิพัฒน์</v>
      </c>
      <c r="F32" s="87" t="str">
        <f>_xlfn.IFNA(IF(ISBLANK($B$1),"",VLOOKUP($B$1&amp;"-"&amp;C32,ชื่อนักเรียน!A32:S2027,7,FALSE)),"")</f>
        <v>สระทองจันทร์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4" t="str">
        <f>_xlfn.IFNA(IF(ISBLANK($B$1),"",IF(ISBLANK(VLOOKUP($B$1&amp;"-"&amp;$C32,ชื่อนักเรียน!$A$5:$V$2000,22,FALSE)),"",VLOOKUP($B$1&amp;"-"&amp;$C32,ชื่อนักเรียน!$A$5:$V$2000,22,FALSE))),"")</f>
        <v/>
      </c>
      <c r="U32" s="1" t="str">
        <f t="shared" si="0"/>
        <v>เด็กหญิง</v>
      </c>
      <c r="V32" s="1" t="str" cm="1">
        <f t="array" ref="V32">RIGHT(E32,MIN(LEN(SUBSTITUTE(E32,$AD$5:$AD$8,""))))</f>
        <v>กุลพิพัฒน์</v>
      </c>
      <c r="W32" s="1" t="str">
        <f t="shared" si="1"/>
        <v/>
      </c>
      <c r="X32" s="1" t="str">
        <f t="shared" si="2"/>
        <v/>
      </c>
    </row>
    <row r="33" spans="3:24" ht="17.25" customHeight="1">
      <c r="C33" s="84">
        <v>29</v>
      </c>
      <c r="D33" s="85" t="str">
        <f>_xlfn.IFNA(IF(ISBLANK($B$1),"",VLOOKUP($B$1&amp;"-"&amp;C33,ชื่อนักเรียน!A33:S2028,5,FALSE)),"")</f>
        <v>10990</v>
      </c>
      <c r="E33" s="86" t="str">
        <f>_xlfn.IFNA(IF(ISBLANK($B$1),"",VLOOKUP($B$1&amp;"-"&amp;C33,ชื่อนักเรียน!A33:T2028,6,FALSE)),"")</f>
        <v>เด็กหญิงปาณิสรา</v>
      </c>
      <c r="F33" s="87" t="str">
        <f>_xlfn.IFNA(IF(ISBLANK($B$1),"",VLOOKUP($B$1&amp;"-"&amp;C33,ชื่อนักเรียน!A33:S2028,7,FALSE)),"")</f>
        <v>รัตนากร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4" t="str">
        <f>_xlfn.IFNA(IF(ISBLANK($B$1),"",IF(ISBLANK(VLOOKUP($B$1&amp;"-"&amp;$C33,ชื่อนักเรียน!$A$5:$V$2000,22,FALSE)),"",VLOOKUP($B$1&amp;"-"&amp;$C33,ชื่อนักเรียน!$A$5:$V$2000,22,FALSE))),"")</f>
        <v/>
      </c>
      <c r="U33" s="1" t="str">
        <f t="shared" si="0"/>
        <v>เด็กหญิง</v>
      </c>
      <c r="V33" s="1" t="str" cm="1">
        <f t="array" ref="V33">RIGHT(E33,MIN(LEN(SUBSTITUTE(E33,$AD$5:$AD$8,""))))</f>
        <v>ปาณิสรา</v>
      </c>
      <c r="W33" s="1" t="str">
        <f t="shared" si="1"/>
        <v/>
      </c>
      <c r="X33" s="1" t="str">
        <f t="shared" si="2"/>
        <v/>
      </c>
    </row>
    <row r="34" spans="3:24" ht="17.25" customHeight="1">
      <c r="C34" s="84">
        <v>30</v>
      </c>
      <c r="D34" s="85" t="str">
        <f>_xlfn.IFNA(IF(ISBLANK($B$1),"",VLOOKUP($B$1&amp;"-"&amp;C34,ชื่อนักเรียน!A34:S2029,5,FALSE)),"")</f>
        <v>10991</v>
      </c>
      <c r="E34" s="86" t="str">
        <f>_xlfn.IFNA(IF(ISBLANK($B$1),"",VLOOKUP($B$1&amp;"-"&amp;C34,ชื่อนักเรียน!A34:T2029,6,FALSE)),"")</f>
        <v>เด็กหญิงสุทธญาณ์</v>
      </c>
      <c r="F34" s="87" t="str">
        <f>_xlfn.IFNA(IF(ISBLANK($B$1),"",VLOOKUP($B$1&amp;"-"&amp;C34,ชื่อนักเรียน!A34:S2029,7,FALSE)),"")</f>
        <v>สงเคราะห์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4" t="str">
        <f>_xlfn.IFNA(IF(ISBLANK($B$1),"",IF(ISBLANK(VLOOKUP($B$1&amp;"-"&amp;$C34,ชื่อนักเรียน!$A$5:$V$2000,22,FALSE)),"",VLOOKUP($B$1&amp;"-"&amp;$C34,ชื่อนักเรียน!$A$5:$V$2000,22,FALSE))),"")</f>
        <v/>
      </c>
      <c r="U34" s="1" t="str">
        <f t="shared" si="0"/>
        <v>เด็กหญิง</v>
      </c>
      <c r="V34" s="1" t="str" cm="1">
        <f t="array" ref="V34">RIGHT(E34,MIN(LEN(SUBSTITUTE(E34,$AD$5:$AD$8,""))))</f>
        <v>สุทธญาณ์</v>
      </c>
      <c r="W34" s="1" t="str">
        <f t="shared" si="1"/>
        <v/>
      </c>
      <c r="X34" s="1" t="str">
        <f t="shared" si="2"/>
        <v/>
      </c>
    </row>
    <row r="35" spans="3:24" ht="17.25" customHeight="1">
      <c r="C35" s="84">
        <v>31</v>
      </c>
      <c r="D35" s="85" t="str">
        <f>_xlfn.IFNA(IF(ISBLANK($B$1),"",VLOOKUP($B$1&amp;"-"&amp;C35,ชื่อนักเรียน!A35:S2030,5,FALSE)),"")</f>
        <v>10992</v>
      </c>
      <c r="E35" s="86" t="str">
        <f>_xlfn.IFNA(IF(ISBLANK($B$1),"",VLOOKUP($B$1&amp;"-"&amp;C35,ชื่อนักเรียน!A35:T2030,6,FALSE)),"")</f>
        <v>เด็กหญิงธฤตวัน</v>
      </c>
      <c r="F35" s="87" t="str">
        <f>_xlfn.IFNA(IF(ISBLANK($B$1),"",VLOOKUP($B$1&amp;"-"&amp;C35,ชื่อนักเรียน!A35:S2030,7,FALSE)),"")</f>
        <v>สุทธิประภา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4" t="str">
        <f>_xlfn.IFNA(IF(ISBLANK($B$1),"",IF(ISBLANK(VLOOKUP($B$1&amp;"-"&amp;$C35,ชื่อนักเรียน!$A$5:$V$2000,22,FALSE)),"",VLOOKUP($B$1&amp;"-"&amp;$C35,ชื่อนักเรียน!$A$5:$V$2000,22,FALSE))),"")</f>
        <v/>
      </c>
      <c r="U35" s="1" t="str">
        <f t="shared" si="0"/>
        <v>เด็กหญิง</v>
      </c>
      <c r="V35" s="1" t="str" cm="1">
        <f t="array" ref="V35">RIGHT(E35,MIN(LEN(SUBSTITUTE(E35,$AD$5:$AD$8,""))))</f>
        <v>ธฤตวัน</v>
      </c>
      <c r="W35" s="1" t="str">
        <f t="shared" si="1"/>
        <v/>
      </c>
      <c r="X35" s="1" t="str">
        <f t="shared" si="2"/>
        <v/>
      </c>
    </row>
    <row r="36" spans="3:24" ht="17.25" customHeight="1">
      <c r="C36" s="84">
        <v>32</v>
      </c>
      <c r="D36" s="85" t="str">
        <f>_xlfn.IFNA(IF(ISBLANK($B$1),"",VLOOKUP($B$1&amp;"-"&amp;C36,ชื่อนักเรียน!A36:S2031,5,FALSE)),"")</f>
        <v>10993</v>
      </c>
      <c r="E36" s="86" t="str">
        <f>_xlfn.IFNA(IF(ISBLANK($B$1),"",VLOOKUP($B$1&amp;"-"&amp;C36,ชื่อนักเรียน!A36:T2031,6,FALSE)),"")</f>
        <v>เด็กหญิงกนกวรรณ</v>
      </c>
      <c r="F36" s="87" t="str">
        <f>_xlfn.IFNA(IF(ISBLANK($B$1),"",VLOOKUP($B$1&amp;"-"&amp;C36,ชื่อนักเรียน!A36:S2031,7,FALSE)),"")</f>
        <v>เอมอาจ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4" t="str">
        <f>_xlfn.IFNA(IF(ISBLANK($B$1),"",IF(ISBLANK(VLOOKUP($B$1&amp;"-"&amp;$C36,ชื่อนักเรียน!$A$5:$V$2000,22,FALSE)),"",VLOOKUP($B$1&amp;"-"&amp;$C36,ชื่อนักเรียน!$A$5:$V$2000,22,FALSE))),"")</f>
        <v/>
      </c>
      <c r="U36" s="1" t="str">
        <f t="shared" si="0"/>
        <v>เด็กหญิง</v>
      </c>
      <c r="V36" s="1" t="str" cm="1">
        <f t="array" ref="V36">RIGHT(E36,MIN(LEN(SUBSTITUTE(E36,$AD$5:$AD$8,""))))</f>
        <v>กนกวรรณ</v>
      </c>
      <c r="W36" s="1" t="str">
        <f t="shared" si="1"/>
        <v/>
      </c>
      <c r="X36" s="1" t="str">
        <f t="shared" si="2"/>
        <v/>
      </c>
    </row>
    <row r="37" spans="3:24" ht="17.25" customHeight="1">
      <c r="C37" s="84">
        <v>33</v>
      </c>
      <c r="D37" s="85" t="str">
        <f>_xlfn.IFNA(IF(ISBLANK($B$1),"",VLOOKUP($B$1&amp;"-"&amp;C37,ชื่อนักเรียน!A37:S2032,5,FALSE)),"")</f>
        <v>10994</v>
      </c>
      <c r="E37" s="86" t="str">
        <f>_xlfn.IFNA(IF(ISBLANK($B$1),"",VLOOKUP($B$1&amp;"-"&amp;C37,ชื่อนักเรียน!A37:T2032,6,FALSE)),"")</f>
        <v>เด็กหญิงรมิตา</v>
      </c>
      <c r="F37" s="87" t="str">
        <f>_xlfn.IFNA(IF(ISBLANK($B$1),"",VLOOKUP($B$1&amp;"-"&amp;C37,ชื่อนักเรียน!A37:S2032,7,FALSE)),"")</f>
        <v>เจริญกุล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4" t="str">
        <f>_xlfn.IFNA(IF(ISBLANK($B$1),"",IF(ISBLANK(VLOOKUP($B$1&amp;"-"&amp;$C37,ชื่อนักเรียน!$A$5:$V$2000,22,FALSE)),"",VLOOKUP($B$1&amp;"-"&amp;$C37,ชื่อนักเรียน!$A$5:$V$2000,22,FALSE))),"")</f>
        <v/>
      </c>
      <c r="U37" s="1" t="str">
        <f t="shared" si="0"/>
        <v>เด็กหญิง</v>
      </c>
      <c r="V37" s="1" t="str" cm="1">
        <f t="array" ref="V37">RIGHT(E37,MIN(LEN(SUBSTITUTE(E37,$AD$5:$AD$8,""))))</f>
        <v>รมิตา</v>
      </c>
      <c r="W37" s="1" t="str">
        <f t="shared" si="1"/>
        <v/>
      </c>
      <c r="X37" s="1" t="str">
        <f t="shared" si="2"/>
        <v/>
      </c>
    </row>
    <row r="38" spans="3:24" ht="17.25" customHeight="1">
      <c r="C38" s="84">
        <v>34</v>
      </c>
      <c r="D38" s="85" t="str">
        <f>_xlfn.IFNA(IF(ISBLANK($B$1),"",VLOOKUP($B$1&amp;"-"&amp;C38,ชื่อนักเรียน!A38:S2033,5,FALSE)),"")</f>
        <v>10995</v>
      </c>
      <c r="E38" s="86" t="str">
        <f>_xlfn.IFNA(IF(ISBLANK($B$1),"",VLOOKUP($B$1&amp;"-"&amp;C38,ชื่อนักเรียน!A38:T2033,6,FALSE)),"")</f>
        <v>เด็กหญิงณชญาดา</v>
      </c>
      <c r="F38" s="87" t="str">
        <f>_xlfn.IFNA(IF(ISBLANK($B$1),"",VLOOKUP($B$1&amp;"-"&amp;C38,ชื่อนักเรียน!A38:S2033,7,FALSE)),"")</f>
        <v>แซ่อื้อ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4" t="str">
        <f>_xlfn.IFNA(IF(ISBLANK($B$1),"",IF(ISBLANK(VLOOKUP($B$1&amp;"-"&amp;$C38,ชื่อนักเรียน!$A$5:$V$2000,22,FALSE)),"",VLOOKUP($B$1&amp;"-"&amp;$C38,ชื่อนักเรียน!$A$5:$V$2000,22,FALSE))),"")</f>
        <v/>
      </c>
      <c r="U38" s="1" t="str">
        <f t="shared" si="0"/>
        <v>เด็กหญิง</v>
      </c>
      <c r="V38" s="1" t="str" cm="1">
        <f t="array" ref="V38">RIGHT(E38,MIN(LEN(SUBSTITUTE(E38,$AD$5:$AD$8,""))))</f>
        <v>ณชญาดา</v>
      </c>
      <c r="W38" s="1" t="str">
        <f t="shared" si="1"/>
        <v/>
      </c>
      <c r="X38" s="1" t="str">
        <f t="shared" si="2"/>
        <v/>
      </c>
    </row>
    <row r="39" spans="3:24" ht="17.25" customHeight="1">
      <c r="C39" s="84">
        <v>35</v>
      </c>
      <c r="D39" s="85" t="str">
        <f>_xlfn.IFNA(IF(ISBLANK($B$1),"",VLOOKUP($B$1&amp;"-"&amp;C39,ชื่อนักเรียน!A39:S2034,5,FALSE)),"")</f>
        <v>10996</v>
      </c>
      <c r="E39" s="86" t="str">
        <f>_xlfn.IFNA(IF(ISBLANK($B$1),"",VLOOKUP($B$1&amp;"-"&amp;C39,ชื่อนักเรียน!A39:T2034,6,FALSE)),"")</f>
        <v>เด็กหญิงอารยา</v>
      </c>
      <c r="F39" s="87" t="str">
        <f>_xlfn.IFNA(IF(ISBLANK($B$1),"",VLOOKUP($B$1&amp;"-"&amp;C39,ชื่อนักเรียน!A39:S2034,7,FALSE)),"")</f>
        <v>แสงศรี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4" t="str">
        <f>_xlfn.IFNA(IF(ISBLANK($B$1),"",IF(ISBLANK(VLOOKUP($B$1&amp;"-"&amp;$C39,ชื่อนักเรียน!$A$5:$V$2000,22,FALSE)),"",VLOOKUP($B$1&amp;"-"&amp;$C39,ชื่อนักเรียน!$A$5:$V$2000,22,FALSE))),"")</f>
        <v/>
      </c>
      <c r="U39" s="1" t="str">
        <f t="shared" si="0"/>
        <v>เด็กหญิง</v>
      </c>
      <c r="V39" s="1" t="str" cm="1">
        <f t="array" ref="V39">RIGHT(E39,MIN(LEN(SUBSTITUTE(E39,$AD$5:$AD$8,""))))</f>
        <v>อารยา</v>
      </c>
      <c r="W39" s="1" t="str">
        <f t="shared" si="1"/>
        <v/>
      </c>
      <c r="X39" s="1" t="str">
        <f t="shared" si="2"/>
        <v/>
      </c>
    </row>
    <row r="40" spans="3:24" ht="17.25" customHeight="1">
      <c r="C40" s="84">
        <v>36</v>
      </c>
      <c r="D40" s="85" t="str">
        <f>_xlfn.IFNA(IF(ISBLANK($B$1),"",VLOOKUP($B$1&amp;"-"&amp;C40,ชื่อนักเรียน!A40:S2035,5,FALSE)),"")</f>
        <v>10997</v>
      </c>
      <c r="E40" s="86" t="str">
        <f>_xlfn.IFNA(IF(ISBLANK($B$1),"",VLOOKUP($B$1&amp;"-"&amp;C40,ชื่อนักเรียน!A40:T2035,6,FALSE)),"")</f>
        <v>เด็กหญิงภิญญดา</v>
      </c>
      <c r="F40" s="87" t="str">
        <f>_xlfn.IFNA(IF(ISBLANK($B$1),"",VLOOKUP($B$1&amp;"-"&amp;C40,ชื่อนักเรียน!A40:S2035,7,FALSE)),"")</f>
        <v>อิ่มเอี่ยม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4" t="str">
        <f>_xlfn.IFNA(IF(ISBLANK($B$1),"",IF(ISBLANK(VLOOKUP($B$1&amp;"-"&amp;$C40,ชื่อนักเรียน!$A$5:$V$2000,22,FALSE)),"",VLOOKUP($B$1&amp;"-"&amp;$C40,ชื่อนักเรียน!$A$5:$V$2000,22,FALSE))),"")</f>
        <v/>
      </c>
      <c r="U40" s="1" t="str">
        <f t="shared" si="0"/>
        <v>เด็กหญิง</v>
      </c>
      <c r="V40" s="1" t="str" cm="1">
        <f t="array" ref="V40">RIGHT(E40,MIN(LEN(SUBSTITUTE(E40,$AD$5:$AD$8,""))))</f>
        <v>ภิญญดา</v>
      </c>
      <c r="W40" s="1" t="str">
        <f t="shared" si="1"/>
        <v/>
      </c>
      <c r="X40" s="1" t="str">
        <f t="shared" si="2"/>
        <v/>
      </c>
    </row>
    <row r="41" spans="3:24" ht="17.25" customHeight="1">
      <c r="C41" s="84">
        <v>37</v>
      </c>
      <c r="D41" s="85" t="str">
        <f>_xlfn.IFNA(IF(ISBLANK($B$1),"",VLOOKUP($B$1&amp;"-"&amp;C41,ชื่อนักเรียน!A41:S2036,5,FALSE)),"")</f>
        <v>10998</v>
      </c>
      <c r="E41" s="86" t="str">
        <f>_xlfn.IFNA(IF(ISBLANK($B$1),"",VLOOKUP($B$1&amp;"-"&amp;C41,ชื่อนักเรียน!A41:T2036,6,FALSE)),"")</f>
        <v>เด็กหญิงณิชกานต์</v>
      </c>
      <c r="F41" s="87" t="str">
        <f>_xlfn.IFNA(IF(ISBLANK($B$1),"",VLOOKUP($B$1&amp;"-"&amp;C41,ชื่อนักเรียน!A41:S2036,7,FALSE)),"")</f>
        <v>ปฐมพีรกุล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4" t="str">
        <f>_xlfn.IFNA(IF(ISBLANK($B$1),"",IF(ISBLANK(VLOOKUP($B$1&amp;"-"&amp;$C41,ชื่อนักเรียน!$A$5:$V$2000,22,FALSE)),"",VLOOKUP($B$1&amp;"-"&amp;$C41,ชื่อนักเรียน!$A$5:$V$2000,22,FALSE))),"")</f>
        <v/>
      </c>
      <c r="U41" s="1" t="str">
        <f t="shared" si="0"/>
        <v>เด็กหญิง</v>
      </c>
      <c r="V41" s="1" t="str" cm="1">
        <f t="array" ref="V41">RIGHT(E41,MIN(LEN(SUBSTITUTE(E41,$AD$5:$AD$8,""))))</f>
        <v>ณิชกานต์</v>
      </c>
      <c r="W41" s="1" t="str">
        <f t="shared" si="1"/>
        <v/>
      </c>
      <c r="X41" s="1" t="str">
        <f t="shared" si="2"/>
        <v/>
      </c>
    </row>
    <row r="42" spans="3:24" ht="17.25" customHeight="1">
      <c r="C42" s="84">
        <v>38</v>
      </c>
      <c r="D42" s="85" t="str">
        <f>_xlfn.IFNA(IF(ISBLANK($B$1),"",VLOOKUP($B$1&amp;"-"&amp;C42,ชื่อนักเรียน!A42:S2037,5,FALSE)),"")</f>
        <v>10999</v>
      </c>
      <c r="E42" s="86" t="str">
        <f>_xlfn.IFNA(IF(ISBLANK($B$1),"",VLOOKUP($B$1&amp;"-"&amp;C42,ชื่อนักเรียน!A42:T2037,6,FALSE)),"")</f>
        <v>เด็กหญิงพิมพ์ลภัส</v>
      </c>
      <c r="F42" s="87" t="str">
        <f>_xlfn.IFNA(IF(ISBLANK($B$1),"",VLOOKUP($B$1&amp;"-"&amp;C42,ชื่อนักเรียน!A42:S2037,7,FALSE)),"")</f>
        <v>ภักดีงาม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4" t="str">
        <f>_xlfn.IFNA(IF(ISBLANK($B$1),"",IF(ISBLANK(VLOOKUP($B$1&amp;"-"&amp;$C42,ชื่อนักเรียน!$A$5:$V$2000,22,FALSE)),"",VLOOKUP($B$1&amp;"-"&amp;$C42,ชื่อนักเรียน!$A$5:$V$2000,22,FALSE))),"")</f>
        <v/>
      </c>
      <c r="U42" s="1" t="str">
        <f t="shared" ref="U42:U44" si="3">LEFT(E42,MIN(LEN(SUBSTITUTE(E42,V42,""))))</f>
        <v>เด็กหญิง</v>
      </c>
      <c r="V42" s="1" t="str" cm="1">
        <f t="array" ref="V42">RIGHT(E42,MIN(LEN(SUBSTITUTE(E42,$AD$5:$AD$8,""))))</f>
        <v>พิมพ์ลภัส</v>
      </c>
    </row>
    <row r="43" spans="3:24" ht="17.25" customHeight="1">
      <c r="C43" s="84">
        <v>39</v>
      </c>
      <c r="D43" s="85" t="str">
        <f>_xlfn.IFNA(IF(ISBLANK($B$1),"",VLOOKUP($B$1&amp;"-"&amp;C43,ชื่อนักเรียน!A43:S2038,5,FALSE)),"")</f>
        <v>11000</v>
      </c>
      <c r="E43" s="86" t="str">
        <f>_xlfn.IFNA(IF(ISBLANK($B$1),"",VLOOKUP($B$1&amp;"-"&amp;C43,ชื่อนักเรียน!A43:T2038,6,FALSE)),"")</f>
        <v>เด็กหญิงจิรัสยา</v>
      </c>
      <c r="F43" s="87" t="str">
        <f>_xlfn.IFNA(IF(ISBLANK($B$1),"",VLOOKUP($B$1&amp;"-"&amp;C43,ชื่อนักเรียน!A43:S2038,7,FALSE)),"")</f>
        <v>พัฒนภิญญ์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4" t="str">
        <f>_xlfn.IFNA(IF(ISBLANK($B$1),"",IF(ISBLANK(VLOOKUP($B$1&amp;"-"&amp;$C43,ชื่อนักเรียน!$A$5:$V$2000,22,FALSE)),"",VLOOKUP($B$1&amp;"-"&amp;$C43,ชื่อนักเรียน!$A$5:$V$2000,22,FALSE))),"")</f>
        <v/>
      </c>
      <c r="U43" s="1" t="str">
        <f t="shared" si="3"/>
        <v>เด็กหญิง</v>
      </c>
      <c r="V43" s="1" t="str" cm="1">
        <f t="array" ref="V43">RIGHT(E43,MIN(LEN(SUBSTITUTE(E43,$AD$5:$AD$8,""))))</f>
        <v>จิรัสยา</v>
      </c>
    </row>
    <row r="44" spans="3:24" ht="17.25" customHeight="1">
      <c r="C44" s="84">
        <v>40</v>
      </c>
      <c r="D44" s="85" t="str">
        <f>_xlfn.IFNA(IF(ISBLANK($B$1),"",VLOOKUP($B$1&amp;"-"&amp;C44,ชื่อนักเรียน!A44:S2039,5,FALSE)),"")</f>
        <v>11001</v>
      </c>
      <c r="E44" s="86" t="str">
        <f>_xlfn.IFNA(IF(ISBLANK($B$1),"",VLOOKUP($B$1&amp;"-"&amp;C44,ชื่อนักเรียน!A44:T2039,6,FALSE)),"")</f>
        <v>เด็กหญิงนันทิชา</v>
      </c>
      <c r="F44" s="87" t="str">
        <f>_xlfn.IFNA(IF(ISBLANK($B$1),"",VLOOKUP($B$1&amp;"-"&amp;C44,ชื่อนักเรียน!A44:S2039,7,FALSE)),"")</f>
        <v>แก้วมั่น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4" t="str">
        <f>_xlfn.IFNA(IF(ISBLANK($B$1),"",IF(ISBLANK(VLOOKUP($B$1&amp;"-"&amp;$C44,ชื่อนักเรียน!$A$5:$V$2000,22,FALSE)),"",VLOOKUP($B$1&amp;"-"&amp;$C44,ชื่อนักเรียน!$A$5:$V$2000,22,FALSE))),"")</f>
        <v/>
      </c>
      <c r="U44" s="1" t="str">
        <f t="shared" si="3"/>
        <v>เด็กหญิง</v>
      </c>
      <c r="V44" s="1" t="str" cm="1">
        <f t="array" ref="V44">RIGHT(E44,MIN(LEN(SUBSTITUTE(E44,$AD$5:$AD$8,""))))</f>
        <v>นันทิชา</v>
      </c>
    </row>
    <row r="45" spans="3:24" ht="17.25" customHeight="1">
      <c r="C45" s="84">
        <v>41</v>
      </c>
      <c r="D45" s="85" t="str">
        <f>_xlfn.IFNA(IF(ISBLANK($B$1),"",VLOOKUP($B$1&amp;"-"&amp;C45,ชื่อนักเรียน!A45:S2040,5,FALSE)),"")</f>
        <v>11002</v>
      </c>
      <c r="E45" s="86" t="str">
        <f>_xlfn.IFNA(IF(ISBLANK($B$1),"",VLOOKUP($B$1&amp;"-"&amp;C45,ชื่อนักเรียน!A45:T2040,6,FALSE)),"")</f>
        <v>เด็กหญิงเบญจวรรณ</v>
      </c>
      <c r="F45" s="87" t="str">
        <f>_xlfn.IFNA(IF(ISBLANK($B$1),"",VLOOKUP($B$1&amp;"-"&amp;C45,ชื่อนักเรียน!A45:S2040,7,FALSE)),"")</f>
        <v>พลชัย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4" t="str">
        <f>_xlfn.IFNA(IF(ISBLANK($B$1),"",IF(ISBLANK(VLOOKUP($B$1&amp;"-"&amp;$C45,ชื่อนักเรียน!$A$5:$V$2000,22,FALSE)),"",VLOOKUP($B$1&amp;"-"&amp;$C45,ชื่อนักเรียน!$A$5:$V$2000,22,FALSE))),"")</f>
        <v/>
      </c>
      <c r="U45" s="1" t="str">
        <f t="shared" si="0"/>
        <v>เด็กหญิง</v>
      </c>
      <c r="V45" s="1" t="str" cm="1">
        <f t="array" ref="V45">RIGHT(E45,MIN(LEN(SUBSTITUTE(E45,$AD$5:$AD$8,""))))</f>
        <v>เบญจวรรณ</v>
      </c>
      <c r="W45" s="1" t="str">
        <f t="shared" si="1"/>
        <v/>
      </c>
      <c r="X45" s="1" t="str">
        <f t="shared" si="2"/>
        <v/>
      </c>
    </row>
    <row r="46" spans="3:24" ht="17.25" customHeight="1">
      <c r="C46" s="84">
        <v>42</v>
      </c>
      <c r="D46" s="85" t="str">
        <f>_xlfn.IFNA(IF(ISBLANK($B$1),"",VLOOKUP($B$1&amp;"-"&amp;C46,ชื่อนักเรียน!A46:S2041,5,FALSE)),"")</f>
        <v>11003</v>
      </c>
      <c r="E46" s="86" t="str">
        <f>_xlfn.IFNA(IF(ISBLANK($B$1),"",VLOOKUP($B$1&amp;"-"&amp;C46,ชื่อนักเรียน!A46:T2041,6,FALSE)),"")</f>
        <v>เด็กหญิงจันทร์จิรา</v>
      </c>
      <c r="F46" s="87" t="str">
        <f>_xlfn.IFNA(IF(ISBLANK($B$1),"",VLOOKUP($B$1&amp;"-"&amp;C46,ชื่อนักเรียน!A46:S2041,7,FALSE)),"")</f>
        <v>ติลาจันทร์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4" t="str">
        <f>_xlfn.IFNA(IF(ISBLANK($B$1),"",IF(ISBLANK(VLOOKUP($B$1&amp;"-"&amp;$C46,ชื่อนักเรียน!$A$5:$V$2000,22,FALSE)),"",VLOOKUP($B$1&amp;"-"&amp;$C46,ชื่อนักเรียน!$A$5:$V$2000,22,FALSE))),"")</f>
        <v/>
      </c>
      <c r="U46" s="1" t="str">
        <f t="shared" si="0"/>
        <v>เด็กหญิง</v>
      </c>
      <c r="V46" s="1" t="str" cm="1">
        <f t="array" ref="V46">RIGHT(E46,MIN(LEN(SUBSTITUTE(E46,$AD$5:$AD$8,""))))</f>
        <v>จันทร์จิรา</v>
      </c>
      <c r="W46" s="1" t="str">
        <f t="shared" si="1"/>
        <v/>
      </c>
      <c r="X46" s="1" t="str">
        <f t="shared" si="2"/>
        <v/>
      </c>
    </row>
    <row r="47" spans="3:24" ht="17.25" customHeight="1">
      <c r="C47" s="84">
        <v>43</v>
      </c>
      <c r="D47" s="85" t="str">
        <f>_xlfn.IFNA(IF(ISBLANK($B$1),"",VLOOKUP($B$1&amp;"-"&amp;C47,ชื่อนักเรียน!A47:S2042,5,FALSE)),"")</f>
        <v/>
      </c>
      <c r="E47" s="86" t="str">
        <f>_xlfn.IFNA(IF(ISBLANK($B$1),"",VLOOKUP($B$1&amp;"-"&amp;C47,ชื่อนักเรียน!A47:T2042,6,FALSE)),"")</f>
        <v/>
      </c>
      <c r="F47" s="87" t="str">
        <f>_xlfn.IFNA(IF(ISBLANK($B$1),"",VLOOKUP($B$1&amp;"-"&amp;C47,ชื่อนักเรียน!A47:S2042,7,FALSE)),"")</f>
        <v/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4" t="str">
        <f>_xlfn.IFNA(IF(ISBLANK($B$1),"",IF(ISBLANK(VLOOKUP($B$1&amp;"-"&amp;$C47,ชื่อนักเรียน!$A$5:$V$2000,22,FALSE)),"",VLOOKUP($B$1&amp;"-"&amp;$C47,ชื่อนักเรียน!$A$5:$V$2000,22,FALSE))),"")</f>
        <v/>
      </c>
      <c r="U47" s="1" t="str">
        <f t="shared" ref="U47:U49" si="4">LEFT(E47,MIN(LEN(SUBSTITUTE(E47,V47,""))))</f>
        <v/>
      </c>
      <c r="V47" s="1" t="str" cm="1">
        <f t="array" ref="V47">RIGHT(E47,MIN(LEN(SUBSTITUTE(E47,$AD$5:$AD$8,""))))</f>
        <v/>
      </c>
    </row>
    <row r="48" spans="3:24" ht="17.25" customHeight="1">
      <c r="C48" s="84">
        <v>44</v>
      </c>
      <c r="D48" s="85" t="str">
        <f>_xlfn.IFNA(IF(ISBLANK($B$1),"",VLOOKUP($B$1&amp;"-"&amp;C48,ชื่อนักเรียน!A48:S2043,5,FALSE)),"")</f>
        <v/>
      </c>
      <c r="E48" s="86" t="str">
        <f>_xlfn.IFNA(IF(ISBLANK($B$1),"",VLOOKUP($B$1&amp;"-"&amp;C48,ชื่อนักเรียน!A48:T2043,6,FALSE)),"")</f>
        <v/>
      </c>
      <c r="F48" s="87" t="str">
        <f>_xlfn.IFNA(IF(ISBLANK($B$1),"",VLOOKUP($B$1&amp;"-"&amp;C48,ชื่อนักเรียน!A48:S2043,7,FALSE)),"")</f>
        <v/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4" t="str">
        <f>_xlfn.IFNA(IF(ISBLANK($B$1),"",IF(ISBLANK(VLOOKUP($B$1&amp;"-"&amp;$C48,ชื่อนักเรียน!$A$5:$V$2000,22,FALSE)),"",VLOOKUP($B$1&amp;"-"&amp;$C48,ชื่อนักเรียน!$A$5:$V$2000,22,FALSE))),"")</f>
        <v/>
      </c>
      <c r="U48" s="1" t="str">
        <f t="shared" si="4"/>
        <v/>
      </c>
      <c r="V48" s="1" t="str" cm="1">
        <f t="array" ref="V48">RIGHT(E48,MIN(LEN(SUBSTITUTE(E48,$AD$5:$AD$8,""))))</f>
        <v/>
      </c>
      <c r="W48" s="1" t="str">
        <f t="shared" si="1"/>
        <v/>
      </c>
      <c r="X48" s="1" t="str">
        <f t="shared" si="2"/>
        <v/>
      </c>
    </row>
    <row r="49" spans="3:28" ht="17.25" customHeight="1" thickBot="1">
      <c r="C49" s="84">
        <v>45</v>
      </c>
      <c r="D49" s="85" t="str">
        <f>_xlfn.IFNA(IF(ISBLANK($B$1),"",VLOOKUP($B$1&amp;"-"&amp;C49,ชื่อนักเรียน!A49:S2044,5,FALSE)),"")</f>
        <v/>
      </c>
      <c r="E49" s="86" t="str">
        <f>_xlfn.IFNA(IF(ISBLANK($B$1),"",VLOOKUP($B$1&amp;"-"&amp;C49,ชื่อนักเรียน!A49:T2044,6,FALSE)),"")</f>
        <v/>
      </c>
      <c r="F49" s="87" t="str">
        <f>_xlfn.IFNA(IF(ISBLANK($B$1),"",VLOOKUP($B$1&amp;"-"&amp;C49,ชื่อนักเรียน!A49:S2044,7,FALSE)),"")</f>
        <v/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4" t="str">
        <f>_xlfn.IFNA(IF(ISBLANK($B$1),"",IF(ISBLANK(VLOOKUP($B$1&amp;"-"&amp;$C49,ชื่อนักเรียน!$A$5:$V$2000,22,FALSE)),"",VLOOKUP($B$1&amp;"-"&amp;$C49,ชื่อนักเรียน!$A$5:$V$2000,22,FALSE))),"")</f>
        <v/>
      </c>
      <c r="U49" s="1" t="str">
        <f t="shared" si="4"/>
        <v/>
      </c>
      <c r="V49" s="1" t="str" cm="1">
        <f t="array" ref="V49">RIGHT(E49,MIN(LEN(SUBSTITUTE(E49,$AD$5:$AD$8,""))))</f>
        <v/>
      </c>
      <c r="W49" s="1" t="str">
        <f t="shared" si="1"/>
        <v/>
      </c>
      <c r="X49" s="1" t="str">
        <f t="shared" si="2"/>
        <v/>
      </c>
    </row>
    <row r="50" spans="3:28" ht="17.25" hidden="1" customHeight="1" thickBot="1">
      <c r="C50" s="84">
        <v>42</v>
      </c>
      <c r="D50" s="85" t="str">
        <f>_xlfn.IFNA(IF(ISBLANK($B$1),"",VLOOKUP($B$1&amp;"-"&amp;C50,ชื่อนักเรียน!A46:S2041,3,FALSE)),"")</f>
        <v>-0</v>
      </c>
      <c r="E50" s="86">
        <f>_xlfn.IFNA(IF(ISBLANK($B$1),"",VLOOKUP($B$1&amp;"-"&amp;C50,ชื่อนักเรียน!A46:T2041,4,FALSE)),"")</f>
        <v>42</v>
      </c>
      <c r="F50" s="87" t="str">
        <f>_xlfn.IFNA(IF(ISBLANK($B$1),"",VLOOKUP($B$1&amp;"-"&amp;C50,ชื่อนักเรียน!A46:S2041,5,FALSE)),"")</f>
        <v>11003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83">
        <f>_xlfn.IFNA(IF(ISBLANK($B$1),"",IF(ISBLANK(VLOOKUP($B$1&amp;"-"&amp;$C50,ชื่อนักเรียน!$A$5:$T$2000,20,FALSE)),"",VLOOKUP($B$1&amp;"-"&amp;$C50,ชื่อนักเรียน!$A$5:$T$2000,20,FALSE))),"")</f>
        <v>3</v>
      </c>
      <c r="U50" s="1" t="str">
        <f t="shared" si="0"/>
        <v/>
      </c>
      <c r="V50" s="1" t="str" cm="1">
        <f t="array" ref="V50">RIGHT(E50,MIN(LEN(SUBSTITUTE(E50,$AD$5:$AD$8,""))))</f>
        <v>42</v>
      </c>
      <c r="W50" s="1" t="str">
        <f t="shared" si="1"/>
        <v/>
      </c>
      <c r="X50" s="1" t="str">
        <f t="shared" si="2"/>
        <v/>
      </c>
    </row>
    <row r="51" spans="3:28" ht="17.25" hidden="1" customHeight="1">
      <c r="C51" s="84">
        <v>43</v>
      </c>
      <c r="D51" s="85" t="str">
        <f>_xlfn.IFNA(IF(ISBLANK($B$1),"",VLOOKUP($B$1&amp;"-"&amp;C51,ชื่อนักเรียน!A47:S2042,3,FALSE)),"")</f>
        <v/>
      </c>
      <c r="E51" s="86" t="str">
        <f>_xlfn.IFNA(IF(ISBLANK($B$1),"",VLOOKUP($B$1&amp;"-"&amp;C51,ชื่อนักเรียน!A47:T2042,4,FALSE)),"")</f>
        <v/>
      </c>
      <c r="F51" s="87" t="str">
        <f>_xlfn.IFNA(IF(ISBLANK($B$1),"",VLOOKUP($B$1&amp;"-"&amp;C51,ชื่อนักเรียน!A47:S2042,5,FALSE)),"")</f>
        <v/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83" t="str">
        <f>_xlfn.IFNA(IF(ISBLANK($B$1),"",IF(ISBLANK(VLOOKUP($B$1&amp;"-"&amp;$C51,ชื่อนักเรียน!$A$5:$T$2000,20,FALSE)),"",VLOOKUP($B$1&amp;"-"&amp;$C51,ชื่อนักเรียน!$A$5:$T$2000,20,FALSE))),"")</f>
        <v/>
      </c>
      <c r="U51" s="1" t="str">
        <f t="shared" si="0"/>
        <v/>
      </c>
      <c r="V51" s="1" t="str" cm="1">
        <f t="array" ref="V51">RIGHT(E51,MIN(LEN(SUBSTITUTE(E51,$AD$5:$AD$8,""))))</f>
        <v/>
      </c>
      <c r="W51" s="1" t="str">
        <f t="shared" si="1"/>
        <v/>
      </c>
      <c r="X51" s="1" t="str">
        <f t="shared" si="2"/>
        <v/>
      </c>
    </row>
    <row r="52" spans="3:28" ht="17.25" hidden="1" customHeight="1">
      <c r="C52" s="84">
        <v>44</v>
      </c>
      <c r="D52" s="85" t="str">
        <f>_xlfn.IFNA(IF(ISBLANK($B$1),"",VLOOKUP($B$1&amp;"-"&amp;C52,ชื่อนักเรียน!A48:S2043,3,FALSE)),"")</f>
        <v/>
      </c>
      <c r="E52" s="86" t="str">
        <f>_xlfn.IFNA(IF(ISBLANK($B$1),"",VLOOKUP($B$1&amp;"-"&amp;C52,ชื่อนักเรียน!A48:T2043,4,FALSE)),"")</f>
        <v/>
      </c>
      <c r="F52" s="87" t="str">
        <f>_xlfn.IFNA(IF(ISBLANK($B$1),"",VLOOKUP($B$1&amp;"-"&amp;C52,ชื่อนักเรียน!A48:S2043,5,FALSE)),"")</f>
        <v/>
      </c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89" t="str">
        <f>_xlfn.IFNA(IF(ISBLANK($B$1),"",IF(ISBLANK(VLOOKUP($B$1&amp;"-"&amp;$C52,ชื่อนักเรียน!$A$5:$T$2000,20,FALSE)),"",VLOOKUP($B$1&amp;"-"&amp;$C52,ชื่อนักเรียน!$A$5:$T$2000,20,FALSE))),"")</f>
        <v/>
      </c>
      <c r="U52" s="1" t="str">
        <f t="shared" si="0"/>
        <v/>
      </c>
      <c r="V52" s="1" t="str" cm="1">
        <f t="array" ref="V52">RIGHT(E52,MIN(LEN(SUBSTITUTE(E52,$AD$5:$AD$8,""))))</f>
        <v/>
      </c>
      <c r="W52" s="1" t="str">
        <f t="shared" si="1"/>
        <v/>
      </c>
      <c r="X52" s="1" t="str">
        <f t="shared" si="2"/>
        <v/>
      </c>
    </row>
    <row r="53" spans="3:28" ht="17.25" hidden="1" customHeight="1" thickBot="1">
      <c r="C53" s="90">
        <v>45</v>
      </c>
      <c r="D53" s="91" t="str">
        <f>_xlfn.IFNA(IF(ISBLANK($B$1),"",VLOOKUP($B$1&amp;"-"&amp;C53,ชื่อนักเรียน!A49:S2044,3,FALSE)),"")</f>
        <v/>
      </c>
      <c r="E53" s="92" t="str">
        <f>_xlfn.IFNA(IF(ISBLANK($B$1),"",VLOOKUP($B$1&amp;"-"&amp;C53,ชื่อนักเรียน!A49:T2044,4,FALSE)),"")</f>
        <v/>
      </c>
      <c r="F53" s="93" t="str">
        <f>_xlfn.IFNA(IF(ISBLANK($B$1),"",VLOOKUP($B$1&amp;"-"&amp;C53,ชื่อนักเรียน!A49:S2044,5,FALSE)),"")</f>
        <v/>
      </c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95" t="str">
        <f>_xlfn.IFNA(IF(ISBLANK($B$1),"",IF(ISBLANK(VLOOKUP($B$1&amp;"-"&amp;$C53,ชื่อนักเรียน!$A$5:$T$2000,20,FALSE)),"",VLOOKUP($B$1&amp;"-"&amp;$C53,ชื่อนักเรียน!$A$5:$T$2000,20,FALSE))),"")</f>
        <v/>
      </c>
      <c r="U53" s="1" t="str">
        <f t="shared" si="0"/>
        <v/>
      </c>
      <c r="V53" s="1" t="str" cm="1">
        <f t="array" ref="V53">RIGHT(E53,MIN(LEN(SUBSTITUTE(E53,$AD$5:$AD$8,""))))</f>
        <v/>
      </c>
      <c r="W53" s="1" t="str">
        <f t="shared" si="1"/>
        <v/>
      </c>
      <c r="X53" s="1" t="str">
        <f t="shared" si="2"/>
        <v/>
      </c>
    </row>
    <row r="54" spans="3:28" ht="12" customHeight="1">
      <c r="C54" s="180" t="str">
        <f>CONCATENATE("จำนวนเต็ม ",AB54-AB55," คน, ","นักเรียนชาย ",W54-W55," คน, ","นักเรียนหญิง ",AA54-AA55," คน")</f>
        <v>จำนวนเต็ม 42 คน, นักเรียนชาย 23 คน, นักเรียนหญิง 19 คน</v>
      </c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W54" s="1">
        <f>COUNTIF($U$5:$U$53,"เด็กชาย")+COUNTIF($U$5:$U$53,"นาย")</f>
        <v>23</v>
      </c>
      <c r="X54" s="175" t="s">
        <v>87</v>
      </c>
      <c r="Y54" s="175"/>
      <c r="Z54" s="175"/>
      <c r="AA54" s="1">
        <f>COUNTIF($U$5:$U$53,"เด็กหญิง")+COUNTIF($U$5:$U$53,"นางสาว")</f>
        <v>19</v>
      </c>
      <c r="AB54" s="1">
        <f>W54+AA54</f>
        <v>42</v>
      </c>
    </row>
    <row r="55" spans="3:28" ht="12" customHeight="1">
      <c r="C55" s="181" t="str">
        <f>CONCATENATE("จำนวนนักเรียนที่มีตัว ",AB54-AB55-AB56-AB57," คน, ","นักเรียนชาย ",W54-W55-W56-W57," คน, ","นักเรียนหญิง ",AA54-AA55-AA56-AA57," คน")</f>
        <v>จำนวนนักเรียนที่มีตัว 42 คน, นักเรียนชาย 23 คน, นักเรียนหญิง 19 คน</v>
      </c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W55" s="1">
        <f>COUNTIF($W$5:$W$53,"ย้าย")</f>
        <v>0</v>
      </c>
      <c r="X55" s="175" t="s">
        <v>88</v>
      </c>
      <c r="Y55" s="175"/>
      <c r="Z55" s="175"/>
      <c r="AA55" s="1">
        <f>COUNTIF($X$5:$X$53,"ย้าย")</f>
        <v>0</v>
      </c>
      <c r="AB55" s="1">
        <f>W55+AA55</f>
        <v>0</v>
      </c>
    </row>
    <row r="56" spans="3:28">
      <c r="W56" s="1">
        <f>COUNTIF($W$5:$W$53,"มส")</f>
        <v>0</v>
      </c>
      <c r="X56" s="175" t="s">
        <v>89</v>
      </c>
      <c r="Y56" s="175"/>
      <c r="Z56" s="175"/>
      <c r="AA56" s="1">
        <f>COUNTIF($X$5:$X$53,"มส")</f>
        <v>0</v>
      </c>
      <c r="AB56" s="1">
        <f>W56+AA56</f>
        <v>0</v>
      </c>
    </row>
    <row r="57" spans="3:28">
      <c r="W57" s="1">
        <f>COUNTIF($W$5:$W$53,"ร")</f>
        <v>0</v>
      </c>
      <c r="X57" s="175" t="s">
        <v>90</v>
      </c>
      <c r="Y57" s="175"/>
      <c r="Z57" s="175"/>
      <c r="AA57" s="1">
        <f>COUNTIF($BP$5:$BP$53,"ร")</f>
        <v>0</v>
      </c>
      <c r="AB57" s="1">
        <f>W57+AA57</f>
        <v>0</v>
      </c>
    </row>
  </sheetData>
  <sheetProtection algorithmName="SHA-512" hashValue="MZToRLkGcn5KW76qJ4bUR2aVc0ajWE6qu9swgl7Kyfw3e6IdcStp98E74DyLqw3wpUZOK6cT+h6HW9afmomBRQ==" saltValue="Ir57HkR00mEEk7GJUr9lDA==" spinCount="100000" sheet="1" objects="1" scenarios="1"/>
  <mergeCells count="12">
    <mergeCell ref="AF3:AQ3"/>
    <mergeCell ref="X57:Z57"/>
    <mergeCell ref="C1:T1"/>
    <mergeCell ref="C2:T2"/>
    <mergeCell ref="C3:C4"/>
    <mergeCell ref="D3:D4"/>
    <mergeCell ref="E3:F4"/>
    <mergeCell ref="C54:T54"/>
    <mergeCell ref="X54:Z54"/>
    <mergeCell ref="C55:T55"/>
    <mergeCell ref="X55:Z55"/>
    <mergeCell ref="X56:Z56"/>
  </mergeCells>
  <dataValidations count="1">
    <dataValidation type="list" allowBlank="1" showInputMessage="1" showErrorMessage="1" sqref="B2" xr:uid="{08FADA39-D3F7-4020-89AE-9DEC065092BF}">
      <formula1>#REF!</formula1>
    </dataValidation>
  </dataValidations>
  <printOptions horizontalCentered="1"/>
  <pageMargins left="3.937007874015748E-2" right="3.937007874015748E-2" top="0.15748031496062992" bottom="0.15748031496062992" header="0.11811023622047245" footer="0.11811023622047245"/>
  <pageSetup paperSize="9" scale="90" fitToWidth="0" fitToHeight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CD26B8-F6F9-4F63-AC11-BEA3890353B8}">
          <x14:formula1>
            <xm:f>รายชื่อชมรม!$L$2:$L$42</xm:f>
          </x14:formula1>
          <xm:sqref>B1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BD729-3193-4FFA-AF3E-370447D18CFF}">
  <sheetPr>
    <tabColor rgb="FF00B050"/>
    <pageSetUpPr fitToPage="1"/>
  </sheetPr>
  <dimension ref="A1:S53"/>
  <sheetViews>
    <sheetView tabSelected="1" view="pageBreakPreview" zoomScaleNormal="100" zoomScaleSheetLayoutView="100" workbookViewId="0">
      <selection activeCell="B1" sqref="B1:B2"/>
    </sheetView>
  </sheetViews>
  <sheetFormatPr defaultColWidth="10.6640625" defaultRowHeight="15"/>
  <cols>
    <col min="1" max="1" width="14.83203125" style="1" customWidth="1"/>
    <col min="2" max="2" width="56.5" style="1" customWidth="1"/>
    <col min="3" max="3" width="5.83203125" style="1" customWidth="1"/>
    <col min="4" max="4" width="13" style="1" customWidth="1"/>
    <col min="5" max="5" width="18.5" style="1" customWidth="1"/>
    <col min="6" max="6" width="16.83203125" style="1" customWidth="1"/>
    <col min="7" max="7" width="30.6640625" style="1" customWidth="1"/>
    <col min="8" max="8" width="38.6640625" style="1" customWidth="1"/>
    <col min="9" max="9" width="4.6640625" style="1" customWidth="1"/>
    <col min="10" max="11" width="10.6640625" style="1" hidden="1" customWidth="1"/>
    <col min="12" max="12" width="15.33203125" style="1" hidden="1" customWidth="1"/>
    <col min="13" max="13" width="14.83203125" style="1" hidden="1" customWidth="1"/>
    <col min="14" max="19" width="10.6640625" style="1" hidden="1" customWidth="1"/>
    <col min="20" max="16384" width="10.6640625" style="1"/>
  </cols>
  <sheetData>
    <row r="1" spans="1:19" ht="24" customHeight="1">
      <c r="A1" s="14" t="s">
        <v>308</v>
      </c>
      <c r="B1" s="182" t="s">
        <v>427</v>
      </c>
      <c r="C1" s="191" t="str">
        <f>"รายชื่อนักเรียนชั้น"&amp;B1&amp;" ปีการศึกษา "&amp;ชื่อนักเรียน!F2&amp;" ภาคเรียนที่ "&amp;ชื่อนักเรียน!F3</f>
        <v>รายชื่อนักเรียนชั้นมัธยมศึกษาปีที่ 6/3 ปีการศึกษา 2568 ภาคเรียนที่ 1</v>
      </c>
      <c r="D1" s="191"/>
      <c r="E1" s="191"/>
      <c r="F1" s="191"/>
      <c r="G1" s="191"/>
      <c r="H1" s="191"/>
    </row>
    <row r="2" spans="1:19" ht="24" customHeight="1" thickBot="1">
      <c r="A2" s="14" t="s">
        <v>429</v>
      </c>
      <c r="B2" s="182"/>
      <c r="C2" s="176" t="str">
        <f>"ครูที่ปรึกษา:  "&amp;B8&amp;IF(B9="","",", "&amp;B9)</f>
        <v>ครูที่ปรึกษา:  นายพิชญพัชร  โชติศิริคุณวัฒน์</v>
      </c>
      <c r="D2" s="176"/>
      <c r="E2" s="176"/>
      <c r="F2" s="176"/>
      <c r="G2" s="176"/>
      <c r="H2" s="176"/>
    </row>
    <row r="3" spans="1:19" s="15" customFormat="1" ht="90" customHeight="1">
      <c r="A3" s="14" t="s">
        <v>430</v>
      </c>
      <c r="C3" s="183" t="s">
        <v>0</v>
      </c>
      <c r="D3" s="183" t="s">
        <v>1</v>
      </c>
      <c r="E3" s="185" t="s">
        <v>2</v>
      </c>
      <c r="F3" s="186"/>
      <c r="G3" s="189" t="s">
        <v>1393</v>
      </c>
      <c r="H3" s="189" t="s">
        <v>1411</v>
      </c>
      <c r="L3" s="15" t="s">
        <v>85</v>
      </c>
      <c r="M3" s="15" t="s">
        <v>86</v>
      </c>
    </row>
    <row r="4" spans="1:19" s="15" customFormat="1" ht="21.75" customHeight="1" thickBot="1">
      <c r="A4" s="14"/>
      <c r="C4" s="184"/>
      <c r="D4" s="184"/>
      <c r="E4" s="187"/>
      <c r="F4" s="188"/>
      <c r="G4" s="190"/>
      <c r="H4" s="190"/>
    </row>
    <row r="5" spans="1:19" ht="17.25" customHeight="1">
      <c r="A5" s="14" t="s">
        <v>428</v>
      </c>
      <c r="B5" s="14"/>
      <c r="C5" s="30">
        <v>1</v>
      </c>
      <c r="D5" s="31" t="str">
        <f>_xlfn.IFNA(IF(ISBLANK($B$1),"",VLOOKUP($B$1&amp;"-"&amp;C5,ชื่อนักเรียน!A5:U1000,5,FALSE)),"")</f>
        <v>07992</v>
      </c>
      <c r="E5" s="32" t="str">
        <f>_xlfn.IFNA(IF(ISBLANK($B$1),"",VLOOKUP($B$1&amp;"-"&amp;C5,ชื่อนักเรียน!A5:X1000,6,FALSE)),"")</f>
        <v>นายชุติไชย</v>
      </c>
      <c r="F5" s="33" t="str">
        <f>_xlfn.IFNA(IF(ISBLANK($B$1),"",VLOOKUP($B$1&amp;"-"&amp;C5,ชื่อนักเรียน!A5:U1000,7,FALSE)),"")</f>
        <v>จันทร์สกุลทิพย์</v>
      </c>
      <c r="G5" s="58" t="str">
        <f>_xlfn.IFNA(IF(ISBLANK($B$1),"",IF(ISBLANK(VLOOKUP($B$1&amp;"-"&amp;C5,ชื่อนักเรียน!$A$5:$Y$1000,24,FALSE)),"",IF(I5="มส","",IF(I5="ย้าย","",VLOOKUP($B$1&amp;"-"&amp;C5,ชื่อนักเรียน!$A$5:$Y$1000,24,FALSE))))),"")</f>
        <v>เพลงพาเพลิน</v>
      </c>
      <c r="H5" s="34" t="str">
        <f>_xlfn.IFNA(IF(ISBLANK($B$1),"",IF(ISBLANK(VLOOKUP($B$1&amp;"-"&amp;C5,ชื่อนักเรียน!$A$5:$Y$1000,25,FALSE)),"",IF(I5="มส","",IF(I5="ย้าย","",VLOOKUP($B$1&amp;"-"&amp;C5,ชื่อนักเรียน!$A$5:$Y$1000,25,FALSE))))),"")</f>
        <v>นายณฤริท  วิชรัจจ์</v>
      </c>
      <c r="I5" s="2" t="str">
        <f>_xlfn.IFNA(IF(ISBLANK(VLOOKUP($B$1&amp;"-"&amp;C5,ชื่อนักเรียน!A5:X1000,22,FALSE)),"",VLOOKUP($B$1&amp;"-"&amp;C5,ชื่อนักเรียน!A5:X1000,22,FALSE)),"")</f>
        <v/>
      </c>
      <c r="J5" s="1" t="str">
        <f t="shared" ref="J5" si="0">LEFT(E5,MIN(LEN(SUBSTITUTE(E5,K5,""))))</f>
        <v>นาย</v>
      </c>
      <c r="K5" s="1" t="str" cm="1">
        <f t="array" ref="K5">RIGHT(E5,MIN(LEN(SUBSTITUTE(E5,$S$5:$S$8,""))))</f>
        <v>ชุติไชย</v>
      </c>
      <c r="L5" s="1" t="str">
        <f>IF(J5="เด็กชาย",I5,IF(J5="นาย",I5,""))</f>
        <v/>
      </c>
      <c r="M5" s="1" t="str">
        <f>IF(J5="เด็กหญิง",I5,IF(J5="นางสาว",I5,""))</f>
        <v/>
      </c>
      <c r="S5" s="1" t="s">
        <v>81</v>
      </c>
    </row>
    <row r="6" spans="1:19" ht="17.25" customHeight="1">
      <c r="A6" s="15"/>
      <c r="B6" s="15"/>
      <c r="C6" s="22">
        <v>2</v>
      </c>
      <c r="D6" s="24" t="str">
        <f>_xlfn.IFNA(IF(ISBLANK($B$1),"",VLOOKUP($B$1&amp;"-"&amp;C6,ชื่อนักเรียน!A6:U1001,5,FALSE)),"")</f>
        <v>08309</v>
      </c>
      <c r="E6" s="26" t="str">
        <f>_xlfn.IFNA(IF(ISBLANK($B$1),"",VLOOKUP($B$1&amp;"-"&amp;C6,ชื่อนักเรียน!A6:X1001,6,FALSE)),"")</f>
        <v>นายณัฏฐวี</v>
      </c>
      <c r="F6" s="27" t="str">
        <f>_xlfn.IFNA(IF(ISBLANK($B$1),"",VLOOKUP($B$1&amp;"-"&amp;C6,ชื่อนักเรียน!A6:U1001,7,FALSE)),"")</f>
        <v>ปลื้มมาก</v>
      </c>
      <c r="G6" s="59" t="str">
        <f>_xlfn.IFNA(IF(ISBLANK($B$1),"",IF(ISBLANK(VLOOKUP($B$1&amp;"-"&amp;C6,ชื่อนักเรียน!$A$5:$Y$1000,24,FALSE)),"",IF(I6="มส","",IF(I6="ย้าย","",VLOOKUP($B$1&amp;"-"&amp;C6,ชื่อนักเรียน!$A$5:$Y$1000,24,FALSE))))),"")</f>
        <v>นักศึกษาวิชาทหาร 5</v>
      </c>
      <c r="H6" s="35" t="str">
        <f>_xlfn.IFNA(IF(ISBLANK($B$1),"",IF(ISBLANK(VLOOKUP($B$1&amp;"-"&amp;C6,ชื่อนักเรียน!$A$5:$Y$1000,25,FALSE)),"",IF(I6="มส","",IF(I6="ย้าย","",VLOOKUP($B$1&amp;"-"&amp;C6,ชื่อนักเรียน!$A$5:$Y$1000,25,FALSE))))),"")</f>
        <v>สิบเอกชัยวัฒน์  เรืองไกรศิลป์</v>
      </c>
      <c r="I6" s="2" t="str">
        <f>_xlfn.IFNA(IF(ISBLANK(VLOOKUP($B$1&amp;"-"&amp;C6,ชื่อนักเรียน!A6:X1001,22,FALSE)),"",VLOOKUP($B$1&amp;"-"&amp;C6,ชื่อนักเรียน!A6:X1001,22,FALSE)),"")</f>
        <v/>
      </c>
      <c r="J6" s="1" t="str">
        <f t="shared" ref="J6:J45" si="1">LEFT(E6,MIN(LEN(SUBSTITUTE(E6,K6,""))))</f>
        <v>นาย</v>
      </c>
      <c r="K6" s="1" t="str" cm="1">
        <f t="array" ref="K6">RIGHT(E6,MIN(LEN(SUBSTITUTE(E6,$S$5:$S$8,""))))</f>
        <v>ณัฏฐวี</v>
      </c>
      <c r="L6" s="1" t="str">
        <f t="shared" ref="L6:L48" si="2">IF(J6="เด็กชาย",I6,IF(J6="นาย",I6,""))</f>
        <v/>
      </c>
      <c r="M6" s="1" t="str">
        <f t="shared" ref="M6:M48" si="3">IF(J6="เด็กหญิง",I6,IF(J6="นางสาว",I6,""))</f>
        <v/>
      </c>
      <c r="S6" s="1" t="s">
        <v>82</v>
      </c>
    </row>
    <row r="7" spans="1:19" ht="17.25" customHeight="1">
      <c r="C7" s="22">
        <v>3</v>
      </c>
      <c r="D7" s="24" t="str">
        <f>_xlfn.IFNA(IF(ISBLANK($B$1),"",VLOOKUP($B$1&amp;"-"&amp;C7,ชื่อนักเรียน!A7:U1002,5,FALSE)),"")</f>
        <v>08386</v>
      </c>
      <c r="E7" s="26" t="str">
        <f>_xlfn.IFNA(IF(ISBLANK($B$1),"",VLOOKUP($B$1&amp;"-"&amp;C7,ชื่อนักเรียน!A7:X1002,6,FALSE)),"")</f>
        <v>นายณัฐดนัย</v>
      </c>
      <c r="F7" s="27" t="str">
        <f>_xlfn.IFNA(IF(ISBLANK($B$1),"",VLOOKUP($B$1&amp;"-"&amp;C7,ชื่อนักเรียน!A7:U1002,7,FALSE)),"")</f>
        <v>เอี่ยมสา</v>
      </c>
      <c r="G7" s="59" t="str">
        <f>_xlfn.IFNA(IF(ISBLANK($B$1),"",IF(ISBLANK(VLOOKUP($B$1&amp;"-"&amp;C7,ชื่อนักเรียน!$A$5:$Y$1000,24,FALSE)),"",IF(I7="มส","",IF(I7="ย้าย","",VLOOKUP($B$1&amp;"-"&amp;C7,ชื่อนักเรียน!$A$5:$Y$1000,24,FALSE))))),"")</f>
        <v>นักศึกษาวิชาทหาร 5</v>
      </c>
      <c r="H7" s="35" t="str">
        <f>_xlfn.IFNA(IF(ISBLANK($B$1),"",IF(ISBLANK(VLOOKUP($B$1&amp;"-"&amp;C7,ชื่อนักเรียน!$A$5:$Y$1000,25,FALSE)),"",IF(I7="มส","",IF(I7="ย้าย","",VLOOKUP($B$1&amp;"-"&amp;C7,ชื่อนักเรียน!$A$5:$Y$1000,25,FALSE))))),"")</f>
        <v>สิบเอกชัยวัฒน์  เรืองไกรศิลป์</v>
      </c>
      <c r="I7" s="2" t="str">
        <f>_xlfn.IFNA(IF(ISBLANK(VLOOKUP($B$1&amp;"-"&amp;C7,ชื่อนักเรียน!A7:X1002,22,FALSE)),"",VLOOKUP($B$1&amp;"-"&amp;C7,ชื่อนักเรียน!A7:X1002,22,FALSE)),"")</f>
        <v/>
      </c>
      <c r="J7" s="1" t="str">
        <f t="shared" si="1"/>
        <v>นาย</v>
      </c>
      <c r="K7" s="1" t="str" cm="1">
        <f t="array" ref="K7">RIGHT(E7,MIN(LEN(SUBSTITUTE(E7,$S$5:$S$8,""))))</f>
        <v>ณัฐดนัย</v>
      </c>
      <c r="L7" s="1" t="str">
        <f t="shared" si="2"/>
        <v/>
      </c>
      <c r="M7" s="1" t="str">
        <f t="shared" si="3"/>
        <v/>
      </c>
      <c r="S7" s="1" t="s">
        <v>83</v>
      </c>
    </row>
    <row r="8" spans="1:19" ht="17.25" customHeight="1">
      <c r="A8" s="1" t="s">
        <v>2541</v>
      </c>
      <c r="B8" s="1" t="str">
        <f>_xlfn.IFNA(VLOOKUP(B1&amp;"-1",ครูผู้สอน!$A$2:$L$199,9,FALSE),"")</f>
        <v>นายพิชญพัชร  โชติศิริคุณวัฒน์</v>
      </c>
      <c r="C8" s="22">
        <v>4</v>
      </c>
      <c r="D8" s="24" t="str">
        <f>_xlfn.IFNA(IF(ISBLANK($B$1),"",VLOOKUP($B$1&amp;"-"&amp;C8,ชื่อนักเรียน!A8:U1003,5,FALSE)),"")</f>
        <v>08390</v>
      </c>
      <c r="E8" s="26" t="str">
        <f>_xlfn.IFNA(IF(ISBLANK($B$1),"",VLOOKUP($B$1&amp;"-"&amp;C8,ชื่อนักเรียน!A8:X1003,6,FALSE)),"")</f>
        <v xml:space="preserve">นายอภิภู   </v>
      </c>
      <c r="F8" s="27" t="str">
        <f>_xlfn.IFNA(IF(ISBLANK($B$1),"",VLOOKUP($B$1&amp;"-"&amp;C8,ชื่อนักเรียน!A8:U1003,7,FALSE)),"")</f>
        <v>เธียรภัทรา</v>
      </c>
      <c r="G8" s="59" t="str">
        <f>_xlfn.IFNA(IF(ISBLANK($B$1),"",IF(ISBLANK(VLOOKUP($B$1&amp;"-"&amp;C8,ชื่อนักเรียน!$A$5:$Y$1000,24,FALSE)),"",IF(I8="มส","",IF(I8="ย้าย","",VLOOKUP($B$1&amp;"-"&amp;C8,ชื่อนักเรียน!$A$5:$Y$1000,24,FALSE))))),"")</f>
        <v>เพลงพาเพลิน</v>
      </c>
      <c r="H8" s="35" t="str">
        <f>_xlfn.IFNA(IF(ISBLANK($B$1),"",IF(ISBLANK(VLOOKUP($B$1&amp;"-"&amp;C8,ชื่อนักเรียน!$A$5:$Y$1000,25,FALSE)),"",IF(I8="มส","",IF(I8="ย้าย","",VLOOKUP($B$1&amp;"-"&amp;C8,ชื่อนักเรียน!$A$5:$Y$1000,25,FALSE))))),"")</f>
        <v>นายณฤริท  วิชรัจจ์</v>
      </c>
      <c r="I8" s="2" t="str">
        <f>_xlfn.IFNA(IF(ISBLANK(VLOOKUP($B$1&amp;"-"&amp;C8,ชื่อนักเรียน!A8:X1003,22,FALSE)),"",VLOOKUP($B$1&amp;"-"&amp;C8,ชื่อนักเรียน!A8:X1003,22,FALSE)),"")</f>
        <v/>
      </c>
      <c r="J8" s="1" t="str">
        <f t="shared" si="1"/>
        <v>นาย</v>
      </c>
      <c r="K8" s="1" t="str" cm="1">
        <f t="array" ref="K8">RIGHT(E8,MIN(LEN(SUBSTITUTE(E8,$S$5:$S$8,""))))</f>
        <v xml:space="preserve">อภิภู   </v>
      </c>
      <c r="L8" s="1" t="str">
        <f t="shared" si="2"/>
        <v/>
      </c>
      <c r="M8" s="1" t="str">
        <f t="shared" si="3"/>
        <v/>
      </c>
      <c r="S8" s="1" t="s">
        <v>84</v>
      </c>
    </row>
    <row r="9" spans="1:19" ht="17.25" customHeight="1">
      <c r="B9" s="1" t="str">
        <f>_xlfn.IFNA(VLOOKUP(B1&amp;"-2",ครูผู้สอน!$A$2:$L$199,9,FALSE),"")</f>
        <v/>
      </c>
      <c r="C9" s="22">
        <v>5</v>
      </c>
      <c r="D9" s="24" t="str">
        <f>_xlfn.IFNA(IF(ISBLANK($B$1),"",VLOOKUP($B$1&amp;"-"&amp;C9,ชื่อนักเรียน!A9:U1004,5,FALSE)),"")</f>
        <v>08803</v>
      </c>
      <c r="E9" s="26" t="str">
        <f>_xlfn.IFNA(IF(ISBLANK($B$1),"",VLOOKUP($B$1&amp;"-"&amp;C9,ชื่อนักเรียน!A9:X1004,6,FALSE)),"")</f>
        <v>นายอดิศร</v>
      </c>
      <c r="F9" s="27" t="str">
        <f>_xlfn.IFNA(IF(ISBLANK($B$1),"",VLOOKUP($B$1&amp;"-"&amp;C9,ชื่อนักเรียน!A9:U1004,7,FALSE)),"")</f>
        <v>พวงสุนทร</v>
      </c>
      <c r="G9" s="59" t="str">
        <f>_xlfn.IFNA(IF(ISBLANK($B$1),"",IF(ISBLANK(VLOOKUP($B$1&amp;"-"&amp;C9,ชื่อนักเรียน!$A$5:$Y$1000,24,FALSE)),"",IF(I9="มส","",IF(I9="ย้าย","",VLOOKUP($B$1&amp;"-"&amp;C9,ชื่อนักเรียน!$A$5:$Y$1000,24,FALSE))))),"")</f>
        <v>เพลงพาเพลิน</v>
      </c>
      <c r="H9" s="35" t="str">
        <f>_xlfn.IFNA(IF(ISBLANK($B$1),"",IF(ISBLANK(VLOOKUP($B$1&amp;"-"&amp;C9,ชื่อนักเรียน!$A$5:$Y$1000,25,FALSE)),"",IF(I9="มส","",IF(I9="ย้าย","",VLOOKUP($B$1&amp;"-"&amp;C9,ชื่อนักเรียน!$A$5:$Y$1000,25,FALSE))))),"")</f>
        <v>นายณฤริท  วิชรัจจ์</v>
      </c>
      <c r="I9" s="2" t="str">
        <f>_xlfn.IFNA(IF(ISBLANK(VLOOKUP($B$1&amp;"-"&amp;C9,ชื่อนักเรียน!A9:X1004,22,FALSE)),"",VLOOKUP($B$1&amp;"-"&amp;C9,ชื่อนักเรียน!A9:X1004,22,FALSE)),"")</f>
        <v/>
      </c>
      <c r="J9" s="1" t="str">
        <f t="shared" si="1"/>
        <v>นาย</v>
      </c>
      <c r="K9" s="1" t="str" cm="1">
        <f t="array" ref="K9">RIGHT(E9,MIN(LEN(SUBSTITUTE(E9,$S$5:$S$8,""))))</f>
        <v>อดิศร</v>
      </c>
      <c r="L9" s="1" t="str">
        <f t="shared" si="2"/>
        <v/>
      </c>
      <c r="M9" s="1" t="str">
        <f t="shared" si="3"/>
        <v/>
      </c>
    </row>
    <row r="10" spans="1:19" ht="17.25" customHeight="1">
      <c r="C10" s="22">
        <v>6</v>
      </c>
      <c r="D10" s="24" t="str">
        <f>_xlfn.IFNA(IF(ISBLANK($B$1),"",VLOOKUP($B$1&amp;"-"&amp;C10,ชื่อนักเรียน!A10:U1005,5,FALSE)),"")</f>
        <v>09338</v>
      </c>
      <c r="E10" s="26" t="str">
        <f>_xlfn.IFNA(IF(ISBLANK($B$1),"",VLOOKUP($B$1&amp;"-"&amp;C10,ชื่อนักเรียน!A10:X1005,6,FALSE)),"")</f>
        <v>นายธนโชค</v>
      </c>
      <c r="F10" s="27" t="str">
        <f>_xlfn.IFNA(IF(ISBLANK($B$1),"",VLOOKUP($B$1&amp;"-"&amp;C10,ชื่อนักเรียน!A10:U1005,7,FALSE)),"")</f>
        <v>สุขแสวง</v>
      </c>
      <c r="G10" s="59" t="str">
        <f>_xlfn.IFNA(IF(ISBLANK($B$1),"",IF(ISBLANK(VLOOKUP($B$1&amp;"-"&amp;C10,ชื่อนักเรียน!$A$5:$Y$1000,24,FALSE)),"",IF(I10="มส","",IF(I10="ย้าย","",VLOOKUP($B$1&amp;"-"&amp;C10,ชื่อนักเรียน!$A$5:$Y$1000,24,FALSE))))),"")</f>
        <v>เพลงพาเพลิน</v>
      </c>
      <c r="H10" s="35" t="str">
        <f>_xlfn.IFNA(IF(ISBLANK($B$1),"",IF(ISBLANK(VLOOKUP($B$1&amp;"-"&amp;C10,ชื่อนักเรียน!$A$5:$Y$1000,25,FALSE)),"",IF(I10="มส","",IF(I10="ย้าย","",VLOOKUP($B$1&amp;"-"&amp;C10,ชื่อนักเรียน!$A$5:$Y$1000,25,FALSE))))),"")</f>
        <v>นายณฤริท  วิชรัจจ์</v>
      </c>
      <c r="I10" s="2" t="str">
        <f>_xlfn.IFNA(IF(ISBLANK(VLOOKUP($B$1&amp;"-"&amp;C10,ชื่อนักเรียน!A10:X1005,22,FALSE)),"",VLOOKUP($B$1&amp;"-"&amp;C10,ชื่อนักเรียน!A10:X1005,22,FALSE)),"")</f>
        <v/>
      </c>
      <c r="J10" s="1" t="str">
        <f t="shared" si="1"/>
        <v>นาย</v>
      </c>
      <c r="K10" s="1" t="str" cm="1">
        <f t="array" ref="K10">RIGHT(E10,MIN(LEN(SUBSTITUTE(E10,$S$5:$S$8,""))))</f>
        <v>ธนโชค</v>
      </c>
      <c r="L10" s="1" t="str">
        <f t="shared" si="2"/>
        <v/>
      </c>
      <c r="M10" s="1" t="str">
        <f t="shared" si="3"/>
        <v/>
      </c>
    </row>
    <row r="11" spans="1:19" ht="17.25" customHeight="1">
      <c r="C11" s="22">
        <v>7</v>
      </c>
      <c r="D11" s="24" t="str">
        <f>_xlfn.IFNA(IF(ISBLANK($B$1),"",VLOOKUP($B$1&amp;"-"&amp;C11,ชื่อนักเรียน!A11:U1006,5,FALSE)),"")</f>
        <v>09350</v>
      </c>
      <c r="E11" s="26" t="str">
        <f>_xlfn.IFNA(IF(ISBLANK($B$1),"",VLOOKUP($B$1&amp;"-"&amp;C11,ชื่อนักเรียน!A11:X1006,6,FALSE)),"")</f>
        <v>นายอดิศักดิ์</v>
      </c>
      <c r="F11" s="27" t="str">
        <f>_xlfn.IFNA(IF(ISBLANK($B$1),"",VLOOKUP($B$1&amp;"-"&amp;C11,ชื่อนักเรียน!A11:U1006,7,FALSE)),"")</f>
        <v>ศิริโชคพัฒนากิจ</v>
      </c>
      <c r="G11" s="59" t="str">
        <f>_xlfn.IFNA(IF(ISBLANK($B$1),"",IF(ISBLANK(VLOOKUP($B$1&amp;"-"&amp;C11,ชื่อนักเรียน!$A$5:$Y$1000,24,FALSE)),"",IF(I11="มส","",IF(I11="ย้าย","",VLOOKUP($B$1&amp;"-"&amp;C11,ชื่อนักเรียน!$A$5:$Y$1000,24,FALSE))))),"")</f>
        <v>เพลงพาเพลิน</v>
      </c>
      <c r="H11" s="35" t="str">
        <f>_xlfn.IFNA(IF(ISBLANK($B$1),"",IF(ISBLANK(VLOOKUP($B$1&amp;"-"&amp;C11,ชื่อนักเรียน!$A$5:$Y$1000,25,FALSE)),"",IF(I11="มส","",IF(I11="ย้าย","",VLOOKUP($B$1&amp;"-"&amp;C11,ชื่อนักเรียน!$A$5:$Y$1000,25,FALSE))))),"")</f>
        <v>นายณฤริท  วิชรัจจ์</v>
      </c>
      <c r="I11" s="2" t="str">
        <f>_xlfn.IFNA(IF(ISBLANK(VLOOKUP($B$1&amp;"-"&amp;C11,ชื่อนักเรียน!A11:X1006,22,FALSE)),"",VLOOKUP($B$1&amp;"-"&amp;C11,ชื่อนักเรียน!A11:X1006,22,FALSE)),"")</f>
        <v/>
      </c>
      <c r="J11" s="1" t="str">
        <f t="shared" si="1"/>
        <v>นาย</v>
      </c>
      <c r="K11" s="1" t="str" cm="1">
        <f t="array" ref="K11">RIGHT(E11,MIN(LEN(SUBSTITUTE(E11,$S$5:$S$8,""))))</f>
        <v>อดิศักดิ์</v>
      </c>
      <c r="L11" s="1" t="str">
        <f t="shared" si="2"/>
        <v/>
      </c>
      <c r="M11" s="1" t="str">
        <f t="shared" si="3"/>
        <v/>
      </c>
    </row>
    <row r="12" spans="1:19" ht="17.25" customHeight="1">
      <c r="C12" s="22">
        <v>8</v>
      </c>
      <c r="D12" s="24" t="str">
        <f>_xlfn.IFNA(IF(ISBLANK($B$1),"",VLOOKUP($B$1&amp;"-"&amp;C12,ชื่อนักเรียน!A12:U1007,5,FALSE)),"")</f>
        <v>09352</v>
      </c>
      <c r="E12" s="26" t="str">
        <f>_xlfn.IFNA(IF(ISBLANK($B$1),"",VLOOKUP($B$1&amp;"-"&amp;C12,ชื่อนักเรียน!A12:X1007,6,FALSE)),"")</f>
        <v>นายตะวัน</v>
      </c>
      <c r="F12" s="27" t="str">
        <f>_xlfn.IFNA(IF(ISBLANK($B$1),"",VLOOKUP($B$1&amp;"-"&amp;C12,ชื่อนักเรียน!A12:U1007,7,FALSE)),"")</f>
        <v>เปลี่ยนสีทอง</v>
      </c>
      <c r="G12" s="59" t="str">
        <f>_xlfn.IFNA(IF(ISBLANK($B$1),"",IF(ISBLANK(VLOOKUP($B$1&amp;"-"&amp;C12,ชื่อนักเรียน!$A$5:$Y$1000,24,FALSE)),"",IF(I12="มส","",IF(I12="ย้าย","",VLOOKUP($B$1&amp;"-"&amp;C12,ชื่อนักเรียน!$A$5:$Y$1000,24,FALSE))))),"")</f>
        <v>เพลงพาเพลิน</v>
      </c>
      <c r="H12" s="35" t="str">
        <f>_xlfn.IFNA(IF(ISBLANK($B$1),"",IF(ISBLANK(VLOOKUP($B$1&amp;"-"&amp;C12,ชื่อนักเรียน!$A$5:$Y$1000,25,FALSE)),"",IF(I12="มส","",IF(I12="ย้าย","",VLOOKUP($B$1&amp;"-"&amp;C12,ชื่อนักเรียน!$A$5:$Y$1000,25,FALSE))))),"")</f>
        <v>นายณฤริท  วิชรัจจ์</v>
      </c>
      <c r="I12" s="2" t="str">
        <f>_xlfn.IFNA(IF(ISBLANK(VLOOKUP($B$1&amp;"-"&amp;C12,ชื่อนักเรียน!A12:X1007,22,FALSE)),"",VLOOKUP($B$1&amp;"-"&amp;C12,ชื่อนักเรียน!A12:X1007,22,FALSE)),"")</f>
        <v/>
      </c>
      <c r="J12" s="1" t="str">
        <f t="shared" si="1"/>
        <v>นาย</v>
      </c>
      <c r="K12" s="1" t="str" cm="1">
        <f t="array" ref="K12">RIGHT(E12,MIN(LEN(SUBSTITUTE(E12,$S$5:$S$8,""))))</f>
        <v>ตะวัน</v>
      </c>
      <c r="L12" s="1" t="str">
        <f t="shared" si="2"/>
        <v/>
      </c>
      <c r="M12" s="1" t="str">
        <f t="shared" si="3"/>
        <v/>
      </c>
    </row>
    <row r="13" spans="1:19" ht="17.25" customHeight="1">
      <c r="C13" s="22">
        <v>9</v>
      </c>
      <c r="D13" s="24" t="str">
        <f>_xlfn.IFNA(IF(ISBLANK($B$1),"",VLOOKUP($B$1&amp;"-"&amp;C13,ชื่อนักเรียน!A13:U1008,5,FALSE)),"")</f>
        <v>09355</v>
      </c>
      <c r="E13" s="26" t="str">
        <f>_xlfn.IFNA(IF(ISBLANK($B$1),"",VLOOKUP($B$1&amp;"-"&amp;C13,ชื่อนักเรียน!A13:X1008,6,FALSE)),"")</f>
        <v>นายประกาศิต</v>
      </c>
      <c r="F13" s="27" t="str">
        <f>_xlfn.IFNA(IF(ISBLANK($B$1),"",VLOOKUP($B$1&amp;"-"&amp;C13,ชื่อนักเรียน!A13:U1008,7,FALSE)),"")</f>
        <v>โชติวุฑฒากร</v>
      </c>
      <c r="G13" s="59" t="str">
        <f>_xlfn.IFNA(IF(ISBLANK($B$1),"",IF(ISBLANK(VLOOKUP($B$1&amp;"-"&amp;C13,ชื่อนักเรียน!$A$5:$Y$1000,24,FALSE)),"",IF(I13="มส","",IF(I13="ย้าย","",VLOOKUP($B$1&amp;"-"&amp;C13,ชื่อนักเรียน!$A$5:$Y$1000,24,FALSE))))),"")</f>
        <v>ดนตรีและเครื่องเสียง</v>
      </c>
      <c r="H13" s="35" t="str">
        <f>_xlfn.IFNA(IF(ISBLANK($B$1),"",IF(ISBLANK(VLOOKUP($B$1&amp;"-"&amp;C13,ชื่อนักเรียน!$A$5:$Y$1000,25,FALSE)),"",IF(I13="มส","",IF(I13="ย้าย","",VLOOKUP($B$1&amp;"-"&amp;C13,ชื่อนักเรียน!$A$5:$Y$1000,25,FALSE))))),"")</f>
        <v>นายชัยวัฒน์  กตัญญตาพงษ์</v>
      </c>
      <c r="I13" s="2" t="str">
        <f>_xlfn.IFNA(IF(ISBLANK(VLOOKUP($B$1&amp;"-"&amp;C13,ชื่อนักเรียน!A13:X1008,22,FALSE)),"",VLOOKUP($B$1&amp;"-"&amp;C13,ชื่อนักเรียน!A13:X1008,22,FALSE)),"")</f>
        <v/>
      </c>
      <c r="J13" s="1" t="str">
        <f t="shared" si="1"/>
        <v>นาย</v>
      </c>
      <c r="K13" s="1" t="str" cm="1">
        <f t="array" ref="K13">RIGHT(E13,MIN(LEN(SUBSTITUTE(E13,$S$5:$S$8,""))))</f>
        <v>ประกาศิต</v>
      </c>
      <c r="L13" s="1" t="str">
        <f t="shared" si="2"/>
        <v/>
      </c>
      <c r="M13" s="1" t="str">
        <f t="shared" si="3"/>
        <v/>
      </c>
    </row>
    <row r="14" spans="1:19" ht="17.25" customHeight="1">
      <c r="C14" s="22">
        <v>10</v>
      </c>
      <c r="D14" s="24" t="str">
        <f>_xlfn.IFNA(IF(ISBLANK($B$1),"",VLOOKUP($B$1&amp;"-"&amp;C14,ชื่อนักเรียน!A14:U1009,5,FALSE)),"")</f>
        <v>09359</v>
      </c>
      <c r="E14" s="26" t="str">
        <f>_xlfn.IFNA(IF(ISBLANK($B$1),"",VLOOKUP($B$1&amp;"-"&amp;C14,ชื่อนักเรียน!A14:X1009,6,FALSE)),"")</f>
        <v>นายพชร</v>
      </c>
      <c r="F14" s="27" t="str">
        <f>_xlfn.IFNA(IF(ISBLANK($B$1),"",VLOOKUP($B$1&amp;"-"&amp;C14,ชื่อนักเรียน!A14:U1009,7,FALSE)),"")</f>
        <v>เมืองโคตร</v>
      </c>
      <c r="G14" s="59" t="str">
        <f>_xlfn.IFNA(IF(ISBLANK($B$1),"",IF(ISBLANK(VLOOKUP($B$1&amp;"-"&amp;C14,ชื่อนักเรียน!$A$5:$Y$1000,24,FALSE)),"",IF(I14="มส","",IF(I14="ย้าย","",VLOOKUP($B$1&amp;"-"&amp;C14,ชื่อนักเรียน!$A$5:$Y$1000,24,FALSE))))),"")</f>
        <v>เพลงพาเพลิน</v>
      </c>
      <c r="H14" s="35" t="str">
        <f>_xlfn.IFNA(IF(ISBLANK($B$1),"",IF(ISBLANK(VLOOKUP($B$1&amp;"-"&amp;C14,ชื่อนักเรียน!$A$5:$Y$1000,25,FALSE)),"",IF(I14="มส","",IF(I14="ย้าย","",VLOOKUP($B$1&amp;"-"&amp;C14,ชื่อนักเรียน!$A$5:$Y$1000,25,FALSE))))),"")</f>
        <v>นายณฤริท  วิชรัจจ์</v>
      </c>
      <c r="I14" s="2" t="str">
        <f>_xlfn.IFNA(IF(ISBLANK(VLOOKUP($B$1&amp;"-"&amp;C14,ชื่อนักเรียน!A14:X1009,22,FALSE)),"",VLOOKUP($B$1&amp;"-"&amp;C14,ชื่อนักเรียน!A14:X1009,22,FALSE)),"")</f>
        <v/>
      </c>
      <c r="J14" s="1" t="str">
        <f t="shared" si="1"/>
        <v>นาย</v>
      </c>
      <c r="K14" s="1" t="str" cm="1">
        <f t="array" ref="K14">RIGHT(E14,MIN(LEN(SUBSTITUTE(E14,$S$5:$S$8,""))))</f>
        <v>พชร</v>
      </c>
      <c r="L14" s="1" t="str">
        <f t="shared" si="2"/>
        <v/>
      </c>
      <c r="M14" s="1" t="str">
        <f t="shared" si="3"/>
        <v/>
      </c>
    </row>
    <row r="15" spans="1:19" ht="17.25" customHeight="1">
      <c r="C15" s="22">
        <v>11</v>
      </c>
      <c r="D15" s="24" t="str">
        <f>_xlfn.IFNA(IF(ISBLANK($B$1),"",VLOOKUP($B$1&amp;"-"&amp;C15,ชื่อนักเรียน!A15:U1010,5,FALSE)),"")</f>
        <v>09361</v>
      </c>
      <c r="E15" s="26" t="str">
        <f>_xlfn.IFNA(IF(ISBLANK($B$1),"",VLOOKUP($B$1&amp;"-"&amp;C15,ชื่อนักเรียน!A15:X1010,6,FALSE)),"")</f>
        <v>นายพงศกร</v>
      </c>
      <c r="F15" s="27" t="str">
        <f>_xlfn.IFNA(IF(ISBLANK($B$1),"",VLOOKUP($B$1&amp;"-"&amp;C15,ชื่อนักเรียน!A15:U1010,7,FALSE)),"")</f>
        <v>แกมนิล</v>
      </c>
      <c r="G15" s="59" t="str">
        <f>_xlfn.IFNA(IF(ISBLANK($B$1),"",IF(ISBLANK(VLOOKUP($B$1&amp;"-"&amp;C15,ชื่อนักเรียน!$A$5:$Y$1000,24,FALSE)),"",IF(I15="มส","",IF(I15="ย้าย","",VLOOKUP($B$1&amp;"-"&amp;C15,ชื่อนักเรียน!$A$5:$Y$1000,24,FALSE))))),"")</f>
        <v>นักศึกษาวิชาทหาร 5</v>
      </c>
      <c r="H15" s="35" t="str">
        <f>_xlfn.IFNA(IF(ISBLANK($B$1),"",IF(ISBLANK(VLOOKUP($B$1&amp;"-"&amp;C15,ชื่อนักเรียน!$A$5:$Y$1000,25,FALSE)),"",IF(I15="มส","",IF(I15="ย้าย","",VLOOKUP($B$1&amp;"-"&amp;C15,ชื่อนักเรียน!$A$5:$Y$1000,25,FALSE))))),"")</f>
        <v>สิบเอกชัยวัฒน์  เรืองไกรศิลป์</v>
      </c>
      <c r="I15" s="2" t="str">
        <f>_xlfn.IFNA(IF(ISBLANK(VLOOKUP($B$1&amp;"-"&amp;C15,ชื่อนักเรียน!A15:X1010,22,FALSE)),"",VLOOKUP($B$1&amp;"-"&amp;C15,ชื่อนักเรียน!A15:X1010,22,FALSE)),"")</f>
        <v/>
      </c>
      <c r="J15" s="1" t="str">
        <f t="shared" si="1"/>
        <v>นาย</v>
      </c>
      <c r="K15" s="1" t="str" cm="1">
        <f t="array" ref="K15">RIGHT(E15,MIN(LEN(SUBSTITUTE(E15,$S$5:$S$8,""))))</f>
        <v>พงศกร</v>
      </c>
      <c r="L15" s="1" t="str">
        <f t="shared" si="2"/>
        <v/>
      </c>
      <c r="M15" s="1" t="str">
        <f t="shared" si="3"/>
        <v/>
      </c>
    </row>
    <row r="16" spans="1:19" ht="17.25" customHeight="1">
      <c r="C16" s="22">
        <v>12</v>
      </c>
      <c r="D16" s="24" t="str">
        <f>_xlfn.IFNA(IF(ISBLANK($B$1),"",VLOOKUP($B$1&amp;"-"&amp;C16,ชื่อนักเรียน!A16:U1011,5,FALSE)),"")</f>
        <v>09368</v>
      </c>
      <c r="E16" s="26" t="str">
        <f>_xlfn.IFNA(IF(ISBLANK($B$1),"",VLOOKUP($B$1&amp;"-"&amp;C16,ชื่อนักเรียน!A16:X1011,6,FALSE)),"")</f>
        <v>นายธีรภัทร์</v>
      </c>
      <c r="F16" s="27" t="str">
        <f>_xlfn.IFNA(IF(ISBLANK($B$1),"",VLOOKUP($B$1&amp;"-"&amp;C16,ชื่อนักเรียน!A16:U1011,7,FALSE)),"")</f>
        <v>สินวิลัย</v>
      </c>
      <c r="G16" s="59" t="str">
        <f>_xlfn.IFNA(IF(ISBLANK($B$1),"",IF(ISBLANK(VLOOKUP($B$1&amp;"-"&amp;C16,ชื่อนักเรียน!$A$5:$Y$1000,24,FALSE)),"",IF(I16="มส","",IF(I16="ย้าย","",VLOOKUP($B$1&amp;"-"&amp;C16,ชื่อนักเรียน!$A$5:$Y$1000,24,FALSE))))),"")</f>
        <v>เพลงพาเพลิน</v>
      </c>
      <c r="H16" s="35" t="str">
        <f>_xlfn.IFNA(IF(ISBLANK($B$1),"",IF(ISBLANK(VLOOKUP($B$1&amp;"-"&amp;C16,ชื่อนักเรียน!$A$5:$Y$1000,25,FALSE)),"",IF(I16="มส","",IF(I16="ย้าย","",VLOOKUP($B$1&amp;"-"&amp;C16,ชื่อนักเรียน!$A$5:$Y$1000,25,FALSE))))),"")</f>
        <v>นายณฤริท  วิชรัจจ์</v>
      </c>
      <c r="I16" s="2" t="str">
        <f>_xlfn.IFNA(IF(ISBLANK(VLOOKUP($B$1&amp;"-"&amp;C16,ชื่อนักเรียน!A16:X1011,22,FALSE)),"",VLOOKUP($B$1&amp;"-"&amp;C16,ชื่อนักเรียน!A16:X1011,22,FALSE)),"")</f>
        <v/>
      </c>
      <c r="J16" s="1" t="str">
        <f t="shared" si="1"/>
        <v>นาย</v>
      </c>
      <c r="K16" s="1" t="str" cm="1">
        <f t="array" ref="K16">RIGHT(E16,MIN(LEN(SUBSTITUTE(E16,$S$5:$S$8,""))))</f>
        <v>ธีรภัทร์</v>
      </c>
      <c r="L16" s="1" t="str">
        <f t="shared" si="2"/>
        <v/>
      </c>
      <c r="M16" s="1" t="str">
        <f t="shared" si="3"/>
        <v/>
      </c>
    </row>
    <row r="17" spans="3:13" ht="17.25" customHeight="1">
      <c r="C17" s="22">
        <v>13</v>
      </c>
      <c r="D17" s="24" t="str">
        <f>_xlfn.IFNA(IF(ISBLANK($B$1),"",VLOOKUP($B$1&amp;"-"&amp;C17,ชื่อนักเรียน!A17:U1012,5,FALSE)),"")</f>
        <v>10329</v>
      </c>
      <c r="E17" s="26" t="str">
        <f>_xlfn.IFNA(IF(ISBLANK($B$1),"",VLOOKUP($B$1&amp;"-"&amp;C17,ชื่อนักเรียน!A17:X1012,6,FALSE)),"")</f>
        <v>นายปวีกาญจน์</v>
      </c>
      <c r="F17" s="27" t="str">
        <f>_xlfn.IFNA(IF(ISBLANK($B$1),"",VLOOKUP($B$1&amp;"-"&amp;C17,ชื่อนักเรียน!A17:U1012,7,FALSE)),"")</f>
        <v>ปุจฉาการณ์</v>
      </c>
      <c r="G17" s="59" t="str">
        <f>_xlfn.IFNA(IF(ISBLANK($B$1),"",IF(ISBLANK(VLOOKUP($B$1&amp;"-"&amp;C17,ชื่อนักเรียน!$A$5:$Y$1000,24,FALSE)),"",IF(I17="มส","",IF(I17="ย้าย","",VLOOKUP($B$1&amp;"-"&amp;C17,ชื่อนักเรียน!$A$5:$Y$1000,24,FALSE))))),"")</f>
        <v>นักศึกษาวิชาทหาร 5</v>
      </c>
      <c r="H17" s="35" t="str">
        <f>_xlfn.IFNA(IF(ISBLANK($B$1),"",IF(ISBLANK(VLOOKUP($B$1&amp;"-"&amp;C17,ชื่อนักเรียน!$A$5:$Y$1000,25,FALSE)),"",IF(I17="มส","",IF(I17="ย้าย","",VLOOKUP($B$1&amp;"-"&amp;C17,ชื่อนักเรียน!$A$5:$Y$1000,25,FALSE))))),"")</f>
        <v>สิบเอกชัยวัฒน์  เรืองไกรศิลป์</v>
      </c>
      <c r="I17" s="2" t="str">
        <f>_xlfn.IFNA(IF(ISBLANK(VLOOKUP($B$1&amp;"-"&amp;C17,ชื่อนักเรียน!A17:X1012,22,FALSE)),"",VLOOKUP($B$1&amp;"-"&amp;C17,ชื่อนักเรียน!A17:X1012,22,FALSE)),"")</f>
        <v/>
      </c>
      <c r="J17" s="1" t="str">
        <f t="shared" si="1"/>
        <v>นาย</v>
      </c>
      <c r="K17" s="1" t="str" cm="1">
        <f t="array" ref="K17">RIGHT(E17,MIN(LEN(SUBSTITUTE(E17,$S$5:$S$8,""))))</f>
        <v>ปวีกาญจน์</v>
      </c>
      <c r="L17" s="1" t="str">
        <f t="shared" si="2"/>
        <v/>
      </c>
      <c r="M17" s="1" t="str">
        <f t="shared" si="3"/>
        <v/>
      </c>
    </row>
    <row r="18" spans="3:13" ht="17.25" customHeight="1">
      <c r="C18" s="22">
        <v>14</v>
      </c>
      <c r="D18" s="24" t="str">
        <f>_xlfn.IFNA(IF(ISBLANK($B$1),"",VLOOKUP($B$1&amp;"-"&amp;C18,ชื่อนักเรียน!A18:U1013,5,FALSE)),"")</f>
        <v>10380</v>
      </c>
      <c r="E18" s="26" t="str">
        <f>_xlfn.IFNA(IF(ISBLANK($B$1),"",VLOOKUP($B$1&amp;"-"&amp;C18,ชื่อนักเรียน!A18:X1013,6,FALSE)),"")</f>
        <v>นายรัชตะ</v>
      </c>
      <c r="F18" s="27" t="str">
        <f>_xlfn.IFNA(IF(ISBLANK($B$1),"",VLOOKUP($B$1&amp;"-"&amp;C18,ชื่อนักเรียน!A18:U1013,7,FALSE)),"")</f>
        <v>อิ่มเอิบ</v>
      </c>
      <c r="G18" s="59" t="str">
        <f>_xlfn.IFNA(IF(ISBLANK($B$1),"",IF(ISBLANK(VLOOKUP($B$1&amp;"-"&amp;C18,ชื่อนักเรียน!$A$5:$Y$1000,24,FALSE)),"",IF(I18="มส","",IF(I18="ย้าย","",VLOOKUP($B$1&amp;"-"&amp;C18,ชื่อนักเรียน!$A$5:$Y$1000,24,FALSE))))),"")</f>
        <v>เพลงพาเพลิน</v>
      </c>
      <c r="H18" s="35" t="str">
        <f>_xlfn.IFNA(IF(ISBLANK($B$1),"",IF(ISBLANK(VLOOKUP($B$1&amp;"-"&amp;C18,ชื่อนักเรียน!$A$5:$Y$1000,25,FALSE)),"",IF(I18="มส","",IF(I18="ย้าย","",VLOOKUP($B$1&amp;"-"&amp;C18,ชื่อนักเรียน!$A$5:$Y$1000,25,FALSE))))),"")</f>
        <v>นายณฤริท  วิชรัจจ์</v>
      </c>
      <c r="I18" s="2" t="str">
        <f>_xlfn.IFNA(IF(ISBLANK(VLOOKUP($B$1&amp;"-"&amp;C18,ชื่อนักเรียน!A18:X1013,22,FALSE)),"",VLOOKUP($B$1&amp;"-"&amp;C18,ชื่อนักเรียน!A18:X1013,22,FALSE)),"")</f>
        <v/>
      </c>
      <c r="J18" s="1" t="str">
        <f t="shared" si="1"/>
        <v>นาย</v>
      </c>
      <c r="K18" s="1" t="str" cm="1">
        <f t="array" ref="K18">RIGHT(E18,MIN(LEN(SUBSTITUTE(E18,$S$5:$S$8,""))))</f>
        <v>รัชตะ</v>
      </c>
      <c r="L18" s="1" t="str">
        <f t="shared" si="2"/>
        <v/>
      </c>
      <c r="M18" s="1" t="str">
        <f t="shared" si="3"/>
        <v/>
      </c>
    </row>
    <row r="19" spans="3:13" ht="17.25" customHeight="1">
      <c r="C19" s="22">
        <v>15</v>
      </c>
      <c r="D19" s="24" t="str">
        <f>_xlfn.IFNA(IF(ISBLANK($B$1),"",VLOOKUP($B$1&amp;"-"&amp;C19,ชื่อนักเรียน!A19:U1014,5,FALSE)),"")</f>
        <v>08310</v>
      </c>
      <c r="E19" s="26" t="str">
        <f>_xlfn.IFNA(IF(ISBLANK($B$1),"",VLOOKUP($B$1&amp;"-"&amp;C19,ชื่อนักเรียน!A19:X1014,6,FALSE)),"")</f>
        <v>นางสาวเขมิกา</v>
      </c>
      <c r="F19" s="27" t="str">
        <f>_xlfn.IFNA(IF(ISBLANK($B$1),"",VLOOKUP($B$1&amp;"-"&amp;C19,ชื่อนักเรียน!A19:U1014,7,FALSE)),"")</f>
        <v>ศิริพิน</v>
      </c>
      <c r="G19" s="59" t="str">
        <f>_xlfn.IFNA(IF(ISBLANK($B$1),"",IF(ISBLANK(VLOOKUP($B$1&amp;"-"&amp;C19,ชื่อนักเรียน!$A$5:$Y$1000,24,FALSE)),"",IF(I19="มส","",IF(I19="ย้าย","",VLOOKUP($B$1&amp;"-"&amp;C19,ชื่อนักเรียน!$A$5:$Y$1000,24,FALSE))))),"")</f>
        <v>ถ่ายภาพ 5</v>
      </c>
      <c r="H19" s="35" t="str">
        <f>_xlfn.IFNA(IF(ISBLANK($B$1),"",IF(ISBLANK(VLOOKUP($B$1&amp;"-"&amp;C19,ชื่อนักเรียน!$A$5:$Y$1000,25,FALSE)),"",IF(I19="มส","",IF(I19="ย้าย","",VLOOKUP($B$1&amp;"-"&amp;C19,ชื่อนักเรียน!$A$5:$Y$1000,25,FALSE))))),"")</f>
        <v>นายณัฐกฤตา  โต้เคีย</v>
      </c>
      <c r="I19" s="2" t="str">
        <f>_xlfn.IFNA(IF(ISBLANK(VLOOKUP($B$1&amp;"-"&amp;C19,ชื่อนักเรียน!A19:X1014,22,FALSE)),"",VLOOKUP($B$1&amp;"-"&amp;C19,ชื่อนักเรียน!A19:X1014,22,FALSE)),"")</f>
        <v/>
      </c>
      <c r="J19" s="1" t="str">
        <f t="shared" si="1"/>
        <v>นางสาว</v>
      </c>
      <c r="K19" s="1" t="str" cm="1">
        <f t="array" ref="K19">RIGHT(E19,MIN(LEN(SUBSTITUTE(E19,$S$5:$S$8,""))))</f>
        <v>เขมิกา</v>
      </c>
      <c r="L19" s="1" t="str">
        <f t="shared" si="2"/>
        <v/>
      </c>
      <c r="M19" s="1" t="str">
        <f t="shared" si="3"/>
        <v/>
      </c>
    </row>
    <row r="20" spans="3:13" ht="17.25" customHeight="1">
      <c r="C20" s="22">
        <v>16</v>
      </c>
      <c r="D20" s="24" t="str">
        <f>_xlfn.IFNA(IF(ISBLANK($B$1),"",VLOOKUP($B$1&amp;"-"&amp;C20,ชื่อนักเรียน!A20:U1015,5,FALSE)),"")</f>
        <v>09344</v>
      </c>
      <c r="E20" s="26" t="str">
        <f>_xlfn.IFNA(IF(ISBLANK($B$1),"",VLOOKUP($B$1&amp;"-"&amp;C20,ชื่อนักเรียน!A20:X1015,6,FALSE)),"")</f>
        <v>นางสาวจิรวรรณ</v>
      </c>
      <c r="F20" s="27" t="str">
        <f>_xlfn.IFNA(IF(ISBLANK($B$1),"",VLOOKUP($B$1&amp;"-"&amp;C20,ชื่อนักเรียน!A20:U1015,7,FALSE)),"")</f>
        <v>แก้วงาม</v>
      </c>
      <c r="G20" s="59" t="str">
        <f>_xlfn.IFNA(IF(ISBLANK($B$1),"",IF(ISBLANK(VLOOKUP($B$1&amp;"-"&amp;C20,ชื่อนักเรียน!$A$5:$Y$1000,24,FALSE)),"",IF(I20="มส","",IF(I20="ย้าย","",VLOOKUP($B$1&amp;"-"&amp;C20,ชื่อนักเรียน!$A$5:$Y$1000,24,FALSE))))),"")</f>
        <v>ดนตรีและเครื่องเสียง</v>
      </c>
      <c r="H20" s="35" t="str">
        <f>_xlfn.IFNA(IF(ISBLANK($B$1),"",IF(ISBLANK(VLOOKUP($B$1&amp;"-"&amp;C20,ชื่อนักเรียน!$A$5:$Y$1000,25,FALSE)),"",IF(I20="มส","",IF(I20="ย้าย","",VLOOKUP($B$1&amp;"-"&amp;C20,ชื่อนักเรียน!$A$5:$Y$1000,25,FALSE))))),"")</f>
        <v>นายชัยวัฒน์  กตัญญตาพงษ์</v>
      </c>
      <c r="I20" s="2" t="str">
        <f>_xlfn.IFNA(IF(ISBLANK(VLOOKUP($B$1&amp;"-"&amp;C20,ชื่อนักเรียน!A20:X1015,22,FALSE)),"",VLOOKUP($B$1&amp;"-"&amp;C20,ชื่อนักเรียน!A20:X1015,22,FALSE)),"")</f>
        <v/>
      </c>
      <c r="J20" s="1" t="str">
        <f t="shared" si="1"/>
        <v>นางสาว</v>
      </c>
      <c r="K20" s="1" t="str" cm="1">
        <f t="array" ref="K20">RIGHT(E20,MIN(LEN(SUBSTITUTE(E20,$S$5:$S$8,""))))</f>
        <v>จิรวรรณ</v>
      </c>
      <c r="L20" s="1" t="str">
        <f t="shared" si="2"/>
        <v/>
      </c>
      <c r="M20" s="1" t="str">
        <f t="shared" si="3"/>
        <v/>
      </c>
    </row>
    <row r="21" spans="3:13" ht="17.25" customHeight="1">
      <c r="C21" s="22">
        <v>17</v>
      </c>
      <c r="D21" s="24" t="str">
        <f>_xlfn.IFNA(IF(ISBLANK($B$1),"",VLOOKUP($B$1&amp;"-"&amp;C21,ชื่อนักเรียน!A21:U1016,5,FALSE)),"")</f>
        <v>09363</v>
      </c>
      <c r="E21" s="26" t="str">
        <f>_xlfn.IFNA(IF(ISBLANK($B$1),"",VLOOKUP($B$1&amp;"-"&amp;C21,ชื่อนักเรียน!A21:X1016,6,FALSE)),"")</f>
        <v>นางสาวปวรวรรณ</v>
      </c>
      <c r="F21" s="27" t="str">
        <f>_xlfn.IFNA(IF(ISBLANK($B$1),"",VLOOKUP($B$1&amp;"-"&amp;C21,ชื่อนักเรียน!A21:U1016,7,FALSE)),"")</f>
        <v>พยมโพธิ์</v>
      </c>
      <c r="G21" s="59" t="str">
        <f>_xlfn.IFNA(IF(ISBLANK($B$1),"",IF(ISBLANK(VLOOKUP($B$1&amp;"-"&amp;C21,ชื่อนักเรียน!$A$5:$Y$1000,24,FALSE)),"",IF(I21="มส","",IF(I21="ย้าย","",VLOOKUP($B$1&amp;"-"&amp;C21,ชื่อนักเรียน!$A$5:$Y$1000,24,FALSE))))),"")</f>
        <v>รักษ์นาฏศิลป์ไทย</v>
      </c>
      <c r="H21" s="35" t="str">
        <f>_xlfn.IFNA(IF(ISBLANK($B$1),"",IF(ISBLANK(VLOOKUP($B$1&amp;"-"&amp;C21,ชื่อนักเรียน!$A$5:$Y$1000,25,FALSE)),"",IF(I21="มส","",IF(I21="ย้าย","",VLOOKUP($B$1&amp;"-"&amp;C21,ชื่อนักเรียน!$A$5:$Y$1000,25,FALSE))))),"")</f>
        <v>นางโสจาริน  อินทรเรือง</v>
      </c>
      <c r="I21" s="2" t="str">
        <f>_xlfn.IFNA(IF(ISBLANK(VLOOKUP($B$1&amp;"-"&amp;C21,ชื่อนักเรียน!A21:X1016,22,FALSE)),"",VLOOKUP($B$1&amp;"-"&amp;C21,ชื่อนักเรียน!A21:X1016,22,FALSE)),"")</f>
        <v/>
      </c>
      <c r="J21" s="1" t="str">
        <f t="shared" si="1"/>
        <v>นางสาว</v>
      </c>
      <c r="K21" s="1" t="str" cm="1">
        <f t="array" ref="K21">RIGHT(E21,MIN(LEN(SUBSTITUTE(E21,$S$5:$S$8,""))))</f>
        <v>ปวรวรรณ</v>
      </c>
      <c r="L21" s="1" t="str">
        <f t="shared" si="2"/>
        <v/>
      </c>
      <c r="M21" s="1" t="str">
        <f t="shared" si="3"/>
        <v/>
      </c>
    </row>
    <row r="22" spans="3:13" ht="17.25" customHeight="1">
      <c r="C22" s="22">
        <v>18</v>
      </c>
      <c r="D22" s="24" t="str">
        <f>_xlfn.IFNA(IF(ISBLANK($B$1),"",VLOOKUP($B$1&amp;"-"&amp;C22,ชื่อนักเรียน!A22:U1017,5,FALSE)),"")</f>
        <v>09364</v>
      </c>
      <c r="E22" s="26" t="str">
        <f>_xlfn.IFNA(IF(ISBLANK($B$1),"",VLOOKUP($B$1&amp;"-"&amp;C22,ชื่อนักเรียน!A22:X1017,6,FALSE)),"")</f>
        <v>นางสาวประดับขวัญ</v>
      </c>
      <c r="F22" s="27" t="str">
        <f>_xlfn.IFNA(IF(ISBLANK($B$1),"",VLOOKUP($B$1&amp;"-"&amp;C22,ชื่อนักเรียน!A22:U1017,7,FALSE)),"")</f>
        <v>สิทธิประทานพร</v>
      </c>
      <c r="G22" s="59" t="str">
        <f>_xlfn.IFNA(IF(ISBLANK($B$1),"",IF(ISBLANK(VLOOKUP($B$1&amp;"-"&amp;C22,ชื่อนักเรียน!$A$5:$Y$1000,24,FALSE)),"",IF(I22="มส","",IF(I22="ย้าย","",VLOOKUP($B$1&amp;"-"&amp;C22,ชื่อนักเรียน!$A$5:$Y$1000,24,FALSE))))),"")</f>
        <v>รักษ์นาฏศิลป์ไทย</v>
      </c>
      <c r="H22" s="35" t="str">
        <f>_xlfn.IFNA(IF(ISBLANK($B$1),"",IF(ISBLANK(VLOOKUP($B$1&amp;"-"&amp;C22,ชื่อนักเรียน!$A$5:$Y$1000,25,FALSE)),"",IF(I22="มส","",IF(I22="ย้าย","",VLOOKUP($B$1&amp;"-"&amp;C22,ชื่อนักเรียน!$A$5:$Y$1000,25,FALSE))))),"")</f>
        <v>นางโสจาริน  อินทรเรือง</v>
      </c>
      <c r="I22" s="2" t="str">
        <f>_xlfn.IFNA(IF(ISBLANK(VLOOKUP($B$1&amp;"-"&amp;C22,ชื่อนักเรียน!A22:X1017,22,FALSE)),"",VLOOKUP($B$1&amp;"-"&amp;C22,ชื่อนักเรียน!A22:X1017,22,FALSE)),"")</f>
        <v/>
      </c>
      <c r="J22" s="1" t="str">
        <f t="shared" si="1"/>
        <v>นางสาว</v>
      </c>
      <c r="K22" s="1" t="str" cm="1">
        <f t="array" ref="K22">RIGHT(E22,MIN(LEN(SUBSTITUTE(E22,$S$5:$S$8,""))))</f>
        <v>ประดับขวัญ</v>
      </c>
      <c r="L22" s="1" t="str">
        <f t="shared" si="2"/>
        <v/>
      </c>
      <c r="M22" s="1" t="str">
        <f t="shared" si="3"/>
        <v/>
      </c>
    </row>
    <row r="23" spans="3:13" ht="17.25" customHeight="1">
      <c r="C23" s="22">
        <v>19</v>
      </c>
      <c r="D23" s="24" t="str">
        <f>_xlfn.IFNA(IF(ISBLANK($B$1),"",VLOOKUP($B$1&amp;"-"&amp;C23,ชื่อนักเรียน!A23:U1018,5,FALSE)),"")</f>
        <v>09378</v>
      </c>
      <c r="E23" s="26" t="str">
        <f>_xlfn.IFNA(IF(ISBLANK($B$1),"",VLOOKUP($B$1&amp;"-"&amp;C23,ชื่อนักเรียน!A23:X1018,6,FALSE)),"")</f>
        <v>นางสาวภีรยา</v>
      </c>
      <c r="F23" s="27" t="str">
        <f>_xlfn.IFNA(IF(ISBLANK($B$1),"",VLOOKUP($B$1&amp;"-"&amp;C23,ชื่อนักเรียน!A23:U1018,7,FALSE)),"")</f>
        <v>ทองสุขุม</v>
      </c>
      <c r="G23" s="59" t="str">
        <f>_xlfn.IFNA(IF(ISBLANK($B$1),"",IF(ISBLANK(VLOOKUP($B$1&amp;"-"&amp;C23,ชื่อนักเรียน!$A$5:$Y$1000,24,FALSE)),"",IF(I23="มส","",IF(I23="ย้าย","",VLOOKUP($B$1&amp;"-"&amp;C23,ชื่อนักเรียน!$A$5:$Y$1000,24,FALSE))))),"")</f>
        <v>นักศึกษาวิชาทหาร 5</v>
      </c>
      <c r="H23" s="35" t="str">
        <f>_xlfn.IFNA(IF(ISBLANK($B$1),"",IF(ISBLANK(VLOOKUP($B$1&amp;"-"&amp;C23,ชื่อนักเรียน!$A$5:$Y$1000,25,FALSE)),"",IF(I23="มส","",IF(I23="ย้าย","",VLOOKUP($B$1&amp;"-"&amp;C23,ชื่อนักเรียน!$A$5:$Y$1000,25,FALSE))))),"")</f>
        <v>สิบเอกชัยวัฒน์  เรืองไกรศิลป์</v>
      </c>
      <c r="I23" s="2" t="str">
        <f>_xlfn.IFNA(IF(ISBLANK(VLOOKUP($B$1&amp;"-"&amp;C23,ชื่อนักเรียน!A23:X1018,22,FALSE)),"",VLOOKUP($B$1&amp;"-"&amp;C23,ชื่อนักเรียน!A23:X1018,22,FALSE)),"")</f>
        <v/>
      </c>
      <c r="J23" s="1" t="str">
        <f t="shared" si="1"/>
        <v>นางสาว</v>
      </c>
      <c r="K23" s="1" t="str" cm="1">
        <f t="array" ref="K23">RIGHT(E23,MIN(LEN(SUBSTITUTE(E23,$S$5:$S$8,""))))</f>
        <v>ภีรยา</v>
      </c>
      <c r="L23" s="1" t="str">
        <f t="shared" si="2"/>
        <v/>
      </c>
      <c r="M23" s="1" t="str">
        <f t="shared" si="3"/>
        <v/>
      </c>
    </row>
    <row r="24" spans="3:13" ht="17.25" customHeight="1">
      <c r="C24" s="22">
        <v>20</v>
      </c>
      <c r="D24" s="24" t="str">
        <f>_xlfn.IFNA(IF(ISBLANK($B$1),"",VLOOKUP($B$1&amp;"-"&amp;C24,ชื่อนักเรียน!A24:U1019,5,FALSE)),"")</f>
        <v>09382</v>
      </c>
      <c r="E24" s="26" t="str">
        <f>_xlfn.IFNA(IF(ISBLANK($B$1),"",VLOOKUP($B$1&amp;"-"&amp;C24,ชื่อนักเรียน!A24:X1019,6,FALSE)),"")</f>
        <v>นางสาวฐิตาภรณ์</v>
      </c>
      <c r="F24" s="27" t="str">
        <f>_xlfn.IFNA(IF(ISBLANK($B$1),"",VLOOKUP($B$1&amp;"-"&amp;C24,ชื่อนักเรียน!A24:U1019,7,FALSE)),"")</f>
        <v>สนวัตร</v>
      </c>
      <c r="G24" s="59" t="str">
        <f>_xlfn.IFNA(IF(ISBLANK($B$1),"",IF(ISBLANK(VLOOKUP($B$1&amp;"-"&amp;C24,ชื่อนักเรียน!$A$5:$Y$1000,24,FALSE)),"",IF(I24="มส","",IF(I24="ย้าย","",VLOOKUP($B$1&amp;"-"&amp;C24,ชื่อนักเรียน!$A$5:$Y$1000,24,FALSE))))),"")</f>
        <v>นักศึกษาวิชาทหาร 5</v>
      </c>
      <c r="H24" s="35" t="str">
        <f>_xlfn.IFNA(IF(ISBLANK($B$1),"",IF(ISBLANK(VLOOKUP($B$1&amp;"-"&amp;C24,ชื่อนักเรียน!$A$5:$Y$1000,25,FALSE)),"",IF(I24="มส","",IF(I24="ย้าย","",VLOOKUP($B$1&amp;"-"&amp;C24,ชื่อนักเรียน!$A$5:$Y$1000,25,FALSE))))),"")</f>
        <v>สิบเอกชัยวัฒน์  เรืองไกรศิลป์</v>
      </c>
      <c r="I24" s="2" t="str">
        <f>_xlfn.IFNA(IF(ISBLANK(VLOOKUP($B$1&amp;"-"&amp;C24,ชื่อนักเรียน!A24:X1019,22,FALSE)),"",VLOOKUP($B$1&amp;"-"&amp;C24,ชื่อนักเรียน!A24:X1019,22,FALSE)),"")</f>
        <v/>
      </c>
      <c r="J24" s="1" t="str">
        <f t="shared" si="1"/>
        <v>นางสาว</v>
      </c>
      <c r="K24" s="1" t="str" cm="1">
        <f t="array" ref="K24">RIGHT(E24,MIN(LEN(SUBSTITUTE(E24,$S$5:$S$8,""))))</f>
        <v>ฐิตาภรณ์</v>
      </c>
      <c r="L24" s="1" t="str">
        <f t="shared" si="2"/>
        <v/>
      </c>
      <c r="M24" s="1" t="str">
        <f t="shared" si="3"/>
        <v/>
      </c>
    </row>
    <row r="25" spans="3:13" ht="17.25" customHeight="1">
      <c r="C25" s="22">
        <v>21</v>
      </c>
      <c r="D25" s="24" t="str">
        <f>_xlfn.IFNA(IF(ISBLANK($B$1),"",VLOOKUP($B$1&amp;"-"&amp;C25,ชื่อนักเรียน!A25:U1020,5,FALSE)),"")</f>
        <v>09385</v>
      </c>
      <c r="E25" s="26" t="str">
        <f>_xlfn.IFNA(IF(ISBLANK($B$1),"",VLOOKUP($B$1&amp;"-"&amp;C25,ชื่อนักเรียน!A25:X1020,6,FALSE)),"")</f>
        <v>นางสาวเฟื่องฟ้า</v>
      </c>
      <c r="F25" s="27" t="str">
        <f>_xlfn.IFNA(IF(ISBLANK($B$1),"",VLOOKUP($B$1&amp;"-"&amp;C25,ชื่อนักเรียน!A25:U1020,7,FALSE)),"")</f>
        <v>เล็กบาง</v>
      </c>
      <c r="G25" s="59" t="str">
        <f>_xlfn.IFNA(IF(ISBLANK($B$1),"",IF(ISBLANK(VLOOKUP($B$1&amp;"-"&amp;C25,ชื่อนักเรียน!$A$5:$Y$1000,24,FALSE)),"",IF(I25="มส","",IF(I25="ย้าย","",VLOOKUP($B$1&amp;"-"&amp;C25,ชื่อนักเรียน!$A$5:$Y$1000,24,FALSE))))),"")</f>
        <v>นักศึกษาวิชาทหาร 5</v>
      </c>
      <c r="H25" s="35" t="str">
        <f>_xlfn.IFNA(IF(ISBLANK($B$1),"",IF(ISBLANK(VLOOKUP($B$1&amp;"-"&amp;C25,ชื่อนักเรียน!$A$5:$Y$1000,25,FALSE)),"",IF(I25="มส","",IF(I25="ย้าย","",VLOOKUP($B$1&amp;"-"&amp;C25,ชื่อนักเรียน!$A$5:$Y$1000,25,FALSE))))),"")</f>
        <v>สิบเอกชัยวัฒน์  เรืองไกรศิลป์</v>
      </c>
      <c r="I25" s="2" t="str">
        <f>_xlfn.IFNA(IF(ISBLANK(VLOOKUP($B$1&amp;"-"&amp;C25,ชื่อนักเรียน!A25:X1020,22,FALSE)),"",VLOOKUP($B$1&amp;"-"&amp;C25,ชื่อนักเรียน!A25:X1020,22,FALSE)),"")</f>
        <v/>
      </c>
      <c r="J25" s="1" t="str">
        <f t="shared" si="1"/>
        <v>นางสาว</v>
      </c>
      <c r="K25" s="1" t="str" cm="1">
        <f t="array" ref="K25">RIGHT(E25,MIN(LEN(SUBSTITUTE(E25,$S$5:$S$8,""))))</f>
        <v>เฟื่องฟ้า</v>
      </c>
      <c r="L25" s="1" t="str">
        <f t="shared" si="2"/>
        <v/>
      </c>
      <c r="M25" s="1" t="str">
        <f t="shared" si="3"/>
        <v/>
      </c>
    </row>
    <row r="26" spans="3:13" ht="17.25" customHeight="1">
      <c r="C26" s="22">
        <v>22</v>
      </c>
      <c r="D26" s="24" t="str">
        <f>_xlfn.IFNA(IF(ISBLANK($B$1),"",VLOOKUP($B$1&amp;"-"&amp;C26,ชื่อนักเรียน!A26:U1021,5,FALSE)),"")</f>
        <v>09526</v>
      </c>
      <c r="E26" s="26" t="str">
        <f>_xlfn.IFNA(IF(ISBLANK($B$1),"",VLOOKUP($B$1&amp;"-"&amp;C26,ชื่อนักเรียน!A26:X1021,6,FALSE)),"")</f>
        <v>นางสาวศิรจันทรา</v>
      </c>
      <c r="F26" s="27" t="str">
        <f>_xlfn.IFNA(IF(ISBLANK($B$1),"",VLOOKUP($B$1&amp;"-"&amp;C26,ชื่อนักเรียน!A26:U1021,7,FALSE)),"")</f>
        <v>วิสุทธิญาณ</v>
      </c>
      <c r="G26" s="59" t="str">
        <f>_xlfn.IFNA(IF(ISBLANK($B$1),"",IF(ISBLANK(VLOOKUP($B$1&amp;"-"&amp;C26,ชื่อนักเรียน!$A$5:$Y$1000,24,FALSE)),"",IF(I26="มส","",IF(I26="ย้าย","",VLOOKUP($B$1&amp;"-"&amp;C26,ชื่อนักเรียน!$A$5:$Y$1000,24,FALSE))))),"")</f>
        <v>ถ่ายภาพ 5</v>
      </c>
      <c r="H26" s="35" t="str">
        <f>_xlfn.IFNA(IF(ISBLANK($B$1),"",IF(ISBLANK(VLOOKUP($B$1&amp;"-"&amp;C26,ชื่อนักเรียน!$A$5:$Y$1000,25,FALSE)),"",IF(I26="มส","",IF(I26="ย้าย","",VLOOKUP($B$1&amp;"-"&amp;C26,ชื่อนักเรียน!$A$5:$Y$1000,25,FALSE))))),"")</f>
        <v>นายณัฐกฤตา  โต้เคีย</v>
      </c>
      <c r="I26" s="2" t="str">
        <f>_xlfn.IFNA(IF(ISBLANK(VLOOKUP($B$1&amp;"-"&amp;C26,ชื่อนักเรียน!A26:X1021,22,FALSE)),"",VLOOKUP($B$1&amp;"-"&amp;C26,ชื่อนักเรียน!A26:X1021,22,FALSE)),"")</f>
        <v/>
      </c>
      <c r="J26" s="1" t="str">
        <f t="shared" si="1"/>
        <v>นางสาว</v>
      </c>
      <c r="K26" s="1" t="str" cm="1">
        <f t="array" ref="K26">RIGHT(E26,MIN(LEN(SUBSTITUTE(E26,$S$5:$S$8,""))))</f>
        <v>ศิรจันทรา</v>
      </c>
      <c r="L26" s="1" t="str">
        <f t="shared" si="2"/>
        <v/>
      </c>
      <c r="M26" s="1" t="str">
        <f t="shared" si="3"/>
        <v/>
      </c>
    </row>
    <row r="27" spans="3:13" ht="17.25" customHeight="1">
      <c r="C27" s="22">
        <v>23</v>
      </c>
      <c r="D27" s="24" t="str">
        <f>_xlfn.IFNA(IF(ISBLANK($B$1),"",VLOOKUP($B$1&amp;"-"&amp;C27,ชื่อนักเรียน!A27:U1022,5,FALSE)),"")</f>
        <v>10330</v>
      </c>
      <c r="E27" s="26" t="str">
        <f>_xlfn.IFNA(IF(ISBLANK($B$1),"",VLOOKUP($B$1&amp;"-"&amp;C27,ชื่อนักเรียน!A27:X1022,6,FALSE)),"")</f>
        <v>นางสาวสุพิชญาย์</v>
      </c>
      <c r="F27" s="27" t="str">
        <f>_xlfn.IFNA(IF(ISBLANK($B$1),"",VLOOKUP($B$1&amp;"-"&amp;C27,ชื่อนักเรียน!A27:U1022,7,FALSE)),"")</f>
        <v>จันทร์นุ่ม</v>
      </c>
      <c r="G27" s="59" t="str">
        <f>_xlfn.IFNA(IF(ISBLANK($B$1),"",IF(ISBLANK(VLOOKUP($B$1&amp;"-"&amp;C27,ชื่อนักเรียน!$A$5:$Y$1000,24,FALSE)),"",IF(I27="มส","",IF(I27="ย้าย","",VLOOKUP($B$1&amp;"-"&amp;C27,ชื่อนักเรียน!$A$5:$Y$1000,24,FALSE))))),"")</f>
        <v>สรรค์สร้างภาพ 3</v>
      </c>
      <c r="H27" s="35" t="str">
        <f>_xlfn.IFNA(IF(ISBLANK($B$1),"",IF(ISBLANK(VLOOKUP($B$1&amp;"-"&amp;C27,ชื่อนักเรียน!$A$5:$Y$1000,25,FALSE)),"",IF(I27="มส","",IF(I27="ย้าย","",VLOOKUP($B$1&amp;"-"&amp;C27,ชื่อนักเรียน!$A$5:$Y$1000,25,FALSE))))),"")</f>
        <v>นายวสันต์  แสงรัตนกูล</v>
      </c>
      <c r="I27" s="2" t="str">
        <f>_xlfn.IFNA(IF(ISBLANK(VLOOKUP($B$1&amp;"-"&amp;C27,ชื่อนักเรียน!A27:X1022,22,FALSE)),"",VLOOKUP($B$1&amp;"-"&amp;C27,ชื่อนักเรียน!A27:X1022,22,FALSE)),"")</f>
        <v/>
      </c>
      <c r="J27" s="1" t="str">
        <f t="shared" si="1"/>
        <v>นางสาว</v>
      </c>
      <c r="K27" s="1" t="str" cm="1">
        <f t="array" ref="K27">RIGHT(E27,MIN(LEN(SUBSTITUTE(E27,$S$5:$S$8,""))))</f>
        <v>สุพิชญาย์</v>
      </c>
      <c r="L27" s="1" t="str">
        <f t="shared" si="2"/>
        <v/>
      </c>
      <c r="M27" s="1" t="str">
        <f t="shared" si="3"/>
        <v/>
      </c>
    </row>
    <row r="28" spans="3:13" ht="17.25" customHeight="1">
      <c r="C28" s="22">
        <v>24</v>
      </c>
      <c r="D28" s="24" t="str">
        <f>_xlfn.IFNA(IF(ISBLANK($B$1),"",VLOOKUP($B$1&amp;"-"&amp;C28,ชื่อนักเรียน!A28:U1023,5,FALSE)),"")</f>
        <v>10332</v>
      </c>
      <c r="E28" s="26" t="str">
        <f>_xlfn.IFNA(IF(ISBLANK($B$1),"",VLOOKUP($B$1&amp;"-"&amp;C28,ชื่อนักเรียน!A28:X1023,6,FALSE)),"")</f>
        <v>นางสาวศิรินภรณ์</v>
      </c>
      <c r="F28" s="27" t="str">
        <f>_xlfn.IFNA(IF(ISBLANK($B$1),"",VLOOKUP($B$1&amp;"-"&amp;C28,ชื่อนักเรียน!A28:U1023,7,FALSE)),"")</f>
        <v>เรือนงาม</v>
      </c>
      <c r="G28" s="59" t="str">
        <f>_xlfn.IFNA(IF(ISBLANK($B$1),"",IF(ISBLANK(VLOOKUP($B$1&amp;"-"&amp;C28,ชื่อนักเรียน!$A$5:$Y$1000,24,FALSE)),"",IF(I28="มส","",IF(I28="ย้าย","",VLOOKUP($B$1&amp;"-"&amp;C28,ชื่อนักเรียน!$A$5:$Y$1000,24,FALSE))))),"")</f>
        <v>รักษ์นาฏศิลป์ไทย</v>
      </c>
      <c r="H28" s="35" t="str">
        <f>_xlfn.IFNA(IF(ISBLANK($B$1),"",IF(ISBLANK(VLOOKUP($B$1&amp;"-"&amp;C28,ชื่อนักเรียน!$A$5:$Y$1000,25,FALSE)),"",IF(I28="มส","",IF(I28="ย้าย","",VLOOKUP($B$1&amp;"-"&amp;C28,ชื่อนักเรียน!$A$5:$Y$1000,25,FALSE))))),"")</f>
        <v>นางโสจาริน  อินทรเรือง</v>
      </c>
      <c r="I28" s="2" t="str">
        <f>_xlfn.IFNA(IF(ISBLANK(VLOOKUP($B$1&amp;"-"&amp;C28,ชื่อนักเรียน!A28:X1023,22,FALSE)),"",VLOOKUP($B$1&amp;"-"&amp;C28,ชื่อนักเรียน!A28:X1023,22,FALSE)),"")</f>
        <v/>
      </c>
      <c r="J28" s="1" t="str">
        <f t="shared" si="1"/>
        <v>นางสาว</v>
      </c>
      <c r="K28" s="1" t="str" cm="1">
        <f t="array" ref="K28">RIGHT(E28,MIN(LEN(SUBSTITUTE(E28,$S$5:$S$8,""))))</f>
        <v>ศิรินภรณ์</v>
      </c>
      <c r="L28" s="1" t="str">
        <f t="shared" si="2"/>
        <v/>
      </c>
      <c r="M28" s="1" t="str">
        <f t="shared" si="3"/>
        <v/>
      </c>
    </row>
    <row r="29" spans="3:13" ht="17.25" customHeight="1">
      <c r="C29" s="22">
        <v>25</v>
      </c>
      <c r="D29" s="24" t="str">
        <f>_xlfn.IFNA(IF(ISBLANK($B$1),"",VLOOKUP($B$1&amp;"-"&amp;C29,ชื่อนักเรียน!A29:U1024,5,FALSE)),"")</f>
        <v>10333</v>
      </c>
      <c r="E29" s="26" t="str">
        <f>_xlfn.IFNA(IF(ISBLANK($B$1),"",VLOOKUP($B$1&amp;"-"&amp;C29,ชื่อนักเรียน!A29:X1024,6,FALSE)),"")</f>
        <v xml:space="preserve">นางสาวภาพิมล </v>
      </c>
      <c r="F29" s="27" t="str">
        <f>_xlfn.IFNA(IF(ISBLANK($B$1),"",VLOOKUP($B$1&amp;"-"&amp;C29,ชื่อนักเรียน!A29:U1024,7,FALSE)),"")</f>
        <v>แสงวิภาค</v>
      </c>
      <c r="G29" s="59" t="str">
        <f>_xlfn.IFNA(IF(ISBLANK($B$1),"",IF(ISBLANK(VLOOKUP($B$1&amp;"-"&amp;C29,ชื่อนักเรียน!$A$5:$Y$1000,24,FALSE)),"",IF(I29="มส","",IF(I29="ย้าย","",VLOOKUP($B$1&amp;"-"&amp;C29,ชื่อนักเรียน!$A$5:$Y$1000,24,FALSE))))),"")</f>
        <v>สรรค์สร้างภาพ 3</v>
      </c>
      <c r="H29" s="35" t="str">
        <f>_xlfn.IFNA(IF(ISBLANK($B$1),"",IF(ISBLANK(VLOOKUP($B$1&amp;"-"&amp;C29,ชื่อนักเรียน!$A$5:$Y$1000,25,FALSE)),"",IF(I29="มส","",IF(I29="ย้าย","",VLOOKUP($B$1&amp;"-"&amp;C29,ชื่อนักเรียน!$A$5:$Y$1000,25,FALSE))))),"")</f>
        <v>นายวสันต์  แสงรัตนกูล</v>
      </c>
      <c r="I29" s="2" t="str">
        <f>_xlfn.IFNA(IF(ISBLANK(VLOOKUP($B$1&amp;"-"&amp;C29,ชื่อนักเรียน!A29:X1024,22,FALSE)),"",VLOOKUP($B$1&amp;"-"&amp;C29,ชื่อนักเรียน!A29:X1024,22,FALSE)),"")</f>
        <v/>
      </c>
      <c r="J29" s="1" t="str">
        <f t="shared" si="1"/>
        <v>นางสาว</v>
      </c>
      <c r="K29" s="1" t="str" cm="1">
        <f t="array" ref="K29">RIGHT(E29,MIN(LEN(SUBSTITUTE(E29,$S$5:$S$8,""))))</f>
        <v xml:space="preserve">ภาพิมล </v>
      </c>
      <c r="L29" s="1" t="str">
        <f t="shared" si="2"/>
        <v/>
      </c>
      <c r="M29" s="1" t="str">
        <f t="shared" si="3"/>
        <v/>
      </c>
    </row>
    <row r="30" spans="3:13" ht="17.25" customHeight="1">
      <c r="C30" s="22">
        <v>26</v>
      </c>
      <c r="D30" s="24" t="str">
        <f>_xlfn.IFNA(IF(ISBLANK($B$1),"",VLOOKUP($B$1&amp;"-"&amp;C30,ชื่อนักเรียน!A30:U1025,5,FALSE)),"")</f>
        <v>10336</v>
      </c>
      <c r="E30" s="26" t="str">
        <f>_xlfn.IFNA(IF(ISBLANK($B$1),"",VLOOKUP($B$1&amp;"-"&amp;C30,ชื่อนักเรียน!A30:X1025,6,FALSE)),"")</f>
        <v xml:space="preserve">นางสาววิษา </v>
      </c>
      <c r="F30" s="27" t="str">
        <f>_xlfn.IFNA(IF(ISBLANK($B$1),"",VLOOKUP($B$1&amp;"-"&amp;C30,ชื่อนักเรียน!A30:U1025,7,FALSE)),"")</f>
        <v>เชื้อพรหม</v>
      </c>
      <c r="G30" s="59" t="str">
        <f>_xlfn.IFNA(IF(ISBLANK($B$1),"",IF(ISBLANK(VLOOKUP($B$1&amp;"-"&amp;C30,ชื่อนักเรียน!$A$5:$Y$1000,24,FALSE)),"",IF(I30="มส","",IF(I30="ย้าย","",VLOOKUP($B$1&amp;"-"&amp;C30,ชื่อนักเรียน!$A$5:$Y$1000,24,FALSE))))),"")</f>
        <v>ถ่ายภาพ 5</v>
      </c>
      <c r="H30" s="35" t="str">
        <f>_xlfn.IFNA(IF(ISBLANK($B$1),"",IF(ISBLANK(VLOOKUP($B$1&amp;"-"&amp;C30,ชื่อนักเรียน!$A$5:$Y$1000,25,FALSE)),"",IF(I30="มส","",IF(I30="ย้าย","",VLOOKUP($B$1&amp;"-"&amp;C30,ชื่อนักเรียน!$A$5:$Y$1000,25,FALSE))))),"")</f>
        <v>นายณัฐกฤตา  โต้เคีย</v>
      </c>
      <c r="I30" s="2" t="str">
        <f>_xlfn.IFNA(IF(ISBLANK(VLOOKUP($B$1&amp;"-"&amp;C30,ชื่อนักเรียน!A30:X1025,22,FALSE)),"",VLOOKUP($B$1&amp;"-"&amp;C30,ชื่อนักเรียน!A30:X1025,22,FALSE)),"")</f>
        <v/>
      </c>
      <c r="J30" s="1" t="str">
        <f t="shared" si="1"/>
        <v>นางสาว</v>
      </c>
      <c r="K30" s="1" t="str" cm="1">
        <f t="array" ref="K30">RIGHT(E30,MIN(LEN(SUBSTITUTE(E30,$S$5:$S$8,""))))</f>
        <v xml:space="preserve">วิษา </v>
      </c>
      <c r="L30" s="1" t="str">
        <f t="shared" si="2"/>
        <v/>
      </c>
      <c r="M30" s="1" t="str">
        <f t="shared" si="3"/>
        <v/>
      </c>
    </row>
    <row r="31" spans="3:13" ht="17.25" customHeight="1">
      <c r="C31" s="22">
        <v>27</v>
      </c>
      <c r="D31" s="24" t="str">
        <f>_xlfn.IFNA(IF(ISBLANK($B$1),"",VLOOKUP($B$1&amp;"-"&amp;C31,ชื่อนักเรียน!A31:U1026,5,FALSE)),"")</f>
        <v>10337</v>
      </c>
      <c r="E31" s="26" t="str">
        <f>_xlfn.IFNA(IF(ISBLANK($B$1),"",VLOOKUP($B$1&amp;"-"&amp;C31,ชื่อนักเรียน!A31:X1026,6,FALSE)),"")</f>
        <v xml:space="preserve">นางสาวศิลานี </v>
      </c>
      <c r="F31" s="27" t="str">
        <f>_xlfn.IFNA(IF(ISBLANK($B$1),"",VLOOKUP($B$1&amp;"-"&amp;C31,ชื่อนักเรียน!A31:U1026,7,FALSE)),"")</f>
        <v>อุทากิจ</v>
      </c>
      <c r="G31" s="59" t="str">
        <f>_xlfn.IFNA(IF(ISBLANK($B$1),"",IF(ISBLANK(VLOOKUP($B$1&amp;"-"&amp;C31,ชื่อนักเรียน!$A$5:$Y$1000,24,FALSE)),"",IF(I31="มส","",IF(I31="ย้าย","",VLOOKUP($B$1&amp;"-"&amp;C31,ชื่อนักเรียน!$A$5:$Y$1000,24,FALSE))))),"")</f>
        <v>ถ่ายภาพ 5</v>
      </c>
      <c r="H31" s="35" t="str">
        <f>_xlfn.IFNA(IF(ISBLANK($B$1),"",IF(ISBLANK(VLOOKUP($B$1&amp;"-"&amp;C31,ชื่อนักเรียน!$A$5:$Y$1000,25,FALSE)),"",IF(I31="มส","",IF(I31="ย้าย","",VLOOKUP($B$1&amp;"-"&amp;C31,ชื่อนักเรียน!$A$5:$Y$1000,25,FALSE))))),"")</f>
        <v>นายณัฐกฤตา  โต้เคีย</v>
      </c>
      <c r="I31" s="2" t="str">
        <f>_xlfn.IFNA(IF(ISBLANK(VLOOKUP($B$1&amp;"-"&amp;C31,ชื่อนักเรียน!A31:X1026,22,FALSE)),"",VLOOKUP($B$1&amp;"-"&amp;C31,ชื่อนักเรียน!A31:X1026,22,FALSE)),"")</f>
        <v/>
      </c>
      <c r="J31" s="1" t="str">
        <f t="shared" si="1"/>
        <v>นางสาว</v>
      </c>
      <c r="K31" s="1" t="str" cm="1">
        <f t="array" ref="K31">RIGHT(E31,MIN(LEN(SUBSTITUTE(E31,$S$5:$S$8,""))))</f>
        <v xml:space="preserve">ศิลานี </v>
      </c>
      <c r="L31" s="1" t="str">
        <f t="shared" si="2"/>
        <v/>
      </c>
      <c r="M31" s="1" t="str">
        <f t="shared" si="3"/>
        <v/>
      </c>
    </row>
    <row r="32" spans="3:13" ht="17.25" customHeight="1">
      <c r="C32" s="22">
        <v>28</v>
      </c>
      <c r="D32" s="24" t="str">
        <f>_xlfn.IFNA(IF(ISBLANK($B$1),"",VLOOKUP($B$1&amp;"-"&amp;C32,ชื่อนักเรียน!A32:U1027,5,FALSE)),"")</f>
        <v>11106</v>
      </c>
      <c r="E32" s="26" t="str">
        <f>_xlfn.IFNA(IF(ISBLANK($B$1),"",VLOOKUP($B$1&amp;"-"&amp;C32,ชื่อนักเรียน!A32:X1027,6,FALSE)),"")</f>
        <v>นางสาวมินตรา</v>
      </c>
      <c r="F32" s="27" t="str">
        <f>_xlfn.IFNA(IF(ISBLANK($B$1),"",VLOOKUP($B$1&amp;"-"&amp;C32,ชื่อนักเรียน!A32:U1027,7,FALSE)),"")</f>
        <v>ใจเสงี่ยม</v>
      </c>
      <c r="G32" s="59" t="str">
        <f>_xlfn.IFNA(IF(ISBLANK($B$1),"",IF(ISBLANK(VLOOKUP($B$1&amp;"-"&amp;C32,ชื่อนักเรียน!$A$5:$Y$1000,24,FALSE)),"",IF(I32="มส","",IF(I32="ย้าย","",VLOOKUP($B$1&amp;"-"&amp;C32,ชื่อนักเรียน!$A$5:$Y$1000,24,FALSE))))),"")</f>
        <v>รักษ์นาฏศิลป์ไทย</v>
      </c>
      <c r="H32" s="35" t="str">
        <f>_xlfn.IFNA(IF(ISBLANK($B$1),"",IF(ISBLANK(VLOOKUP($B$1&amp;"-"&amp;C32,ชื่อนักเรียน!$A$5:$Y$1000,25,FALSE)),"",IF(I32="มส","",IF(I32="ย้าย","",VLOOKUP($B$1&amp;"-"&amp;C32,ชื่อนักเรียน!$A$5:$Y$1000,25,FALSE))))),"")</f>
        <v>นางโสจาริน  อินทรเรือง</v>
      </c>
      <c r="I32" s="2" t="str">
        <f>_xlfn.IFNA(IF(ISBLANK(VLOOKUP($B$1&amp;"-"&amp;C32,ชื่อนักเรียน!A32:X1027,22,FALSE)),"",VLOOKUP($B$1&amp;"-"&amp;C32,ชื่อนักเรียน!A32:X1027,22,FALSE)),"")</f>
        <v/>
      </c>
      <c r="J32" s="1" t="str">
        <f t="shared" si="1"/>
        <v>นางสาว</v>
      </c>
      <c r="K32" s="1" t="str" cm="1">
        <f t="array" ref="K32">RIGHT(E32,MIN(LEN(SUBSTITUTE(E32,$S$5:$S$8,""))))</f>
        <v>มินตรา</v>
      </c>
      <c r="L32" s="1" t="str">
        <f t="shared" si="2"/>
        <v/>
      </c>
      <c r="M32" s="1" t="str">
        <f t="shared" si="3"/>
        <v/>
      </c>
    </row>
    <row r="33" spans="3:13" ht="17.25" customHeight="1">
      <c r="C33" s="22">
        <v>29</v>
      </c>
      <c r="D33" s="24" t="str">
        <f>_xlfn.IFNA(IF(ISBLANK($B$1),"",VLOOKUP($B$1&amp;"-"&amp;C33,ชื่อนักเรียน!A33:U1028,5,FALSE)),"")</f>
        <v/>
      </c>
      <c r="E33" s="26" t="str">
        <f>_xlfn.IFNA(IF(ISBLANK($B$1),"",VLOOKUP($B$1&amp;"-"&amp;C33,ชื่อนักเรียน!A33:X1028,6,FALSE)),"")</f>
        <v/>
      </c>
      <c r="F33" s="27" t="str">
        <f>_xlfn.IFNA(IF(ISBLANK($B$1),"",VLOOKUP($B$1&amp;"-"&amp;C33,ชื่อนักเรียน!A33:U1028,7,FALSE)),"")</f>
        <v/>
      </c>
      <c r="G33" s="59" t="str">
        <f>_xlfn.IFNA(IF(ISBLANK($B$1),"",IF(ISBLANK(VLOOKUP($B$1&amp;"-"&amp;C33,ชื่อนักเรียน!$A$5:$Y$1000,24,FALSE)),"",IF(I33="มส","",IF(I33="ย้าย","",VLOOKUP($B$1&amp;"-"&amp;C33,ชื่อนักเรียน!$A$5:$Y$1000,24,FALSE))))),"")</f>
        <v/>
      </c>
      <c r="H33" s="35" t="str">
        <f>_xlfn.IFNA(IF(ISBLANK($B$1),"",IF(ISBLANK(VLOOKUP($B$1&amp;"-"&amp;C33,ชื่อนักเรียน!$A$5:$Y$1000,25,FALSE)),"",IF(I33="มส","",IF(I33="ย้าย","",VLOOKUP($B$1&amp;"-"&amp;C33,ชื่อนักเรียน!$A$5:$Y$1000,25,FALSE))))),"")</f>
        <v/>
      </c>
      <c r="I33" s="2" t="str">
        <f>_xlfn.IFNA(IF(ISBLANK(VLOOKUP($B$1&amp;"-"&amp;C33,ชื่อนักเรียน!A33:X1028,22,FALSE)),"",VLOOKUP($B$1&amp;"-"&amp;C33,ชื่อนักเรียน!A33:X1028,22,FALSE)),"")</f>
        <v/>
      </c>
      <c r="J33" s="1" t="str">
        <f t="shared" si="1"/>
        <v/>
      </c>
      <c r="K33" s="1" t="str" cm="1">
        <f t="array" ref="K33">RIGHT(E33,MIN(LEN(SUBSTITUTE(E33,$S$5:$S$8,""))))</f>
        <v/>
      </c>
      <c r="L33" s="1" t="str">
        <f t="shared" si="2"/>
        <v/>
      </c>
      <c r="M33" s="1" t="str">
        <f t="shared" si="3"/>
        <v/>
      </c>
    </row>
    <row r="34" spans="3:13" ht="17.25" customHeight="1">
      <c r="C34" s="22">
        <v>30</v>
      </c>
      <c r="D34" s="24" t="str">
        <f>_xlfn.IFNA(IF(ISBLANK($B$1),"",VLOOKUP($B$1&amp;"-"&amp;C34,ชื่อนักเรียน!A34:U1029,5,FALSE)),"")</f>
        <v/>
      </c>
      <c r="E34" s="26" t="str">
        <f>_xlfn.IFNA(IF(ISBLANK($B$1),"",VLOOKUP($B$1&amp;"-"&amp;C34,ชื่อนักเรียน!A34:X1029,6,FALSE)),"")</f>
        <v/>
      </c>
      <c r="F34" s="27" t="str">
        <f>_xlfn.IFNA(IF(ISBLANK($B$1),"",VLOOKUP($B$1&amp;"-"&amp;C34,ชื่อนักเรียน!A34:U1029,7,FALSE)),"")</f>
        <v/>
      </c>
      <c r="G34" s="59" t="str">
        <f>_xlfn.IFNA(IF(ISBLANK($B$1),"",IF(ISBLANK(VLOOKUP($B$1&amp;"-"&amp;C34,ชื่อนักเรียน!$A$5:$Y$1000,24,FALSE)),"",IF(I34="มส","",IF(I34="ย้าย","",VLOOKUP($B$1&amp;"-"&amp;C34,ชื่อนักเรียน!$A$5:$Y$1000,24,FALSE))))),"")</f>
        <v/>
      </c>
      <c r="H34" s="35" t="str">
        <f>_xlfn.IFNA(IF(ISBLANK($B$1),"",IF(ISBLANK(VLOOKUP($B$1&amp;"-"&amp;C34,ชื่อนักเรียน!$A$5:$Y$1000,25,FALSE)),"",IF(I34="มส","",IF(I34="ย้าย","",VLOOKUP($B$1&amp;"-"&amp;C34,ชื่อนักเรียน!$A$5:$Y$1000,25,FALSE))))),"")</f>
        <v/>
      </c>
      <c r="I34" s="2" t="str">
        <f>_xlfn.IFNA(IF(ISBLANK(VLOOKUP($B$1&amp;"-"&amp;C34,ชื่อนักเรียน!A34:X1029,22,FALSE)),"",VLOOKUP($B$1&amp;"-"&amp;C34,ชื่อนักเรียน!A34:X1029,22,FALSE)),"")</f>
        <v/>
      </c>
      <c r="J34" s="1" t="str">
        <f t="shared" si="1"/>
        <v/>
      </c>
      <c r="K34" s="1" t="str" cm="1">
        <f t="array" ref="K34">RIGHT(E34,MIN(LEN(SUBSTITUTE(E34,$S$5:$S$8,""))))</f>
        <v/>
      </c>
      <c r="L34" s="1" t="str">
        <f t="shared" si="2"/>
        <v/>
      </c>
      <c r="M34" s="1" t="str">
        <f t="shared" si="3"/>
        <v/>
      </c>
    </row>
    <row r="35" spans="3:13" ht="17.25" customHeight="1">
      <c r="C35" s="22">
        <v>31</v>
      </c>
      <c r="D35" s="24" t="str">
        <f>_xlfn.IFNA(IF(ISBLANK($B$1),"",VLOOKUP($B$1&amp;"-"&amp;C35,ชื่อนักเรียน!A35:U1030,5,FALSE)),"")</f>
        <v/>
      </c>
      <c r="E35" s="26" t="str">
        <f>_xlfn.IFNA(IF(ISBLANK($B$1),"",VLOOKUP($B$1&amp;"-"&amp;C35,ชื่อนักเรียน!A35:X1030,6,FALSE)),"")</f>
        <v/>
      </c>
      <c r="F35" s="27" t="str">
        <f>_xlfn.IFNA(IF(ISBLANK($B$1),"",VLOOKUP($B$1&amp;"-"&amp;C35,ชื่อนักเรียน!A35:U1030,7,FALSE)),"")</f>
        <v/>
      </c>
      <c r="G35" s="59" t="str">
        <f>_xlfn.IFNA(IF(ISBLANK($B$1),"",IF(ISBLANK(VLOOKUP($B$1&amp;"-"&amp;C35,ชื่อนักเรียน!$A$5:$Y$1000,24,FALSE)),"",IF(I35="มส","",IF(I35="ย้าย","",VLOOKUP($B$1&amp;"-"&amp;C35,ชื่อนักเรียน!$A$5:$Y$1000,24,FALSE))))),"")</f>
        <v/>
      </c>
      <c r="H35" s="35" t="str">
        <f>_xlfn.IFNA(IF(ISBLANK($B$1),"",IF(ISBLANK(VLOOKUP($B$1&amp;"-"&amp;C35,ชื่อนักเรียน!$A$5:$Y$1000,25,FALSE)),"",IF(I35="มส","",IF(I35="ย้าย","",VLOOKUP($B$1&amp;"-"&amp;C35,ชื่อนักเรียน!$A$5:$Y$1000,25,FALSE))))),"")</f>
        <v/>
      </c>
      <c r="I35" s="2" t="str">
        <f>_xlfn.IFNA(IF(ISBLANK(VLOOKUP($B$1&amp;"-"&amp;C35,ชื่อนักเรียน!A35:X1030,22,FALSE)),"",VLOOKUP($B$1&amp;"-"&amp;C35,ชื่อนักเรียน!A35:X1030,22,FALSE)),"")</f>
        <v/>
      </c>
      <c r="J35" s="1" t="str">
        <f t="shared" si="1"/>
        <v/>
      </c>
      <c r="K35" s="1" t="str" cm="1">
        <f t="array" ref="K35">RIGHT(E35,MIN(LEN(SUBSTITUTE(E35,$S$5:$S$8,""))))</f>
        <v/>
      </c>
      <c r="L35" s="1" t="str">
        <f t="shared" si="2"/>
        <v/>
      </c>
      <c r="M35" s="1" t="str">
        <f t="shared" si="3"/>
        <v/>
      </c>
    </row>
    <row r="36" spans="3:13" ht="17.25" customHeight="1">
      <c r="C36" s="22">
        <v>32</v>
      </c>
      <c r="D36" s="24" t="str">
        <f>_xlfn.IFNA(IF(ISBLANK($B$1),"",VLOOKUP($B$1&amp;"-"&amp;C36,ชื่อนักเรียน!A36:U1031,5,FALSE)),"")</f>
        <v/>
      </c>
      <c r="E36" s="26" t="str">
        <f>_xlfn.IFNA(IF(ISBLANK($B$1),"",VLOOKUP($B$1&amp;"-"&amp;C36,ชื่อนักเรียน!A36:X1031,6,FALSE)),"")</f>
        <v/>
      </c>
      <c r="F36" s="27" t="str">
        <f>_xlfn.IFNA(IF(ISBLANK($B$1),"",VLOOKUP($B$1&amp;"-"&amp;C36,ชื่อนักเรียน!A36:U1031,7,FALSE)),"")</f>
        <v/>
      </c>
      <c r="G36" s="59" t="str">
        <f>_xlfn.IFNA(IF(ISBLANK($B$1),"",IF(ISBLANK(VLOOKUP($B$1&amp;"-"&amp;C36,ชื่อนักเรียน!$A$5:$Y$1000,24,FALSE)),"",IF(I36="มส","",IF(I36="ย้าย","",VLOOKUP($B$1&amp;"-"&amp;C36,ชื่อนักเรียน!$A$5:$Y$1000,24,FALSE))))),"")</f>
        <v/>
      </c>
      <c r="H36" s="35" t="str">
        <f>_xlfn.IFNA(IF(ISBLANK($B$1),"",IF(ISBLANK(VLOOKUP($B$1&amp;"-"&amp;C36,ชื่อนักเรียน!$A$5:$Y$1000,25,FALSE)),"",IF(I36="มส","",IF(I36="ย้าย","",VLOOKUP($B$1&amp;"-"&amp;C36,ชื่อนักเรียน!$A$5:$Y$1000,25,FALSE))))),"")</f>
        <v/>
      </c>
      <c r="I36" s="2" t="str">
        <f>_xlfn.IFNA(IF(ISBLANK(VLOOKUP($B$1&amp;"-"&amp;C36,ชื่อนักเรียน!A36:X1031,22,FALSE)),"",VLOOKUP($B$1&amp;"-"&amp;C36,ชื่อนักเรียน!A36:X1031,22,FALSE)),"")</f>
        <v/>
      </c>
      <c r="J36" s="1" t="str">
        <f t="shared" si="1"/>
        <v/>
      </c>
      <c r="K36" s="1" t="str" cm="1">
        <f t="array" ref="K36">RIGHT(E36,MIN(LEN(SUBSTITUTE(E36,$S$5:$S$8,""))))</f>
        <v/>
      </c>
      <c r="L36" s="1" t="str">
        <f t="shared" si="2"/>
        <v/>
      </c>
      <c r="M36" s="1" t="str">
        <f t="shared" si="3"/>
        <v/>
      </c>
    </row>
    <row r="37" spans="3:13" ht="17.25" customHeight="1">
      <c r="C37" s="22">
        <v>33</v>
      </c>
      <c r="D37" s="24" t="str">
        <f>_xlfn.IFNA(IF(ISBLANK($B$1),"",VLOOKUP($B$1&amp;"-"&amp;C37,ชื่อนักเรียน!A37:U1032,5,FALSE)),"")</f>
        <v/>
      </c>
      <c r="E37" s="26" t="str">
        <f>_xlfn.IFNA(IF(ISBLANK($B$1),"",VLOOKUP($B$1&amp;"-"&amp;C37,ชื่อนักเรียน!A37:X1032,6,FALSE)),"")</f>
        <v/>
      </c>
      <c r="F37" s="27" t="str">
        <f>_xlfn.IFNA(IF(ISBLANK($B$1),"",VLOOKUP($B$1&amp;"-"&amp;C37,ชื่อนักเรียน!A37:U1032,7,FALSE)),"")</f>
        <v/>
      </c>
      <c r="G37" s="59" t="str">
        <f>_xlfn.IFNA(IF(ISBLANK($B$1),"",IF(ISBLANK(VLOOKUP($B$1&amp;"-"&amp;C37,ชื่อนักเรียน!$A$5:$Y$1000,24,FALSE)),"",IF(I37="มส","",IF(I37="ย้าย","",VLOOKUP($B$1&amp;"-"&amp;C37,ชื่อนักเรียน!$A$5:$Y$1000,24,FALSE))))),"")</f>
        <v/>
      </c>
      <c r="H37" s="35" t="str">
        <f>_xlfn.IFNA(IF(ISBLANK($B$1),"",IF(ISBLANK(VLOOKUP($B$1&amp;"-"&amp;C37,ชื่อนักเรียน!$A$5:$Y$1000,25,FALSE)),"",IF(I37="มส","",IF(I37="ย้าย","",VLOOKUP($B$1&amp;"-"&amp;C37,ชื่อนักเรียน!$A$5:$Y$1000,25,FALSE))))),"")</f>
        <v/>
      </c>
      <c r="I37" s="2" t="str">
        <f>_xlfn.IFNA(IF(ISBLANK(VLOOKUP($B$1&amp;"-"&amp;C37,ชื่อนักเรียน!A37:X1032,22,FALSE)),"",VLOOKUP($B$1&amp;"-"&amp;C37,ชื่อนักเรียน!A37:X1032,22,FALSE)),"")</f>
        <v/>
      </c>
      <c r="J37" s="1" t="str">
        <f t="shared" si="1"/>
        <v/>
      </c>
      <c r="K37" s="1" t="str" cm="1">
        <f t="array" ref="K37">RIGHT(E37,MIN(LEN(SUBSTITUTE(E37,$S$5:$S$8,""))))</f>
        <v/>
      </c>
      <c r="L37" s="1" t="str">
        <f t="shared" si="2"/>
        <v/>
      </c>
      <c r="M37" s="1" t="str">
        <f t="shared" si="3"/>
        <v/>
      </c>
    </row>
    <row r="38" spans="3:13" ht="17.25" customHeight="1">
      <c r="C38" s="22">
        <v>34</v>
      </c>
      <c r="D38" s="24" t="str">
        <f>_xlfn.IFNA(IF(ISBLANK($B$1),"",VLOOKUP($B$1&amp;"-"&amp;C38,ชื่อนักเรียน!A38:U1033,5,FALSE)),"")</f>
        <v/>
      </c>
      <c r="E38" s="26" t="str">
        <f>_xlfn.IFNA(IF(ISBLANK($B$1),"",VLOOKUP($B$1&amp;"-"&amp;C38,ชื่อนักเรียน!A38:X1033,6,FALSE)),"")</f>
        <v/>
      </c>
      <c r="F38" s="27" t="str">
        <f>_xlfn.IFNA(IF(ISBLANK($B$1),"",VLOOKUP($B$1&amp;"-"&amp;C38,ชื่อนักเรียน!A38:U1033,7,FALSE)),"")</f>
        <v/>
      </c>
      <c r="G38" s="59" t="str">
        <f>_xlfn.IFNA(IF(ISBLANK($B$1),"",IF(ISBLANK(VLOOKUP($B$1&amp;"-"&amp;C38,ชื่อนักเรียน!$A$5:$Y$1000,24,FALSE)),"",IF(I38="มส","",IF(I38="ย้าย","",VLOOKUP($B$1&amp;"-"&amp;C38,ชื่อนักเรียน!$A$5:$Y$1000,24,FALSE))))),"")</f>
        <v/>
      </c>
      <c r="H38" s="35" t="str">
        <f>_xlfn.IFNA(IF(ISBLANK($B$1),"",IF(ISBLANK(VLOOKUP($B$1&amp;"-"&amp;C38,ชื่อนักเรียน!$A$5:$Y$1000,25,FALSE)),"",IF(I38="มส","",IF(I38="ย้าย","",VLOOKUP($B$1&amp;"-"&amp;C38,ชื่อนักเรียน!$A$5:$Y$1000,25,FALSE))))),"")</f>
        <v/>
      </c>
      <c r="I38" s="2" t="str">
        <f>_xlfn.IFNA(IF(ISBLANK(VLOOKUP($B$1&amp;"-"&amp;C38,ชื่อนักเรียน!A38:X1033,22,FALSE)),"",VLOOKUP($B$1&amp;"-"&amp;C38,ชื่อนักเรียน!A38:X1033,22,FALSE)),"")</f>
        <v/>
      </c>
      <c r="J38" s="1" t="str">
        <f t="shared" si="1"/>
        <v/>
      </c>
      <c r="K38" s="1" t="str" cm="1">
        <f t="array" ref="K38">RIGHT(E38,MIN(LEN(SUBSTITUTE(E38,$S$5:$S$8,""))))</f>
        <v/>
      </c>
      <c r="L38" s="1" t="str">
        <f t="shared" si="2"/>
        <v/>
      </c>
      <c r="M38" s="1" t="str">
        <f t="shared" si="3"/>
        <v/>
      </c>
    </row>
    <row r="39" spans="3:13" ht="17.25" customHeight="1">
      <c r="C39" s="22">
        <v>35</v>
      </c>
      <c r="D39" s="24" t="str">
        <f>_xlfn.IFNA(IF(ISBLANK($B$1),"",VLOOKUP($B$1&amp;"-"&amp;C39,ชื่อนักเรียน!A39:U1034,5,FALSE)),"")</f>
        <v/>
      </c>
      <c r="E39" s="26" t="str">
        <f>_xlfn.IFNA(IF(ISBLANK($B$1),"",VLOOKUP($B$1&amp;"-"&amp;C39,ชื่อนักเรียน!A39:X1034,6,FALSE)),"")</f>
        <v/>
      </c>
      <c r="F39" s="27" t="str">
        <f>_xlfn.IFNA(IF(ISBLANK($B$1),"",VLOOKUP($B$1&amp;"-"&amp;C39,ชื่อนักเรียน!A39:U1034,7,FALSE)),"")</f>
        <v/>
      </c>
      <c r="G39" s="59" t="str">
        <f>_xlfn.IFNA(IF(ISBLANK($B$1),"",IF(ISBLANK(VLOOKUP($B$1&amp;"-"&amp;C39,ชื่อนักเรียน!$A$5:$Y$1000,24,FALSE)),"",IF(I39="มส","",IF(I39="ย้าย","",VLOOKUP($B$1&amp;"-"&amp;C39,ชื่อนักเรียน!$A$5:$Y$1000,24,FALSE))))),"")</f>
        <v/>
      </c>
      <c r="H39" s="35" t="str">
        <f>_xlfn.IFNA(IF(ISBLANK($B$1),"",IF(ISBLANK(VLOOKUP($B$1&amp;"-"&amp;C39,ชื่อนักเรียน!$A$5:$Y$1000,25,FALSE)),"",IF(I39="มส","",IF(I39="ย้าย","",VLOOKUP($B$1&amp;"-"&amp;C39,ชื่อนักเรียน!$A$5:$Y$1000,25,FALSE))))),"")</f>
        <v/>
      </c>
      <c r="I39" s="2" t="str">
        <f>_xlfn.IFNA(IF(ISBLANK(VLOOKUP($B$1&amp;"-"&amp;C39,ชื่อนักเรียน!A39:X1034,22,FALSE)),"",VLOOKUP($B$1&amp;"-"&amp;C39,ชื่อนักเรียน!A39:X1034,22,FALSE)),"")</f>
        <v/>
      </c>
      <c r="J39" s="1" t="str">
        <f t="shared" si="1"/>
        <v/>
      </c>
      <c r="K39" s="1" t="str" cm="1">
        <f t="array" ref="K39">RIGHT(E39,MIN(LEN(SUBSTITUTE(E39,$S$5:$S$8,""))))</f>
        <v/>
      </c>
      <c r="L39" s="1" t="str">
        <f t="shared" si="2"/>
        <v/>
      </c>
      <c r="M39" s="1" t="str">
        <f t="shared" si="3"/>
        <v/>
      </c>
    </row>
    <row r="40" spans="3:13" ht="17.25" customHeight="1">
      <c r="C40" s="22">
        <v>36</v>
      </c>
      <c r="D40" s="24" t="str">
        <f>_xlfn.IFNA(IF(ISBLANK($B$1),"",VLOOKUP($B$1&amp;"-"&amp;C40,ชื่อนักเรียน!A40:U1035,5,FALSE)),"")</f>
        <v/>
      </c>
      <c r="E40" s="26" t="str">
        <f>_xlfn.IFNA(IF(ISBLANK($B$1),"",VLOOKUP($B$1&amp;"-"&amp;C40,ชื่อนักเรียน!A40:X1035,6,FALSE)),"")</f>
        <v/>
      </c>
      <c r="F40" s="27" t="str">
        <f>_xlfn.IFNA(IF(ISBLANK($B$1),"",VLOOKUP($B$1&amp;"-"&amp;C40,ชื่อนักเรียน!A40:U1035,7,FALSE)),"")</f>
        <v/>
      </c>
      <c r="G40" s="59" t="str">
        <f>_xlfn.IFNA(IF(ISBLANK($B$1),"",IF(ISBLANK(VLOOKUP($B$1&amp;"-"&amp;C40,ชื่อนักเรียน!$A$5:$Y$1000,24,FALSE)),"",IF(I40="มส","",IF(I40="ย้าย","",VLOOKUP($B$1&amp;"-"&amp;C40,ชื่อนักเรียน!$A$5:$Y$1000,24,FALSE))))),"")</f>
        <v/>
      </c>
      <c r="H40" s="35" t="str">
        <f>_xlfn.IFNA(IF(ISBLANK($B$1),"",IF(ISBLANK(VLOOKUP($B$1&amp;"-"&amp;C40,ชื่อนักเรียน!$A$5:$Y$1000,25,FALSE)),"",IF(I40="มส","",IF(I40="ย้าย","",VLOOKUP($B$1&amp;"-"&amp;C40,ชื่อนักเรียน!$A$5:$Y$1000,25,FALSE))))),"")</f>
        <v/>
      </c>
      <c r="I40" s="2" t="str">
        <f>_xlfn.IFNA(IF(ISBLANK(VLOOKUP($B$1&amp;"-"&amp;C40,ชื่อนักเรียน!A40:X1035,22,FALSE)),"",VLOOKUP($B$1&amp;"-"&amp;C40,ชื่อนักเรียน!A40:X1035,22,FALSE)),"")</f>
        <v/>
      </c>
      <c r="J40" s="1" t="str">
        <f t="shared" si="1"/>
        <v/>
      </c>
      <c r="K40" s="1" t="str" cm="1">
        <f t="array" ref="K40">RIGHT(E40,MIN(LEN(SUBSTITUTE(E40,$S$5:$S$8,""))))</f>
        <v/>
      </c>
      <c r="L40" s="1" t="str">
        <f t="shared" si="2"/>
        <v/>
      </c>
      <c r="M40" s="1" t="str">
        <f t="shared" si="3"/>
        <v/>
      </c>
    </row>
    <row r="41" spans="3:13" ht="17.25" customHeight="1">
      <c r="C41" s="22">
        <v>37</v>
      </c>
      <c r="D41" s="24" t="str">
        <f>_xlfn.IFNA(IF(ISBLANK($B$1),"",VLOOKUP($B$1&amp;"-"&amp;C41,ชื่อนักเรียน!A41:U1036,5,FALSE)),"")</f>
        <v/>
      </c>
      <c r="E41" s="26" t="str">
        <f>_xlfn.IFNA(IF(ISBLANK($B$1),"",VLOOKUP($B$1&amp;"-"&amp;C41,ชื่อนักเรียน!A41:X1036,6,FALSE)),"")</f>
        <v/>
      </c>
      <c r="F41" s="27" t="str">
        <f>_xlfn.IFNA(IF(ISBLANK($B$1),"",VLOOKUP($B$1&amp;"-"&amp;C41,ชื่อนักเรียน!A41:U1036,7,FALSE)),"")</f>
        <v/>
      </c>
      <c r="G41" s="59" t="str">
        <f>_xlfn.IFNA(IF(ISBLANK($B$1),"",IF(ISBLANK(VLOOKUP($B$1&amp;"-"&amp;C41,ชื่อนักเรียน!$A$5:$Y$1000,24,FALSE)),"",IF(I41="มส","",IF(I41="ย้าย","",VLOOKUP($B$1&amp;"-"&amp;C41,ชื่อนักเรียน!$A$5:$Y$1000,24,FALSE))))),"")</f>
        <v/>
      </c>
      <c r="H41" s="35" t="str">
        <f>_xlfn.IFNA(IF(ISBLANK($B$1),"",IF(ISBLANK(VLOOKUP($B$1&amp;"-"&amp;C41,ชื่อนักเรียน!$A$5:$Y$1000,25,FALSE)),"",IF(I41="มส","",IF(I41="ย้าย","",VLOOKUP($B$1&amp;"-"&amp;C41,ชื่อนักเรียน!$A$5:$Y$1000,25,FALSE))))),"")</f>
        <v/>
      </c>
      <c r="I41" s="2" t="str">
        <f>_xlfn.IFNA(IF(ISBLANK(VLOOKUP($B$1&amp;"-"&amp;C41,ชื่อนักเรียน!A41:X1036,22,FALSE)),"",VLOOKUP($B$1&amp;"-"&amp;C41,ชื่อนักเรียน!A41:X1036,22,FALSE)),"")</f>
        <v/>
      </c>
      <c r="J41" s="1" t="str">
        <f t="shared" si="1"/>
        <v/>
      </c>
      <c r="K41" s="1" t="str" cm="1">
        <f t="array" ref="K41">RIGHT(E41,MIN(LEN(SUBSTITUTE(E41,$S$5:$S$8,""))))</f>
        <v/>
      </c>
      <c r="L41" s="1" t="str">
        <f t="shared" si="2"/>
        <v/>
      </c>
      <c r="M41" s="1" t="str">
        <f t="shared" si="3"/>
        <v/>
      </c>
    </row>
    <row r="42" spans="3:13" ht="17.25" customHeight="1">
      <c r="C42" s="22">
        <v>38</v>
      </c>
      <c r="D42" s="24" t="str">
        <f>_xlfn.IFNA(IF(ISBLANK($B$1),"",VLOOKUP($B$1&amp;"-"&amp;C42,ชื่อนักเรียน!A42:U1037,5,FALSE)),"")</f>
        <v/>
      </c>
      <c r="E42" s="26" t="str">
        <f>_xlfn.IFNA(IF(ISBLANK($B$1),"",VLOOKUP($B$1&amp;"-"&amp;C42,ชื่อนักเรียน!A42:X1037,6,FALSE)),"")</f>
        <v/>
      </c>
      <c r="F42" s="27" t="str">
        <f>_xlfn.IFNA(IF(ISBLANK($B$1),"",VLOOKUP($B$1&amp;"-"&amp;C42,ชื่อนักเรียน!A42:U1037,7,FALSE)),"")</f>
        <v/>
      </c>
      <c r="G42" s="59" t="str">
        <f>_xlfn.IFNA(IF(ISBLANK($B$1),"",IF(ISBLANK(VLOOKUP($B$1&amp;"-"&amp;C42,ชื่อนักเรียน!$A$5:$Y$1000,24,FALSE)),"",IF(I42="มส","",IF(I42="ย้าย","",VLOOKUP($B$1&amp;"-"&amp;C42,ชื่อนักเรียน!$A$5:$Y$1000,24,FALSE))))),"")</f>
        <v/>
      </c>
      <c r="H42" s="35" t="str">
        <f>_xlfn.IFNA(IF(ISBLANK($B$1),"",IF(ISBLANK(VLOOKUP($B$1&amp;"-"&amp;C42,ชื่อนักเรียน!$A$5:$Y$1000,25,FALSE)),"",IF(I42="มส","",IF(I42="ย้าย","",VLOOKUP($B$1&amp;"-"&amp;C42,ชื่อนักเรียน!$A$5:$Y$1000,25,FALSE))))),"")</f>
        <v/>
      </c>
      <c r="I42" s="2" t="str">
        <f>_xlfn.IFNA(IF(ISBLANK(VLOOKUP($B$1&amp;"-"&amp;C42,ชื่อนักเรียน!A42:X1037,22,FALSE)),"",VLOOKUP($B$1&amp;"-"&amp;C42,ชื่อนักเรียน!A42:X1037,22,FALSE)),"")</f>
        <v/>
      </c>
      <c r="J42" s="1" t="str">
        <f t="shared" si="1"/>
        <v/>
      </c>
      <c r="K42" s="1" t="str" cm="1">
        <f t="array" ref="K42">RIGHT(E42,MIN(LEN(SUBSTITUTE(E42,$S$5:$S$8,""))))</f>
        <v/>
      </c>
      <c r="L42" s="1" t="str">
        <f t="shared" si="2"/>
        <v/>
      </c>
      <c r="M42" s="1" t="str">
        <f t="shared" si="3"/>
        <v/>
      </c>
    </row>
    <row r="43" spans="3:13" ht="17.25" customHeight="1">
      <c r="C43" s="22">
        <v>39</v>
      </c>
      <c r="D43" s="24" t="str">
        <f>_xlfn.IFNA(IF(ISBLANK($B$1),"",VLOOKUP($B$1&amp;"-"&amp;C43,ชื่อนักเรียน!A43:U1038,5,FALSE)),"")</f>
        <v/>
      </c>
      <c r="E43" s="26" t="str">
        <f>_xlfn.IFNA(IF(ISBLANK($B$1),"",VLOOKUP($B$1&amp;"-"&amp;C43,ชื่อนักเรียน!A43:X1038,6,FALSE)),"")</f>
        <v/>
      </c>
      <c r="F43" s="27" t="str">
        <f>_xlfn.IFNA(IF(ISBLANK($B$1),"",VLOOKUP($B$1&amp;"-"&amp;C43,ชื่อนักเรียน!A43:U1038,7,FALSE)),"")</f>
        <v/>
      </c>
      <c r="G43" s="59" t="str">
        <f>_xlfn.IFNA(IF(ISBLANK($B$1),"",IF(ISBLANK(VLOOKUP($B$1&amp;"-"&amp;C43,ชื่อนักเรียน!$A$5:$Y$1000,24,FALSE)),"",IF(I43="มส","",IF(I43="ย้าย","",VLOOKUP($B$1&amp;"-"&amp;C43,ชื่อนักเรียน!$A$5:$Y$1000,24,FALSE))))),"")</f>
        <v/>
      </c>
      <c r="H43" s="35" t="str">
        <f>_xlfn.IFNA(IF(ISBLANK($B$1),"",IF(ISBLANK(VLOOKUP($B$1&amp;"-"&amp;C43,ชื่อนักเรียน!$A$5:$Y$1000,25,FALSE)),"",IF(I43="มส","",IF(I43="ย้าย","",VLOOKUP($B$1&amp;"-"&amp;C43,ชื่อนักเรียน!$A$5:$Y$1000,25,FALSE))))),"")</f>
        <v/>
      </c>
      <c r="I43" s="2" t="str">
        <f>_xlfn.IFNA(IF(ISBLANK(VLOOKUP($B$1&amp;"-"&amp;C43,ชื่อนักเรียน!A43:X1038,22,FALSE)),"",VLOOKUP($B$1&amp;"-"&amp;C43,ชื่อนักเรียน!A43:X1038,22,FALSE)),"")</f>
        <v/>
      </c>
      <c r="J43" s="1" t="str">
        <f t="shared" si="1"/>
        <v/>
      </c>
      <c r="K43" s="1" t="str" cm="1">
        <f t="array" ref="K43">RIGHT(E43,MIN(LEN(SUBSTITUTE(E43,$S$5:$S$8,""))))</f>
        <v/>
      </c>
      <c r="L43" s="1" t="str">
        <f t="shared" si="2"/>
        <v/>
      </c>
      <c r="M43" s="1" t="str">
        <f t="shared" si="3"/>
        <v/>
      </c>
    </row>
    <row r="44" spans="3:13" ht="17.25" customHeight="1">
      <c r="C44" s="22">
        <v>40</v>
      </c>
      <c r="D44" s="24" t="str">
        <f>_xlfn.IFNA(IF(ISBLANK($B$1),"",VLOOKUP($B$1&amp;"-"&amp;C44,ชื่อนักเรียน!A44:U1039,5,FALSE)),"")</f>
        <v/>
      </c>
      <c r="E44" s="26" t="str">
        <f>_xlfn.IFNA(IF(ISBLANK($B$1),"",VLOOKUP($B$1&amp;"-"&amp;C44,ชื่อนักเรียน!A44:X1039,6,FALSE)),"")</f>
        <v/>
      </c>
      <c r="F44" s="27" t="str">
        <f>_xlfn.IFNA(IF(ISBLANK($B$1),"",VLOOKUP($B$1&amp;"-"&amp;C44,ชื่อนักเรียน!A44:U1039,7,FALSE)),"")</f>
        <v/>
      </c>
      <c r="G44" s="59" t="str">
        <f>_xlfn.IFNA(IF(ISBLANK($B$1),"",IF(ISBLANK(VLOOKUP($B$1&amp;"-"&amp;C44,ชื่อนักเรียน!$A$5:$Y$1000,24,FALSE)),"",IF(I44="มส","",IF(I44="ย้าย","",VLOOKUP($B$1&amp;"-"&amp;C44,ชื่อนักเรียน!$A$5:$Y$1000,24,FALSE))))),"")</f>
        <v/>
      </c>
      <c r="H44" s="35" t="str">
        <f>_xlfn.IFNA(IF(ISBLANK($B$1),"",IF(ISBLANK(VLOOKUP($B$1&amp;"-"&amp;C44,ชื่อนักเรียน!$A$5:$Y$1000,25,FALSE)),"",IF(I44="มส","",IF(I44="ย้าย","",VLOOKUP($B$1&amp;"-"&amp;C44,ชื่อนักเรียน!$A$5:$Y$1000,25,FALSE))))),"")</f>
        <v/>
      </c>
      <c r="I44" s="2" t="str">
        <f>_xlfn.IFNA(IF(ISBLANK(VLOOKUP($B$1&amp;"-"&amp;C44,ชื่อนักเรียน!A44:X1039,22,FALSE)),"",VLOOKUP($B$1&amp;"-"&amp;C44,ชื่อนักเรียน!A44:X1039,22,FALSE)),"")</f>
        <v/>
      </c>
      <c r="J44" s="1" t="str">
        <f t="shared" si="1"/>
        <v/>
      </c>
      <c r="K44" s="1" t="str" cm="1">
        <f t="array" ref="K44">RIGHT(E44,MIN(LEN(SUBSTITUTE(E44,$S$5:$S$8,""))))</f>
        <v/>
      </c>
      <c r="L44" s="1" t="str">
        <f t="shared" si="2"/>
        <v/>
      </c>
      <c r="M44" s="1" t="str">
        <f t="shared" si="3"/>
        <v/>
      </c>
    </row>
    <row r="45" spans="3:13" ht="17.25" customHeight="1">
      <c r="C45" s="22">
        <v>41</v>
      </c>
      <c r="D45" s="24" t="str">
        <f>_xlfn.IFNA(IF(ISBLANK($B$1),"",VLOOKUP($B$1&amp;"-"&amp;C45,ชื่อนักเรียน!A45:U1040,5,FALSE)),"")</f>
        <v/>
      </c>
      <c r="E45" s="26" t="str">
        <f>_xlfn.IFNA(IF(ISBLANK($B$1),"",VLOOKUP($B$1&amp;"-"&amp;C45,ชื่อนักเรียน!A45:X1040,6,FALSE)),"")</f>
        <v/>
      </c>
      <c r="F45" s="27" t="str">
        <f>_xlfn.IFNA(IF(ISBLANK($B$1),"",VLOOKUP($B$1&amp;"-"&amp;C45,ชื่อนักเรียน!A45:U1040,7,FALSE)),"")</f>
        <v/>
      </c>
      <c r="G45" s="59" t="str">
        <f>_xlfn.IFNA(IF(ISBLANK($B$1),"",IF(ISBLANK(VLOOKUP($B$1&amp;"-"&amp;C45,ชื่อนักเรียน!$A$5:$Y$1000,24,FALSE)),"",IF(I45="มส","",IF(I45="ย้าย","",VLOOKUP($B$1&amp;"-"&amp;C45,ชื่อนักเรียน!$A$5:$Y$1000,24,FALSE))))),"")</f>
        <v/>
      </c>
      <c r="H45" s="35" t="str">
        <f>_xlfn.IFNA(IF(ISBLANK($B$1),"",IF(ISBLANK(VLOOKUP($B$1&amp;"-"&amp;C45,ชื่อนักเรียน!$A$5:$Y$1000,25,FALSE)),"",IF(I45="มส","",IF(I45="ย้าย","",VLOOKUP($B$1&amp;"-"&amp;C45,ชื่อนักเรียน!$A$5:$Y$1000,25,FALSE))))),"")</f>
        <v/>
      </c>
      <c r="I45" s="2" t="str">
        <f>_xlfn.IFNA(IF(ISBLANK(VLOOKUP($B$1&amp;"-"&amp;C45,ชื่อนักเรียน!A45:X1040,22,FALSE)),"",VLOOKUP($B$1&amp;"-"&amp;C45,ชื่อนักเรียน!A45:X1040,22,FALSE)),"")</f>
        <v/>
      </c>
      <c r="J45" s="1" t="str">
        <f t="shared" si="1"/>
        <v/>
      </c>
      <c r="K45" s="1" t="str" cm="1">
        <f t="array" ref="K45">RIGHT(E45,MIN(LEN(SUBSTITUTE(E45,$S$5:$S$8,""))))</f>
        <v/>
      </c>
      <c r="L45" s="1" t="str">
        <f t="shared" si="2"/>
        <v/>
      </c>
      <c r="M45" s="1" t="str">
        <f t="shared" si="3"/>
        <v/>
      </c>
    </row>
    <row r="46" spans="3:13" ht="17.25" customHeight="1">
      <c r="C46" s="22">
        <v>42</v>
      </c>
      <c r="D46" s="24" t="str">
        <f>_xlfn.IFNA(IF(ISBLANK($B$1),"",VLOOKUP($B$1&amp;"-"&amp;C46,ชื่อนักเรียน!A46:U1041,5,FALSE)),"")</f>
        <v/>
      </c>
      <c r="E46" s="26" t="str">
        <f>_xlfn.IFNA(IF(ISBLANK($B$1),"",VLOOKUP($B$1&amp;"-"&amp;C46,ชื่อนักเรียน!A46:X1041,6,FALSE)),"")</f>
        <v/>
      </c>
      <c r="F46" s="27" t="str">
        <f>_xlfn.IFNA(IF(ISBLANK($B$1),"",VLOOKUP($B$1&amp;"-"&amp;C46,ชื่อนักเรียน!A46:U1041,7,FALSE)),"")</f>
        <v/>
      </c>
      <c r="G46" s="59" t="str">
        <f>_xlfn.IFNA(IF(ISBLANK($B$1),"",IF(ISBLANK(VLOOKUP($B$1&amp;"-"&amp;C46,ชื่อนักเรียน!$A$5:$Y$1000,24,FALSE)),"",IF(I46="มส","",IF(I46="ย้าย","",VLOOKUP($B$1&amp;"-"&amp;C46,ชื่อนักเรียน!$A$5:$Y$1000,24,FALSE))))),"")</f>
        <v/>
      </c>
      <c r="H46" s="35" t="str">
        <f>_xlfn.IFNA(IF(ISBLANK($B$1),"",IF(ISBLANK(VLOOKUP($B$1&amp;"-"&amp;C46,ชื่อนักเรียน!$A$5:$Y$1000,25,FALSE)),"",IF(I46="มส","",IF(I46="ย้าย","",VLOOKUP($B$1&amp;"-"&amp;C46,ชื่อนักเรียน!$A$5:$Y$1000,25,FALSE))))),"")</f>
        <v/>
      </c>
      <c r="I46" s="2"/>
      <c r="J46" s="1" t="str">
        <f t="shared" ref="J46:J49" si="4">LEFT(E46,MIN(LEN(SUBSTITUTE(E46,K46,""))))</f>
        <v/>
      </c>
      <c r="K46" s="1" t="str" cm="1">
        <f t="array" ref="K46">RIGHT(E46,MIN(LEN(SUBSTITUTE(E46,$S$5:$S$8,""))))</f>
        <v/>
      </c>
    </row>
    <row r="47" spans="3:13" ht="17.25" customHeight="1">
      <c r="C47" s="22">
        <v>43</v>
      </c>
      <c r="D47" s="24" t="str">
        <f>_xlfn.IFNA(IF(ISBLANK($B$1),"",VLOOKUP($B$1&amp;"-"&amp;C47,ชื่อนักเรียน!A47:U1042,5,FALSE)),"")</f>
        <v/>
      </c>
      <c r="E47" s="26" t="str">
        <f>_xlfn.IFNA(IF(ISBLANK($B$1),"",VLOOKUP($B$1&amp;"-"&amp;C47,ชื่อนักเรียน!A47:X1042,6,FALSE)),"")</f>
        <v/>
      </c>
      <c r="F47" s="27" t="str">
        <f>_xlfn.IFNA(IF(ISBLANK($B$1),"",VLOOKUP($B$1&amp;"-"&amp;C47,ชื่อนักเรียน!A47:U1042,7,FALSE)),"")</f>
        <v/>
      </c>
      <c r="G47" s="59" t="str">
        <f>_xlfn.IFNA(IF(ISBLANK($B$1),"",IF(ISBLANK(VLOOKUP($B$1&amp;"-"&amp;C47,ชื่อนักเรียน!$A$5:$Y$1000,24,FALSE)),"",IF(I47="มส","",IF(I47="ย้าย","",VLOOKUP($B$1&amp;"-"&amp;C47,ชื่อนักเรียน!$A$5:$Y$1000,24,FALSE))))),"")</f>
        <v/>
      </c>
      <c r="H47" s="35" t="str">
        <f>_xlfn.IFNA(IF(ISBLANK($B$1),"",IF(ISBLANK(VLOOKUP($B$1&amp;"-"&amp;C47,ชื่อนักเรียน!$A$5:$Y$1000,25,FALSE)),"",IF(I47="มส","",IF(I47="ย้าย","",VLOOKUP($B$1&amp;"-"&amp;C47,ชื่อนักเรียน!$A$5:$Y$1000,25,FALSE))))),"")</f>
        <v/>
      </c>
      <c r="I47" s="2"/>
      <c r="J47" s="1" t="str">
        <f t="shared" si="4"/>
        <v/>
      </c>
      <c r="K47" s="1" t="str" cm="1">
        <f t="array" ref="K47">RIGHT(E47,MIN(LEN(SUBSTITUTE(E47,$S$5:$S$8,""))))</f>
        <v/>
      </c>
    </row>
    <row r="48" spans="3:13" ht="17.25" customHeight="1">
      <c r="C48" s="22">
        <v>44</v>
      </c>
      <c r="D48" s="24" t="str">
        <f>_xlfn.IFNA(IF(ISBLANK($B$1),"",VLOOKUP($B$1&amp;"-"&amp;C48,ชื่อนักเรียน!A48:U1043,5,FALSE)),"")</f>
        <v/>
      </c>
      <c r="E48" s="26" t="str">
        <f>_xlfn.IFNA(IF(ISBLANK($B$1),"",VLOOKUP($B$1&amp;"-"&amp;C48,ชื่อนักเรียน!A48:X1043,6,FALSE)),"")</f>
        <v/>
      </c>
      <c r="F48" s="27" t="str">
        <f>_xlfn.IFNA(IF(ISBLANK($B$1),"",VLOOKUP($B$1&amp;"-"&amp;C48,ชื่อนักเรียน!A48:U1043,7,FALSE)),"")</f>
        <v/>
      </c>
      <c r="G48" s="59" t="str">
        <f>_xlfn.IFNA(IF(ISBLANK($B$1),"",IF(ISBLANK(VLOOKUP($B$1&amp;"-"&amp;C48,ชื่อนักเรียน!$A$5:$Y$1000,24,FALSE)),"",IF(I48="มส","",IF(I48="ย้าย","",VLOOKUP($B$1&amp;"-"&amp;C48,ชื่อนักเรียน!$A$5:$Y$1000,24,FALSE))))),"")</f>
        <v/>
      </c>
      <c r="H48" s="35" t="str">
        <f>_xlfn.IFNA(IF(ISBLANK($B$1),"",IF(ISBLANK(VLOOKUP($B$1&amp;"-"&amp;C48,ชื่อนักเรียน!$A$5:$Y$1000,25,FALSE)),"",IF(I48="มส","",IF(I48="ย้าย","",VLOOKUP($B$1&amp;"-"&amp;C48,ชื่อนักเรียน!$A$5:$Y$1000,25,FALSE))))),"")</f>
        <v/>
      </c>
      <c r="I48" s="2" t="str">
        <f>_xlfn.IFNA(IF(ISBLANK(VLOOKUP($B$1&amp;"-"&amp;C48,ชื่อนักเรียน!A46:X1041,22,FALSE)),"",VLOOKUP($B$1&amp;"-"&amp;C48,ชื่อนักเรียน!A46:X1041,22,FALSE)),"")</f>
        <v/>
      </c>
      <c r="J48" s="1" t="str">
        <f t="shared" si="4"/>
        <v/>
      </c>
      <c r="K48" s="1" t="str" cm="1">
        <f t="array" ref="K48">RIGHT(E48,MIN(LEN(SUBSTITUTE(E48,$S$5:$S$8,""))))</f>
        <v/>
      </c>
      <c r="L48" s="1" t="str">
        <f t="shared" si="2"/>
        <v/>
      </c>
      <c r="M48" s="1" t="str">
        <f t="shared" si="3"/>
        <v/>
      </c>
    </row>
    <row r="49" spans="3:17" ht="17.25" customHeight="1" thickBot="1">
      <c r="C49" s="23">
        <v>45</v>
      </c>
      <c r="D49" s="25" t="str">
        <f>_xlfn.IFNA(IF(ISBLANK($B$1),"",VLOOKUP($B$1&amp;"-"&amp;C49,ชื่อนักเรียน!A49:U1044,5,FALSE)),"")</f>
        <v/>
      </c>
      <c r="E49" s="28" t="str">
        <f>_xlfn.IFNA(IF(ISBLANK($B$1),"",VLOOKUP($B$1&amp;"-"&amp;C49,ชื่อนักเรียน!A49:X1044,6,FALSE)),"")</f>
        <v/>
      </c>
      <c r="F49" s="29" t="str">
        <f>_xlfn.IFNA(IF(ISBLANK($B$1),"",VLOOKUP($B$1&amp;"-"&amp;C49,ชื่อนักเรียน!A49:U1044,7,FALSE)),"")</f>
        <v/>
      </c>
      <c r="G49" s="60" t="str">
        <f>_xlfn.IFNA(IF(ISBLANK($B$1),"",IF(ISBLANK(VLOOKUP($B$1&amp;"-"&amp;C49,ชื่อนักเรียน!$A$5:$Y$1000,24,FALSE)),"",IF(I49="มส","",IF(I49="ย้าย","",VLOOKUP($B$1&amp;"-"&amp;C49,ชื่อนักเรียน!$A$5:$Y$1000,24,FALSE))))),"")</f>
        <v/>
      </c>
      <c r="H49" s="36" t="str">
        <f>_xlfn.IFNA(IF(ISBLANK($B$1),"",IF(ISBLANK(VLOOKUP($B$1&amp;"-"&amp;C49,ชื่อนักเรียน!$A$5:$Y$1000,25,FALSE)),"",IF(I49="มส","",IF(I49="ย้าย","",VLOOKUP($B$1&amp;"-"&amp;C49,ชื่อนักเรียน!$A$5:$Y$1000,25,FALSE))))),"")</f>
        <v/>
      </c>
      <c r="I49" s="2" t="str">
        <f>_xlfn.IFNA(IF(ISBLANK(VLOOKUP($B$1&amp;"-"&amp;C49,ชื่อนักเรียน!A47:X1042,22,FALSE)),"",VLOOKUP($B$1&amp;"-"&amp;C49,ชื่อนักเรียน!A47:X1042,22,FALSE)),"")</f>
        <v/>
      </c>
      <c r="J49" s="1" t="str">
        <f t="shared" si="4"/>
        <v/>
      </c>
      <c r="K49" s="1" t="str" cm="1">
        <f t="array" ref="K49">RIGHT(E49,MIN(LEN(SUBSTITUTE(E49,$S$5:$S$8,""))))</f>
        <v/>
      </c>
      <c r="L49" s="1" t="str">
        <f>IF(J49="เด็กชาย",I49,IF(J49="นาย",I49,""))</f>
        <v/>
      </c>
      <c r="M49" s="1" t="str">
        <f>IF(J49="เด็กหญิง",I49,IF(J49="นางสาว",I49,""))</f>
        <v/>
      </c>
    </row>
    <row r="50" spans="3:17" ht="12" customHeight="1">
      <c r="C50" s="180" t="str">
        <f>CONCATENATE("จำนวนเต็ม ",Q50-Q51," คน, ","นักเรียนชาย ",L50-L51," คน, ","นักเรียนหญิง ",P50-P51," คน")</f>
        <v>จำนวนเต็ม 28 คน, นักเรียนชาย 14 คน, นักเรียนหญิง 14 คน</v>
      </c>
      <c r="D50" s="180"/>
      <c r="E50" s="180"/>
      <c r="F50" s="180"/>
      <c r="G50" s="180"/>
      <c r="H50" s="180"/>
      <c r="L50" s="1">
        <f>COUNTIF($J$5:$J$49,"เด็กชาย")+COUNTIF($J$5:$J$49,"นาย")</f>
        <v>14</v>
      </c>
      <c r="M50" s="175" t="s">
        <v>87</v>
      </c>
      <c r="N50" s="175"/>
      <c r="O50" s="175"/>
      <c r="P50" s="1">
        <f>COUNTIF($J$5:$J$49,"เด็กหญิง")+COUNTIF($J$5:$J$49,"นางสาว")</f>
        <v>14</v>
      </c>
      <c r="Q50" s="1">
        <f>L50+P50</f>
        <v>28</v>
      </c>
    </row>
    <row r="51" spans="3:17" ht="12" customHeight="1">
      <c r="C51" s="181" t="str">
        <f>CONCATENATE("จำนวนนักเรียนที่มีตัว ",Q50-Q51-Q52-Q53," คน, ","นักเรียนชาย ",L50-L51-L52-L53," คน, ","นักเรียนหญิง ",P50-P51-P52-P53," คน")</f>
        <v>จำนวนนักเรียนที่มีตัว 28 คน, นักเรียนชาย 14 คน, นักเรียนหญิง 14 คน</v>
      </c>
      <c r="D51" s="181"/>
      <c r="E51" s="181"/>
      <c r="F51" s="181"/>
      <c r="G51" s="181"/>
      <c r="H51" s="181"/>
      <c r="L51" s="1">
        <f>COUNTIF($L$5:$L$49,"ย้าย")</f>
        <v>0</v>
      </c>
      <c r="M51" s="175" t="s">
        <v>88</v>
      </c>
      <c r="N51" s="175"/>
      <c r="O51" s="175"/>
      <c r="P51" s="1">
        <f>COUNTIF($M$5:$M$49,"ย้าย")</f>
        <v>0</v>
      </c>
      <c r="Q51" s="1">
        <f>L51+P51</f>
        <v>0</v>
      </c>
    </row>
    <row r="52" spans="3:17">
      <c r="L52" s="1">
        <f>COUNTIF($L$5:$L$49,"มส")</f>
        <v>0</v>
      </c>
      <c r="M52" s="175" t="s">
        <v>89</v>
      </c>
      <c r="N52" s="175"/>
      <c r="O52" s="175"/>
      <c r="P52" s="1">
        <f>COUNTIF($M$5:$M$49,"มส")</f>
        <v>0</v>
      </c>
      <c r="Q52" s="1">
        <f>L52+P52</f>
        <v>0</v>
      </c>
    </row>
    <row r="53" spans="3:17">
      <c r="L53" s="1">
        <f>COUNTIF($L$5:$L$49,"ร")</f>
        <v>0</v>
      </c>
      <c r="M53" s="175" t="s">
        <v>90</v>
      </c>
      <c r="N53" s="175"/>
      <c r="O53" s="175"/>
      <c r="P53" s="1">
        <f>COUNTIF($M$5:$M$49,"ร")</f>
        <v>0</v>
      </c>
      <c r="Q53" s="1">
        <f>L53+P53</f>
        <v>0</v>
      </c>
    </row>
  </sheetData>
  <sheetProtection algorithmName="SHA-512" hashValue="J/eX2mwHlSGTY/pnJeeJvtjskaGORNVo7acwtqIHz+Ip6pvUlF5UszdujzjGua0jBoQXSInAPCK2IuAYMKseJw==" saltValue="FqI+nygx/HEmQeI7+i8I6A==" spinCount="100000" sheet="1" objects="1" scenarios="1"/>
  <mergeCells count="14">
    <mergeCell ref="B1:B2"/>
    <mergeCell ref="M52:O52"/>
    <mergeCell ref="M53:O53"/>
    <mergeCell ref="M50:O50"/>
    <mergeCell ref="C3:C4"/>
    <mergeCell ref="D3:D4"/>
    <mergeCell ref="E3:F4"/>
    <mergeCell ref="G3:G4"/>
    <mergeCell ref="H3:H4"/>
    <mergeCell ref="C50:H50"/>
    <mergeCell ref="C51:H51"/>
    <mergeCell ref="C1:H1"/>
    <mergeCell ref="M51:O51"/>
    <mergeCell ref="C2:H2"/>
  </mergeCells>
  <dataValidations count="1">
    <dataValidation type="list" allowBlank="1" showInputMessage="1" showErrorMessage="1" sqref="B5" xr:uid="{F10E6B85-CE08-44CC-9331-8DED9F64E532}">
      <formula1>"PIM4, PIM5"</formula1>
    </dataValidation>
  </dataValidations>
  <printOptions horizontalCentered="1"/>
  <pageMargins left="0.19685039370078741" right="0.19685039370078741" top="0.11811023622047245" bottom="0.11811023622047245" header="0.51181102362204722" footer="0.51181102362204722"/>
  <pageSetup paperSize="9" scale="90" fitToWidth="0" orientation="portrait" horizontalDpi="4294967293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C8D7FA-6F9D-45AB-BFE6-BA729C565ED1}">
          <x14:formula1>
            <xm:f>รายชื่อชมรม!$L$2:$L$32</xm:f>
          </x14:formula1>
          <xm:sqref>B1:B2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983A5-1B44-40C1-93D2-826D718F0E2C}">
  <sheetPr>
    <tabColor rgb="FF0070C0"/>
    <pageSetUpPr fitToPage="1"/>
  </sheetPr>
  <dimension ref="A1:R50"/>
  <sheetViews>
    <sheetView view="pageBreakPreview" topLeftCell="A4" zoomScaleNormal="100" zoomScaleSheetLayoutView="100" workbookViewId="0">
      <selection activeCell="G34" sqref="G34"/>
    </sheetView>
  </sheetViews>
  <sheetFormatPr defaultColWidth="10.6640625" defaultRowHeight="15"/>
  <cols>
    <col min="1" max="1" width="14.83203125" style="1" customWidth="1"/>
    <col min="2" max="2" width="29.5" style="1" customWidth="1"/>
    <col min="3" max="3" width="5.83203125" style="1" customWidth="1"/>
    <col min="4" max="4" width="13" style="1" customWidth="1"/>
    <col min="5" max="5" width="18.5" style="1" customWidth="1"/>
    <col min="6" max="6" width="16.83203125" style="1" customWidth="1"/>
    <col min="7" max="7" width="64.33203125" style="1" customWidth="1"/>
    <col min="8" max="8" width="4.6640625" style="1" customWidth="1"/>
    <col min="9" max="10" width="10.6640625" style="1"/>
    <col min="11" max="11" width="15.33203125" style="1" customWidth="1"/>
    <col min="12" max="12" width="14.83203125" style="1" customWidth="1"/>
    <col min="13" max="16384" width="10.6640625" style="1"/>
  </cols>
  <sheetData>
    <row r="1" spans="1:18" ht="24" customHeight="1">
      <c r="A1" s="14" t="s">
        <v>308</v>
      </c>
      <c r="B1" s="152" t="s">
        <v>309</v>
      </c>
      <c r="C1" s="191" t="s">
        <v>2959</v>
      </c>
      <c r="D1" s="191"/>
      <c r="E1" s="191"/>
      <c r="F1" s="191"/>
      <c r="G1" s="191"/>
    </row>
    <row r="2" spans="1:18" ht="24" customHeight="1">
      <c r="A2" s="14"/>
      <c r="B2" s="14"/>
      <c r="C2" s="191" t="str">
        <f>"ชั้น"&amp;B1&amp;" ปีการศึกษา "&amp;ชื่อนักเรียน!F2&amp;" ภาคเรียนที่ "&amp;ชื่อนักเรียน!F3</f>
        <v>ชั้นมัธยมศึกษาปีที่ 4/1 ปีการศึกษา 2568 ภาคเรียนที่ 1</v>
      </c>
      <c r="D2" s="191"/>
      <c r="E2" s="191"/>
      <c r="F2" s="191"/>
      <c r="G2" s="191"/>
    </row>
    <row r="3" spans="1:18" ht="24" customHeight="1" thickBot="1">
      <c r="A3" s="14"/>
      <c r="B3" s="14"/>
      <c r="C3" s="176" t="str">
        <f>"ครูที่ปรึกษา: "&amp;B9</f>
        <v>ครูที่ปรึกษา: นายวิศรุต  ปัดถาธิตัง</v>
      </c>
      <c r="D3" s="176"/>
      <c r="E3" s="176"/>
      <c r="F3" s="176"/>
      <c r="G3" s="176"/>
    </row>
    <row r="4" spans="1:18" s="15" customFormat="1" ht="90" customHeight="1">
      <c r="A4" s="14"/>
      <c r="C4" s="183" t="s">
        <v>0</v>
      </c>
      <c r="D4" s="183" t="s">
        <v>1</v>
      </c>
      <c r="E4" s="185" t="s">
        <v>2</v>
      </c>
      <c r="F4" s="186"/>
      <c r="G4" s="189" t="s">
        <v>2942</v>
      </c>
      <c r="K4" s="15" t="s">
        <v>85</v>
      </c>
      <c r="L4" s="15" t="s">
        <v>86</v>
      </c>
    </row>
    <row r="5" spans="1:18" s="15" customFormat="1" ht="21.75" customHeight="1" thickBot="1">
      <c r="A5" s="14"/>
      <c r="C5" s="184"/>
      <c r="D5" s="184"/>
      <c r="E5" s="187"/>
      <c r="F5" s="188"/>
      <c r="G5" s="190"/>
    </row>
    <row r="6" spans="1:18" ht="17.25" customHeight="1">
      <c r="A6" s="14"/>
      <c r="B6" s="14"/>
      <c r="C6" s="147">
        <v>1</v>
      </c>
      <c r="D6" s="148" t="str">
        <f>_xlfn.IFNA(IF(ISBLANK($B$1),"",VLOOKUP($B$1&amp;"-"&amp;C6,ชื่อนักเรียน!A5:DK1000,5,FALSE)),"")</f>
        <v>08112</v>
      </c>
      <c r="E6" s="149" t="str">
        <f>_xlfn.IFNA(IF(ISBLANK($B$1),"",VLOOKUP($B$1&amp;"-"&amp;C6,ชื่อนักเรียน!A5:DK1000,6,FALSE)),"")</f>
        <v>นายเอกภพ</v>
      </c>
      <c r="F6" s="150" t="str">
        <f>_xlfn.IFNA(IF(ISBLANK($B$1),"",VLOOKUP($B$1&amp;"-"&amp;C6,ชื่อนักเรียน!A5:DK1000,7,FALSE)),"")</f>
        <v>-</v>
      </c>
      <c r="G6" s="151" t="str">
        <f>_xlfn.IFNA(IF(ISBLANK($B$1),"",VLOOKUP($B$1&amp;"-"&amp;C6,ชื่อนักเรียน!A5:DK1000,106,FALSE)),"")</f>
        <v>วิทย์-คณิต (เตรียมวิศวะ)</v>
      </c>
      <c r="H6" s="2" t="str">
        <f>_xlfn.IFNA(IF(ISBLANK(VLOOKUP($B$1&amp;"-"&amp;C6,ชื่อนักเรียน!A5:J238,9,FALSE)),"",VLOOKUP($B$1&amp;"-"&amp;C6,ชื่อนักเรียน!A5:J238,9,FALSE)),"")</f>
        <v/>
      </c>
      <c r="I6" s="1" t="str">
        <f>LEFT(E6,MIN(LEN(SUBSTITUTE(E6,J6,""))))</f>
        <v>นาย</v>
      </c>
      <c r="J6" s="1" t="str" cm="1">
        <f t="array" ref="J6">RIGHT(E6,MIN(LEN(SUBSTITUTE(E6,$R$6:$R$9,""))))</f>
        <v>เอกภพ</v>
      </c>
      <c r="K6" s="1" t="str">
        <f>IF(I6="เด็กชาย",H6,IF(I6="นาย",H6,""))</f>
        <v/>
      </c>
      <c r="L6" s="1" t="str">
        <f>IF(I6="เด็กหญิง",H6,IF(I6="นางสาว",H6,""))</f>
        <v/>
      </c>
      <c r="R6" s="1" t="s">
        <v>81</v>
      </c>
    </row>
    <row r="7" spans="1:18" ht="17.25" customHeight="1">
      <c r="A7" s="15"/>
      <c r="B7" s="15"/>
      <c r="C7" s="22">
        <v>2</v>
      </c>
      <c r="D7" s="24" t="str">
        <f>_xlfn.IFNA(IF(ISBLANK($B$1),"",VLOOKUP($B$1&amp;"-"&amp;C7,ชื่อนักเรียน!A6:DK1001,5,FALSE)),"")</f>
        <v>08208</v>
      </c>
      <c r="E7" s="26" t="str">
        <f>_xlfn.IFNA(IF(ISBLANK($B$1),"",VLOOKUP($B$1&amp;"-"&amp;C7,ชื่อนักเรียน!A6:DK1001,6,FALSE)),"")</f>
        <v>นายหัตถชัย</v>
      </c>
      <c r="F7" s="27" t="str">
        <f>_xlfn.IFNA(IF(ISBLANK($B$1),"",VLOOKUP($B$1&amp;"-"&amp;C7,ชื่อนักเรียน!A6:DK1001,7,FALSE)),"")</f>
        <v>สุพงศ์</v>
      </c>
      <c r="G7" s="142" t="str">
        <f>_xlfn.IFNA(IF(ISBLANK($B$1),"",VLOOKUP($B$1&amp;"-"&amp;C7,ชื่อนักเรียน!A6:DK1001,106,FALSE)),"")</f>
        <v>วิทย์-คณิต (เตรียมวิศวะ)</v>
      </c>
      <c r="H7" s="2" t="str">
        <f>_xlfn.IFNA(IF(ISBLANK(VLOOKUP($B$1&amp;"-"&amp;C7,ชื่อนักเรียน!A6:J239,9,FALSE)),"",VLOOKUP($B$1&amp;"-"&amp;C7,ชื่อนักเรียน!A6:J239,9,FALSE)),"")</f>
        <v/>
      </c>
      <c r="I7" s="1" t="str">
        <f t="shared" ref="I7:I46" si="0">LEFT(E7,MIN(LEN(SUBSTITUTE(E7,J7,""))))</f>
        <v>นาย</v>
      </c>
      <c r="J7" s="1" t="str" cm="1">
        <f t="array" ref="J7">RIGHT(E7,MIN(LEN(SUBSTITUTE(E7,$R$6:$R$9,""))))</f>
        <v>หัตถชัย</v>
      </c>
      <c r="K7" s="1" t="str">
        <f t="shared" ref="K7:K46" si="1">IF(I7="เด็กชาย",H7,IF(I7="นาย",H7,""))</f>
        <v/>
      </c>
      <c r="L7" s="1" t="str">
        <f t="shared" ref="L7:L46" si="2">IF(I7="เด็กหญิง",H7,IF(I7="นางสาว",H7,""))</f>
        <v/>
      </c>
      <c r="R7" s="1" t="s">
        <v>82</v>
      </c>
    </row>
    <row r="8" spans="1:18" ht="17.25" customHeight="1">
      <c r="C8" s="22">
        <v>3</v>
      </c>
      <c r="D8" s="24" t="str">
        <f>_xlfn.IFNA(IF(ISBLANK($B$1),"",VLOOKUP($B$1&amp;"-"&amp;C8,ชื่อนักเรียน!A7:DK1002,5,FALSE)),"")</f>
        <v>08223</v>
      </c>
      <c r="E8" s="26" t="str">
        <f>_xlfn.IFNA(IF(ISBLANK($B$1),"",VLOOKUP($B$1&amp;"-"&amp;C8,ชื่อนักเรียน!A7:DK1002,6,FALSE)),"")</f>
        <v>นายปกรณ์</v>
      </c>
      <c r="F8" s="27" t="str">
        <f>_xlfn.IFNA(IF(ISBLANK($B$1),"",VLOOKUP($B$1&amp;"-"&amp;C8,ชื่อนักเรียน!A7:DK1002,7,FALSE)),"")</f>
        <v>รุ่งเสรี</v>
      </c>
      <c r="G8" s="142" t="str">
        <f>_xlfn.IFNA(IF(ISBLANK($B$1),"",VLOOKUP($B$1&amp;"-"&amp;C8,ชื่อนักเรียน!A7:DK1002,106,FALSE)),"")</f>
        <v>วิทย์-คณิต (เตรียมวิศวะ)</v>
      </c>
      <c r="H8" s="2" t="str">
        <f>_xlfn.IFNA(IF(ISBLANK(VLOOKUP($B$1&amp;"-"&amp;C8,ชื่อนักเรียน!A7:J240,9,FALSE)),"",VLOOKUP($B$1&amp;"-"&amp;C8,ชื่อนักเรียน!A7:J240,9,FALSE)),"")</f>
        <v/>
      </c>
      <c r="I8" s="1" t="str">
        <f t="shared" si="0"/>
        <v>นาย</v>
      </c>
      <c r="J8" s="1" t="str" cm="1">
        <f t="array" ref="J8">RIGHT(E8,MIN(LEN(SUBSTITUTE(E8,$R$6:$R$9,""))))</f>
        <v>ปกรณ์</v>
      </c>
      <c r="K8" s="1" t="str">
        <f t="shared" si="1"/>
        <v/>
      </c>
      <c r="L8" s="1" t="str">
        <f t="shared" si="2"/>
        <v/>
      </c>
      <c r="M8" s="143"/>
      <c r="N8" s="143"/>
      <c r="O8" s="143"/>
      <c r="P8" s="143"/>
      <c r="Q8" s="143"/>
      <c r="R8" s="1" t="s">
        <v>83</v>
      </c>
    </row>
    <row r="9" spans="1:18" ht="17.25" customHeight="1">
      <c r="A9" s="1" t="s">
        <v>2541</v>
      </c>
      <c r="B9" s="1" t="str">
        <f>_xlfn.IFNA(VLOOKUP(B1&amp;"-1",ครูผู้สอน!$A$2:$L$199,9,FALSE),"")</f>
        <v>นายวิศรุต  ปัดถาธิตัง</v>
      </c>
      <c r="C9" s="22">
        <v>4</v>
      </c>
      <c r="D9" s="24" t="str">
        <f>_xlfn.IFNA(IF(ISBLANK($B$1),"",VLOOKUP($B$1&amp;"-"&amp;C9,ชื่อนักเรียน!A8:DK1003,5,FALSE)),"")</f>
        <v>08225</v>
      </c>
      <c r="E9" s="26" t="str">
        <f>_xlfn.IFNA(IF(ISBLANK($B$1),"",VLOOKUP($B$1&amp;"-"&amp;C9,ชื่อนักเรียน!A8:DK1003,6,FALSE)),"")</f>
        <v>นายณัฐวุฒิ</v>
      </c>
      <c r="F9" s="27" t="str">
        <f>_xlfn.IFNA(IF(ISBLANK($B$1),"",VLOOKUP($B$1&amp;"-"&amp;C9,ชื่อนักเรียน!A8:DK1003,7,FALSE)),"")</f>
        <v>สุวรรณบำรุง</v>
      </c>
      <c r="G9" s="142" t="str">
        <f>_xlfn.IFNA(IF(ISBLANK($B$1),"",VLOOKUP($B$1&amp;"-"&amp;C9,ชื่อนักเรียน!A8:DK1003,106,FALSE)),"")</f>
        <v>วิทย์-คณิต (วิทยาศาสตร์สุขภาพ)</v>
      </c>
      <c r="H9" s="2" t="str">
        <f>_xlfn.IFNA(IF(ISBLANK(VLOOKUP($B$1&amp;"-"&amp;C9,ชื่อนักเรียน!A8:J241,9,FALSE)),"",VLOOKUP($B$1&amp;"-"&amp;C9,ชื่อนักเรียน!A8:J241,9,FALSE)),"")</f>
        <v/>
      </c>
      <c r="I9" s="1" t="str">
        <f t="shared" si="0"/>
        <v>นาย</v>
      </c>
      <c r="J9" s="1" t="str" cm="1">
        <f t="array" ref="J9">RIGHT(E9,MIN(LEN(SUBSTITUTE(E9,$R$6:$R$9,""))))</f>
        <v>ณัฐวุฒิ</v>
      </c>
      <c r="K9" s="1" t="str">
        <f t="shared" si="1"/>
        <v/>
      </c>
      <c r="L9" s="1" t="str">
        <f t="shared" si="2"/>
        <v/>
      </c>
      <c r="R9" s="1" t="s">
        <v>84</v>
      </c>
    </row>
    <row r="10" spans="1:18" ht="17.25" customHeight="1">
      <c r="C10" s="22">
        <v>5</v>
      </c>
      <c r="D10" s="24" t="str">
        <f>_xlfn.IFNA(IF(ISBLANK($B$1),"",VLOOKUP($B$1&amp;"-"&amp;C10,ชื่อนักเรียน!A9:DK1004,5,FALSE)),"")</f>
        <v>08366</v>
      </c>
      <c r="E10" s="26" t="str">
        <f>_xlfn.IFNA(IF(ISBLANK($B$1),"",VLOOKUP($B$1&amp;"-"&amp;C10,ชื่อนักเรียน!A9:DK1004,6,FALSE)),"")</f>
        <v>นายภควัต</v>
      </c>
      <c r="F10" s="27" t="str">
        <f>_xlfn.IFNA(IF(ISBLANK($B$1),"",VLOOKUP($B$1&amp;"-"&amp;C10,ชื่อนักเรียน!A9:DK1004,7,FALSE)),"")</f>
        <v>ชาวโพธิสะ</v>
      </c>
      <c r="G10" s="142" t="str">
        <f>_xlfn.IFNA(IF(ISBLANK($B$1),"",VLOOKUP($B$1&amp;"-"&amp;C10,ชื่อนักเรียน!A9:DK1004,106,FALSE)),"")</f>
        <v>วิทย์-คณิต (วิทยาศาสตร์สุขภาพ)</v>
      </c>
      <c r="H10" s="2" t="str">
        <f>_xlfn.IFNA(IF(ISBLANK(VLOOKUP($B$1&amp;"-"&amp;C10,ชื่อนักเรียน!A9:J242,9,FALSE)),"",VLOOKUP($B$1&amp;"-"&amp;C10,ชื่อนักเรียน!A9:J242,9,FALSE)),"")</f>
        <v/>
      </c>
      <c r="I10" s="1" t="str">
        <f t="shared" si="0"/>
        <v>นาย</v>
      </c>
      <c r="J10" s="1" t="str" cm="1">
        <f t="array" ref="J10">RIGHT(E10,MIN(LEN(SUBSTITUTE(E10,$R$6:$R$9,""))))</f>
        <v>ภควัต</v>
      </c>
      <c r="K10" s="1" t="str">
        <f t="shared" si="1"/>
        <v/>
      </c>
      <c r="L10" s="1" t="str">
        <f t="shared" si="2"/>
        <v/>
      </c>
    </row>
    <row r="11" spans="1:18" ht="17.25" customHeight="1">
      <c r="C11" s="22">
        <v>6</v>
      </c>
      <c r="D11" s="24" t="str">
        <f>_xlfn.IFNA(IF(ISBLANK($B$1),"",VLOOKUP($B$1&amp;"-"&amp;C11,ชื่อนักเรียน!A10:DK1005,5,FALSE)),"")</f>
        <v>09520</v>
      </c>
      <c r="E11" s="26" t="str">
        <f>_xlfn.IFNA(IF(ISBLANK($B$1),"",VLOOKUP($B$1&amp;"-"&amp;C11,ชื่อนักเรียน!A10:DK1005,6,FALSE)),"")</f>
        <v>นายปฏิภาณ</v>
      </c>
      <c r="F11" s="27" t="str">
        <f>_xlfn.IFNA(IF(ISBLANK($B$1),"",VLOOKUP($B$1&amp;"-"&amp;C11,ชื่อนักเรียน!A10:DK1005,7,FALSE)),"")</f>
        <v>มาลีบูชา</v>
      </c>
      <c r="G11" s="142" t="str">
        <f>_xlfn.IFNA(IF(ISBLANK($B$1),"",VLOOKUP($B$1&amp;"-"&amp;C11,ชื่อนักเรียน!A10:DK1005,106,FALSE)),"")</f>
        <v>วิทย์-คณิต (เตรียมวิศวะ)</v>
      </c>
      <c r="H11" s="2" t="str">
        <f>_xlfn.IFNA(IF(ISBLANK(VLOOKUP($B$1&amp;"-"&amp;C11,ชื่อนักเรียน!A10:J243,9,FALSE)),"",VLOOKUP($B$1&amp;"-"&amp;C11,ชื่อนักเรียน!A10:J243,9,FALSE)),"")</f>
        <v/>
      </c>
      <c r="I11" s="1" t="str">
        <f t="shared" si="0"/>
        <v>นาย</v>
      </c>
      <c r="J11" s="1" t="str" cm="1">
        <f t="array" ref="J11">RIGHT(E11,MIN(LEN(SUBSTITUTE(E11,$R$6:$R$9,""))))</f>
        <v>ปฏิภาณ</v>
      </c>
      <c r="K11" s="1" t="str">
        <f t="shared" si="1"/>
        <v/>
      </c>
      <c r="L11" s="1" t="str">
        <f t="shared" si="2"/>
        <v/>
      </c>
    </row>
    <row r="12" spans="1:18" ht="17.25" customHeight="1">
      <c r="C12" s="22">
        <v>7</v>
      </c>
      <c r="D12" s="24" t="str">
        <f>_xlfn.IFNA(IF(ISBLANK($B$1),"",VLOOKUP($B$1&amp;"-"&amp;C12,ชื่อนักเรียน!A11:DK1006,5,FALSE)),"")</f>
        <v>09735</v>
      </c>
      <c r="E12" s="26" t="str">
        <f>_xlfn.IFNA(IF(ISBLANK($B$1),"",VLOOKUP($B$1&amp;"-"&amp;C12,ชื่อนักเรียน!A11:DK1006,6,FALSE)),"")</f>
        <v>นายกวินภู</v>
      </c>
      <c r="F12" s="27" t="str">
        <f>_xlfn.IFNA(IF(ISBLANK($B$1),"",VLOOKUP($B$1&amp;"-"&amp;C12,ชื่อนักเรียน!A11:DK1006,7,FALSE)),"")</f>
        <v>ชุ่มน้ำค้าง</v>
      </c>
      <c r="G12" s="142" t="str">
        <f>_xlfn.IFNA(IF(ISBLANK($B$1),"",VLOOKUP($B$1&amp;"-"&amp;C12,ชื่อนักเรียน!A11:DK1006,106,FALSE)),"")</f>
        <v>วิทย์-คณิต (เตรียมวิศวะ)</v>
      </c>
      <c r="H12" s="2" t="str">
        <f>_xlfn.IFNA(IF(ISBLANK(VLOOKUP($B$1&amp;"-"&amp;C12,ชื่อนักเรียน!A11:J244,9,FALSE)),"",VLOOKUP($B$1&amp;"-"&amp;C12,ชื่อนักเรียน!A11:J244,9,FALSE)),"")</f>
        <v/>
      </c>
      <c r="I12" s="1" t="str">
        <f t="shared" si="0"/>
        <v>นาย</v>
      </c>
      <c r="J12" s="1" t="str" cm="1">
        <f t="array" ref="J12">RIGHT(E12,MIN(LEN(SUBSTITUTE(E12,$R$6:$R$9,""))))</f>
        <v>กวินภู</v>
      </c>
      <c r="K12" s="1" t="str">
        <f t="shared" si="1"/>
        <v/>
      </c>
      <c r="L12" s="1" t="str">
        <f t="shared" si="2"/>
        <v/>
      </c>
    </row>
    <row r="13" spans="1:18" ht="17.25" customHeight="1">
      <c r="C13" s="22">
        <v>8</v>
      </c>
      <c r="D13" s="24" t="str">
        <f>_xlfn.IFNA(IF(ISBLANK($B$1),"",VLOOKUP($B$1&amp;"-"&amp;C13,ชื่อนักเรียน!A12:DK1007,5,FALSE)),"")</f>
        <v>09773</v>
      </c>
      <c r="E13" s="26" t="str">
        <f>_xlfn.IFNA(IF(ISBLANK($B$1),"",VLOOKUP($B$1&amp;"-"&amp;C13,ชื่อนักเรียน!A12:DK1007,6,FALSE)),"")</f>
        <v>นายวสธร</v>
      </c>
      <c r="F13" s="27" t="str">
        <f>_xlfn.IFNA(IF(ISBLANK($B$1),"",VLOOKUP($B$1&amp;"-"&amp;C13,ชื่อนักเรียน!A12:DK1007,7,FALSE)),"")</f>
        <v>คงแคล้ว</v>
      </c>
      <c r="G13" s="142" t="str">
        <f>_xlfn.IFNA(IF(ISBLANK($B$1),"",VLOOKUP($B$1&amp;"-"&amp;C13,ชื่อนักเรียน!A12:DK1007,106,FALSE)),"")</f>
        <v>นวัตกรรมการจัดการเกษตร</v>
      </c>
      <c r="H13" s="2" t="str">
        <f>_xlfn.IFNA(IF(ISBLANK(VLOOKUP($B$1&amp;"-"&amp;C13,ชื่อนักเรียน!A12:J245,9,FALSE)),"",VLOOKUP($B$1&amp;"-"&amp;C13,ชื่อนักเรียน!A12:J245,9,FALSE)),"")</f>
        <v/>
      </c>
      <c r="I13" s="1" t="str">
        <f t="shared" si="0"/>
        <v>นาย</v>
      </c>
      <c r="J13" s="1" t="str" cm="1">
        <f t="array" ref="J13">RIGHT(E13,MIN(LEN(SUBSTITUTE(E13,$R$6:$R$9,""))))</f>
        <v>วสธร</v>
      </c>
      <c r="K13" s="1" t="str">
        <f t="shared" si="1"/>
        <v/>
      </c>
      <c r="L13" s="1" t="str">
        <f t="shared" si="2"/>
        <v/>
      </c>
    </row>
    <row r="14" spans="1:18" ht="17.25" customHeight="1">
      <c r="C14" s="22">
        <v>9</v>
      </c>
      <c r="D14" s="24" t="str">
        <f>_xlfn.IFNA(IF(ISBLANK($B$1),"",VLOOKUP($B$1&amp;"-"&amp;C14,ชื่อนักเรียน!A13:DK1008,5,FALSE)),"")</f>
        <v>11060</v>
      </c>
      <c r="E14" s="26" t="str">
        <f>_xlfn.IFNA(IF(ISBLANK($B$1),"",VLOOKUP($B$1&amp;"-"&amp;C14,ชื่อนักเรียน!A13:DK1008,6,FALSE)),"")</f>
        <v>นายธีร์ปกรณ์</v>
      </c>
      <c r="F14" s="27" t="str">
        <f>_xlfn.IFNA(IF(ISBLANK($B$1),"",VLOOKUP($B$1&amp;"-"&amp;C14,ชื่อนักเรียน!A13:DK1008,7,FALSE)),"")</f>
        <v>พฤกษชาติวุฒิวงษ์</v>
      </c>
      <c r="G14" s="142" t="str">
        <f>_xlfn.IFNA(IF(ISBLANK($B$1),"",VLOOKUP($B$1&amp;"-"&amp;C14,ชื่อนักเรียน!A13:DK1008,106,FALSE)),"")</f>
        <v>วิทย์-คณิต (เตรียมวิศวะ)</v>
      </c>
      <c r="H14" s="2" t="str">
        <f>_xlfn.IFNA(IF(ISBLANK(VLOOKUP($B$1&amp;"-"&amp;C14,ชื่อนักเรียน!A13:J246,9,FALSE)),"",VLOOKUP($B$1&amp;"-"&amp;C14,ชื่อนักเรียน!A13:J246,9,FALSE)),"")</f>
        <v/>
      </c>
      <c r="I14" s="1" t="str">
        <f t="shared" si="0"/>
        <v>นาย</v>
      </c>
      <c r="J14" s="1" t="str" cm="1">
        <f t="array" ref="J14">RIGHT(E14,MIN(LEN(SUBSTITUTE(E14,$R$6:$R$9,""))))</f>
        <v>ธีร์ปกรณ์</v>
      </c>
      <c r="K14" s="1" t="str">
        <f t="shared" si="1"/>
        <v/>
      </c>
      <c r="L14" s="1" t="str">
        <f t="shared" si="2"/>
        <v/>
      </c>
    </row>
    <row r="15" spans="1:18" ht="17.25" customHeight="1">
      <c r="C15" s="22">
        <v>10</v>
      </c>
      <c r="D15" s="24" t="str">
        <f>_xlfn.IFNA(IF(ISBLANK($B$1),"",VLOOKUP($B$1&amp;"-"&amp;C15,ชื่อนักเรียน!A14:DK1009,5,FALSE)),"")</f>
        <v>11061</v>
      </c>
      <c r="E15" s="26" t="str">
        <f>_xlfn.IFNA(IF(ISBLANK($B$1),"",VLOOKUP($B$1&amp;"-"&amp;C15,ชื่อนักเรียน!A14:DK1009,6,FALSE)),"")</f>
        <v>นายปฏิภานนท์</v>
      </c>
      <c r="F15" s="27" t="str">
        <f>_xlfn.IFNA(IF(ISBLANK($B$1),"",VLOOKUP($B$1&amp;"-"&amp;C15,ชื่อนักเรียน!A14:DK1009,7,FALSE)),"")</f>
        <v>ฉิมพาลี</v>
      </c>
      <c r="G15" s="142" t="str">
        <f>_xlfn.IFNA(IF(ISBLANK($B$1),"",VLOOKUP($B$1&amp;"-"&amp;C15,ชื่อนักเรียน!A14:DK1009,106,FALSE)),"")</f>
        <v>วิทย์-คณิต (เตรียมวิศวะ)</v>
      </c>
      <c r="H15" s="2" t="str">
        <f>_xlfn.IFNA(IF(ISBLANK(VLOOKUP($B$1&amp;"-"&amp;C15,ชื่อนักเรียน!A14:J247,9,FALSE)),"",VLOOKUP($B$1&amp;"-"&amp;C15,ชื่อนักเรียน!A14:J247,9,FALSE)),"")</f>
        <v/>
      </c>
      <c r="I15" s="1" t="str">
        <f t="shared" si="0"/>
        <v>นาย</v>
      </c>
      <c r="J15" s="1" t="str" cm="1">
        <f t="array" ref="J15">RIGHT(E15,MIN(LEN(SUBSTITUTE(E15,$R$6:$R$9,""))))</f>
        <v>ปฏิภานนท์</v>
      </c>
      <c r="K15" s="1" t="str">
        <f t="shared" si="1"/>
        <v/>
      </c>
      <c r="L15" s="1" t="str">
        <f t="shared" si="2"/>
        <v/>
      </c>
    </row>
    <row r="16" spans="1:18" ht="17.25" customHeight="1">
      <c r="C16" s="22">
        <v>11</v>
      </c>
      <c r="D16" s="24" t="str">
        <f>_xlfn.IFNA(IF(ISBLANK($B$1),"",VLOOKUP($B$1&amp;"-"&amp;C16,ชื่อนักเรียน!A15:DK1010,5,FALSE)),"")</f>
        <v>11062</v>
      </c>
      <c r="E16" s="26" t="str">
        <f>_xlfn.IFNA(IF(ISBLANK($B$1),"",VLOOKUP($B$1&amp;"-"&amp;C16,ชื่อนักเรียน!A15:DK1010,6,FALSE)),"")</f>
        <v>นายเกรียงศักดิ์</v>
      </c>
      <c r="F16" s="27" t="str">
        <f>_xlfn.IFNA(IF(ISBLANK($B$1),"",VLOOKUP($B$1&amp;"-"&amp;C16,ชื่อนักเรียน!A15:DK1010,7,FALSE)),"")</f>
        <v>ศรียางวุฒิ</v>
      </c>
      <c r="G16" s="142" t="str">
        <f>_xlfn.IFNA(IF(ISBLANK($B$1),"",VLOOKUP($B$1&amp;"-"&amp;C16,ชื่อนักเรียน!A15:DK1010,106,FALSE)),"")</f>
        <v>นวัตกรรมการจัดการเกษตร</v>
      </c>
      <c r="H16" s="2" t="str">
        <f>_xlfn.IFNA(IF(ISBLANK(VLOOKUP($B$1&amp;"-"&amp;C16,ชื่อนักเรียน!A15:J248,9,FALSE)),"",VLOOKUP($B$1&amp;"-"&amp;C16,ชื่อนักเรียน!A15:J248,9,FALSE)),"")</f>
        <v/>
      </c>
      <c r="I16" s="1" t="str">
        <f t="shared" si="0"/>
        <v>นาย</v>
      </c>
      <c r="J16" s="1" t="str" cm="1">
        <f t="array" ref="J16">RIGHT(E16,MIN(LEN(SUBSTITUTE(E16,$R$6:$R$9,""))))</f>
        <v>เกรียงศักดิ์</v>
      </c>
      <c r="K16" s="1" t="str">
        <f t="shared" si="1"/>
        <v/>
      </c>
      <c r="L16" s="1" t="str">
        <f t="shared" si="2"/>
        <v/>
      </c>
    </row>
    <row r="17" spans="3:12" ht="17.25" customHeight="1">
      <c r="C17" s="22">
        <v>12</v>
      </c>
      <c r="D17" s="24" t="str">
        <f>_xlfn.IFNA(IF(ISBLANK($B$1),"",VLOOKUP($B$1&amp;"-"&amp;C17,ชื่อนักเรียน!A16:DK1011,5,FALSE)),"")</f>
        <v>11063</v>
      </c>
      <c r="E17" s="26" t="str">
        <f>_xlfn.IFNA(IF(ISBLANK($B$1),"",VLOOKUP($B$1&amp;"-"&amp;C17,ชื่อนักเรียน!A16:DK1011,6,FALSE)),"")</f>
        <v>นายพัชรพล</v>
      </c>
      <c r="F17" s="27" t="str">
        <f>_xlfn.IFNA(IF(ISBLANK($B$1),"",VLOOKUP($B$1&amp;"-"&amp;C17,ชื่อนักเรียน!A16:DK1011,7,FALSE)),"")</f>
        <v>ขาวไชย</v>
      </c>
      <c r="G17" s="142" t="str">
        <f>_xlfn.IFNA(IF(ISBLANK($B$1),"",VLOOKUP($B$1&amp;"-"&amp;C17,ชื่อนักเรียน!A16:DK1011,106,FALSE)),"")</f>
        <v>วิทย์-คณิต (เตรียมวิศวะ)</v>
      </c>
      <c r="H17" s="2" t="str">
        <f>_xlfn.IFNA(IF(ISBLANK(VLOOKUP($B$1&amp;"-"&amp;C17,ชื่อนักเรียน!A16:J249,9,FALSE)),"",VLOOKUP($B$1&amp;"-"&amp;C17,ชื่อนักเรียน!A16:J249,9,FALSE)),"")</f>
        <v/>
      </c>
      <c r="I17" s="1" t="str">
        <f t="shared" si="0"/>
        <v>นาย</v>
      </c>
      <c r="J17" s="1" t="str" cm="1">
        <f t="array" ref="J17">RIGHT(E17,MIN(LEN(SUBSTITUTE(E17,$R$6:$R$9,""))))</f>
        <v>พัชรพล</v>
      </c>
      <c r="K17" s="1" t="str">
        <f t="shared" si="1"/>
        <v/>
      </c>
      <c r="L17" s="1" t="str">
        <f t="shared" si="2"/>
        <v/>
      </c>
    </row>
    <row r="18" spans="3:12" ht="17.25" customHeight="1">
      <c r="C18" s="22">
        <v>13</v>
      </c>
      <c r="D18" s="24">
        <f>_xlfn.IFNA(IF(ISBLANK($B$1),"",VLOOKUP($B$1&amp;"-"&amp;C18,ชื่อนักเรียน!A17:DK1012,5,FALSE)),"")</f>
        <v>11109</v>
      </c>
      <c r="E18" s="26" t="str">
        <f>_xlfn.IFNA(IF(ISBLANK($B$1),"",VLOOKUP($B$1&amp;"-"&amp;C18,ชื่อนักเรียน!A17:DK1012,6,FALSE)),"")</f>
        <v>นายจักรวรรดิ์</v>
      </c>
      <c r="F18" s="27" t="str">
        <f>_xlfn.IFNA(IF(ISBLANK($B$1),"",VLOOKUP($B$1&amp;"-"&amp;C18,ชื่อนักเรียน!A17:DK1012,7,FALSE)),"")</f>
        <v>ระนาดแก้ว</v>
      </c>
      <c r="G18" s="142" t="str">
        <f>_xlfn.IFNA(IF(ISBLANK($B$1),"",VLOOKUP($B$1&amp;"-"&amp;C18,ชื่อนักเรียน!A17:DK1012,106,FALSE)),"")</f>
        <v>นวัตกรรมการจัดการเกษตร</v>
      </c>
      <c r="H18" s="2" t="str">
        <f>_xlfn.IFNA(IF(ISBLANK(VLOOKUP($B$1&amp;"-"&amp;C18,ชื่อนักเรียน!A17:J250,9,FALSE)),"",VLOOKUP($B$1&amp;"-"&amp;C18,ชื่อนักเรียน!A17:J250,9,FALSE)),"")</f>
        <v/>
      </c>
      <c r="I18" s="1" t="str">
        <f t="shared" si="0"/>
        <v>นาย</v>
      </c>
      <c r="J18" s="1" t="str" cm="1">
        <f t="array" ref="J18">RIGHT(E18,MIN(LEN(SUBSTITUTE(E18,$R$6:$R$9,""))))</f>
        <v>จักรวรรดิ์</v>
      </c>
      <c r="K18" s="1" t="str">
        <f t="shared" si="1"/>
        <v/>
      </c>
      <c r="L18" s="1" t="str">
        <f t="shared" si="2"/>
        <v/>
      </c>
    </row>
    <row r="19" spans="3:12" ht="17.25" customHeight="1">
      <c r="C19" s="22">
        <v>14</v>
      </c>
      <c r="D19" s="24" t="str">
        <f>_xlfn.IFNA(IF(ISBLANK($B$1),"",VLOOKUP($B$1&amp;"-"&amp;C19,ชื่อนักเรียน!A18:DK1013,5,FALSE)),"")</f>
        <v>08228</v>
      </c>
      <c r="E19" s="26" t="str">
        <f>_xlfn.IFNA(IF(ISBLANK($B$1),"",VLOOKUP($B$1&amp;"-"&amp;C19,ชื่อนักเรียน!A18:DK1013,6,FALSE)),"")</f>
        <v>นางสาวอสมา</v>
      </c>
      <c r="F19" s="27" t="str">
        <f>_xlfn.IFNA(IF(ISBLANK($B$1),"",VLOOKUP($B$1&amp;"-"&amp;C19,ชื่อนักเรียน!A18:DK1013,7,FALSE)),"")</f>
        <v>สุดประเสริฐ</v>
      </c>
      <c r="G19" s="142" t="str">
        <f>_xlfn.IFNA(IF(ISBLANK($B$1),"",VLOOKUP($B$1&amp;"-"&amp;C19,ชื่อนักเรียน!A18:DK1013,106,FALSE)),"")</f>
        <v>วิทย์-คณิต (วิทยาศาสตร์สุขภาพ)</v>
      </c>
      <c r="H19" s="2" t="str">
        <f>_xlfn.IFNA(IF(ISBLANK(VLOOKUP($B$1&amp;"-"&amp;C19,ชื่อนักเรียน!A18:J251,9,FALSE)),"",VLOOKUP($B$1&amp;"-"&amp;C19,ชื่อนักเรียน!A18:J251,9,FALSE)),"")</f>
        <v/>
      </c>
      <c r="I19" s="1" t="str">
        <f t="shared" si="0"/>
        <v>นางสาว</v>
      </c>
      <c r="J19" s="1" t="str" cm="1">
        <f t="array" ref="J19">RIGHT(E19,MIN(LEN(SUBSTITUTE(E19,$R$6:$R$9,""))))</f>
        <v>อสมา</v>
      </c>
      <c r="K19" s="1" t="str">
        <f t="shared" si="1"/>
        <v/>
      </c>
      <c r="L19" s="1" t="str">
        <f t="shared" si="2"/>
        <v/>
      </c>
    </row>
    <row r="20" spans="3:12" ht="17.25" customHeight="1">
      <c r="C20" s="22">
        <v>15</v>
      </c>
      <c r="D20" s="24" t="str">
        <f>_xlfn.IFNA(IF(ISBLANK($B$1),"",VLOOKUP($B$1&amp;"-"&amp;C20,ชื่อนักเรียน!A19:DK1014,5,FALSE)),"")</f>
        <v>08368</v>
      </c>
      <c r="E20" s="26" t="str">
        <f>_xlfn.IFNA(IF(ISBLANK($B$1),"",VLOOKUP($B$1&amp;"-"&amp;C20,ชื่อนักเรียน!A19:DK1014,6,FALSE)),"")</f>
        <v>นางสาวพิมพ์ลภัส</v>
      </c>
      <c r="F20" s="27" t="str">
        <f>_xlfn.IFNA(IF(ISBLANK($B$1),"",VLOOKUP($B$1&amp;"-"&amp;C20,ชื่อนักเรียน!A19:DK1014,7,FALSE)),"")</f>
        <v>อินทโพธิ์</v>
      </c>
      <c r="G20" s="142" t="str">
        <f>_xlfn.IFNA(IF(ISBLANK($B$1),"",VLOOKUP($B$1&amp;"-"&amp;C20,ชื่อนักเรียน!A19:DK1014,106,FALSE)),"")</f>
        <v>วิทย์-คณิต (วิทยาศาสตร์สุขภาพ)</v>
      </c>
      <c r="H20" s="2" t="str">
        <f>_xlfn.IFNA(IF(ISBLANK(VLOOKUP($B$1&amp;"-"&amp;C20,ชื่อนักเรียน!A19:J252,9,FALSE)),"",VLOOKUP($B$1&amp;"-"&amp;C20,ชื่อนักเรียน!A19:J252,9,FALSE)),"")</f>
        <v/>
      </c>
      <c r="I20" s="1" t="str">
        <f t="shared" si="0"/>
        <v>นางสาว</v>
      </c>
      <c r="J20" s="1" t="str" cm="1">
        <f t="array" ref="J20">RIGHT(E20,MIN(LEN(SUBSTITUTE(E20,$R$6:$R$9,""))))</f>
        <v>พิมพ์ลภัส</v>
      </c>
      <c r="K20" s="1" t="str">
        <f t="shared" si="1"/>
        <v/>
      </c>
      <c r="L20" s="1" t="str">
        <f t="shared" si="2"/>
        <v/>
      </c>
    </row>
    <row r="21" spans="3:12" ht="17.25" customHeight="1">
      <c r="C21" s="22">
        <v>16</v>
      </c>
      <c r="D21" s="24" t="str">
        <f>_xlfn.IFNA(IF(ISBLANK($B$1),"",VLOOKUP($B$1&amp;"-"&amp;C21,ชื่อนักเรียน!A20:DK1015,5,FALSE)),"")</f>
        <v>08370</v>
      </c>
      <c r="E21" s="26" t="str">
        <f>_xlfn.IFNA(IF(ISBLANK($B$1),"",VLOOKUP($B$1&amp;"-"&amp;C21,ชื่อนักเรียน!A20:DK1015,6,FALSE)),"")</f>
        <v>นางสาวฐิตารีย์</v>
      </c>
      <c r="F21" s="27" t="str">
        <f>_xlfn.IFNA(IF(ISBLANK($B$1),"",VLOOKUP($B$1&amp;"-"&amp;C21,ชื่อนักเรียน!A20:DK1015,7,FALSE)),"")</f>
        <v>คล้ำเจริญ</v>
      </c>
      <c r="G21" s="142" t="str">
        <f>_xlfn.IFNA(IF(ISBLANK($B$1),"",VLOOKUP($B$1&amp;"-"&amp;C21,ชื่อนักเรียน!A20:DK1015,106,FALSE)),"")</f>
        <v>วิทย์-คณิต (วิทยาศาสตร์สุขภาพ)</v>
      </c>
      <c r="H21" s="2" t="str">
        <f>_xlfn.IFNA(IF(ISBLANK(VLOOKUP($B$1&amp;"-"&amp;C21,ชื่อนักเรียน!A20:J253,9,FALSE)),"",VLOOKUP($B$1&amp;"-"&amp;C21,ชื่อนักเรียน!A20:J253,9,FALSE)),"")</f>
        <v/>
      </c>
      <c r="I21" s="1" t="str">
        <f t="shared" si="0"/>
        <v>นางสาว</v>
      </c>
      <c r="J21" s="1" t="str" cm="1">
        <f t="array" ref="J21">RIGHT(E21,MIN(LEN(SUBSTITUTE(E21,$R$6:$R$9,""))))</f>
        <v>ฐิตารีย์</v>
      </c>
      <c r="K21" s="1" t="str">
        <f t="shared" si="1"/>
        <v/>
      </c>
      <c r="L21" s="1" t="str">
        <f t="shared" si="2"/>
        <v/>
      </c>
    </row>
    <row r="22" spans="3:12" ht="17.25" customHeight="1">
      <c r="C22" s="22">
        <v>17</v>
      </c>
      <c r="D22" s="24" t="str">
        <f>_xlfn.IFNA(IF(ISBLANK($B$1),"",VLOOKUP($B$1&amp;"-"&amp;C22,ชื่อนักเรียน!A21:DK1016,5,FALSE)),"")</f>
        <v>08377</v>
      </c>
      <c r="E22" s="26" t="str">
        <f>_xlfn.IFNA(IF(ISBLANK($B$1),"",VLOOKUP($B$1&amp;"-"&amp;C22,ชื่อนักเรียน!A21:DK1016,6,FALSE)),"")</f>
        <v>นางสาวนุชนาฎ</v>
      </c>
      <c r="F22" s="27" t="str">
        <f>_xlfn.IFNA(IF(ISBLANK($B$1),"",VLOOKUP($B$1&amp;"-"&amp;C22,ชื่อนักเรียน!A21:DK1016,7,FALSE)),"")</f>
        <v xml:space="preserve">บุญเกิด </v>
      </c>
      <c r="G22" s="142" t="str">
        <f>_xlfn.IFNA(IF(ISBLANK($B$1),"",VLOOKUP($B$1&amp;"-"&amp;C22,ชื่อนักเรียน!A21:DK1016,106,FALSE)),"")</f>
        <v>ศิลป์การจัดการธุรกิจการค้าสมัยใหม่</v>
      </c>
      <c r="H22" s="2" t="str">
        <f>_xlfn.IFNA(IF(ISBLANK(VLOOKUP($B$1&amp;"-"&amp;C22,ชื่อนักเรียน!A21:J254,9,FALSE)),"",VLOOKUP($B$1&amp;"-"&amp;C22,ชื่อนักเรียน!A21:J254,9,FALSE)),"")</f>
        <v/>
      </c>
      <c r="I22" s="1" t="str">
        <f t="shared" si="0"/>
        <v>นางสาว</v>
      </c>
      <c r="J22" s="1" t="str" cm="1">
        <f t="array" ref="J22">RIGHT(E22,MIN(LEN(SUBSTITUTE(E22,$R$6:$R$9,""))))</f>
        <v>นุชนาฎ</v>
      </c>
      <c r="K22" s="1" t="str">
        <f t="shared" si="1"/>
        <v/>
      </c>
      <c r="L22" s="1" t="str">
        <f t="shared" si="2"/>
        <v/>
      </c>
    </row>
    <row r="23" spans="3:12" ht="17.25" customHeight="1">
      <c r="C23" s="22">
        <v>18</v>
      </c>
      <c r="D23" s="24" t="str">
        <f>_xlfn.IFNA(IF(ISBLANK($B$1),"",VLOOKUP($B$1&amp;"-"&amp;C23,ชื่อนักเรียน!A22:DK1017,5,FALSE)),"")</f>
        <v>08799</v>
      </c>
      <c r="E23" s="26" t="str">
        <f>_xlfn.IFNA(IF(ISBLANK($B$1),"",VLOOKUP($B$1&amp;"-"&amp;C23,ชื่อนักเรียน!A22:DK1017,6,FALSE)),"")</f>
        <v>นางสาวณัฐธันยา</v>
      </c>
      <c r="F23" s="27" t="str">
        <f>_xlfn.IFNA(IF(ISBLANK($B$1),"",VLOOKUP($B$1&amp;"-"&amp;C23,ชื่อนักเรียน!A22:DK1017,7,FALSE)),"")</f>
        <v>เสาร์เกิด</v>
      </c>
      <c r="G23" s="142" t="str">
        <f>_xlfn.IFNA(IF(ISBLANK($B$1),"",VLOOKUP($B$1&amp;"-"&amp;C23,ชื่อนักเรียน!A22:DK1017,106,FALSE)),"")</f>
        <v>ศิลป์การจัดการธุรกิจการค้าสมัยใหม่</v>
      </c>
      <c r="H23" s="2" t="str">
        <f>_xlfn.IFNA(IF(ISBLANK(VLOOKUP($B$1&amp;"-"&amp;C23,ชื่อนักเรียน!A22:J255,9,FALSE)),"",VLOOKUP($B$1&amp;"-"&amp;C23,ชื่อนักเรียน!A22:J255,9,FALSE)),"")</f>
        <v/>
      </c>
      <c r="I23" s="1" t="str">
        <f t="shared" si="0"/>
        <v>นางสาว</v>
      </c>
      <c r="J23" s="1" t="str" cm="1">
        <f t="array" ref="J23">RIGHT(E23,MIN(LEN(SUBSTITUTE(E23,$R$6:$R$9,""))))</f>
        <v>ณัฐธันยา</v>
      </c>
      <c r="K23" s="1" t="str">
        <f t="shared" si="1"/>
        <v/>
      </c>
      <c r="L23" s="1" t="str">
        <f t="shared" si="2"/>
        <v/>
      </c>
    </row>
    <row r="24" spans="3:12" ht="17.25" customHeight="1">
      <c r="C24" s="22">
        <v>19</v>
      </c>
      <c r="D24" s="24" t="str">
        <f>_xlfn.IFNA(IF(ISBLANK($B$1),"",VLOOKUP($B$1&amp;"-"&amp;C24,ชื่อนักเรียน!A23:DK1018,5,FALSE)),"")</f>
        <v>08967</v>
      </c>
      <c r="E24" s="26" t="str">
        <f>_xlfn.IFNA(IF(ISBLANK($B$1),"",VLOOKUP($B$1&amp;"-"&amp;C24,ชื่อนักเรียน!A23:DK1018,6,FALSE)),"")</f>
        <v>นางสาวกมลรัตน์</v>
      </c>
      <c r="F24" s="27" t="str">
        <f>_xlfn.IFNA(IF(ISBLANK($B$1),"",VLOOKUP($B$1&amp;"-"&amp;C24,ชื่อนักเรียน!A23:DK1018,7,FALSE)),"")</f>
        <v>จารแก้ว</v>
      </c>
      <c r="G24" s="142" t="str">
        <f>_xlfn.IFNA(IF(ISBLANK($B$1),"",VLOOKUP($B$1&amp;"-"&amp;C24,ชื่อนักเรียน!A23:DK1018,106,FALSE)),"")</f>
        <v>วิทย์-คณิต (วิทยาศาสตร์สุขภาพ)</v>
      </c>
      <c r="H24" s="2" t="str">
        <f>_xlfn.IFNA(IF(ISBLANK(VLOOKUP($B$1&amp;"-"&amp;C24,ชื่อนักเรียน!A23:J256,9,FALSE)),"",VLOOKUP($B$1&amp;"-"&amp;C24,ชื่อนักเรียน!A23:J256,9,FALSE)),"")</f>
        <v/>
      </c>
      <c r="I24" s="1" t="str">
        <f t="shared" si="0"/>
        <v>นางสาว</v>
      </c>
      <c r="J24" s="1" t="str" cm="1">
        <f t="array" ref="J24">RIGHT(E24,MIN(LEN(SUBSTITUTE(E24,$R$6:$R$9,""))))</f>
        <v>กมลรัตน์</v>
      </c>
      <c r="K24" s="1" t="str">
        <f t="shared" si="1"/>
        <v/>
      </c>
      <c r="L24" s="1" t="str">
        <f t="shared" si="2"/>
        <v/>
      </c>
    </row>
    <row r="25" spans="3:12" ht="17.25" customHeight="1">
      <c r="C25" s="22">
        <v>20</v>
      </c>
      <c r="D25" s="24" t="str">
        <f>_xlfn.IFNA(IF(ISBLANK($B$1),"",VLOOKUP($B$1&amp;"-"&amp;C25,ชื่อนักเรียน!A24:DK1019,5,FALSE)),"")</f>
        <v>09739</v>
      </c>
      <c r="E25" s="26" t="str">
        <f>_xlfn.IFNA(IF(ISBLANK($B$1),"",VLOOKUP($B$1&amp;"-"&amp;C25,ชื่อนักเรียน!A24:DK1019,6,FALSE)),"")</f>
        <v>นางสาวชนินาถ</v>
      </c>
      <c r="F25" s="27" t="str">
        <f>_xlfn.IFNA(IF(ISBLANK($B$1),"",VLOOKUP($B$1&amp;"-"&amp;C25,ชื่อนักเรียน!A24:DK1019,7,FALSE)),"")</f>
        <v>สร้อยเจริญ</v>
      </c>
      <c r="G25" s="142" t="str">
        <f>_xlfn.IFNA(IF(ISBLANK($B$1),"",VLOOKUP($B$1&amp;"-"&amp;C25,ชื่อนักเรียน!A24:DK1019,106,FALSE)),"")</f>
        <v>ศิลป์การจัดการธุรกิจการค้าสมัยใหม่</v>
      </c>
      <c r="H25" s="2" t="str">
        <f>_xlfn.IFNA(IF(ISBLANK(VLOOKUP($B$1&amp;"-"&amp;C25,ชื่อนักเรียน!A24:J257,9,FALSE)),"",VLOOKUP($B$1&amp;"-"&amp;C25,ชื่อนักเรียน!A24:J257,9,FALSE)),"")</f>
        <v/>
      </c>
      <c r="I25" s="1" t="str">
        <f t="shared" si="0"/>
        <v>นางสาว</v>
      </c>
      <c r="J25" s="1" t="str" cm="1">
        <f t="array" ref="J25">RIGHT(E25,MIN(LEN(SUBSTITUTE(E25,$R$6:$R$9,""))))</f>
        <v>ชนินาถ</v>
      </c>
      <c r="K25" s="1" t="str">
        <f t="shared" si="1"/>
        <v/>
      </c>
      <c r="L25" s="1" t="str">
        <f t="shared" si="2"/>
        <v/>
      </c>
    </row>
    <row r="26" spans="3:12" ht="17.25" customHeight="1">
      <c r="C26" s="22">
        <v>21</v>
      </c>
      <c r="D26" s="24" t="str">
        <f>_xlfn.IFNA(IF(ISBLANK($B$1),"",VLOOKUP($B$1&amp;"-"&amp;C26,ชื่อนักเรียน!A25:DK1020,5,FALSE)),"")</f>
        <v>09742</v>
      </c>
      <c r="E26" s="26" t="str">
        <f>_xlfn.IFNA(IF(ISBLANK($B$1),"",VLOOKUP($B$1&amp;"-"&amp;C26,ชื่อนักเรียน!A25:DK1020,6,FALSE)),"")</f>
        <v>นางสาวอรุณลักษณ์</v>
      </c>
      <c r="F26" s="27" t="str">
        <f>_xlfn.IFNA(IF(ISBLANK($B$1),"",VLOOKUP($B$1&amp;"-"&amp;C26,ชื่อนักเรียน!A25:DK1020,7,FALSE)),"")</f>
        <v>จอมวิเชียร</v>
      </c>
      <c r="G26" s="142" t="str">
        <f>_xlfn.IFNA(IF(ISBLANK($B$1),"",VLOOKUP($B$1&amp;"-"&amp;C26,ชื่อนักเรียน!A25:DK1020,106,FALSE)),"")</f>
        <v>ศิลป์การจัดการธุรกิจการค้าสมัยใหม่</v>
      </c>
      <c r="H26" s="2" t="str">
        <f>_xlfn.IFNA(IF(ISBLANK(VLOOKUP($B$1&amp;"-"&amp;C26,ชื่อนักเรียน!A25:J258,9,FALSE)),"",VLOOKUP($B$1&amp;"-"&amp;C26,ชื่อนักเรียน!A25:J258,9,FALSE)),"")</f>
        <v/>
      </c>
      <c r="I26" s="1" t="str">
        <f t="shared" si="0"/>
        <v>นางสาว</v>
      </c>
      <c r="J26" s="1" t="str" cm="1">
        <f t="array" ref="J26">RIGHT(E26,MIN(LEN(SUBSTITUTE(E26,$R$6:$R$9,""))))</f>
        <v>อรุณลักษณ์</v>
      </c>
      <c r="K26" s="1" t="str">
        <f t="shared" si="1"/>
        <v/>
      </c>
      <c r="L26" s="1" t="str">
        <f t="shared" si="2"/>
        <v/>
      </c>
    </row>
    <row r="27" spans="3:12" ht="17.25" customHeight="1">
      <c r="C27" s="22">
        <v>22</v>
      </c>
      <c r="D27" s="24" t="str">
        <f>_xlfn.IFNA(IF(ISBLANK($B$1),"",VLOOKUP($B$1&amp;"-"&amp;C27,ชื่อนักเรียน!A26:DK1021,5,FALSE)),"")</f>
        <v>09744</v>
      </c>
      <c r="E27" s="26" t="str">
        <f>_xlfn.IFNA(IF(ISBLANK($B$1),"",VLOOKUP($B$1&amp;"-"&amp;C27,ชื่อนักเรียน!A26:DK1021,6,FALSE)),"")</f>
        <v>นางสาวนันท์นภัส</v>
      </c>
      <c r="F27" s="27" t="str">
        <f>_xlfn.IFNA(IF(ISBLANK($B$1),"",VLOOKUP($B$1&amp;"-"&amp;C27,ชื่อนักเรียน!A26:DK1021,7,FALSE)),"")</f>
        <v>ช้อนธงไชย</v>
      </c>
      <c r="G27" s="142" t="str">
        <f>_xlfn.IFNA(IF(ISBLANK($B$1),"",VLOOKUP($B$1&amp;"-"&amp;C27,ชื่อนักเรียน!A26:DK1021,106,FALSE)),"")</f>
        <v>ศิลป์การจัดการธุรกิจการค้าสมัยใหม่</v>
      </c>
      <c r="H27" s="2" t="str">
        <f>_xlfn.IFNA(IF(ISBLANK(VLOOKUP($B$1&amp;"-"&amp;C27,ชื่อนักเรียน!A26:J259,9,FALSE)),"",VLOOKUP($B$1&amp;"-"&amp;C27,ชื่อนักเรียน!A26:J259,9,FALSE)),"")</f>
        <v/>
      </c>
      <c r="I27" s="1" t="str">
        <f t="shared" si="0"/>
        <v>นางสาว</v>
      </c>
      <c r="J27" s="1" t="str" cm="1">
        <f t="array" ref="J27">RIGHT(E27,MIN(LEN(SUBSTITUTE(E27,$R$6:$R$9,""))))</f>
        <v>นันท์นภัส</v>
      </c>
      <c r="K27" s="1" t="str">
        <f t="shared" si="1"/>
        <v/>
      </c>
      <c r="L27" s="1" t="str">
        <f t="shared" si="2"/>
        <v/>
      </c>
    </row>
    <row r="28" spans="3:12" ht="17.25" customHeight="1">
      <c r="C28" s="22">
        <v>23</v>
      </c>
      <c r="D28" s="24" t="str">
        <f>_xlfn.IFNA(IF(ISBLANK($B$1),"",VLOOKUP($B$1&amp;"-"&amp;C28,ชื่อนักเรียน!A27:DK1022,5,FALSE)),"")</f>
        <v>09745</v>
      </c>
      <c r="E28" s="26" t="str">
        <f>_xlfn.IFNA(IF(ISBLANK($B$1),"",VLOOKUP($B$1&amp;"-"&amp;C28,ชื่อนักเรียน!A27:DK1022,6,FALSE)),"")</f>
        <v>นางสาวกชพรรณ</v>
      </c>
      <c r="F28" s="27" t="str">
        <f>_xlfn.IFNA(IF(ISBLANK($B$1),"",VLOOKUP($B$1&amp;"-"&amp;C28,ชื่อนักเรียน!A27:DK1022,7,FALSE)),"")</f>
        <v>ฤทธิ์มนตรี</v>
      </c>
      <c r="G28" s="142" t="str">
        <f>_xlfn.IFNA(IF(ISBLANK($B$1),"",VLOOKUP($B$1&amp;"-"&amp;C28,ชื่อนักเรียน!A27:DK1022,106,FALSE)),"")</f>
        <v>วิทย์-คณิต (วิทยาศาสตร์สุขภาพ)</v>
      </c>
      <c r="H28" s="2" t="str">
        <f>_xlfn.IFNA(IF(ISBLANK(VLOOKUP($B$1&amp;"-"&amp;C28,ชื่อนักเรียน!A27:J260,9,FALSE)),"",VLOOKUP($B$1&amp;"-"&amp;C28,ชื่อนักเรียน!A27:J260,9,FALSE)),"")</f>
        <v/>
      </c>
      <c r="I28" s="1" t="str">
        <f t="shared" si="0"/>
        <v>นางสาว</v>
      </c>
      <c r="J28" s="1" t="str" cm="1">
        <f t="array" ref="J28">RIGHT(E28,MIN(LEN(SUBSTITUTE(E28,$R$6:$R$9,""))))</f>
        <v>กชพรรณ</v>
      </c>
      <c r="K28" s="1" t="str">
        <f t="shared" si="1"/>
        <v/>
      </c>
      <c r="L28" s="1" t="str">
        <f t="shared" si="2"/>
        <v/>
      </c>
    </row>
    <row r="29" spans="3:12" ht="17.25" customHeight="1">
      <c r="C29" s="22">
        <v>24</v>
      </c>
      <c r="D29" s="24" t="str">
        <f>_xlfn.IFNA(IF(ISBLANK($B$1),"",VLOOKUP($B$1&amp;"-"&amp;C29,ชื่อนักเรียน!A28:DK1023,5,FALSE)),"")</f>
        <v>09793</v>
      </c>
      <c r="E29" s="26" t="str">
        <f>_xlfn.IFNA(IF(ISBLANK($B$1),"",VLOOKUP($B$1&amp;"-"&amp;C29,ชื่อนักเรียน!A28:DK1023,6,FALSE)),"")</f>
        <v>นางสาวกนกวรรณ</v>
      </c>
      <c r="F29" s="27" t="str">
        <f>_xlfn.IFNA(IF(ISBLANK($B$1),"",VLOOKUP($B$1&amp;"-"&amp;C29,ชื่อนักเรียน!A28:DK1023,7,FALSE)),"")</f>
        <v>โพธิ์จิต</v>
      </c>
      <c r="G29" s="142" t="str">
        <f>_xlfn.IFNA(IF(ISBLANK($B$1),"",VLOOKUP($B$1&amp;"-"&amp;C29,ชื่อนักเรียน!A28:DK1023,106,FALSE)),"")</f>
        <v>วิทย์-คณิต (วิทยาศาสตร์สุขภาพ)</v>
      </c>
      <c r="H29" s="2" t="str">
        <f>_xlfn.IFNA(IF(ISBLANK(VLOOKUP($B$1&amp;"-"&amp;C29,ชื่อนักเรียน!A28:J261,9,FALSE)),"",VLOOKUP($B$1&amp;"-"&amp;C29,ชื่อนักเรียน!A28:J261,9,FALSE)),"")</f>
        <v/>
      </c>
      <c r="I29" s="1" t="str">
        <f t="shared" si="0"/>
        <v>นางสาว</v>
      </c>
      <c r="J29" s="1" t="str" cm="1">
        <f t="array" ref="J29">RIGHT(E29,MIN(LEN(SUBSTITUTE(E29,$R$6:$R$9,""))))</f>
        <v>กนกวรรณ</v>
      </c>
      <c r="K29" s="1" t="str">
        <f t="shared" si="1"/>
        <v/>
      </c>
      <c r="L29" s="1" t="str">
        <f t="shared" si="2"/>
        <v/>
      </c>
    </row>
    <row r="30" spans="3:12" ht="17.25" customHeight="1">
      <c r="C30" s="22">
        <v>25</v>
      </c>
      <c r="D30" s="24" t="str">
        <f>_xlfn.IFNA(IF(ISBLANK($B$1),"",VLOOKUP($B$1&amp;"-"&amp;C30,ชื่อนักเรียน!A29:DK1024,5,FALSE)),"")</f>
        <v>09821</v>
      </c>
      <c r="E30" s="26" t="str">
        <f>_xlfn.IFNA(IF(ISBLANK($B$1),"",VLOOKUP($B$1&amp;"-"&amp;C30,ชื่อนักเรียน!A29:DK1024,6,FALSE)),"")</f>
        <v>นางสาวณัฐณิชา</v>
      </c>
      <c r="F30" s="27" t="str">
        <f>_xlfn.IFNA(IF(ISBLANK($B$1),"",VLOOKUP($B$1&amp;"-"&amp;C30,ชื่อนักเรียน!A29:DK1024,7,FALSE)),"")</f>
        <v>วารีดำ</v>
      </c>
      <c r="G30" s="142" t="str">
        <f>_xlfn.IFNA(IF(ISBLANK($B$1),"",VLOOKUP($B$1&amp;"-"&amp;C30,ชื่อนักเรียน!A29:DK1024,106,FALSE)),"")</f>
        <v>วิทย์-คณิต (เตรียมวิศวะ)</v>
      </c>
      <c r="H30" s="2" t="str">
        <f>_xlfn.IFNA(IF(ISBLANK(VLOOKUP($B$1&amp;"-"&amp;C30,ชื่อนักเรียน!A29:J262,9,FALSE)),"",VLOOKUP($B$1&amp;"-"&amp;C30,ชื่อนักเรียน!A29:J262,9,FALSE)),"")</f>
        <v/>
      </c>
      <c r="I30" s="1" t="str">
        <f t="shared" si="0"/>
        <v>นางสาว</v>
      </c>
      <c r="J30" s="1" t="str" cm="1">
        <f t="array" ref="J30">RIGHT(E30,MIN(LEN(SUBSTITUTE(E30,$R$6:$R$9,""))))</f>
        <v>ณัฐณิชา</v>
      </c>
      <c r="K30" s="1" t="str">
        <f t="shared" si="1"/>
        <v/>
      </c>
      <c r="L30" s="1" t="str">
        <f t="shared" si="2"/>
        <v/>
      </c>
    </row>
    <row r="31" spans="3:12" ht="17.25" customHeight="1">
      <c r="C31" s="22">
        <v>26</v>
      </c>
      <c r="D31" s="24" t="str">
        <f>_xlfn.IFNA(IF(ISBLANK($B$1),"",VLOOKUP($B$1&amp;"-"&amp;C31,ชื่อนักเรียน!A30:DK1025,5,FALSE)),"")</f>
        <v>10272</v>
      </c>
      <c r="E31" s="26" t="str">
        <f>_xlfn.IFNA(IF(ISBLANK($B$1),"",VLOOKUP($B$1&amp;"-"&amp;C31,ชื่อนักเรียน!A30:DK1025,6,FALSE)),"")</f>
        <v>นางสาวทองนที</v>
      </c>
      <c r="F31" s="27" t="str">
        <f>_xlfn.IFNA(IF(ISBLANK($B$1),"",VLOOKUP($B$1&amp;"-"&amp;C31,ชื่อนักเรียน!A30:DK1025,7,FALSE)),"")</f>
        <v>สันติปาตี</v>
      </c>
      <c r="G31" s="142" t="str">
        <f>_xlfn.IFNA(IF(ISBLANK($B$1),"",VLOOKUP($B$1&amp;"-"&amp;C31,ชื่อนักเรียน!A30:DK1025,106,FALSE)),"")</f>
        <v>ศิลป์การจัดการธุรกิจการค้าสมัยใหม่</v>
      </c>
      <c r="H31" s="2" t="str">
        <f>_xlfn.IFNA(IF(ISBLANK(VLOOKUP($B$1&amp;"-"&amp;C31,ชื่อนักเรียน!A30:J263,9,FALSE)),"",VLOOKUP($B$1&amp;"-"&amp;C31,ชื่อนักเรียน!A30:J263,9,FALSE)),"")</f>
        <v/>
      </c>
      <c r="I31" s="1" t="str">
        <f t="shared" si="0"/>
        <v>นางสาว</v>
      </c>
      <c r="J31" s="1" t="str" cm="1">
        <f t="array" ref="J31">RIGHT(E31,MIN(LEN(SUBSTITUTE(E31,$R$6:$R$9,""))))</f>
        <v>ทองนที</v>
      </c>
      <c r="K31" s="1" t="str">
        <f t="shared" si="1"/>
        <v/>
      </c>
      <c r="L31" s="1" t="str">
        <f t="shared" si="2"/>
        <v/>
      </c>
    </row>
    <row r="32" spans="3:12" ht="17.25" customHeight="1">
      <c r="C32" s="22">
        <v>27</v>
      </c>
      <c r="D32" s="24" t="str">
        <f>_xlfn.IFNA(IF(ISBLANK($B$1),"",VLOOKUP($B$1&amp;"-"&amp;C32,ชื่อนักเรียน!A31:DK1026,5,FALSE)),"")</f>
        <v>10663</v>
      </c>
      <c r="E32" s="26" t="str">
        <f>_xlfn.IFNA(IF(ISBLANK($B$1),"",VLOOKUP($B$1&amp;"-"&amp;C32,ชื่อนักเรียน!A31:DK1026,6,FALSE)),"")</f>
        <v>นางสาวชุติมา</v>
      </c>
      <c r="F32" s="27" t="str">
        <f>_xlfn.IFNA(IF(ISBLANK($B$1),"",VLOOKUP($B$1&amp;"-"&amp;C32,ชื่อนักเรียน!A31:DK1026,7,FALSE)),"")</f>
        <v>ลุกจันทึก</v>
      </c>
      <c r="G32" s="142" t="str">
        <f>_xlfn.IFNA(IF(ISBLANK($B$1),"",VLOOKUP($B$1&amp;"-"&amp;C32,ชื่อนักเรียน!A31:DK1026,106,FALSE)),"")</f>
        <v>ศิลป์การจัดการธุรกิจการค้าสมัยใหม่</v>
      </c>
      <c r="H32" s="2" t="str">
        <f>_xlfn.IFNA(IF(ISBLANK(VLOOKUP($B$1&amp;"-"&amp;C32,ชื่อนักเรียน!A31:J264,9,FALSE)),"",VLOOKUP($B$1&amp;"-"&amp;C32,ชื่อนักเรียน!A31:J264,9,FALSE)),"")</f>
        <v/>
      </c>
      <c r="I32" s="1" t="str">
        <f t="shared" si="0"/>
        <v>นางสาว</v>
      </c>
      <c r="J32" s="1" t="str" cm="1">
        <f t="array" ref="J32">RIGHT(E32,MIN(LEN(SUBSTITUTE(E32,$R$6:$R$9,""))))</f>
        <v>ชุติมา</v>
      </c>
      <c r="K32" s="1" t="str">
        <f t="shared" si="1"/>
        <v/>
      </c>
      <c r="L32" s="1" t="str">
        <f t="shared" si="2"/>
        <v/>
      </c>
    </row>
    <row r="33" spans="3:16" ht="17.25" customHeight="1">
      <c r="C33" s="22">
        <v>28</v>
      </c>
      <c r="D33" s="24" t="str">
        <f>_xlfn.IFNA(IF(ISBLANK($B$1),"",VLOOKUP($B$1&amp;"-"&amp;C33,ชื่อนักเรียน!A32:DK1027,5,FALSE)),"")</f>
        <v>10709</v>
      </c>
      <c r="E33" s="26" t="str">
        <f>_xlfn.IFNA(IF(ISBLANK($B$1),"",VLOOKUP($B$1&amp;"-"&amp;C33,ชื่อนักเรียน!A32:DK1027,6,FALSE)),"")</f>
        <v>นางสาวธัญพิมล</v>
      </c>
      <c r="F33" s="27" t="str">
        <f>_xlfn.IFNA(IF(ISBLANK($B$1),"",VLOOKUP($B$1&amp;"-"&amp;C33,ชื่อนักเรียน!A32:DK1027,7,FALSE)),"")</f>
        <v>ประสิทธิผล</v>
      </c>
      <c r="G33" s="142" t="str">
        <f>_xlfn.IFNA(IF(ISBLANK($B$1),"",VLOOKUP($B$1&amp;"-"&amp;C33,ชื่อนักเรียน!A32:DK1027,106,FALSE)),"")</f>
        <v>ศิลป์การจัดการธุรกิจการค้าสมัยใหม่</v>
      </c>
      <c r="H33" s="2" t="str">
        <f>_xlfn.IFNA(IF(ISBLANK(VLOOKUP($B$1&amp;"-"&amp;C33,ชื่อนักเรียน!A32:J265,9,FALSE)),"",VLOOKUP($B$1&amp;"-"&amp;C33,ชื่อนักเรียน!A32:J265,9,FALSE)),"")</f>
        <v/>
      </c>
      <c r="I33" s="1" t="str">
        <f t="shared" si="0"/>
        <v>นางสาว</v>
      </c>
      <c r="J33" s="1" t="str" cm="1">
        <f t="array" ref="J33">RIGHT(E33,MIN(LEN(SUBSTITUTE(E33,$R$6:$R$9,""))))</f>
        <v>ธัญพิมล</v>
      </c>
      <c r="K33" s="1" t="str">
        <f t="shared" si="1"/>
        <v/>
      </c>
      <c r="L33" s="1" t="str">
        <f t="shared" si="2"/>
        <v/>
      </c>
    </row>
    <row r="34" spans="3:16" ht="17.25" customHeight="1">
      <c r="C34" s="22">
        <v>29</v>
      </c>
      <c r="D34" s="24" t="str">
        <f>_xlfn.IFNA(IF(ISBLANK($B$1),"",VLOOKUP($B$1&amp;"-"&amp;C34,ชื่อนักเรียน!A33:DK1028,5,FALSE)),"")</f>
        <v>11064</v>
      </c>
      <c r="E34" s="26" t="str">
        <f>_xlfn.IFNA(IF(ISBLANK($B$1),"",VLOOKUP($B$1&amp;"-"&amp;C34,ชื่อนักเรียน!A33:DK1028,6,FALSE)),"")</f>
        <v>นางสาวอดิภา</v>
      </c>
      <c r="F34" s="27" t="str">
        <f>_xlfn.IFNA(IF(ISBLANK($B$1),"",VLOOKUP($B$1&amp;"-"&amp;C34,ชื่อนักเรียน!A33:DK1028,7,FALSE)),"")</f>
        <v>ทองนรินทร์</v>
      </c>
      <c r="G34" s="142" t="str">
        <f>_xlfn.IFNA(IF(ISBLANK($B$1),"",VLOOKUP($B$1&amp;"-"&amp;C34,ชื่อนักเรียน!A33:DK1028,106,FALSE)),"")</f>
        <v>วิทย์-คณิต (วิทยาศาสตร์สุขภาพ)</v>
      </c>
      <c r="H34" s="2" t="str">
        <f>_xlfn.IFNA(IF(ISBLANK(VLOOKUP($B$1&amp;"-"&amp;C34,ชื่อนักเรียน!A33:J266,9,FALSE)),"",VLOOKUP($B$1&amp;"-"&amp;C34,ชื่อนักเรียน!A33:J266,9,FALSE)),"")</f>
        <v/>
      </c>
      <c r="I34" s="1" t="str">
        <f t="shared" si="0"/>
        <v>นางสาว</v>
      </c>
      <c r="J34" s="1" t="str" cm="1">
        <f t="array" ref="J34">RIGHT(E34,MIN(LEN(SUBSTITUTE(E34,$R$6:$R$9,""))))</f>
        <v>อดิภา</v>
      </c>
      <c r="K34" s="1" t="str">
        <f t="shared" si="1"/>
        <v/>
      </c>
      <c r="L34" s="1" t="str">
        <f t="shared" si="2"/>
        <v/>
      </c>
    </row>
    <row r="35" spans="3:16" ht="17.25" customHeight="1">
      <c r="C35" s="22">
        <v>30</v>
      </c>
      <c r="D35" s="24" t="str">
        <f>_xlfn.IFNA(IF(ISBLANK($B$1),"",VLOOKUP($B$1&amp;"-"&amp;C35,ชื่อนักเรียน!A34:DK1029,5,FALSE)),"")</f>
        <v>11065</v>
      </c>
      <c r="E35" s="26" t="str">
        <f>_xlfn.IFNA(IF(ISBLANK($B$1),"",VLOOKUP($B$1&amp;"-"&amp;C35,ชื่อนักเรียน!A34:DK1029,6,FALSE)),"")</f>
        <v>นางสาวเกศมณี</v>
      </c>
      <c r="F35" s="27" t="str">
        <f>_xlfn.IFNA(IF(ISBLANK($B$1),"",VLOOKUP($B$1&amp;"-"&amp;C35,ชื่อนักเรียน!A34:DK1029,7,FALSE)),"")</f>
        <v>โพธิพระ</v>
      </c>
      <c r="G35" s="142" t="str">
        <f>_xlfn.IFNA(IF(ISBLANK($B$1),"",VLOOKUP($B$1&amp;"-"&amp;C35,ชื่อนักเรียน!A34:DK1029,106,FALSE)),"")</f>
        <v>วิทย์-คณิต (วิทยาศาสตร์สุขภาพ)</v>
      </c>
      <c r="H35" s="2" t="str">
        <f>_xlfn.IFNA(IF(ISBLANK(VLOOKUP($B$1&amp;"-"&amp;C35,ชื่อนักเรียน!A34:J267,9,FALSE)),"",VLOOKUP($B$1&amp;"-"&amp;C35,ชื่อนักเรียน!A34:J267,9,FALSE)),"")</f>
        <v/>
      </c>
      <c r="I35" s="1" t="str">
        <f t="shared" si="0"/>
        <v>นางสาว</v>
      </c>
      <c r="J35" s="1" t="str" cm="1">
        <f t="array" ref="J35">RIGHT(E35,MIN(LEN(SUBSTITUTE(E35,$R$6:$R$9,""))))</f>
        <v>เกศมณี</v>
      </c>
      <c r="K35" s="1" t="str">
        <f t="shared" si="1"/>
        <v/>
      </c>
      <c r="L35" s="1" t="str">
        <f t="shared" si="2"/>
        <v/>
      </c>
    </row>
    <row r="36" spans="3:16" ht="17.25" customHeight="1">
      <c r="C36" s="22">
        <v>31</v>
      </c>
      <c r="D36" s="24" t="str">
        <f>_xlfn.IFNA(IF(ISBLANK($B$1),"",VLOOKUP($B$1&amp;"-"&amp;C36,ชื่อนักเรียน!A35:DK1030,5,FALSE)),"")</f>
        <v>11068</v>
      </c>
      <c r="E36" s="26" t="str">
        <f>_xlfn.IFNA(IF(ISBLANK($B$1),"",VLOOKUP($B$1&amp;"-"&amp;C36,ชื่อนักเรียน!A35:DK1030,6,FALSE)),"")</f>
        <v>นางสาวกุลพัชร</v>
      </c>
      <c r="F36" s="27" t="str">
        <f>_xlfn.IFNA(IF(ISBLANK($B$1),"",VLOOKUP($B$1&amp;"-"&amp;C36,ชื่อนักเรียน!A35:DK1030,7,FALSE)),"")</f>
        <v>คงเขียว</v>
      </c>
      <c r="G36" s="142" t="str">
        <f>_xlfn.IFNA(IF(ISBLANK($B$1),"",VLOOKUP($B$1&amp;"-"&amp;C36,ชื่อนักเรียน!A35:DK1030,106,FALSE)),"")</f>
        <v>ศิลป์การจัดการธุรกิจการค้าสมัยใหม่</v>
      </c>
      <c r="H36" s="2" t="str">
        <f>_xlfn.IFNA(IF(ISBLANK(VLOOKUP($B$1&amp;"-"&amp;C36,ชื่อนักเรียน!A35:J268,9,FALSE)),"",VLOOKUP($B$1&amp;"-"&amp;C36,ชื่อนักเรียน!A35:J268,9,FALSE)),"")</f>
        <v/>
      </c>
      <c r="I36" s="1" t="str">
        <f t="shared" si="0"/>
        <v>นางสาว</v>
      </c>
      <c r="J36" s="1" t="str" cm="1">
        <f t="array" ref="J36">RIGHT(E36,MIN(LEN(SUBSTITUTE(E36,$R$6:$R$9,""))))</f>
        <v>กุลพัชร</v>
      </c>
      <c r="K36" s="1" t="str">
        <f t="shared" si="1"/>
        <v/>
      </c>
      <c r="L36" s="1" t="str">
        <f t="shared" si="2"/>
        <v/>
      </c>
    </row>
    <row r="37" spans="3:16" ht="17.25" customHeight="1">
      <c r="C37" s="22">
        <v>32</v>
      </c>
      <c r="D37" s="24" t="str">
        <f>_xlfn.IFNA(IF(ISBLANK($B$1),"",VLOOKUP($B$1&amp;"-"&amp;C37,ชื่อนักเรียน!A36:DK1031,5,FALSE)),"")</f>
        <v>11070</v>
      </c>
      <c r="E37" s="26" t="str">
        <f>_xlfn.IFNA(IF(ISBLANK($B$1),"",VLOOKUP($B$1&amp;"-"&amp;C37,ชื่อนักเรียน!A36:DK1031,6,FALSE)),"")</f>
        <v>นางสาวปิยธิดา</v>
      </c>
      <c r="F37" s="27" t="str">
        <f>_xlfn.IFNA(IF(ISBLANK($B$1),"",VLOOKUP($B$1&amp;"-"&amp;C37,ชื่อนักเรียน!A36:DK1031,7,FALSE)),"")</f>
        <v>พรหาญณรงค์</v>
      </c>
      <c r="G37" s="142" t="str">
        <f>_xlfn.IFNA(IF(ISBLANK($B$1),"",VLOOKUP($B$1&amp;"-"&amp;C37,ชื่อนักเรียน!A36:DK1031,106,FALSE)),"")</f>
        <v>วิทย์-คณิต (วิทยาศาสตร์สุขภาพ)</v>
      </c>
      <c r="H37" s="2" t="str">
        <f>_xlfn.IFNA(IF(ISBLANK(VLOOKUP($B$1&amp;"-"&amp;C37,ชื่อนักเรียน!A36:J269,9,FALSE)),"",VLOOKUP($B$1&amp;"-"&amp;C37,ชื่อนักเรียน!A36:J269,9,FALSE)),"")</f>
        <v/>
      </c>
      <c r="I37" s="1" t="str">
        <f t="shared" si="0"/>
        <v>นางสาว</v>
      </c>
      <c r="J37" s="1" t="str" cm="1">
        <f t="array" ref="J37">RIGHT(E37,MIN(LEN(SUBSTITUTE(E37,$R$6:$R$9,""))))</f>
        <v>ปิยธิดา</v>
      </c>
      <c r="K37" s="1" t="str">
        <f t="shared" si="1"/>
        <v/>
      </c>
      <c r="L37" s="1" t="str">
        <f t="shared" si="2"/>
        <v/>
      </c>
    </row>
    <row r="38" spans="3:16" ht="17.25" customHeight="1">
      <c r="C38" s="22">
        <v>33</v>
      </c>
      <c r="D38" s="24" t="str">
        <f>_xlfn.IFNA(IF(ISBLANK($B$1),"",VLOOKUP($B$1&amp;"-"&amp;C38,ชื่อนักเรียน!A37:DK1032,5,FALSE)),"")</f>
        <v>11071</v>
      </c>
      <c r="E38" s="26" t="str">
        <f>_xlfn.IFNA(IF(ISBLANK($B$1),"",VLOOKUP($B$1&amp;"-"&amp;C38,ชื่อนักเรียน!A37:DK1032,6,FALSE)),"")</f>
        <v>นางสาวปทิตา</v>
      </c>
      <c r="F38" s="27" t="str">
        <f>_xlfn.IFNA(IF(ISBLANK($B$1),"",VLOOKUP($B$1&amp;"-"&amp;C38,ชื่อนักเรียน!A37:DK1032,7,FALSE)),"")</f>
        <v>ยืนยง</v>
      </c>
      <c r="G38" s="142" t="str">
        <f>_xlfn.IFNA(IF(ISBLANK($B$1),"",VLOOKUP($B$1&amp;"-"&amp;C38,ชื่อนักเรียน!A37:DK1032,106,FALSE)),"")</f>
        <v>วิทย์-คณิต (วิทยาศาสตร์สุขภาพ)</v>
      </c>
      <c r="H38" s="2" t="str">
        <f>_xlfn.IFNA(IF(ISBLANK(VLOOKUP($B$1&amp;"-"&amp;C38,ชื่อนักเรียน!A37:J270,9,FALSE)),"",VLOOKUP($B$1&amp;"-"&amp;C38,ชื่อนักเรียน!A37:J270,9,FALSE)),"")</f>
        <v/>
      </c>
      <c r="I38" s="1" t="str">
        <f t="shared" si="0"/>
        <v>นางสาว</v>
      </c>
      <c r="J38" s="1" t="str" cm="1">
        <f t="array" ref="J38">RIGHT(E38,MIN(LEN(SUBSTITUTE(E38,$R$6:$R$9,""))))</f>
        <v>ปทิตา</v>
      </c>
      <c r="K38" s="1" t="str">
        <f t="shared" si="1"/>
        <v/>
      </c>
      <c r="L38" s="1" t="str">
        <f t="shared" si="2"/>
        <v/>
      </c>
    </row>
    <row r="39" spans="3:16" ht="17.25" customHeight="1">
      <c r="C39" s="22">
        <v>34</v>
      </c>
      <c r="D39" s="24" t="str">
        <f>_xlfn.IFNA(IF(ISBLANK($B$1),"",VLOOKUP($B$1&amp;"-"&amp;C39,ชื่อนักเรียน!A38:DK1033,5,FALSE)),"")</f>
        <v>11072</v>
      </c>
      <c r="E39" s="26" t="str">
        <f>_xlfn.IFNA(IF(ISBLANK($B$1),"",VLOOKUP($B$1&amp;"-"&amp;C39,ชื่อนักเรียน!A38:DK1033,6,FALSE)),"")</f>
        <v>นางสาวชนกนันท์</v>
      </c>
      <c r="F39" s="27" t="str">
        <f>_xlfn.IFNA(IF(ISBLANK($B$1),"",VLOOKUP($B$1&amp;"-"&amp;C39,ชื่อนักเรียน!A38:DK1033,7,FALSE)),"")</f>
        <v>เติมต่อ</v>
      </c>
      <c r="G39" s="142" t="str">
        <f>_xlfn.IFNA(IF(ISBLANK($B$1),"",VLOOKUP($B$1&amp;"-"&amp;C39,ชื่อนักเรียน!A38:DK1033,106,FALSE)),"")</f>
        <v>วิทย์-คณิต (เตรียมวิศวะ)</v>
      </c>
      <c r="H39" s="2" t="str">
        <f>_xlfn.IFNA(IF(ISBLANK(VLOOKUP($B$1&amp;"-"&amp;C39,ชื่อนักเรียน!A38:J271,9,FALSE)),"",VLOOKUP($B$1&amp;"-"&amp;C39,ชื่อนักเรียน!A38:J271,9,FALSE)),"")</f>
        <v/>
      </c>
      <c r="I39" s="1" t="str">
        <f t="shared" si="0"/>
        <v>นางสาว</v>
      </c>
      <c r="J39" s="1" t="str" cm="1">
        <f t="array" ref="J39">RIGHT(E39,MIN(LEN(SUBSTITUTE(E39,$R$6:$R$9,""))))</f>
        <v>ชนกนันท์</v>
      </c>
      <c r="K39" s="1" t="str">
        <f t="shared" si="1"/>
        <v/>
      </c>
      <c r="L39" s="1" t="str">
        <f t="shared" si="2"/>
        <v/>
      </c>
    </row>
    <row r="40" spans="3:16" ht="17.25" customHeight="1">
      <c r="C40" s="22">
        <v>35</v>
      </c>
      <c r="D40" s="24" t="str">
        <f>_xlfn.IFNA(IF(ISBLANK($B$1),"",VLOOKUP($B$1&amp;"-"&amp;C40,ชื่อนักเรียน!A39:DK1034,5,FALSE)),"")</f>
        <v>11073</v>
      </c>
      <c r="E40" s="26" t="str">
        <f>_xlfn.IFNA(IF(ISBLANK($B$1),"",VLOOKUP($B$1&amp;"-"&amp;C40,ชื่อนักเรียน!A39:DK1034,6,FALSE)),"")</f>
        <v>นางสาวภวรัญชน์</v>
      </c>
      <c r="F40" s="27" t="str">
        <f>_xlfn.IFNA(IF(ISBLANK($B$1),"",VLOOKUP($B$1&amp;"-"&amp;C40,ชื่อนักเรียน!A39:DK1034,7,FALSE)),"")</f>
        <v>บัวหอม</v>
      </c>
      <c r="G40" s="142" t="str">
        <f>_xlfn.IFNA(IF(ISBLANK($B$1),"",VLOOKUP($B$1&amp;"-"&amp;C40,ชื่อนักเรียน!A39:DK1034,106,FALSE)),"")</f>
        <v>วิทย์-คณิต (วิทยาศาสตร์สุขภาพ)</v>
      </c>
      <c r="H40" s="2" t="str">
        <f>_xlfn.IFNA(IF(ISBLANK(VLOOKUP($B$1&amp;"-"&amp;C40,ชื่อนักเรียน!A39:J272,9,FALSE)),"",VLOOKUP($B$1&amp;"-"&amp;C40,ชื่อนักเรียน!A39:J272,9,FALSE)),"")</f>
        <v/>
      </c>
      <c r="I40" s="1" t="str">
        <f t="shared" si="0"/>
        <v>นางสาว</v>
      </c>
      <c r="J40" s="1" t="str" cm="1">
        <f t="array" ref="J40">RIGHT(E40,MIN(LEN(SUBSTITUTE(E40,$R$6:$R$9,""))))</f>
        <v>ภวรัญชน์</v>
      </c>
      <c r="K40" s="1" t="str">
        <f t="shared" si="1"/>
        <v/>
      </c>
      <c r="L40" s="1" t="str">
        <f t="shared" si="2"/>
        <v/>
      </c>
    </row>
    <row r="41" spans="3:16" ht="17.25" customHeight="1">
      <c r="C41" s="22">
        <v>36</v>
      </c>
      <c r="D41" s="24" t="str">
        <f>_xlfn.IFNA(IF(ISBLANK($B$1),"",VLOOKUP($B$1&amp;"-"&amp;C41,ชื่อนักเรียน!A40:DK1035,5,FALSE)),"")</f>
        <v>11074</v>
      </c>
      <c r="E41" s="26" t="str">
        <f>_xlfn.IFNA(IF(ISBLANK($B$1),"",VLOOKUP($B$1&amp;"-"&amp;C41,ชื่อนักเรียน!A40:DK1035,6,FALSE)),"")</f>
        <v>นางสาวพัชชา</v>
      </c>
      <c r="F41" s="27" t="str">
        <f>_xlfn.IFNA(IF(ISBLANK($B$1),"",VLOOKUP($B$1&amp;"-"&amp;C41,ชื่อนักเรียน!A40:DK1035,7,FALSE)),"")</f>
        <v>พงศ์ศรีศุภกร</v>
      </c>
      <c r="G41" s="142" t="str">
        <f>_xlfn.IFNA(IF(ISBLANK($B$1),"",VLOOKUP($B$1&amp;"-"&amp;C41,ชื่อนักเรียน!A40:DK1035,106,FALSE)),"")</f>
        <v>ศิลป์การจัดการธุรกิจการค้าสมัยใหม่</v>
      </c>
      <c r="H41" s="2" t="str">
        <f>_xlfn.IFNA(IF(ISBLANK(VLOOKUP($B$1&amp;"-"&amp;C41,ชื่อนักเรียน!A40:J273,9,FALSE)),"",VLOOKUP($B$1&amp;"-"&amp;C41,ชื่อนักเรียน!A40:J273,9,FALSE)),"")</f>
        <v/>
      </c>
      <c r="I41" s="1" t="str">
        <f t="shared" si="0"/>
        <v>นางสาว</v>
      </c>
      <c r="J41" s="1" t="str" cm="1">
        <f t="array" ref="J41">RIGHT(E41,MIN(LEN(SUBSTITUTE(E41,$R$6:$R$9,""))))</f>
        <v>พัชชา</v>
      </c>
      <c r="K41" s="1" t="str">
        <f t="shared" si="1"/>
        <v/>
      </c>
      <c r="L41" s="1" t="str">
        <f t="shared" si="2"/>
        <v/>
      </c>
    </row>
    <row r="42" spans="3:16" ht="17.25" customHeight="1">
      <c r="C42" s="22">
        <v>37</v>
      </c>
      <c r="D42" s="24" t="str">
        <f>_xlfn.IFNA(IF(ISBLANK($B$1),"",VLOOKUP($B$1&amp;"-"&amp;C42,ชื่อนักเรียน!A41:DK1036,5,FALSE)),"")</f>
        <v>11075</v>
      </c>
      <c r="E42" s="26" t="str">
        <f>_xlfn.IFNA(IF(ISBLANK($B$1),"",VLOOKUP($B$1&amp;"-"&amp;C42,ชื่อนักเรียน!A41:DK1036,6,FALSE)),"")</f>
        <v>นางสาววริศรา</v>
      </c>
      <c r="F42" s="27" t="str">
        <f>_xlfn.IFNA(IF(ISBLANK($B$1),"",VLOOKUP($B$1&amp;"-"&amp;C42,ชื่อนักเรียน!A41:DK1036,7,FALSE)),"")</f>
        <v>อินทส้อย</v>
      </c>
      <c r="G42" s="142" t="str">
        <f>_xlfn.IFNA(IF(ISBLANK($B$1),"",VLOOKUP($B$1&amp;"-"&amp;C42,ชื่อนักเรียน!A41:DK1036,106,FALSE)),"")</f>
        <v>ศิลป์การจัดการธุรกิจการค้าสมัยใหม่</v>
      </c>
      <c r="H42" s="2" t="str">
        <f>_xlfn.IFNA(IF(ISBLANK(VLOOKUP($B$1&amp;"-"&amp;C42,ชื่อนักเรียน!A41:J274,9,FALSE)),"",VLOOKUP($B$1&amp;"-"&amp;C42,ชื่อนักเรียน!A41:J274,9,FALSE)),"")</f>
        <v/>
      </c>
      <c r="I42" s="1" t="str">
        <f t="shared" si="0"/>
        <v>นางสาว</v>
      </c>
      <c r="J42" s="1" t="str" cm="1">
        <f t="array" ref="J42">RIGHT(E42,MIN(LEN(SUBSTITUTE(E42,$R$6:$R$9,""))))</f>
        <v>วริศรา</v>
      </c>
      <c r="K42" s="1" t="str">
        <f t="shared" si="1"/>
        <v/>
      </c>
      <c r="L42" s="1" t="str">
        <f t="shared" si="2"/>
        <v/>
      </c>
    </row>
    <row r="43" spans="3:16" ht="17.25" customHeight="1">
      <c r="C43" s="22">
        <v>38</v>
      </c>
      <c r="D43" s="24" t="str">
        <f>_xlfn.IFNA(IF(ISBLANK($B$1),"",VLOOKUP($B$1&amp;"-"&amp;C43,ชื่อนักเรียน!A42:DK1037,5,FALSE)),"")</f>
        <v>11096</v>
      </c>
      <c r="E43" s="26" t="str">
        <f>_xlfn.IFNA(IF(ISBLANK($B$1),"",VLOOKUP($B$1&amp;"-"&amp;C43,ชื่อนักเรียน!A42:DK1037,6,FALSE)),"")</f>
        <v>นางสาวภิศญาภรณ์</v>
      </c>
      <c r="F43" s="27" t="str">
        <f>_xlfn.IFNA(IF(ISBLANK($B$1),"",VLOOKUP($B$1&amp;"-"&amp;C43,ชื่อนักเรียน!A42:DK1037,7,FALSE)),"")</f>
        <v>ลมูลทรัพย์</v>
      </c>
      <c r="G43" s="142" t="str">
        <f>_xlfn.IFNA(IF(ISBLANK($B$1),"",VLOOKUP($B$1&amp;"-"&amp;C43,ชื่อนักเรียน!A42:DK1037,106,FALSE)),"")</f>
        <v>วิทย์-คณิต (วิทยาศาสตร์สุขภาพ)</v>
      </c>
      <c r="H43" s="2" t="str">
        <f>_xlfn.IFNA(IF(ISBLANK(VLOOKUP($B$1&amp;"-"&amp;C43,ชื่อนักเรียน!A42:J275,9,FALSE)),"",VLOOKUP($B$1&amp;"-"&amp;C43,ชื่อนักเรียน!A42:J275,9,FALSE)),"")</f>
        <v/>
      </c>
      <c r="I43" s="1" t="str">
        <f t="shared" si="0"/>
        <v>นางสาว</v>
      </c>
      <c r="J43" s="1" t="str" cm="1">
        <f t="array" ref="J43">RIGHT(E43,MIN(LEN(SUBSTITUTE(E43,$R$6:$R$9,""))))</f>
        <v>ภิศญาภรณ์</v>
      </c>
      <c r="K43" s="1" t="str">
        <f t="shared" si="1"/>
        <v/>
      </c>
      <c r="L43" s="1" t="str">
        <f t="shared" si="2"/>
        <v/>
      </c>
    </row>
    <row r="44" spans="3:16" ht="17.25" customHeight="1">
      <c r="C44" s="22">
        <v>39</v>
      </c>
      <c r="D44" s="24">
        <f>_xlfn.IFNA(IF(ISBLANK($B$1),"",VLOOKUP($B$1&amp;"-"&amp;C44,ชื่อนักเรียน!A43:DK1038,5,FALSE)),"")</f>
        <v>11116</v>
      </c>
      <c r="E44" s="26" t="str">
        <f>_xlfn.IFNA(IF(ISBLANK($B$1),"",VLOOKUP($B$1&amp;"-"&amp;C44,ชื่อนักเรียน!A43:DK1038,6,FALSE)),"")</f>
        <v>นางสาวนิรชา</v>
      </c>
      <c r="F44" s="27" t="str">
        <f>_xlfn.IFNA(IF(ISBLANK($B$1),"",VLOOKUP($B$1&amp;"-"&amp;C44,ชื่อนักเรียน!A43:DK1038,7,FALSE)),"")</f>
        <v>พิทักษ์สงคราม</v>
      </c>
      <c r="G44" s="142" t="str">
        <f>_xlfn.IFNA(IF(ISBLANK($B$1),"",VLOOKUP($B$1&amp;"-"&amp;C44,ชื่อนักเรียน!A43:DK1038,106,FALSE)),"")</f>
        <v>วิทย์-คณิต (วิทยาศาสตร์สุขภาพ)</v>
      </c>
      <c r="H44" s="2" t="str">
        <f>_xlfn.IFNA(IF(ISBLANK(VLOOKUP($B$1&amp;"-"&amp;C44,ชื่อนักเรียน!A43:J276,9,FALSE)),"",VLOOKUP($B$1&amp;"-"&amp;C44,ชื่อนักเรียน!A43:J276,9,FALSE)),"")</f>
        <v/>
      </c>
      <c r="I44" s="1" t="str">
        <f t="shared" si="0"/>
        <v>นางสาว</v>
      </c>
      <c r="J44" s="1" t="str" cm="1">
        <f t="array" ref="J44">RIGHT(E44,MIN(LEN(SUBSTITUTE(E44,$R$6:$R$9,""))))</f>
        <v>นิรชา</v>
      </c>
      <c r="K44" s="1" t="str">
        <f t="shared" si="1"/>
        <v/>
      </c>
      <c r="L44" s="1" t="str">
        <f t="shared" si="2"/>
        <v/>
      </c>
    </row>
    <row r="45" spans="3:16" ht="17.25" customHeight="1">
      <c r="C45" s="22">
        <v>40</v>
      </c>
      <c r="D45" s="24" t="str">
        <f>_xlfn.IFNA(IF(ISBLANK($B$1),"",VLOOKUP($B$1&amp;"-"&amp;C45,ชื่อนักเรียน!A44:DK1039,5,FALSE)),"")</f>
        <v/>
      </c>
      <c r="E45" s="26" t="str">
        <f>_xlfn.IFNA(IF(ISBLANK($B$1),"",VLOOKUP($B$1&amp;"-"&amp;C45,ชื่อนักเรียน!A44:DK1039,6,FALSE)),"")</f>
        <v/>
      </c>
      <c r="F45" s="27" t="str">
        <f>_xlfn.IFNA(IF(ISBLANK($B$1),"",VLOOKUP($B$1&amp;"-"&amp;C45,ชื่อนักเรียน!A44:DK1039,7,FALSE)),"")</f>
        <v/>
      </c>
      <c r="G45" s="142" t="str">
        <f>_xlfn.IFNA(IF(ISBLANK($B$1),"",VLOOKUP($B$1&amp;"-"&amp;C45,ชื่อนักเรียน!A44:DK1039,106,FALSE)),"")</f>
        <v/>
      </c>
      <c r="H45" s="2" t="str">
        <f>_xlfn.IFNA(IF(ISBLANK(VLOOKUP($B$1&amp;"-"&amp;C45,ชื่อนักเรียน!A44:J277,9,FALSE)),"",VLOOKUP($B$1&amp;"-"&amp;C45,ชื่อนักเรียน!A44:J277,9,FALSE)),"")</f>
        <v/>
      </c>
      <c r="I45" s="1" t="str">
        <f t="shared" si="0"/>
        <v/>
      </c>
      <c r="J45" s="1" t="str" cm="1">
        <f t="array" ref="J45">RIGHT(E45,MIN(LEN(SUBSTITUTE(E45,$R$6:$R$9,""))))</f>
        <v/>
      </c>
      <c r="K45" s="1" t="str">
        <f t="shared" si="1"/>
        <v/>
      </c>
      <c r="L45" s="1" t="str">
        <f t="shared" si="2"/>
        <v/>
      </c>
    </row>
    <row r="46" spans="3:16" ht="17.25" customHeight="1" thickBot="1">
      <c r="C46" s="23">
        <v>41</v>
      </c>
      <c r="D46" s="25" t="str">
        <f>_xlfn.IFNA(IF(ISBLANK($B$1),"",VLOOKUP($B$1&amp;"-"&amp;C46,ชื่อนักเรียน!A45:DK1040,5,FALSE)),"")</f>
        <v/>
      </c>
      <c r="E46" s="28" t="str">
        <f>_xlfn.IFNA(IF(ISBLANK($B$1),"",VLOOKUP($B$1&amp;"-"&amp;C46,ชื่อนักเรียน!A45:DK1040,6,FALSE)),"")</f>
        <v/>
      </c>
      <c r="F46" s="29" t="str">
        <f>_xlfn.IFNA(IF(ISBLANK($B$1),"",VLOOKUP($B$1&amp;"-"&amp;C46,ชื่อนักเรียน!A45:DK1040,7,FALSE)),"")</f>
        <v/>
      </c>
      <c r="G46" s="146" t="str">
        <f>_xlfn.IFNA(IF(ISBLANK($B$1),"",VLOOKUP($B$1&amp;"-"&amp;C46,ชื่อนักเรียน!A45:DK1040,106,FALSE)),"")</f>
        <v/>
      </c>
      <c r="H46" s="2" t="str">
        <f>_xlfn.IFNA(IF(ISBLANK(VLOOKUP($B$1&amp;"-"&amp;C46,ชื่อนักเรียน!A45:J278,9,FALSE)),"",VLOOKUP($B$1&amp;"-"&amp;C46,ชื่อนักเรียน!A45:J278,9,FALSE)),"")</f>
        <v/>
      </c>
      <c r="I46" s="1" t="str">
        <f t="shared" si="0"/>
        <v/>
      </c>
      <c r="J46" s="1" t="str" cm="1">
        <f t="array" ref="J46">RIGHT(E46,MIN(LEN(SUBSTITUTE(E46,$R$6:$R$9,""))))</f>
        <v/>
      </c>
      <c r="K46" s="1" t="str">
        <f t="shared" si="1"/>
        <v/>
      </c>
      <c r="L46" s="1" t="str">
        <f t="shared" si="2"/>
        <v/>
      </c>
    </row>
    <row r="47" spans="3:16" ht="12" customHeight="1">
      <c r="C47" s="181" t="str">
        <f>CONCATENATE("จำนวนเต็ม ",P47," คน, ","นักเรียนชาย ",K47," คน, ","นักเรียนหญิง ",O47," คน")</f>
        <v>จำนวนเต็ม 39 คน, นักเรียนชาย 13 คน, นักเรียนหญิง 26 คน</v>
      </c>
      <c r="D47" s="181"/>
      <c r="E47" s="181"/>
      <c r="F47" s="181"/>
      <c r="G47" s="181"/>
      <c r="K47" s="1">
        <f>COUNTIF($I$6:$I$46,"เด็กชาย")+COUNTIF($I$6:$I$46,"นาย")</f>
        <v>13</v>
      </c>
      <c r="L47" s="175" t="s">
        <v>87</v>
      </c>
      <c r="M47" s="175"/>
      <c r="N47" s="175"/>
      <c r="O47" s="1">
        <f>COUNTIF($I$6:$I$46,"เด็กหญิง")+COUNTIF($I$6:$I$46,"นางสาว")</f>
        <v>26</v>
      </c>
      <c r="P47" s="1">
        <f>K47+O47</f>
        <v>39</v>
      </c>
    </row>
    <row r="48" spans="3:16" ht="12" customHeight="1">
      <c r="C48" s="181" t="str">
        <f>CONCATENATE("จำนวนนักเรียนที่มีตัว ",P47-P48-P49-P50," คน, ","นักเรียนชาย ",K47-K48-K49-K50," คน, ","นักเรียนหญิง ",O47-O48-O49-O50," คน")</f>
        <v>จำนวนนักเรียนที่มีตัว 39 คน, นักเรียนชาย 13 คน, นักเรียนหญิง 26 คน</v>
      </c>
      <c r="D48" s="181"/>
      <c r="E48" s="181"/>
      <c r="F48" s="181"/>
      <c r="G48" s="181"/>
      <c r="K48" s="1">
        <f>COUNTIF($K$6:$K$46,"ย้าย")</f>
        <v>0</v>
      </c>
      <c r="L48" s="175" t="s">
        <v>88</v>
      </c>
      <c r="M48" s="175"/>
      <c r="N48" s="175"/>
      <c r="O48" s="1">
        <f>COUNTIF($L$6:$L$46,"ย้าย")</f>
        <v>0</v>
      </c>
      <c r="P48" s="1">
        <f>K48+O48</f>
        <v>0</v>
      </c>
    </row>
    <row r="49" spans="7:16">
      <c r="G49" s="1" t="str">
        <f>_xlfn.IFNA(IF(ISBLANK(VLOOKUP($B$2&amp;"-"&amp;COLUMN(A52),วันมาเรียน!$A$2:$I$123,9,FALSE)),"เรียน","หยุด"),"")</f>
        <v>หยุด</v>
      </c>
      <c r="K49" s="1">
        <f>COUNTIF($K$6:$K$46,"มส")</f>
        <v>0</v>
      </c>
      <c r="L49" s="175" t="s">
        <v>89</v>
      </c>
      <c r="M49" s="175"/>
      <c r="N49" s="175"/>
      <c r="O49" s="1">
        <f>COUNTIF($L$6:$L$46,"มส")</f>
        <v>0</v>
      </c>
      <c r="P49" s="1">
        <f>K49+O49</f>
        <v>0</v>
      </c>
    </row>
    <row r="50" spans="7:16">
      <c r="K50" s="1">
        <f>COUNTIF($K$6:$K$46,"ร")</f>
        <v>0</v>
      </c>
      <c r="L50" s="175" t="s">
        <v>90</v>
      </c>
      <c r="M50" s="175"/>
      <c r="N50" s="175"/>
      <c r="O50" s="1">
        <f>COUNTIF($L$6:$L$46,"ร")</f>
        <v>0</v>
      </c>
      <c r="P50" s="1">
        <f>K50+O50</f>
        <v>0</v>
      </c>
    </row>
  </sheetData>
  <sheetProtection algorithmName="SHA-512" hashValue="Z34caN7Y0A+tY0L/MPb24iJSlKY/7jbo9wvpuD3t4NeY1Kc7KXGidRGvq0P919RZJJW0TOx26vVTSivJ4qBxvQ==" saltValue="23HJn50wNDqqlOmN08bQww==" spinCount="100000" sheet="1" objects="1" scenarios="1"/>
  <mergeCells count="13">
    <mergeCell ref="L50:N50"/>
    <mergeCell ref="C1:G1"/>
    <mergeCell ref="C2:G2"/>
    <mergeCell ref="C4:C5"/>
    <mergeCell ref="D4:D5"/>
    <mergeCell ref="E4:F5"/>
    <mergeCell ref="G4:G5"/>
    <mergeCell ref="C3:G3"/>
    <mergeCell ref="C47:G47"/>
    <mergeCell ref="L47:N47"/>
    <mergeCell ref="C48:G48"/>
    <mergeCell ref="L48:N48"/>
    <mergeCell ref="L49:N49"/>
  </mergeCells>
  <conditionalFormatting sqref="C47:G48">
    <cfRule type="expression" dxfId="108" priority="4" stopIfTrue="1">
      <formula>#REF!="ย้าย"</formula>
    </cfRule>
    <cfRule type="expression" dxfId="107" priority="5" stopIfTrue="1">
      <formula>#REF!="มส"</formula>
    </cfRule>
  </conditionalFormatting>
  <dataValidations count="1">
    <dataValidation type="list" allowBlank="1" showInputMessage="1" showErrorMessage="1" sqref="B6" xr:uid="{6E78709B-628F-4310-9855-1A61E3E34EF3}">
      <formula1>"PIM4, PIM5"</formula1>
    </dataValidation>
  </dataValidations>
  <printOptions horizontalCentered="1"/>
  <pageMargins left="0.19685039370078741" right="0.19685039370078741" top="0.11811023622047245" bottom="0.11811023622047245" header="0.51181102362204722" footer="0.51181102362204722"/>
  <pageSetup paperSize="9" scale="94" fitToWidth="0" orientation="portrait" horizont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DF235D-45D3-4DB1-A67B-A17ED2817BE6}">
          <x14:formula1>
            <xm:f>'วิชา-ชั้นที่สอน'!$M$1:$M$9</xm:f>
          </x14:formula1>
          <xm:sqref>B1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9F5B4-FF91-4AA1-91DB-A21913718395}">
  <sheetPr>
    <tabColor rgb="FF0070C0"/>
    <pageSetUpPr fitToPage="1"/>
  </sheetPr>
  <dimension ref="A1:R128"/>
  <sheetViews>
    <sheetView view="pageBreakPreview" topLeftCell="A2" zoomScaleNormal="100" zoomScaleSheetLayoutView="100" workbookViewId="0">
      <selection activeCell="G11" sqref="G11"/>
    </sheetView>
  </sheetViews>
  <sheetFormatPr defaultColWidth="10.6640625" defaultRowHeight="15"/>
  <cols>
    <col min="1" max="1" width="14.83203125" style="1" customWidth="1"/>
    <col min="2" max="2" width="29.5" style="1" customWidth="1"/>
    <col min="3" max="3" width="5.83203125" style="1" customWidth="1"/>
    <col min="4" max="4" width="13" style="1" customWidth="1"/>
    <col min="5" max="5" width="18.5" style="1" customWidth="1"/>
    <col min="6" max="6" width="16.83203125" style="1" customWidth="1"/>
    <col min="7" max="7" width="64.33203125" style="1" customWidth="1"/>
    <col min="8" max="8" width="4.6640625" style="1" customWidth="1"/>
    <col min="9" max="10" width="10.6640625" style="1"/>
    <col min="11" max="11" width="15.33203125" style="1" customWidth="1"/>
    <col min="12" max="12" width="14.83203125" style="1" customWidth="1"/>
    <col min="13" max="16384" width="10.6640625" style="1"/>
  </cols>
  <sheetData>
    <row r="1" spans="1:18" ht="24" customHeight="1">
      <c r="A1" s="14"/>
      <c r="B1" s="14"/>
      <c r="C1" s="191" t="str">
        <f>"รายชื่อนักเรียนชั้นมัธยมศึกษาปีที่ 4-6 ปีการศึกษา "&amp;ชื่อนักเรียน!F2&amp;" ภาคเรียนที่ "&amp;ชื่อนักเรียน!F3</f>
        <v>รายชื่อนักเรียนชั้นมัธยมศึกษาปีที่ 4-6 ปีการศึกษา 2568 ภาคเรียนที่ 1</v>
      </c>
      <c r="D1" s="191"/>
      <c r="E1" s="191"/>
      <c r="F1" s="191"/>
      <c r="G1" s="191"/>
    </row>
    <row r="2" spans="1:18" ht="24" customHeight="1" thickBot="1">
      <c r="A2" s="14"/>
      <c r="B2" s="14"/>
      <c r="C2" s="191" t="str">
        <f>"สาขาวิชา "&amp;B3</f>
        <v>สาขาวิชา ศิลป์การจัดการธุรกิจการค้าสมัยใหม่</v>
      </c>
      <c r="D2" s="191"/>
      <c r="E2" s="191"/>
      <c r="F2" s="191"/>
      <c r="G2" s="191"/>
    </row>
    <row r="3" spans="1:18" s="15" customFormat="1" ht="90" customHeight="1">
      <c r="A3" s="14" t="s">
        <v>430</v>
      </c>
      <c r="B3" s="15" t="s">
        <v>2939</v>
      </c>
      <c r="C3" s="183" t="s">
        <v>0</v>
      </c>
      <c r="D3" s="183" t="s">
        <v>1</v>
      </c>
      <c r="E3" s="185" t="s">
        <v>2</v>
      </c>
      <c r="F3" s="186"/>
      <c r="G3" s="189" t="s">
        <v>308</v>
      </c>
      <c r="K3" s="15" t="s">
        <v>85</v>
      </c>
      <c r="L3" s="15" t="s">
        <v>86</v>
      </c>
    </row>
    <row r="4" spans="1:18" s="15" customFormat="1" ht="21.75" customHeight="1" thickBot="1">
      <c r="A4" s="14"/>
      <c r="C4" s="184"/>
      <c r="D4" s="184"/>
      <c r="E4" s="187"/>
      <c r="F4" s="188"/>
      <c r="G4" s="190"/>
    </row>
    <row r="5" spans="1:18" ht="17.25" customHeight="1">
      <c r="A5" s="14" t="s">
        <v>428</v>
      </c>
      <c r="B5" s="14"/>
      <c r="C5" s="30">
        <v>1</v>
      </c>
      <c r="D5" s="31" t="str">
        <f>_xlfn.IFNA(IF(ISBLANK($B$3),"",VLOOKUP($B$3&amp;"-"&amp;C5,ชื่อนักเรียน!C5:DK1000,3,FALSE)),"")</f>
        <v>08377</v>
      </c>
      <c r="E5" s="32" t="str">
        <f>_xlfn.IFNA(IF(ISBLANK($B$3),"",VLOOKUP($B$3&amp;"-"&amp;C5,ชื่อนักเรียน!C5:DK1000,4,FALSE)),"")</f>
        <v>นางสาวนุชนาฎ</v>
      </c>
      <c r="F5" s="33" t="str">
        <f>_xlfn.IFNA(IF(ISBLANK($B$3),"",VLOOKUP($B$3&amp;"-"&amp;C5,ชื่อนักเรียน!C5:DK1000,5,FALSE)),"")</f>
        <v xml:space="preserve">บุญเกิด </v>
      </c>
      <c r="G5" s="144" t="str">
        <f>_xlfn.IFNA(IF(ISBLANK($B$3),"",VLOOKUP($B$3&amp;"-"&amp;C5,ชื่อนักเรียน!C5:DK1000,19,FALSE)),"")</f>
        <v>มัธยมศึกษาปีที่ 4/1</v>
      </c>
      <c r="H5" s="2" t="str">
        <f>_xlfn.IFNA(IF(ISBLANK(VLOOKUP($B$1&amp;"-"&amp;C5,ชื่อนักเรียน!A5:J238,9,FALSE)),"",VLOOKUP($B$1&amp;"-"&amp;C5,ชื่อนักเรียน!A5:J238,9,FALSE)),"")</f>
        <v/>
      </c>
      <c r="I5" s="1" t="str">
        <f t="shared" ref="I5:I68" si="0">LEFT(E5,MIN(LEN(SUBSTITUTE(E5,J5,""))))</f>
        <v>นางสาว</v>
      </c>
      <c r="J5" s="1" t="str" cm="1">
        <f t="array" ref="J5">RIGHT(E5,MIN(LEN(SUBSTITUTE(E5,$R$5:$R$8,""))))</f>
        <v>นุชนาฎ</v>
      </c>
      <c r="K5" s="1" t="str">
        <f>IF(I5="เด็กชาย",H5,IF(I5="นาย",H5,""))</f>
        <v/>
      </c>
      <c r="L5" s="1" t="str">
        <f>IF(I5="เด็กหญิง",H5,IF(I5="นางสาว",H5,""))</f>
        <v/>
      </c>
      <c r="R5" s="1" t="s">
        <v>81</v>
      </c>
    </row>
    <row r="6" spans="1:18" ht="17.25" customHeight="1">
      <c r="A6" s="15"/>
      <c r="B6" s="15"/>
      <c r="C6" s="22">
        <v>2</v>
      </c>
      <c r="D6" s="24" t="str">
        <f>_xlfn.IFNA(IF(ISBLANK($B$3),"",VLOOKUP($B$3&amp;"-"&amp;C6,ชื่อนักเรียน!C6:DK1001,3,FALSE)),"")</f>
        <v>08799</v>
      </c>
      <c r="E6" s="26" t="str">
        <f>_xlfn.IFNA(IF(ISBLANK($B$3),"",VLOOKUP($B$3&amp;"-"&amp;C6,ชื่อนักเรียน!C6:DK1001,4,FALSE)),"")</f>
        <v>นางสาวณัฐธันยา</v>
      </c>
      <c r="F6" s="27" t="str">
        <f>_xlfn.IFNA(IF(ISBLANK($B$3),"",VLOOKUP($B$3&amp;"-"&amp;C6,ชื่อนักเรียน!C6:DK1001,5,FALSE)),"")</f>
        <v>เสาร์เกิด</v>
      </c>
      <c r="G6" s="142" t="str">
        <f>_xlfn.IFNA(IF(ISBLANK($B$3),"",VLOOKUP($B$3&amp;"-"&amp;C6,ชื่อนักเรียน!C6:DK1001,19,FALSE)),"")</f>
        <v>มัธยมศึกษาปีที่ 4/1</v>
      </c>
      <c r="H6" s="2" t="str">
        <f>_xlfn.IFNA(IF(ISBLANK(VLOOKUP($B$1&amp;"-"&amp;C6,ชื่อนักเรียน!A6:J239,9,FALSE)),"",VLOOKUP($B$1&amp;"-"&amp;C6,ชื่อนักเรียน!A6:J239,9,FALSE)),"")</f>
        <v/>
      </c>
      <c r="I6" s="1" t="str">
        <f t="shared" si="0"/>
        <v>นางสาว</v>
      </c>
      <c r="J6" s="1" t="str" cm="1">
        <f t="array" ref="J6">RIGHT(E6,MIN(LEN(SUBSTITUTE(E6,$R$5:$R$8,""))))</f>
        <v>ณัฐธันยา</v>
      </c>
      <c r="K6" s="1" t="str">
        <f t="shared" ref="K6:K69" si="1">IF(I6="เด็กชาย",H6,IF(I6="นาย",H6,""))</f>
        <v/>
      </c>
      <c r="L6" s="1" t="str">
        <f t="shared" ref="L6:L69" si="2">IF(I6="เด็กหญิง",H6,IF(I6="นางสาว",H6,""))</f>
        <v/>
      </c>
      <c r="R6" s="1" t="s">
        <v>82</v>
      </c>
    </row>
    <row r="7" spans="1:18" ht="17.25" customHeight="1">
      <c r="C7" s="22">
        <v>3</v>
      </c>
      <c r="D7" s="24" t="str">
        <f>_xlfn.IFNA(IF(ISBLANK($B$3),"",VLOOKUP($B$3&amp;"-"&amp;C7,ชื่อนักเรียน!C7:DK1002,3,FALSE)),"")</f>
        <v>09739</v>
      </c>
      <c r="E7" s="26" t="str">
        <f>_xlfn.IFNA(IF(ISBLANK($B$3),"",VLOOKUP($B$3&amp;"-"&amp;C7,ชื่อนักเรียน!C7:DK1002,4,FALSE)),"")</f>
        <v>นางสาวชนินาถ</v>
      </c>
      <c r="F7" s="27" t="str">
        <f>_xlfn.IFNA(IF(ISBLANK($B$3),"",VLOOKUP($B$3&amp;"-"&amp;C7,ชื่อนักเรียน!C7:DK1002,5,FALSE)),"")</f>
        <v>สร้อยเจริญ</v>
      </c>
      <c r="G7" s="142" t="str">
        <f>_xlfn.IFNA(IF(ISBLANK($B$3),"",VLOOKUP($B$3&amp;"-"&amp;C7,ชื่อนักเรียน!C7:DK1002,19,FALSE)),"")</f>
        <v>มัธยมศึกษาปีที่ 4/1</v>
      </c>
      <c r="H7" s="2" t="str">
        <f>_xlfn.IFNA(IF(ISBLANK(VLOOKUP($B$1&amp;"-"&amp;C7,ชื่อนักเรียน!A7:J240,9,FALSE)),"",VLOOKUP($B$1&amp;"-"&amp;C7,ชื่อนักเรียน!A7:J240,9,FALSE)),"")</f>
        <v/>
      </c>
      <c r="I7" s="1" t="str">
        <f t="shared" si="0"/>
        <v>นางสาว</v>
      </c>
      <c r="J7" s="1" t="str" cm="1">
        <f t="array" ref="J7">RIGHT(E7,MIN(LEN(SUBSTITUTE(E7,$R$5:$R$8,""))))</f>
        <v>ชนินาถ</v>
      </c>
      <c r="K7" s="1" t="str">
        <f t="shared" si="1"/>
        <v/>
      </c>
      <c r="L7" s="1" t="str">
        <f t="shared" si="2"/>
        <v/>
      </c>
      <c r="M7" s="143"/>
      <c r="N7" s="143"/>
      <c r="O7" s="143"/>
      <c r="P7" s="143"/>
      <c r="Q7" s="143"/>
      <c r="R7" s="1" t="s">
        <v>83</v>
      </c>
    </row>
    <row r="8" spans="1:18" ht="17.25" customHeight="1">
      <c r="C8" s="22">
        <v>4</v>
      </c>
      <c r="D8" s="24" t="str">
        <f>_xlfn.IFNA(IF(ISBLANK($B$3),"",VLOOKUP($B$3&amp;"-"&amp;C8,ชื่อนักเรียน!C8:DK1003,3,FALSE)),"")</f>
        <v>09742</v>
      </c>
      <c r="E8" s="26" t="str">
        <f>_xlfn.IFNA(IF(ISBLANK($B$3),"",VLOOKUP($B$3&amp;"-"&amp;C8,ชื่อนักเรียน!C8:DK1003,4,FALSE)),"")</f>
        <v>นางสาวอรุณลักษณ์</v>
      </c>
      <c r="F8" s="27" t="str">
        <f>_xlfn.IFNA(IF(ISBLANK($B$3),"",VLOOKUP($B$3&amp;"-"&amp;C8,ชื่อนักเรียน!C8:DK1003,5,FALSE)),"")</f>
        <v>จอมวิเชียร</v>
      </c>
      <c r="G8" s="142" t="str">
        <f>_xlfn.IFNA(IF(ISBLANK($B$3),"",VLOOKUP($B$3&amp;"-"&amp;C8,ชื่อนักเรียน!C8:DK1003,19,FALSE)),"")</f>
        <v>มัธยมศึกษาปีที่ 4/1</v>
      </c>
      <c r="H8" s="2" t="str">
        <f>_xlfn.IFNA(IF(ISBLANK(VLOOKUP($B$1&amp;"-"&amp;C8,ชื่อนักเรียน!A8:J241,9,FALSE)),"",VLOOKUP($B$1&amp;"-"&amp;C8,ชื่อนักเรียน!A8:J241,9,FALSE)),"")</f>
        <v/>
      </c>
      <c r="I8" s="1" t="str">
        <f t="shared" si="0"/>
        <v>นางสาว</v>
      </c>
      <c r="J8" s="1" t="str" cm="1">
        <f t="array" ref="J8">RIGHT(E8,MIN(LEN(SUBSTITUTE(E8,$R$5:$R$8,""))))</f>
        <v>อรุณลักษณ์</v>
      </c>
      <c r="K8" s="1" t="str">
        <f t="shared" si="1"/>
        <v/>
      </c>
      <c r="L8" s="1" t="str">
        <f t="shared" si="2"/>
        <v/>
      </c>
      <c r="R8" s="1" t="s">
        <v>84</v>
      </c>
    </row>
    <row r="9" spans="1:18" ht="17.25" customHeight="1">
      <c r="C9" s="22">
        <v>5</v>
      </c>
      <c r="D9" s="24" t="str">
        <f>_xlfn.IFNA(IF(ISBLANK($B$3),"",VLOOKUP($B$3&amp;"-"&amp;C9,ชื่อนักเรียน!C9:DK1004,3,FALSE)),"")</f>
        <v>09744</v>
      </c>
      <c r="E9" s="26" t="str">
        <f>_xlfn.IFNA(IF(ISBLANK($B$3),"",VLOOKUP($B$3&amp;"-"&amp;C9,ชื่อนักเรียน!C9:DK1004,4,FALSE)),"")</f>
        <v>นางสาวนันท์นภัส</v>
      </c>
      <c r="F9" s="27" t="str">
        <f>_xlfn.IFNA(IF(ISBLANK($B$3),"",VLOOKUP($B$3&amp;"-"&amp;C9,ชื่อนักเรียน!C9:DK1004,5,FALSE)),"")</f>
        <v>ช้อนธงไชย</v>
      </c>
      <c r="G9" s="142" t="str">
        <f>_xlfn.IFNA(IF(ISBLANK($B$3),"",VLOOKUP($B$3&amp;"-"&amp;C9,ชื่อนักเรียน!C9:DK1004,19,FALSE)),"")</f>
        <v>มัธยมศึกษาปีที่ 4/1</v>
      </c>
      <c r="H9" s="2" t="str">
        <f>_xlfn.IFNA(IF(ISBLANK(VLOOKUP($B$1&amp;"-"&amp;C9,ชื่อนักเรียน!A9:J242,9,FALSE)),"",VLOOKUP($B$1&amp;"-"&amp;C9,ชื่อนักเรียน!A9:J242,9,FALSE)),"")</f>
        <v/>
      </c>
      <c r="I9" s="1" t="str">
        <f t="shared" si="0"/>
        <v>นางสาว</v>
      </c>
      <c r="J9" s="1" t="str" cm="1">
        <f t="array" ref="J9">RIGHT(E9,MIN(LEN(SUBSTITUTE(E9,$R$5:$R$8,""))))</f>
        <v>นันท์นภัส</v>
      </c>
      <c r="K9" s="1" t="str">
        <f t="shared" si="1"/>
        <v/>
      </c>
      <c r="L9" s="1" t="str">
        <f t="shared" si="2"/>
        <v/>
      </c>
    </row>
    <row r="10" spans="1:18" ht="17.25" customHeight="1">
      <c r="C10" s="22">
        <v>6</v>
      </c>
      <c r="D10" s="24" t="str">
        <f>_xlfn.IFNA(IF(ISBLANK($B$3),"",VLOOKUP($B$3&amp;"-"&amp;C10,ชื่อนักเรียน!C10:DK1005,3,FALSE)),"")</f>
        <v>10272</v>
      </c>
      <c r="E10" s="26" t="str">
        <f>_xlfn.IFNA(IF(ISBLANK($B$3),"",VLOOKUP($B$3&amp;"-"&amp;C10,ชื่อนักเรียน!C10:DK1005,4,FALSE)),"")</f>
        <v>นางสาวทองนที</v>
      </c>
      <c r="F10" s="27" t="str">
        <f>_xlfn.IFNA(IF(ISBLANK($B$3),"",VLOOKUP($B$3&amp;"-"&amp;C10,ชื่อนักเรียน!C10:DK1005,5,FALSE)),"")</f>
        <v>สันติปาตี</v>
      </c>
      <c r="G10" s="142" t="str">
        <f>_xlfn.IFNA(IF(ISBLANK($B$3),"",VLOOKUP($B$3&amp;"-"&amp;C10,ชื่อนักเรียน!C10:DK1005,19,FALSE)),"")</f>
        <v>มัธยมศึกษาปีที่ 4/1</v>
      </c>
      <c r="H10" s="2" t="str">
        <f>_xlfn.IFNA(IF(ISBLANK(VLOOKUP($B$1&amp;"-"&amp;C10,ชื่อนักเรียน!A10:J243,9,FALSE)),"",VLOOKUP($B$1&amp;"-"&amp;C10,ชื่อนักเรียน!A10:J243,9,FALSE)),"")</f>
        <v/>
      </c>
      <c r="I10" s="1" t="str">
        <f t="shared" si="0"/>
        <v>นางสาว</v>
      </c>
      <c r="J10" s="1" t="str" cm="1">
        <f t="array" ref="J10">RIGHT(E10,MIN(LEN(SUBSTITUTE(E10,$R$5:$R$8,""))))</f>
        <v>ทองนที</v>
      </c>
      <c r="K10" s="1" t="str">
        <f t="shared" si="1"/>
        <v/>
      </c>
      <c r="L10" s="1" t="str">
        <f t="shared" si="2"/>
        <v/>
      </c>
    </row>
    <row r="11" spans="1:18" ht="17.25" customHeight="1">
      <c r="C11" s="22">
        <v>7</v>
      </c>
      <c r="D11" s="24" t="str">
        <f>_xlfn.IFNA(IF(ISBLANK($B$3),"",VLOOKUP($B$3&amp;"-"&amp;C11,ชื่อนักเรียน!C11:DK1006,3,FALSE)),"")</f>
        <v>10663</v>
      </c>
      <c r="E11" s="26" t="str">
        <f>_xlfn.IFNA(IF(ISBLANK($B$3),"",VLOOKUP($B$3&amp;"-"&amp;C11,ชื่อนักเรียน!C11:DK1006,4,FALSE)),"")</f>
        <v>นางสาวชุติมา</v>
      </c>
      <c r="F11" s="27" t="str">
        <f>_xlfn.IFNA(IF(ISBLANK($B$3),"",VLOOKUP($B$3&amp;"-"&amp;C11,ชื่อนักเรียน!C11:DK1006,5,FALSE)),"")</f>
        <v>ลุกจันทึก</v>
      </c>
      <c r="G11" s="142" t="str">
        <f>_xlfn.IFNA(IF(ISBLANK($B$3),"",VLOOKUP($B$3&amp;"-"&amp;C11,ชื่อนักเรียน!C11:DK1006,19,FALSE)),"")</f>
        <v>มัธยมศึกษาปีที่ 4/1</v>
      </c>
      <c r="H11" s="2" t="str">
        <f>_xlfn.IFNA(IF(ISBLANK(VLOOKUP($B$1&amp;"-"&amp;C11,ชื่อนักเรียน!A11:J244,9,FALSE)),"",VLOOKUP($B$1&amp;"-"&amp;C11,ชื่อนักเรียน!A11:J244,9,FALSE)),"")</f>
        <v/>
      </c>
      <c r="I11" s="1" t="str">
        <f t="shared" si="0"/>
        <v>นางสาว</v>
      </c>
      <c r="J11" s="1" t="str" cm="1">
        <f t="array" ref="J11">RIGHT(E11,MIN(LEN(SUBSTITUTE(E11,$R$5:$R$8,""))))</f>
        <v>ชุติมา</v>
      </c>
      <c r="K11" s="1" t="str">
        <f t="shared" si="1"/>
        <v/>
      </c>
      <c r="L11" s="1" t="str">
        <f t="shared" si="2"/>
        <v/>
      </c>
    </row>
    <row r="12" spans="1:18" ht="17.25" customHeight="1">
      <c r="C12" s="22">
        <v>8</v>
      </c>
      <c r="D12" s="24" t="str">
        <f>_xlfn.IFNA(IF(ISBLANK($B$3),"",VLOOKUP($B$3&amp;"-"&amp;C12,ชื่อนักเรียน!C12:DK1007,3,FALSE)),"")</f>
        <v>10709</v>
      </c>
      <c r="E12" s="26" t="str">
        <f>_xlfn.IFNA(IF(ISBLANK($B$3),"",VLOOKUP($B$3&amp;"-"&amp;C12,ชื่อนักเรียน!C12:DK1007,4,FALSE)),"")</f>
        <v>นางสาวธัญพิมล</v>
      </c>
      <c r="F12" s="27" t="str">
        <f>_xlfn.IFNA(IF(ISBLANK($B$3),"",VLOOKUP($B$3&amp;"-"&amp;C12,ชื่อนักเรียน!C12:DK1007,5,FALSE)),"")</f>
        <v>ประสิทธิผล</v>
      </c>
      <c r="G12" s="142" t="str">
        <f>_xlfn.IFNA(IF(ISBLANK($B$3),"",VLOOKUP($B$3&amp;"-"&amp;C12,ชื่อนักเรียน!C12:DK1007,19,FALSE)),"")</f>
        <v>มัธยมศึกษาปีที่ 4/1</v>
      </c>
      <c r="H12" s="2" t="str">
        <f>_xlfn.IFNA(IF(ISBLANK(VLOOKUP($B$1&amp;"-"&amp;C12,ชื่อนักเรียน!A12:J245,9,FALSE)),"",VLOOKUP($B$1&amp;"-"&amp;C12,ชื่อนักเรียน!A12:J245,9,FALSE)),"")</f>
        <v/>
      </c>
      <c r="I12" s="1" t="str">
        <f t="shared" si="0"/>
        <v>นางสาว</v>
      </c>
      <c r="J12" s="1" t="str" cm="1">
        <f t="array" ref="J12">RIGHT(E12,MIN(LEN(SUBSTITUTE(E12,$R$5:$R$8,""))))</f>
        <v>ธัญพิมล</v>
      </c>
      <c r="K12" s="1" t="str">
        <f t="shared" si="1"/>
        <v/>
      </c>
      <c r="L12" s="1" t="str">
        <f t="shared" si="2"/>
        <v/>
      </c>
    </row>
    <row r="13" spans="1:18" ht="17.25" customHeight="1">
      <c r="C13" s="22">
        <v>9</v>
      </c>
      <c r="D13" s="24" t="str">
        <f>_xlfn.IFNA(IF(ISBLANK($B$3),"",VLOOKUP($B$3&amp;"-"&amp;C13,ชื่อนักเรียน!C13:DK1008,3,FALSE)),"")</f>
        <v>11068</v>
      </c>
      <c r="E13" s="26" t="str">
        <f>_xlfn.IFNA(IF(ISBLANK($B$3),"",VLOOKUP($B$3&amp;"-"&amp;C13,ชื่อนักเรียน!C13:DK1008,4,FALSE)),"")</f>
        <v>นางสาวกุลพัชร</v>
      </c>
      <c r="F13" s="27" t="str">
        <f>_xlfn.IFNA(IF(ISBLANK($B$3),"",VLOOKUP($B$3&amp;"-"&amp;C13,ชื่อนักเรียน!C13:DK1008,5,FALSE)),"")</f>
        <v>คงเขียว</v>
      </c>
      <c r="G13" s="142" t="str">
        <f>_xlfn.IFNA(IF(ISBLANK($B$3),"",VLOOKUP($B$3&amp;"-"&amp;C13,ชื่อนักเรียน!C13:DK1008,19,FALSE)),"")</f>
        <v>มัธยมศึกษาปีที่ 4/1</v>
      </c>
      <c r="H13" s="2" t="str">
        <f>_xlfn.IFNA(IF(ISBLANK(VLOOKUP($B$1&amp;"-"&amp;C13,ชื่อนักเรียน!A13:J246,9,FALSE)),"",VLOOKUP($B$1&amp;"-"&amp;C13,ชื่อนักเรียน!A13:J246,9,FALSE)),"")</f>
        <v/>
      </c>
      <c r="I13" s="1" t="str">
        <f t="shared" si="0"/>
        <v>นางสาว</v>
      </c>
      <c r="J13" s="1" t="str" cm="1">
        <f t="array" ref="J13">RIGHT(E13,MIN(LEN(SUBSTITUTE(E13,$R$5:$R$8,""))))</f>
        <v>กุลพัชร</v>
      </c>
      <c r="K13" s="1" t="str">
        <f t="shared" si="1"/>
        <v/>
      </c>
      <c r="L13" s="1" t="str">
        <f t="shared" si="2"/>
        <v/>
      </c>
    </row>
    <row r="14" spans="1:18" ht="17.25" customHeight="1">
      <c r="C14" s="22">
        <v>10</v>
      </c>
      <c r="D14" s="24" t="str">
        <f>_xlfn.IFNA(IF(ISBLANK($B$3),"",VLOOKUP($B$3&amp;"-"&amp;C14,ชื่อนักเรียน!C14:DK1009,3,FALSE)),"")</f>
        <v>11074</v>
      </c>
      <c r="E14" s="26" t="str">
        <f>_xlfn.IFNA(IF(ISBLANK($B$3),"",VLOOKUP($B$3&amp;"-"&amp;C14,ชื่อนักเรียน!C14:DK1009,4,FALSE)),"")</f>
        <v>นางสาวพัชชา</v>
      </c>
      <c r="F14" s="27" t="str">
        <f>_xlfn.IFNA(IF(ISBLANK($B$3),"",VLOOKUP($B$3&amp;"-"&amp;C14,ชื่อนักเรียน!C14:DK1009,5,FALSE)),"")</f>
        <v>พงศ์ศรีศุภกร</v>
      </c>
      <c r="G14" s="142" t="str">
        <f>_xlfn.IFNA(IF(ISBLANK($B$3),"",VLOOKUP($B$3&amp;"-"&amp;C14,ชื่อนักเรียน!C14:DK1009,19,FALSE)),"")</f>
        <v>มัธยมศึกษาปีที่ 4/1</v>
      </c>
      <c r="H14" s="2" t="str">
        <f>_xlfn.IFNA(IF(ISBLANK(VLOOKUP($B$1&amp;"-"&amp;C14,ชื่อนักเรียน!A14:J247,9,FALSE)),"",VLOOKUP($B$1&amp;"-"&amp;C14,ชื่อนักเรียน!A14:J247,9,FALSE)),"")</f>
        <v/>
      </c>
      <c r="I14" s="1" t="str">
        <f t="shared" si="0"/>
        <v>นางสาว</v>
      </c>
      <c r="J14" s="1" t="str" cm="1">
        <f t="array" ref="J14">RIGHT(E14,MIN(LEN(SUBSTITUTE(E14,$R$5:$R$8,""))))</f>
        <v>พัชชา</v>
      </c>
      <c r="K14" s="1" t="str">
        <f t="shared" si="1"/>
        <v/>
      </c>
      <c r="L14" s="1" t="str">
        <f t="shared" si="2"/>
        <v/>
      </c>
    </row>
    <row r="15" spans="1:18" ht="17.25" customHeight="1">
      <c r="C15" s="22">
        <v>11</v>
      </c>
      <c r="D15" s="24" t="str">
        <f>_xlfn.IFNA(IF(ISBLANK($B$3),"",VLOOKUP($B$3&amp;"-"&amp;C15,ชื่อนักเรียน!C15:DK1010,3,FALSE)),"")</f>
        <v>11075</v>
      </c>
      <c r="E15" s="26" t="str">
        <f>_xlfn.IFNA(IF(ISBLANK($B$3),"",VLOOKUP($B$3&amp;"-"&amp;C15,ชื่อนักเรียน!C15:DK1010,4,FALSE)),"")</f>
        <v>นางสาววริศรา</v>
      </c>
      <c r="F15" s="27" t="str">
        <f>_xlfn.IFNA(IF(ISBLANK($B$3),"",VLOOKUP($B$3&amp;"-"&amp;C15,ชื่อนักเรียน!C15:DK1010,5,FALSE)),"")</f>
        <v>อินทส้อย</v>
      </c>
      <c r="G15" s="142" t="str">
        <f>_xlfn.IFNA(IF(ISBLANK($B$3),"",VLOOKUP($B$3&amp;"-"&amp;C15,ชื่อนักเรียน!C15:DK1010,19,FALSE)),"")</f>
        <v>มัธยมศึกษาปีที่ 4/1</v>
      </c>
      <c r="H15" s="2" t="str">
        <f>_xlfn.IFNA(IF(ISBLANK(VLOOKUP($B$1&amp;"-"&amp;C15,ชื่อนักเรียน!A15:J248,9,FALSE)),"",VLOOKUP($B$1&amp;"-"&amp;C15,ชื่อนักเรียน!A15:J248,9,FALSE)),"")</f>
        <v/>
      </c>
      <c r="I15" s="1" t="str">
        <f t="shared" si="0"/>
        <v>นางสาว</v>
      </c>
      <c r="J15" s="1" t="str" cm="1">
        <f t="array" ref="J15">RIGHT(E15,MIN(LEN(SUBSTITUTE(E15,$R$5:$R$8,""))))</f>
        <v>วริศรา</v>
      </c>
      <c r="K15" s="1" t="str">
        <f t="shared" si="1"/>
        <v/>
      </c>
      <c r="L15" s="1" t="str">
        <f t="shared" si="2"/>
        <v/>
      </c>
    </row>
    <row r="16" spans="1:18" ht="17.25" customHeight="1">
      <c r="C16" s="22">
        <v>12</v>
      </c>
      <c r="D16" s="24" t="str">
        <f>_xlfn.IFNA(IF(ISBLANK($B$3),"",VLOOKUP($B$3&amp;"-"&amp;C16,ชื่อนักเรียน!C16:DK1011,3,FALSE)),"")</f>
        <v>09785</v>
      </c>
      <c r="E16" s="26" t="str">
        <f>_xlfn.IFNA(IF(ISBLANK($B$3),"",VLOOKUP($B$3&amp;"-"&amp;C16,ชื่อนักเรียน!C16:DK1011,4,FALSE)),"")</f>
        <v>นายณัฐชัย</v>
      </c>
      <c r="F16" s="27" t="str">
        <f>_xlfn.IFNA(IF(ISBLANK($B$3),"",VLOOKUP($B$3&amp;"-"&amp;C16,ชื่อนักเรียน!C16:DK1011,5,FALSE)),"")</f>
        <v xml:space="preserve">ปิยะพฤกษพรรณ  </v>
      </c>
      <c r="G16" s="142" t="str">
        <f>_xlfn.IFNA(IF(ISBLANK($B$3),"",VLOOKUP($B$3&amp;"-"&amp;C16,ชื่อนักเรียน!C16:DK1011,19,FALSE)),"")</f>
        <v>มัธยมศึกษาปีที่ 4/2</v>
      </c>
      <c r="H16" s="2" t="str">
        <f>_xlfn.IFNA(IF(ISBLANK(VLOOKUP($B$1&amp;"-"&amp;C16,ชื่อนักเรียน!A16:J249,9,FALSE)),"",VLOOKUP($B$1&amp;"-"&amp;C16,ชื่อนักเรียน!A16:J249,9,FALSE)),"")</f>
        <v/>
      </c>
      <c r="I16" s="1" t="str">
        <f t="shared" si="0"/>
        <v>นาย</v>
      </c>
      <c r="J16" s="1" t="str" cm="1">
        <f t="array" ref="J16">RIGHT(E16,MIN(LEN(SUBSTITUTE(E16,$R$5:$R$8,""))))</f>
        <v>ณัฐชัย</v>
      </c>
      <c r="K16" s="1" t="str">
        <f t="shared" si="1"/>
        <v/>
      </c>
      <c r="L16" s="1" t="str">
        <f t="shared" si="2"/>
        <v/>
      </c>
    </row>
    <row r="17" spans="3:12" ht="17.25" customHeight="1">
      <c r="C17" s="22">
        <v>13</v>
      </c>
      <c r="D17" s="24" t="str">
        <f>_xlfn.IFNA(IF(ISBLANK($B$3),"",VLOOKUP($B$3&amp;"-"&amp;C17,ชื่อนักเรียน!C17:DK1012,3,FALSE)),"")</f>
        <v>10339</v>
      </c>
      <c r="E17" s="26" t="str">
        <f>_xlfn.IFNA(IF(ISBLANK($B$3),"",VLOOKUP($B$3&amp;"-"&amp;C17,ชื่อนักเรียน!C17:DK1012,4,FALSE)),"")</f>
        <v>นายณัฐวุฒิ</v>
      </c>
      <c r="F17" s="27" t="str">
        <f>_xlfn.IFNA(IF(ISBLANK($B$3),"",VLOOKUP($B$3&amp;"-"&amp;C17,ชื่อนักเรียน!C17:DK1012,5,FALSE)),"")</f>
        <v>สุยรา</v>
      </c>
      <c r="G17" s="142" t="str">
        <f>_xlfn.IFNA(IF(ISBLANK($B$3),"",VLOOKUP($B$3&amp;"-"&amp;C17,ชื่อนักเรียน!C17:DK1012,19,FALSE)),"")</f>
        <v>มัธยมศึกษาปีที่ 4/2</v>
      </c>
      <c r="H17" s="2" t="str">
        <f>_xlfn.IFNA(IF(ISBLANK(VLOOKUP($B$1&amp;"-"&amp;C17,ชื่อนักเรียน!A17:J250,9,FALSE)),"",VLOOKUP($B$1&amp;"-"&amp;C17,ชื่อนักเรียน!A17:J250,9,FALSE)),"")</f>
        <v/>
      </c>
      <c r="I17" s="1" t="str">
        <f t="shared" si="0"/>
        <v>นาย</v>
      </c>
      <c r="J17" s="1" t="str" cm="1">
        <f t="array" ref="J17">RIGHT(E17,MIN(LEN(SUBSTITUTE(E17,$R$5:$R$8,""))))</f>
        <v>ณัฐวุฒิ</v>
      </c>
      <c r="K17" s="1" t="str">
        <f t="shared" si="1"/>
        <v/>
      </c>
      <c r="L17" s="1" t="str">
        <f t="shared" si="2"/>
        <v/>
      </c>
    </row>
    <row r="18" spans="3:12" ht="17.25" customHeight="1">
      <c r="C18" s="22">
        <v>14</v>
      </c>
      <c r="D18" s="24" t="str">
        <f>_xlfn.IFNA(IF(ISBLANK($B$3),"",VLOOKUP($B$3&amp;"-"&amp;C18,ชื่อนักเรียน!C18:DK1013,3,FALSE)),"")</f>
        <v>11076</v>
      </c>
      <c r="E18" s="26" t="str">
        <f>_xlfn.IFNA(IF(ISBLANK($B$3),"",VLOOKUP($B$3&amp;"-"&amp;C18,ชื่อนักเรียน!C18:DK1013,4,FALSE)),"")</f>
        <v>นายเมธาสิทธ์</v>
      </c>
      <c r="F18" s="27" t="str">
        <f>_xlfn.IFNA(IF(ISBLANK($B$3),"",VLOOKUP($B$3&amp;"-"&amp;C18,ชื่อนักเรียน!C18:DK1013,5,FALSE)),"")</f>
        <v>ทามารัตน์</v>
      </c>
      <c r="G18" s="142" t="str">
        <f>_xlfn.IFNA(IF(ISBLANK($B$3),"",VLOOKUP($B$3&amp;"-"&amp;C18,ชื่อนักเรียน!C18:DK1013,19,FALSE)),"")</f>
        <v>มัธยมศึกษาปีที่ 4/2</v>
      </c>
      <c r="H18" s="2" t="str">
        <f>_xlfn.IFNA(IF(ISBLANK(VLOOKUP($B$1&amp;"-"&amp;C18,ชื่อนักเรียน!A18:J251,9,FALSE)),"",VLOOKUP($B$1&amp;"-"&amp;C18,ชื่อนักเรียน!A18:J251,9,FALSE)),"")</f>
        <v/>
      </c>
      <c r="I18" s="1" t="str">
        <f t="shared" si="0"/>
        <v>นาย</v>
      </c>
      <c r="J18" s="1" t="str" cm="1">
        <f t="array" ref="J18">RIGHT(E18,MIN(LEN(SUBSTITUTE(E18,$R$5:$R$8,""))))</f>
        <v>เมธาสิทธ์</v>
      </c>
      <c r="K18" s="1" t="str">
        <f t="shared" si="1"/>
        <v/>
      </c>
      <c r="L18" s="1" t="str">
        <f t="shared" si="2"/>
        <v/>
      </c>
    </row>
    <row r="19" spans="3:12" ht="17.25" customHeight="1">
      <c r="C19" s="22">
        <v>15</v>
      </c>
      <c r="D19" s="24" t="str">
        <f>_xlfn.IFNA(IF(ISBLANK($B$3),"",VLOOKUP($B$3&amp;"-"&amp;C19,ชื่อนักเรียน!C19:DK1014,3,FALSE)),"")</f>
        <v>11081</v>
      </c>
      <c r="E19" s="26" t="str">
        <f>_xlfn.IFNA(IF(ISBLANK($B$3),"",VLOOKUP($B$3&amp;"-"&amp;C19,ชื่อนักเรียน!C19:DK1014,4,FALSE)),"")</f>
        <v>นายจิณะ</v>
      </c>
      <c r="F19" s="27" t="str">
        <f>_xlfn.IFNA(IF(ISBLANK($B$3),"",VLOOKUP($B$3&amp;"-"&amp;C19,ชื่อนักเรียน!C19:DK1014,5,FALSE)),"")</f>
        <v>กิตติอุดมพานิช</v>
      </c>
      <c r="G19" s="142" t="str">
        <f>_xlfn.IFNA(IF(ISBLANK($B$3),"",VLOOKUP($B$3&amp;"-"&amp;C19,ชื่อนักเรียน!C19:DK1014,19,FALSE)),"")</f>
        <v>มัธยมศึกษาปีที่ 4/2</v>
      </c>
      <c r="H19" s="2" t="str">
        <f>_xlfn.IFNA(IF(ISBLANK(VLOOKUP($B$1&amp;"-"&amp;C19,ชื่อนักเรียน!A19:J252,9,FALSE)),"",VLOOKUP($B$1&amp;"-"&amp;C19,ชื่อนักเรียน!A19:J252,9,FALSE)),"")</f>
        <v/>
      </c>
      <c r="I19" s="1" t="str">
        <f t="shared" si="0"/>
        <v>นาย</v>
      </c>
      <c r="J19" s="1" t="str" cm="1">
        <f t="array" ref="J19">RIGHT(E19,MIN(LEN(SUBSTITUTE(E19,$R$5:$R$8,""))))</f>
        <v>จิณะ</v>
      </c>
      <c r="K19" s="1" t="str">
        <f t="shared" si="1"/>
        <v/>
      </c>
      <c r="L19" s="1" t="str">
        <f t="shared" si="2"/>
        <v/>
      </c>
    </row>
    <row r="20" spans="3:12" ht="17.25" customHeight="1">
      <c r="C20" s="22">
        <v>16</v>
      </c>
      <c r="D20" s="24" t="str">
        <f>_xlfn.IFNA(IF(ISBLANK($B$3),"",VLOOKUP($B$3&amp;"-"&amp;C20,ชื่อนักเรียน!C20:DK1015,3,FALSE)),"")</f>
        <v>08642</v>
      </c>
      <c r="E20" s="26" t="str">
        <f>_xlfn.IFNA(IF(ISBLANK($B$3),"",VLOOKUP($B$3&amp;"-"&amp;C20,ชื่อนักเรียน!C20:DK1015,4,FALSE)),"")</f>
        <v>นางสาวพิณรัตน์</v>
      </c>
      <c r="F20" s="27" t="str">
        <f>_xlfn.IFNA(IF(ISBLANK($B$3),"",VLOOKUP($B$3&amp;"-"&amp;C20,ชื่อนักเรียน!C20:DK1015,5,FALSE)),"")</f>
        <v>เกลี้ยงกมล</v>
      </c>
      <c r="G20" s="142" t="str">
        <f>_xlfn.IFNA(IF(ISBLANK($B$3),"",VLOOKUP($B$3&amp;"-"&amp;C20,ชื่อนักเรียน!C20:DK1015,19,FALSE)),"")</f>
        <v>มัธยมศึกษาปีที่ 4/2</v>
      </c>
      <c r="H20" s="2" t="str">
        <f>_xlfn.IFNA(IF(ISBLANK(VLOOKUP($B$1&amp;"-"&amp;C20,ชื่อนักเรียน!A20:J253,9,FALSE)),"",VLOOKUP($B$1&amp;"-"&amp;C20,ชื่อนักเรียน!A20:J253,9,FALSE)),"")</f>
        <v/>
      </c>
      <c r="I20" s="1" t="str">
        <f t="shared" si="0"/>
        <v>นางสาว</v>
      </c>
      <c r="J20" s="1" t="str" cm="1">
        <f t="array" ref="J20">RIGHT(E20,MIN(LEN(SUBSTITUTE(E20,$R$5:$R$8,""))))</f>
        <v>พิณรัตน์</v>
      </c>
      <c r="K20" s="1" t="str">
        <f t="shared" si="1"/>
        <v/>
      </c>
      <c r="L20" s="1" t="str">
        <f t="shared" si="2"/>
        <v/>
      </c>
    </row>
    <row r="21" spans="3:12" ht="17.25" customHeight="1">
      <c r="C21" s="22">
        <v>17</v>
      </c>
      <c r="D21" s="24" t="str">
        <f>_xlfn.IFNA(IF(ISBLANK($B$3),"",VLOOKUP($B$3&amp;"-"&amp;C21,ชื่อนักเรียน!C21:DK1016,3,FALSE)),"")</f>
        <v>08643</v>
      </c>
      <c r="E21" s="26" t="str">
        <f>_xlfn.IFNA(IF(ISBLANK($B$3),"",VLOOKUP($B$3&amp;"-"&amp;C21,ชื่อนักเรียน!C21:DK1016,4,FALSE)),"")</f>
        <v>นางสาวสังวุตา</v>
      </c>
      <c r="F21" s="27" t="str">
        <f>_xlfn.IFNA(IF(ISBLANK($B$3),"",VLOOKUP($B$3&amp;"-"&amp;C21,ชื่อนักเรียน!C21:DK1016,5,FALSE)),"")</f>
        <v>ศรีสว่าง</v>
      </c>
      <c r="G21" s="142" t="str">
        <f>_xlfn.IFNA(IF(ISBLANK($B$3),"",VLOOKUP($B$3&amp;"-"&amp;C21,ชื่อนักเรียน!C21:DK1016,19,FALSE)),"")</f>
        <v>มัธยมศึกษาปีที่ 4/2</v>
      </c>
      <c r="H21" s="2" t="str">
        <f>_xlfn.IFNA(IF(ISBLANK(VLOOKUP($B$1&amp;"-"&amp;C21,ชื่อนักเรียน!A21:J254,9,FALSE)),"",VLOOKUP($B$1&amp;"-"&amp;C21,ชื่อนักเรียน!A21:J254,9,FALSE)),"")</f>
        <v/>
      </c>
      <c r="I21" s="1" t="str">
        <f t="shared" si="0"/>
        <v>นางสาว</v>
      </c>
      <c r="J21" s="1" t="str" cm="1">
        <f t="array" ref="J21">RIGHT(E21,MIN(LEN(SUBSTITUTE(E21,$R$5:$R$8,""))))</f>
        <v>สังวุตา</v>
      </c>
      <c r="K21" s="1" t="str">
        <f t="shared" si="1"/>
        <v/>
      </c>
      <c r="L21" s="1" t="str">
        <f t="shared" si="2"/>
        <v/>
      </c>
    </row>
    <row r="22" spans="3:12" ht="17.25" customHeight="1">
      <c r="C22" s="22">
        <v>18</v>
      </c>
      <c r="D22" s="24" t="str">
        <f>_xlfn.IFNA(IF(ISBLANK($B$3),"",VLOOKUP($B$3&amp;"-"&amp;C22,ชื่อนักเรียน!C22:DK1017,3,FALSE)),"")</f>
        <v>09772</v>
      </c>
      <c r="E22" s="26" t="str">
        <f>_xlfn.IFNA(IF(ISBLANK($B$3),"",VLOOKUP($B$3&amp;"-"&amp;C22,ชื่อนักเรียน!C22:DK1017,4,FALSE)),"")</f>
        <v xml:space="preserve">นางสาวสุวรรณรัตน์ </v>
      </c>
      <c r="F22" s="27" t="str">
        <f>_xlfn.IFNA(IF(ISBLANK($B$3),"",VLOOKUP($B$3&amp;"-"&amp;C22,ชื่อนักเรียน!C22:DK1017,5,FALSE)),"")</f>
        <v>รวยรื่น</v>
      </c>
      <c r="G22" s="142" t="str">
        <f>_xlfn.IFNA(IF(ISBLANK($B$3),"",VLOOKUP($B$3&amp;"-"&amp;C22,ชื่อนักเรียน!C22:DK1017,19,FALSE)),"")</f>
        <v>มัธยมศึกษาปีที่ 4/2</v>
      </c>
      <c r="H22" s="2" t="str">
        <f>_xlfn.IFNA(IF(ISBLANK(VLOOKUP($B$1&amp;"-"&amp;C22,ชื่อนักเรียน!A22:J255,9,FALSE)),"",VLOOKUP($B$1&amp;"-"&amp;C22,ชื่อนักเรียน!A22:J255,9,FALSE)),"")</f>
        <v/>
      </c>
      <c r="I22" s="1" t="str">
        <f t="shared" si="0"/>
        <v>นางสาว</v>
      </c>
      <c r="J22" s="1" t="str" cm="1">
        <f t="array" ref="J22">RIGHT(E22,MIN(LEN(SUBSTITUTE(E22,$R$5:$R$8,""))))</f>
        <v xml:space="preserve">สุวรรณรัตน์ </v>
      </c>
      <c r="K22" s="1" t="str">
        <f t="shared" si="1"/>
        <v/>
      </c>
      <c r="L22" s="1" t="str">
        <f t="shared" si="2"/>
        <v/>
      </c>
    </row>
    <row r="23" spans="3:12" ht="17.25" customHeight="1">
      <c r="C23" s="22">
        <v>19</v>
      </c>
      <c r="D23" s="24" t="str">
        <f>_xlfn.IFNA(IF(ISBLANK($B$3),"",VLOOKUP($B$3&amp;"-"&amp;C23,ชื่อนักเรียน!C23:DK1018,3,FALSE)),"")</f>
        <v>09811</v>
      </c>
      <c r="E23" s="26" t="str">
        <f>_xlfn.IFNA(IF(ISBLANK($B$3),"",VLOOKUP($B$3&amp;"-"&amp;C23,ชื่อนักเรียน!C23:DK1018,4,FALSE)),"")</f>
        <v>นางสาวนลพรรณ</v>
      </c>
      <c r="F23" s="27" t="str">
        <f>_xlfn.IFNA(IF(ISBLANK($B$3),"",VLOOKUP($B$3&amp;"-"&amp;C23,ชื่อนักเรียน!C23:DK1018,5,FALSE)),"")</f>
        <v>คงเจริญ</v>
      </c>
      <c r="G23" s="142" t="str">
        <f>_xlfn.IFNA(IF(ISBLANK($B$3),"",VLOOKUP($B$3&amp;"-"&amp;C23,ชื่อนักเรียน!C23:DK1018,19,FALSE)),"")</f>
        <v>มัธยมศึกษาปีที่ 4/2</v>
      </c>
      <c r="H23" s="2" t="str">
        <f>_xlfn.IFNA(IF(ISBLANK(VLOOKUP($B$1&amp;"-"&amp;C23,ชื่อนักเรียน!A23:J256,9,FALSE)),"",VLOOKUP($B$1&amp;"-"&amp;C23,ชื่อนักเรียน!A23:J256,9,FALSE)),"")</f>
        <v/>
      </c>
      <c r="I23" s="1" t="str">
        <f t="shared" si="0"/>
        <v>นางสาว</v>
      </c>
      <c r="J23" s="1" t="str" cm="1">
        <f t="array" ref="J23">RIGHT(E23,MIN(LEN(SUBSTITUTE(E23,$R$5:$R$8,""))))</f>
        <v>นลพรรณ</v>
      </c>
      <c r="K23" s="1" t="str">
        <f t="shared" si="1"/>
        <v/>
      </c>
      <c r="L23" s="1" t="str">
        <f t="shared" si="2"/>
        <v/>
      </c>
    </row>
    <row r="24" spans="3:12" ht="17.25" customHeight="1">
      <c r="C24" s="22">
        <v>20</v>
      </c>
      <c r="D24" s="24" t="str">
        <f>_xlfn.IFNA(IF(ISBLANK($B$3),"",VLOOKUP($B$3&amp;"-"&amp;C24,ชื่อนักเรียน!C24:DK1019,3,FALSE)),"")</f>
        <v>09818</v>
      </c>
      <c r="E24" s="26" t="str">
        <f>_xlfn.IFNA(IF(ISBLANK($B$3),"",VLOOKUP($B$3&amp;"-"&amp;C24,ชื่อนักเรียน!C24:DK1019,4,FALSE)),"")</f>
        <v>นางสาวพิมพ์ชนก</v>
      </c>
      <c r="F24" s="27" t="str">
        <f>_xlfn.IFNA(IF(ISBLANK($B$3),"",VLOOKUP($B$3&amp;"-"&amp;C24,ชื่อนักเรียน!C24:DK1019,5,FALSE)),"")</f>
        <v>เฮงเติม</v>
      </c>
      <c r="G24" s="142" t="str">
        <f>_xlfn.IFNA(IF(ISBLANK($B$3),"",VLOOKUP($B$3&amp;"-"&amp;C24,ชื่อนักเรียน!C24:DK1019,19,FALSE)),"")</f>
        <v>มัธยมศึกษาปีที่ 4/2</v>
      </c>
      <c r="H24" s="2" t="str">
        <f>_xlfn.IFNA(IF(ISBLANK(VLOOKUP($B$1&amp;"-"&amp;C24,ชื่อนักเรียน!A24:J257,9,FALSE)),"",VLOOKUP($B$1&amp;"-"&amp;C24,ชื่อนักเรียน!A24:J257,9,FALSE)),"")</f>
        <v/>
      </c>
      <c r="I24" s="1" t="str">
        <f t="shared" si="0"/>
        <v>นางสาว</v>
      </c>
      <c r="J24" s="1" t="str" cm="1">
        <f t="array" ref="J24">RIGHT(E24,MIN(LEN(SUBSTITUTE(E24,$R$5:$R$8,""))))</f>
        <v>พิมพ์ชนก</v>
      </c>
      <c r="K24" s="1" t="str">
        <f t="shared" si="1"/>
        <v/>
      </c>
      <c r="L24" s="1" t="str">
        <f t="shared" si="2"/>
        <v/>
      </c>
    </row>
    <row r="25" spans="3:12" ht="17.25" customHeight="1">
      <c r="C25" s="22">
        <v>21</v>
      </c>
      <c r="D25" s="24" t="str">
        <f>_xlfn.IFNA(IF(ISBLANK($B$3),"",VLOOKUP($B$3&amp;"-"&amp;C25,ชื่อนักเรียน!C25:DK1020,3,FALSE)),"")</f>
        <v>09820</v>
      </c>
      <c r="E25" s="26" t="str">
        <f>_xlfn.IFNA(IF(ISBLANK($B$3),"",VLOOKUP($B$3&amp;"-"&amp;C25,ชื่อนักเรียน!C25:DK1020,4,FALSE)),"")</f>
        <v>นางสาวปุณยวีย์</v>
      </c>
      <c r="F25" s="27" t="str">
        <f>_xlfn.IFNA(IF(ISBLANK($B$3),"",VLOOKUP($B$3&amp;"-"&amp;C25,ชื่อนักเรียน!C25:DK1020,5,FALSE)),"")</f>
        <v>กวานตระกูล</v>
      </c>
      <c r="G25" s="142" t="str">
        <f>_xlfn.IFNA(IF(ISBLANK($B$3),"",VLOOKUP($B$3&amp;"-"&amp;C25,ชื่อนักเรียน!C25:DK1020,19,FALSE)),"")</f>
        <v>มัธยมศึกษาปีที่ 4/2</v>
      </c>
      <c r="H25" s="2" t="str">
        <f>_xlfn.IFNA(IF(ISBLANK(VLOOKUP($B$1&amp;"-"&amp;C25,ชื่อนักเรียน!A25:J258,9,FALSE)),"",VLOOKUP($B$1&amp;"-"&amp;C25,ชื่อนักเรียน!A25:J258,9,FALSE)),"")</f>
        <v/>
      </c>
      <c r="I25" s="1" t="str">
        <f t="shared" si="0"/>
        <v>นางสาว</v>
      </c>
      <c r="J25" s="1" t="str" cm="1">
        <f t="array" ref="J25">RIGHT(E25,MIN(LEN(SUBSTITUTE(E25,$R$5:$R$8,""))))</f>
        <v>ปุณยวีย์</v>
      </c>
      <c r="K25" s="1" t="str">
        <f t="shared" si="1"/>
        <v/>
      </c>
      <c r="L25" s="1" t="str">
        <f t="shared" si="2"/>
        <v/>
      </c>
    </row>
    <row r="26" spans="3:12" ht="17.25" customHeight="1">
      <c r="C26" s="22">
        <v>22</v>
      </c>
      <c r="D26" s="24" t="str">
        <f>_xlfn.IFNA(IF(ISBLANK($B$3),"",VLOOKUP($B$3&amp;"-"&amp;C26,ชื่อนักเรียน!C26:DK1021,3,FALSE)),"")</f>
        <v>09822</v>
      </c>
      <c r="E26" s="26" t="str">
        <f>_xlfn.IFNA(IF(ISBLANK($B$3),"",VLOOKUP($B$3&amp;"-"&amp;C26,ชื่อนักเรียน!C26:DK1021,4,FALSE)),"")</f>
        <v>นางสาวภรณ์ณภัทร</v>
      </c>
      <c r="F26" s="27" t="str">
        <f>_xlfn.IFNA(IF(ISBLANK($B$3),"",VLOOKUP($B$3&amp;"-"&amp;C26,ชื่อนักเรียน!C26:DK1021,5,FALSE)),"")</f>
        <v>ภูวรัตนตรัยบุตร</v>
      </c>
      <c r="G26" s="142" t="str">
        <f>_xlfn.IFNA(IF(ISBLANK($B$3),"",VLOOKUP($B$3&amp;"-"&amp;C26,ชื่อนักเรียน!C26:DK1021,19,FALSE)),"")</f>
        <v>มัธยมศึกษาปีที่ 4/2</v>
      </c>
      <c r="H26" s="2" t="str">
        <f>_xlfn.IFNA(IF(ISBLANK(VLOOKUP($B$1&amp;"-"&amp;C26,ชื่อนักเรียน!A26:J259,9,FALSE)),"",VLOOKUP($B$1&amp;"-"&amp;C26,ชื่อนักเรียน!A26:J259,9,FALSE)),"")</f>
        <v/>
      </c>
      <c r="I26" s="1" t="str">
        <f t="shared" si="0"/>
        <v>นางสาว</v>
      </c>
      <c r="J26" s="1" t="str" cm="1">
        <f t="array" ref="J26">RIGHT(E26,MIN(LEN(SUBSTITUTE(E26,$R$5:$R$8,""))))</f>
        <v>ภรณ์ณภัทร</v>
      </c>
      <c r="K26" s="1" t="str">
        <f t="shared" si="1"/>
        <v/>
      </c>
      <c r="L26" s="1" t="str">
        <f t="shared" si="2"/>
        <v/>
      </c>
    </row>
    <row r="27" spans="3:12" ht="17.25" customHeight="1">
      <c r="C27" s="22">
        <v>23</v>
      </c>
      <c r="D27" s="24" t="str">
        <f>_xlfn.IFNA(IF(ISBLANK($B$3),"",VLOOKUP($B$3&amp;"-"&amp;C27,ชื่อนักเรียน!C27:DK1022,3,FALSE)),"")</f>
        <v>11082</v>
      </c>
      <c r="E27" s="26" t="str">
        <f>_xlfn.IFNA(IF(ISBLANK($B$3),"",VLOOKUP($B$3&amp;"-"&amp;C27,ชื่อนักเรียน!C27:DK1022,4,FALSE)),"")</f>
        <v>นางสาวรมย์ธีรา</v>
      </c>
      <c r="F27" s="27" t="str">
        <f>_xlfn.IFNA(IF(ISBLANK($B$3),"",VLOOKUP($B$3&amp;"-"&amp;C27,ชื่อนักเรียน!C27:DK1022,5,FALSE)),"")</f>
        <v>ชุ่มชู</v>
      </c>
      <c r="G27" s="142" t="str">
        <f>_xlfn.IFNA(IF(ISBLANK($B$3),"",VLOOKUP($B$3&amp;"-"&amp;C27,ชื่อนักเรียน!C27:DK1022,19,FALSE)),"")</f>
        <v>มัธยมศึกษาปีที่ 4/2</v>
      </c>
      <c r="H27" s="2" t="str">
        <f>_xlfn.IFNA(IF(ISBLANK(VLOOKUP($B$1&amp;"-"&amp;C27,ชื่อนักเรียน!A27:J260,9,FALSE)),"",VLOOKUP($B$1&amp;"-"&amp;C27,ชื่อนักเรียน!A27:J260,9,FALSE)),"")</f>
        <v/>
      </c>
      <c r="I27" s="1" t="str">
        <f t="shared" si="0"/>
        <v>นางสาว</v>
      </c>
      <c r="J27" s="1" t="str" cm="1">
        <f t="array" ref="J27">RIGHT(E27,MIN(LEN(SUBSTITUTE(E27,$R$5:$R$8,""))))</f>
        <v>รมย์ธีรา</v>
      </c>
      <c r="K27" s="1" t="str">
        <f t="shared" si="1"/>
        <v/>
      </c>
      <c r="L27" s="1" t="str">
        <f t="shared" si="2"/>
        <v/>
      </c>
    </row>
    <row r="28" spans="3:12" ht="17.25" customHeight="1">
      <c r="C28" s="22">
        <v>24</v>
      </c>
      <c r="D28" s="24" t="str">
        <f>_xlfn.IFNA(IF(ISBLANK($B$3),"",VLOOKUP($B$3&amp;"-"&amp;C28,ชื่อนักเรียน!C28:DK1023,3,FALSE)),"")</f>
        <v>11083</v>
      </c>
      <c r="E28" s="26" t="str">
        <f>_xlfn.IFNA(IF(ISBLANK($B$3),"",VLOOKUP($B$3&amp;"-"&amp;C28,ชื่อนักเรียน!C28:DK1023,4,FALSE)),"")</f>
        <v>นางสาวสุชีรา</v>
      </c>
      <c r="F28" s="27" t="str">
        <f>_xlfn.IFNA(IF(ISBLANK($B$3),"",VLOOKUP($B$3&amp;"-"&amp;C28,ชื่อนักเรียน!C28:DK1023,5,FALSE)),"")</f>
        <v>มัธยม</v>
      </c>
      <c r="G28" s="142" t="str">
        <f>_xlfn.IFNA(IF(ISBLANK($B$3),"",VLOOKUP($B$3&amp;"-"&amp;C28,ชื่อนักเรียน!C28:DK1023,19,FALSE)),"")</f>
        <v>มัธยมศึกษาปีที่ 4/2</v>
      </c>
      <c r="H28" s="2" t="str">
        <f>_xlfn.IFNA(IF(ISBLANK(VLOOKUP($B$1&amp;"-"&amp;C28,ชื่อนักเรียน!A28:J261,9,FALSE)),"",VLOOKUP($B$1&amp;"-"&amp;C28,ชื่อนักเรียน!A28:J261,9,FALSE)),"")</f>
        <v/>
      </c>
      <c r="I28" s="1" t="str">
        <f t="shared" si="0"/>
        <v>นางสาว</v>
      </c>
      <c r="J28" s="1" t="str" cm="1">
        <f t="array" ref="J28">RIGHT(E28,MIN(LEN(SUBSTITUTE(E28,$R$5:$R$8,""))))</f>
        <v>สุชีรา</v>
      </c>
      <c r="K28" s="1" t="str">
        <f t="shared" si="1"/>
        <v/>
      </c>
      <c r="L28" s="1" t="str">
        <f t="shared" si="2"/>
        <v/>
      </c>
    </row>
    <row r="29" spans="3:12" ht="17.25" customHeight="1">
      <c r="C29" s="22">
        <v>25</v>
      </c>
      <c r="D29" s="24" t="str">
        <f>_xlfn.IFNA(IF(ISBLANK($B$3),"",VLOOKUP($B$3&amp;"-"&amp;C29,ชื่อนักเรียน!C29:DK1024,3,FALSE)),"")</f>
        <v>11085</v>
      </c>
      <c r="E29" s="26" t="str">
        <f>_xlfn.IFNA(IF(ISBLANK($B$3),"",VLOOKUP($B$3&amp;"-"&amp;C29,ชื่อนักเรียน!C29:DK1024,4,FALSE)),"")</f>
        <v>นางสาวฐนิดา</v>
      </c>
      <c r="F29" s="27" t="str">
        <f>_xlfn.IFNA(IF(ISBLANK($B$3),"",VLOOKUP($B$3&amp;"-"&amp;C29,ชื่อนักเรียน!C29:DK1024,5,FALSE)),"")</f>
        <v>เสาะแสวง</v>
      </c>
      <c r="G29" s="142" t="str">
        <f>_xlfn.IFNA(IF(ISBLANK($B$3),"",VLOOKUP($B$3&amp;"-"&amp;C29,ชื่อนักเรียน!C29:DK1024,19,FALSE)),"")</f>
        <v>มัธยมศึกษาปีที่ 4/2</v>
      </c>
      <c r="H29" s="2" t="str">
        <f>_xlfn.IFNA(IF(ISBLANK(VLOOKUP($B$1&amp;"-"&amp;C29,ชื่อนักเรียน!A29:J262,9,FALSE)),"",VLOOKUP($B$1&amp;"-"&amp;C29,ชื่อนักเรียน!A29:J262,9,FALSE)),"")</f>
        <v/>
      </c>
      <c r="I29" s="1" t="str">
        <f t="shared" si="0"/>
        <v>นางสาว</v>
      </c>
      <c r="J29" s="1" t="str" cm="1">
        <f t="array" ref="J29">RIGHT(E29,MIN(LEN(SUBSTITUTE(E29,$R$5:$R$8,""))))</f>
        <v>ฐนิดา</v>
      </c>
      <c r="K29" s="1" t="str">
        <f t="shared" si="1"/>
        <v/>
      </c>
      <c r="L29" s="1" t="str">
        <f t="shared" si="2"/>
        <v/>
      </c>
    </row>
    <row r="30" spans="3:12" ht="17.25" customHeight="1">
      <c r="C30" s="22">
        <v>26</v>
      </c>
      <c r="D30" s="24" t="str">
        <f>_xlfn.IFNA(IF(ISBLANK($B$3),"",VLOOKUP($B$3&amp;"-"&amp;C30,ชื่อนักเรียน!C30:DK1025,3,FALSE)),"")</f>
        <v>11086</v>
      </c>
      <c r="E30" s="26" t="str">
        <f>_xlfn.IFNA(IF(ISBLANK($B$3),"",VLOOKUP($B$3&amp;"-"&amp;C30,ชื่อนักเรียน!C30:DK1025,4,FALSE)),"")</f>
        <v>นางสาวฐิตาภา</v>
      </c>
      <c r="F30" s="27" t="str">
        <f>_xlfn.IFNA(IF(ISBLANK($B$3),"",VLOOKUP($B$3&amp;"-"&amp;C30,ชื่อนักเรียน!C30:DK1025,5,FALSE)),"")</f>
        <v>อาจเทศ</v>
      </c>
      <c r="G30" s="142" t="str">
        <f>_xlfn.IFNA(IF(ISBLANK($B$3),"",VLOOKUP($B$3&amp;"-"&amp;C30,ชื่อนักเรียน!C30:DK1025,19,FALSE)),"")</f>
        <v>มัธยมศึกษาปีที่ 4/2</v>
      </c>
      <c r="H30" s="2" t="str">
        <f>_xlfn.IFNA(IF(ISBLANK(VLOOKUP($B$1&amp;"-"&amp;C30,ชื่อนักเรียน!A30:J263,9,FALSE)),"",VLOOKUP($B$1&amp;"-"&amp;C30,ชื่อนักเรียน!A30:J263,9,FALSE)),"")</f>
        <v/>
      </c>
      <c r="I30" s="1" t="str">
        <f t="shared" si="0"/>
        <v>นางสาว</v>
      </c>
      <c r="J30" s="1" t="str" cm="1">
        <f t="array" ref="J30">RIGHT(E30,MIN(LEN(SUBSTITUTE(E30,$R$5:$R$8,""))))</f>
        <v>ฐิตาภา</v>
      </c>
      <c r="K30" s="1" t="str">
        <f t="shared" si="1"/>
        <v/>
      </c>
      <c r="L30" s="1" t="str">
        <f t="shared" si="2"/>
        <v/>
      </c>
    </row>
    <row r="31" spans="3:12" ht="17.25" customHeight="1">
      <c r="C31" s="22">
        <v>27</v>
      </c>
      <c r="D31" s="24" t="str">
        <f>_xlfn.IFNA(IF(ISBLANK($B$3),"",VLOOKUP($B$3&amp;"-"&amp;C31,ชื่อนักเรียน!C31:DK1026,3,FALSE)),"")</f>
        <v>08224</v>
      </c>
      <c r="E31" s="26" t="str">
        <f>_xlfn.IFNA(IF(ISBLANK($B$3),"",VLOOKUP($B$3&amp;"-"&amp;C31,ชื่อนักเรียน!C31:DK1026,4,FALSE)),"")</f>
        <v>นายวัชรพงค์</v>
      </c>
      <c r="F31" s="27" t="str">
        <f>_xlfn.IFNA(IF(ISBLANK($B$3),"",VLOOKUP($B$3&amp;"-"&amp;C31,ชื่อนักเรียน!C31:DK1026,5,FALSE)),"")</f>
        <v>อ่อนนุ่ม</v>
      </c>
      <c r="G31" s="142" t="str">
        <f>_xlfn.IFNA(IF(ISBLANK($B$3),"",VLOOKUP($B$3&amp;"-"&amp;C31,ชื่อนักเรียน!C31:DK1026,19,FALSE)),"")</f>
        <v>มัธยมศึกษาปีที่ 4/3</v>
      </c>
      <c r="H31" s="2" t="str">
        <f>_xlfn.IFNA(IF(ISBLANK(VLOOKUP($B$1&amp;"-"&amp;C31,ชื่อนักเรียน!A31:J264,9,FALSE)),"",VLOOKUP($B$1&amp;"-"&amp;C31,ชื่อนักเรียน!A31:J264,9,FALSE)),"")</f>
        <v/>
      </c>
      <c r="I31" s="1" t="str">
        <f t="shared" si="0"/>
        <v>นาย</v>
      </c>
      <c r="J31" s="1" t="str" cm="1">
        <f t="array" ref="J31">RIGHT(E31,MIN(LEN(SUBSTITUTE(E31,$R$5:$R$8,""))))</f>
        <v>วัชรพงค์</v>
      </c>
      <c r="K31" s="1" t="str">
        <f t="shared" si="1"/>
        <v/>
      </c>
      <c r="L31" s="1" t="str">
        <f t="shared" si="2"/>
        <v/>
      </c>
    </row>
    <row r="32" spans="3:12" ht="17.25" customHeight="1">
      <c r="C32" s="22">
        <v>28</v>
      </c>
      <c r="D32" s="24" t="str">
        <f>_xlfn.IFNA(IF(ISBLANK($B$3),"",VLOOKUP($B$3&amp;"-"&amp;C32,ชื่อนักเรียน!C32:DK1027,3,FALSE)),"")</f>
        <v>08362</v>
      </c>
      <c r="E32" s="26" t="str">
        <f>_xlfn.IFNA(IF(ISBLANK($B$3),"",VLOOKUP($B$3&amp;"-"&amp;C32,ชื่อนักเรียน!C32:DK1027,4,FALSE)),"")</f>
        <v>นายสุริยะ</v>
      </c>
      <c r="F32" s="27" t="str">
        <f>_xlfn.IFNA(IF(ISBLANK($B$3),"",VLOOKUP($B$3&amp;"-"&amp;C32,ชื่อนักเรียน!C32:DK1027,5,FALSE)),"")</f>
        <v>ทองใหญ่</v>
      </c>
      <c r="G32" s="142" t="str">
        <f>_xlfn.IFNA(IF(ISBLANK($B$3),"",VLOOKUP($B$3&amp;"-"&amp;C32,ชื่อนักเรียน!C32:DK1027,19,FALSE)),"")</f>
        <v>มัธยมศึกษาปีที่ 4/3</v>
      </c>
      <c r="H32" s="2" t="str">
        <f>_xlfn.IFNA(IF(ISBLANK(VLOOKUP($B$1&amp;"-"&amp;C32,ชื่อนักเรียน!A32:J265,9,FALSE)),"",VLOOKUP($B$1&amp;"-"&amp;C32,ชื่อนักเรียน!A32:J265,9,FALSE)),"")</f>
        <v/>
      </c>
      <c r="I32" s="1" t="str">
        <f t="shared" si="0"/>
        <v>นาย</v>
      </c>
      <c r="J32" s="1" t="str" cm="1">
        <f t="array" ref="J32">RIGHT(E32,MIN(LEN(SUBSTITUTE(E32,$R$5:$R$8,""))))</f>
        <v>สุริยะ</v>
      </c>
      <c r="K32" s="1" t="str">
        <f t="shared" si="1"/>
        <v/>
      </c>
      <c r="L32" s="1" t="str">
        <f t="shared" si="2"/>
        <v/>
      </c>
    </row>
    <row r="33" spans="3:12" ht="17.25" customHeight="1">
      <c r="C33" s="22">
        <v>29</v>
      </c>
      <c r="D33" s="24" t="str">
        <f>_xlfn.IFNA(IF(ISBLANK($B$3),"",VLOOKUP($B$3&amp;"-"&amp;C33,ชื่อนักเรียน!C33:DK1028,3,FALSE)),"")</f>
        <v>09732</v>
      </c>
      <c r="E33" s="26" t="str">
        <f>_xlfn.IFNA(IF(ISBLANK($B$3),"",VLOOKUP($B$3&amp;"-"&amp;C33,ชื่อนักเรียน!C33:DK1028,4,FALSE)),"")</f>
        <v>นายยุทธพงษ์</v>
      </c>
      <c r="F33" s="27" t="str">
        <f>_xlfn.IFNA(IF(ISBLANK($B$3),"",VLOOKUP($B$3&amp;"-"&amp;C33,ชื่อนักเรียน!C33:DK1028,5,FALSE)),"")</f>
        <v>บุญมี</v>
      </c>
      <c r="G33" s="142" t="str">
        <f>_xlfn.IFNA(IF(ISBLANK($B$3),"",VLOOKUP($B$3&amp;"-"&amp;C33,ชื่อนักเรียน!C33:DK1028,19,FALSE)),"")</f>
        <v>มัธยมศึกษาปีที่ 4/3</v>
      </c>
      <c r="H33" s="2" t="str">
        <f>_xlfn.IFNA(IF(ISBLANK(VLOOKUP($B$1&amp;"-"&amp;C33,ชื่อนักเรียน!A33:J266,9,FALSE)),"",VLOOKUP($B$1&amp;"-"&amp;C33,ชื่อนักเรียน!A33:J266,9,FALSE)),"")</f>
        <v/>
      </c>
      <c r="I33" s="1" t="str">
        <f t="shared" si="0"/>
        <v>นาย</v>
      </c>
      <c r="J33" s="1" t="str" cm="1">
        <f t="array" ref="J33">RIGHT(E33,MIN(LEN(SUBSTITUTE(E33,$R$5:$R$8,""))))</f>
        <v>ยุทธพงษ์</v>
      </c>
      <c r="K33" s="1" t="str">
        <f t="shared" si="1"/>
        <v/>
      </c>
      <c r="L33" s="1" t="str">
        <f t="shared" si="2"/>
        <v/>
      </c>
    </row>
    <row r="34" spans="3:12" ht="17.25" customHeight="1">
      <c r="C34" s="22">
        <v>30</v>
      </c>
      <c r="D34" s="24" t="str">
        <f>_xlfn.IFNA(IF(ISBLANK($B$3),"",VLOOKUP($B$3&amp;"-"&amp;C34,ชื่อนักเรียน!C34:DK1029,3,FALSE)),"")</f>
        <v>09748</v>
      </c>
      <c r="E34" s="26" t="str">
        <f>_xlfn.IFNA(IF(ISBLANK($B$3),"",VLOOKUP($B$3&amp;"-"&amp;C34,ชื่อนักเรียน!C34:DK1029,4,FALSE)),"")</f>
        <v>นายนพนัยด์</v>
      </c>
      <c r="F34" s="27" t="str">
        <f>_xlfn.IFNA(IF(ISBLANK($B$3),"",VLOOKUP($B$3&amp;"-"&amp;C34,ชื่อนักเรียน!C34:DK1029,5,FALSE)),"")</f>
        <v>จำปาทอง</v>
      </c>
      <c r="G34" s="142" t="str">
        <f>_xlfn.IFNA(IF(ISBLANK($B$3),"",VLOOKUP($B$3&amp;"-"&amp;C34,ชื่อนักเรียน!C34:DK1029,19,FALSE)),"")</f>
        <v>มัธยมศึกษาปีที่ 4/3</v>
      </c>
      <c r="H34" s="2" t="str">
        <f>_xlfn.IFNA(IF(ISBLANK(VLOOKUP($B$1&amp;"-"&amp;C34,ชื่อนักเรียน!A34:J267,9,FALSE)),"",VLOOKUP($B$1&amp;"-"&amp;C34,ชื่อนักเรียน!A34:J267,9,FALSE)),"")</f>
        <v/>
      </c>
      <c r="I34" s="1" t="str">
        <f t="shared" si="0"/>
        <v>นาย</v>
      </c>
      <c r="J34" s="1" t="str" cm="1">
        <f t="array" ref="J34">RIGHT(E34,MIN(LEN(SUBSTITUTE(E34,$R$5:$R$8,""))))</f>
        <v>นพนัยด์</v>
      </c>
      <c r="K34" s="1" t="str">
        <f t="shared" si="1"/>
        <v/>
      </c>
      <c r="L34" s="1" t="str">
        <f t="shared" si="2"/>
        <v/>
      </c>
    </row>
    <row r="35" spans="3:12" ht="17.25" customHeight="1">
      <c r="C35" s="22">
        <v>31</v>
      </c>
      <c r="D35" s="24" t="str">
        <f>_xlfn.IFNA(IF(ISBLANK($B$3),"",VLOOKUP($B$3&amp;"-"&amp;C35,ชื่อนักเรียน!C35:DK1030,3,FALSE)),"")</f>
        <v>09750</v>
      </c>
      <c r="E35" s="26" t="str">
        <f>_xlfn.IFNA(IF(ISBLANK($B$3),"",VLOOKUP($B$3&amp;"-"&amp;C35,ชื่อนักเรียน!C35:DK1030,4,FALSE)),"")</f>
        <v>นายธนาวิน</v>
      </c>
      <c r="F35" s="27" t="str">
        <f>_xlfn.IFNA(IF(ISBLANK($B$3),"",VLOOKUP($B$3&amp;"-"&amp;C35,ชื่อนักเรียน!C35:DK1030,5,FALSE)),"")</f>
        <v>เดชชาติพนา</v>
      </c>
      <c r="G35" s="142" t="str">
        <f>_xlfn.IFNA(IF(ISBLANK($B$3),"",VLOOKUP($B$3&amp;"-"&amp;C35,ชื่อนักเรียน!C35:DK1030,19,FALSE)),"")</f>
        <v>มัธยมศึกษาปีที่ 4/3</v>
      </c>
      <c r="H35" s="2" t="str">
        <f>_xlfn.IFNA(IF(ISBLANK(VLOOKUP($B$1&amp;"-"&amp;C35,ชื่อนักเรียน!A35:J268,9,FALSE)),"",VLOOKUP($B$1&amp;"-"&amp;C35,ชื่อนักเรียน!A35:J268,9,FALSE)),"")</f>
        <v/>
      </c>
      <c r="I35" s="1" t="str">
        <f t="shared" si="0"/>
        <v>นาย</v>
      </c>
      <c r="J35" s="1" t="str" cm="1">
        <f t="array" ref="J35">RIGHT(E35,MIN(LEN(SUBSTITUTE(E35,$R$5:$R$8,""))))</f>
        <v>ธนาวิน</v>
      </c>
      <c r="K35" s="1" t="str">
        <f t="shared" si="1"/>
        <v/>
      </c>
      <c r="L35" s="1" t="str">
        <f t="shared" si="2"/>
        <v/>
      </c>
    </row>
    <row r="36" spans="3:12" ht="17.25" customHeight="1">
      <c r="C36" s="22">
        <v>32</v>
      </c>
      <c r="D36" s="24" t="str">
        <f>_xlfn.IFNA(IF(ISBLANK($B$3),"",VLOOKUP($B$3&amp;"-"&amp;C36,ชื่อนักเรียน!C36:DK1031,3,FALSE)),"")</f>
        <v>09780</v>
      </c>
      <c r="E36" s="26" t="str">
        <f>_xlfn.IFNA(IF(ISBLANK($B$3),"",VLOOKUP($B$3&amp;"-"&amp;C36,ชื่อนักเรียน!C36:DK1031,4,FALSE)),"")</f>
        <v>นายพีรดนย์</v>
      </c>
      <c r="F36" s="27" t="str">
        <f>_xlfn.IFNA(IF(ISBLANK($B$3),"",VLOOKUP($B$3&amp;"-"&amp;C36,ชื่อนักเรียน!C36:DK1031,5,FALSE)),"")</f>
        <v>ฉายะยันตรกะ</v>
      </c>
      <c r="G36" s="142" t="str">
        <f>_xlfn.IFNA(IF(ISBLANK($B$3),"",VLOOKUP($B$3&amp;"-"&amp;C36,ชื่อนักเรียน!C36:DK1031,19,FALSE)),"")</f>
        <v>มัธยมศึกษาปีที่ 4/3</v>
      </c>
      <c r="H36" s="2" t="str">
        <f>_xlfn.IFNA(IF(ISBLANK(VLOOKUP($B$1&amp;"-"&amp;C36,ชื่อนักเรียน!A36:J269,9,FALSE)),"",VLOOKUP($B$1&amp;"-"&amp;C36,ชื่อนักเรียน!A36:J269,9,FALSE)),"")</f>
        <v/>
      </c>
      <c r="I36" s="1" t="str">
        <f t="shared" si="0"/>
        <v>นาย</v>
      </c>
      <c r="J36" s="1" t="str" cm="1">
        <f t="array" ref="J36">RIGHT(E36,MIN(LEN(SUBSTITUTE(E36,$R$5:$R$8,""))))</f>
        <v>พีรดนย์</v>
      </c>
      <c r="K36" s="1" t="str">
        <f t="shared" si="1"/>
        <v/>
      </c>
      <c r="L36" s="1" t="str">
        <f t="shared" si="2"/>
        <v/>
      </c>
    </row>
    <row r="37" spans="3:12" ht="17.25" customHeight="1">
      <c r="C37" s="22">
        <v>33</v>
      </c>
      <c r="D37" s="24" t="str">
        <f>_xlfn.IFNA(IF(ISBLANK($B$3),"",VLOOKUP($B$3&amp;"-"&amp;C37,ชื่อนักเรียน!C37:DK1032,3,FALSE)),"")</f>
        <v>09802</v>
      </c>
      <c r="E37" s="26" t="str">
        <f>_xlfn.IFNA(IF(ISBLANK($B$3),"",VLOOKUP($B$3&amp;"-"&amp;C37,ชื่อนักเรียน!C37:DK1032,4,FALSE)),"")</f>
        <v xml:space="preserve">นายศุภัช </v>
      </c>
      <c r="F37" s="27" t="str">
        <f>_xlfn.IFNA(IF(ISBLANK($B$3),"",VLOOKUP($B$3&amp;"-"&amp;C37,ชื่อนักเรียน!C37:DK1032,5,FALSE)),"")</f>
        <v>เพียรสม</v>
      </c>
      <c r="G37" s="142" t="str">
        <f>_xlfn.IFNA(IF(ISBLANK($B$3),"",VLOOKUP($B$3&amp;"-"&amp;C37,ชื่อนักเรียน!C37:DK1032,19,FALSE)),"")</f>
        <v>มัธยมศึกษาปีที่ 4/3</v>
      </c>
      <c r="H37" s="2" t="str">
        <f>_xlfn.IFNA(IF(ISBLANK(VLOOKUP($B$1&amp;"-"&amp;C37,ชื่อนักเรียน!A37:J270,9,FALSE)),"",VLOOKUP($B$1&amp;"-"&amp;C37,ชื่อนักเรียน!A37:J270,9,FALSE)),"")</f>
        <v/>
      </c>
      <c r="I37" s="1" t="str">
        <f t="shared" si="0"/>
        <v>นาย</v>
      </c>
      <c r="J37" s="1" t="str" cm="1">
        <f t="array" ref="J37">RIGHT(E37,MIN(LEN(SUBSTITUTE(E37,$R$5:$R$8,""))))</f>
        <v xml:space="preserve">ศุภัช </v>
      </c>
      <c r="K37" s="1" t="str">
        <f t="shared" si="1"/>
        <v/>
      </c>
      <c r="L37" s="1" t="str">
        <f t="shared" si="2"/>
        <v/>
      </c>
    </row>
    <row r="38" spans="3:12" ht="17.25" customHeight="1">
      <c r="C38" s="22">
        <v>34</v>
      </c>
      <c r="D38" s="24" t="str">
        <f>_xlfn.IFNA(IF(ISBLANK($B$3),"",VLOOKUP($B$3&amp;"-"&amp;C38,ชื่อนักเรียน!C38:DK1033,3,FALSE)),"")</f>
        <v>09805</v>
      </c>
      <c r="E38" s="26" t="str">
        <f>_xlfn.IFNA(IF(ISBLANK($B$3),"",VLOOKUP($B$3&amp;"-"&amp;C38,ชื่อนักเรียน!C38:DK1033,4,FALSE)),"")</f>
        <v>นายธนศักดิ์</v>
      </c>
      <c r="F38" s="27" t="str">
        <f>_xlfn.IFNA(IF(ISBLANK($B$3),"",VLOOKUP($B$3&amp;"-"&amp;C38,ชื่อนักเรียน!C38:DK1033,5,FALSE)),"")</f>
        <v>ไข่เพ็ชร</v>
      </c>
      <c r="G38" s="142" t="str">
        <f>_xlfn.IFNA(IF(ISBLANK($B$3),"",VLOOKUP($B$3&amp;"-"&amp;C38,ชื่อนักเรียน!C38:DK1033,19,FALSE)),"")</f>
        <v>มัธยมศึกษาปีที่ 4/3</v>
      </c>
      <c r="H38" s="2" t="str">
        <f>_xlfn.IFNA(IF(ISBLANK(VLOOKUP($B$1&amp;"-"&amp;C38,ชื่อนักเรียน!A38:J271,9,FALSE)),"",VLOOKUP($B$1&amp;"-"&amp;C38,ชื่อนักเรียน!A38:J271,9,FALSE)),"")</f>
        <v/>
      </c>
      <c r="I38" s="1" t="str">
        <f t="shared" si="0"/>
        <v>นาย</v>
      </c>
      <c r="J38" s="1" t="str" cm="1">
        <f t="array" ref="J38">RIGHT(E38,MIN(LEN(SUBSTITUTE(E38,$R$5:$R$8,""))))</f>
        <v>ธนศักดิ์</v>
      </c>
      <c r="K38" s="1" t="str">
        <f t="shared" si="1"/>
        <v/>
      </c>
      <c r="L38" s="1" t="str">
        <f t="shared" si="2"/>
        <v/>
      </c>
    </row>
    <row r="39" spans="3:12" ht="17.25" customHeight="1">
      <c r="C39" s="22">
        <v>35</v>
      </c>
      <c r="D39" s="24" t="str">
        <f>_xlfn.IFNA(IF(ISBLANK($B$3),"",VLOOKUP($B$3&amp;"-"&amp;C39,ชื่อนักเรียน!C39:DK1034,3,FALSE)),"")</f>
        <v>09809</v>
      </c>
      <c r="E39" s="26" t="str">
        <f>_xlfn.IFNA(IF(ISBLANK($B$3),"",VLOOKUP($B$3&amp;"-"&amp;C39,ชื่อนักเรียน!C39:DK1034,4,FALSE)),"")</f>
        <v>นายปภาวิน</v>
      </c>
      <c r="F39" s="27" t="str">
        <f>_xlfn.IFNA(IF(ISBLANK($B$3),"",VLOOKUP($B$3&amp;"-"&amp;C39,ชื่อนักเรียน!C39:DK1034,5,FALSE)),"")</f>
        <v>บุญยัง</v>
      </c>
      <c r="G39" s="142" t="str">
        <f>_xlfn.IFNA(IF(ISBLANK($B$3),"",VLOOKUP($B$3&amp;"-"&amp;C39,ชื่อนักเรียน!C39:DK1034,19,FALSE)),"")</f>
        <v>มัธยมศึกษาปีที่ 4/3</v>
      </c>
      <c r="H39" s="2" t="str">
        <f>_xlfn.IFNA(IF(ISBLANK(VLOOKUP($B$1&amp;"-"&amp;C39,ชื่อนักเรียน!A39:J272,9,FALSE)),"",VLOOKUP($B$1&amp;"-"&amp;C39,ชื่อนักเรียน!A39:J272,9,FALSE)),"")</f>
        <v/>
      </c>
      <c r="I39" s="1" t="str">
        <f t="shared" si="0"/>
        <v>นาย</v>
      </c>
      <c r="J39" s="1" t="str" cm="1">
        <f t="array" ref="J39">RIGHT(E39,MIN(LEN(SUBSTITUTE(E39,$R$5:$R$8,""))))</f>
        <v>ปภาวิน</v>
      </c>
      <c r="K39" s="1" t="str">
        <f t="shared" si="1"/>
        <v/>
      </c>
      <c r="L39" s="1" t="str">
        <f t="shared" si="2"/>
        <v/>
      </c>
    </row>
    <row r="40" spans="3:12" ht="17.25" customHeight="1">
      <c r="C40" s="22">
        <v>36</v>
      </c>
      <c r="D40" s="24" t="str">
        <f>_xlfn.IFNA(IF(ISBLANK($B$3),"",VLOOKUP($B$3&amp;"-"&amp;C40,ชื่อนักเรียน!C40:DK1035,3,FALSE)),"")</f>
        <v>10274</v>
      </c>
      <c r="E40" s="26" t="str">
        <f>_xlfn.IFNA(IF(ISBLANK($B$3),"",VLOOKUP($B$3&amp;"-"&amp;C40,ชื่อนักเรียน!C40:DK1035,4,FALSE)),"")</f>
        <v xml:space="preserve">นายสรวิชญ์ </v>
      </c>
      <c r="F40" s="27" t="str">
        <f>_xlfn.IFNA(IF(ISBLANK($B$3),"",VLOOKUP($B$3&amp;"-"&amp;C40,ชื่อนักเรียน!C40:DK1035,5,FALSE)),"")</f>
        <v>คีรี</v>
      </c>
      <c r="G40" s="142" t="str">
        <f>_xlfn.IFNA(IF(ISBLANK($B$3),"",VLOOKUP($B$3&amp;"-"&amp;C40,ชื่อนักเรียน!C40:DK1035,19,FALSE)),"")</f>
        <v>มัธยมศึกษาปีที่ 4/3</v>
      </c>
      <c r="H40" s="2" t="str">
        <f>_xlfn.IFNA(IF(ISBLANK(VLOOKUP($B$1&amp;"-"&amp;C40,ชื่อนักเรียน!A40:J273,9,FALSE)),"",VLOOKUP($B$1&amp;"-"&amp;C40,ชื่อนักเรียน!A40:J273,9,FALSE)),"")</f>
        <v/>
      </c>
      <c r="I40" s="1" t="str">
        <f t="shared" si="0"/>
        <v>นาย</v>
      </c>
      <c r="J40" s="1" t="str" cm="1">
        <f t="array" ref="J40">RIGHT(E40,MIN(LEN(SUBSTITUTE(E40,$R$5:$R$8,""))))</f>
        <v xml:space="preserve">สรวิชญ์ </v>
      </c>
      <c r="K40" s="1" t="str">
        <f t="shared" si="1"/>
        <v/>
      </c>
      <c r="L40" s="1" t="str">
        <f t="shared" si="2"/>
        <v/>
      </c>
    </row>
    <row r="41" spans="3:12" ht="17.25" customHeight="1">
      <c r="C41" s="22">
        <v>37</v>
      </c>
      <c r="D41" s="24" t="str">
        <f>_xlfn.IFNA(IF(ISBLANK($B$3),"",VLOOKUP($B$3&amp;"-"&amp;C41,ชื่อนักเรียน!C41:DK1036,3,FALSE)),"")</f>
        <v>10659</v>
      </c>
      <c r="E41" s="26" t="str">
        <f>_xlfn.IFNA(IF(ISBLANK($B$3),"",VLOOKUP($B$3&amp;"-"&amp;C41,ชื่อนักเรียน!C41:DK1036,4,FALSE)),"")</f>
        <v>นายอัครพงศ์</v>
      </c>
      <c r="F41" s="27" t="str">
        <f>_xlfn.IFNA(IF(ISBLANK($B$3),"",VLOOKUP($B$3&amp;"-"&amp;C41,ชื่อนักเรียน!C41:DK1036,5,FALSE)),"")</f>
        <v>จันทร</v>
      </c>
      <c r="G41" s="142" t="str">
        <f>_xlfn.IFNA(IF(ISBLANK($B$3),"",VLOOKUP($B$3&amp;"-"&amp;C41,ชื่อนักเรียน!C41:DK1036,19,FALSE)),"")</f>
        <v>มัธยมศึกษาปีที่ 4/3</v>
      </c>
      <c r="H41" s="2" t="str">
        <f>_xlfn.IFNA(IF(ISBLANK(VLOOKUP($B$1&amp;"-"&amp;C41,ชื่อนักเรียน!A41:J274,9,FALSE)),"",VLOOKUP($B$1&amp;"-"&amp;C41,ชื่อนักเรียน!A41:J274,9,FALSE)),"")</f>
        <v/>
      </c>
      <c r="I41" s="1" t="str">
        <f t="shared" si="0"/>
        <v>นาย</v>
      </c>
      <c r="J41" s="1" t="str" cm="1">
        <f t="array" ref="J41">RIGHT(E41,MIN(LEN(SUBSTITUTE(E41,$R$5:$R$8,""))))</f>
        <v>อัครพงศ์</v>
      </c>
      <c r="K41" s="1" t="str">
        <f t="shared" si="1"/>
        <v/>
      </c>
      <c r="L41" s="1" t="str">
        <f t="shared" si="2"/>
        <v/>
      </c>
    </row>
    <row r="42" spans="3:12" ht="17.25" customHeight="1">
      <c r="C42" s="22">
        <v>38</v>
      </c>
      <c r="D42" s="24" t="str">
        <f>_xlfn.IFNA(IF(ISBLANK($B$3),"",VLOOKUP($B$3&amp;"-"&amp;C42,ชื่อนักเรียน!C42:DK1037,3,FALSE)),"")</f>
        <v>11087</v>
      </c>
      <c r="E42" s="26" t="str">
        <f>_xlfn.IFNA(IF(ISBLANK($B$3),"",VLOOKUP($B$3&amp;"-"&amp;C42,ชื่อนักเรียน!C42:DK1037,4,FALSE)),"")</f>
        <v>นายพลาธิป</v>
      </c>
      <c r="F42" s="27" t="str">
        <f>_xlfn.IFNA(IF(ISBLANK($B$3),"",VLOOKUP($B$3&amp;"-"&amp;C42,ชื่อนักเรียน!C42:DK1037,5,FALSE)),"")</f>
        <v>อู่ตะเภา</v>
      </c>
      <c r="G42" s="142" t="str">
        <f>_xlfn.IFNA(IF(ISBLANK($B$3),"",VLOOKUP($B$3&amp;"-"&amp;C42,ชื่อนักเรียน!C42:DK1037,19,FALSE)),"")</f>
        <v>มัธยมศึกษาปีที่ 4/3</v>
      </c>
      <c r="H42" s="2" t="str">
        <f>_xlfn.IFNA(IF(ISBLANK(VLOOKUP($B$1&amp;"-"&amp;C42,ชื่อนักเรียน!A42:J275,9,FALSE)),"",VLOOKUP($B$1&amp;"-"&amp;C42,ชื่อนักเรียน!A42:J275,9,FALSE)),"")</f>
        <v/>
      </c>
      <c r="I42" s="1" t="str">
        <f t="shared" si="0"/>
        <v>นาย</v>
      </c>
      <c r="J42" s="1" t="str" cm="1">
        <f t="array" ref="J42">RIGHT(E42,MIN(LEN(SUBSTITUTE(E42,$R$5:$R$8,""))))</f>
        <v>พลาธิป</v>
      </c>
      <c r="K42" s="1" t="str">
        <f t="shared" si="1"/>
        <v/>
      </c>
      <c r="L42" s="1" t="str">
        <f t="shared" si="2"/>
        <v/>
      </c>
    </row>
    <row r="43" spans="3:12" ht="17.25" customHeight="1">
      <c r="C43" s="22">
        <v>39</v>
      </c>
      <c r="D43" s="24" t="str">
        <f>_xlfn.IFNA(IF(ISBLANK($B$3),"",VLOOKUP($B$3&amp;"-"&amp;C43,ชื่อนักเรียน!C43:DK1038,3,FALSE)),"")</f>
        <v>11088</v>
      </c>
      <c r="E43" s="26" t="str">
        <f>_xlfn.IFNA(IF(ISBLANK($B$3),"",VLOOKUP($B$3&amp;"-"&amp;C43,ชื่อนักเรียน!C43:DK1038,4,FALSE)),"")</f>
        <v>นายกัณฑ์อเนก</v>
      </c>
      <c r="F43" s="27" t="str">
        <f>_xlfn.IFNA(IF(ISBLANK($B$3),"",VLOOKUP($B$3&amp;"-"&amp;C43,ชื่อนักเรียน!C43:DK1038,5,FALSE)),"")</f>
        <v>กองทอง</v>
      </c>
      <c r="G43" s="142" t="str">
        <f>_xlfn.IFNA(IF(ISBLANK($B$3),"",VLOOKUP($B$3&amp;"-"&amp;C43,ชื่อนักเรียน!C43:DK1038,19,FALSE)),"")</f>
        <v>มัธยมศึกษาปีที่ 4/3</v>
      </c>
      <c r="H43" s="2" t="str">
        <f>_xlfn.IFNA(IF(ISBLANK(VLOOKUP($B$1&amp;"-"&amp;C43,ชื่อนักเรียน!A43:J276,9,FALSE)),"",VLOOKUP($B$1&amp;"-"&amp;C43,ชื่อนักเรียน!A43:J276,9,FALSE)),"")</f>
        <v/>
      </c>
      <c r="I43" s="1" t="str">
        <f t="shared" si="0"/>
        <v>นาย</v>
      </c>
      <c r="J43" s="1" t="str" cm="1">
        <f t="array" ref="J43">RIGHT(E43,MIN(LEN(SUBSTITUTE(E43,$R$5:$R$8,""))))</f>
        <v>กัณฑ์อเนก</v>
      </c>
      <c r="K43" s="1" t="str">
        <f t="shared" si="1"/>
        <v/>
      </c>
      <c r="L43" s="1" t="str">
        <f t="shared" si="2"/>
        <v/>
      </c>
    </row>
    <row r="44" spans="3:12" ht="17.25" customHeight="1">
      <c r="C44" s="22">
        <v>40</v>
      </c>
      <c r="D44" s="24" t="str">
        <f>_xlfn.IFNA(IF(ISBLANK($B$3),"",VLOOKUP($B$3&amp;"-"&amp;C44,ชื่อนักเรียน!C44:DK1039,3,FALSE)),"")</f>
        <v>11089</v>
      </c>
      <c r="E44" s="26" t="str">
        <f>_xlfn.IFNA(IF(ISBLANK($B$3),"",VLOOKUP($B$3&amp;"-"&amp;C44,ชื่อนักเรียน!C44:DK1039,4,FALSE)),"")</f>
        <v>นายอชิรวิชย์</v>
      </c>
      <c r="F44" s="27" t="str">
        <f>_xlfn.IFNA(IF(ISBLANK($B$3),"",VLOOKUP($B$3&amp;"-"&amp;C44,ชื่อนักเรียน!C44:DK1039,5,FALSE)),"")</f>
        <v>สรสิทธิ์</v>
      </c>
      <c r="G44" s="142" t="str">
        <f>_xlfn.IFNA(IF(ISBLANK($B$3),"",VLOOKUP($B$3&amp;"-"&amp;C44,ชื่อนักเรียน!C44:DK1039,19,FALSE)),"")</f>
        <v>มัธยมศึกษาปีที่ 4/3</v>
      </c>
      <c r="H44" s="2" t="str">
        <f>_xlfn.IFNA(IF(ISBLANK(VLOOKUP($B$1&amp;"-"&amp;C44,ชื่อนักเรียน!A44:J277,9,FALSE)),"",VLOOKUP($B$1&amp;"-"&amp;C44,ชื่อนักเรียน!A44:J277,9,FALSE)),"")</f>
        <v/>
      </c>
      <c r="I44" s="1" t="str">
        <f t="shared" si="0"/>
        <v>นาย</v>
      </c>
      <c r="J44" s="1" t="str" cm="1">
        <f t="array" ref="J44">RIGHT(E44,MIN(LEN(SUBSTITUTE(E44,$R$5:$R$8,""))))</f>
        <v>อชิรวิชย์</v>
      </c>
      <c r="K44" s="1" t="str">
        <f t="shared" si="1"/>
        <v/>
      </c>
      <c r="L44" s="1" t="str">
        <f t="shared" si="2"/>
        <v/>
      </c>
    </row>
    <row r="45" spans="3:12" ht="17.25" customHeight="1">
      <c r="C45" s="22">
        <v>41</v>
      </c>
      <c r="D45" s="24" t="str">
        <f>_xlfn.IFNA(IF(ISBLANK($B$3),"",VLOOKUP($B$3&amp;"-"&amp;C45,ชื่อนักเรียน!C45:DK1040,3,FALSE)),"")</f>
        <v>11090</v>
      </c>
      <c r="E45" s="26" t="str">
        <f>_xlfn.IFNA(IF(ISBLANK($B$3),"",VLOOKUP($B$3&amp;"-"&amp;C45,ชื่อนักเรียน!C45:DK1040,4,FALSE)),"")</f>
        <v>นายคเชนทร์ฉัตร</v>
      </c>
      <c r="F45" s="27" t="str">
        <f>_xlfn.IFNA(IF(ISBLANK($B$3),"",VLOOKUP($B$3&amp;"-"&amp;C45,ชื่อนักเรียน!C45:DK1040,5,FALSE)),"")</f>
        <v>วิกลทอง</v>
      </c>
      <c r="G45" s="142" t="str">
        <f>_xlfn.IFNA(IF(ISBLANK($B$3),"",VLOOKUP($B$3&amp;"-"&amp;C45,ชื่อนักเรียน!C45:DK1040,19,FALSE)),"")</f>
        <v>มัธยมศึกษาปีที่ 4/3</v>
      </c>
      <c r="H45" s="2" t="str">
        <f>_xlfn.IFNA(IF(ISBLANK(VLOOKUP($B$1&amp;"-"&amp;C45,ชื่อนักเรียน!A45:J278,9,FALSE)),"",VLOOKUP($B$1&amp;"-"&amp;C45,ชื่อนักเรียน!A45:J278,9,FALSE)),"")</f>
        <v/>
      </c>
      <c r="I45" s="1" t="str">
        <f t="shared" si="0"/>
        <v>นาย</v>
      </c>
      <c r="J45" s="1" t="str" cm="1">
        <f t="array" ref="J45">RIGHT(E45,MIN(LEN(SUBSTITUTE(E45,$R$5:$R$8,""))))</f>
        <v>คเชนทร์ฉัตร</v>
      </c>
      <c r="K45" s="1" t="str">
        <f t="shared" si="1"/>
        <v/>
      </c>
      <c r="L45" s="1" t="str">
        <f t="shared" si="2"/>
        <v/>
      </c>
    </row>
    <row r="46" spans="3:12" ht="17.25" customHeight="1">
      <c r="C46" s="22">
        <v>42</v>
      </c>
      <c r="D46" s="24" t="str">
        <f>_xlfn.IFNA(IF(ISBLANK($B$3),"",VLOOKUP($B$3&amp;"-"&amp;C46,ชื่อนักเรียน!C46:DK1041,3,FALSE)),"")</f>
        <v>08212</v>
      </c>
      <c r="E46" s="26" t="str">
        <f>_xlfn.IFNA(IF(ISBLANK($B$3),"",VLOOKUP($B$3&amp;"-"&amp;C46,ชื่อนักเรียน!C46:DK1041,4,FALSE)),"")</f>
        <v>นางสาวโชติกา</v>
      </c>
      <c r="F46" s="27" t="str">
        <f>_xlfn.IFNA(IF(ISBLANK($B$3),"",VLOOKUP($B$3&amp;"-"&amp;C46,ชื่อนักเรียน!C46:DK1041,5,FALSE)),"")</f>
        <v>ทองกลิ่น</v>
      </c>
      <c r="G46" s="142" t="str">
        <f>_xlfn.IFNA(IF(ISBLANK($B$3),"",VLOOKUP($B$3&amp;"-"&amp;C46,ชื่อนักเรียน!C46:DK1041,19,FALSE)),"")</f>
        <v>มัธยมศึกษาปีที่ 4/3</v>
      </c>
      <c r="H46" s="2" t="str">
        <f>_xlfn.IFNA(IF(ISBLANK(VLOOKUP($B$1&amp;"-"&amp;C46,ชื่อนักเรียน!A46:J279,9,FALSE)),"",VLOOKUP($B$1&amp;"-"&amp;C46,ชื่อนักเรียน!A46:J279,9,FALSE)),"")</f>
        <v/>
      </c>
      <c r="I46" s="1" t="str">
        <f t="shared" si="0"/>
        <v>นางสาว</v>
      </c>
      <c r="J46" s="1" t="str" cm="1">
        <f t="array" ref="J46">RIGHT(E46,MIN(LEN(SUBSTITUTE(E46,$R$5:$R$8,""))))</f>
        <v>โชติกา</v>
      </c>
      <c r="K46" s="1" t="str">
        <f t="shared" si="1"/>
        <v/>
      </c>
      <c r="L46" s="1" t="str">
        <f t="shared" si="2"/>
        <v/>
      </c>
    </row>
    <row r="47" spans="3:12" ht="17.25" customHeight="1">
      <c r="C47" s="22">
        <v>43</v>
      </c>
      <c r="D47" s="24" t="str">
        <f>_xlfn.IFNA(IF(ISBLANK($B$3),"",VLOOKUP($B$3&amp;"-"&amp;C47,ชื่อนักเรียน!C47:DK1042,3,FALSE)),"")</f>
        <v>08964</v>
      </c>
      <c r="E47" s="26" t="str">
        <f>_xlfn.IFNA(IF(ISBLANK($B$3),"",VLOOKUP($B$3&amp;"-"&amp;C47,ชื่อนักเรียน!C47:DK1042,4,FALSE)),"")</f>
        <v>นางสาวปิ่นแก้ว</v>
      </c>
      <c r="F47" s="27" t="str">
        <f>_xlfn.IFNA(IF(ISBLANK($B$3),"",VLOOKUP($B$3&amp;"-"&amp;C47,ชื่อนักเรียน!C47:DK1042,5,FALSE)),"")</f>
        <v xml:space="preserve">ผลฟัก    </v>
      </c>
      <c r="G47" s="142" t="str">
        <f>_xlfn.IFNA(IF(ISBLANK($B$3),"",VLOOKUP($B$3&amp;"-"&amp;C47,ชื่อนักเรียน!C47:DK1042,19,FALSE)),"")</f>
        <v>มัธยมศึกษาปีที่ 4/3</v>
      </c>
      <c r="H47" s="2" t="str">
        <f>_xlfn.IFNA(IF(ISBLANK(VLOOKUP($B$1&amp;"-"&amp;C47,ชื่อนักเรียน!A47:J280,9,FALSE)),"",VLOOKUP($B$1&amp;"-"&amp;C47,ชื่อนักเรียน!A47:J280,9,FALSE)),"")</f>
        <v/>
      </c>
      <c r="I47" s="1" t="str">
        <f t="shared" si="0"/>
        <v>นางสาว</v>
      </c>
      <c r="J47" s="1" t="str" cm="1">
        <f t="array" ref="J47">RIGHT(E47,MIN(LEN(SUBSTITUTE(E47,$R$5:$R$8,""))))</f>
        <v>ปิ่นแก้ว</v>
      </c>
      <c r="K47" s="1" t="str">
        <f t="shared" si="1"/>
        <v/>
      </c>
      <c r="L47" s="1" t="str">
        <f t="shared" si="2"/>
        <v/>
      </c>
    </row>
    <row r="48" spans="3:12" ht="17.25" customHeight="1">
      <c r="C48" s="22">
        <v>44</v>
      </c>
      <c r="D48" s="24" t="str">
        <f>_xlfn.IFNA(IF(ISBLANK($B$3),"",VLOOKUP($B$3&amp;"-"&amp;C48,ชื่อนักเรียน!C48:DK1043,3,FALSE)),"")</f>
        <v>08965</v>
      </c>
      <c r="E48" s="26" t="str">
        <f>_xlfn.IFNA(IF(ISBLANK($B$3),"",VLOOKUP($B$3&amp;"-"&amp;C48,ชื่อนักเรียน!C48:DK1043,4,FALSE)),"")</f>
        <v>นางสาวทิตติยา</v>
      </c>
      <c r="F48" s="27" t="str">
        <f>_xlfn.IFNA(IF(ISBLANK($B$3),"",VLOOKUP($B$3&amp;"-"&amp;C48,ชื่อนักเรียน!C48:DK1043,5,FALSE)),"")</f>
        <v>อิ่มใจ</v>
      </c>
      <c r="G48" s="142" t="str">
        <f>_xlfn.IFNA(IF(ISBLANK($B$3),"",VLOOKUP($B$3&amp;"-"&amp;C48,ชื่อนักเรียน!C48:DK1043,19,FALSE)),"")</f>
        <v>มัธยมศึกษาปีที่ 4/3</v>
      </c>
      <c r="H48" s="2" t="str">
        <f>_xlfn.IFNA(IF(ISBLANK(VLOOKUP($B$1&amp;"-"&amp;C48,ชื่อนักเรียน!A48:J281,9,FALSE)),"",VLOOKUP($B$1&amp;"-"&amp;C48,ชื่อนักเรียน!A48:J281,9,FALSE)),"")</f>
        <v/>
      </c>
      <c r="I48" s="1" t="str">
        <f t="shared" si="0"/>
        <v>นางสาว</v>
      </c>
      <c r="J48" s="1" t="str" cm="1">
        <f t="array" ref="J48">RIGHT(E48,MIN(LEN(SUBSTITUTE(E48,$R$5:$R$8,""))))</f>
        <v>ทิตติยา</v>
      </c>
      <c r="K48" s="1" t="str">
        <f t="shared" si="1"/>
        <v/>
      </c>
      <c r="L48" s="1" t="str">
        <f t="shared" si="2"/>
        <v/>
      </c>
    </row>
    <row r="49" spans="3:12" ht="17.25" customHeight="1">
      <c r="C49" s="22">
        <v>45</v>
      </c>
      <c r="D49" s="24" t="str">
        <f>_xlfn.IFNA(IF(ISBLANK($B$3),"",VLOOKUP($B$3&amp;"-"&amp;C49,ชื่อนักเรียน!C49:DK1044,3,FALSE)),"")</f>
        <v>09741</v>
      </c>
      <c r="E49" s="26" t="str">
        <f>_xlfn.IFNA(IF(ISBLANK($B$3),"",VLOOKUP($B$3&amp;"-"&amp;C49,ชื่อนักเรียน!C49:DK1044,4,FALSE)),"")</f>
        <v xml:space="preserve">นางสาวเอมมิกา </v>
      </c>
      <c r="F49" s="27" t="str">
        <f>_xlfn.IFNA(IF(ISBLANK($B$3),"",VLOOKUP($B$3&amp;"-"&amp;C49,ชื่อนักเรียน!C49:DK1044,5,FALSE)),"")</f>
        <v>แสงอินทร์</v>
      </c>
      <c r="G49" s="142" t="str">
        <f>_xlfn.IFNA(IF(ISBLANK($B$3),"",VLOOKUP($B$3&amp;"-"&amp;C49,ชื่อนักเรียน!C49:DK1044,19,FALSE)),"")</f>
        <v>มัธยมศึกษาปีที่ 4/3</v>
      </c>
      <c r="H49" s="2" t="str">
        <f>_xlfn.IFNA(IF(ISBLANK(VLOOKUP($B$1&amp;"-"&amp;C49,ชื่อนักเรียน!A49:J282,9,FALSE)),"",VLOOKUP($B$1&amp;"-"&amp;C49,ชื่อนักเรียน!A49:J282,9,FALSE)),"")</f>
        <v/>
      </c>
      <c r="I49" s="1" t="str">
        <f t="shared" si="0"/>
        <v>นางสาว</v>
      </c>
      <c r="J49" s="1" t="str" cm="1">
        <f t="array" ref="J49">RIGHT(E49,MIN(LEN(SUBSTITUTE(E49,$R$5:$R$8,""))))</f>
        <v xml:space="preserve">เอมมิกา </v>
      </c>
      <c r="K49" s="1" t="str">
        <f t="shared" si="1"/>
        <v/>
      </c>
      <c r="L49" s="1" t="str">
        <f t="shared" si="2"/>
        <v/>
      </c>
    </row>
    <row r="50" spans="3:12" ht="17.25" customHeight="1">
      <c r="C50" s="22">
        <v>46</v>
      </c>
      <c r="D50" s="24" t="str">
        <f>_xlfn.IFNA(IF(ISBLANK($B$3),"",VLOOKUP($B$3&amp;"-"&amp;C50,ชื่อนักเรียน!C50:DK1045,3,FALSE)),"")</f>
        <v>09746</v>
      </c>
      <c r="E50" s="26" t="str">
        <f>_xlfn.IFNA(IF(ISBLANK($B$3),"",VLOOKUP($B$3&amp;"-"&amp;C50,ชื่อนักเรียน!C50:DK1045,4,FALSE)),"")</f>
        <v>นางสาวพิมพ์นารา</v>
      </c>
      <c r="F50" s="27" t="str">
        <f>_xlfn.IFNA(IF(ISBLANK($B$3),"",VLOOKUP($B$3&amp;"-"&amp;C50,ชื่อนักเรียน!C50:DK1045,5,FALSE)),"")</f>
        <v>หลิมพลอย</v>
      </c>
      <c r="G50" s="142" t="str">
        <f>_xlfn.IFNA(IF(ISBLANK($B$3),"",VLOOKUP($B$3&amp;"-"&amp;C50,ชื่อนักเรียน!C50:DK1045,19,FALSE)),"")</f>
        <v>มัธยมศึกษาปีที่ 4/3</v>
      </c>
      <c r="H50" s="2" t="str">
        <f>_xlfn.IFNA(IF(ISBLANK(VLOOKUP($B$1&amp;"-"&amp;C50,ชื่อนักเรียน!A50:J283,9,FALSE)),"",VLOOKUP($B$1&amp;"-"&amp;C50,ชื่อนักเรียน!A50:J283,9,FALSE)),"")</f>
        <v/>
      </c>
      <c r="I50" s="1" t="str">
        <f t="shared" si="0"/>
        <v>นางสาว</v>
      </c>
      <c r="J50" s="1" t="str" cm="1">
        <f t="array" ref="J50">RIGHT(E50,MIN(LEN(SUBSTITUTE(E50,$R$5:$R$8,""))))</f>
        <v>พิมพ์นารา</v>
      </c>
      <c r="K50" s="1" t="str">
        <f t="shared" si="1"/>
        <v/>
      </c>
      <c r="L50" s="1" t="str">
        <f t="shared" si="2"/>
        <v/>
      </c>
    </row>
    <row r="51" spans="3:12" ht="17.25" customHeight="1">
      <c r="C51" s="22">
        <v>47</v>
      </c>
      <c r="D51" s="24" t="str">
        <f>_xlfn.IFNA(IF(ISBLANK($B$3),"",VLOOKUP($B$3&amp;"-"&amp;C51,ชื่อนักเรียน!C51:DK1046,3,FALSE)),"")</f>
        <v>09747</v>
      </c>
      <c r="E51" s="26" t="str">
        <f>_xlfn.IFNA(IF(ISBLANK($B$3),"",VLOOKUP($B$3&amp;"-"&amp;C51,ชื่อนักเรียน!C51:DK1046,4,FALSE)),"")</f>
        <v>นางสาวณัฐณิชา</v>
      </c>
      <c r="F51" s="27" t="str">
        <f>_xlfn.IFNA(IF(ISBLANK($B$3),"",VLOOKUP($B$3&amp;"-"&amp;C51,ชื่อนักเรียน!C51:DK1046,5,FALSE)),"")</f>
        <v>โค้วนิเส็ง</v>
      </c>
      <c r="G51" s="142" t="str">
        <f>_xlfn.IFNA(IF(ISBLANK($B$3),"",VLOOKUP($B$3&amp;"-"&amp;C51,ชื่อนักเรียน!C51:DK1046,19,FALSE)),"")</f>
        <v>มัธยมศึกษาปีที่ 4/3</v>
      </c>
      <c r="H51" s="2" t="str">
        <f>_xlfn.IFNA(IF(ISBLANK(VLOOKUP($B$1&amp;"-"&amp;C51,ชื่อนักเรียน!A51:J284,9,FALSE)),"",VLOOKUP($B$1&amp;"-"&amp;C51,ชื่อนักเรียน!A51:J284,9,FALSE)),"")</f>
        <v/>
      </c>
      <c r="I51" s="1" t="str">
        <f t="shared" si="0"/>
        <v>นางสาว</v>
      </c>
      <c r="J51" s="1" t="str" cm="1">
        <f t="array" ref="J51">RIGHT(E51,MIN(LEN(SUBSTITUTE(E51,$R$5:$R$8,""))))</f>
        <v>ณัฐณิชา</v>
      </c>
      <c r="K51" s="1" t="str">
        <f t="shared" si="1"/>
        <v/>
      </c>
      <c r="L51" s="1" t="str">
        <f t="shared" si="2"/>
        <v/>
      </c>
    </row>
    <row r="52" spans="3:12" ht="17.25" customHeight="1">
      <c r="C52" s="22">
        <v>48</v>
      </c>
      <c r="D52" s="24" t="str">
        <f>_xlfn.IFNA(IF(ISBLANK($B$3),"",VLOOKUP($B$3&amp;"-"&amp;C52,ชื่อนักเรียน!C52:DK1047,3,FALSE)),"")</f>
        <v>09797</v>
      </c>
      <c r="E52" s="26" t="str">
        <f>_xlfn.IFNA(IF(ISBLANK($B$3),"",VLOOKUP($B$3&amp;"-"&amp;C52,ชื่อนักเรียน!C52:DK1047,4,FALSE)),"")</f>
        <v>นางสาวชญานิศา</v>
      </c>
      <c r="F52" s="27" t="str">
        <f>_xlfn.IFNA(IF(ISBLANK($B$3),"",VLOOKUP($B$3&amp;"-"&amp;C52,ชื่อนักเรียน!C52:DK1047,5,FALSE)),"")</f>
        <v>หลายประเสริฐพร</v>
      </c>
      <c r="G52" s="142" t="str">
        <f>_xlfn.IFNA(IF(ISBLANK($B$3),"",VLOOKUP($B$3&amp;"-"&amp;C52,ชื่อนักเรียน!C52:DK1047,19,FALSE)),"")</f>
        <v>มัธยมศึกษาปีที่ 4/3</v>
      </c>
      <c r="H52" s="2" t="str">
        <f>_xlfn.IFNA(IF(ISBLANK(VLOOKUP($B$1&amp;"-"&amp;C52,ชื่อนักเรียน!A52:J285,9,FALSE)),"",VLOOKUP($B$1&amp;"-"&amp;C52,ชื่อนักเรียน!A52:J285,9,FALSE)),"")</f>
        <v/>
      </c>
      <c r="I52" s="1" t="str">
        <f t="shared" si="0"/>
        <v>นางสาว</v>
      </c>
      <c r="J52" s="1" t="str" cm="1">
        <f t="array" ref="J52">RIGHT(E52,MIN(LEN(SUBSTITUTE(E52,$R$5:$R$8,""))))</f>
        <v>ชญานิศา</v>
      </c>
      <c r="K52" s="1" t="str">
        <f t="shared" si="1"/>
        <v/>
      </c>
      <c r="L52" s="1" t="str">
        <f t="shared" si="2"/>
        <v/>
      </c>
    </row>
    <row r="53" spans="3:12" ht="17.25" customHeight="1">
      <c r="C53" s="22">
        <v>49</v>
      </c>
      <c r="D53" s="24" t="str">
        <f>_xlfn.IFNA(IF(ISBLANK($B$3),"",VLOOKUP($B$3&amp;"-"&amp;C53,ชื่อนักเรียน!C53:DK1048,3,FALSE)),"")</f>
        <v>09812</v>
      </c>
      <c r="E53" s="26" t="str">
        <f>_xlfn.IFNA(IF(ISBLANK($B$3),"",VLOOKUP($B$3&amp;"-"&amp;C53,ชื่อนักเรียน!C53:DK1048,4,FALSE)),"")</f>
        <v>นางสาวณัชชา</v>
      </c>
      <c r="F53" s="27" t="str">
        <f>_xlfn.IFNA(IF(ISBLANK($B$3),"",VLOOKUP($B$3&amp;"-"&amp;C53,ชื่อนักเรียน!C53:DK1048,5,FALSE)),"")</f>
        <v>ทิพยานนท์</v>
      </c>
      <c r="G53" s="142" t="str">
        <f>_xlfn.IFNA(IF(ISBLANK($B$3),"",VLOOKUP($B$3&amp;"-"&amp;C53,ชื่อนักเรียน!C53:DK1048,19,FALSE)),"")</f>
        <v>มัธยมศึกษาปีที่ 4/3</v>
      </c>
      <c r="H53" s="2" t="str">
        <f>_xlfn.IFNA(IF(ISBLANK(VLOOKUP($B$1&amp;"-"&amp;C53,ชื่อนักเรียน!A53:J286,9,FALSE)),"",VLOOKUP($B$1&amp;"-"&amp;C53,ชื่อนักเรียน!A53:J286,9,FALSE)),"")</f>
        <v/>
      </c>
      <c r="I53" s="1" t="str">
        <f t="shared" si="0"/>
        <v>นางสาว</v>
      </c>
      <c r="J53" s="1" t="str" cm="1">
        <f t="array" ref="J53">RIGHT(E53,MIN(LEN(SUBSTITUTE(E53,$R$5:$R$8,""))))</f>
        <v>ณัชชา</v>
      </c>
      <c r="K53" s="1" t="str">
        <f t="shared" si="1"/>
        <v/>
      </c>
      <c r="L53" s="1" t="str">
        <f t="shared" si="2"/>
        <v/>
      </c>
    </row>
    <row r="54" spans="3:12" ht="17.25" customHeight="1">
      <c r="C54" s="22">
        <v>50</v>
      </c>
      <c r="D54" s="24" t="str">
        <f>_xlfn.IFNA(IF(ISBLANK($B$3),"",VLOOKUP($B$3&amp;"-"&amp;C54,ชื่อนักเรียน!C54:DK1049,3,FALSE)),"")</f>
        <v>11093</v>
      </c>
      <c r="E54" s="26" t="str">
        <f>_xlfn.IFNA(IF(ISBLANK($B$3),"",VLOOKUP($B$3&amp;"-"&amp;C54,ชื่อนักเรียน!C54:DK1049,4,FALSE)),"")</f>
        <v>นางสาวพรรณรพี</v>
      </c>
      <c r="F54" s="27" t="str">
        <f>_xlfn.IFNA(IF(ISBLANK($B$3),"",VLOOKUP($B$3&amp;"-"&amp;C54,ชื่อนักเรียน!C54:DK1049,5,FALSE)),"")</f>
        <v>รัศนา</v>
      </c>
      <c r="G54" s="142" t="str">
        <f>_xlfn.IFNA(IF(ISBLANK($B$3),"",VLOOKUP($B$3&amp;"-"&amp;C54,ชื่อนักเรียน!C54:DK1049,19,FALSE)),"")</f>
        <v>มัธยมศึกษาปีที่ 4/3</v>
      </c>
      <c r="H54" s="2" t="str">
        <f>_xlfn.IFNA(IF(ISBLANK(VLOOKUP($B$1&amp;"-"&amp;C54,ชื่อนักเรียน!A54:J287,9,FALSE)),"",VLOOKUP($B$1&amp;"-"&amp;C54,ชื่อนักเรียน!A54:J287,9,FALSE)),"")</f>
        <v/>
      </c>
      <c r="I54" s="1" t="str">
        <f t="shared" si="0"/>
        <v>นางสาว</v>
      </c>
      <c r="J54" s="1" t="str" cm="1">
        <f t="array" ref="J54">RIGHT(E54,MIN(LEN(SUBSTITUTE(E54,$R$5:$R$8,""))))</f>
        <v>พรรณรพี</v>
      </c>
      <c r="K54" s="1" t="str">
        <f t="shared" si="1"/>
        <v/>
      </c>
      <c r="L54" s="1" t="str">
        <f t="shared" si="2"/>
        <v/>
      </c>
    </row>
    <row r="55" spans="3:12" ht="17.25" customHeight="1">
      <c r="C55" s="22">
        <v>51</v>
      </c>
      <c r="D55" s="24" t="str">
        <f>_xlfn.IFNA(IF(ISBLANK($B$3),"",VLOOKUP($B$3&amp;"-"&amp;C55,ชื่อนักเรียน!C55:DK1050,3,FALSE)),"")</f>
        <v>11094</v>
      </c>
      <c r="E55" s="26" t="str">
        <f>_xlfn.IFNA(IF(ISBLANK($B$3),"",VLOOKUP($B$3&amp;"-"&amp;C55,ชื่อนักเรียน!C55:DK1050,4,FALSE)),"")</f>
        <v>นางสาวธนภสร</v>
      </c>
      <c r="F55" s="27" t="str">
        <f>_xlfn.IFNA(IF(ISBLANK($B$3),"",VLOOKUP($B$3&amp;"-"&amp;C55,ชื่อนักเรียน!C55:DK1050,5,FALSE)),"")</f>
        <v>บำเรอจิต</v>
      </c>
      <c r="G55" s="142" t="str">
        <f>_xlfn.IFNA(IF(ISBLANK($B$3),"",VLOOKUP($B$3&amp;"-"&amp;C55,ชื่อนักเรียน!C55:DK1050,19,FALSE)),"")</f>
        <v>มัธยมศึกษาปีที่ 4/3</v>
      </c>
      <c r="H55" s="2" t="str">
        <f>_xlfn.IFNA(IF(ISBLANK(VLOOKUP($B$1&amp;"-"&amp;C55,ชื่อนักเรียน!A55:J288,9,FALSE)),"",VLOOKUP($B$1&amp;"-"&amp;C55,ชื่อนักเรียน!A55:J288,9,FALSE)),"")</f>
        <v/>
      </c>
      <c r="I55" s="1" t="str">
        <f t="shared" si="0"/>
        <v>นางสาว</v>
      </c>
      <c r="J55" s="1" t="str" cm="1">
        <f t="array" ref="J55">RIGHT(E55,MIN(LEN(SUBSTITUTE(E55,$R$5:$R$8,""))))</f>
        <v>ธนภสร</v>
      </c>
      <c r="K55" s="1" t="str">
        <f t="shared" si="1"/>
        <v/>
      </c>
      <c r="L55" s="1" t="str">
        <f t="shared" si="2"/>
        <v/>
      </c>
    </row>
    <row r="56" spans="3:12" ht="17.25" customHeight="1">
      <c r="C56" s="22">
        <v>52</v>
      </c>
      <c r="D56" s="24" t="str">
        <f>_xlfn.IFNA(IF(ISBLANK($B$3),"",VLOOKUP($B$3&amp;"-"&amp;C56,ชื่อนักเรียน!C56:DK1051,3,FALSE)),"")</f>
        <v>11095</v>
      </c>
      <c r="E56" s="26" t="str">
        <f>_xlfn.IFNA(IF(ISBLANK($B$3),"",VLOOKUP($B$3&amp;"-"&amp;C56,ชื่อนักเรียน!C56:DK1051,4,FALSE)),"")</f>
        <v>นางสาวนภัค</v>
      </c>
      <c r="F56" s="27" t="str">
        <f>_xlfn.IFNA(IF(ISBLANK($B$3),"",VLOOKUP($B$3&amp;"-"&amp;C56,ชื่อนักเรียน!C56:DK1051,5,FALSE)),"")</f>
        <v>ทนุพัฒนาชัย</v>
      </c>
      <c r="G56" s="142" t="str">
        <f>_xlfn.IFNA(IF(ISBLANK($B$3),"",VLOOKUP($B$3&amp;"-"&amp;C56,ชื่อนักเรียน!C56:DK1051,19,FALSE)),"")</f>
        <v>มัธยมศึกษาปีที่ 4/3</v>
      </c>
      <c r="H56" s="2" t="str">
        <f>_xlfn.IFNA(IF(ISBLANK(VLOOKUP($B$1&amp;"-"&amp;C56,ชื่อนักเรียน!A56:J289,9,FALSE)),"",VLOOKUP($B$1&amp;"-"&amp;C56,ชื่อนักเรียน!A56:J289,9,FALSE)),"")</f>
        <v/>
      </c>
      <c r="I56" s="1" t="str">
        <f t="shared" si="0"/>
        <v>นางสาว</v>
      </c>
      <c r="J56" s="1" t="str" cm="1">
        <f t="array" ref="J56">RIGHT(E56,MIN(LEN(SUBSTITUTE(E56,$R$5:$R$8,""))))</f>
        <v>นภัค</v>
      </c>
      <c r="K56" s="1" t="str">
        <f t="shared" si="1"/>
        <v/>
      </c>
      <c r="L56" s="1" t="str">
        <f t="shared" si="2"/>
        <v/>
      </c>
    </row>
    <row r="57" spans="3:12" ht="17.25" customHeight="1">
      <c r="C57" s="22">
        <v>53</v>
      </c>
      <c r="D57" s="24" t="str">
        <f>_xlfn.IFNA(IF(ISBLANK($B$3),"",VLOOKUP($B$3&amp;"-"&amp;C57,ชื่อนักเรียน!C57:DK1052,3,FALSE)),"")</f>
        <v>11097</v>
      </c>
      <c r="E57" s="26" t="str">
        <f>_xlfn.IFNA(IF(ISBLANK($B$3),"",VLOOKUP($B$3&amp;"-"&amp;C57,ชื่อนักเรียน!C57:DK1052,4,FALSE)),"")</f>
        <v>นางสาวสุชาดา</v>
      </c>
      <c r="F57" s="27" t="str">
        <f>_xlfn.IFNA(IF(ISBLANK($B$3),"",VLOOKUP($B$3&amp;"-"&amp;C57,ชื่อนักเรียน!C57:DK1052,5,FALSE)),"")</f>
        <v>รุ่งอรุณ</v>
      </c>
      <c r="G57" s="142" t="str">
        <f>_xlfn.IFNA(IF(ISBLANK($B$3),"",VLOOKUP($B$3&amp;"-"&amp;C57,ชื่อนักเรียน!C57:DK1052,19,FALSE)),"")</f>
        <v>มัธยมศึกษาปีที่ 4/3</v>
      </c>
      <c r="H57" s="2" t="str">
        <f>_xlfn.IFNA(IF(ISBLANK(VLOOKUP($B$1&amp;"-"&amp;C57,ชื่อนักเรียน!A57:J290,9,FALSE)),"",VLOOKUP($B$1&amp;"-"&amp;C57,ชื่อนักเรียน!A57:J290,9,FALSE)),"")</f>
        <v/>
      </c>
      <c r="I57" s="1" t="str">
        <f t="shared" si="0"/>
        <v>นางสาว</v>
      </c>
      <c r="J57" s="1" t="str" cm="1">
        <f t="array" ref="J57">RIGHT(E57,MIN(LEN(SUBSTITUTE(E57,$R$5:$R$8,""))))</f>
        <v>สุชาดา</v>
      </c>
      <c r="K57" s="1" t="str">
        <f t="shared" si="1"/>
        <v/>
      </c>
      <c r="L57" s="1" t="str">
        <f t="shared" si="2"/>
        <v/>
      </c>
    </row>
    <row r="58" spans="3:12" ht="17.25" customHeight="1">
      <c r="C58" s="22">
        <v>54</v>
      </c>
      <c r="D58" s="24" t="str">
        <f>_xlfn.IFNA(IF(ISBLANK($B$3),"",VLOOKUP($B$3&amp;"-"&amp;C58,ชื่อนักเรียน!C58:DK1053,3,FALSE)),"")</f>
        <v>11098</v>
      </c>
      <c r="E58" s="26" t="str">
        <f>_xlfn.IFNA(IF(ISBLANK($B$3),"",VLOOKUP($B$3&amp;"-"&amp;C58,ชื่อนักเรียน!C58:DK1053,4,FALSE)),"")</f>
        <v>นางสาวรมิตา</v>
      </c>
      <c r="F58" s="27" t="str">
        <f>_xlfn.IFNA(IF(ISBLANK($B$3),"",VLOOKUP($B$3&amp;"-"&amp;C58,ชื่อนักเรียน!C58:DK1053,5,FALSE)),"")</f>
        <v>ภัทรประภา</v>
      </c>
      <c r="G58" s="142" t="str">
        <f>_xlfn.IFNA(IF(ISBLANK($B$3),"",VLOOKUP($B$3&amp;"-"&amp;C58,ชื่อนักเรียน!C58:DK1053,19,FALSE)),"")</f>
        <v>มัธยมศึกษาปีที่ 4/3</v>
      </c>
      <c r="H58" s="2" t="str">
        <f>_xlfn.IFNA(IF(ISBLANK(VLOOKUP($B$1&amp;"-"&amp;C58,ชื่อนักเรียน!A58:J291,9,FALSE)),"",VLOOKUP($B$1&amp;"-"&amp;C58,ชื่อนักเรียน!A58:J291,9,FALSE)),"")</f>
        <v/>
      </c>
      <c r="I58" s="1" t="str">
        <f t="shared" si="0"/>
        <v>นางสาว</v>
      </c>
      <c r="J58" s="1" t="str" cm="1">
        <f t="array" ref="J58">RIGHT(E58,MIN(LEN(SUBSTITUTE(E58,$R$5:$R$8,""))))</f>
        <v>รมิตา</v>
      </c>
      <c r="K58" s="1" t="str">
        <f t="shared" si="1"/>
        <v/>
      </c>
      <c r="L58" s="1" t="str">
        <f t="shared" si="2"/>
        <v/>
      </c>
    </row>
    <row r="59" spans="3:12" ht="17.25" customHeight="1">
      <c r="C59" s="22">
        <v>55</v>
      </c>
      <c r="D59" s="24" t="str">
        <f>_xlfn.IFNA(IF(ISBLANK($B$3),"",VLOOKUP($B$3&amp;"-"&amp;C59,ชื่อนักเรียน!C59:DK1054,3,FALSE)),"")</f>
        <v>11099</v>
      </c>
      <c r="E59" s="26" t="str">
        <f>_xlfn.IFNA(IF(ISBLANK($B$3),"",VLOOKUP($B$3&amp;"-"&amp;C59,ชื่อนักเรียน!C59:DK1054,4,FALSE)),"")</f>
        <v>นางสาวอชิรญา</v>
      </c>
      <c r="F59" s="27" t="str">
        <f>_xlfn.IFNA(IF(ISBLANK($B$3),"",VLOOKUP($B$3&amp;"-"&amp;C59,ชื่อนักเรียน!C59:DK1054,5,FALSE)),"")</f>
        <v>ศิรเดชวัฒนา</v>
      </c>
      <c r="G59" s="142" t="str">
        <f>_xlfn.IFNA(IF(ISBLANK($B$3),"",VLOOKUP($B$3&amp;"-"&amp;C59,ชื่อนักเรียน!C59:DK1054,19,FALSE)),"")</f>
        <v>มัธยมศึกษาปีที่ 4/3</v>
      </c>
      <c r="H59" s="2" t="str">
        <f>_xlfn.IFNA(IF(ISBLANK(VLOOKUP($B$1&amp;"-"&amp;C59,ชื่อนักเรียน!A43:J276,9,FALSE)),"",VLOOKUP($B$1&amp;"-"&amp;C59,ชื่อนักเรียน!A43:J276,9,FALSE)),"")</f>
        <v/>
      </c>
      <c r="I59" s="1" t="str">
        <f t="shared" si="0"/>
        <v>นางสาว</v>
      </c>
      <c r="J59" s="1" t="str" cm="1">
        <f t="array" ref="J59">RIGHT(E59,MIN(LEN(SUBSTITUTE(E59,$R$5:$R$8,""))))</f>
        <v>อชิรญา</v>
      </c>
      <c r="K59" s="1" t="str">
        <f t="shared" si="1"/>
        <v/>
      </c>
      <c r="L59" s="1" t="str">
        <f t="shared" si="2"/>
        <v/>
      </c>
    </row>
    <row r="60" spans="3:12" ht="17.25" customHeight="1">
      <c r="C60" s="22">
        <v>56</v>
      </c>
      <c r="D60" s="24" t="str">
        <f>_xlfn.IFNA(IF(ISBLANK($B$3),"",VLOOKUP($B$3&amp;"-"&amp;C60,ชื่อนักเรียน!C60:DK1055,3,FALSE)),"")</f>
        <v>09738</v>
      </c>
      <c r="E60" s="26" t="str">
        <f>_xlfn.IFNA(IF(ISBLANK($B$3),"",VLOOKUP($B$3&amp;"-"&amp;C60,ชื่อนักเรียน!C60:DK1055,4,FALSE)),"")</f>
        <v>นายโชติพงค์</v>
      </c>
      <c r="F60" s="27" t="str">
        <f>_xlfn.IFNA(IF(ISBLANK($B$3),"",VLOOKUP($B$3&amp;"-"&amp;C60,ชื่อนักเรียน!C60:DK1055,5,FALSE)),"")</f>
        <v>กิจจาวรอาภรณ์</v>
      </c>
      <c r="G60" s="142" t="str">
        <f>_xlfn.IFNA(IF(ISBLANK($B$3),"",VLOOKUP($B$3&amp;"-"&amp;C60,ชื่อนักเรียน!C60:DK1055,19,FALSE)),"")</f>
        <v>มัธยมศึกษาปีที่ 5/2</v>
      </c>
      <c r="H60" s="2" t="str">
        <f>_xlfn.IFNA(IF(ISBLANK(VLOOKUP($B$1&amp;"-"&amp;C60,ชื่อนักเรียน!A44:J277,9,FALSE)),"",VLOOKUP($B$1&amp;"-"&amp;C60,ชื่อนักเรียน!A44:J277,9,FALSE)),"")</f>
        <v/>
      </c>
      <c r="I60" s="1" t="str">
        <f t="shared" si="0"/>
        <v>นาย</v>
      </c>
      <c r="J60" s="1" t="str" cm="1">
        <f t="array" ref="J60">RIGHT(E60,MIN(LEN(SUBSTITUTE(E60,$R$5:$R$8,""))))</f>
        <v>โชติพงค์</v>
      </c>
      <c r="K60" s="1" t="str">
        <f t="shared" si="1"/>
        <v/>
      </c>
      <c r="L60" s="1" t="str">
        <f t="shared" si="2"/>
        <v/>
      </c>
    </row>
    <row r="61" spans="3:12" ht="17.25" customHeight="1">
      <c r="C61" s="22">
        <v>57</v>
      </c>
      <c r="D61" s="24" t="str">
        <f>_xlfn.IFNA(IF(ISBLANK($B$3),"",VLOOKUP($B$3&amp;"-"&amp;C61,ชื่อนักเรียน!C61:DK1056,3,FALSE)),"")</f>
        <v>08089</v>
      </c>
      <c r="E61" s="26" t="str">
        <f>_xlfn.IFNA(IF(ISBLANK($B$3),"",VLOOKUP($B$3&amp;"-"&amp;C61,ชื่อนักเรียน!C61:DK1056,4,FALSE)),"")</f>
        <v>นางสาวคุณภัทร</v>
      </c>
      <c r="F61" s="27" t="str">
        <f>_xlfn.IFNA(IF(ISBLANK($B$3),"",VLOOKUP($B$3&amp;"-"&amp;C61,ชื่อนักเรียน!C61:DK1056,5,FALSE)),"")</f>
        <v>สมรสมนตรี</v>
      </c>
      <c r="G61" s="142" t="str">
        <f>_xlfn.IFNA(IF(ISBLANK($B$3),"",VLOOKUP($B$3&amp;"-"&amp;C61,ชื่อนักเรียน!C61:DK1056,19,FALSE)),"")</f>
        <v>มัธยมศึกษาปีที่ 5/2</v>
      </c>
      <c r="H61" s="2" t="str">
        <f>_xlfn.IFNA(IF(ISBLANK(VLOOKUP($B$1&amp;"-"&amp;C61,ชื่อนักเรียน!A45:J278,9,FALSE)),"",VLOOKUP($B$1&amp;"-"&amp;C61,ชื่อนักเรียน!A45:J278,9,FALSE)),"")</f>
        <v/>
      </c>
      <c r="I61" s="1" t="str">
        <f t="shared" si="0"/>
        <v>นางสาว</v>
      </c>
      <c r="J61" s="1" t="str" cm="1">
        <f t="array" ref="J61">RIGHT(E61,MIN(LEN(SUBSTITUTE(E61,$R$5:$R$8,""))))</f>
        <v>คุณภัทร</v>
      </c>
      <c r="K61" s="1" t="str">
        <f t="shared" si="1"/>
        <v/>
      </c>
      <c r="L61" s="1" t="str">
        <f t="shared" si="2"/>
        <v/>
      </c>
    </row>
    <row r="62" spans="3:12" ht="17.25" customHeight="1">
      <c r="C62" s="22">
        <v>58</v>
      </c>
      <c r="D62" s="24" t="str">
        <f>_xlfn.IFNA(IF(ISBLANK($B$3),"",VLOOKUP($B$3&amp;"-"&amp;C62,ชื่อนักเรียน!C62:DK1057,3,FALSE)),"")</f>
        <v>10278</v>
      </c>
      <c r="E62" s="26" t="str">
        <f>_xlfn.IFNA(IF(ISBLANK($B$3),"",VLOOKUP($B$3&amp;"-"&amp;C62,ชื่อนักเรียน!C62:DK1057,4,FALSE)),"")</f>
        <v>นางสาวเนตรนภา</v>
      </c>
      <c r="F62" s="27" t="str">
        <f>_xlfn.IFNA(IF(ISBLANK($B$3),"",VLOOKUP($B$3&amp;"-"&amp;C62,ชื่อนักเรียน!C62:DK1057,5,FALSE)),"")</f>
        <v>แสงศรี</v>
      </c>
      <c r="G62" s="142" t="str">
        <f>_xlfn.IFNA(IF(ISBLANK($B$3),"",VLOOKUP($B$3&amp;"-"&amp;C62,ชื่อนักเรียน!C62:DK1057,19,FALSE)),"")</f>
        <v>มัธยมศึกษาปีที่ 5/2</v>
      </c>
      <c r="H62" s="2" t="str">
        <f>_xlfn.IFNA(IF(ISBLANK(VLOOKUP($B$1&amp;"-"&amp;C62,ชื่อนักเรียน!A46:J279,9,FALSE)),"",VLOOKUP($B$1&amp;"-"&amp;C62,ชื่อนักเรียน!A46:J279,9,FALSE)),"")</f>
        <v/>
      </c>
      <c r="I62" s="1" t="str">
        <f t="shared" si="0"/>
        <v>นางสาว</v>
      </c>
      <c r="J62" s="1" t="str" cm="1">
        <f t="array" ref="J62">RIGHT(E62,MIN(LEN(SUBSTITUTE(E62,$R$5:$R$8,""))))</f>
        <v>เนตรนภา</v>
      </c>
      <c r="K62" s="1" t="str">
        <f t="shared" si="1"/>
        <v/>
      </c>
      <c r="L62" s="1" t="str">
        <f t="shared" si="2"/>
        <v/>
      </c>
    </row>
    <row r="63" spans="3:12" ht="17.25" customHeight="1">
      <c r="C63" s="22">
        <v>59</v>
      </c>
      <c r="D63" s="24" t="str">
        <f>_xlfn.IFNA(IF(ISBLANK($B$3),"",VLOOKUP($B$3&amp;"-"&amp;C63,ชื่อนักเรียน!C63:DK1058,3,FALSE)),"")</f>
        <v>10392</v>
      </c>
      <c r="E63" s="26" t="str">
        <f>_xlfn.IFNA(IF(ISBLANK($B$3),"",VLOOKUP($B$3&amp;"-"&amp;C63,ชื่อนักเรียน!C63:DK1058,4,FALSE)),"")</f>
        <v>นางสาวณัฐนรัตน์</v>
      </c>
      <c r="F63" s="27" t="str">
        <f>_xlfn.IFNA(IF(ISBLANK($B$3),"",VLOOKUP($B$3&amp;"-"&amp;C63,ชื่อนักเรียน!C63:DK1058,5,FALSE)),"")</f>
        <v>แสงกล้า</v>
      </c>
      <c r="G63" s="142" t="str">
        <f>_xlfn.IFNA(IF(ISBLANK($B$3),"",VLOOKUP($B$3&amp;"-"&amp;C63,ชื่อนักเรียน!C63:DK1058,19,FALSE)),"")</f>
        <v>มัธยมศึกษาปีที่ 5/2</v>
      </c>
      <c r="H63" s="2" t="str">
        <f>_xlfn.IFNA(IF(ISBLANK(VLOOKUP($B$1&amp;"-"&amp;C63,ชื่อนักเรียน!A47:J280,9,FALSE)),"",VLOOKUP($B$1&amp;"-"&amp;C63,ชื่อนักเรียน!A47:J280,9,FALSE)),"")</f>
        <v/>
      </c>
      <c r="I63" s="1" t="str">
        <f t="shared" si="0"/>
        <v>นางสาว</v>
      </c>
      <c r="J63" s="1" t="str" cm="1">
        <f t="array" ref="J63">RIGHT(E63,MIN(LEN(SUBSTITUTE(E63,$R$5:$R$8,""))))</f>
        <v>ณัฐนรัตน์</v>
      </c>
      <c r="K63" s="1" t="str">
        <f t="shared" si="1"/>
        <v/>
      </c>
      <c r="L63" s="1" t="str">
        <f t="shared" si="2"/>
        <v/>
      </c>
    </row>
    <row r="64" spans="3:12" ht="17.25" customHeight="1">
      <c r="C64" s="22">
        <v>60</v>
      </c>
      <c r="D64" s="24" t="str">
        <f>_xlfn.IFNA(IF(ISBLANK($B$3),"",VLOOKUP($B$3&amp;"-"&amp;C64,ชื่อนักเรียน!C64:DK1059,3,FALSE)),"")</f>
        <v>10677</v>
      </c>
      <c r="E64" s="26" t="str">
        <f>_xlfn.IFNA(IF(ISBLANK($B$3),"",VLOOKUP($B$3&amp;"-"&amp;C64,ชื่อนักเรียน!C64:DK1059,4,FALSE)),"")</f>
        <v>นางสาวธนัญญา</v>
      </c>
      <c r="F64" s="27" t="str">
        <f>_xlfn.IFNA(IF(ISBLANK($B$3),"",VLOOKUP($B$3&amp;"-"&amp;C64,ชื่อนักเรียน!C64:DK1059,5,FALSE)),"")</f>
        <v>คมขำ</v>
      </c>
      <c r="G64" s="142" t="str">
        <f>_xlfn.IFNA(IF(ISBLANK($B$3),"",VLOOKUP($B$3&amp;"-"&amp;C64,ชื่อนักเรียน!C64:DK1059,19,FALSE)),"")</f>
        <v>มัธยมศึกษาปีที่ 5/2</v>
      </c>
      <c r="H64" s="2" t="str">
        <f>_xlfn.IFNA(IF(ISBLANK(VLOOKUP($B$1&amp;"-"&amp;C64,ชื่อนักเรียน!A48:J281,9,FALSE)),"",VLOOKUP($B$1&amp;"-"&amp;C64,ชื่อนักเรียน!A48:J281,9,FALSE)),"")</f>
        <v/>
      </c>
      <c r="I64" s="1" t="str">
        <f t="shared" si="0"/>
        <v>นางสาว</v>
      </c>
      <c r="J64" s="1" t="str" cm="1">
        <f t="array" ref="J64">RIGHT(E64,MIN(LEN(SUBSTITUTE(E64,$R$5:$R$8,""))))</f>
        <v>ธนัญญา</v>
      </c>
      <c r="K64" s="1" t="str">
        <f t="shared" si="1"/>
        <v/>
      </c>
      <c r="L64" s="1" t="str">
        <f t="shared" si="2"/>
        <v/>
      </c>
    </row>
    <row r="65" spans="3:12" ht="17.25" customHeight="1">
      <c r="C65" s="22">
        <v>61</v>
      </c>
      <c r="D65" s="24" t="str">
        <f>_xlfn.IFNA(IF(ISBLANK($B$3),"",VLOOKUP($B$3&amp;"-"&amp;C65,ชื่อนักเรียน!C65:DK1060,3,FALSE)),"")</f>
        <v>10680</v>
      </c>
      <c r="E65" s="26" t="str">
        <f>_xlfn.IFNA(IF(ISBLANK($B$3),"",VLOOKUP($B$3&amp;"-"&amp;C65,ชื่อนักเรียน!C65:DK1060,4,FALSE)),"")</f>
        <v xml:space="preserve">นางสาวธนาพร </v>
      </c>
      <c r="F65" s="27" t="str">
        <f>_xlfn.IFNA(IF(ISBLANK($B$3),"",VLOOKUP($B$3&amp;"-"&amp;C65,ชื่อนักเรียน!C65:DK1060,5,FALSE)),"")</f>
        <v>บุญศิริ</v>
      </c>
      <c r="G65" s="142" t="str">
        <f>_xlfn.IFNA(IF(ISBLANK($B$3),"",VLOOKUP($B$3&amp;"-"&amp;C65,ชื่อนักเรียน!C65:DK1060,19,FALSE)),"")</f>
        <v>มัธยมศึกษาปีที่ 5/2</v>
      </c>
      <c r="H65" s="2" t="str">
        <f>_xlfn.IFNA(IF(ISBLANK(VLOOKUP($B$1&amp;"-"&amp;C65,ชื่อนักเรียน!A49:J282,9,FALSE)),"",VLOOKUP($B$1&amp;"-"&amp;C65,ชื่อนักเรียน!A49:J282,9,FALSE)),"")</f>
        <v/>
      </c>
      <c r="I65" s="1" t="str">
        <f t="shared" si="0"/>
        <v>นางสาว</v>
      </c>
      <c r="J65" s="1" t="str" cm="1">
        <f t="array" ref="J65">RIGHT(E65,MIN(LEN(SUBSTITUTE(E65,$R$5:$R$8,""))))</f>
        <v xml:space="preserve">ธนาพร </v>
      </c>
      <c r="K65" s="1" t="str">
        <f t="shared" si="1"/>
        <v/>
      </c>
      <c r="L65" s="1" t="str">
        <f t="shared" si="2"/>
        <v/>
      </c>
    </row>
    <row r="66" spans="3:12" ht="17.25" customHeight="1">
      <c r="C66" s="22">
        <v>62</v>
      </c>
      <c r="D66" s="24" t="str">
        <f>_xlfn.IFNA(IF(ISBLANK($B$3),"",VLOOKUP($B$3&amp;"-"&amp;C66,ชื่อนักเรียน!C66:DK1061,3,FALSE)),"")</f>
        <v>10684</v>
      </c>
      <c r="E66" s="26" t="str">
        <f>_xlfn.IFNA(IF(ISBLANK($B$3),"",VLOOKUP($B$3&amp;"-"&amp;C66,ชื่อนักเรียน!C66:DK1061,4,FALSE)),"")</f>
        <v xml:space="preserve">นางสาวมติกานต์ </v>
      </c>
      <c r="F66" s="27" t="str">
        <f>_xlfn.IFNA(IF(ISBLANK($B$3),"",VLOOKUP($B$3&amp;"-"&amp;C66,ชื่อนักเรียน!C66:DK1061,5,FALSE)),"")</f>
        <v>แก้วมุกดา</v>
      </c>
      <c r="G66" s="142" t="str">
        <f>_xlfn.IFNA(IF(ISBLANK($B$3),"",VLOOKUP($B$3&amp;"-"&amp;C66,ชื่อนักเรียน!C66:DK1061,19,FALSE)),"")</f>
        <v>มัธยมศึกษาปีที่ 5/2</v>
      </c>
      <c r="H66" s="2" t="str">
        <f>_xlfn.IFNA(IF(ISBLANK(VLOOKUP($B$1&amp;"-"&amp;C66,ชื่อนักเรียน!A50:J283,9,FALSE)),"",VLOOKUP($B$1&amp;"-"&amp;C66,ชื่อนักเรียน!A50:J283,9,FALSE)),"")</f>
        <v/>
      </c>
      <c r="I66" s="1" t="str">
        <f t="shared" si="0"/>
        <v>นางสาว</v>
      </c>
      <c r="J66" s="1" t="str" cm="1">
        <f t="array" ref="J66">RIGHT(E66,MIN(LEN(SUBSTITUTE(E66,$R$5:$R$8,""))))</f>
        <v xml:space="preserve">มติกานต์ </v>
      </c>
      <c r="K66" s="1" t="str">
        <f t="shared" si="1"/>
        <v/>
      </c>
      <c r="L66" s="1" t="str">
        <f t="shared" si="2"/>
        <v/>
      </c>
    </row>
    <row r="67" spans="3:12" ht="17.25" customHeight="1">
      <c r="C67" s="22">
        <v>63</v>
      </c>
      <c r="D67" s="24" t="str">
        <f>_xlfn.IFNA(IF(ISBLANK($B$3),"",VLOOKUP($B$3&amp;"-"&amp;C67,ชื่อนักเรียน!C67:DK1062,3,FALSE)),"")</f>
        <v>10686</v>
      </c>
      <c r="E67" s="26" t="str">
        <f>_xlfn.IFNA(IF(ISBLANK($B$3),"",VLOOKUP($B$3&amp;"-"&amp;C67,ชื่อนักเรียน!C67:DK1062,4,FALSE)),"")</f>
        <v>นางสาวทัสดา</v>
      </c>
      <c r="F67" s="27" t="str">
        <f>_xlfn.IFNA(IF(ISBLANK($B$3),"",VLOOKUP($B$3&amp;"-"&amp;C67,ชื่อนักเรียน!C67:DK1062,5,FALSE)),"")</f>
        <v>เกตุไชโย</v>
      </c>
      <c r="G67" s="142" t="str">
        <f>_xlfn.IFNA(IF(ISBLANK($B$3),"",VLOOKUP($B$3&amp;"-"&amp;C67,ชื่อนักเรียน!C67:DK1062,19,FALSE)),"")</f>
        <v>มัธยมศึกษาปีที่ 5/2</v>
      </c>
      <c r="H67" s="2" t="str">
        <f>_xlfn.IFNA(IF(ISBLANK(VLOOKUP($B$1&amp;"-"&amp;C67,ชื่อนักเรียน!A51:J284,9,FALSE)),"",VLOOKUP($B$1&amp;"-"&amp;C67,ชื่อนักเรียน!A51:J284,9,FALSE)),"")</f>
        <v/>
      </c>
      <c r="I67" s="1" t="str">
        <f t="shared" si="0"/>
        <v>นางสาว</v>
      </c>
      <c r="J67" s="1" t="str" cm="1">
        <f t="array" ref="J67">RIGHT(E67,MIN(LEN(SUBSTITUTE(E67,$R$5:$R$8,""))))</f>
        <v>ทัสดา</v>
      </c>
      <c r="K67" s="1" t="str">
        <f t="shared" si="1"/>
        <v/>
      </c>
      <c r="L67" s="1" t="str">
        <f t="shared" si="2"/>
        <v/>
      </c>
    </row>
    <row r="68" spans="3:12" ht="17.25" customHeight="1">
      <c r="C68" s="22">
        <v>64</v>
      </c>
      <c r="D68" s="24" t="str">
        <f>_xlfn.IFNA(IF(ISBLANK($B$3),"",VLOOKUP($B$3&amp;"-"&amp;C68,ชื่อนักเรียน!C68:DK1063,3,FALSE)),"")</f>
        <v>10736</v>
      </c>
      <c r="E68" s="26" t="str">
        <f>_xlfn.IFNA(IF(ISBLANK($B$3),"",VLOOKUP($B$3&amp;"-"&amp;C68,ชื่อนักเรียน!C68:DK1063,4,FALSE)),"")</f>
        <v>นางสาวภัสส์ณิชา</v>
      </c>
      <c r="F68" s="27" t="str">
        <f>_xlfn.IFNA(IF(ISBLANK($B$3),"",VLOOKUP($B$3&amp;"-"&amp;C68,ชื่อนักเรียน!C68:DK1063,5,FALSE)),"")</f>
        <v>ปานมณี</v>
      </c>
      <c r="G68" s="142" t="str">
        <f>_xlfn.IFNA(IF(ISBLANK($B$3),"",VLOOKUP($B$3&amp;"-"&amp;C68,ชื่อนักเรียน!C68:DK1063,19,FALSE)),"")</f>
        <v>มัธยมศึกษาปีที่ 5/2</v>
      </c>
      <c r="H68" s="2" t="str">
        <f>_xlfn.IFNA(IF(ISBLANK(VLOOKUP($B$1&amp;"-"&amp;C68,ชื่อนักเรียน!A52:J285,9,FALSE)),"",VLOOKUP($B$1&amp;"-"&amp;C68,ชื่อนักเรียน!A52:J285,9,FALSE)),"")</f>
        <v/>
      </c>
      <c r="I68" s="1" t="str">
        <f t="shared" si="0"/>
        <v>นางสาว</v>
      </c>
      <c r="J68" s="1" t="str" cm="1">
        <f t="array" ref="J68">RIGHT(E68,MIN(LEN(SUBSTITUTE(E68,$R$5:$R$8,""))))</f>
        <v>ภัสส์ณิชา</v>
      </c>
      <c r="K68" s="1" t="str">
        <f t="shared" si="1"/>
        <v/>
      </c>
      <c r="L68" s="1" t="str">
        <f t="shared" si="2"/>
        <v/>
      </c>
    </row>
    <row r="69" spans="3:12" ht="17.25" customHeight="1">
      <c r="C69" s="22">
        <v>65</v>
      </c>
      <c r="D69" s="24" t="str">
        <f>_xlfn.IFNA(IF(ISBLANK($B$3),"",VLOOKUP($B$3&amp;"-"&amp;C69,ชื่อนักเรียน!C69:DK1064,3,FALSE)),"")</f>
        <v>11100</v>
      </c>
      <c r="E69" s="26" t="str">
        <f>_xlfn.IFNA(IF(ISBLANK($B$3),"",VLOOKUP($B$3&amp;"-"&amp;C69,ชื่อนักเรียน!C69:DK1064,4,FALSE)),"")</f>
        <v>นางสาวนิมมิตา</v>
      </c>
      <c r="F69" s="27" t="str">
        <f>_xlfn.IFNA(IF(ISBLANK($B$3),"",VLOOKUP($B$3&amp;"-"&amp;C69,ชื่อนักเรียน!C69:DK1064,5,FALSE)),"")</f>
        <v>อังศุวัฒนากุล</v>
      </c>
      <c r="G69" s="142" t="str">
        <f>_xlfn.IFNA(IF(ISBLANK($B$3),"",VLOOKUP($B$3&amp;"-"&amp;C69,ชื่อนักเรียน!C69:DK1064,19,FALSE)),"")</f>
        <v>มัธยมศึกษาปีที่ 5/2</v>
      </c>
      <c r="H69" s="2" t="str">
        <f>_xlfn.IFNA(IF(ISBLANK(VLOOKUP($B$1&amp;"-"&amp;C69,ชื่อนักเรียน!A53:J286,9,FALSE)),"",VLOOKUP($B$1&amp;"-"&amp;C69,ชื่อนักเรียน!A53:J286,9,FALSE)),"")</f>
        <v/>
      </c>
      <c r="I69" s="1" t="str">
        <f t="shared" ref="I69:I124" si="3">LEFT(E69,MIN(LEN(SUBSTITUTE(E69,J69,""))))</f>
        <v>นางสาว</v>
      </c>
      <c r="J69" s="1" t="str" cm="1">
        <f t="array" ref="J69">RIGHT(E69,MIN(LEN(SUBSTITUTE(E69,$R$5:$R$8,""))))</f>
        <v>นิมมิตา</v>
      </c>
      <c r="K69" s="1" t="str">
        <f t="shared" si="1"/>
        <v/>
      </c>
      <c r="L69" s="1" t="str">
        <f t="shared" si="2"/>
        <v/>
      </c>
    </row>
    <row r="70" spans="3:12" ht="17.25" customHeight="1">
      <c r="C70" s="22">
        <v>66</v>
      </c>
      <c r="D70" s="24" t="str">
        <f>_xlfn.IFNA(IF(ISBLANK($B$3),"",VLOOKUP($B$3&amp;"-"&amp;C70,ชื่อนักเรียน!C70:DK1065,3,FALSE)),"")</f>
        <v>11103</v>
      </c>
      <c r="E70" s="26" t="str">
        <f>_xlfn.IFNA(IF(ISBLANK($B$3),"",VLOOKUP($B$3&amp;"-"&amp;C70,ชื่อนักเรียน!C70:DK1065,4,FALSE)),"")</f>
        <v>นางสาวณัฐริกา</v>
      </c>
      <c r="F70" s="27" t="str">
        <f>_xlfn.IFNA(IF(ISBLANK($B$3),"",VLOOKUP($B$3&amp;"-"&amp;C70,ชื่อนักเรียน!C70:DK1065,5,FALSE)),"")</f>
        <v>วิสุวรรณ</v>
      </c>
      <c r="G70" s="142" t="str">
        <f>_xlfn.IFNA(IF(ISBLANK($B$3),"",VLOOKUP($B$3&amp;"-"&amp;C70,ชื่อนักเรียน!C70:DK1065,19,FALSE)),"")</f>
        <v>มัธยมศึกษาปีที่ 5/2</v>
      </c>
      <c r="H70" s="2" t="str">
        <f>_xlfn.IFNA(IF(ISBLANK(VLOOKUP($B$1&amp;"-"&amp;C70,ชื่อนักเรียน!A54:J287,9,FALSE)),"",VLOOKUP($B$1&amp;"-"&amp;C70,ชื่อนักเรียน!A54:J287,9,FALSE)),"")</f>
        <v/>
      </c>
      <c r="I70" s="1" t="str">
        <f t="shared" si="3"/>
        <v>นางสาว</v>
      </c>
      <c r="J70" s="1" t="str" cm="1">
        <f t="array" ref="J70">RIGHT(E70,MIN(LEN(SUBSTITUTE(E70,$R$5:$R$8,""))))</f>
        <v>ณัฐริกา</v>
      </c>
      <c r="K70" s="1" t="str">
        <f t="shared" ref="K70:K124" si="4">IF(I70="เด็กชาย",H70,IF(I70="นาย",H70,""))</f>
        <v/>
      </c>
      <c r="L70" s="1" t="str">
        <f t="shared" ref="L70:L124" si="5">IF(I70="เด็กหญิง",H70,IF(I70="นางสาว",H70,""))</f>
        <v/>
      </c>
    </row>
    <row r="71" spans="3:12" ht="17.25" customHeight="1">
      <c r="C71" s="22">
        <v>67</v>
      </c>
      <c r="D71" s="24" t="str">
        <f>_xlfn.IFNA(IF(ISBLANK($B$3),"",VLOOKUP($B$3&amp;"-"&amp;C71,ชื่อนักเรียน!C71:DK1066,3,FALSE)),"")</f>
        <v>11104</v>
      </c>
      <c r="E71" s="26" t="str">
        <f>_xlfn.IFNA(IF(ISBLANK($B$3),"",VLOOKUP($B$3&amp;"-"&amp;C71,ชื่อนักเรียน!C71:DK1066,4,FALSE)),"")</f>
        <v>นางสาวพิมลทิพย์</v>
      </c>
      <c r="F71" s="27" t="str">
        <f>_xlfn.IFNA(IF(ISBLANK($B$3),"",VLOOKUP($B$3&amp;"-"&amp;C71,ชื่อนักเรียน!C71:DK1066,5,FALSE)),"")</f>
        <v>ปาละวงศ์</v>
      </c>
      <c r="G71" s="142" t="str">
        <f>_xlfn.IFNA(IF(ISBLANK($B$3),"",VLOOKUP($B$3&amp;"-"&amp;C71,ชื่อนักเรียน!C71:DK1066,19,FALSE)),"")</f>
        <v>มัธยมศึกษาปีที่ 5/2</v>
      </c>
      <c r="H71" s="2" t="str">
        <f>_xlfn.IFNA(IF(ISBLANK(VLOOKUP($B$1&amp;"-"&amp;C71,ชื่อนักเรียน!A55:J288,9,FALSE)),"",VLOOKUP($B$1&amp;"-"&amp;C71,ชื่อนักเรียน!A55:J288,9,FALSE)),"")</f>
        <v/>
      </c>
      <c r="I71" s="1" t="str">
        <f t="shared" si="3"/>
        <v>นางสาว</v>
      </c>
      <c r="J71" s="1" t="str" cm="1">
        <f t="array" ref="J71">RIGHT(E71,MIN(LEN(SUBSTITUTE(E71,$R$5:$R$8,""))))</f>
        <v>พิมลทิพย์</v>
      </c>
      <c r="K71" s="1" t="str">
        <f t="shared" si="4"/>
        <v/>
      </c>
      <c r="L71" s="1" t="str">
        <f t="shared" si="5"/>
        <v/>
      </c>
    </row>
    <row r="72" spans="3:12" ht="17.25" customHeight="1">
      <c r="C72" s="22">
        <v>68</v>
      </c>
      <c r="D72" s="24">
        <f>_xlfn.IFNA(IF(ISBLANK($B$3),"",VLOOKUP($B$3&amp;"-"&amp;C72,ชื่อนักเรียน!C72:DK1067,3,FALSE)),"")</f>
        <v>11114</v>
      </c>
      <c r="E72" s="26" t="str">
        <f>_xlfn.IFNA(IF(ISBLANK($B$3),"",VLOOKUP($B$3&amp;"-"&amp;C72,ชื่อนักเรียน!C72:DK1067,4,FALSE)),"")</f>
        <v>นางสาวพรนัชชา</v>
      </c>
      <c r="F72" s="27" t="str">
        <f>_xlfn.IFNA(IF(ISBLANK($B$3),"",VLOOKUP($B$3&amp;"-"&amp;C72,ชื่อนักเรียน!C72:DK1067,5,FALSE)),"")</f>
        <v>แก้วไทรหวาด</v>
      </c>
      <c r="G72" s="142" t="str">
        <f>_xlfn.IFNA(IF(ISBLANK($B$3),"",VLOOKUP($B$3&amp;"-"&amp;C72,ชื่อนักเรียน!C72:DK1067,19,FALSE)),"")</f>
        <v>มัธยมศึกษาปีที่ 5/2</v>
      </c>
      <c r="H72" s="2" t="str">
        <f>_xlfn.IFNA(IF(ISBLANK(VLOOKUP($B$1&amp;"-"&amp;C72,ชื่อนักเรียน!A56:J289,9,FALSE)),"",VLOOKUP($B$1&amp;"-"&amp;C72,ชื่อนักเรียน!A56:J289,9,FALSE)),"")</f>
        <v/>
      </c>
      <c r="I72" s="1" t="str">
        <f t="shared" si="3"/>
        <v>นางสาว</v>
      </c>
      <c r="J72" s="1" t="str" cm="1">
        <f t="array" ref="J72">RIGHT(E72,MIN(LEN(SUBSTITUTE(E72,$R$5:$R$8,""))))</f>
        <v>พรนัชชา</v>
      </c>
      <c r="K72" s="1" t="str">
        <f t="shared" si="4"/>
        <v/>
      </c>
      <c r="L72" s="1" t="str">
        <f t="shared" si="5"/>
        <v/>
      </c>
    </row>
    <row r="73" spans="3:12" ht="17.25" customHeight="1">
      <c r="C73" s="22">
        <v>69</v>
      </c>
      <c r="D73" s="24" t="str">
        <f>_xlfn.IFNA(IF(ISBLANK($B$3),"",VLOOKUP($B$3&amp;"-"&amp;C73,ชื่อนักเรียน!C73:DK1068,3,FALSE)),"")</f>
        <v>08069</v>
      </c>
      <c r="E73" s="26" t="str">
        <f>_xlfn.IFNA(IF(ISBLANK($B$3),"",VLOOKUP($B$3&amp;"-"&amp;C73,ชื่อนักเรียน!C73:DK1068,4,FALSE)),"")</f>
        <v>นายณัฐกมล</v>
      </c>
      <c r="F73" s="27" t="str">
        <f>_xlfn.IFNA(IF(ISBLANK($B$3),"",VLOOKUP($B$3&amp;"-"&amp;C73,ชื่อนักเรียน!C73:DK1068,5,FALSE)),"")</f>
        <v>จันทร์แรมไตร</v>
      </c>
      <c r="G73" s="142" t="str">
        <f>_xlfn.IFNA(IF(ISBLANK($B$3),"",VLOOKUP($B$3&amp;"-"&amp;C73,ชื่อนักเรียน!C73:DK1068,19,FALSE)),"")</f>
        <v>มัธยมศึกษาปีที่ 5/3</v>
      </c>
      <c r="H73" s="2" t="str">
        <f>_xlfn.IFNA(IF(ISBLANK(VLOOKUP($B$1&amp;"-"&amp;C73,ชื่อนักเรียน!A57:J290,9,FALSE)),"",VLOOKUP($B$1&amp;"-"&amp;C73,ชื่อนักเรียน!A57:J290,9,FALSE)),"")</f>
        <v/>
      </c>
      <c r="I73" s="1" t="str">
        <f t="shared" si="3"/>
        <v>นาย</v>
      </c>
      <c r="J73" s="1" t="str" cm="1">
        <f t="array" ref="J73">RIGHT(E73,MIN(LEN(SUBSTITUTE(E73,$R$5:$R$8,""))))</f>
        <v>ณัฐกมล</v>
      </c>
      <c r="K73" s="1" t="str">
        <f t="shared" si="4"/>
        <v/>
      </c>
      <c r="L73" s="1" t="str">
        <f t="shared" si="5"/>
        <v/>
      </c>
    </row>
    <row r="74" spans="3:12" ht="17.25" customHeight="1">
      <c r="C74" s="22">
        <v>70</v>
      </c>
      <c r="D74" s="24" t="str">
        <f>_xlfn.IFNA(IF(ISBLANK($B$3),"",VLOOKUP($B$3&amp;"-"&amp;C74,ชื่อนักเรียน!C74:DK1069,3,FALSE)),"")</f>
        <v>08072</v>
      </c>
      <c r="E74" s="26" t="str">
        <f>_xlfn.IFNA(IF(ISBLANK($B$3),"",VLOOKUP($B$3&amp;"-"&amp;C74,ชื่อนักเรียน!C74:DK1069,4,FALSE)),"")</f>
        <v>นายพลาธิป</v>
      </c>
      <c r="F74" s="27" t="str">
        <f>_xlfn.IFNA(IF(ISBLANK($B$3),"",VLOOKUP($B$3&amp;"-"&amp;C74,ชื่อนักเรียน!C74:DK1069,5,FALSE)),"")</f>
        <v>แตงนิ่มงาม</v>
      </c>
      <c r="G74" s="142" t="str">
        <f>_xlfn.IFNA(IF(ISBLANK($B$3),"",VLOOKUP($B$3&amp;"-"&amp;C74,ชื่อนักเรียน!C74:DK1069,19,FALSE)),"")</f>
        <v>มัธยมศึกษาปีที่ 5/3</v>
      </c>
      <c r="H74" s="2" t="str">
        <f>_xlfn.IFNA(IF(ISBLANK(VLOOKUP($B$1&amp;"-"&amp;C74,ชื่อนักเรียน!A58:J291,9,FALSE)),"",VLOOKUP($B$1&amp;"-"&amp;C74,ชื่อนักเรียน!A58:J291,9,FALSE)),"")</f>
        <v/>
      </c>
      <c r="I74" s="1" t="str">
        <f t="shared" si="3"/>
        <v>นาย</v>
      </c>
      <c r="J74" s="1" t="str" cm="1">
        <f t="array" ref="J74">RIGHT(E74,MIN(LEN(SUBSTITUTE(E74,$R$5:$R$8,""))))</f>
        <v>พลาธิป</v>
      </c>
      <c r="K74" s="1" t="str">
        <f t="shared" si="4"/>
        <v/>
      </c>
      <c r="L74" s="1" t="str">
        <f t="shared" si="5"/>
        <v/>
      </c>
    </row>
    <row r="75" spans="3:12" ht="17.25" customHeight="1">
      <c r="C75" s="22">
        <v>71</v>
      </c>
      <c r="D75" s="24" t="str">
        <f>_xlfn.IFNA(IF(ISBLANK($B$3),"",VLOOKUP($B$3&amp;"-"&amp;C75,ชื่อนักเรียน!C75:DK1070,3,FALSE)),"")</f>
        <v>08078</v>
      </c>
      <c r="E75" s="26" t="str">
        <f>_xlfn.IFNA(IF(ISBLANK($B$3),"",VLOOKUP($B$3&amp;"-"&amp;C75,ชื่อนักเรียน!C75:DK1070,4,FALSE)),"")</f>
        <v>นายภูเบศ</v>
      </c>
      <c r="F75" s="27" t="str">
        <f>_xlfn.IFNA(IF(ISBLANK($B$3),"",VLOOKUP($B$3&amp;"-"&amp;C75,ชื่อนักเรียน!C75:DK1070,5,FALSE)),"")</f>
        <v>เครื่องทิพย์</v>
      </c>
      <c r="G75" s="142" t="str">
        <f>_xlfn.IFNA(IF(ISBLANK($B$3),"",VLOOKUP($B$3&amp;"-"&amp;C75,ชื่อนักเรียน!C75:DK1070,19,FALSE)),"")</f>
        <v>มัธยมศึกษาปีที่ 5/3</v>
      </c>
      <c r="H75" s="2" t="str">
        <f>_xlfn.IFNA(IF(ISBLANK(VLOOKUP($B$1&amp;"-"&amp;C75,ชื่อนักเรียน!A59:J292,9,FALSE)),"",VLOOKUP($B$1&amp;"-"&amp;C75,ชื่อนักเรียน!A59:J292,9,FALSE)),"")</f>
        <v/>
      </c>
      <c r="I75" s="1" t="str">
        <f t="shared" si="3"/>
        <v>นาย</v>
      </c>
      <c r="J75" s="1" t="str" cm="1">
        <f t="array" ref="J75">RIGHT(E75,MIN(LEN(SUBSTITUTE(E75,$R$5:$R$8,""))))</f>
        <v>ภูเบศ</v>
      </c>
      <c r="K75" s="1" t="str">
        <f t="shared" si="4"/>
        <v/>
      </c>
      <c r="L75" s="1" t="str">
        <f t="shared" si="5"/>
        <v/>
      </c>
    </row>
    <row r="76" spans="3:12" ht="17.25" customHeight="1">
      <c r="C76" s="22">
        <v>72</v>
      </c>
      <c r="D76" s="24" t="str">
        <f>_xlfn.IFNA(IF(ISBLANK($B$3),"",VLOOKUP($B$3&amp;"-"&amp;C76,ชื่อนักเรียน!C76:DK1071,3,FALSE)),"")</f>
        <v>08098</v>
      </c>
      <c r="E76" s="26" t="str">
        <f>_xlfn.IFNA(IF(ISBLANK($B$3),"",VLOOKUP($B$3&amp;"-"&amp;C76,ชื่อนักเรียน!C76:DK1071,4,FALSE)),"")</f>
        <v>นายธานินทร์</v>
      </c>
      <c r="F76" s="27" t="str">
        <f>_xlfn.IFNA(IF(ISBLANK($B$3),"",VLOOKUP($B$3&amp;"-"&amp;C76,ชื่อนักเรียน!C76:DK1071,5,FALSE)),"")</f>
        <v>ชาตินุช</v>
      </c>
      <c r="G76" s="142" t="str">
        <f>_xlfn.IFNA(IF(ISBLANK($B$3),"",VLOOKUP($B$3&amp;"-"&amp;C76,ชื่อนักเรียน!C76:DK1071,19,FALSE)),"")</f>
        <v>มัธยมศึกษาปีที่ 5/3</v>
      </c>
      <c r="H76" s="2" t="str">
        <f>_xlfn.IFNA(IF(ISBLANK(VLOOKUP($B$1&amp;"-"&amp;C76,ชื่อนักเรียน!A60:J293,9,FALSE)),"",VLOOKUP($B$1&amp;"-"&amp;C76,ชื่อนักเรียน!A60:J293,9,FALSE)),"")</f>
        <v/>
      </c>
      <c r="I76" s="1" t="str">
        <f t="shared" si="3"/>
        <v>นาย</v>
      </c>
      <c r="J76" s="1" t="str" cm="1">
        <f t="array" ref="J76">RIGHT(E76,MIN(LEN(SUBSTITUTE(E76,$R$5:$R$8,""))))</f>
        <v>ธานินทร์</v>
      </c>
      <c r="K76" s="1" t="str">
        <f t="shared" si="4"/>
        <v/>
      </c>
      <c r="L76" s="1" t="str">
        <f t="shared" si="5"/>
        <v/>
      </c>
    </row>
    <row r="77" spans="3:12" ht="17.25" customHeight="1">
      <c r="C77" s="22">
        <v>73</v>
      </c>
      <c r="D77" s="24" t="str">
        <f>_xlfn.IFNA(IF(ISBLANK($B$3),"",VLOOKUP($B$3&amp;"-"&amp;C77,ชื่อนักเรียน!C77:DK1072,3,FALSE)),"")</f>
        <v>08218</v>
      </c>
      <c r="E77" s="26" t="str">
        <f>_xlfn.IFNA(IF(ISBLANK($B$3),"",VLOOKUP($B$3&amp;"-"&amp;C77,ชื่อนักเรียน!C77:DK1072,4,FALSE)),"")</f>
        <v>นายบุญฤทธิ์</v>
      </c>
      <c r="F77" s="27" t="str">
        <f>_xlfn.IFNA(IF(ISBLANK($B$3),"",VLOOKUP($B$3&amp;"-"&amp;C77,ชื่อนักเรียน!C77:DK1072,5,FALSE)),"")</f>
        <v>เหล็กขำ</v>
      </c>
      <c r="G77" s="142" t="str">
        <f>_xlfn.IFNA(IF(ISBLANK($B$3),"",VLOOKUP($B$3&amp;"-"&amp;C77,ชื่อนักเรียน!C77:DK1072,19,FALSE)),"")</f>
        <v>มัธยมศึกษาปีที่ 5/3</v>
      </c>
      <c r="H77" s="2" t="str">
        <f>_xlfn.IFNA(IF(ISBLANK(VLOOKUP($B$1&amp;"-"&amp;C77,ชื่อนักเรียน!A61:J294,9,FALSE)),"",VLOOKUP($B$1&amp;"-"&amp;C77,ชื่อนักเรียน!A61:J294,9,FALSE)),"")</f>
        <v/>
      </c>
      <c r="I77" s="1" t="str">
        <f t="shared" si="3"/>
        <v>นาย</v>
      </c>
      <c r="J77" s="1" t="str" cm="1">
        <f t="array" ref="J77">RIGHT(E77,MIN(LEN(SUBSTITUTE(E77,$R$5:$R$8,""))))</f>
        <v>บุญฤทธิ์</v>
      </c>
      <c r="K77" s="1" t="str">
        <f t="shared" si="4"/>
        <v/>
      </c>
      <c r="L77" s="1" t="str">
        <f t="shared" si="5"/>
        <v/>
      </c>
    </row>
    <row r="78" spans="3:12" ht="17.25" customHeight="1">
      <c r="C78" s="22">
        <v>74</v>
      </c>
      <c r="D78" s="24" t="str">
        <f>_xlfn.IFNA(IF(ISBLANK($B$3),"",VLOOKUP($B$3&amp;"-"&amp;C78,ชื่อนักเรียน!C78:DK1073,3,FALSE)),"")</f>
        <v>08236</v>
      </c>
      <c r="E78" s="26" t="str">
        <f>_xlfn.IFNA(IF(ISBLANK($B$3),"",VLOOKUP($B$3&amp;"-"&amp;C78,ชื่อนักเรียน!C78:DK1073,4,FALSE)),"")</f>
        <v>นายอรรถพล</v>
      </c>
      <c r="F78" s="27" t="str">
        <f>_xlfn.IFNA(IF(ISBLANK($B$3),"",VLOOKUP($B$3&amp;"-"&amp;C78,ชื่อนักเรียน!C78:DK1073,5,FALSE)),"")</f>
        <v>สุขเขตร์</v>
      </c>
      <c r="G78" s="142" t="str">
        <f>_xlfn.IFNA(IF(ISBLANK($B$3),"",VLOOKUP($B$3&amp;"-"&amp;C78,ชื่อนักเรียน!C78:DK1073,19,FALSE)),"")</f>
        <v>มัธยมศึกษาปีที่ 5/3</v>
      </c>
      <c r="H78" s="2" t="str">
        <f>_xlfn.IFNA(IF(ISBLANK(VLOOKUP($B$1&amp;"-"&amp;C78,ชื่อนักเรียน!A62:J295,9,FALSE)),"",VLOOKUP($B$1&amp;"-"&amp;C78,ชื่อนักเรียน!A62:J295,9,FALSE)),"")</f>
        <v/>
      </c>
      <c r="I78" s="1" t="str">
        <f t="shared" si="3"/>
        <v>นาย</v>
      </c>
      <c r="J78" s="1" t="str" cm="1">
        <f t="array" ref="J78">RIGHT(E78,MIN(LEN(SUBSTITUTE(E78,$R$5:$R$8,""))))</f>
        <v>อรรถพล</v>
      </c>
      <c r="K78" s="1" t="str">
        <f t="shared" si="4"/>
        <v/>
      </c>
      <c r="L78" s="1" t="str">
        <f t="shared" si="5"/>
        <v/>
      </c>
    </row>
    <row r="79" spans="3:12" ht="17.25" customHeight="1">
      <c r="C79" s="22">
        <v>75</v>
      </c>
      <c r="D79" s="24" t="str">
        <f>_xlfn.IFNA(IF(ISBLANK($B$3),"",VLOOKUP($B$3&amp;"-"&amp;C79,ชื่อนักเรียน!C79:DK1074,3,FALSE)),"")</f>
        <v>08238</v>
      </c>
      <c r="E79" s="26" t="str">
        <f>_xlfn.IFNA(IF(ISBLANK($B$3),"",VLOOKUP($B$3&amp;"-"&amp;C79,ชื่อนักเรียน!C79:DK1074,4,FALSE)),"")</f>
        <v>นายธรรมธร</v>
      </c>
      <c r="F79" s="27" t="str">
        <f>_xlfn.IFNA(IF(ISBLANK($B$3),"",VLOOKUP($B$3&amp;"-"&amp;C79,ชื่อนักเรียน!C79:DK1074,5,FALSE)),"")</f>
        <v>โชติกเสถียร</v>
      </c>
      <c r="G79" s="142" t="str">
        <f>_xlfn.IFNA(IF(ISBLANK($B$3),"",VLOOKUP($B$3&amp;"-"&amp;C79,ชื่อนักเรียน!C79:DK1074,19,FALSE)),"")</f>
        <v>มัธยมศึกษาปีที่ 5/3</v>
      </c>
      <c r="H79" s="2" t="str">
        <f>_xlfn.IFNA(IF(ISBLANK(VLOOKUP($B$1&amp;"-"&amp;C79,ชื่อนักเรียน!A63:J296,9,FALSE)),"",VLOOKUP($B$1&amp;"-"&amp;C79,ชื่อนักเรียน!A63:J296,9,FALSE)),"")</f>
        <v/>
      </c>
      <c r="I79" s="1" t="str">
        <f t="shared" si="3"/>
        <v>นาย</v>
      </c>
      <c r="J79" s="1" t="str" cm="1">
        <f t="array" ref="J79">RIGHT(E79,MIN(LEN(SUBSTITUTE(E79,$R$5:$R$8,""))))</f>
        <v>ธรรมธร</v>
      </c>
      <c r="K79" s="1" t="str">
        <f t="shared" si="4"/>
        <v/>
      </c>
      <c r="L79" s="1" t="str">
        <f t="shared" si="5"/>
        <v/>
      </c>
    </row>
    <row r="80" spans="3:12" ht="17.25" customHeight="1">
      <c r="C80" s="22">
        <v>76</v>
      </c>
      <c r="D80" s="24" t="str">
        <f>_xlfn.IFNA(IF(ISBLANK($B$3),"",VLOOKUP($B$3&amp;"-"&amp;C80,ชื่อนักเรียน!C80:DK1075,3,FALSE)),"")</f>
        <v>08532</v>
      </c>
      <c r="E80" s="26" t="str">
        <f>_xlfn.IFNA(IF(ISBLANK($B$3),"",VLOOKUP($B$3&amp;"-"&amp;C80,ชื่อนักเรียน!C80:DK1075,4,FALSE)),"")</f>
        <v xml:space="preserve">นายนัฐพล   </v>
      </c>
      <c r="F80" s="27" t="str">
        <f>_xlfn.IFNA(IF(ISBLANK($B$3),"",VLOOKUP($B$3&amp;"-"&amp;C80,ชื่อนักเรียน!C80:DK1075,5,FALSE)),"")</f>
        <v>พัดทอง</v>
      </c>
      <c r="G80" s="142" t="str">
        <f>_xlfn.IFNA(IF(ISBLANK($B$3),"",VLOOKUP($B$3&amp;"-"&amp;C80,ชื่อนักเรียน!C80:DK1075,19,FALSE)),"")</f>
        <v>มัธยมศึกษาปีที่ 5/3</v>
      </c>
      <c r="H80" s="2" t="str">
        <f>_xlfn.IFNA(IF(ISBLANK(VLOOKUP($B$1&amp;"-"&amp;C80,ชื่อนักเรียน!A64:J297,9,FALSE)),"",VLOOKUP($B$1&amp;"-"&amp;C80,ชื่อนักเรียน!A64:J297,9,FALSE)),"")</f>
        <v/>
      </c>
      <c r="I80" s="1" t="str">
        <f t="shared" si="3"/>
        <v>นาย</v>
      </c>
      <c r="J80" s="1" t="str" cm="1">
        <f t="array" ref="J80">RIGHT(E80,MIN(LEN(SUBSTITUTE(E80,$R$5:$R$8,""))))</f>
        <v xml:space="preserve">นัฐพล   </v>
      </c>
      <c r="K80" s="1" t="str">
        <f t="shared" si="4"/>
        <v/>
      </c>
      <c r="L80" s="1" t="str">
        <f t="shared" si="5"/>
        <v/>
      </c>
    </row>
    <row r="81" spans="3:12" ht="17.25" customHeight="1">
      <c r="C81" s="22">
        <v>77</v>
      </c>
      <c r="D81" s="24" t="str">
        <f>_xlfn.IFNA(IF(ISBLANK($B$3),"",VLOOKUP($B$3&amp;"-"&amp;C81,ชื่อนักเรียน!C81:DK1076,3,FALSE)),"")</f>
        <v>09214</v>
      </c>
      <c r="E81" s="26" t="str">
        <f>_xlfn.IFNA(IF(ISBLANK($B$3),"",VLOOKUP($B$3&amp;"-"&amp;C81,ชื่อนักเรียน!C81:DK1076,4,FALSE)),"")</f>
        <v>นายศุภณัฐ</v>
      </c>
      <c r="F81" s="27" t="str">
        <f>_xlfn.IFNA(IF(ISBLANK($B$3),"",VLOOKUP($B$3&amp;"-"&amp;C81,ชื่อนักเรียน!C81:DK1076,5,FALSE)),"")</f>
        <v>แซ่อั้ง</v>
      </c>
      <c r="G81" s="142" t="str">
        <f>_xlfn.IFNA(IF(ISBLANK($B$3),"",VLOOKUP($B$3&amp;"-"&amp;C81,ชื่อนักเรียน!C81:DK1076,19,FALSE)),"")</f>
        <v>มัธยมศึกษาปีที่ 5/3</v>
      </c>
      <c r="H81" s="2" t="str">
        <f>_xlfn.IFNA(IF(ISBLANK(VLOOKUP($B$1&amp;"-"&amp;C81,ชื่อนักเรียน!A65:J298,9,FALSE)),"",VLOOKUP($B$1&amp;"-"&amp;C81,ชื่อนักเรียน!A65:J298,9,FALSE)),"")</f>
        <v/>
      </c>
      <c r="I81" s="1" t="str">
        <f t="shared" si="3"/>
        <v>นาย</v>
      </c>
      <c r="J81" s="1" t="str" cm="1">
        <f t="array" ref="J81">RIGHT(E81,MIN(LEN(SUBSTITUTE(E81,$R$5:$R$8,""))))</f>
        <v>ศุภณัฐ</v>
      </c>
      <c r="K81" s="1" t="str">
        <f t="shared" si="4"/>
        <v/>
      </c>
      <c r="L81" s="1" t="str">
        <f t="shared" si="5"/>
        <v/>
      </c>
    </row>
    <row r="82" spans="3:12" ht="17.25" customHeight="1">
      <c r="C82" s="22">
        <v>78</v>
      </c>
      <c r="D82" s="24" t="str">
        <f>_xlfn.IFNA(IF(ISBLANK($B$3),"",VLOOKUP($B$3&amp;"-"&amp;C82,ชื่อนักเรียน!C82:DK1077,3,FALSE)),"")</f>
        <v>09327</v>
      </c>
      <c r="E82" s="26" t="str">
        <f>_xlfn.IFNA(IF(ISBLANK($B$3),"",VLOOKUP($B$3&amp;"-"&amp;C82,ชื่อนักเรียน!C82:DK1077,4,FALSE)),"")</f>
        <v>นายศุภโชติ</v>
      </c>
      <c r="F82" s="27" t="str">
        <f>_xlfn.IFNA(IF(ISBLANK($B$3),"",VLOOKUP($B$3&amp;"-"&amp;C82,ชื่อนักเรียน!C82:DK1077,5,FALSE)),"")</f>
        <v>แซ่อั้ง</v>
      </c>
      <c r="G82" s="142" t="str">
        <f>_xlfn.IFNA(IF(ISBLANK($B$3),"",VLOOKUP($B$3&amp;"-"&amp;C82,ชื่อนักเรียน!C82:DK1077,19,FALSE)),"")</f>
        <v>มัธยมศึกษาปีที่ 5/3</v>
      </c>
      <c r="H82" s="2" t="str">
        <f>_xlfn.IFNA(IF(ISBLANK(VLOOKUP($B$1&amp;"-"&amp;C82,ชื่อนักเรียน!A66:J299,9,FALSE)),"",VLOOKUP($B$1&amp;"-"&amp;C82,ชื่อนักเรียน!A66:J299,9,FALSE)),"")</f>
        <v/>
      </c>
      <c r="I82" s="1" t="str">
        <f t="shared" si="3"/>
        <v>นาย</v>
      </c>
      <c r="J82" s="1" t="str" cm="1">
        <f t="array" ref="J82">RIGHT(E82,MIN(LEN(SUBSTITUTE(E82,$R$5:$R$8,""))))</f>
        <v>ศุภโชติ</v>
      </c>
      <c r="K82" s="1" t="str">
        <f t="shared" si="4"/>
        <v/>
      </c>
      <c r="L82" s="1" t="str">
        <f t="shared" si="5"/>
        <v/>
      </c>
    </row>
    <row r="83" spans="3:12" ht="17.25" customHeight="1">
      <c r="C83" s="22">
        <v>79</v>
      </c>
      <c r="D83" s="24" t="str">
        <f>_xlfn.IFNA(IF(ISBLANK($B$3),"",VLOOKUP($B$3&amp;"-"&amp;C83,ชื่อนักเรียน!C83:DK1078,3,FALSE)),"")</f>
        <v>09488</v>
      </c>
      <c r="E83" s="26" t="str">
        <f>_xlfn.IFNA(IF(ISBLANK($B$3),"",VLOOKUP($B$3&amp;"-"&amp;C83,ชื่อนักเรียน!C83:DK1078,4,FALSE)),"")</f>
        <v>นายธนพนธ์</v>
      </c>
      <c r="F83" s="27" t="str">
        <f>_xlfn.IFNA(IF(ISBLANK($B$3),"",VLOOKUP($B$3&amp;"-"&amp;C83,ชื่อนักเรียน!C83:DK1078,5,FALSE)),"")</f>
        <v>มะปัญญา</v>
      </c>
      <c r="G83" s="142" t="str">
        <f>_xlfn.IFNA(IF(ISBLANK($B$3),"",VLOOKUP($B$3&amp;"-"&amp;C83,ชื่อนักเรียน!C83:DK1078,19,FALSE)),"")</f>
        <v>มัธยมศึกษาปีที่ 5/3</v>
      </c>
      <c r="H83" s="2" t="str">
        <f>_xlfn.IFNA(IF(ISBLANK(VLOOKUP($B$1&amp;"-"&amp;C83,ชื่อนักเรียน!A67:J300,9,FALSE)),"",VLOOKUP($B$1&amp;"-"&amp;C83,ชื่อนักเรียน!A67:J300,9,FALSE)),"")</f>
        <v/>
      </c>
      <c r="I83" s="1" t="str">
        <f t="shared" si="3"/>
        <v>นาย</v>
      </c>
      <c r="J83" s="1" t="str" cm="1">
        <f t="array" ref="J83">RIGHT(E83,MIN(LEN(SUBSTITUTE(E83,$R$5:$R$8,""))))</f>
        <v>ธนพนธ์</v>
      </c>
      <c r="K83" s="1" t="str">
        <f t="shared" si="4"/>
        <v/>
      </c>
      <c r="L83" s="1" t="str">
        <f t="shared" si="5"/>
        <v/>
      </c>
    </row>
    <row r="84" spans="3:12" ht="17.25" customHeight="1">
      <c r="C84" s="22">
        <v>80</v>
      </c>
      <c r="D84" s="24" t="str">
        <f>_xlfn.IFNA(IF(ISBLANK($B$3),"",VLOOKUP($B$3&amp;"-"&amp;C84,ชื่อนักเรียน!C84:DK1079,3,FALSE)),"")</f>
        <v>09505</v>
      </c>
      <c r="E84" s="26" t="str">
        <f>_xlfn.IFNA(IF(ISBLANK($B$3),"",VLOOKUP($B$3&amp;"-"&amp;C84,ชื่อนักเรียน!C84:DK1079,4,FALSE)),"")</f>
        <v>นายณฐพงศ์</v>
      </c>
      <c r="F84" s="27" t="str">
        <f>_xlfn.IFNA(IF(ISBLANK($B$3),"",VLOOKUP($B$3&amp;"-"&amp;C84,ชื่อนักเรียน!C84:DK1079,5,FALSE)),"")</f>
        <v>สินธุมาศ</v>
      </c>
      <c r="G84" s="142" t="str">
        <f>_xlfn.IFNA(IF(ISBLANK($B$3),"",VLOOKUP($B$3&amp;"-"&amp;C84,ชื่อนักเรียน!C84:DK1079,19,FALSE)),"")</f>
        <v>มัธยมศึกษาปีที่ 5/3</v>
      </c>
      <c r="H84" s="2" t="str">
        <f>_xlfn.IFNA(IF(ISBLANK(VLOOKUP($B$1&amp;"-"&amp;C84,ชื่อนักเรียน!A68:J301,9,FALSE)),"",VLOOKUP($B$1&amp;"-"&amp;C84,ชื่อนักเรียน!A68:J301,9,FALSE)),"")</f>
        <v/>
      </c>
      <c r="I84" s="1" t="str">
        <f t="shared" si="3"/>
        <v>นาย</v>
      </c>
      <c r="J84" s="1" t="str" cm="1">
        <f t="array" ref="J84">RIGHT(E84,MIN(LEN(SUBSTITUTE(E84,$R$5:$R$8,""))))</f>
        <v>ณฐพงศ์</v>
      </c>
      <c r="K84" s="1" t="str">
        <f t="shared" si="4"/>
        <v/>
      </c>
      <c r="L84" s="1" t="str">
        <f t="shared" si="5"/>
        <v/>
      </c>
    </row>
    <row r="85" spans="3:12" ht="17.25" customHeight="1">
      <c r="C85" s="22">
        <v>81</v>
      </c>
      <c r="D85" s="24" t="str">
        <f>_xlfn.IFNA(IF(ISBLANK($B$3),"",VLOOKUP($B$3&amp;"-"&amp;C85,ชื่อนักเรียน!C85:DK1080,3,FALSE)),"")</f>
        <v>09508</v>
      </c>
      <c r="E85" s="26" t="str">
        <f>_xlfn.IFNA(IF(ISBLANK($B$3),"",VLOOKUP($B$3&amp;"-"&amp;C85,ชื่อนักเรียน!C85:DK1080,4,FALSE)),"")</f>
        <v>นายกฤษฎา</v>
      </c>
      <c r="F85" s="27" t="str">
        <f>_xlfn.IFNA(IF(ISBLANK($B$3),"",VLOOKUP($B$3&amp;"-"&amp;C85,ชื่อนักเรียน!C85:DK1080,5,FALSE)),"")</f>
        <v>โพธิเกษม</v>
      </c>
      <c r="G85" s="142" t="str">
        <f>_xlfn.IFNA(IF(ISBLANK($B$3),"",VLOOKUP($B$3&amp;"-"&amp;C85,ชื่อนักเรียน!C85:DK1080,19,FALSE)),"")</f>
        <v>มัธยมศึกษาปีที่ 5/3</v>
      </c>
      <c r="H85" s="2" t="str">
        <f>_xlfn.IFNA(IF(ISBLANK(VLOOKUP($B$1&amp;"-"&amp;C85,ชื่อนักเรียน!A69:J302,9,FALSE)),"",VLOOKUP($B$1&amp;"-"&amp;C85,ชื่อนักเรียน!A69:J302,9,FALSE)),"")</f>
        <v/>
      </c>
      <c r="I85" s="1" t="str">
        <f t="shared" si="3"/>
        <v>นาย</v>
      </c>
      <c r="J85" s="1" t="str" cm="1">
        <f t="array" ref="J85">RIGHT(E85,MIN(LEN(SUBSTITUTE(E85,$R$5:$R$8,""))))</f>
        <v>กฤษฎา</v>
      </c>
      <c r="K85" s="1" t="str">
        <f t="shared" si="4"/>
        <v/>
      </c>
      <c r="L85" s="1" t="str">
        <f t="shared" si="5"/>
        <v/>
      </c>
    </row>
    <row r="86" spans="3:12" ht="17.25" customHeight="1">
      <c r="C86" s="22">
        <v>82</v>
      </c>
      <c r="D86" s="24" t="str">
        <f>_xlfn.IFNA(IF(ISBLANK($B$3),"",VLOOKUP($B$3&amp;"-"&amp;C86,ชื่อนักเรียน!C86:DK1081,3,FALSE)),"")</f>
        <v>10689</v>
      </c>
      <c r="E86" s="26" t="str">
        <f>_xlfn.IFNA(IF(ISBLANK($B$3),"",VLOOKUP($B$3&amp;"-"&amp;C86,ชื่อนักเรียน!C86:DK1081,4,FALSE)),"")</f>
        <v>นายศรัณย์ภัทร</v>
      </c>
      <c r="F86" s="27" t="str">
        <f>_xlfn.IFNA(IF(ISBLANK($B$3),"",VLOOKUP($B$3&amp;"-"&amp;C86,ชื่อนักเรียน!C86:DK1081,5,FALSE)),"")</f>
        <v>ฤทธิ์เรืองรุ่ง</v>
      </c>
      <c r="G86" s="142" t="str">
        <f>_xlfn.IFNA(IF(ISBLANK($B$3),"",VLOOKUP($B$3&amp;"-"&amp;C86,ชื่อนักเรียน!C86:DK1081,19,FALSE)),"")</f>
        <v>มัธยมศึกษาปีที่ 5/3</v>
      </c>
      <c r="H86" s="2" t="str">
        <f>_xlfn.IFNA(IF(ISBLANK(VLOOKUP($B$1&amp;"-"&amp;C86,ชื่อนักเรียน!A70:J303,9,FALSE)),"",VLOOKUP($B$1&amp;"-"&amp;C86,ชื่อนักเรียน!A70:J303,9,FALSE)),"")</f>
        <v/>
      </c>
      <c r="I86" s="1" t="str">
        <f t="shared" si="3"/>
        <v>นาย</v>
      </c>
      <c r="J86" s="1" t="str" cm="1">
        <f t="array" ref="J86">RIGHT(E86,MIN(LEN(SUBSTITUTE(E86,$R$5:$R$8,""))))</f>
        <v>ศรัณย์ภัทร</v>
      </c>
      <c r="K86" s="1" t="str">
        <f t="shared" si="4"/>
        <v/>
      </c>
      <c r="L86" s="1" t="str">
        <f t="shared" si="5"/>
        <v/>
      </c>
    </row>
    <row r="87" spans="3:12" ht="17.25" customHeight="1">
      <c r="C87" s="22">
        <v>83</v>
      </c>
      <c r="D87" s="24" t="str">
        <f>_xlfn.IFNA(IF(ISBLANK($B$3),"",VLOOKUP($B$3&amp;"-"&amp;C87,ชื่อนักเรียน!C87:DK1082,3,FALSE)),"")</f>
        <v>10690</v>
      </c>
      <c r="E87" s="26" t="str">
        <f>_xlfn.IFNA(IF(ISBLANK($B$3),"",VLOOKUP($B$3&amp;"-"&amp;C87,ชื่อนักเรียน!C87:DK1082,4,FALSE)),"")</f>
        <v>นายเจษฎา</v>
      </c>
      <c r="F87" s="27" t="str">
        <f>_xlfn.IFNA(IF(ISBLANK($B$3),"",VLOOKUP($B$3&amp;"-"&amp;C87,ชื่อนักเรียน!C87:DK1082,5,FALSE)),"")</f>
        <v>ทิมพิทักษ์</v>
      </c>
      <c r="G87" s="142" t="str">
        <f>_xlfn.IFNA(IF(ISBLANK($B$3),"",VLOOKUP($B$3&amp;"-"&amp;C87,ชื่อนักเรียน!C87:DK1082,19,FALSE)),"")</f>
        <v>มัธยมศึกษาปีที่ 5/3</v>
      </c>
      <c r="H87" s="2" t="str">
        <f>_xlfn.IFNA(IF(ISBLANK(VLOOKUP($B$1&amp;"-"&amp;C87,ชื่อนักเรียน!A71:J304,9,FALSE)),"",VLOOKUP($B$1&amp;"-"&amp;C87,ชื่อนักเรียน!A71:J304,9,FALSE)),"")</f>
        <v/>
      </c>
      <c r="I87" s="1" t="str">
        <f t="shared" si="3"/>
        <v>นาย</v>
      </c>
      <c r="J87" s="1" t="str" cm="1">
        <f t="array" ref="J87">RIGHT(E87,MIN(LEN(SUBSTITUTE(E87,$R$5:$R$8,""))))</f>
        <v>เจษฎา</v>
      </c>
      <c r="K87" s="1" t="str">
        <f t="shared" si="4"/>
        <v/>
      </c>
      <c r="L87" s="1" t="str">
        <f t="shared" si="5"/>
        <v/>
      </c>
    </row>
    <row r="88" spans="3:12" ht="17.25" customHeight="1">
      <c r="C88" s="22">
        <v>84</v>
      </c>
      <c r="D88" s="24" t="str">
        <f>_xlfn.IFNA(IF(ISBLANK($B$3),"",VLOOKUP($B$3&amp;"-"&amp;C88,ชื่อนักเรียน!C88:DK1083,3,FALSE)),"")</f>
        <v>10701</v>
      </c>
      <c r="E88" s="26" t="str">
        <f>_xlfn.IFNA(IF(ISBLANK($B$3),"",VLOOKUP($B$3&amp;"-"&amp;C88,ชื่อนักเรียน!C88:DK1083,4,FALSE)),"")</f>
        <v>นายราเมนทร์</v>
      </c>
      <c r="F88" s="27" t="str">
        <f>_xlfn.IFNA(IF(ISBLANK($B$3),"",VLOOKUP($B$3&amp;"-"&amp;C88,ชื่อนักเรียน!C88:DK1083,5,FALSE)),"")</f>
        <v>ประสพรัตนโชค</v>
      </c>
      <c r="G88" s="142" t="str">
        <f>_xlfn.IFNA(IF(ISBLANK($B$3),"",VLOOKUP($B$3&amp;"-"&amp;C88,ชื่อนักเรียน!C88:DK1083,19,FALSE)),"")</f>
        <v>มัธยมศึกษาปีที่ 5/3</v>
      </c>
      <c r="H88" s="2" t="str">
        <f>_xlfn.IFNA(IF(ISBLANK(VLOOKUP($B$1&amp;"-"&amp;C88,ชื่อนักเรียน!A72:J305,9,FALSE)),"",VLOOKUP($B$1&amp;"-"&amp;C88,ชื่อนักเรียน!A72:J305,9,FALSE)),"")</f>
        <v/>
      </c>
      <c r="I88" s="1" t="str">
        <f t="shared" si="3"/>
        <v>นาย</v>
      </c>
      <c r="J88" s="1" t="str" cm="1">
        <f t="array" ref="J88">RIGHT(E88,MIN(LEN(SUBSTITUTE(E88,$R$5:$R$8,""))))</f>
        <v>ราเมนทร์</v>
      </c>
      <c r="K88" s="1" t="str">
        <f t="shared" si="4"/>
        <v/>
      </c>
      <c r="L88" s="1" t="str">
        <f t="shared" si="5"/>
        <v/>
      </c>
    </row>
    <row r="89" spans="3:12" ht="17.25" customHeight="1">
      <c r="C89" s="22">
        <v>85</v>
      </c>
      <c r="D89" s="24" t="str">
        <f>_xlfn.IFNA(IF(ISBLANK($B$3),"",VLOOKUP($B$3&amp;"-"&amp;C89,ชื่อนักเรียน!C89:DK1084,3,FALSE)),"")</f>
        <v>11101</v>
      </c>
      <c r="E89" s="26" t="str">
        <f>_xlfn.IFNA(IF(ISBLANK($B$3),"",VLOOKUP($B$3&amp;"-"&amp;C89,ชื่อนักเรียน!C89:DK1084,4,FALSE)),"")</f>
        <v>นายปีเฉลิม</v>
      </c>
      <c r="F89" s="27" t="str">
        <f>_xlfn.IFNA(IF(ISBLANK($B$3),"",VLOOKUP($B$3&amp;"-"&amp;C89,ชื่อนักเรียน!C89:DK1084,5,FALSE)),"")</f>
        <v>ฤทธิมนตรี</v>
      </c>
      <c r="G89" s="142" t="str">
        <f>_xlfn.IFNA(IF(ISBLANK($B$3),"",VLOOKUP($B$3&amp;"-"&amp;C89,ชื่อนักเรียน!C89:DK1084,19,FALSE)),"")</f>
        <v>มัธยมศึกษาปีที่ 5/3</v>
      </c>
      <c r="H89" s="2" t="str">
        <f>_xlfn.IFNA(IF(ISBLANK(VLOOKUP($B$1&amp;"-"&amp;C89,ชื่อนักเรียน!A73:J306,9,FALSE)),"",VLOOKUP($B$1&amp;"-"&amp;C89,ชื่อนักเรียน!A73:J306,9,FALSE)),"")</f>
        <v/>
      </c>
      <c r="I89" s="1" t="str">
        <f t="shared" si="3"/>
        <v>นาย</v>
      </c>
      <c r="J89" s="1" t="str" cm="1">
        <f t="array" ref="J89">RIGHT(E89,MIN(LEN(SUBSTITUTE(E89,$R$5:$R$8,""))))</f>
        <v>ปีเฉลิม</v>
      </c>
      <c r="K89" s="1" t="str">
        <f t="shared" si="4"/>
        <v/>
      </c>
      <c r="L89" s="1" t="str">
        <f t="shared" si="5"/>
        <v/>
      </c>
    </row>
    <row r="90" spans="3:12" ht="17.25" customHeight="1">
      <c r="C90" s="22">
        <v>86</v>
      </c>
      <c r="D90" s="24" t="str">
        <f>_xlfn.IFNA(IF(ISBLANK($B$3),"",VLOOKUP($B$3&amp;"-"&amp;C90,ชื่อนักเรียน!C90:DK1085,3,FALSE)),"")</f>
        <v>11102</v>
      </c>
      <c r="E90" s="26" t="str">
        <f>_xlfn.IFNA(IF(ISBLANK($B$3),"",VLOOKUP($B$3&amp;"-"&amp;C90,ชื่อนักเรียน!C90:DK1085,4,FALSE)),"")</f>
        <v>นายอรรณณาฆิณทร์</v>
      </c>
      <c r="F90" s="27" t="str">
        <f>_xlfn.IFNA(IF(ISBLANK($B$3),"",VLOOKUP($B$3&amp;"-"&amp;C90,ชื่อนักเรียน!C90:DK1085,5,FALSE)),"")</f>
        <v>พรมนอก</v>
      </c>
      <c r="G90" s="142" t="str">
        <f>_xlfn.IFNA(IF(ISBLANK($B$3),"",VLOOKUP($B$3&amp;"-"&amp;C90,ชื่อนักเรียน!C90:DK1085,19,FALSE)),"")</f>
        <v>มัธยมศึกษาปีที่ 5/3</v>
      </c>
      <c r="H90" s="2" t="str">
        <f>_xlfn.IFNA(IF(ISBLANK(VLOOKUP($B$1&amp;"-"&amp;C90,ชื่อนักเรียน!A74:J307,9,FALSE)),"",VLOOKUP($B$1&amp;"-"&amp;C90,ชื่อนักเรียน!A74:J307,9,FALSE)),"")</f>
        <v/>
      </c>
      <c r="I90" s="1" t="str">
        <f t="shared" si="3"/>
        <v>นาย</v>
      </c>
      <c r="J90" s="1" t="str" cm="1">
        <f t="array" ref="J90">RIGHT(E90,MIN(LEN(SUBSTITUTE(E90,$R$5:$R$8,""))))</f>
        <v>อรรณณาฆิณทร์</v>
      </c>
      <c r="K90" s="1" t="str">
        <f t="shared" si="4"/>
        <v/>
      </c>
      <c r="L90" s="1" t="str">
        <f t="shared" si="5"/>
        <v/>
      </c>
    </row>
    <row r="91" spans="3:12" ht="17.25" customHeight="1">
      <c r="C91" s="22">
        <v>87</v>
      </c>
      <c r="D91" s="24" t="str">
        <f>_xlfn.IFNA(IF(ISBLANK($B$3),"",VLOOKUP($B$3&amp;"-"&amp;C91,ชื่อนักเรียน!C91:DK1086,3,FALSE)),"")</f>
        <v>08448</v>
      </c>
      <c r="E91" s="26" t="str">
        <f>_xlfn.IFNA(IF(ISBLANK($B$3),"",VLOOKUP($B$3&amp;"-"&amp;C91,ชื่อนักเรียน!C91:DK1086,4,FALSE)),"")</f>
        <v>นางสาวกัลยารวิศ</v>
      </c>
      <c r="F91" s="27" t="str">
        <f>_xlfn.IFNA(IF(ISBLANK($B$3),"",VLOOKUP($B$3&amp;"-"&amp;C91,ชื่อนักเรียน!C91:DK1086,5,FALSE)),"")</f>
        <v>ธนวดีธนไพศาล</v>
      </c>
      <c r="G91" s="142" t="str">
        <f>_xlfn.IFNA(IF(ISBLANK($B$3),"",VLOOKUP($B$3&amp;"-"&amp;C91,ชื่อนักเรียน!C91:DK1086,19,FALSE)),"")</f>
        <v>มัธยมศึกษาปีที่ 5/3</v>
      </c>
      <c r="H91" s="2" t="str">
        <f>_xlfn.IFNA(IF(ISBLANK(VLOOKUP($B$1&amp;"-"&amp;C91,ชื่อนักเรียน!A75:J308,9,FALSE)),"",VLOOKUP($B$1&amp;"-"&amp;C91,ชื่อนักเรียน!A75:J308,9,FALSE)),"")</f>
        <v/>
      </c>
      <c r="I91" s="1" t="str">
        <f t="shared" si="3"/>
        <v>นางสาว</v>
      </c>
      <c r="J91" s="1" t="str" cm="1">
        <f t="array" ref="J91">RIGHT(E91,MIN(LEN(SUBSTITUTE(E91,$R$5:$R$8,""))))</f>
        <v>กัลยารวิศ</v>
      </c>
      <c r="K91" s="1" t="str">
        <f t="shared" si="4"/>
        <v/>
      </c>
      <c r="L91" s="1" t="str">
        <f t="shared" si="5"/>
        <v/>
      </c>
    </row>
    <row r="92" spans="3:12" ht="17.25" customHeight="1">
      <c r="C92" s="22">
        <v>88</v>
      </c>
      <c r="D92" s="24" t="str">
        <f>_xlfn.IFNA(IF(ISBLANK($B$3),"",VLOOKUP($B$3&amp;"-"&amp;C92,ชื่อนักเรียน!C92:DK1087,3,FALSE)),"")</f>
        <v>09329</v>
      </c>
      <c r="E92" s="26" t="str">
        <f>_xlfn.IFNA(IF(ISBLANK($B$3),"",VLOOKUP($B$3&amp;"-"&amp;C92,ชื่อนักเรียน!C92:DK1087,4,FALSE)),"")</f>
        <v>นางสาวคุณัชญา</v>
      </c>
      <c r="F92" s="27" t="str">
        <f>_xlfn.IFNA(IF(ISBLANK($B$3),"",VLOOKUP($B$3&amp;"-"&amp;C92,ชื่อนักเรียน!C92:DK1087,5,FALSE)),"")</f>
        <v>บาง</v>
      </c>
      <c r="G92" s="142" t="str">
        <f>_xlfn.IFNA(IF(ISBLANK($B$3),"",VLOOKUP($B$3&amp;"-"&amp;C92,ชื่อนักเรียน!C92:DK1087,19,FALSE)),"")</f>
        <v>มัธยมศึกษาปีที่ 5/3</v>
      </c>
      <c r="H92" s="2" t="str">
        <f>_xlfn.IFNA(IF(ISBLANK(VLOOKUP($B$1&amp;"-"&amp;C92,ชื่อนักเรียน!A70:J303,9,FALSE)),"",VLOOKUP($B$1&amp;"-"&amp;C92,ชื่อนักเรียน!A70:J303,9,FALSE)),"")</f>
        <v/>
      </c>
      <c r="I92" s="1" t="str">
        <f t="shared" si="3"/>
        <v>นางสาว</v>
      </c>
      <c r="J92" s="1" t="str" cm="1">
        <f t="array" ref="J92">RIGHT(E92,MIN(LEN(SUBSTITUTE(E92,$R$5:$R$8,""))))</f>
        <v>คุณัชญา</v>
      </c>
      <c r="K92" s="1" t="str">
        <f t="shared" si="4"/>
        <v/>
      </c>
      <c r="L92" s="1" t="str">
        <f t="shared" si="5"/>
        <v/>
      </c>
    </row>
    <row r="93" spans="3:12" ht="17.25" customHeight="1">
      <c r="C93" s="22">
        <v>89</v>
      </c>
      <c r="D93" s="24" t="str">
        <f>_xlfn.IFNA(IF(ISBLANK($B$3),"",VLOOKUP($B$3&amp;"-"&amp;C93,ชื่อนักเรียน!C93:DK1088,3,FALSE)),"")</f>
        <v>10739</v>
      </c>
      <c r="E93" s="26" t="str">
        <f>_xlfn.IFNA(IF(ISBLANK($B$3),"",VLOOKUP($B$3&amp;"-"&amp;C93,ชื่อนักเรียน!C93:DK1088,4,FALSE)),"")</f>
        <v>นางสาวญาณิสา</v>
      </c>
      <c r="F93" s="27" t="str">
        <f>_xlfn.IFNA(IF(ISBLANK($B$3),"",VLOOKUP($B$3&amp;"-"&amp;C93,ชื่อนักเรียน!C93:DK1088,5,FALSE)),"")</f>
        <v>ทันโคกกรวด</v>
      </c>
      <c r="G93" s="142" t="str">
        <f>_xlfn.IFNA(IF(ISBLANK($B$3),"",VLOOKUP($B$3&amp;"-"&amp;C93,ชื่อนักเรียน!C93:DK1088,19,FALSE)),"")</f>
        <v>มัธยมศึกษาปีที่ 5/3</v>
      </c>
      <c r="H93" s="2" t="str">
        <f>_xlfn.IFNA(IF(ISBLANK(VLOOKUP($B$1&amp;"-"&amp;C93,ชื่อนักเรียน!A71:J304,9,FALSE)),"",VLOOKUP($B$1&amp;"-"&amp;C93,ชื่อนักเรียน!A71:J304,9,FALSE)),"")</f>
        <v/>
      </c>
      <c r="I93" s="1" t="str">
        <f t="shared" si="3"/>
        <v>นางสาว</v>
      </c>
      <c r="J93" s="1" t="str" cm="1">
        <f t="array" ref="J93">RIGHT(E93,MIN(LEN(SUBSTITUTE(E93,$R$5:$R$8,""))))</f>
        <v>ญาณิสา</v>
      </c>
      <c r="K93" s="1" t="str">
        <f t="shared" si="4"/>
        <v/>
      </c>
      <c r="L93" s="1" t="str">
        <f t="shared" si="5"/>
        <v/>
      </c>
    </row>
    <row r="94" spans="3:12" ht="17.25" customHeight="1">
      <c r="C94" s="22">
        <v>90</v>
      </c>
      <c r="D94" s="24" t="str">
        <f>_xlfn.IFNA(IF(ISBLANK($B$3),"",VLOOKUP($B$3&amp;"-"&amp;C94,ชื่อนักเรียน!C94:DK1089,3,FALSE)),"")</f>
        <v>10302</v>
      </c>
      <c r="E94" s="26" t="str">
        <f>_xlfn.IFNA(IF(ISBLANK($B$3),"",VLOOKUP($B$3&amp;"-"&amp;C94,ชื่อนักเรียน!C94:DK1089,4,FALSE)),"")</f>
        <v>นายอนิรุตมิ์</v>
      </c>
      <c r="F94" s="27" t="str">
        <f>_xlfn.IFNA(IF(ISBLANK($B$3),"",VLOOKUP($B$3&amp;"-"&amp;C94,ชื่อนักเรียน!C94:DK1089,5,FALSE)),"")</f>
        <v>ธนโกศลกุลวิทย์</v>
      </c>
      <c r="G94" s="142" t="str">
        <f>_xlfn.IFNA(IF(ISBLANK($B$3),"",VLOOKUP($B$3&amp;"-"&amp;C94,ชื่อนักเรียน!C94:DK1089,19,FALSE)),"")</f>
        <v>มัธยมศึกษาปีที่ 6/2</v>
      </c>
      <c r="H94" s="2" t="str">
        <f>_xlfn.IFNA(IF(ISBLANK(VLOOKUP($B$1&amp;"-"&amp;C94,ชื่อนักเรียน!A72:J305,9,FALSE)),"",VLOOKUP($B$1&amp;"-"&amp;C94,ชื่อนักเรียน!A72:J305,9,FALSE)),"")</f>
        <v/>
      </c>
      <c r="I94" s="1" t="str">
        <f t="shared" si="3"/>
        <v>นาย</v>
      </c>
      <c r="J94" s="1" t="str" cm="1">
        <f t="array" ref="J94">RIGHT(E94,MIN(LEN(SUBSTITUTE(E94,$R$5:$R$8,""))))</f>
        <v>อนิรุตมิ์</v>
      </c>
      <c r="K94" s="1" t="str">
        <f t="shared" si="4"/>
        <v/>
      </c>
      <c r="L94" s="1" t="str">
        <f t="shared" si="5"/>
        <v/>
      </c>
    </row>
    <row r="95" spans="3:12" ht="17.25" customHeight="1">
      <c r="C95" s="22">
        <v>91</v>
      </c>
      <c r="D95" s="24" t="str">
        <f>_xlfn.IFNA(IF(ISBLANK($B$3),"",VLOOKUP($B$3&amp;"-"&amp;C95,ชื่อนักเรียน!C95:DK1090,3,FALSE)),"")</f>
        <v>07971</v>
      </c>
      <c r="E95" s="26" t="str">
        <f>_xlfn.IFNA(IF(ISBLANK($B$3),"",VLOOKUP($B$3&amp;"-"&amp;C95,ชื่อนักเรียน!C95:DK1090,4,FALSE)),"")</f>
        <v>นางสาวอมรรัตน์</v>
      </c>
      <c r="F95" s="27" t="str">
        <f>_xlfn.IFNA(IF(ISBLANK($B$3),"",VLOOKUP($B$3&amp;"-"&amp;C95,ชื่อนักเรียน!C95:DK1090,5,FALSE)),"")</f>
        <v>แตงนิ่มงาม</v>
      </c>
      <c r="G95" s="142" t="str">
        <f>_xlfn.IFNA(IF(ISBLANK($B$3),"",VLOOKUP($B$3&amp;"-"&amp;C95,ชื่อนักเรียน!C95:DK1090,19,FALSE)),"")</f>
        <v>มัธยมศึกษาปีที่ 6/2</v>
      </c>
      <c r="H95" s="2" t="str">
        <f>_xlfn.IFNA(IF(ISBLANK(VLOOKUP($B$1&amp;"-"&amp;C95,ชื่อนักเรียน!A79:J312,9,FALSE)),"",VLOOKUP($B$1&amp;"-"&amp;C95,ชื่อนักเรียน!A79:J312,9,FALSE)),"")</f>
        <v/>
      </c>
      <c r="I95" s="1" t="str">
        <f t="shared" ref="I95:I114" si="6">LEFT(E95,MIN(LEN(SUBSTITUTE(E95,J95,""))))</f>
        <v>นางสาว</v>
      </c>
      <c r="J95" s="1" t="str" cm="1">
        <f t="array" ref="J95">RIGHT(E95,MIN(LEN(SUBSTITUTE(E95,$R$5:$R$8,""))))</f>
        <v>อมรรัตน์</v>
      </c>
      <c r="K95" s="1" t="str">
        <f t="shared" ref="K95:K114" si="7">IF(I95="เด็กชาย",H95,IF(I95="นาย",H95,""))</f>
        <v/>
      </c>
      <c r="L95" s="1" t="str">
        <f t="shared" ref="L95:L114" si="8">IF(I95="เด็กหญิง",H95,IF(I95="นางสาว",H95,""))</f>
        <v/>
      </c>
    </row>
    <row r="96" spans="3:12" ht="17.25" customHeight="1">
      <c r="C96" s="22">
        <v>92</v>
      </c>
      <c r="D96" s="24" t="str">
        <f>_xlfn.IFNA(IF(ISBLANK($B$3),"",VLOOKUP($B$3&amp;"-"&amp;C96,ชื่อนักเรียน!C96:DK1091,3,FALSE)),"")</f>
        <v>10311</v>
      </c>
      <c r="E96" s="26" t="str">
        <f>_xlfn.IFNA(IF(ISBLANK($B$3),"",VLOOKUP($B$3&amp;"-"&amp;C96,ชื่อนักเรียน!C96:DK1091,4,FALSE)),"")</f>
        <v>นางสาวธันยพร</v>
      </c>
      <c r="F96" s="27" t="str">
        <f>_xlfn.IFNA(IF(ISBLANK($B$3),"",VLOOKUP($B$3&amp;"-"&amp;C96,ชื่อนักเรียน!C96:DK1091,5,FALSE)),"")</f>
        <v>จรัสเพียร</v>
      </c>
      <c r="G96" s="142" t="str">
        <f>_xlfn.IFNA(IF(ISBLANK($B$3),"",VLOOKUP($B$3&amp;"-"&amp;C96,ชื่อนักเรียน!C96:DK1091,19,FALSE)),"")</f>
        <v>มัธยมศึกษาปีที่ 6/2</v>
      </c>
      <c r="H96" s="2" t="str">
        <f>_xlfn.IFNA(IF(ISBLANK(VLOOKUP($B$1&amp;"-"&amp;C96,ชื่อนักเรียน!A80:J313,9,FALSE)),"",VLOOKUP($B$1&amp;"-"&amp;C96,ชื่อนักเรียน!A80:J313,9,FALSE)),"")</f>
        <v/>
      </c>
      <c r="I96" s="1" t="str">
        <f t="shared" si="6"/>
        <v>นางสาว</v>
      </c>
      <c r="J96" s="1" t="str" cm="1">
        <f t="array" ref="J96">RIGHT(E96,MIN(LEN(SUBSTITUTE(E96,$R$5:$R$8,""))))</f>
        <v>ธันยพร</v>
      </c>
      <c r="K96" s="1" t="str">
        <f t="shared" si="7"/>
        <v/>
      </c>
      <c r="L96" s="1" t="str">
        <f t="shared" si="8"/>
        <v/>
      </c>
    </row>
    <row r="97" spans="3:12" ht="17.25" customHeight="1">
      <c r="C97" s="22">
        <v>93</v>
      </c>
      <c r="D97" s="24" t="str">
        <f>_xlfn.IFNA(IF(ISBLANK($B$3),"",VLOOKUP($B$3&amp;"-"&amp;C97,ชื่อนักเรียน!C97:DK1092,3,FALSE)),"")</f>
        <v>10314</v>
      </c>
      <c r="E97" s="26" t="str">
        <f>_xlfn.IFNA(IF(ISBLANK($B$3),"",VLOOKUP($B$3&amp;"-"&amp;C97,ชื่อนักเรียน!C97:DK1092,4,FALSE)),"")</f>
        <v>นางสาวฐิติรัตน์</v>
      </c>
      <c r="F97" s="27" t="str">
        <f>_xlfn.IFNA(IF(ISBLANK($B$3),"",VLOOKUP($B$3&amp;"-"&amp;C97,ชื่อนักเรียน!C97:DK1092,5,FALSE)),"")</f>
        <v>สกุลพัฒน์ชัยเดช</v>
      </c>
      <c r="G97" s="142" t="str">
        <f>_xlfn.IFNA(IF(ISBLANK($B$3),"",VLOOKUP($B$3&amp;"-"&amp;C97,ชื่อนักเรียน!C97:DK1092,19,FALSE)),"")</f>
        <v>มัธยมศึกษาปีที่ 6/2</v>
      </c>
      <c r="H97" s="2" t="str">
        <f>_xlfn.IFNA(IF(ISBLANK(VLOOKUP($B$1&amp;"-"&amp;C97,ชื่อนักเรียน!A81:J314,9,FALSE)),"",VLOOKUP($B$1&amp;"-"&amp;C97,ชื่อนักเรียน!A81:J314,9,FALSE)),"")</f>
        <v/>
      </c>
      <c r="I97" s="1" t="str">
        <f t="shared" si="6"/>
        <v>นางสาว</v>
      </c>
      <c r="J97" s="1" t="str" cm="1">
        <f t="array" ref="J97">RIGHT(E97,MIN(LEN(SUBSTITUTE(E97,$R$5:$R$8,""))))</f>
        <v>ฐิติรัตน์</v>
      </c>
      <c r="K97" s="1" t="str">
        <f t="shared" si="7"/>
        <v/>
      </c>
      <c r="L97" s="1" t="str">
        <f t="shared" si="8"/>
        <v/>
      </c>
    </row>
    <row r="98" spans="3:12" ht="17.25" customHeight="1">
      <c r="C98" s="22">
        <v>94</v>
      </c>
      <c r="D98" s="24" t="str">
        <f>_xlfn.IFNA(IF(ISBLANK($B$3),"",VLOOKUP($B$3&amp;"-"&amp;C98,ชื่อนักเรียน!C98:DK1093,3,FALSE)),"")</f>
        <v>10315</v>
      </c>
      <c r="E98" s="26" t="str">
        <f>_xlfn.IFNA(IF(ISBLANK($B$3),"",VLOOKUP($B$3&amp;"-"&amp;C98,ชื่อนักเรียน!C98:DK1093,4,FALSE)),"")</f>
        <v>นางสาวมนทกานต์</v>
      </c>
      <c r="F98" s="27" t="str">
        <f>_xlfn.IFNA(IF(ISBLANK($B$3),"",VLOOKUP($B$3&amp;"-"&amp;C98,ชื่อนักเรียน!C98:DK1093,5,FALSE)),"")</f>
        <v>โต๊ะเจริญ</v>
      </c>
      <c r="G98" s="142" t="str">
        <f>_xlfn.IFNA(IF(ISBLANK($B$3),"",VLOOKUP($B$3&amp;"-"&amp;C98,ชื่อนักเรียน!C98:DK1093,19,FALSE)),"")</f>
        <v>มัธยมศึกษาปีที่ 6/2</v>
      </c>
      <c r="H98" s="2" t="str">
        <f>_xlfn.IFNA(IF(ISBLANK(VLOOKUP($B$1&amp;"-"&amp;C98,ชื่อนักเรียน!A82:J315,9,FALSE)),"",VLOOKUP($B$1&amp;"-"&amp;C98,ชื่อนักเรียน!A82:J315,9,FALSE)),"")</f>
        <v/>
      </c>
      <c r="I98" s="1" t="str">
        <f t="shared" si="6"/>
        <v>นางสาว</v>
      </c>
      <c r="J98" s="1" t="str" cm="1">
        <f t="array" ref="J98">RIGHT(E98,MIN(LEN(SUBSTITUTE(E98,$R$5:$R$8,""))))</f>
        <v>มนทกานต์</v>
      </c>
      <c r="K98" s="1" t="str">
        <f t="shared" si="7"/>
        <v/>
      </c>
      <c r="L98" s="1" t="str">
        <f t="shared" si="8"/>
        <v/>
      </c>
    </row>
    <row r="99" spans="3:12" ht="17.25" customHeight="1">
      <c r="C99" s="22">
        <v>95</v>
      </c>
      <c r="D99" s="24" t="str">
        <f>_xlfn.IFNA(IF(ISBLANK($B$3),"",VLOOKUP($B$3&amp;"-"&amp;C99,ชื่อนักเรียน!C99:DK1094,3,FALSE)),"")</f>
        <v>10319</v>
      </c>
      <c r="E99" s="26" t="str">
        <f>_xlfn.IFNA(IF(ISBLANK($B$3),"",VLOOKUP($B$3&amp;"-"&amp;C99,ชื่อนักเรียน!C99:DK1094,4,FALSE)),"")</f>
        <v>นางสาวสไบทิพย์</v>
      </c>
      <c r="F99" s="27" t="str">
        <f>_xlfn.IFNA(IF(ISBLANK($B$3),"",VLOOKUP($B$3&amp;"-"&amp;C99,ชื่อนักเรียน!C99:DK1094,5,FALSE)),"")</f>
        <v>หมื่นศักดา</v>
      </c>
      <c r="G99" s="142" t="str">
        <f>_xlfn.IFNA(IF(ISBLANK($B$3),"",VLOOKUP($B$3&amp;"-"&amp;C99,ชื่อนักเรียน!C99:DK1094,19,FALSE)),"")</f>
        <v>มัธยมศึกษาปีที่ 6/2</v>
      </c>
      <c r="H99" s="2" t="str">
        <f>_xlfn.IFNA(IF(ISBLANK(VLOOKUP($B$1&amp;"-"&amp;C99,ชื่อนักเรียน!A83:J316,9,FALSE)),"",VLOOKUP($B$1&amp;"-"&amp;C99,ชื่อนักเรียน!A83:J316,9,FALSE)),"")</f>
        <v/>
      </c>
      <c r="I99" s="1" t="str">
        <f t="shared" si="6"/>
        <v>นางสาว</v>
      </c>
      <c r="J99" s="1" t="str" cm="1">
        <f t="array" ref="J99">RIGHT(E99,MIN(LEN(SUBSTITUTE(E99,$R$5:$R$8,""))))</f>
        <v>สไบทิพย์</v>
      </c>
      <c r="K99" s="1" t="str">
        <f t="shared" si="7"/>
        <v/>
      </c>
      <c r="L99" s="1" t="str">
        <f t="shared" si="8"/>
        <v/>
      </c>
    </row>
    <row r="100" spans="3:12" ht="17.25" customHeight="1">
      <c r="C100" s="22">
        <v>96</v>
      </c>
      <c r="D100" s="24" t="str">
        <f>_xlfn.IFNA(IF(ISBLANK($B$3),"",VLOOKUP($B$3&amp;"-"&amp;C100,ชื่อนักเรียน!C100:DK1095,3,FALSE)),"")</f>
        <v>10321</v>
      </c>
      <c r="E100" s="26" t="str">
        <f>_xlfn.IFNA(IF(ISBLANK($B$3),"",VLOOKUP($B$3&amp;"-"&amp;C100,ชื่อนักเรียน!C100:DK1095,4,FALSE)),"")</f>
        <v xml:space="preserve">นางสาวบุษกร </v>
      </c>
      <c r="F100" s="27" t="str">
        <f>_xlfn.IFNA(IF(ISBLANK($B$3),"",VLOOKUP($B$3&amp;"-"&amp;C100,ชื่อนักเรียน!C100:DK1095,5,FALSE)),"")</f>
        <v>พรพิไลสวัสดิ์</v>
      </c>
      <c r="G100" s="142" t="str">
        <f>_xlfn.IFNA(IF(ISBLANK($B$3),"",VLOOKUP($B$3&amp;"-"&amp;C100,ชื่อนักเรียน!C100:DK1095,19,FALSE)),"")</f>
        <v>มัธยมศึกษาปีที่ 6/2</v>
      </c>
      <c r="H100" s="2" t="str">
        <f>_xlfn.IFNA(IF(ISBLANK(VLOOKUP($B$1&amp;"-"&amp;C100,ชื่อนักเรียน!A84:J317,9,FALSE)),"",VLOOKUP($B$1&amp;"-"&amp;C100,ชื่อนักเรียน!A84:J317,9,FALSE)),"")</f>
        <v/>
      </c>
      <c r="I100" s="1" t="str">
        <f t="shared" si="6"/>
        <v>นางสาว</v>
      </c>
      <c r="J100" s="1" t="str" cm="1">
        <f t="array" ref="J100">RIGHT(E100,MIN(LEN(SUBSTITUTE(E100,$R$5:$R$8,""))))</f>
        <v xml:space="preserve">บุษกร </v>
      </c>
      <c r="K100" s="1" t="str">
        <f t="shared" si="7"/>
        <v/>
      </c>
      <c r="L100" s="1" t="str">
        <f t="shared" si="8"/>
        <v/>
      </c>
    </row>
    <row r="101" spans="3:12" ht="17.25" customHeight="1">
      <c r="C101" s="22">
        <v>97</v>
      </c>
      <c r="D101" s="24" t="str">
        <f>_xlfn.IFNA(IF(ISBLANK($B$3),"",VLOOKUP($B$3&amp;"-"&amp;C101,ชื่อนักเรียน!C101:DK1096,3,FALSE)),"")</f>
        <v>10324</v>
      </c>
      <c r="E101" s="26" t="str">
        <f>_xlfn.IFNA(IF(ISBLANK($B$3),"",VLOOKUP($B$3&amp;"-"&amp;C101,ชื่อนักเรียน!C101:DK1096,4,FALSE)),"")</f>
        <v>นางสาวพรนัชชา</v>
      </c>
      <c r="F101" s="27" t="str">
        <f>_xlfn.IFNA(IF(ISBLANK($B$3),"",VLOOKUP($B$3&amp;"-"&amp;C101,ชื่อนักเรียน!C101:DK1096,5,FALSE)),"")</f>
        <v>แก้วกระจ่าง</v>
      </c>
      <c r="G101" s="142" t="str">
        <f>_xlfn.IFNA(IF(ISBLANK($B$3),"",VLOOKUP($B$3&amp;"-"&amp;C101,ชื่อนักเรียน!C101:DK1096,19,FALSE)),"")</f>
        <v>มัธยมศึกษาปีที่ 6/2</v>
      </c>
      <c r="H101" s="2" t="str">
        <f>_xlfn.IFNA(IF(ISBLANK(VLOOKUP($B$1&amp;"-"&amp;C101,ชื่อนักเรียน!A85:J318,9,FALSE)),"",VLOOKUP($B$1&amp;"-"&amp;C101,ชื่อนักเรียน!A85:J318,9,FALSE)),"")</f>
        <v/>
      </c>
      <c r="I101" s="1" t="str">
        <f t="shared" si="6"/>
        <v>นางสาว</v>
      </c>
      <c r="J101" s="1" t="str" cm="1">
        <f t="array" ref="J101">RIGHT(E101,MIN(LEN(SUBSTITUTE(E101,$R$5:$R$8,""))))</f>
        <v>พรนัชชา</v>
      </c>
      <c r="K101" s="1" t="str">
        <f t="shared" si="7"/>
        <v/>
      </c>
      <c r="L101" s="1" t="str">
        <f t="shared" si="8"/>
        <v/>
      </c>
    </row>
    <row r="102" spans="3:12" ht="17.25" customHeight="1">
      <c r="C102" s="22">
        <v>98</v>
      </c>
      <c r="D102" s="24" t="str">
        <f>_xlfn.IFNA(IF(ISBLANK($B$3),"",VLOOKUP($B$3&amp;"-"&amp;C102,ชื่อนักเรียน!C102:DK1097,3,FALSE)),"")</f>
        <v>10326</v>
      </c>
      <c r="E102" s="26" t="str">
        <f>_xlfn.IFNA(IF(ISBLANK($B$3),"",VLOOKUP($B$3&amp;"-"&amp;C102,ชื่อนักเรียน!C102:DK1097,4,FALSE)),"")</f>
        <v>นางสาวพิชชาอร</v>
      </c>
      <c r="F102" s="27" t="str">
        <f>_xlfn.IFNA(IF(ISBLANK($B$3),"",VLOOKUP($B$3&amp;"-"&amp;C102,ชื่อนักเรียน!C102:DK1097,5,FALSE)),"")</f>
        <v>เฉื่อยฉ่ำ</v>
      </c>
      <c r="G102" s="142" t="str">
        <f>_xlfn.IFNA(IF(ISBLANK($B$3),"",VLOOKUP($B$3&amp;"-"&amp;C102,ชื่อนักเรียน!C102:DK1097,19,FALSE)),"")</f>
        <v>มัธยมศึกษาปีที่ 6/2</v>
      </c>
      <c r="H102" s="2" t="str">
        <f>_xlfn.IFNA(IF(ISBLANK(VLOOKUP($B$1&amp;"-"&amp;C102,ชื่อนักเรียน!A86:J319,9,FALSE)),"",VLOOKUP($B$1&amp;"-"&amp;C102,ชื่อนักเรียน!A86:J319,9,FALSE)),"")</f>
        <v/>
      </c>
      <c r="I102" s="1" t="str">
        <f t="shared" si="6"/>
        <v>นางสาว</v>
      </c>
      <c r="J102" s="1" t="str" cm="1">
        <f t="array" ref="J102">RIGHT(E102,MIN(LEN(SUBSTITUTE(E102,$R$5:$R$8,""))))</f>
        <v>พิชชาอร</v>
      </c>
      <c r="K102" s="1" t="str">
        <f t="shared" si="7"/>
        <v/>
      </c>
      <c r="L102" s="1" t="str">
        <f t="shared" si="8"/>
        <v/>
      </c>
    </row>
    <row r="103" spans="3:12" ht="17.25" customHeight="1">
      <c r="C103" s="22">
        <v>99</v>
      </c>
      <c r="D103" s="24" t="str">
        <f>_xlfn.IFNA(IF(ISBLANK($B$3),"",VLOOKUP($B$3&amp;"-"&amp;C103,ชื่อนักเรียน!C103:DK1098,3,FALSE)),"")</f>
        <v>10328</v>
      </c>
      <c r="E103" s="26" t="str">
        <f>_xlfn.IFNA(IF(ISBLANK($B$3),"",VLOOKUP($B$3&amp;"-"&amp;C103,ชื่อนักเรียน!C103:DK1098,4,FALSE)),"")</f>
        <v xml:space="preserve">นางสาวพิมพ์ชนก </v>
      </c>
      <c r="F103" s="27" t="str">
        <f>_xlfn.IFNA(IF(ISBLANK($B$3),"",VLOOKUP($B$3&amp;"-"&amp;C103,ชื่อนักเรียน!C103:DK1098,5,FALSE)),"")</f>
        <v>อัศวะมนตรี</v>
      </c>
      <c r="G103" s="142" t="str">
        <f>_xlfn.IFNA(IF(ISBLANK($B$3),"",VLOOKUP($B$3&amp;"-"&amp;C103,ชื่อนักเรียน!C103:DK1098,19,FALSE)),"")</f>
        <v>มัธยมศึกษาปีที่ 6/2</v>
      </c>
      <c r="H103" s="2" t="str">
        <f>_xlfn.IFNA(IF(ISBLANK(VLOOKUP($B$1&amp;"-"&amp;C103,ชื่อนักเรียน!A87:J320,9,FALSE)),"",VLOOKUP($B$1&amp;"-"&amp;C103,ชื่อนักเรียน!A87:J320,9,FALSE)),"")</f>
        <v/>
      </c>
      <c r="I103" s="1" t="str">
        <f t="shared" si="6"/>
        <v>นางสาว</v>
      </c>
      <c r="J103" s="1" t="str" cm="1">
        <f t="array" ref="J103">RIGHT(E103,MIN(LEN(SUBSTITUTE(E103,$R$5:$R$8,""))))</f>
        <v xml:space="preserve">พิมพ์ชนก </v>
      </c>
      <c r="K103" s="1" t="str">
        <f t="shared" si="7"/>
        <v/>
      </c>
      <c r="L103" s="1" t="str">
        <f t="shared" si="8"/>
        <v/>
      </c>
    </row>
    <row r="104" spans="3:12" ht="17.25" customHeight="1">
      <c r="C104" s="22">
        <v>100</v>
      </c>
      <c r="D104" s="24" t="str">
        <f>_xlfn.IFNA(IF(ISBLANK($B$3),"",VLOOKUP($B$3&amp;"-"&amp;C104,ชื่อนักเรียน!C104:DK1099,3,FALSE)),"")</f>
        <v>10695</v>
      </c>
      <c r="E104" s="26" t="str">
        <f>_xlfn.IFNA(IF(ISBLANK($B$3),"",VLOOKUP($B$3&amp;"-"&amp;C104,ชื่อนักเรียน!C104:DK1099,4,FALSE)),"")</f>
        <v xml:space="preserve">นางสาวนวัตมน  </v>
      </c>
      <c r="F104" s="27" t="str">
        <f>_xlfn.IFNA(IF(ISBLANK($B$3),"",VLOOKUP($B$3&amp;"-"&amp;C104,ชื่อนักเรียน!C104:DK1099,5,FALSE)),"")</f>
        <v>ไชยเดช</v>
      </c>
      <c r="G104" s="142" t="str">
        <f>_xlfn.IFNA(IF(ISBLANK($B$3),"",VLOOKUP($B$3&amp;"-"&amp;C104,ชื่อนักเรียน!C104:DK1099,19,FALSE)),"")</f>
        <v>มัธยมศึกษาปีที่ 6/2</v>
      </c>
      <c r="H104" s="2" t="str">
        <f>_xlfn.IFNA(IF(ISBLANK(VLOOKUP($B$1&amp;"-"&amp;C104,ชื่อนักเรียน!A88:J321,9,FALSE)),"",VLOOKUP($B$1&amp;"-"&amp;C104,ชื่อนักเรียน!A88:J321,9,FALSE)),"")</f>
        <v/>
      </c>
      <c r="I104" s="1" t="str">
        <f t="shared" si="6"/>
        <v>นางสาว</v>
      </c>
      <c r="J104" s="1" t="str" cm="1">
        <f t="array" ref="J104">RIGHT(E104,MIN(LEN(SUBSTITUTE(E104,$R$5:$R$8,""))))</f>
        <v xml:space="preserve">นวัตมน  </v>
      </c>
      <c r="K104" s="1" t="str">
        <f t="shared" si="7"/>
        <v/>
      </c>
      <c r="L104" s="1" t="str">
        <f t="shared" si="8"/>
        <v/>
      </c>
    </row>
    <row r="105" spans="3:12" ht="17.25" customHeight="1">
      <c r="C105" s="22">
        <v>101</v>
      </c>
      <c r="D105" s="24" t="str">
        <f>_xlfn.IFNA(IF(ISBLANK($B$3),"",VLOOKUP($B$3&amp;"-"&amp;C105,ชื่อนักเรียน!C105:DK1100,3,FALSE)),"")</f>
        <v>11105</v>
      </c>
      <c r="E105" s="26" t="str">
        <f>_xlfn.IFNA(IF(ISBLANK($B$3),"",VLOOKUP($B$3&amp;"-"&amp;C105,ชื่อนักเรียน!C105:DK1100,4,FALSE)),"")</f>
        <v>นางสาวภัศรา</v>
      </c>
      <c r="F105" s="27" t="str">
        <f>_xlfn.IFNA(IF(ISBLANK($B$3),"",VLOOKUP($B$3&amp;"-"&amp;C105,ชื่อนักเรียน!C105:DK1100,5,FALSE)),"")</f>
        <v>ดามี</v>
      </c>
      <c r="G105" s="142" t="str">
        <f>_xlfn.IFNA(IF(ISBLANK($B$3),"",VLOOKUP($B$3&amp;"-"&amp;C105,ชื่อนักเรียน!C105:DK1100,19,FALSE)),"")</f>
        <v>มัธยมศึกษาปีที่ 6/2</v>
      </c>
      <c r="H105" s="2" t="str">
        <f>_xlfn.IFNA(IF(ISBLANK(VLOOKUP($B$1&amp;"-"&amp;C105,ชื่อนักเรียน!A89:J322,9,FALSE)),"",VLOOKUP($B$1&amp;"-"&amp;C105,ชื่อนักเรียน!A89:J322,9,FALSE)),"")</f>
        <v/>
      </c>
      <c r="I105" s="1" t="str">
        <f t="shared" si="6"/>
        <v>นางสาว</v>
      </c>
      <c r="J105" s="1" t="str" cm="1">
        <f t="array" ref="J105">RIGHT(E105,MIN(LEN(SUBSTITUTE(E105,$R$5:$R$8,""))))</f>
        <v>ภัศรา</v>
      </c>
      <c r="K105" s="1" t="str">
        <f t="shared" si="7"/>
        <v/>
      </c>
      <c r="L105" s="1" t="str">
        <f t="shared" si="8"/>
        <v/>
      </c>
    </row>
    <row r="106" spans="3:12" ht="17.25" customHeight="1">
      <c r="C106" s="22">
        <v>102</v>
      </c>
      <c r="D106" s="24" t="str">
        <f>_xlfn.IFNA(IF(ISBLANK($B$3),"",VLOOKUP($B$3&amp;"-"&amp;C106,ชื่อนักเรียน!C106:DK1101,3,FALSE)),"")</f>
        <v>10329</v>
      </c>
      <c r="E106" s="26" t="str">
        <f>_xlfn.IFNA(IF(ISBLANK($B$3),"",VLOOKUP($B$3&amp;"-"&amp;C106,ชื่อนักเรียน!C106:DK1101,4,FALSE)),"")</f>
        <v>นายปวีกาญจน์</v>
      </c>
      <c r="F106" s="27" t="str">
        <f>_xlfn.IFNA(IF(ISBLANK($B$3),"",VLOOKUP($B$3&amp;"-"&amp;C106,ชื่อนักเรียน!C106:DK1101,5,FALSE)),"")</f>
        <v>ปุจฉาการณ์</v>
      </c>
      <c r="G106" s="142" t="str">
        <f>_xlfn.IFNA(IF(ISBLANK($B$3),"",VLOOKUP($B$3&amp;"-"&amp;C106,ชื่อนักเรียน!C106:DK1101,19,FALSE)),"")</f>
        <v>มัธยมศึกษาปีที่ 6/3</v>
      </c>
      <c r="H106" s="2" t="str">
        <f>_xlfn.IFNA(IF(ISBLANK(VLOOKUP($B$1&amp;"-"&amp;C106,ชื่อนักเรียน!A90:J323,9,FALSE)),"",VLOOKUP($B$1&amp;"-"&amp;C106,ชื่อนักเรียน!A90:J323,9,FALSE)),"")</f>
        <v/>
      </c>
      <c r="I106" s="1" t="str">
        <f t="shared" si="6"/>
        <v>นาย</v>
      </c>
      <c r="J106" s="1" t="str" cm="1">
        <f t="array" ref="J106">RIGHT(E106,MIN(LEN(SUBSTITUTE(E106,$R$5:$R$8,""))))</f>
        <v>ปวีกาญจน์</v>
      </c>
      <c r="K106" s="1" t="str">
        <f t="shared" si="7"/>
        <v/>
      </c>
      <c r="L106" s="1" t="str">
        <f t="shared" si="8"/>
        <v/>
      </c>
    </row>
    <row r="107" spans="3:12" ht="17.25" customHeight="1">
      <c r="C107" s="22">
        <v>103</v>
      </c>
      <c r="D107" s="24" t="str">
        <f>_xlfn.IFNA(IF(ISBLANK($B$3),"",VLOOKUP($B$3&amp;"-"&amp;C107,ชื่อนักเรียน!C107:DK1102,3,FALSE)),"")</f>
        <v>08310</v>
      </c>
      <c r="E107" s="26" t="str">
        <f>_xlfn.IFNA(IF(ISBLANK($B$3),"",VLOOKUP($B$3&amp;"-"&amp;C107,ชื่อนักเรียน!C107:DK1102,4,FALSE)),"")</f>
        <v>นางสาวเขมิกา</v>
      </c>
      <c r="F107" s="27" t="str">
        <f>_xlfn.IFNA(IF(ISBLANK($B$3),"",VLOOKUP($B$3&amp;"-"&amp;C107,ชื่อนักเรียน!C107:DK1102,5,FALSE)),"")</f>
        <v>ศิริพิน</v>
      </c>
      <c r="G107" s="142" t="str">
        <f>_xlfn.IFNA(IF(ISBLANK($B$3),"",VLOOKUP($B$3&amp;"-"&amp;C107,ชื่อนักเรียน!C107:DK1102,19,FALSE)),"")</f>
        <v>มัธยมศึกษาปีที่ 6/3</v>
      </c>
      <c r="H107" s="2" t="str">
        <f>_xlfn.IFNA(IF(ISBLANK(VLOOKUP($B$1&amp;"-"&amp;C107,ชื่อนักเรียน!A91:J324,9,FALSE)),"",VLOOKUP($B$1&amp;"-"&amp;C107,ชื่อนักเรียน!A91:J324,9,FALSE)),"")</f>
        <v/>
      </c>
      <c r="I107" s="1" t="str">
        <f t="shared" si="6"/>
        <v>นางสาว</v>
      </c>
      <c r="J107" s="1" t="str" cm="1">
        <f t="array" ref="J107">RIGHT(E107,MIN(LEN(SUBSTITUTE(E107,$R$5:$R$8,""))))</f>
        <v>เขมิกา</v>
      </c>
      <c r="K107" s="1" t="str">
        <f t="shared" si="7"/>
        <v/>
      </c>
      <c r="L107" s="1" t="str">
        <f t="shared" si="8"/>
        <v/>
      </c>
    </row>
    <row r="108" spans="3:12" ht="17.25" customHeight="1">
      <c r="C108" s="22">
        <v>104</v>
      </c>
      <c r="D108" s="24" t="str">
        <f>_xlfn.IFNA(IF(ISBLANK($B$3),"",VLOOKUP($B$3&amp;"-"&amp;C108,ชื่อนักเรียน!C108:DK1103,3,FALSE)),"")</f>
        <v>09344</v>
      </c>
      <c r="E108" s="26" t="str">
        <f>_xlfn.IFNA(IF(ISBLANK($B$3),"",VLOOKUP($B$3&amp;"-"&amp;C108,ชื่อนักเรียน!C108:DK1103,4,FALSE)),"")</f>
        <v>นางสาวจิรวรรณ</v>
      </c>
      <c r="F108" s="27" t="str">
        <f>_xlfn.IFNA(IF(ISBLANK($B$3),"",VLOOKUP($B$3&amp;"-"&amp;C108,ชื่อนักเรียน!C108:DK1103,5,FALSE)),"")</f>
        <v>แก้วงาม</v>
      </c>
      <c r="G108" s="142" t="str">
        <f>_xlfn.IFNA(IF(ISBLANK($B$3),"",VLOOKUP($B$3&amp;"-"&amp;C108,ชื่อนักเรียน!C108:DK1103,19,FALSE)),"")</f>
        <v>มัธยมศึกษาปีที่ 6/3</v>
      </c>
      <c r="H108" s="2" t="str">
        <f>_xlfn.IFNA(IF(ISBLANK(VLOOKUP($B$1&amp;"-"&amp;C108,ชื่อนักเรียน!A92:J325,9,FALSE)),"",VLOOKUP($B$1&amp;"-"&amp;C108,ชื่อนักเรียน!A92:J325,9,FALSE)),"")</f>
        <v/>
      </c>
      <c r="I108" s="1" t="str">
        <f t="shared" si="6"/>
        <v>นางสาว</v>
      </c>
      <c r="J108" s="1" t="str" cm="1">
        <f t="array" ref="J108">RIGHT(E108,MIN(LEN(SUBSTITUTE(E108,$R$5:$R$8,""))))</f>
        <v>จิรวรรณ</v>
      </c>
      <c r="K108" s="1" t="str">
        <f t="shared" si="7"/>
        <v/>
      </c>
      <c r="L108" s="1" t="str">
        <f t="shared" si="8"/>
        <v/>
      </c>
    </row>
    <row r="109" spans="3:12" ht="17.25" customHeight="1">
      <c r="C109" s="22">
        <v>105</v>
      </c>
      <c r="D109" s="24" t="str">
        <f>_xlfn.IFNA(IF(ISBLANK($B$3),"",VLOOKUP($B$3&amp;"-"&amp;C109,ชื่อนักเรียน!C109:DK1104,3,FALSE)),"")</f>
        <v>09526</v>
      </c>
      <c r="E109" s="26" t="str">
        <f>_xlfn.IFNA(IF(ISBLANK($B$3),"",VLOOKUP($B$3&amp;"-"&amp;C109,ชื่อนักเรียน!C109:DK1104,4,FALSE)),"")</f>
        <v>นางสาวศิรจันทรา</v>
      </c>
      <c r="F109" s="27" t="str">
        <f>_xlfn.IFNA(IF(ISBLANK($B$3),"",VLOOKUP($B$3&amp;"-"&amp;C109,ชื่อนักเรียน!C109:DK1104,5,FALSE)),"")</f>
        <v>วิสุทธิญาณ</v>
      </c>
      <c r="G109" s="142" t="str">
        <f>_xlfn.IFNA(IF(ISBLANK($B$3),"",VLOOKUP($B$3&amp;"-"&amp;C109,ชื่อนักเรียน!C109:DK1104,19,FALSE)),"")</f>
        <v>มัธยมศึกษาปีที่ 6/3</v>
      </c>
      <c r="H109" s="2" t="str">
        <f>_xlfn.IFNA(IF(ISBLANK(VLOOKUP($B$1&amp;"-"&amp;C109,ชื่อนักเรียน!A93:J326,9,FALSE)),"",VLOOKUP($B$1&amp;"-"&amp;C109,ชื่อนักเรียน!A93:J326,9,FALSE)),"")</f>
        <v/>
      </c>
      <c r="I109" s="1" t="str">
        <f t="shared" si="6"/>
        <v>นางสาว</v>
      </c>
      <c r="J109" s="1" t="str" cm="1">
        <f t="array" ref="J109">RIGHT(E109,MIN(LEN(SUBSTITUTE(E109,$R$5:$R$8,""))))</f>
        <v>ศิรจันทรา</v>
      </c>
      <c r="K109" s="1" t="str">
        <f t="shared" si="7"/>
        <v/>
      </c>
      <c r="L109" s="1" t="str">
        <f t="shared" si="8"/>
        <v/>
      </c>
    </row>
    <row r="110" spans="3:12" ht="17.25" customHeight="1">
      <c r="C110" s="22">
        <v>106</v>
      </c>
      <c r="D110" s="24" t="str">
        <f>_xlfn.IFNA(IF(ISBLANK($B$3),"",VLOOKUP($B$3&amp;"-"&amp;C110,ชื่อนักเรียน!C110:DK1105,3,FALSE)),"")</f>
        <v>10332</v>
      </c>
      <c r="E110" s="26" t="str">
        <f>_xlfn.IFNA(IF(ISBLANK($B$3),"",VLOOKUP($B$3&amp;"-"&amp;C110,ชื่อนักเรียน!C110:DK1105,4,FALSE)),"")</f>
        <v>นางสาวศิรินภรณ์</v>
      </c>
      <c r="F110" s="27" t="str">
        <f>_xlfn.IFNA(IF(ISBLANK($B$3),"",VLOOKUP($B$3&amp;"-"&amp;C110,ชื่อนักเรียน!C110:DK1105,5,FALSE)),"")</f>
        <v>เรือนงาม</v>
      </c>
      <c r="G110" s="142" t="str">
        <f>_xlfn.IFNA(IF(ISBLANK($B$3),"",VLOOKUP($B$3&amp;"-"&amp;C110,ชื่อนักเรียน!C110:DK1105,19,FALSE)),"")</f>
        <v>มัธยมศึกษาปีที่ 6/3</v>
      </c>
      <c r="H110" s="2" t="str">
        <f>_xlfn.IFNA(IF(ISBLANK(VLOOKUP($B$1&amp;"-"&amp;C110,ชื่อนักเรียน!A94:J327,9,FALSE)),"",VLOOKUP($B$1&amp;"-"&amp;C110,ชื่อนักเรียน!A94:J327,9,FALSE)),"")</f>
        <v/>
      </c>
      <c r="I110" s="1" t="str">
        <f t="shared" si="6"/>
        <v>นางสาว</v>
      </c>
      <c r="J110" s="1" t="str" cm="1">
        <f t="array" ref="J110">RIGHT(E110,MIN(LEN(SUBSTITUTE(E110,$R$5:$R$8,""))))</f>
        <v>ศิรินภรณ์</v>
      </c>
      <c r="K110" s="1" t="str">
        <f t="shared" si="7"/>
        <v/>
      </c>
      <c r="L110" s="1" t="str">
        <f t="shared" si="8"/>
        <v/>
      </c>
    </row>
    <row r="111" spans="3:12" ht="17.25" customHeight="1">
      <c r="C111" s="22">
        <v>107</v>
      </c>
      <c r="D111" s="24" t="str">
        <f>_xlfn.IFNA(IF(ISBLANK($B$3),"",VLOOKUP($B$3&amp;"-"&amp;C111,ชื่อนักเรียน!C111:DK1106,3,FALSE)),"")</f>
        <v>10333</v>
      </c>
      <c r="E111" s="26" t="str">
        <f>_xlfn.IFNA(IF(ISBLANK($B$3),"",VLOOKUP($B$3&amp;"-"&amp;C111,ชื่อนักเรียน!C111:DK1106,4,FALSE)),"")</f>
        <v xml:space="preserve">นางสาวภาพิมล </v>
      </c>
      <c r="F111" s="27" t="str">
        <f>_xlfn.IFNA(IF(ISBLANK($B$3),"",VLOOKUP($B$3&amp;"-"&amp;C111,ชื่อนักเรียน!C111:DK1106,5,FALSE)),"")</f>
        <v>แสงวิภาค</v>
      </c>
      <c r="G111" s="142" t="str">
        <f>_xlfn.IFNA(IF(ISBLANK($B$3),"",VLOOKUP($B$3&amp;"-"&amp;C111,ชื่อนักเรียน!C111:DK1106,19,FALSE)),"")</f>
        <v>มัธยมศึกษาปีที่ 6/3</v>
      </c>
      <c r="H111" s="2" t="str">
        <f>_xlfn.IFNA(IF(ISBLANK(VLOOKUP($B$1&amp;"-"&amp;C111,ชื่อนักเรียน!A95:J328,9,FALSE)),"",VLOOKUP($B$1&amp;"-"&amp;C111,ชื่อนักเรียน!A95:J328,9,FALSE)),"")</f>
        <v/>
      </c>
      <c r="I111" s="1" t="str">
        <f t="shared" si="6"/>
        <v>นางสาว</v>
      </c>
      <c r="J111" s="1" t="str" cm="1">
        <f t="array" ref="J111">RIGHT(E111,MIN(LEN(SUBSTITUTE(E111,$R$5:$R$8,""))))</f>
        <v xml:space="preserve">ภาพิมล </v>
      </c>
      <c r="K111" s="1" t="str">
        <f t="shared" si="7"/>
        <v/>
      </c>
      <c r="L111" s="1" t="str">
        <f t="shared" si="8"/>
        <v/>
      </c>
    </row>
    <row r="112" spans="3:12" ht="17.25" customHeight="1">
      <c r="C112" s="22">
        <v>108</v>
      </c>
      <c r="D112" s="24" t="str">
        <f>_xlfn.IFNA(IF(ISBLANK($B$3),"",VLOOKUP($B$3&amp;"-"&amp;C112,ชื่อนักเรียน!C112:DK1107,3,FALSE)),"")</f>
        <v>10336</v>
      </c>
      <c r="E112" s="26" t="str">
        <f>_xlfn.IFNA(IF(ISBLANK($B$3),"",VLOOKUP($B$3&amp;"-"&amp;C112,ชื่อนักเรียน!C112:DK1107,4,FALSE)),"")</f>
        <v xml:space="preserve">นางสาววิษา </v>
      </c>
      <c r="F112" s="27" t="str">
        <f>_xlfn.IFNA(IF(ISBLANK($B$3),"",VLOOKUP($B$3&amp;"-"&amp;C112,ชื่อนักเรียน!C112:DK1107,5,FALSE)),"")</f>
        <v>เชื้อพรหม</v>
      </c>
      <c r="G112" s="142" t="str">
        <f>_xlfn.IFNA(IF(ISBLANK($B$3),"",VLOOKUP($B$3&amp;"-"&amp;C112,ชื่อนักเรียน!C112:DK1107,19,FALSE)),"")</f>
        <v>มัธยมศึกษาปีที่ 6/3</v>
      </c>
      <c r="H112" s="2" t="str">
        <f>_xlfn.IFNA(IF(ISBLANK(VLOOKUP($B$1&amp;"-"&amp;C112,ชื่อนักเรียน!A90:J323,9,FALSE)),"",VLOOKUP($B$1&amp;"-"&amp;C112,ชื่อนักเรียน!A90:J323,9,FALSE)),"")</f>
        <v/>
      </c>
      <c r="I112" s="1" t="str">
        <f t="shared" si="6"/>
        <v>นางสาว</v>
      </c>
      <c r="J112" s="1" t="str" cm="1">
        <f t="array" ref="J112">RIGHT(E112,MIN(LEN(SUBSTITUTE(E112,$R$5:$R$8,""))))</f>
        <v xml:space="preserve">วิษา </v>
      </c>
      <c r="K112" s="1" t="str">
        <f t="shared" si="7"/>
        <v/>
      </c>
      <c r="L112" s="1" t="str">
        <f t="shared" si="8"/>
        <v/>
      </c>
    </row>
    <row r="113" spans="3:16" ht="17.25" customHeight="1">
      <c r="C113" s="22">
        <v>109</v>
      </c>
      <c r="D113" s="24" t="str">
        <f>_xlfn.IFNA(IF(ISBLANK($B$3),"",VLOOKUP($B$3&amp;"-"&amp;C113,ชื่อนักเรียน!C113:DK1108,3,FALSE)),"")</f>
        <v>10337</v>
      </c>
      <c r="E113" s="26" t="str">
        <f>_xlfn.IFNA(IF(ISBLANK($B$3),"",VLOOKUP($B$3&amp;"-"&amp;C113,ชื่อนักเรียน!C113:DK1108,4,FALSE)),"")</f>
        <v xml:space="preserve">นางสาวศิลานี </v>
      </c>
      <c r="F113" s="27" t="str">
        <f>_xlfn.IFNA(IF(ISBLANK($B$3),"",VLOOKUP($B$3&amp;"-"&amp;C113,ชื่อนักเรียน!C113:DK1108,5,FALSE)),"")</f>
        <v>อุทากิจ</v>
      </c>
      <c r="G113" s="142" t="str">
        <f>_xlfn.IFNA(IF(ISBLANK($B$3),"",VLOOKUP($B$3&amp;"-"&amp;C113,ชื่อนักเรียน!C113:DK1108,19,FALSE)),"")</f>
        <v>มัธยมศึกษาปีที่ 6/3</v>
      </c>
      <c r="H113" s="2" t="str">
        <f>_xlfn.IFNA(IF(ISBLANK(VLOOKUP($B$1&amp;"-"&amp;C113,ชื่อนักเรียน!A91:J324,9,FALSE)),"",VLOOKUP($B$1&amp;"-"&amp;C113,ชื่อนักเรียน!A91:J324,9,FALSE)),"")</f>
        <v/>
      </c>
      <c r="I113" s="1" t="str">
        <f t="shared" si="6"/>
        <v>นางสาว</v>
      </c>
      <c r="J113" s="1" t="str" cm="1">
        <f t="array" ref="J113">RIGHT(E113,MIN(LEN(SUBSTITUTE(E113,$R$5:$R$8,""))))</f>
        <v xml:space="preserve">ศิลานี </v>
      </c>
      <c r="K113" s="1" t="str">
        <f t="shared" si="7"/>
        <v/>
      </c>
      <c r="L113" s="1" t="str">
        <f t="shared" si="8"/>
        <v/>
      </c>
    </row>
    <row r="114" spans="3:16" ht="17.25" customHeight="1">
      <c r="C114" s="22">
        <v>110</v>
      </c>
      <c r="D114" s="24" t="str">
        <f>_xlfn.IFNA(IF(ISBLANK($B$3),"",VLOOKUP($B$3&amp;"-"&amp;C114,ชื่อนักเรียน!C114:DK1109,3,FALSE)),"")</f>
        <v>11106</v>
      </c>
      <c r="E114" s="26" t="str">
        <f>_xlfn.IFNA(IF(ISBLANK($B$3),"",VLOOKUP($B$3&amp;"-"&amp;C114,ชื่อนักเรียน!C114:DK1109,4,FALSE)),"")</f>
        <v>นางสาวมินตรา</v>
      </c>
      <c r="F114" s="27" t="str">
        <f>_xlfn.IFNA(IF(ISBLANK($B$3),"",VLOOKUP($B$3&amp;"-"&amp;C114,ชื่อนักเรียน!C114:DK1109,5,FALSE)),"")</f>
        <v>ใจเสงี่ยม</v>
      </c>
      <c r="G114" s="142" t="str">
        <f>_xlfn.IFNA(IF(ISBLANK($B$3),"",VLOOKUP($B$3&amp;"-"&amp;C114,ชื่อนักเรียน!C114:DK1109,19,FALSE)),"")</f>
        <v>มัธยมศึกษาปีที่ 6/3</v>
      </c>
      <c r="H114" s="2" t="str">
        <f>_xlfn.IFNA(IF(ISBLANK(VLOOKUP($B$1&amp;"-"&amp;C114,ชื่อนักเรียน!A92:J325,9,FALSE)),"",VLOOKUP($B$1&amp;"-"&amp;C114,ชื่อนักเรียน!A92:J325,9,FALSE)),"")</f>
        <v/>
      </c>
      <c r="I114" s="1" t="str">
        <f t="shared" si="6"/>
        <v>นางสาว</v>
      </c>
      <c r="J114" s="1" t="str" cm="1">
        <f t="array" ref="J114">RIGHT(E114,MIN(LEN(SUBSTITUTE(E114,$R$5:$R$8,""))))</f>
        <v>มินตรา</v>
      </c>
      <c r="K114" s="1" t="str">
        <f t="shared" si="7"/>
        <v/>
      </c>
      <c r="L114" s="1" t="str">
        <f t="shared" si="8"/>
        <v/>
      </c>
    </row>
    <row r="115" spans="3:16" ht="17.25" customHeight="1">
      <c r="C115" s="22">
        <v>111</v>
      </c>
      <c r="D115" s="24" t="str">
        <f>_xlfn.IFNA(IF(ISBLANK($B$3),"",VLOOKUP($B$3&amp;"-"&amp;C115,ชื่อนักเรียน!C95:DK1090,3,FALSE)),"")</f>
        <v/>
      </c>
      <c r="E115" s="26" t="str">
        <f>_xlfn.IFNA(IF(ISBLANK($B$3),"",VLOOKUP($B$3&amp;"-"&amp;C115,ชื่อนักเรียน!C95:DK1090,4,FALSE)),"")</f>
        <v/>
      </c>
      <c r="F115" s="27" t="str">
        <f>_xlfn.IFNA(IF(ISBLANK($B$3),"",VLOOKUP($B$3&amp;"-"&amp;C115,ชื่อนักเรียน!C95:DK1090,5,FALSE)),"")</f>
        <v/>
      </c>
      <c r="G115" s="142" t="str">
        <f>_xlfn.IFNA(IF(ISBLANK($B$3),"",VLOOKUP($B$3&amp;"-"&amp;C115,ชื่อนักเรียน!C95:DK1090,19,FALSE)),"")</f>
        <v/>
      </c>
      <c r="H115" s="2" t="str">
        <f>_xlfn.IFNA(IF(ISBLANK(VLOOKUP($B$1&amp;"-"&amp;C115,ชื่อนักเรียน!A73:J306,9,FALSE)),"",VLOOKUP($B$1&amp;"-"&amp;C115,ชื่อนักเรียน!A73:J306,9,FALSE)),"")</f>
        <v/>
      </c>
      <c r="I115" s="1" t="str">
        <f t="shared" si="3"/>
        <v/>
      </c>
      <c r="J115" s="1" t="str" cm="1">
        <f t="array" ref="J115">RIGHT(E115,MIN(LEN(SUBSTITUTE(E115,$R$5:$R$8,""))))</f>
        <v/>
      </c>
      <c r="K115" s="1" t="str">
        <f t="shared" si="4"/>
        <v/>
      </c>
      <c r="L115" s="1" t="str">
        <f t="shared" si="5"/>
        <v/>
      </c>
    </row>
    <row r="116" spans="3:16" ht="17.25" customHeight="1">
      <c r="C116" s="22">
        <v>112</v>
      </c>
      <c r="D116" s="24" t="str">
        <f>_xlfn.IFNA(IF(ISBLANK($B$3),"",VLOOKUP($B$3&amp;"-"&amp;C116,ชื่อนักเรียน!C96:DK1091,3,FALSE)),"")</f>
        <v/>
      </c>
      <c r="E116" s="26" t="str">
        <f>_xlfn.IFNA(IF(ISBLANK($B$3),"",VLOOKUP($B$3&amp;"-"&amp;C116,ชื่อนักเรียน!C96:DK1091,4,FALSE)),"")</f>
        <v/>
      </c>
      <c r="F116" s="27" t="str">
        <f>_xlfn.IFNA(IF(ISBLANK($B$3),"",VLOOKUP($B$3&amp;"-"&amp;C116,ชื่อนักเรียน!C96:DK1091,5,FALSE)),"")</f>
        <v/>
      </c>
      <c r="G116" s="142" t="str">
        <f>_xlfn.IFNA(IF(ISBLANK($B$3),"",VLOOKUP($B$3&amp;"-"&amp;C116,ชื่อนักเรียน!C96:DK1091,19,FALSE)),"")</f>
        <v/>
      </c>
      <c r="H116" s="2" t="str">
        <f>_xlfn.IFNA(IF(ISBLANK(VLOOKUP($B$1&amp;"-"&amp;C116,ชื่อนักเรียน!A74:J307,9,FALSE)),"",VLOOKUP($B$1&amp;"-"&amp;C116,ชื่อนักเรียน!A74:J307,9,FALSE)),"")</f>
        <v/>
      </c>
      <c r="I116" s="1" t="str">
        <f t="shared" si="3"/>
        <v/>
      </c>
      <c r="J116" s="1" t="str" cm="1">
        <f t="array" ref="J116">RIGHT(E116,MIN(LEN(SUBSTITUTE(E116,$R$5:$R$8,""))))</f>
        <v/>
      </c>
      <c r="K116" s="1" t="str">
        <f t="shared" si="4"/>
        <v/>
      </c>
      <c r="L116" s="1" t="str">
        <f t="shared" si="5"/>
        <v/>
      </c>
    </row>
    <row r="117" spans="3:16" ht="17.25" customHeight="1">
      <c r="C117" s="22">
        <v>113</v>
      </c>
      <c r="D117" s="24" t="str">
        <f>_xlfn.IFNA(IF(ISBLANK($B$3),"",VLOOKUP($B$3&amp;"-"&amp;C117,ชื่อนักเรียน!C97:DK1092,3,FALSE)),"")</f>
        <v/>
      </c>
      <c r="E117" s="26" t="str">
        <f>_xlfn.IFNA(IF(ISBLANK($B$3),"",VLOOKUP($B$3&amp;"-"&amp;C117,ชื่อนักเรียน!C97:DK1092,4,FALSE)),"")</f>
        <v/>
      </c>
      <c r="F117" s="27" t="str">
        <f>_xlfn.IFNA(IF(ISBLANK($B$3),"",VLOOKUP($B$3&amp;"-"&amp;C117,ชื่อนักเรียน!C97:DK1092,5,FALSE)),"")</f>
        <v/>
      </c>
      <c r="G117" s="142" t="str">
        <f>_xlfn.IFNA(IF(ISBLANK($B$3),"",VLOOKUP($B$3&amp;"-"&amp;C117,ชื่อนักเรียน!C97:DK1092,19,FALSE)),"")</f>
        <v/>
      </c>
      <c r="H117" s="2" t="str">
        <f>_xlfn.IFNA(IF(ISBLANK(VLOOKUP($B$1&amp;"-"&amp;C117,ชื่อนักเรียน!A75:J308,9,FALSE)),"",VLOOKUP($B$1&amp;"-"&amp;C117,ชื่อนักเรียน!A75:J308,9,FALSE)),"")</f>
        <v/>
      </c>
      <c r="I117" s="1" t="str">
        <f t="shared" si="3"/>
        <v/>
      </c>
      <c r="J117" s="1" t="str" cm="1">
        <f t="array" ref="J117">RIGHT(E117,MIN(LEN(SUBSTITUTE(E117,$R$5:$R$8,""))))</f>
        <v/>
      </c>
      <c r="K117" s="1" t="str">
        <f t="shared" si="4"/>
        <v/>
      </c>
      <c r="L117" s="1" t="str">
        <f t="shared" si="5"/>
        <v/>
      </c>
    </row>
    <row r="118" spans="3:16" ht="17.25" customHeight="1">
      <c r="C118" s="22">
        <v>114</v>
      </c>
      <c r="D118" s="24" t="str">
        <f>_xlfn.IFNA(IF(ISBLANK($B$3),"",VLOOKUP($B$3&amp;"-"&amp;C118,ชื่อนักเรียน!C98:DK1093,3,FALSE)),"")</f>
        <v/>
      </c>
      <c r="E118" s="26" t="str">
        <f>_xlfn.IFNA(IF(ISBLANK($B$3),"",VLOOKUP($B$3&amp;"-"&amp;C118,ชื่อนักเรียน!C98:DK1093,4,FALSE)),"")</f>
        <v/>
      </c>
      <c r="F118" s="27" t="str">
        <f>_xlfn.IFNA(IF(ISBLANK($B$3),"",VLOOKUP($B$3&amp;"-"&amp;C118,ชื่อนักเรียน!C98:DK1093,5,FALSE)),"")</f>
        <v/>
      </c>
      <c r="G118" s="142" t="str">
        <f>_xlfn.IFNA(IF(ISBLANK($B$3),"",VLOOKUP($B$3&amp;"-"&amp;C118,ชื่อนักเรียน!C98:DK1093,19,FALSE)),"")</f>
        <v/>
      </c>
      <c r="H118" s="2" t="str">
        <f>_xlfn.IFNA(IF(ISBLANK(VLOOKUP($B$1&amp;"-"&amp;C118,ชื่อนักเรียน!A76:J309,9,FALSE)),"",VLOOKUP($B$1&amp;"-"&amp;C118,ชื่อนักเรียน!A76:J309,9,FALSE)),"")</f>
        <v/>
      </c>
      <c r="I118" s="1" t="str">
        <f t="shared" si="3"/>
        <v/>
      </c>
      <c r="J118" s="1" t="str" cm="1">
        <f t="array" ref="J118">RIGHT(E118,MIN(LEN(SUBSTITUTE(E118,$R$5:$R$8,""))))</f>
        <v/>
      </c>
      <c r="K118" s="1" t="str">
        <f t="shared" si="4"/>
        <v/>
      </c>
      <c r="L118" s="1" t="str">
        <f t="shared" si="5"/>
        <v/>
      </c>
    </row>
    <row r="119" spans="3:16" ht="17.25" customHeight="1">
      <c r="C119" s="22">
        <v>115</v>
      </c>
      <c r="D119" s="24" t="str">
        <f>_xlfn.IFNA(IF(ISBLANK($B$3),"",VLOOKUP($B$3&amp;"-"&amp;C119,ชื่อนักเรียน!C99:DK1094,3,FALSE)),"")</f>
        <v/>
      </c>
      <c r="E119" s="26" t="str">
        <f>_xlfn.IFNA(IF(ISBLANK($B$3),"",VLOOKUP($B$3&amp;"-"&amp;C119,ชื่อนักเรียน!C99:DK1094,4,FALSE)),"")</f>
        <v/>
      </c>
      <c r="F119" s="27" t="str">
        <f>_xlfn.IFNA(IF(ISBLANK($B$3),"",VLOOKUP($B$3&amp;"-"&amp;C119,ชื่อนักเรียน!C99:DK1094,5,FALSE)),"")</f>
        <v/>
      </c>
      <c r="G119" s="142" t="str">
        <f>_xlfn.IFNA(IF(ISBLANK($B$3),"",VLOOKUP($B$3&amp;"-"&amp;C119,ชื่อนักเรียน!C99:DK1094,19,FALSE)),"")</f>
        <v/>
      </c>
      <c r="H119" s="2" t="str">
        <f>_xlfn.IFNA(IF(ISBLANK(VLOOKUP($B$1&amp;"-"&amp;C119,ชื่อนักเรียน!A77:J310,9,FALSE)),"",VLOOKUP($B$1&amp;"-"&amp;C119,ชื่อนักเรียน!A77:J310,9,FALSE)),"")</f>
        <v/>
      </c>
      <c r="I119" s="1" t="str">
        <f t="shared" si="3"/>
        <v/>
      </c>
      <c r="J119" s="1" t="str" cm="1">
        <f t="array" ref="J119">RIGHT(E119,MIN(LEN(SUBSTITUTE(E119,$R$5:$R$8,""))))</f>
        <v/>
      </c>
      <c r="K119" s="1" t="str">
        <f t="shared" si="4"/>
        <v/>
      </c>
      <c r="L119" s="1" t="str">
        <f t="shared" si="5"/>
        <v/>
      </c>
    </row>
    <row r="120" spans="3:16" ht="17.25" customHeight="1">
      <c r="C120" s="22">
        <v>116</v>
      </c>
      <c r="D120" s="24" t="str">
        <f>_xlfn.IFNA(IF(ISBLANK($B$3),"",VLOOKUP($B$3&amp;"-"&amp;C120,ชื่อนักเรียน!C100:DK1095,3,FALSE)),"")</f>
        <v/>
      </c>
      <c r="E120" s="26" t="str">
        <f>_xlfn.IFNA(IF(ISBLANK($B$3),"",VLOOKUP($B$3&amp;"-"&amp;C120,ชื่อนักเรียน!C100:DK1095,4,FALSE)),"")</f>
        <v/>
      </c>
      <c r="F120" s="27" t="str">
        <f>_xlfn.IFNA(IF(ISBLANK($B$3),"",VLOOKUP($B$3&amp;"-"&amp;C120,ชื่อนักเรียน!C100:DK1095,5,FALSE)),"")</f>
        <v/>
      </c>
      <c r="G120" s="142" t="str">
        <f>_xlfn.IFNA(IF(ISBLANK($B$3),"",VLOOKUP($B$3&amp;"-"&amp;C120,ชื่อนักเรียน!C100:DK1095,19,FALSE)),"")</f>
        <v/>
      </c>
      <c r="H120" s="2" t="str">
        <f>_xlfn.IFNA(IF(ISBLANK(VLOOKUP($B$1&amp;"-"&amp;C120,ชื่อนักเรียน!A78:J311,9,FALSE)),"",VLOOKUP($B$1&amp;"-"&amp;C120,ชื่อนักเรียน!A78:J311,9,FALSE)),"")</f>
        <v/>
      </c>
      <c r="I120" s="1" t="str">
        <f t="shared" si="3"/>
        <v/>
      </c>
      <c r="J120" s="1" t="str" cm="1">
        <f t="array" ref="J120">RIGHT(E120,MIN(LEN(SUBSTITUTE(E120,$R$5:$R$8,""))))</f>
        <v/>
      </c>
      <c r="K120" s="1" t="str">
        <f t="shared" si="4"/>
        <v/>
      </c>
      <c r="L120" s="1" t="str">
        <f t="shared" si="5"/>
        <v/>
      </c>
    </row>
    <row r="121" spans="3:16" ht="17.25" customHeight="1">
      <c r="C121" s="22">
        <v>117</v>
      </c>
      <c r="D121" s="24" t="str">
        <f>_xlfn.IFNA(IF(ISBLANK($B$3),"",VLOOKUP($B$3&amp;"-"&amp;C121,ชื่อนักเรียน!C101:DK1096,3,FALSE)),"")</f>
        <v/>
      </c>
      <c r="E121" s="26" t="str">
        <f>_xlfn.IFNA(IF(ISBLANK($B$3),"",VLOOKUP($B$3&amp;"-"&amp;C121,ชื่อนักเรียน!C101:DK1096,4,FALSE)),"")</f>
        <v/>
      </c>
      <c r="F121" s="27" t="str">
        <f>_xlfn.IFNA(IF(ISBLANK($B$3),"",VLOOKUP($B$3&amp;"-"&amp;C121,ชื่อนักเรียน!C101:DK1096,5,FALSE)),"")</f>
        <v/>
      </c>
      <c r="G121" s="142" t="str">
        <f>_xlfn.IFNA(IF(ISBLANK($B$3),"",VLOOKUP($B$3&amp;"-"&amp;C121,ชื่อนักเรียน!C101:DK1096,19,FALSE)),"")</f>
        <v/>
      </c>
      <c r="H121" s="2" t="str">
        <f>_xlfn.IFNA(IF(ISBLANK(VLOOKUP($B$1&amp;"-"&amp;C121,ชื่อนักเรียน!A79:J312,9,FALSE)),"",VLOOKUP($B$1&amp;"-"&amp;C121,ชื่อนักเรียน!A79:J312,9,FALSE)),"")</f>
        <v/>
      </c>
      <c r="I121" s="1" t="str">
        <f t="shared" si="3"/>
        <v/>
      </c>
      <c r="J121" s="1" t="str" cm="1">
        <f t="array" ref="J121">RIGHT(E121,MIN(LEN(SUBSTITUTE(E121,$R$5:$R$8,""))))</f>
        <v/>
      </c>
      <c r="K121" s="1" t="str">
        <f t="shared" si="4"/>
        <v/>
      </c>
      <c r="L121" s="1" t="str">
        <f t="shared" si="5"/>
        <v/>
      </c>
    </row>
    <row r="122" spans="3:16" ht="17.25" customHeight="1">
      <c r="C122" s="22">
        <v>118</v>
      </c>
      <c r="D122" s="24" t="str">
        <f>_xlfn.IFNA(IF(ISBLANK($B$3),"",VLOOKUP($B$3&amp;"-"&amp;C122,ชื่อนักเรียน!C102:DK1097,3,FALSE)),"")</f>
        <v/>
      </c>
      <c r="E122" s="26" t="str">
        <f>_xlfn.IFNA(IF(ISBLANK($B$3),"",VLOOKUP($B$3&amp;"-"&amp;C122,ชื่อนักเรียน!C102:DK1097,4,FALSE)),"")</f>
        <v/>
      </c>
      <c r="F122" s="27" t="str">
        <f>_xlfn.IFNA(IF(ISBLANK($B$3),"",VLOOKUP($B$3&amp;"-"&amp;C122,ชื่อนักเรียน!C102:DK1097,5,FALSE)),"")</f>
        <v/>
      </c>
      <c r="G122" s="142" t="str">
        <f>_xlfn.IFNA(IF(ISBLANK($B$3),"",VLOOKUP($B$3&amp;"-"&amp;C122,ชื่อนักเรียน!C102:DK1097,19,FALSE)),"")</f>
        <v/>
      </c>
      <c r="H122" s="2" t="str">
        <f>_xlfn.IFNA(IF(ISBLANK(VLOOKUP($B$1&amp;"-"&amp;C122,ชื่อนักเรียน!A80:J313,9,FALSE)),"",VLOOKUP($B$1&amp;"-"&amp;C122,ชื่อนักเรียน!A80:J313,9,FALSE)),"")</f>
        <v/>
      </c>
      <c r="I122" s="1" t="str">
        <f t="shared" si="3"/>
        <v/>
      </c>
      <c r="J122" s="1" t="str" cm="1">
        <f t="array" ref="J122">RIGHT(E122,MIN(LEN(SUBSTITUTE(E122,$R$5:$R$8,""))))</f>
        <v/>
      </c>
      <c r="K122" s="1" t="str">
        <f t="shared" si="4"/>
        <v/>
      </c>
      <c r="L122" s="1" t="str">
        <f t="shared" si="5"/>
        <v/>
      </c>
    </row>
    <row r="123" spans="3:16" ht="17.25" customHeight="1">
      <c r="C123" s="22">
        <v>119</v>
      </c>
      <c r="D123" s="24" t="str">
        <f>_xlfn.IFNA(IF(ISBLANK($B$3),"",VLOOKUP($B$3&amp;"-"&amp;C123,ชื่อนักเรียน!C103:DK1098,3,FALSE)),"")</f>
        <v/>
      </c>
      <c r="E123" s="26" t="str">
        <f>_xlfn.IFNA(IF(ISBLANK($B$3),"",VLOOKUP($B$3&amp;"-"&amp;C123,ชื่อนักเรียน!C103:DK1098,4,FALSE)),"")</f>
        <v/>
      </c>
      <c r="F123" s="27" t="str">
        <f>_xlfn.IFNA(IF(ISBLANK($B$3),"",VLOOKUP($B$3&amp;"-"&amp;C123,ชื่อนักเรียน!C103:DK1098,5,FALSE)),"")</f>
        <v/>
      </c>
      <c r="G123" s="142" t="str">
        <f>_xlfn.IFNA(IF(ISBLANK($B$3),"",VLOOKUP($B$3&amp;"-"&amp;C123,ชื่อนักเรียน!C103:DK1098,19,FALSE)),"")</f>
        <v/>
      </c>
      <c r="H123" s="2" t="str">
        <f>_xlfn.IFNA(IF(ISBLANK(VLOOKUP($B$1&amp;"-"&amp;C123,ชื่อนักเรียน!A81:J314,9,FALSE)),"",VLOOKUP($B$1&amp;"-"&amp;C123,ชื่อนักเรียน!A81:J314,9,FALSE)),"")</f>
        <v/>
      </c>
      <c r="I123" s="1" t="str">
        <f t="shared" si="3"/>
        <v/>
      </c>
      <c r="J123" s="1" t="str" cm="1">
        <f t="array" ref="J123">RIGHT(E123,MIN(LEN(SUBSTITUTE(E123,$R$5:$R$8,""))))</f>
        <v/>
      </c>
      <c r="K123" s="1" t="str">
        <f t="shared" si="4"/>
        <v/>
      </c>
      <c r="L123" s="1" t="str">
        <f t="shared" si="5"/>
        <v/>
      </c>
    </row>
    <row r="124" spans="3:16" ht="17.25" customHeight="1" thickBot="1">
      <c r="C124" s="23">
        <v>120</v>
      </c>
      <c r="D124" s="25" t="str">
        <f>_xlfn.IFNA(IF(ISBLANK($B$3),"",VLOOKUP($B$3&amp;"-"&amp;C124,ชื่อนักเรียน!C104:DK1099,3,FALSE)),"")</f>
        <v/>
      </c>
      <c r="E124" s="28" t="str">
        <f>_xlfn.IFNA(IF(ISBLANK($B$3),"",VLOOKUP($B$3&amp;"-"&amp;C124,ชื่อนักเรียน!C104:DK1099,4,FALSE)),"")</f>
        <v/>
      </c>
      <c r="F124" s="29" t="str">
        <f>_xlfn.IFNA(IF(ISBLANK($B$3),"",VLOOKUP($B$3&amp;"-"&amp;C124,ชื่อนักเรียน!C104:DK1099,5,FALSE)),"")</f>
        <v/>
      </c>
      <c r="G124" s="146" t="str">
        <f>_xlfn.IFNA(IF(ISBLANK($B$3),"",VLOOKUP($B$3&amp;"-"&amp;C124,ชื่อนักเรียน!C104:DK1099,19,FALSE)),"")</f>
        <v/>
      </c>
      <c r="H124" s="2" t="str">
        <f>_xlfn.IFNA(IF(ISBLANK(VLOOKUP($B$1&amp;"-"&amp;C124,ชื่อนักเรียน!A82:J315,9,FALSE)),"",VLOOKUP($B$1&amp;"-"&amp;C124,ชื่อนักเรียน!A82:J315,9,FALSE)),"")</f>
        <v/>
      </c>
      <c r="I124" s="1" t="str">
        <f t="shared" si="3"/>
        <v/>
      </c>
      <c r="J124" s="1" t="str" cm="1">
        <f t="array" ref="J124">RIGHT(E124,MIN(LEN(SUBSTITUTE(E124,$R$5:$R$8,""))))</f>
        <v/>
      </c>
      <c r="K124" s="1" t="str">
        <f t="shared" si="4"/>
        <v/>
      </c>
      <c r="L124" s="1" t="str">
        <f t="shared" si="5"/>
        <v/>
      </c>
    </row>
    <row r="125" spans="3:16">
      <c r="C125" s="181" t="str">
        <f>CONCATENATE("จำนวนเต็ม ",P125," คน, ","นักเรียนชาย ",K125," คน, ","นักเรียนหญิง ",O125," คน")</f>
        <v>จำนวนเต็ม 110 คน, นักเรียนชาย 40 คน, นักเรียนหญิง 70 คน</v>
      </c>
      <c r="D125" s="181"/>
      <c r="E125" s="181"/>
      <c r="F125" s="181"/>
      <c r="G125" s="181"/>
      <c r="K125" s="1">
        <f>COUNTIF($I$5:$I$124,"เด็กชาย")+COUNTIF($I$5:$I$124,"นาย")</f>
        <v>40</v>
      </c>
      <c r="L125" s="175" t="s">
        <v>87</v>
      </c>
      <c r="M125" s="175"/>
      <c r="N125" s="175"/>
      <c r="O125" s="1">
        <f>COUNTIF($I$5:$I$124,"เด็กหญิง")+COUNTIF($I$5:$I$124,"นางสาว")</f>
        <v>70</v>
      </c>
      <c r="P125" s="1">
        <f>K125+O125</f>
        <v>110</v>
      </c>
    </row>
    <row r="126" spans="3:16">
      <c r="C126" s="181" t="str">
        <f>CONCATENATE("จำนวนนักเรียนที่มีตัว ",P125-P126-P127-P128," คน, ","นักเรียนชาย ",K125-K126-K127-K128," คน, ","นักเรียนหญิง ",O125-O126-O127-O128," คน")</f>
        <v>จำนวนนักเรียนที่มีตัว 110 คน, นักเรียนชาย 40 คน, นักเรียนหญิง 70 คน</v>
      </c>
      <c r="D126" s="181"/>
      <c r="E126" s="181"/>
      <c r="F126" s="181"/>
      <c r="G126" s="181"/>
      <c r="K126" s="1">
        <f>COUNTIF($K$5:$K$124,"ย้าย")</f>
        <v>0</v>
      </c>
      <c r="L126" s="175" t="s">
        <v>88</v>
      </c>
      <c r="M126" s="175"/>
      <c r="N126" s="175"/>
      <c r="O126" s="1">
        <f>COUNTIF($L$5:$L$124,"ย้าย")</f>
        <v>0</v>
      </c>
      <c r="P126" s="1">
        <f>K126+O126</f>
        <v>0</v>
      </c>
    </row>
    <row r="127" spans="3:16">
      <c r="G127" s="1" t="str">
        <f>_xlfn.IFNA(IF(ISBLANK(VLOOKUP($B$2&amp;"-"&amp;COLUMN(A91),วันมาเรียน!$A$2:$I$123,9,FALSE)),"เรียน","หยุด"),"")</f>
        <v>หยุด</v>
      </c>
      <c r="K127" s="1">
        <f>COUNTIF($K$5:$K$124,"มส")</f>
        <v>0</v>
      </c>
      <c r="L127" s="175" t="s">
        <v>89</v>
      </c>
      <c r="M127" s="175"/>
      <c r="N127" s="175"/>
      <c r="O127" s="1">
        <f>COUNTIF($L$5:$L$124,"มส")</f>
        <v>0</v>
      </c>
      <c r="P127" s="1">
        <f>K127+O127</f>
        <v>0</v>
      </c>
    </row>
    <row r="128" spans="3:16">
      <c r="K128" s="1">
        <f>COUNTIF($K$5:$K$124,"ร")</f>
        <v>0</v>
      </c>
      <c r="L128" s="175" t="s">
        <v>90</v>
      </c>
      <c r="M128" s="175"/>
      <c r="N128" s="175"/>
      <c r="O128" s="1">
        <f>COUNTIF($L$5:$L$124,"ร")</f>
        <v>0</v>
      </c>
      <c r="P128" s="1">
        <f>K128+O128</f>
        <v>0</v>
      </c>
    </row>
  </sheetData>
  <sheetProtection algorithmName="SHA-512" hashValue="7yuPVBt+a1aF6vy6jd443m/D8MotTjNANYIqYWPGNPnBQNtxeQFbQopWgIKSMJgdqwe+lE6WDvW6maK5aBmNpA==" saltValue="Ufe+C8LSnfoXP4+E5hKHNw==" spinCount="100000" sheet="1" objects="1" scenarios="1"/>
  <mergeCells count="12">
    <mergeCell ref="L128:N128"/>
    <mergeCell ref="C1:G1"/>
    <mergeCell ref="C2:G2"/>
    <mergeCell ref="C3:C4"/>
    <mergeCell ref="D3:D4"/>
    <mergeCell ref="E3:F4"/>
    <mergeCell ref="G3:G4"/>
    <mergeCell ref="C125:G125"/>
    <mergeCell ref="L125:N125"/>
    <mergeCell ref="C126:G126"/>
    <mergeCell ref="L126:N126"/>
    <mergeCell ref="L127:N127"/>
  </mergeCells>
  <conditionalFormatting sqref="C125:G126">
    <cfRule type="expression" dxfId="106" priority="5" stopIfTrue="1">
      <formula>#REF!="ย้าย"</formula>
    </cfRule>
    <cfRule type="expression" dxfId="105" priority="6" stopIfTrue="1">
      <formula>#REF!="มส"</formula>
    </cfRule>
  </conditionalFormatting>
  <dataValidations count="1">
    <dataValidation type="list" allowBlank="1" showInputMessage="1" showErrorMessage="1" sqref="B5" xr:uid="{6D34CE82-8572-40FF-89EF-A645A7929124}">
      <formula1>"PIM4, PIM5"</formula1>
    </dataValidation>
  </dataValidations>
  <printOptions horizontalCentered="1"/>
  <pageMargins left="0.19685039370078741" right="0.19685039370078741" top="0.11811023622047245" bottom="0.11811023622047245" header="0.51181102362204722" footer="0.51181102362204722"/>
  <pageSetup paperSize="9" fitToHeight="0" orientation="portrait" horizont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9A544D6-14BE-479A-8D5A-1CBC12AB378C}">
          <x14:formula1>
            <xm:f>'วิชา-ชั้นที่สอน'!$M$1:$M$9</xm:f>
          </x14:formula1>
          <xm:sqref>B1</xm:sqref>
        </x14:dataValidation>
        <x14:dataValidation type="list" allowBlank="1" showInputMessage="1" showErrorMessage="1" xr:uid="{C1995E93-95BA-451F-9980-C87C3E7525A1}">
          <x14:formula1>
            <xm:f>'วิชา-ชั้นที่สอน'!$Q$1:$Q$6</xm:f>
          </x14:formula1>
          <xm:sqref>B3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48CB-63E0-4D47-ADE6-9C0D277422FF}">
  <sheetPr>
    <pageSetUpPr fitToPage="1"/>
  </sheetPr>
  <dimension ref="A1:R263"/>
  <sheetViews>
    <sheetView view="pageBreakPreview" zoomScaleNormal="100" zoomScaleSheetLayoutView="100" workbookViewId="0">
      <selection activeCell="E55" sqref="E55"/>
    </sheetView>
  </sheetViews>
  <sheetFormatPr defaultColWidth="9.33203125" defaultRowHeight="24"/>
  <cols>
    <col min="1" max="1" width="27.5" style="13" customWidth="1"/>
    <col min="2" max="2" width="38.6640625" style="13" customWidth="1"/>
    <col min="3" max="3" width="35.6640625" style="13" customWidth="1"/>
    <col min="4" max="4" width="18.5" style="41" customWidth="1"/>
    <col min="5" max="5" width="15" style="12" customWidth="1"/>
    <col min="6" max="6" width="26" style="12" customWidth="1"/>
    <col min="7" max="15" width="9.33203125" style="12" customWidth="1"/>
    <col min="16" max="16" width="52.33203125" style="13" customWidth="1"/>
    <col min="17" max="17" width="52.33203125" style="38" customWidth="1"/>
    <col min="18" max="18" width="82.5" style="12" customWidth="1"/>
    <col min="19" max="16384" width="9.33203125" style="12"/>
  </cols>
  <sheetData>
    <row r="1" spans="1:18" ht="30.75">
      <c r="B1" s="193" t="s">
        <v>1469</v>
      </c>
      <c r="C1" s="193"/>
      <c r="D1" s="193"/>
      <c r="E1" s="193"/>
    </row>
    <row r="2" spans="1:18">
      <c r="B2" s="37" t="s">
        <v>1412</v>
      </c>
      <c r="C2" s="37" t="s">
        <v>1396</v>
      </c>
      <c r="D2" s="40" t="s">
        <v>308</v>
      </c>
      <c r="E2" s="40" t="s">
        <v>1425</v>
      </c>
      <c r="L2" s="12" t="str" cm="1">
        <f t="array" ref="L2:L24">_xlfn.UNIQUE(ชื่อนักเรียน!U5:U864)</f>
        <v>มัธยมศึกษาปีที่ 1/1</v>
      </c>
      <c r="P2" s="13" t="str" cm="1">
        <f t="array" ref="P2:P35">_xlfn.UNIQUE(ชื่อนักเรียน!X5:X1000)</f>
        <v>สรรค์สร้างประดิษฐ์เล่น</v>
      </c>
      <c r="Q2" s="38" t="s">
        <v>1399</v>
      </c>
      <c r="R2" s="13" t="str" cm="1">
        <f t="array" ref="R2:R14">_xlfn.UNIQUE(ชื่อนักเรียน!Y5:Y1000)</f>
        <v>นางภัณฑิลา  โนนทะขาม</v>
      </c>
    </row>
    <row r="3" spans="1:18">
      <c r="A3" s="13" t="s">
        <v>1471</v>
      </c>
      <c r="B3" s="43" t="s">
        <v>2324</v>
      </c>
      <c r="C3" s="43" t="s">
        <v>1531</v>
      </c>
      <c r="D3" s="44" t="s">
        <v>1413</v>
      </c>
      <c r="E3" s="44">
        <f>IF(ชื่อนักเรียน!AK$865=0,"",ชื่อนักเรียน!AK$865)</f>
        <v>26</v>
      </c>
      <c r="F3" s="192">
        <f>SUM(E3:E12)</f>
        <v>186</v>
      </c>
      <c r="L3" s="12" t="str">
        <v>มัธยมศึกษาปีที่ 1/2</v>
      </c>
      <c r="P3" s="13" t="str">
        <v>ศิลปะกระดาษ 1</v>
      </c>
      <c r="Q3" s="38" t="s">
        <v>1397</v>
      </c>
      <c r="R3" s="13" t="str">
        <v>นายวสันต์  แสงรัตนกูล</v>
      </c>
    </row>
    <row r="4" spans="1:18">
      <c r="A4" s="13" t="s">
        <v>1472</v>
      </c>
      <c r="B4" s="66" t="s">
        <v>1398</v>
      </c>
      <c r="C4" s="66" t="s">
        <v>1532</v>
      </c>
      <c r="D4" s="67" t="s">
        <v>1413</v>
      </c>
      <c r="E4" s="67">
        <f>IF(ชื่อนักเรียน!AL$865=0,"",ชื่อนักเรียน!AL$865)</f>
        <v>14</v>
      </c>
      <c r="F4" s="192"/>
      <c r="L4" s="12">
        <v>0</v>
      </c>
      <c r="P4" s="13" t="str">
        <v>เพลงพาเพลิน</v>
      </c>
      <c r="R4" s="13" t="str">
        <v>นายณฤริท  วิชรัจจ์</v>
      </c>
    </row>
    <row r="5" spans="1:18">
      <c r="A5" s="13" t="s">
        <v>1473</v>
      </c>
      <c r="B5" s="66" t="s">
        <v>2309</v>
      </c>
      <c r="C5" s="66" t="s">
        <v>1533</v>
      </c>
      <c r="D5" s="67" t="s">
        <v>1413</v>
      </c>
      <c r="E5" s="67">
        <f>IF(ชื่อนักเรียน!AM$865=0,"",ชื่อนักเรียน!AM$865)</f>
        <v>17</v>
      </c>
      <c r="F5" s="192"/>
      <c r="L5" s="12" t="str">
        <v>มัธยมศึกษาปีที่ 1/3</v>
      </c>
      <c r="P5" s="13" t="str">
        <v>สลักจิตสลักใจ 1</v>
      </c>
      <c r="R5" s="13" t="str">
        <v>นางสาวอภิชยา  จิตรีเนื่อง</v>
      </c>
    </row>
    <row r="6" spans="1:18">
      <c r="A6" s="13" t="s">
        <v>1474</v>
      </c>
      <c r="B6" s="66" t="s">
        <v>2317</v>
      </c>
      <c r="C6" s="66" t="s">
        <v>1534</v>
      </c>
      <c r="D6" s="67" t="s">
        <v>1413</v>
      </c>
      <c r="E6" s="67">
        <f>IF(ชื่อนักเรียน!AN$865=0,"",ชื่อนักเรียน!AN$865)</f>
        <v>32</v>
      </c>
      <c r="F6" s="192"/>
      <c r="L6" s="12" t="str">
        <v>มัธยมศึกษาปีที่ 1/4</v>
      </c>
      <c r="P6" s="13" t="str">
        <v>ดนตรีสากล</v>
      </c>
      <c r="R6" s="13" t="str">
        <v>นายชัยวัฒน์  กตัญญตาพงษ์</v>
      </c>
    </row>
    <row r="7" spans="1:18">
      <c r="A7" s="13" t="s">
        <v>1475</v>
      </c>
      <c r="B7" s="66" t="s">
        <v>2306</v>
      </c>
      <c r="C7" s="66" t="s">
        <v>1535</v>
      </c>
      <c r="D7" s="67" t="s">
        <v>1413</v>
      </c>
      <c r="E7" s="67">
        <f>IF(ชื่อนักเรียน!AO$865=0,"",ชื่อนักเรียน!AO$865)</f>
        <v>23</v>
      </c>
      <c r="F7" s="192"/>
      <c r="L7" s="12" t="str">
        <v>มัธยมศึกษาปีที่ 1/5</v>
      </c>
      <c r="P7" s="13" t="str">
        <v>E-Sport 1</v>
      </c>
      <c r="R7" s="13" t="str">
        <v>สิบเอกชัยวัฒน์  เรืองไกรศิลป์</v>
      </c>
    </row>
    <row r="8" spans="1:18">
      <c r="A8" s="13" t="s">
        <v>1476</v>
      </c>
      <c r="B8" s="45" t="s">
        <v>2308</v>
      </c>
      <c r="C8" s="45" t="s">
        <v>1536</v>
      </c>
      <c r="D8" s="46" t="s">
        <v>1413</v>
      </c>
      <c r="E8" s="46">
        <f>IF(ชื่อนักเรียน!AP$865=0,"",ชื่อนักเรียน!AP$865)</f>
        <v>22</v>
      </c>
      <c r="F8" s="192"/>
      <c r="L8" s="12" t="str">
        <v>มัธยมศึกษาปีที่ 2/1</v>
      </c>
      <c r="P8" s="13" t="str">
        <v>ศิลป์สร้างสรรค์ 1</v>
      </c>
      <c r="Q8" s="38" t="s">
        <v>1404</v>
      </c>
      <c r="R8" s="13" t="str">
        <v>นางสาวศิลป์ศุภา  คุสินธุ์</v>
      </c>
    </row>
    <row r="9" spans="1:18">
      <c r="A9" s="13" t="s">
        <v>1477</v>
      </c>
      <c r="B9" s="45" t="s">
        <v>2305</v>
      </c>
      <c r="C9" s="45" t="s">
        <v>1537</v>
      </c>
      <c r="D9" s="46" t="s">
        <v>1413</v>
      </c>
      <c r="E9" s="46">
        <f>IF(ชื่อนักเรียน!AQ$865=0,"",ชื่อนักเรียน!AQ$865)</f>
        <v>26</v>
      </c>
      <c r="F9" s="192"/>
      <c r="L9" s="12" t="str">
        <v>มัธยมศึกษาปีที่ 2/2</v>
      </c>
      <c r="P9" s="13" t="str">
        <v>รักษ์นาฏศิลป์ไทย</v>
      </c>
      <c r="Q9" s="38" t="s">
        <v>1405</v>
      </c>
      <c r="R9" s="13" t="str">
        <v>นางโสจาริน  อินทรเรือง</v>
      </c>
    </row>
    <row r="10" spans="1:18">
      <c r="A10" s="13" t="s">
        <v>1478</v>
      </c>
      <c r="B10" s="45" t="s">
        <v>2320</v>
      </c>
      <c r="C10" s="45" t="s">
        <v>1538</v>
      </c>
      <c r="D10" s="46" t="s">
        <v>1413</v>
      </c>
      <c r="E10" s="46">
        <f>IF(ชื่อนักเรียน!AR$865=0,"",ชื่อนักเรียน!AR$865)</f>
        <v>26</v>
      </c>
      <c r="F10" s="192"/>
      <c r="L10" s="12" t="str">
        <v>มัธยมศึกษาปีที่ 2/3</v>
      </c>
      <c r="P10" s="13">
        <v>0</v>
      </c>
      <c r="R10" s="13" t="str">
        <v/>
      </c>
    </row>
    <row r="11" spans="1:18">
      <c r="A11" s="13" t="s">
        <v>1479</v>
      </c>
      <c r="B11" s="45"/>
      <c r="C11" s="45"/>
      <c r="D11" s="46"/>
      <c r="E11" s="46" t="str">
        <f>IF(ชื่อนักเรียน!AS$865=0,"",ชื่อนักเรียน!AS$865)</f>
        <v/>
      </c>
      <c r="F11" s="192"/>
      <c r="L11" s="12" t="str">
        <v>มัธยมศึกษาปีที่ 2/4</v>
      </c>
      <c r="P11" s="13" t="str">
        <v>แมลงทหารดำ (BSF)</v>
      </c>
      <c r="R11" s="13" t="str">
        <v>นางสาวณัฐกานต์  อยู่วงษ์อั๋น</v>
      </c>
    </row>
    <row r="12" spans="1:18">
      <c r="A12" s="13" t="s">
        <v>1480</v>
      </c>
      <c r="B12" s="47"/>
      <c r="C12" s="47"/>
      <c r="D12" s="48"/>
      <c r="E12" s="48" t="str">
        <f>IF(ชื่อนักเรียน!AT$865=0,"",ชื่อนักเรียน!AT$865)</f>
        <v/>
      </c>
      <c r="F12" s="192"/>
      <c r="L12" s="12" t="str">
        <v>มัธยมศึกษาปีที่ 3/1</v>
      </c>
      <c r="P12" s="13" t="str">
        <v>ศิลปะกระดาษ 2</v>
      </c>
      <c r="Q12" s="38" t="s">
        <v>1397</v>
      </c>
      <c r="R12" s="13" t="str">
        <v>นางสาวจันทนา  เกิดจันทร์ตรง</v>
      </c>
    </row>
    <row r="13" spans="1:18">
      <c r="A13" s="13" t="s">
        <v>1481</v>
      </c>
      <c r="B13" s="43" t="s">
        <v>2325</v>
      </c>
      <c r="C13" s="43" t="s">
        <v>1531</v>
      </c>
      <c r="D13" s="44" t="s">
        <v>1414</v>
      </c>
      <c r="E13" s="44">
        <f>IF(ชื่อนักเรียน!AU$865=0,"",ชื่อนักเรียน!AU$865)</f>
        <v>7</v>
      </c>
      <c r="F13" s="192">
        <f>SUM(E13:E23)</f>
        <v>138</v>
      </c>
      <c r="L13" s="12" t="str">
        <v>มัธยมศึกษาปีที่ 3/2</v>
      </c>
      <c r="P13" s="13" t="str">
        <v>E-Sport 3</v>
      </c>
      <c r="Q13" s="38" t="s">
        <v>1397</v>
      </c>
      <c r="R13" s="13" t="str">
        <v>นายณัฐกฤตา  โต้เคีย</v>
      </c>
    </row>
    <row r="14" spans="1:18">
      <c r="A14" s="13" t="s">
        <v>1482</v>
      </c>
      <c r="B14" s="45" t="s">
        <v>1398</v>
      </c>
      <c r="C14" s="45" t="s">
        <v>1532</v>
      </c>
      <c r="D14" s="46" t="s">
        <v>1414</v>
      </c>
      <c r="E14" s="46">
        <f>IF(ชื่อนักเรียน!AV$865=0,"",ชื่อนักเรียน!AV$865)</f>
        <v>5</v>
      </c>
      <c r="F14" s="192"/>
      <c r="L14" s="12" t="str">
        <v>มัธยมศึกษาปีที่ 3/3</v>
      </c>
      <c r="P14" s="13" t="str">
        <v>สลักจิตสลักใจ 2</v>
      </c>
      <c r="Q14" s="38" t="s">
        <v>1401</v>
      </c>
      <c r="R14" s="13">
        <v>0</v>
      </c>
    </row>
    <row r="15" spans="1:18">
      <c r="A15" s="13" t="s">
        <v>1483</v>
      </c>
      <c r="B15" s="45" t="s">
        <v>2310</v>
      </c>
      <c r="C15" s="45" t="s">
        <v>1533</v>
      </c>
      <c r="D15" s="46" t="s">
        <v>1414</v>
      </c>
      <c r="E15" s="46">
        <f>IF(ชื่อนักเรียน!AW$865=0,"",ชื่อนักเรียน!AW$865)</f>
        <v>9</v>
      </c>
      <c r="F15" s="192"/>
      <c r="L15" s="12" t="str">
        <v>มัธยมศึกษาปีที่ 3/4</v>
      </c>
      <c r="P15" s="13" t="str">
        <v>ขนมอบยอดนิยม</v>
      </c>
      <c r="Q15" s="38" t="s">
        <v>1404</v>
      </c>
      <c r="R15" s="13"/>
    </row>
    <row r="16" spans="1:18">
      <c r="A16" s="13" t="s">
        <v>1484</v>
      </c>
      <c r="B16" s="45" t="s">
        <v>2318</v>
      </c>
      <c r="C16" s="45" t="s">
        <v>1534</v>
      </c>
      <c r="D16" s="46" t="s">
        <v>1414</v>
      </c>
      <c r="E16" s="46">
        <f>IF(ชื่อนักเรียน!AX$865=0,"",ชื่อนักเรียน!AX$865)</f>
        <v>7</v>
      </c>
      <c r="F16" s="192"/>
      <c r="L16" s="12" t="str">
        <v>มัธยมศึกษาปีที่ 4/1</v>
      </c>
      <c r="P16" s="13" t="str">
        <v>ศิลป์สร้างสรรค์ 3</v>
      </c>
      <c r="R16" s="13"/>
    </row>
    <row r="17" spans="1:18">
      <c r="A17" s="13" t="s">
        <v>1485</v>
      </c>
      <c r="B17" s="45" t="s">
        <v>2306</v>
      </c>
      <c r="C17" s="45" t="s">
        <v>1535</v>
      </c>
      <c r="D17" s="46" t="s">
        <v>1414</v>
      </c>
      <c r="E17" s="46">
        <f>IF(ชื่อนักเรียน!AY$865=0,"",ชื่อนักเรียน!AY$865)</f>
        <v>8</v>
      </c>
      <c r="F17" s="192"/>
      <c r="L17" s="12" t="str">
        <v>มัธยมศึกษาปีที่ 4/2</v>
      </c>
      <c r="P17" s="13" t="str">
        <v>งานประดิษฐ์ของชำร่วยและของที่ระลึก</v>
      </c>
      <c r="R17" s="13"/>
    </row>
    <row r="18" spans="1:18">
      <c r="A18" s="13" t="s">
        <v>1486</v>
      </c>
      <c r="B18" s="45" t="s">
        <v>2308</v>
      </c>
      <c r="C18" s="45" t="s">
        <v>1536</v>
      </c>
      <c r="D18" s="46" t="s">
        <v>1414</v>
      </c>
      <c r="E18" s="46">
        <f>IF(ชื่อนักเรียน!AZ$865=0,"",ชื่อนักเรียน!AZ$865)</f>
        <v>7</v>
      </c>
      <c r="F18" s="192"/>
      <c r="L18" s="12" t="str">
        <v>มัธยมศึกษาปีที่ 4/3</v>
      </c>
      <c r="P18" s="13" t="str">
        <v>E-Sport 5</v>
      </c>
      <c r="Q18" s="38" t="s">
        <v>1405</v>
      </c>
      <c r="R18" s="13"/>
    </row>
    <row r="19" spans="1:18">
      <c r="A19" s="13" t="s">
        <v>1487</v>
      </c>
      <c r="B19" s="45" t="s">
        <v>2305</v>
      </c>
      <c r="C19" s="45" t="s">
        <v>1537</v>
      </c>
      <c r="D19" s="46" t="s">
        <v>1414</v>
      </c>
      <c r="E19" s="46">
        <f>IF(ชื่อนักเรียน!BA$865=0,"",ชื่อนักเรียน!BA$865)</f>
        <v>7</v>
      </c>
      <c r="F19" s="192"/>
      <c r="L19" s="12" t="str">
        <v>มัธยมศึกษาปีที่ 5/1</v>
      </c>
      <c r="P19" s="13" t="str">
        <v>ศิลปะกระดาษ 3</v>
      </c>
      <c r="Q19" s="38" t="s">
        <v>1402</v>
      </c>
      <c r="R19" s="13"/>
    </row>
    <row r="20" spans="1:18">
      <c r="A20" s="13" t="s">
        <v>1488</v>
      </c>
      <c r="B20" s="45" t="s">
        <v>2321</v>
      </c>
      <c r="C20" s="45" t="s">
        <v>1538</v>
      </c>
      <c r="D20" s="46" t="s">
        <v>1414</v>
      </c>
      <c r="E20" s="46">
        <f>IF(ชื่อนักเรียน!BB$865=0,"",ชื่อนักเรียน!BB$865)</f>
        <v>8</v>
      </c>
      <c r="F20" s="192"/>
      <c r="L20" s="12" t="str">
        <v>มัธยมศึกษาปีที่ 5/2</v>
      </c>
      <c r="P20" s="13" t="str">
        <v>ศิลป์สร้างสรรค์ 5</v>
      </c>
      <c r="Q20" s="38" t="s">
        <v>1397</v>
      </c>
      <c r="R20" s="13"/>
    </row>
    <row r="21" spans="1:18">
      <c r="A21" s="13" t="s">
        <v>1489</v>
      </c>
      <c r="B21" s="45" t="s">
        <v>2312</v>
      </c>
      <c r="C21" s="45" t="s">
        <v>1539</v>
      </c>
      <c r="D21" s="46" t="s">
        <v>1414</v>
      </c>
      <c r="E21" s="46">
        <f>IF(ชื่อนักเรียน!BC$865=0,"",ชื่อนักเรียน!BC$865)</f>
        <v>12</v>
      </c>
      <c r="F21" s="192"/>
      <c r="L21" s="12" t="str">
        <v>มัธยมศึกษาปีที่ 5/3</v>
      </c>
      <c r="P21" s="13" t="str">
        <v>ขนมไทย</v>
      </c>
      <c r="Q21" s="38" t="s">
        <v>1404</v>
      </c>
      <c r="R21" s="13"/>
    </row>
    <row r="22" spans="1:18">
      <c r="A22" s="13" t="s">
        <v>1490</v>
      </c>
      <c r="B22" s="61" t="s">
        <v>2323</v>
      </c>
      <c r="C22" s="61" t="s">
        <v>1409</v>
      </c>
      <c r="D22" s="46" t="s">
        <v>1414</v>
      </c>
      <c r="E22" s="62">
        <f>IF(ชื่อนักเรียน!BD$865=0,"",ชื่อนักเรียน!BD$865)</f>
        <v>29</v>
      </c>
      <c r="F22" s="192"/>
      <c r="L22" s="12" t="str">
        <v>มัธยมศึกษาปีที่ 6/1</v>
      </c>
      <c r="P22" s="13" t="str">
        <v>สลักจิตสลักใจ 3</v>
      </c>
      <c r="R22" s="13"/>
    </row>
    <row r="23" spans="1:18">
      <c r="A23" s="13" t="s">
        <v>2307</v>
      </c>
      <c r="B23" s="47" t="s">
        <v>1408</v>
      </c>
      <c r="C23" s="47" t="s">
        <v>1409</v>
      </c>
      <c r="D23" s="48" t="s">
        <v>1414</v>
      </c>
      <c r="E23" s="48">
        <f>IF(ชื่อนักเรียน!BE$865=0,"",ชื่อนักเรียน!BE$865)</f>
        <v>39</v>
      </c>
      <c r="F23" s="192"/>
      <c r="L23" s="12" t="str">
        <v>มัธยมศึกษาปีที่ 6/2</v>
      </c>
      <c r="P23" s="13" t="str">
        <v>ถ่ายภาพ 1</v>
      </c>
      <c r="Q23" s="38" t="s">
        <v>1405</v>
      </c>
      <c r="R23" s="13"/>
    </row>
    <row r="24" spans="1:18">
      <c r="A24" s="13" t="s">
        <v>1491</v>
      </c>
      <c r="B24" s="43" t="s">
        <v>2305</v>
      </c>
      <c r="C24" s="43" t="s">
        <v>1537</v>
      </c>
      <c r="D24" s="44" t="s">
        <v>1415</v>
      </c>
      <c r="E24" s="44">
        <f>IF(ชื่อนักเรียน!BF$865=0,"",ชื่อนักเรียน!BF$865)</f>
        <v>7</v>
      </c>
      <c r="F24" s="192">
        <f>SUM(E24:E33)</f>
        <v>153</v>
      </c>
      <c r="L24" s="12" t="str">
        <v>มัธยมศึกษาปีที่ 6/3</v>
      </c>
      <c r="P24" s="13" t="str">
        <v>นักศึกษาวิชาทหาร 1</v>
      </c>
      <c r="Q24" s="38" t="s">
        <v>1397</v>
      </c>
      <c r="R24" s="13"/>
    </row>
    <row r="25" spans="1:18">
      <c r="A25" s="13" t="s">
        <v>1492</v>
      </c>
      <c r="B25" s="45" t="s">
        <v>2326</v>
      </c>
      <c r="C25" s="45" t="s">
        <v>1531</v>
      </c>
      <c r="D25" s="46" t="s">
        <v>1415</v>
      </c>
      <c r="E25" s="46">
        <f>IF(ชื่อนักเรียน!BG$865=0,"",ชื่อนักเรียน!BG$865)</f>
        <v>11</v>
      </c>
      <c r="F25" s="192"/>
      <c r="P25" s="13" t="str">
        <v>ดนตรีและเครื่องเสียง</v>
      </c>
      <c r="Q25" s="38" t="s">
        <v>1409</v>
      </c>
      <c r="R25" s="13"/>
    </row>
    <row r="26" spans="1:18">
      <c r="A26" s="13" t="s">
        <v>1493</v>
      </c>
      <c r="B26" s="45" t="s">
        <v>1398</v>
      </c>
      <c r="C26" s="45" t="s">
        <v>1532</v>
      </c>
      <c r="D26" s="46" t="s">
        <v>1415</v>
      </c>
      <c r="E26" s="46">
        <f>IF(ชื่อนักเรียน!BH$865=0,"",ชื่อนักเรียน!BH$865)</f>
        <v>8</v>
      </c>
      <c r="F26" s="192"/>
      <c r="P26" s="13" t="str">
        <v>สรรค์สร้างภาพ 1</v>
      </c>
      <c r="R26" s="13"/>
    </row>
    <row r="27" spans="1:18">
      <c r="A27" s="13" t="s">
        <v>1494</v>
      </c>
      <c r="B27" s="45" t="s">
        <v>2311</v>
      </c>
      <c r="C27" s="45" t="s">
        <v>1533</v>
      </c>
      <c r="D27" s="46" t="s">
        <v>1415</v>
      </c>
      <c r="E27" s="46">
        <f>IF(ชื่อนักเรียน!BI$865=0,"",ชื่อนักเรียน!BI$865)</f>
        <v>8</v>
      </c>
      <c r="F27" s="192"/>
      <c r="P27" s="13" t="str">
        <v>จิตรกรรมสร้างสรรค์ 1</v>
      </c>
      <c r="R27" s="13"/>
    </row>
    <row r="28" spans="1:18">
      <c r="A28" s="13" t="s">
        <v>1495</v>
      </c>
      <c r="B28" s="45" t="s">
        <v>2319</v>
      </c>
      <c r="C28" s="45" t="s">
        <v>1534</v>
      </c>
      <c r="D28" s="46" t="s">
        <v>1415</v>
      </c>
      <c r="E28" s="46">
        <f>IF(ชื่อนักเรียน!BJ$865=0,"",ชื่อนักเรียน!BJ$865)</f>
        <v>10</v>
      </c>
      <c r="F28" s="192"/>
      <c r="P28" s="13" t="str">
        <v>จิตรกรรมสร้างสรรค์ 3</v>
      </c>
      <c r="R28" s="13"/>
    </row>
    <row r="29" spans="1:18">
      <c r="A29" s="13" t="s">
        <v>1496</v>
      </c>
      <c r="B29" s="45" t="s">
        <v>2306</v>
      </c>
      <c r="C29" s="45" t="s">
        <v>1535</v>
      </c>
      <c r="D29" s="46" t="s">
        <v>1415</v>
      </c>
      <c r="E29" s="46">
        <f>IF(ชื่อนักเรียน!BK$865=0,"",ชื่อนักเรียน!BK$865)</f>
        <v>11</v>
      </c>
      <c r="F29" s="192"/>
      <c r="P29" s="13" t="str">
        <v>นักศึกษาวิชาทหาร 3</v>
      </c>
      <c r="Q29" s="38" t="s">
        <v>1403</v>
      </c>
      <c r="R29" s="13"/>
    </row>
    <row r="30" spans="1:18">
      <c r="A30" s="13" t="s">
        <v>1497</v>
      </c>
      <c r="B30" s="45" t="s">
        <v>2308</v>
      </c>
      <c r="C30" s="45" t="s">
        <v>1536</v>
      </c>
      <c r="D30" s="46" t="s">
        <v>1415</v>
      </c>
      <c r="E30" s="46">
        <f>IF(ชื่อนักเรียน!BL$865=0,"",ชื่อนักเรียน!BL$865)</f>
        <v>6</v>
      </c>
      <c r="F30" s="192"/>
      <c r="P30" s="13" t="str">
        <v>สรรค์สร้างภาพ 2</v>
      </c>
      <c r="Q30" s="38" t="s">
        <v>1409</v>
      </c>
      <c r="R30" s="13"/>
    </row>
    <row r="31" spans="1:18">
      <c r="A31" s="13" t="s">
        <v>1498</v>
      </c>
      <c r="B31" s="45" t="s">
        <v>2322</v>
      </c>
      <c r="C31" s="45" t="s">
        <v>1538</v>
      </c>
      <c r="D31" s="46" t="s">
        <v>1415</v>
      </c>
      <c r="E31" s="46">
        <f>IF(ชื่อนักเรียน!BM$865=0,"",ชื่อนักเรียน!BM$865)</f>
        <v>12</v>
      </c>
      <c r="F31" s="192"/>
      <c r="P31" s="13" t="str">
        <v>ถ่ายภาพ 3</v>
      </c>
      <c r="Q31" s="38" t="s">
        <v>1405</v>
      </c>
      <c r="R31" s="13"/>
    </row>
    <row r="32" spans="1:18">
      <c r="A32" s="13" t="s">
        <v>1499</v>
      </c>
      <c r="B32" s="45" t="s">
        <v>1410</v>
      </c>
      <c r="C32" s="45" t="s">
        <v>1409</v>
      </c>
      <c r="D32" s="46" t="s">
        <v>1415</v>
      </c>
      <c r="E32" s="46">
        <f>IF(ชื่อนักเรียน!BN$865=0,"",ชื่อนักเรียน!BN$865)</f>
        <v>80</v>
      </c>
      <c r="F32" s="192"/>
      <c r="P32" s="13" t="str">
        <v>สรรค์สร้างภาพ 3</v>
      </c>
      <c r="Q32" s="38" t="s">
        <v>1397</v>
      </c>
      <c r="R32" s="13"/>
    </row>
    <row r="33" spans="1:18">
      <c r="A33" s="13" t="s">
        <v>1500</v>
      </c>
      <c r="B33" s="47"/>
      <c r="C33" s="47"/>
      <c r="D33" s="48"/>
      <c r="E33" s="48" t="str">
        <f>IF(ชื่อนักเรียน!BO$865=0,"",ชื่อนักเรียน!BO$865)</f>
        <v/>
      </c>
      <c r="F33" s="192"/>
      <c r="P33" s="13" t="str">
        <v>ถ่ายภาพ 5</v>
      </c>
      <c r="Q33" s="38" t="s">
        <v>1404</v>
      </c>
      <c r="R33" s="13"/>
    </row>
    <row r="34" spans="1:18">
      <c r="A34" s="13" t="s">
        <v>1501</v>
      </c>
      <c r="B34" s="43" t="s">
        <v>2327</v>
      </c>
      <c r="C34" s="43" t="s">
        <v>1531</v>
      </c>
      <c r="D34" s="44" t="s">
        <v>1416</v>
      </c>
      <c r="E34" s="44">
        <f>IF(ชื่อนักเรียน!BP$865=0,"",ชื่อนักเรียน!BP$865)</f>
        <v>13</v>
      </c>
      <c r="F34" s="192">
        <f>SUM(E34:E43)</f>
        <v>83</v>
      </c>
      <c r="P34" s="13" t="str">
        <v>นักศึกษาวิชาทหาร 5</v>
      </c>
      <c r="Q34" s="38" t="s">
        <v>1409</v>
      </c>
      <c r="R34" s="13"/>
    </row>
    <row r="35" spans="1:18">
      <c r="A35" s="13" t="s">
        <v>1502</v>
      </c>
      <c r="B35" s="66" t="s">
        <v>1398</v>
      </c>
      <c r="C35" s="66" t="s">
        <v>1532</v>
      </c>
      <c r="D35" s="67" t="s">
        <v>1416</v>
      </c>
      <c r="E35" s="67">
        <f>IF(ชื่อนักเรียน!BQ$865=0,"",ชื่อนักเรียน!BQ$865)</f>
        <v>9</v>
      </c>
      <c r="F35" s="192"/>
      <c r="P35" s="13" t="str">
        <v>จิตรกรรมสร้างสรรค์ 5</v>
      </c>
      <c r="R35" s="13"/>
    </row>
    <row r="36" spans="1:18">
      <c r="A36" s="13" t="s">
        <v>1503</v>
      </c>
      <c r="B36" s="66" t="s">
        <v>2313</v>
      </c>
      <c r="C36" s="66" t="s">
        <v>1533</v>
      </c>
      <c r="D36" s="67" t="s">
        <v>1416</v>
      </c>
      <c r="E36" s="67">
        <f>IF(ชื่อนักเรียน!BR$865=0,"",ชื่อนักเรียน!BR$865)</f>
        <v>14</v>
      </c>
      <c r="F36" s="192"/>
      <c r="R36" s="13"/>
    </row>
    <row r="37" spans="1:18">
      <c r="A37" s="13" t="s">
        <v>1504</v>
      </c>
      <c r="B37" s="66" t="s">
        <v>2314</v>
      </c>
      <c r="C37" s="66" t="s">
        <v>1536</v>
      </c>
      <c r="D37" s="67" t="s">
        <v>1416</v>
      </c>
      <c r="E37" s="67">
        <f>IF(ชื่อนักเรียน!BS$865=0,"",ชื่อนักเรียน!BS$865)</f>
        <v>14</v>
      </c>
      <c r="F37" s="192"/>
      <c r="R37" s="13"/>
    </row>
    <row r="38" spans="1:18">
      <c r="A38" s="13" t="s">
        <v>1505</v>
      </c>
      <c r="B38" s="66" t="s">
        <v>2305</v>
      </c>
      <c r="C38" s="66" t="s">
        <v>1537</v>
      </c>
      <c r="D38" s="67" t="s">
        <v>1416</v>
      </c>
      <c r="E38" s="67">
        <f>IF(ชื่อนักเรียน!BT$865=0,"",ชื่อนักเรียน!BT$865)</f>
        <v>7</v>
      </c>
      <c r="F38" s="192"/>
      <c r="R38" s="13"/>
    </row>
    <row r="39" spans="1:18">
      <c r="A39" s="13" t="s">
        <v>1506</v>
      </c>
      <c r="B39" s="66" t="s">
        <v>2330</v>
      </c>
      <c r="C39" s="66" t="s">
        <v>1540</v>
      </c>
      <c r="D39" s="67" t="s">
        <v>1416</v>
      </c>
      <c r="E39" s="67">
        <f>IF(ชื่อนักเรียน!BU$865=0,"",ชื่อนักเรียน!BU$865)</f>
        <v>10</v>
      </c>
      <c r="F39" s="192"/>
      <c r="R39" s="13"/>
    </row>
    <row r="40" spans="1:18">
      <c r="A40" s="13" t="s">
        <v>1507</v>
      </c>
      <c r="B40" s="66" t="s">
        <v>1541</v>
      </c>
      <c r="C40" s="45" t="s">
        <v>1534</v>
      </c>
      <c r="D40" s="46" t="s">
        <v>1416</v>
      </c>
      <c r="E40" s="46">
        <f>IF(ชื่อนักเรียน!BV$865=0,"",ชื่อนักเรียน!BV$865)</f>
        <v>16</v>
      </c>
      <c r="F40" s="192"/>
      <c r="Q40" s="38" t="s">
        <v>1403</v>
      </c>
      <c r="R40" s="13"/>
    </row>
    <row r="41" spans="1:18">
      <c r="A41" s="13" t="s">
        <v>1508</v>
      </c>
      <c r="B41" s="45"/>
      <c r="C41" s="45"/>
      <c r="D41" s="46"/>
      <c r="E41" s="46" t="str">
        <f>IF(ชื่อนักเรียน!BW$865=0,"",ชื่อนักเรียน!BW$865)</f>
        <v/>
      </c>
      <c r="F41" s="192"/>
      <c r="R41" s="13"/>
    </row>
    <row r="42" spans="1:18">
      <c r="A42" s="13" t="s">
        <v>1509</v>
      </c>
      <c r="B42" s="61"/>
      <c r="C42" s="61"/>
      <c r="D42" s="46"/>
      <c r="E42" s="62" t="str">
        <f>IF(ชื่อนักเรียน!BX$865=0,"",ชื่อนักเรียน!BX$865)</f>
        <v/>
      </c>
      <c r="F42" s="192"/>
      <c r="R42" s="13"/>
    </row>
    <row r="43" spans="1:18">
      <c r="A43" s="13" t="s">
        <v>1510</v>
      </c>
      <c r="B43" s="47"/>
      <c r="C43" s="47"/>
      <c r="D43" s="48"/>
      <c r="E43" s="48" t="str">
        <f>IF(ชื่อนักเรียน!BY$865=0,"",ชื่อนักเรียน!BY$865)</f>
        <v/>
      </c>
      <c r="F43" s="192"/>
      <c r="R43" s="13"/>
    </row>
    <row r="44" spans="1:18">
      <c r="A44" s="13" t="s">
        <v>1511</v>
      </c>
      <c r="B44" s="43" t="s">
        <v>2328</v>
      </c>
      <c r="C44" s="43" t="s">
        <v>1531</v>
      </c>
      <c r="D44" s="44" t="s">
        <v>1417</v>
      </c>
      <c r="E44" s="44">
        <f>IF(ชื่อนักเรียน!BZ$865=0,"",ชื่อนักเรียน!BZ$865)</f>
        <v>10</v>
      </c>
      <c r="F44" s="192">
        <f>SUM(E44:E53)</f>
        <v>72</v>
      </c>
      <c r="R44" s="13"/>
    </row>
    <row r="45" spans="1:18">
      <c r="A45" s="13" t="s">
        <v>1512</v>
      </c>
      <c r="B45" s="66" t="s">
        <v>1398</v>
      </c>
      <c r="C45" s="66" t="s">
        <v>1532</v>
      </c>
      <c r="D45" s="67" t="s">
        <v>1417</v>
      </c>
      <c r="E45" s="67">
        <f>IF(ชื่อนักเรียน!CA$865=0,"",ชื่อนักเรียน!CA$865)</f>
        <v>13</v>
      </c>
      <c r="F45" s="192"/>
      <c r="R45" s="13"/>
    </row>
    <row r="46" spans="1:18">
      <c r="A46" s="13" t="s">
        <v>1513</v>
      </c>
      <c r="B46" s="66" t="s">
        <v>2315</v>
      </c>
      <c r="C46" s="66" t="s">
        <v>1533</v>
      </c>
      <c r="D46" s="67" t="s">
        <v>1417</v>
      </c>
      <c r="E46" s="67">
        <f>IF(ชื่อนักเรียน!CB$865=0,"",ชื่อนักเรียน!CB$865)</f>
        <v>10</v>
      </c>
      <c r="F46" s="192"/>
      <c r="R46" s="13"/>
    </row>
    <row r="47" spans="1:18">
      <c r="A47" s="13" t="s">
        <v>1514</v>
      </c>
      <c r="B47" s="66" t="s">
        <v>2314</v>
      </c>
      <c r="C47" s="66" t="s">
        <v>1536</v>
      </c>
      <c r="D47" s="67" t="s">
        <v>1417</v>
      </c>
      <c r="E47" s="67">
        <f>IF(ชื่อนักเรียน!CC$865=0,"",ชื่อนักเรียน!CC$865)</f>
        <v>10</v>
      </c>
      <c r="F47" s="192"/>
      <c r="R47" s="13"/>
    </row>
    <row r="48" spans="1:18">
      <c r="A48" s="13" t="s">
        <v>1515</v>
      </c>
      <c r="B48" s="66" t="s">
        <v>2305</v>
      </c>
      <c r="C48" s="66" t="s">
        <v>1537</v>
      </c>
      <c r="D48" s="67" t="s">
        <v>1417</v>
      </c>
      <c r="E48" s="67">
        <f>IF(ชื่อนักเรียน!CD$865=0,"",ชื่อนักเรียน!CD$865)</f>
        <v>5</v>
      </c>
      <c r="F48" s="192"/>
      <c r="R48" s="13"/>
    </row>
    <row r="49" spans="1:18">
      <c r="A49" s="13" t="s">
        <v>1516</v>
      </c>
      <c r="B49" s="66" t="s">
        <v>2331</v>
      </c>
      <c r="C49" s="66" t="s">
        <v>1540</v>
      </c>
      <c r="D49" s="67" t="s">
        <v>1417</v>
      </c>
      <c r="E49" s="67">
        <f>IF(ชื่อนักเรียน!CE$865=0,"",ชื่อนักเรียน!CE$865)</f>
        <v>11</v>
      </c>
      <c r="F49" s="192"/>
      <c r="R49" s="13"/>
    </row>
    <row r="50" spans="1:18">
      <c r="A50" s="13" t="s">
        <v>1517</v>
      </c>
      <c r="B50" s="45" t="s">
        <v>1542</v>
      </c>
      <c r="C50" s="45" t="s">
        <v>1534</v>
      </c>
      <c r="D50" s="46" t="s">
        <v>1417</v>
      </c>
      <c r="E50" s="46">
        <f>IF(ชื่อนักเรียน!CF$865=0,"",ชื่อนักเรียน!CF$865)</f>
        <v>13</v>
      </c>
      <c r="F50" s="192"/>
      <c r="R50" s="13"/>
    </row>
    <row r="51" spans="1:18">
      <c r="A51" s="13" t="s">
        <v>1518</v>
      </c>
      <c r="B51" s="45"/>
      <c r="C51" s="45"/>
      <c r="D51" s="46"/>
      <c r="E51" s="46" t="str">
        <f>IF(ชื่อนักเรียน!CG$865=0,"",ชื่อนักเรียน!CG$865)</f>
        <v/>
      </c>
      <c r="F51" s="192"/>
      <c r="R51" s="13"/>
    </row>
    <row r="52" spans="1:18">
      <c r="A52" s="13" t="s">
        <v>1519</v>
      </c>
      <c r="B52" s="61"/>
      <c r="C52" s="61"/>
      <c r="D52" s="46"/>
      <c r="E52" s="62" t="str">
        <f>IF(ชื่อนักเรียน!CH$865=0,"",ชื่อนักเรียน!CH$865)</f>
        <v/>
      </c>
      <c r="F52" s="192"/>
      <c r="R52" s="13"/>
    </row>
    <row r="53" spans="1:18">
      <c r="A53" s="13" t="s">
        <v>1520</v>
      </c>
      <c r="B53" s="47"/>
      <c r="C53" s="47"/>
      <c r="D53" s="48"/>
      <c r="E53" s="48" t="str">
        <f>IF(ชื่อนักเรียน!CI$865=0,"",ชื่อนักเรียน!CI$865)</f>
        <v/>
      </c>
      <c r="F53" s="192"/>
      <c r="R53" s="13"/>
    </row>
    <row r="54" spans="1:18">
      <c r="A54" s="13" t="s">
        <v>1521</v>
      </c>
      <c r="B54" s="43" t="s">
        <v>2329</v>
      </c>
      <c r="C54" s="43" t="s">
        <v>1531</v>
      </c>
      <c r="D54" s="44" t="s">
        <v>1418</v>
      </c>
      <c r="E54" s="44">
        <f>IF(ชื่อนักเรียน!CJ$865=0,"",ชื่อนักเรียน!CJ$865)</f>
        <v>13</v>
      </c>
      <c r="F54" s="192">
        <f>SUM(E54:E63)</f>
        <v>86</v>
      </c>
      <c r="R54" s="13"/>
    </row>
    <row r="55" spans="1:18">
      <c r="A55" s="13" t="s">
        <v>1522</v>
      </c>
      <c r="B55" s="66" t="s">
        <v>1398</v>
      </c>
      <c r="C55" s="66" t="s">
        <v>1532</v>
      </c>
      <c r="D55" s="67" t="s">
        <v>1418</v>
      </c>
      <c r="E55" s="67">
        <f>IF(ชื่อนักเรียน!CK$865=0,"",ชื่อนักเรียน!CK$865)</f>
        <v>11</v>
      </c>
      <c r="F55" s="192"/>
      <c r="R55" s="13"/>
    </row>
    <row r="56" spans="1:18">
      <c r="A56" s="13" t="s">
        <v>1523</v>
      </c>
      <c r="B56" s="66" t="s">
        <v>2316</v>
      </c>
      <c r="C56" s="66" t="s">
        <v>1533</v>
      </c>
      <c r="D56" s="67" t="s">
        <v>1418</v>
      </c>
      <c r="E56" s="67">
        <f>IF(ชื่อนักเรียน!CL$865=0,"",ชื่อนักเรียน!CL$865)</f>
        <v>11</v>
      </c>
      <c r="F56" s="192"/>
      <c r="R56" s="13"/>
    </row>
    <row r="57" spans="1:18">
      <c r="A57" s="13" t="s">
        <v>1524</v>
      </c>
      <c r="B57" s="66" t="s">
        <v>2314</v>
      </c>
      <c r="C57" s="66" t="s">
        <v>1536</v>
      </c>
      <c r="D57" s="67" t="s">
        <v>1418</v>
      </c>
      <c r="E57" s="67">
        <f>IF(ชื่อนักเรียน!CM$865=0,"",ชื่อนักเรียน!CM$865)</f>
        <v>11</v>
      </c>
      <c r="F57" s="192"/>
      <c r="R57" s="13"/>
    </row>
    <row r="58" spans="1:18">
      <c r="A58" s="13" t="s">
        <v>1525</v>
      </c>
      <c r="B58" s="66" t="s">
        <v>2305</v>
      </c>
      <c r="C58" s="66" t="s">
        <v>1537</v>
      </c>
      <c r="D58" s="67" t="s">
        <v>1418</v>
      </c>
      <c r="E58" s="67">
        <f>IF(ชื่อนักเรียน!CN$865=0,"",ชื่อนักเรียน!CN$865)</f>
        <v>11</v>
      </c>
      <c r="F58" s="192"/>
      <c r="R58" s="13"/>
    </row>
    <row r="59" spans="1:18">
      <c r="A59" s="13" t="s">
        <v>1526</v>
      </c>
      <c r="B59" s="45" t="s">
        <v>2332</v>
      </c>
      <c r="C59" s="45" t="s">
        <v>1540</v>
      </c>
      <c r="D59" s="46" t="s">
        <v>1418</v>
      </c>
      <c r="E59" s="46">
        <f>IF(ชื่อนักเรียน!CO$865=0,"",ชื่อนักเรียน!CO$865)</f>
        <v>12</v>
      </c>
      <c r="F59" s="192"/>
      <c r="R59" s="13"/>
    </row>
    <row r="60" spans="1:18">
      <c r="A60" s="13" t="s">
        <v>1527</v>
      </c>
      <c r="B60" s="45" t="s">
        <v>1543</v>
      </c>
      <c r="C60" s="45" t="s">
        <v>1534</v>
      </c>
      <c r="D60" s="46" t="s">
        <v>1418</v>
      </c>
      <c r="E60" s="46">
        <f>IF(ชื่อนักเรียน!CP$865=0,"",ชื่อนักเรียน!CP$865)</f>
        <v>17</v>
      </c>
      <c r="F60" s="192"/>
      <c r="R60" s="13"/>
    </row>
    <row r="61" spans="1:18">
      <c r="A61" s="13" t="s">
        <v>1528</v>
      </c>
      <c r="B61" s="45"/>
      <c r="C61" s="45"/>
      <c r="D61" s="46"/>
      <c r="E61" s="46" t="str">
        <f>IF(ชื่อนักเรียน!CQ$865=0,"",ชื่อนักเรียน!CQ$865)</f>
        <v/>
      </c>
      <c r="F61" s="192"/>
      <c r="R61" s="13"/>
    </row>
    <row r="62" spans="1:18">
      <c r="A62" s="13" t="s">
        <v>1529</v>
      </c>
      <c r="B62" s="61"/>
      <c r="C62" s="61"/>
      <c r="D62" s="46"/>
      <c r="E62" s="62" t="str">
        <f>IF(ชื่อนักเรียน!CR$865=0,"",ชื่อนักเรียน!CR$865)</f>
        <v/>
      </c>
      <c r="F62" s="192"/>
      <c r="R62" s="13"/>
    </row>
    <row r="63" spans="1:18">
      <c r="A63" s="13" t="s">
        <v>1530</v>
      </c>
      <c r="B63" s="47"/>
      <c r="C63" s="47"/>
      <c r="D63" s="48"/>
      <c r="E63" s="48" t="str">
        <f>IF(ชื่อนักเรียน!CS$865=0,"",ชื่อนักเรียน!CS$865)</f>
        <v/>
      </c>
      <c r="F63" s="192"/>
      <c r="R63" s="13"/>
    </row>
    <row r="64" spans="1:18">
      <c r="R64" s="13"/>
    </row>
    <row r="65" spans="18:18">
      <c r="R65" s="13"/>
    </row>
    <row r="66" spans="18:18">
      <c r="R66" s="13"/>
    </row>
    <row r="67" spans="18:18">
      <c r="R67" s="13"/>
    </row>
    <row r="68" spans="18:18">
      <c r="R68" s="13"/>
    </row>
    <row r="69" spans="18:18">
      <c r="R69" s="13"/>
    </row>
    <row r="70" spans="18:18">
      <c r="R70" s="13"/>
    </row>
    <row r="71" spans="18:18">
      <c r="R71" s="13"/>
    </row>
    <row r="72" spans="18:18">
      <c r="R72" s="13"/>
    </row>
    <row r="73" spans="18:18">
      <c r="R73" s="13"/>
    </row>
    <row r="74" spans="18:18">
      <c r="R74" s="13"/>
    </row>
    <row r="75" spans="18:18">
      <c r="R75" s="13"/>
    </row>
    <row r="76" spans="18:18">
      <c r="R76" s="13"/>
    </row>
    <row r="77" spans="18:18">
      <c r="R77" s="13"/>
    </row>
    <row r="78" spans="18:18">
      <c r="R78" s="13"/>
    </row>
    <row r="79" spans="18:18">
      <c r="R79" s="13"/>
    </row>
    <row r="80" spans="18:18">
      <c r="R80" s="13"/>
    </row>
    <row r="81" spans="18:18">
      <c r="R81" s="13"/>
    </row>
    <row r="82" spans="18:18">
      <c r="R82" s="13"/>
    </row>
    <row r="83" spans="18:18">
      <c r="R83" s="13"/>
    </row>
    <row r="84" spans="18:18">
      <c r="R84" s="13"/>
    </row>
    <row r="85" spans="18:18">
      <c r="R85" s="13"/>
    </row>
    <row r="86" spans="18:18">
      <c r="R86" s="13"/>
    </row>
    <row r="87" spans="18:18">
      <c r="R87" s="13"/>
    </row>
    <row r="88" spans="18:18">
      <c r="R88" s="13"/>
    </row>
    <row r="89" spans="18:18">
      <c r="R89" s="13"/>
    </row>
    <row r="90" spans="18:18">
      <c r="R90" s="13"/>
    </row>
    <row r="91" spans="18:18">
      <c r="R91" s="13"/>
    </row>
    <row r="92" spans="18:18">
      <c r="R92" s="13"/>
    </row>
    <row r="93" spans="18:18">
      <c r="R93" s="13"/>
    </row>
    <row r="94" spans="18:18">
      <c r="R94" s="13"/>
    </row>
    <row r="95" spans="18:18">
      <c r="R95" s="13"/>
    </row>
    <row r="96" spans="18:18">
      <c r="R96" s="13"/>
    </row>
    <row r="97" spans="18:18">
      <c r="R97" s="13"/>
    </row>
    <row r="98" spans="18:18">
      <c r="R98" s="13"/>
    </row>
    <row r="99" spans="18:18">
      <c r="R99" s="13"/>
    </row>
    <row r="100" spans="18:18">
      <c r="R100" s="13"/>
    </row>
    <row r="101" spans="18:18">
      <c r="R101" s="13"/>
    </row>
    <row r="102" spans="18:18">
      <c r="R102" s="13"/>
    </row>
    <row r="103" spans="18:18">
      <c r="R103" s="13"/>
    </row>
    <row r="104" spans="18:18">
      <c r="R104" s="13"/>
    </row>
    <row r="105" spans="18:18">
      <c r="R105" s="13"/>
    </row>
    <row r="106" spans="18:18">
      <c r="R106" s="13"/>
    </row>
    <row r="107" spans="18:18">
      <c r="R107" s="13"/>
    </row>
    <row r="108" spans="18:18">
      <c r="R108" s="13"/>
    </row>
    <row r="109" spans="18:18">
      <c r="R109" s="13"/>
    </row>
    <row r="110" spans="18:18">
      <c r="R110" s="13"/>
    </row>
    <row r="111" spans="18:18">
      <c r="R111" s="13"/>
    </row>
    <row r="112" spans="18:18">
      <c r="R112" s="13"/>
    </row>
    <row r="113" spans="18:18">
      <c r="R113" s="13"/>
    </row>
    <row r="114" spans="18:18">
      <c r="R114" s="13"/>
    </row>
    <row r="115" spans="18:18">
      <c r="R115" s="13"/>
    </row>
    <row r="116" spans="18:18">
      <c r="R116" s="13"/>
    </row>
    <row r="117" spans="18:18">
      <c r="R117" s="13"/>
    </row>
    <row r="118" spans="18:18">
      <c r="R118" s="13"/>
    </row>
    <row r="119" spans="18:18">
      <c r="R119" s="13"/>
    </row>
    <row r="120" spans="18:18">
      <c r="R120" s="13"/>
    </row>
    <row r="121" spans="18:18">
      <c r="R121" s="13"/>
    </row>
    <row r="122" spans="18:18">
      <c r="R122" s="13"/>
    </row>
    <row r="123" spans="18:18">
      <c r="R123" s="13"/>
    </row>
    <row r="124" spans="18:18">
      <c r="R124" s="13"/>
    </row>
    <row r="125" spans="18:18">
      <c r="R125" s="13"/>
    </row>
    <row r="126" spans="18:18">
      <c r="R126" s="13"/>
    </row>
    <row r="127" spans="18:18">
      <c r="R127" s="13"/>
    </row>
    <row r="128" spans="18:18">
      <c r="R128" s="13"/>
    </row>
    <row r="129" spans="18:18">
      <c r="R129" s="13"/>
    </row>
    <row r="130" spans="18:18">
      <c r="R130" s="13"/>
    </row>
    <row r="131" spans="18:18">
      <c r="R131" s="13"/>
    </row>
    <row r="132" spans="18:18">
      <c r="R132" s="13"/>
    </row>
    <row r="133" spans="18:18">
      <c r="R133" s="13"/>
    </row>
    <row r="134" spans="18:18">
      <c r="R134" s="13"/>
    </row>
    <row r="135" spans="18:18">
      <c r="R135" s="13"/>
    </row>
    <row r="136" spans="18:18">
      <c r="R136" s="13"/>
    </row>
    <row r="137" spans="18:18">
      <c r="R137" s="13"/>
    </row>
    <row r="138" spans="18:18">
      <c r="R138" s="13"/>
    </row>
    <row r="139" spans="18:18">
      <c r="R139" s="13"/>
    </row>
    <row r="140" spans="18:18">
      <c r="R140" s="13"/>
    </row>
    <row r="141" spans="18:18">
      <c r="R141" s="13"/>
    </row>
    <row r="142" spans="18:18">
      <c r="R142" s="13"/>
    </row>
    <row r="143" spans="18:18">
      <c r="R143" s="13"/>
    </row>
    <row r="144" spans="18:18">
      <c r="R144" s="13"/>
    </row>
    <row r="145" spans="18:18">
      <c r="R145" s="13"/>
    </row>
    <row r="146" spans="18:18">
      <c r="R146" s="13"/>
    </row>
    <row r="147" spans="18:18">
      <c r="R147" s="13"/>
    </row>
    <row r="148" spans="18:18">
      <c r="R148" s="13"/>
    </row>
    <row r="149" spans="18:18">
      <c r="R149" s="13"/>
    </row>
    <row r="150" spans="18:18">
      <c r="R150" s="13"/>
    </row>
    <row r="151" spans="18:18">
      <c r="R151" s="13"/>
    </row>
    <row r="152" spans="18:18">
      <c r="R152" s="13"/>
    </row>
    <row r="153" spans="18:18">
      <c r="R153" s="13"/>
    </row>
    <row r="154" spans="18:18">
      <c r="R154" s="13"/>
    </row>
    <row r="155" spans="18:18">
      <c r="R155" s="13"/>
    </row>
    <row r="156" spans="18:18">
      <c r="R156" s="13"/>
    </row>
    <row r="157" spans="18:18">
      <c r="R157" s="13"/>
    </row>
    <row r="158" spans="18:18">
      <c r="R158" s="13"/>
    </row>
    <row r="159" spans="18:18">
      <c r="R159" s="13"/>
    </row>
    <row r="160" spans="18:18">
      <c r="R160" s="13"/>
    </row>
    <row r="161" spans="18:18">
      <c r="R161" s="13"/>
    </row>
    <row r="162" spans="18:18">
      <c r="R162" s="13"/>
    </row>
    <row r="163" spans="18:18">
      <c r="R163" s="13"/>
    </row>
    <row r="164" spans="18:18">
      <c r="R164" s="13"/>
    </row>
    <row r="165" spans="18:18">
      <c r="R165" s="13"/>
    </row>
    <row r="166" spans="18:18">
      <c r="R166" s="13"/>
    </row>
    <row r="167" spans="18:18">
      <c r="R167" s="13"/>
    </row>
    <row r="168" spans="18:18">
      <c r="R168" s="13"/>
    </row>
    <row r="169" spans="18:18">
      <c r="R169" s="13"/>
    </row>
    <row r="170" spans="18:18">
      <c r="R170" s="13"/>
    </row>
    <row r="171" spans="18:18">
      <c r="R171" s="13"/>
    </row>
    <row r="172" spans="18:18">
      <c r="R172" s="13"/>
    </row>
    <row r="173" spans="18:18">
      <c r="R173" s="13"/>
    </row>
    <row r="174" spans="18:18">
      <c r="R174" s="13"/>
    </row>
    <row r="175" spans="18:18">
      <c r="R175" s="13"/>
    </row>
    <row r="176" spans="18:18">
      <c r="R176" s="13"/>
    </row>
    <row r="177" spans="18:18">
      <c r="R177" s="13"/>
    </row>
    <row r="178" spans="18:18">
      <c r="R178" s="13"/>
    </row>
    <row r="179" spans="18:18">
      <c r="R179" s="13"/>
    </row>
    <row r="180" spans="18:18">
      <c r="R180" s="13"/>
    </row>
    <row r="181" spans="18:18">
      <c r="R181" s="13"/>
    </row>
    <row r="182" spans="18:18">
      <c r="R182" s="13"/>
    </row>
    <row r="183" spans="18:18">
      <c r="R183" s="13"/>
    </row>
    <row r="184" spans="18:18">
      <c r="R184" s="13"/>
    </row>
    <row r="185" spans="18:18">
      <c r="R185" s="13"/>
    </row>
    <row r="186" spans="18:18">
      <c r="R186" s="13"/>
    </row>
    <row r="187" spans="18:18">
      <c r="R187" s="13"/>
    </row>
    <row r="188" spans="18:18">
      <c r="R188" s="13"/>
    </row>
    <row r="189" spans="18:18">
      <c r="R189" s="13"/>
    </row>
    <row r="190" spans="18:18">
      <c r="R190" s="13"/>
    </row>
    <row r="191" spans="18:18">
      <c r="R191" s="13"/>
    </row>
    <row r="192" spans="18:18">
      <c r="R192" s="13"/>
    </row>
    <row r="193" spans="18:18">
      <c r="R193" s="13"/>
    </row>
    <row r="194" spans="18:18">
      <c r="R194" s="13"/>
    </row>
    <row r="195" spans="18:18">
      <c r="R195" s="13"/>
    </row>
    <row r="196" spans="18:18">
      <c r="R196" s="13"/>
    </row>
    <row r="197" spans="18:18">
      <c r="R197" s="13"/>
    </row>
    <row r="198" spans="18:18">
      <c r="R198" s="13"/>
    </row>
    <row r="199" spans="18:18">
      <c r="R199" s="13"/>
    </row>
    <row r="200" spans="18:18">
      <c r="R200" s="13"/>
    </row>
    <row r="201" spans="18:18">
      <c r="R201" s="13"/>
    </row>
    <row r="202" spans="18:18">
      <c r="R202" s="13"/>
    </row>
    <row r="203" spans="18:18">
      <c r="R203" s="13"/>
    </row>
    <row r="204" spans="18:18">
      <c r="R204" s="13"/>
    </row>
    <row r="205" spans="18:18">
      <c r="R205" s="13"/>
    </row>
    <row r="206" spans="18:18">
      <c r="R206" s="13"/>
    </row>
    <row r="207" spans="18:18">
      <c r="R207" s="13"/>
    </row>
    <row r="208" spans="18:18">
      <c r="R208" s="13"/>
    </row>
    <row r="209" spans="18:18">
      <c r="R209" s="13"/>
    </row>
    <row r="210" spans="18:18">
      <c r="R210" s="13"/>
    </row>
    <row r="211" spans="18:18">
      <c r="R211" s="13"/>
    </row>
    <row r="212" spans="18:18">
      <c r="R212" s="13"/>
    </row>
    <row r="213" spans="18:18">
      <c r="R213" s="13"/>
    </row>
    <row r="214" spans="18:18">
      <c r="R214" s="13"/>
    </row>
    <row r="215" spans="18:18">
      <c r="R215" s="13"/>
    </row>
    <row r="216" spans="18:18">
      <c r="R216" s="13"/>
    </row>
    <row r="217" spans="18:18">
      <c r="R217" s="13"/>
    </row>
    <row r="218" spans="18:18">
      <c r="R218" s="13"/>
    </row>
    <row r="219" spans="18:18">
      <c r="R219" s="13"/>
    </row>
    <row r="220" spans="18:18">
      <c r="R220" s="13"/>
    </row>
    <row r="221" spans="18:18">
      <c r="R221" s="13"/>
    </row>
    <row r="222" spans="18:18">
      <c r="R222" s="13"/>
    </row>
    <row r="223" spans="18:18">
      <c r="R223" s="13"/>
    </row>
    <row r="224" spans="18:18">
      <c r="R224" s="13"/>
    </row>
    <row r="225" spans="18:18">
      <c r="R225" s="13"/>
    </row>
    <row r="226" spans="18:18">
      <c r="R226" s="13"/>
    </row>
    <row r="227" spans="18:18">
      <c r="R227" s="13"/>
    </row>
    <row r="228" spans="18:18">
      <c r="R228" s="13"/>
    </row>
    <row r="229" spans="18:18">
      <c r="R229" s="13"/>
    </row>
    <row r="230" spans="18:18">
      <c r="R230" s="13"/>
    </row>
    <row r="231" spans="18:18">
      <c r="R231" s="13"/>
    </row>
    <row r="232" spans="18:18">
      <c r="R232" s="13"/>
    </row>
    <row r="233" spans="18:18">
      <c r="R233" s="13"/>
    </row>
    <row r="234" spans="18:18">
      <c r="R234" s="13"/>
    </row>
    <row r="235" spans="18:18">
      <c r="R235" s="13"/>
    </row>
    <row r="236" spans="18:18">
      <c r="R236" s="13"/>
    </row>
    <row r="237" spans="18:18">
      <c r="R237" s="13"/>
    </row>
    <row r="238" spans="18:18">
      <c r="R238" s="13"/>
    </row>
    <row r="239" spans="18:18">
      <c r="R239" s="13"/>
    </row>
    <row r="240" spans="18:18">
      <c r="R240" s="13"/>
    </row>
    <row r="241" spans="18:18">
      <c r="R241" s="13"/>
    </row>
    <row r="242" spans="18:18">
      <c r="R242" s="13"/>
    </row>
    <row r="243" spans="18:18">
      <c r="R243" s="13"/>
    </row>
    <row r="244" spans="18:18">
      <c r="R244" s="13"/>
    </row>
    <row r="245" spans="18:18">
      <c r="R245" s="13"/>
    </row>
    <row r="246" spans="18:18">
      <c r="R246" s="13"/>
    </row>
    <row r="247" spans="18:18">
      <c r="R247" s="13"/>
    </row>
    <row r="248" spans="18:18">
      <c r="R248" s="13"/>
    </row>
    <row r="249" spans="18:18">
      <c r="R249" s="13"/>
    </row>
    <row r="250" spans="18:18">
      <c r="R250" s="13"/>
    </row>
    <row r="251" spans="18:18">
      <c r="R251" s="13"/>
    </row>
    <row r="252" spans="18:18">
      <c r="R252" s="13"/>
    </row>
    <row r="253" spans="18:18">
      <c r="R253" s="13"/>
    </row>
    <row r="254" spans="18:18">
      <c r="R254" s="13"/>
    </row>
    <row r="255" spans="18:18">
      <c r="R255" s="13"/>
    </row>
    <row r="256" spans="18:18">
      <c r="R256" s="13"/>
    </row>
    <row r="257" spans="18:18">
      <c r="R257" s="13"/>
    </row>
    <row r="258" spans="18:18">
      <c r="R258" s="13"/>
    </row>
    <row r="259" spans="18:18">
      <c r="R259" s="13"/>
    </row>
    <row r="260" spans="18:18">
      <c r="R260" s="13"/>
    </row>
    <row r="261" spans="18:18">
      <c r="R261" s="13"/>
    </row>
    <row r="262" spans="18:18">
      <c r="R262" s="13"/>
    </row>
    <row r="263" spans="18:18">
      <c r="R263" s="13"/>
    </row>
  </sheetData>
  <sheetProtection algorithmName="SHA-512" hashValue="E9COP0Tl2YlxZstf+i71AV64AXFjAnTmIruJtjU1r8b3IbTt9DBFpp/iKj09PNgD6HfHFxH5KlxpG6EvrofW8A==" saltValue="Bn4ZmhBMFgsPL9jiZbjUew==" spinCount="100000" sheet="1" objects="1" scenarios="1"/>
  <sortState xmlns:xlrd2="http://schemas.microsoft.com/office/spreadsheetml/2017/richdata2" ref="B3:D63">
    <sortCondition ref="D3:D63"/>
  </sortState>
  <mergeCells count="7">
    <mergeCell ref="F44:F53"/>
    <mergeCell ref="F54:F63"/>
    <mergeCell ref="B1:E1"/>
    <mergeCell ref="F3:F12"/>
    <mergeCell ref="F13:F23"/>
    <mergeCell ref="F24:F33"/>
    <mergeCell ref="F34:F43"/>
  </mergeCells>
  <phoneticPr fontId="1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7" fitToHeight="0" orientation="portrait" horizontalDpi="4294967293" r:id="rId1"/>
  <rowBreaks count="2" manualBreakCount="2">
    <brk id="23" min="1" max="4" man="1"/>
    <brk id="43" min="1" max="4" man="1"/>
  </rowBreaks>
  <colBreaks count="2" manualBreakCount="2">
    <brk id="1" min="1" max="35" man="1"/>
    <brk id="5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9D2C-2087-468E-9F71-680CA23FBA84}">
  <dimension ref="A1:G75"/>
  <sheetViews>
    <sheetView view="pageBreakPreview" topLeftCell="A8" zoomScale="105" zoomScaleNormal="105" zoomScaleSheetLayoutView="105" workbookViewId="0">
      <selection activeCell="G1" sqref="G1"/>
    </sheetView>
  </sheetViews>
  <sheetFormatPr defaultColWidth="9.33203125" defaultRowHeight="24"/>
  <cols>
    <col min="1" max="1" width="6.83203125" style="13" customWidth="1"/>
    <col min="2" max="2" width="18.83203125" style="13" customWidth="1"/>
    <col min="3" max="3" width="39" style="12" customWidth="1"/>
    <col min="4" max="4" width="21.1640625" style="13" customWidth="1"/>
    <col min="5" max="5" width="13.5" style="13" customWidth="1"/>
    <col min="6" max="6" width="52.33203125" style="12" customWidth="1"/>
    <col min="7" max="7" width="100.83203125" style="12" customWidth="1"/>
    <col min="8" max="16384" width="9.33203125" style="12"/>
  </cols>
  <sheetData>
    <row r="1" spans="1:7" ht="58.5" customHeight="1" thickBot="1">
      <c r="A1" s="201"/>
      <c r="B1" s="201"/>
      <c r="C1" s="201"/>
      <c r="D1" s="201"/>
      <c r="E1" s="201"/>
      <c r="F1" s="50" t="s">
        <v>1424</v>
      </c>
      <c r="G1" s="57" t="s">
        <v>1507</v>
      </c>
    </row>
    <row r="2" spans="1:7" ht="33.75" thickBot="1">
      <c r="A2" s="202" t="s">
        <v>1419</v>
      </c>
      <c r="B2" s="202"/>
      <c r="C2" s="202"/>
      <c r="D2" s="202"/>
      <c r="E2" s="202"/>
    </row>
    <row r="3" spans="1:7" ht="27">
      <c r="A3" s="203" t="s">
        <v>1420</v>
      </c>
      <c r="B3" s="203"/>
      <c r="C3" s="203"/>
      <c r="D3" s="203"/>
      <c r="E3" s="203"/>
      <c r="F3" s="194" t="s">
        <v>1412</v>
      </c>
      <c r="G3" s="195" t="str">
        <f>_xlfn.IFNA(VLOOKUP($G$1,รายชื่อชมรม!$A$3:$D$63,2,FALSE),"")</f>
        <v>นักศึกษาวิชาทหาร 1</v>
      </c>
    </row>
    <row r="4" spans="1:7" ht="24.75" thickBot="1">
      <c r="A4" s="200" t="s">
        <v>1468</v>
      </c>
      <c r="B4" s="200"/>
      <c r="C4" s="200"/>
      <c r="D4" s="200"/>
      <c r="E4" s="200"/>
      <c r="F4" s="194"/>
      <c r="G4" s="196"/>
    </row>
    <row r="5" spans="1:7">
      <c r="A5" s="200" t="str">
        <f>"ระดับชั้น"&amp;G11</f>
        <v>ระดับชั้นมัธยมศึกษาปีที่ 4</v>
      </c>
      <c r="B5" s="200"/>
      <c r="C5" s="200"/>
      <c r="D5" s="200"/>
      <c r="E5" s="200"/>
    </row>
    <row r="6" spans="1:7" ht="24.75" thickBot="1">
      <c r="A6" s="198" t="s">
        <v>1421</v>
      </c>
      <c r="B6" s="198"/>
      <c r="C6" s="197" t="str">
        <f>G3</f>
        <v>นักศึกษาวิชาทหาร 1</v>
      </c>
      <c r="D6" s="197"/>
      <c r="E6" s="197"/>
    </row>
    <row r="7" spans="1:7">
      <c r="A7" s="198" t="s">
        <v>1396</v>
      </c>
      <c r="B7" s="198"/>
      <c r="C7" s="199" t="str">
        <f>G7</f>
        <v>สิบเอกชัยวัฒน์  เรืองไกรศิลป์</v>
      </c>
      <c r="D7" s="199"/>
      <c r="E7" s="199"/>
      <c r="F7" s="194" t="s">
        <v>1396</v>
      </c>
      <c r="G7" s="195" t="str">
        <f>_xlfn.IFNA(VLOOKUP($G$1,รายชื่อชมรม!$A$3:$D$63,3,FALSE),"")</f>
        <v>สิบเอกชัยวัฒน์  เรืองไกรศิลป์</v>
      </c>
    </row>
    <row r="8" spans="1:7" ht="24.75" thickBot="1">
      <c r="F8" s="194"/>
      <c r="G8" s="196"/>
    </row>
    <row r="9" spans="1:7">
      <c r="A9" s="200" t="s">
        <v>1422</v>
      </c>
      <c r="B9" s="200"/>
      <c r="C9" s="200"/>
      <c r="D9" s="200"/>
      <c r="E9" s="200"/>
    </row>
    <row r="10" spans="1:7" ht="24.75" thickBot="1">
      <c r="A10" s="54" t="s">
        <v>1423</v>
      </c>
      <c r="B10" s="55" t="s">
        <v>1</v>
      </c>
      <c r="C10" s="55" t="s">
        <v>2</v>
      </c>
      <c r="D10" s="55" t="s">
        <v>308</v>
      </c>
      <c r="E10" s="56" t="s">
        <v>0</v>
      </c>
    </row>
    <row r="11" spans="1:7">
      <c r="A11" s="52">
        <v>1</v>
      </c>
      <c r="B11" s="42" t="str">
        <f>_xlfn.IFNA(VLOOKUP($G$1&amp;"-"&amp;$A11,ชื่อนักเรียน!$B$5:$Y$1000,4,FALSE),"")</f>
        <v>08208</v>
      </c>
      <c r="C11" s="51" t="str">
        <f>_xlfn.IFNA(VLOOKUP($G$1&amp;"-"&amp;$A11,ชื่อนักเรียน!$B$5:$Y$1000,5,FALSE)&amp;"  "&amp;VLOOKUP($G$1&amp;"-"&amp;$A11,ชื่อนักเรียน!$B$5:$Y$1000,6,FALSE),"")</f>
        <v>นายหัตถชัย  สุพงศ์</v>
      </c>
      <c r="D11" s="42" t="str">
        <f>_xlfn.IFNA(VLOOKUP($G$1&amp;"-"&amp;$A11,ชื่อนักเรียน!$B$5:$Y$1000,20,FALSE),"")</f>
        <v>มัธยมศึกษาปีที่ 4/1</v>
      </c>
      <c r="E11" s="53">
        <f>_xlfn.IFNA(VLOOKUP($G$1&amp;"-"&amp;$A11,ชื่อนักเรียน!$B$5:$Y$1000,3,FALSE),"")</f>
        <v>2</v>
      </c>
      <c r="F11" s="194" t="s">
        <v>308</v>
      </c>
      <c r="G11" s="195" t="str">
        <f>_xlfn.IFNA(VLOOKUP($G$1,รายชื่อชมรม!$A$3:$D$63,4,FALSE),"")</f>
        <v>มัธยมศึกษาปีที่ 4</v>
      </c>
    </row>
    <row r="12" spans="1:7" ht="24.75" thickBot="1">
      <c r="A12" s="52">
        <v>2</v>
      </c>
      <c r="B12" s="42" t="str">
        <f>_xlfn.IFNA(VLOOKUP($G$1&amp;"-"&amp;$A12,ชื่อนักเรียน!$B$5:$Y$1000,4,FALSE),"")</f>
        <v>09520</v>
      </c>
      <c r="C12" s="51" t="str">
        <f>_xlfn.IFNA(VLOOKUP($G$1&amp;"-"&amp;$A12,ชื่อนักเรียน!$B$5:$Y$1000,5,FALSE)&amp;"  "&amp;VLOOKUP($G$1&amp;"-"&amp;$A12,ชื่อนักเรียน!$B$5:$Y$1000,6,FALSE),"")</f>
        <v>นายปฏิภาณ  มาลีบูชา</v>
      </c>
      <c r="D12" s="42" t="str">
        <f>_xlfn.IFNA(VLOOKUP($G$1&amp;"-"&amp;$A12,ชื่อนักเรียน!$B$5:$Y$1000,20,FALSE),"")</f>
        <v>มัธยมศึกษาปีที่ 4/1</v>
      </c>
      <c r="E12" s="53">
        <f>_xlfn.IFNA(VLOOKUP($G$1&amp;"-"&amp;$A12,ชื่อนักเรียน!$B$5:$Y$1000,3,FALSE),"")</f>
        <v>6</v>
      </c>
      <c r="F12" s="194"/>
      <c r="G12" s="196"/>
    </row>
    <row r="13" spans="1:7" ht="24.75" thickBot="1">
      <c r="A13" s="52">
        <v>3</v>
      </c>
      <c r="B13" s="42" t="str">
        <f>_xlfn.IFNA(VLOOKUP($G$1&amp;"-"&amp;$A13,ชื่อนักเรียน!$B$5:$Y$1000,4,FALSE),"")</f>
        <v>11060</v>
      </c>
      <c r="C13" s="51" t="str">
        <f>_xlfn.IFNA(VLOOKUP($G$1&amp;"-"&amp;$A13,ชื่อนักเรียน!$B$5:$Y$1000,5,FALSE)&amp;"  "&amp;VLOOKUP($G$1&amp;"-"&amp;$A13,ชื่อนักเรียน!$B$5:$Y$1000,6,FALSE),"")</f>
        <v>นายธีร์ปกรณ์  พฤกษชาติวุฒิวงษ์</v>
      </c>
      <c r="D13" s="42" t="str">
        <f>_xlfn.IFNA(VLOOKUP($G$1&amp;"-"&amp;$A13,ชื่อนักเรียน!$B$5:$Y$1000,20,FALSE),"")</f>
        <v>มัธยมศึกษาปีที่ 4/1</v>
      </c>
      <c r="E13" s="53">
        <f>_xlfn.IFNA(VLOOKUP($G$1&amp;"-"&amp;$A13,ชื่อนักเรียน!$B$5:$Y$1000,3,FALSE),"")</f>
        <v>9</v>
      </c>
    </row>
    <row r="14" spans="1:7">
      <c r="A14" s="52">
        <v>4</v>
      </c>
      <c r="B14" s="42" t="str">
        <f>_xlfn.IFNA(VLOOKUP($G$1&amp;"-"&amp;$A14,ชื่อนักเรียน!$B$5:$Y$1000,4,FALSE),"")</f>
        <v>11062</v>
      </c>
      <c r="C14" s="51" t="str">
        <f>_xlfn.IFNA(VLOOKUP($G$1&amp;"-"&amp;$A14,ชื่อนักเรียน!$B$5:$Y$1000,5,FALSE)&amp;"  "&amp;VLOOKUP($G$1&amp;"-"&amp;$A14,ชื่อนักเรียน!$B$5:$Y$1000,6,FALSE),"")</f>
        <v>นายเกรียงศักดิ์  ศรียางวุฒิ</v>
      </c>
      <c r="D14" s="42" t="str">
        <f>_xlfn.IFNA(VLOOKUP($G$1&amp;"-"&amp;$A14,ชื่อนักเรียน!$B$5:$Y$1000,20,FALSE),"")</f>
        <v>มัธยมศึกษาปีที่ 4/1</v>
      </c>
      <c r="E14" s="53">
        <f>_xlfn.IFNA(VLOOKUP($G$1&amp;"-"&amp;$A14,ชื่อนักเรียน!$B$5:$Y$1000,3,FALSE),"")</f>
        <v>11</v>
      </c>
      <c r="F14" s="194" t="s">
        <v>1425</v>
      </c>
      <c r="G14" s="195">
        <f>_xlfn.IFNA(VLOOKUP($G$1,รายชื่อชมรม!$A$3:$E$63,5,FALSE),"")</f>
        <v>16</v>
      </c>
    </row>
    <row r="15" spans="1:7" ht="24.75" thickBot="1">
      <c r="A15" s="52">
        <v>5</v>
      </c>
      <c r="B15" s="42" t="str">
        <f>_xlfn.IFNA(VLOOKUP($G$1&amp;"-"&amp;$A15,ชื่อนักเรียน!$B$5:$Y$1000,4,FALSE),"")</f>
        <v>09821</v>
      </c>
      <c r="C15" s="51" t="str">
        <f>_xlfn.IFNA(VLOOKUP($G$1&amp;"-"&amp;$A15,ชื่อนักเรียน!$B$5:$Y$1000,5,FALSE)&amp;"  "&amp;VLOOKUP($G$1&amp;"-"&amp;$A15,ชื่อนักเรียน!$B$5:$Y$1000,6,FALSE),"")</f>
        <v>นางสาวณัฐณิชา  วารีดำ</v>
      </c>
      <c r="D15" s="42" t="str">
        <f>_xlfn.IFNA(VLOOKUP($G$1&amp;"-"&amp;$A15,ชื่อนักเรียน!$B$5:$Y$1000,20,FALSE),"")</f>
        <v>มัธยมศึกษาปีที่ 4/1</v>
      </c>
      <c r="E15" s="53">
        <f>_xlfn.IFNA(VLOOKUP($G$1&amp;"-"&amp;$A15,ชื่อนักเรียน!$B$5:$Y$1000,3,FALSE),"")</f>
        <v>25</v>
      </c>
      <c r="F15" s="194"/>
      <c r="G15" s="196"/>
    </row>
    <row r="16" spans="1:7">
      <c r="A16" s="52">
        <v>6</v>
      </c>
      <c r="B16" s="42" t="str">
        <f>_xlfn.IFNA(VLOOKUP($G$1&amp;"-"&amp;$A16,ชื่อนักเรียน!$B$5:$Y$1000,4,FALSE),"")</f>
        <v>10663</v>
      </c>
      <c r="C16" s="51" t="str">
        <f>_xlfn.IFNA(VLOOKUP($G$1&amp;"-"&amp;$A16,ชื่อนักเรียน!$B$5:$Y$1000,5,FALSE)&amp;"  "&amp;VLOOKUP($G$1&amp;"-"&amp;$A16,ชื่อนักเรียน!$B$5:$Y$1000,6,FALSE),"")</f>
        <v>นางสาวชุติมา  ลุกจันทึก</v>
      </c>
      <c r="D16" s="42" t="str">
        <f>_xlfn.IFNA(VLOOKUP($G$1&amp;"-"&amp;$A16,ชื่อนักเรียน!$B$5:$Y$1000,20,FALSE),"")</f>
        <v>มัธยมศึกษาปีที่ 4/1</v>
      </c>
      <c r="E16" s="53">
        <f>_xlfn.IFNA(VLOOKUP($G$1&amp;"-"&amp;$A16,ชื่อนักเรียน!$B$5:$Y$1000,3,FALSE),"")</f>
        <v>27</v>
      </c>
    </row>
    <row r="17" spans="1:5">
      <c r="A17" s="52">
        <v>7</v>
      </c>
      <c r="B17" s="42" t="str">
        <f>_xlfn.IFNA(VLOOKUP($G$1&amp;"-"&amp;$A17,ชื่อนักเรียน!$B$5:$Y$1000,4,FALSE),"")</f>
        <v>10709</v>
      </c>
      <c r="C17" s="51" t="str">
        <f>_xlfn.IFNA(VLOOKUP($G$1&amp;"-"&amp;$A17,ชื่อนักเรียน!$B$5:$Y$1000,5,FALSE)&amp;"  "&amp;VLOOKUP($G$1&amp;"-"&amp;$A17,ชื่อนักเรียน!$B$5:$Y$1000,6,FALSE),"")</f>
        <v>นางสาวธัญพิมล  ประสิทธิผล</v>
      </c>
      <c r="D17" s="42" t="str">
        <f>_xlfn.IFNA(VLOOKUP($G$1&amp;"-"&amp;$A17,ชื่อนักเรียน!$B$5:$Y$1000,20,FALSE),"")</f>
        <v>มัธยมศึกษาปีที่ 4/1</v>
      </c>
      <c r="E17" s="53">
        <f>_xlfn.IFNA(VLOOKUP($G$1&amp;"-"&amp;$A17,ชื่อนักเรียน!$B$5:$Y$1000,3,FALSE),"")</f>
        <v>28</v>
      </c>
    </row>
    <row r="18" spans="1:5">
      <c r="A18" s="52">
        <v>8</v>
      </c>
      <c r="B18" s="42" t="str">
        <f>_xlfn.IFNA(VLOOKUP($G$1&amp;"-"&amp;$A18,ชื่อนักเรียน!$B$5:$Y$1000,4,FALSE),"")</f>
        <v>11065</v>
      </c>
      <c r="C18" s="51" t="str">
        <f>_xlfn.IFNA(VLOOKUP($G$1&amp;"-"&amp;$A18,ชื่อนักเรียน!$B$5:$Y$1000,5,FALSE)&amp;"  "&amp;VLOOKUP($G$1&amp;"-"&amp;$A18,ชื่อนักเรียน!$B$5:$Y$1000,6,FALSE),"")</f>
        <v>นางสาวเกศมณี  โพธิพระ</v>
      </c>
      <c r="D18" s="42" t="str">
        <f>_xlfn.IFNA(VLOOKUP($G$1&amp;"-"&amp;$A18,ชื่อนักเรียน!$B$5:$Y$1000,20,FALSE),"")</f>
        <v>มัธยมศึกษาปีที่ 4/1</v>
      </c>
      <c r="E18" s="53">
        <f>_xlfn.IFNA(VLOOKUP($G$1&amp;"-"&amp;$A18,ชื่อนักเรียน!$B$5:$Y$1000,3,FALSE),"")</f>
        <v>30</v>
      </c>
    </row>
    <row r="19" spans="1:5">
      <c r="A19" s="52">
        <v>9</v>
      </c>
      <c r="B19" s="42" t="str">
        <f>_xlfn.IFNA(VLOOKUP($G$1&amp;"-"&amp;$A19,ชื่อนักเรียน!$B$5:$Y$1000,4,FALSE),"")</f>
        <v>11071</v>
      </c>
      <c r="C19" s="51" t="str">
        <f>_xlfn.IFNA(VLOOKUP($G$1&amp;"-"&amp;$A19,ชื่อนักเรียน!$B$5:$Y$1000,5,FALSE)&amp;"  "&amp;VLOOKUP($G$1&amp;"-"&amp;$A19,ชื่อนักเรียน!$B$5:$Y$1000,6,FALSE),"")</f>
        <v>นางสาวปทิตา  ยืนยง</v>
      </c>
      <c r="D19" s="42" t="str">
        <f>_xlfn.IFNA(VLOOKUP($G$1&amp;"-"&amp;$A19,ชื่อนักเรียน!$B$5:$Y$1000,20,FALSE),"")</f>
        <v>มัธยมศึกษาปีที่ 4/1</v>
      </c>
      <c r="E19" s="53">
        <f>_xlfn.IFNA(VLOOKUP($G$1&amp;"-"&amp;$A19,ชื่อนักเรียน!$B$5:$Y$1000,3,FALSE),"")</f>
        <v>33</v>
      </c>
    </row>
    <row r="20" spans="1:5">
      <c r="A20" s="52">
        <v>10</v>
      </c>
      <c r="B20" s="42" t="str">
        <f>_xlfn.IFNA(VLOOKUP($G$1&amp;"-"&amp;$A20,ชื่อนักเรียน!$B$5:$Y$1000,4,FALSE),"")</f>
        <v>11074</v>
      </c>
      <c r="C20" s="51" t="str">
        <f>_xlfn.IFNA(VLOOKUP($G$1&amp;"-"&amp;$A20,ชื่อนักเรียน!$B$5:$Y$1000,5,FALSE)&amp;"  "&amp;VLOOKUP($G$1&amp;"-"&amp;$A20,ชื่อนักเรียน!$B$5:$Y$1000,6,FALSE),"")</f>
        <v>นางสาวพัชชา  พงศ์ศรีศุภกร</v>
      </c>
      <c r="D20" s="42" t="str">
        <f>_xlfn.IFNA(VLOOKUP($G$1&amp;"-"&amp;$A20,ชื่อนักเรียน!$B$5:$Y$1000,20,FALSE),"")</f>
        <v>มัธยมศึกษาปีที่ 4/1</v>
      </c>
      <c r="E20" s="53">
        <f>_xlfn.IFNA(VLOOKUP($G$1&amp;"-"&amp;$A20,ชื่อนักเรียน!$B$5:$Y$1000,3,FALSE),"")</f>
        <v>36</v>
      </c>
    </row>
    <row r="21" spans="1:5">
      <c r="A21" s="52">
        <v>11</v>
      </c>
      <c r="B21" s="42" t="str">
        <f>_xlfn.IFNA(VLOOKUP($G$1&amp;"-"&amp;$A21,ชื่อนักเรียน!$B$5:$Y$1000,4,FALSE),"")</f>
        <v>08440</v>
      </c>
      <c r="C21" s="51" t="str">
        <f>_xlfn.IFNA(VLOOKUP($G$1&amp;"-"&amp;$A21,ชื่อนักเรียน!$B$5:$Y$1000,5,FALSE)&amp;"  "&amp;VLOOKUP($G$1&amp;"-"&amp;$A21,ชื่อนักเรียน!$B$5:$Y$1000,6,FALSE),"")</f>
        <v>นายอติกานต์  สังฆธรรม</v>
      </c>
      <c r="D21" s="42" t="str">
        <f>_xlfn.IFNA(VLOOKUP($G$1&amp;"-"&amp;$A21,ชื่อนักเรียน!$B$5:$Y$1000,20,FALSE),"")</f>
        <v>มัธยมศึกษาปีที่ 4/2</v>
      </c>
      <c r="E21" s="53">
        <f>_xlfn.IFNA(VLOOKUP($G$1&amp;"-"&amp;$A21,ชื่อนักเรียน!$B$5:$Y$1000,3,FALSE),"")</f>
        <v>3</v>
      </c>
    </row>
    <row r="22" spans="1:5">
      <c r="A22" s="52">
        <v>12</v>
      </c>
      <c r="B22" s="42" t="str">
        <f>_xlfn.IFNA(VLOOKUP($G$1&amp;"-"&amp;$A22,ชื่อนักเรียน!$B$5:$Y$1000,4,FALSE),"")</f>
        <v>08362</v>
      </c>
      <c r="C22" s="51" t="str">
        <f>_xlfn.IFNA(VLOOKUP($G$1&amp;"-"&amp;$A22,ชื่อนักเรียน!$B$5:$Y$1000,5,FALSE)&amp;"  "&amp;VLOOKUP($G$1&amp;"-"&amp;$A22,ชื่อนักเรียน!$B$5:$Y$1000,6,FALSE),"")</f>
        <v>นายสุริยะ  ทองใหญ่</v>
      </c>
      <c r="D22" s="42" t="str">
        <f>_xlfn.IFNA(VLOOKUP($G$1&amp;"-"&amp;$A22,ชื่อนักเรียน!$B$5:$Y$1000,20,FALSE),"")</f>
        <v>มัธยมศึกษาปีที่ 4/3</v>
      </c>
      <c r="E22" s="53">
        <f>_xlfn.IFNA(VLOOKUP($G$1&amp;"-"&amp;$A22,ชื่อนักเรียน!$B$5:$Y$1000,3,FALSE),"")</f>
        <v>2</v>
      </c>
    </row>
    <row r="23" spans="1:5">
      <c r="A23" s="42">
        <v>13</v>
      </c>
      <c r="B23" s="42" t="str">
        <f>_xlfn.IFNA(VLOOKUP($G$1&amp;"-"&amp;$A23,ชื่อนักเรียน!$B$5:$Y$1000,4,FALSE),"")</f>
        <v>10659</v>
      </c>
      <c r="C23" s="51" t="str">
        <f>_xlfn.IFNA(VLOOKUP($G$1&amp;"-"&amp;$A23,ชื่อนักเรียน!$B$5:$Y$1000,5,FALSE)&amp;"  "&amp;VLOOKUP($G$1&amp;"-"&amp;$A23,ชื่อนักเรียน!$B$5:$Y$1000,6,FALSE),"")</f>
        <v>นายอัครพงศ์  จันทร</v>
      </c>
      <c r="D23" s="42" t="str">
        <f>_xlfn.IFNA(VLOOKUP($G$1&amp;"-"&amp;$A23,ชื่อนักเรียน!$B$5:$Y$1000,20,FALSE),"")</f>
        <v>มัธยมศึกษาปีที่ 4/3</v>
      </c>
      <c r="E23" s="42">
        <f>_xlfn.IFNA(VLOOKUP($G$1&amp;"-"&amp;$A23,ชื่อนักเรียน!$B$5:$Y$1000,3,FALSE),"")</f>
        <v>14</v>
      </c>
    </row>
    <row r="24" spans="1:5">
      <c r="A24" s="52">
        <v>14</v>
      </c>
      <c r="B24" s="42" t="str">
        <f>_xlfn.IFNA(VLOOKUP($G$1&amp;"-"&amp;$A24,ชื่อนักเรียน!$B$5:$Y$1000,4,FALSE),"")</f>
        <v>11087</v>
      </c>
      <c r="C24" s="51" t="str">
        <f>_xlfn.IFNA(VLOOKUP($G$1&amp;"-"&amp;$A24,ชื่อนักเรียน!$B$5:$Y$1000,5,FALSE)&amp;"  "&amp;VLOOKUP($G$1&amp;"-"&amp;$A24,ชื่อนักเรียน!$B$5:$Y$1000,6,FALSE),"")</f>
        <v>นายพลาธิป  อู่ตะเภา</v>
      </c>
      <c r="D24" s="42" t="str">
        <f>_xlfn.IFNA(VLOOKUP($G$1&amp;"-"&amp;$A24,ชื่อนักเรียน!$B$5:$Y$1000,20,FALSE),"")</f>
        <v>มัธยมศึกษาปีที่ 4/3</v>
      </c>
      <c r="E24" s="53">
        <f>_xlfn.IFNA(VLOOKUP($G$1&amp;"-"&amp;$A24,ชื่อนักเรียน!$B$5:$Y$1000,3,FALSE),"")</f>
        <v>15</v>
      </c>
    </row>
    <row r="25" spans="1:5">
      <c r="A25" s="52">
        <v>15</v>
      </c>
      <c r="B25" s="42" t="str">
        <f>_xlfn.IFNA(VLOOKUP($G$1&amp;"-"&amp;$A25,ชื่อนักเรียน!$B$5:$Y$1000,4,FALSE),"")</f>
        <v>11090</v>
      </c>
      <c r="C25" s="51" t="str">
        <f>_xlfn.IFNA(VLOOKUP($G$1&amp;"-"&amp;$A25,ชื่อนักเรียน!$B$5:$Y$1000,5,FALSE)&amp;"  "&amp;VLOOKUP($G$1&amp;"-"&amp;$A25,ชื่อนักเรียน!$B$5:$Y$1000,6,FALSE),"")</f>
        <v>นายคเชนทร์ฉัตร  วิกลทอง</v>
      </c>
      <c r="D25" s="42" t="str">
        <f>_xlfn.IFNA(VLOOKUP($G$1&amp;"-"&amp;$A25,ชื่อนักเรียน!$B$5:$Y$1000,20,FALSE),"")</f>
        <v>มัธยมศึกษาปีที่ 4/3</v>
      </c>
      <c r="E25" s="53">
        <f>_xlfn.IFNA(VLOOKUP($G$1&amp;"-"&amp;$A25,ชื่อนักเรียน!$B$5:$Y$1000,3,FALSE),"")</f>
        <v>18</v>
      </c>
    </row>
    <row r="26" spans="1:5">
      <c r="A26" s="52">
        <v>16</v>
      </c>
      <c r="B26" s="42" t="str">
        <f>_xlfn.IFNA(VLOOKUP($G$1&amp;"-"&amp;$A26,ชื่อนักเรียน!$B$5:$Y$1000,4,FALSE),"")</f>
        <v>11092</v>
      </c>
      <c r="C26" s="51" t="str">
        <f>_xlfn.IFNA(VLOOKUP($G$1&amp;"-"&amp;$A26,ชื่อนักเรียน!$B$5:$Y$1000,5,FALSE)&amp;"  "&amp;VLOOKUP($G$1&amp;"-"&amp;$A26,ชื่อนักเรียน!$B$5:$Y$1000,6,FALSE),"")</f>
        <v>นายภูริช  ชื่นบุญเพิ่ม</v>
      </c>
      <c r="D26" s="42" t="str">
        <f>_xlfn.IFNA(VLOOKUP($G$1&amp;"-"&amp;$A26,ชื่อนักเรียน!$B$5:$Y$1000,20,FALSE),"")</f>
        <v>มัธยมศึกษาปีที่ 4/3</v>
      </c>
      <c r="E26" s="53">
        <f>_xlfn.IFNA(VLOOKUP($G$1&amp;"-"&amp;$A26,ชื่อนักเรียน!$B$5:$Y$1000,3,FALSE),"")</f>
        <v>20</v>
      </c>
    </row>
    <row r="27" spans="1:5">
      <c r="A27" s="52">
        <v>17</v>
      </c>
      <c r="B27" s="42" t="str">
        <f>_xlfn.IFNA(VLOOKUP($G$1&amp;"-"&amp;$A27,ชื่อนักเรียน!$B$5:$Y$1000,4,FALSE),"")</f>
        <v/>
      </c>
      <c r="C27" s="51" t="str">
        <f>_xlfn.IFNA(VLOOKUP($G$1&amp;"-"&amp;$A27,ชื่อนักเรียน!$B$5:$Y$1000,5,FALSE)&amp;"  "&amp;VLOOKUP($G$1&amp;"-"&amp;$A27,ชื่อนักเรียน!$B$5:$Y$1000,6,FALSE),"")</f>
        <v/>
      </c>
      <c r="D27" s="42" t="str">
        <f>_xlfn.IFNA(VLOOKUP($G$1&amp;"-"&amp;$A27,ชื่อนักเรียน!$B$5:$Y$1000,20,FALSE),"")</f>
        <v/>
      </c>
      <c r="E27" s="53" t="str">
        <f>_xlfn.IFNA(VLOOKUP($G$1&amp;"-"&amp;$A27,ชื่อนักเรียน!$B$5:$Y$1000,3,FALSE),"")</f>
        <v/>
      </c>
    </row>
    <row r="28" spans="1:5">
      <c r="A28" s="52">
        <v>18</v>
      </c>
      <c r="B28" s="42" t="str">
        <f>_xlfn.IFNA(VLOOKUP($G$1&amp;"-"&amp;$A28,ชื่อนักเรียน!$B$5:$Y$1000,4,FALSE),"")</f>
        <v/>
      </c>
      <c r="C28" s="51" t="str">
        <f>_xlfn.IFNA(VLOOKUP($G$1&amp;"-"&amp;$A28,ชื่อนักเรียน!$B$5:$Y$1000,5,FALSE)&amp;"  "&amp;VLOOKUP($G$1&amp;"-"&amp;$A28,ชื่อนักเรียน!$B$5:$Y$1000,6,FALSE),"")</f>
        <v/>
      </c>
      <c r="D28" s="42" t="str">
        <f>_xlfn.IFNA(VLOOKUP($G$1&amp;"-"&amp;$A28,ชื่อนักเรียน!$B$5:$Y$1000,20,FALSE),"")</f>
        <v/>
      </c>
      <c r="E28" s="53" t="str">
        <f>_xlfn.IFNA(VLOOKUP($G$1&amp;"-"&amp;$A28,ชื่อนักเรียน!$B$5:$Y$1000,3,FALSE),"")</f>
        <v/>
      </c>
    </row>
    <row r="29" spans="1:5">
      <c r="A29" s="52">
        <v>19</v>
      </c>
      <c r="B29" s="42" t="str">
        <f>_xlfn.IFNA(VLOOKUP($G$1&amp;"-"&amp;$A29,ชื่อนักเรียน!$B$5:$Y$1000,4,FALSE),"")</f>
        <v/>
      </c>
      <c r="C29" s="51" t="str">
        <f>_xlfn.IFNA(VLOOKUP($G$1&amp;"-"&amp;$A29,ชื่อนักเรียน!$B$5:$Y$1000,5,FALSE)&amp;"  "&amp;VLOOKUP($G$1&amp;"-"&amp;$A29,ชื่อนักเรียน!$B$5:$Y$1000,6,FALSE),"")</f>
        <v/>
      </c>
      <c r="D29" s="42" t="str">
        <f>_xlfn.IFNA(VLOOKUP($G$1&amp;"-"&amp;$A29,ชื่อนักเรียน!$B$5:$Y$1000,20,FALSE),"")</f>
        <v/>
      </c>
      <c r="E29" s="53" t="str">
        <f>_xlfn.IFNA(VLOOKUP($G$1&amp;"-"&amp;$A29,ชื่อนักเรียน!$B$5:$Y$1000,3,FALSE),"")</f>
        <v/>
      </c>
    </row>
    <row r="30" spans="1:5">
      <c r="A30" s="52">
        <v>20</v>
      </c>
      <c r="B30" s="42" t="str">
        <f>_xlfn.IFNA(VLOOKUP($G$1&amp;"-"&amp;$A30,ชื่อนักเรียน!$B$5:$Y$1000,4,FALSE),"")</f>
        <v/>
      </c>
      <c r="C30" s="51" t="str">
        <f>_xlfn.IFNA(VLOOKUP($G$1&amp;"-"&amp;$A30,ชื่อนักเรียน!$B$5:$Y$1000,5,FALSE)&amp;"  "&amp;VLOOKUP($G$1&amp;"-"&amp;$A30,ชื่อนักเรียน!$B$5:$Y$1000,6,FALSE),"")</f>
        <v/>
      </c>
      <c r="D30" s="42" t="str">
        <f>_xlfn.IFNA(VLOOKUP($G$1&amp;"-"&amp;$A30,ชื่อนักเรียน!$B$5:$Y$1000,20,FALSE),"")</f>
        <v/>
      </c>
      <c r="E30" s="53" t="str">
        <f>_xlfn.IFNA(VLOOKUP($G$1&amp;"-"&amp;$A30,ชื่อนักเรียน!$B$5:$Y$1000,3,FALSE),"")</f>
        <v/>
      </c>
    </row>
    <row r="31" spans="1:5">
      <c r="A31" s="52">
        <v>21</v>
      </c>
      <c r="B31" s="42" t="str">
        <f>_xlfn.IFNA(VLOOKUP($G$1&amp;"-"&amp;$A31,ชื่อนักเรียน!$B$5:$Y$1000,4,FALSE),"")</f>
        <v/>
      </c>
      <c r="C31" s="51" t="str">
        <f>_xlfn.IFNA(VLOOKUP($G$1&amp;"-"&amp;$A31,ชื่อนักเรียน!$B$5:$Y$1000,5,FALSE)&amp;"  "&amp;VLOOKUP($G$1&amp;"-"&amp;$A31,ชื่อนักเรียน!$B$5:$Y$1000,6,FALSE),"")</f>
        <v/>
      </c>
      <c r="D31" s="42" t="str">
        <f>_xlfn.IFNA(VLOOKUP($G$1&amp;"-"&amp;$A31,ชื่อนักเรียน!$B$5:$Y$1000,20,FALSE),"")</f>
        <v/>
      </c>
      <c r="E31" s="53" t="str">
        <f>_xlfn.IFNA(VLOOKUP($G$1&amp;"-"&amp;$A31,ชื่อนักเรียน!$B$5:$Y$1000,3,FALSE),"")</f>
        <v/>
      </c>
    </row>
    <row r="32" spans="1:5">
      <c r="A32" s="52">
        <v>22</v>
      </c>
      <c r="B32" s="42" t="str">
        <f>_xlfn.IFNA(VLOOKUP($G$1&amp;"-"&amp;$A32,ชื่อนักเรียน!$B$5:$Y$1000,4,FALSE),"")</f>
        <v/>
      </c>
      <c r="C32" s="51" t="str">
        <f>_xlfn.IFNA(VLOOKUP($G$1&amp;"-"&amp;$A32,ชื่อนักเรียน!$B$5:$Y$1000,5,FALSE)&amp;"  "&amp;VLOOKUP($G$1&amp;"-"&amp;$A32,ชื่อนักเรียน!$B$5:$Y$1000,6,FALSE),"")</f>
        <v/>
      </c>
      <c r="D32" s="42" t="str">
        <f>_xlfn.IFNA(VLOOKUP($G$1&amp;"-"&amp;$A32,ชื่อนักเรียน!$B$5:$Y$1000,20,FALSE),"")</f>
        <v/>
      </c>
      <c r="E32" s="53" t="str">
        <f>_xlfn.IFNA(VLOOKUP($G$1&amp;"-"&amp;$A32,ชื่อนักเรียน!$B$5:$Y$1000,3,FALSE),"")</f>
        <v/>
      </c>
    </row>
    <row r="33" spans="1:5">
      <c r="A33" s="52">
        <v>23</v>
      </c>
      <c r="B33" s="42" t="str">
        <f>_xlfn.IFNA(VLOOKUP($G$1&amp;"-"&amp;$A33,ชื่อนักเรียน!$B$5:$Y$1000,4,FALSE),"")</f>
        <v/>
      </c>
      <c r="C33" s="51" t="str">
        <f>_xlfn.IFNA(VLOOKUP($G$1&amp;"-"&amp;$A33,ชื่อนักเรียน!$B$5:$Y$1000,5,FALSE)&amp;"  "&amp;VLOOKUP($G$1&amp;"-"&amp;$A33,ชื่อนักเรียน!$B$5:$Y$1000,6,FALSE),"")</f>
        <v/>
      </c>
      <c r="D33" s="42" t="str">
        <f>_xlfn.IFNA(VLOOKUP($G$1&amp;"-"&amp;$A33,ชื่อนักเรียน!$B$5:$Y$1000,20,FALSE),"")</f>
        <v/>
      </c>
      <c r="E33" s="53" t="str">
        <f>_xlfn.IFNA(VLOOKUP($G$1&amp;"-"&amp;$A33,ชื่อนักเรียน!$B$5:$Y$1000,3,FALSE),"")</f>
        <v/>
      </c>
    </row>
    <row r="34" spans="1:5">
      <c r="A34" s="52">
        <v>24</v>
      </c>
      <c r="B34" s="42" t="str">
        <f>_xlfn.IFNA(VLOOKUP($G$1&amp;"-"&amp;$A34,ชื่อนักเรียน!$B$5:$Y$1000,4,FALSE),"")</f>
        <v/>
      </c>
      <c r="C34" s="51" t="str">
        <f>_xlfn.IFNA(VLOOKUP($G$1&amp;"-"&amp;$A34,ชื่อนักเรียน!$B$5:$Y$1000,5,FALSE)&amp;"  "&amp;VLOOKUP($G$1&amp;"-"&amp;$A34,ชื่อนักเรียน!$B$5:$Y$1000,6,FALSE),"")</f>
        <v/>
      </c>
      <c r="D34" s="42" t="str">
        <f>_xlfn.IFNA(VLOOKUP($G$1&amp;"-"&amp;$A34,ชื่อนักเรียน!$B$5:$Y$1000,20,FALSE),"")</f>
        <v/>
      </c>
      <c r="E34" s="53" t="str">
        <f>_xlfn.IFNA(VLOOKUP($G$1&amp;"-"&amp;$A34,ชื่อนักเรียน!$B$5:$Y$1000,3,FALSE),"")</f>
        <v/>
      </c>
    </row>
    <row r="35" spans="1:5">
      <c r="A35" s="52">
        <v>25</v>
      </c>
      <c r="B35" s="42" t="str">
        <f>_xlfn.IFNA(VLOOKUP($G$1&amp;"-"&amp;$A35,ชื่อนักเรียน!$B$5:$Y$1000,4,FALSE),"")</f>
        <v/>
      </c>
      <c r="C35" s="51" t="str">
        <f>_xlfn.IFNA(VLOOKUP($G$1&amp;"-"&amp;$A35,ชื่อนักเรียน!$B$5:$Y$1000,5,FALSE)&amp;"  "&amp;VLOOKUP($G$1&amp;"-"&amp;$A35,ชื่อนักเรียน!$B$5:$Y$1000,6,FALSE),"")</f>
        <v/>
      </c>
      <c r="D35" s="42" t="str">
        <f>_xlfn.IFNA(VLOOKUP($G$1&amp;"-"&amp;$A35,ชื่อนักเรียน!$B$5:$Y$1000,20,FALSE),"")</f>
        <v/>
      </c>
      <c r="E35" s="53" t="str">
        <f>_xlfn.IFNA(VLOOKUP($G$1&amp;"-"&amp;$A35,ชื่อนักเรียน!$B$5:$Y$1000,3,FALSE),"")</f>
        <v/>
      </c>
    </row>
    <row r="36" spans="1:5">
      <c r="A36" s="52">
        <v>26</v>
      </c>
      <c r="B36" s="42" t="str">
        <f>_xlfn.IFNA(VLOOKUP($G$1&amp;"-"&amp;$A36,ชื่อนักเรียน!$B$5:$Y$1000,4,FALSE),"")</f>
        <v/>
      </c>
      <c r="C36" s="51" t="str">
        <f>_xlfn.IFNA(VLOOKUP($G$1&amp;"-"&amp;$A36,ชื่อนักเรียน!$B$5:$Y$1000,5,FALSE)&amp;"  "&amp;VLOOKUP($G$1&amp;"-"&amp;$A36,ชื่อนักเรียน!$B$5:$Y$1000,6,FALSE),"")</f>
        <v/>
      </c>
      <c r="D36" s="42" t="str">
        <f>_xlfn.IFNA(VLOOKUP($G$1&amp;"-"&amp;$A36,ชื่อนักเรียน!$B$5:$Y$1000,20,FALSE),"")</f>
        <v/>
      </c>
      <c r="E36" s="53" t="str">
        <f>_xlfn.IFNA(VLOOKUP($G$1&amp;"-"&amp;$A36,ชื่อนักเรียน!$B$5:$Y$1000,3,FALSE),"")</f>
        <v/>
      </c>
    </row>
    <row r="37" spans="1:5">
      <c r="A37" s="42">
        <v>27</v>
      </c>
      <c r="B37" s="42" t="str">
        <f>_xlfn.IFNA(VLOOKUP($G$1&amp;"-"&amp;$A37,ชื่อนักเรียน!$B$5:$Y$1000,4,FALSE),"")</f>
        <v/>
      </c>
      <c r="C37" s="51" t="str">
        <f>_xlfn.IFNA(VLOOKUP($G$1&amp;"-"&amp;$A37,ชื่อนักเรียน!$B$5:$Y$1000,5,FALSE)&amp;"  "&amp;VLOOKUP($G$1&amp;"-"&amp;$A37,ชื่อนักเรียน!$B$5:$Y$1000,6,FALSE),"")</f>
        <v/>
      </c>
      <c r="D37" s="42" t="str">
        <f>_xlfn.IFNA(VLOOKUP($G$1&amp;"-"&amp;$A37,ชื่อนักเรียน!$B$5:$Y$1000,20,FALSE),"")</f>
        <v/>
      </c>
      <c r="E37" s="53" t="str">
        <f>_xlfn.IFNA(VLOOKUP($G$1&amp;"-"&amp;$A37,ชื่อนักเรียน!$B$5:$Y$1000,3,FALSE),"")</f>
        <v/>
      </c>
    </row>
    <row r="38" spans="1:5">
      <c r="A38" s="42">
        <v>28</v>
      </c>
      <c r="B38" s="42" t="str">
        <f>_xlfn.IFNA(VLOOKUP($G$1&amp;"-"&amp;$A38,ชื่อนักเรียน!$B$5:$Y$1000,4,FALSE),"")</f>
        <v/>
      </c>
      <c r="C38" s="51" t="str">
        <f>_xlfn.IFNA(VLOOKUP($G$1&amp;"-"&amp;$A38,ชื่อนักเรียน!$B$5:$Y$1000,5,FALSE)&amp;"  "&amp;VLOOKUP($G$1&amp;"-"&amp;$A38,ชื่อนักเรียน!$B$5:$Y$1000,6,FALSE),"")</f>
        <v/>
      </c>
      <c r="D38" s="42" t="str">
        <f>_xlfn.IFNA(VLOOKUP($G$1&amp;"-"&amp;$A38,ชื่อนักเรียน!$B$5:$Y$1000,20,FALSE),"")</f>
        <v/>
      </c>
      <c r="E38" s="53" t="str">
        <f>_xlfn.IFNA(VLOOKUP($G$1&amp;"-"&amp;$A38,ชื่อนักเรียน!$B$5:$Y$1000,3,FALSE),"")</f>
        <v/>
      </c>
    </row>
    <row r="39" spans="1:5">
      <c r="A39" s="42">
        <v>29</v>
      </c>
      <c r="B39" s="42" t="str">
        <f>_xlfn.IFNA(VLOOKUP($G$1&amp;"-"&amp;$A39,ชื่อนักเรียน!$B$5:$Y$1000,4,FALSE),"")</f>
        <v/>
      </c>
      <c r="C39" s="51" t="str">
        <f>_xlfn.IFNA(VLOOKUP($G$1&amp;"-"&amp;$A39,ชื่อนักเรียน!$B$5:$Y$1000,5,FALSE)&amp;"  "&amp;VLOOKUP($G$1&amp;"-"&amp;$A39,ชื่อนักเรียน!$B$5:$Y$1000,6,FALSE),"")</f>
        <v/>
      </c>
      <c r="D39" s="42" t="str">
        <f>_xlfn.IFNA(VLOOKUP($G$1&amp;"-"&amp;$A39,ชื่อนักเรียน!$B$5:$Y$1000,20,FALSE),"")</f>
        <v/>
      </c>
      <c r="E39" s="53" t="str">
        <f>_xlfn.IFNA(VLOOKUP($G$1&amp;"-"&amp;$A39,ชื่อนักเรียน!$B$5:$Y$1000,3,FALSE),"")</f>
        <v/>
      </c>
    </row>
    <row r="40" spans="1:5">
      <c r="A40" s="42">
        <v>30</v>
      </c>
      <c r="B40" s="42" t="str">
        <f>_xlfn.IFNA(VLOOKUP($G$1&amp;"-"&amp;$A40,ชื่อนักเรียน!$B$5:$Y$1000,4,FALSE),"")</f>
        <v/>
      </c>
      <c r="C40" s="51" t="str">
        <f>_xlfn.IFNA(VLOOKUP($G$1&amp;"-"&amp;$A40,ชื่อนักเรียน!$B$5:$Y$1000,5,FALSE)&amp;"  "&amp;VLOOKUP($G$1&amp;"-"&amp;$A40,ชื่อนักเรียน!$B$5:$Y$1000,6,FALSE),"")</f>
        <v/>
      </c>
      <c r="D40" s="42" t="str">
        <f>_xlfn.IFNA(VLOOKUP($G$1&amp;"-"&amp;$A40,ชื่อนักเรียน!$B$5:$Y$1000,20,FALSE),"")</f>
        <v/>
      </c>
      <c r="E40" s="53" t="str">
        <f>_xlfn.IFNA(VLOOKUP($G$1&amp;"-"&amp;$A40,ชื่อนักเรียน!$B$5:$Y$1000,3,FALSE),"")</f>
        <v/>
      </c>
    </row>
    <row r="41" spans="1:5">
      <c r="A41" s="42">
        <v>31</v>
      </c>
      <c r="B41" s="42" t="str">
        <f>_xlfn.IFNA(VLOOKUP($G$1&amp;"-"&amp;$A41,ชื่อนักเรียน!$B$5:$Y$1000,4,FALSE),"")</f>
        <v/>
      </c>
      <c r="C41" s="51" t="str">
        <f>_xlfn.IFNA(VLOOKUP($G$1&amp;"-"&amp;$A41,ชื่อนักเรียน!$B$5:$Y$1000,5,FALSE)&amp;"  "&amp;VLOOKUP($G$1&amp;"-"&amp;$A41,ชื่อนักเรียน!$B$5:$Y$1000,6,FALSE),"")</f>
        <v/>
      </c>
      <c r="D41" s="42" t="str">
        <f>_xlfn.IFNA(VLOOKUP($G$1&amp;"-"&amp;$A41,ชื่อนักเรียน!$B$5:$Y$1000,20,FALSE),"")</f>
        <v/>
      </c>
      <c r="E41" s="42" t="str">
        <f>_xlfn.IFNA(VLOOKUP($G$1&amp;"-"&amp;$A41,ชื่อนักเรียน!$B$5:$Y$1000,3,FALSE),"")</f>
        <v/>
      </c>
    </row>
    <row r="42" spans="1:5">
      <c r="A42" s="42">
        <v>32</v>
      </c>
      <c r="B42" s="42" t="str">
        <f>_xlfn.IFNA(VLOOKUP($G$1&amp;"-"&amp;$A42,ชื่อนักเรียน!$B$5:$Y$1000,4,FALSE),"")</f>
        <v/>
      </c>
      <c r="C42" s="51" t="str">
        <f>_xlfn.IFNA(VLOOKUP($G$1&amp;"-"&amp;$A42,ชื่อนักเรียน!$B$5:$Y$1000,5,FALSE)&amp;"  "&amp;VLOOKUP($G$1&amp;"-"&amp;$A42,ชื่อนักเรียน!$B$5:$Y$1000,6,FALSE),"")</f>
        <v/>
      </c>
      <c r="D42" s="42" t="str">
        <f>_xlfn.IFNA(VLOOKUP($G$1&amp;"-"&amp;$A42,ชื่อนักเรียน!$B$5:$Y$1000,20,FALSE),"")</f>
        <v/>
      </c>
      <c r="E42" s="42" t="str">
        <f>_xlfn.IFNA(VLOOKUP($G$1&amp;"-"&amp;$A42,ชื่อนักเรียน!$B$5:$Y$1000,3,FALSE),"")</f>
        <v/>
      </c>
    </row>
    <row r="43" spans="1:5">
      <c r="A43" s="42">
        <v>33</v>
      </c>
      <c r="B43" s="42" t="str">
        <f>_xlfn.IFNA(VLOOKUP($G$1&amp;"-"&amp;$A43,ชื่อนักเรียน!$B$5:$Y$1000,4,FALSE),"")</f>
        <v/>
      </c>
      <c r="C43" s="51" t="str">
        <f>_xlfn.IFNA(VLOOKUP($G$1&amp;"-"&amp;$A43,ชื่อนักเรียน!$B$5:$Y$1000,5,FALSE)&amp;"  "&amp;VLOOKUP($G$1&amp;"-"&amp;$A43,ชื่อนักเรียน!$B$5:$Y$1000,6,FALSE),"")</f>
        <v/>
      </c>
      <c r="D43" s="42" t="str">
        <f>_xlfn.IFNA(VLOOKUP($G$1&amp;"-"&amp;$A43,ชื่อนักเรียน!$B$5:$Y$1000,20,FALSE),"")</f>
        <v/>
      </c>
      <c r="E43" s="42" t="str">
        <f>_xlfn.IFNA(VLOOKUP($G$1&amp;"-"&amp;$A43,ชื่อนักเรียน!$B$5:$Y$1000,3,FALSE),"")</f>
        <v/>
      </c>
    </row>
    <row r="44" spans="1:5">
      <c r="A44" s="42">
        <v>34</v>
      </c>
      <c r="B44" s="42" t="str">
        <f>_xlfn.IFNA(VLOOKUP($G$1&amp;"-"&amp;$A44,ชื่อนักเรียน!$B$5:$Y$1000,4,FALSE),"")</f>
        <v/>
      </c>
      <c r="C44" s="51" t="str">
        <f>_xlfn.IFNA(VLOOKUP($G$1&amp;"-"&amp;$A44,ชื่อนักเรียน!$B$5:$Y$1000,5,FALSE)&amp;"  "&amp;VLOOKUP($G$1&amp;"-"&amp;$A44,ชื่อนักเรียน!$B$5:$Y$1000,6,FALSE),"")</f>
        <v/>
      </c>
      <c r="D44" s="42" t="str">
        <f>_xlfn.IFNA(VLOOKUP($G$1&amp;"-"&amp;$A44,ชื่อนักเรียน!$B$5:$Y$1000,20,FALSE),"")</f>
        <v/>
      </c>
      <c r="E44" s="42" t="str">
        <f>_xlfn.IFNA(VLOOKUP($G$1&amp;"-"&amp;$A44,ชื่อนักเรียน!$B$5:$Y$1000,3,FALSE),"")</f>
        <v/>
      </c>
    </row>
    <row r="45" spans="1:5">
      <c r="A45" s="42">
        <v>35</v>
      </c>
      <c r="B45" s="42" t="str">
        <f>_xlfn.IFNA(VLOOKUP($G$1&amp;"-"&amp;$A45,ชื่อนักเรียน!$B$5:$Y$1000,4,FALSE),"")</f>
        <v/>
      </c>
      <c r="C45" s="51" t="str">
        <f>_xlfn.IFNA(VLOOKUP($G$1&amp;"-"&amp;$A45,ชื่อนักเรียน!$B$5:$Y$1000,5,FALSE)&amp;"  "&amp;VLOOKUP($G$1&amp;"-"&amp;$A45,ชื่อนักเรียน!$B$5:$Y$1000,6,FALSE),"")</f>
        <v/>
      </c>
      <c r="D45" s="42" t="str">
        <f>_xlfn.IFNA(VLOOKUP($G$1&amp;"-"&amp;$A45,ชื่อนักเรียน!$B$5:$Y$1000,20,FALSE),"")</f>
        <v/>
      </c>
      <c r="E45" s="42" t="str">
        <f>_xlfn.IFNA(VLOOKUP($G$1&amp;"-"&amp;$A45,ชื่อนักเรียน!$B$5:$Y$1000,3,FALSE),"")</f>
        <v/>
      </c>
    </row>
    <row r="46" spans="1:5">
      <c r="A46" s="42">
        <v>36</v>
      </c>
      <c r="B46" s="42" t="str">
        <f>_xlfn.IFNA(VLOOKUP($G$1&amp;"-"&amp;$A46,ชื่อนักเรียน!$B$5:$Y$1000,4,FALSE),"")</f>
        <v/>
      </c>
      <c r="C46" s="51" t="str">
        <f>_xlfn.IFNA(VLOOKUP($G$1&amp;"-"&amp;$A46,ชื่อนักเรียน!$B$5:$Y$1000,5,FALSE)&amp;"  "&amp;VLOOKUP($G$1&amp;"-"&amp;$A46,ชื่อนักเรียน!$B$5:$Y$1000,6,FALSE),"")</f>
        <v/>
      </c>
      <c r="D46" s="42" t="str">
        <f>_xlfn.IFNA(VLOOKUP($G$1&amp;"-"&amp;$A46,ชื่อนักเรียน!$B$5:$Y$1000,20,FALSE),"")</f>
        <v/>
      </c>
      <c r="E46" s="42" t="str">
        <f>_xlfn.IFNA(VLOOKUP($G$1&amp;"-"&amp;$A46,ชื่อนักเรียน!$B$5:$Y$1000,3,FALSE),"")</f>
        <v/>
      </c>
    </row>
    <row r="47" spans="1:5">
      <c r="A47" s="42">
        <v>37</v>
      </c>
      <c r="B47" s="42" t="str">
        <f>_xlfn.IFNA(VLOOKUP($G$1&amp;"-"&amp;$A47,ชื่อนักเรียน!$B$5:$Y$1000,4,FALSE),"")</f>
        <v/>
      </c>
      <c r="C47" s="51" t="str">
        <f>_xlfn.IFNA(VLOOKUP($G$1&amp;"-"&amp;$A47,ชื่อนักเรียน!$B$5:$Y$1000,5,FALSE)&amp;"  "&amp;VLOOKUP($G$1&amp;"-"&amp;$A47,ชื่อนักเรียน!$B$5:$Y$1000,6,FALSE),"")</f>
        <v/>
      </c>
      <c r="D47" s="42" t="str">
        <f>_xlfn.IFNA(VLOOKUP($G$1&amp;"-"&amp;$A47,ชื่อนักเรียน!$B$5:$Y$1000,20,FALSE),"")</f>
        <v/>
      </c>
      <c r="E47" s="42" t="str">
        <f>_xlfn.IFNA(VLOOKUP($G$1&amp;"-"&amp;$A47,ชื่อนักเรียน!$B$5:$Y$1000,3,FALSE),"")</f>
        <v/>
      </c>
    </row>
    <row r="48" spans="1:5">
      <c r="A48" s="42">
        <v>38</v>
      </c>
      <c r="B48" s="42" t="str">
        <f>_xlfn.IFNA(VLOOKUP($G$1&amp;"-"&amp;$A48,ชื่อนักเรียน!$B$5:$Y$1000,4,FALSE),"")</f>
        <v/>
      </c>
      <c r="C48" s="51" t="str">
        <f>_xlfn.IFNA(VLOOKUP($G$1&amp;"-"&amp;$A48,ชื่อนักเรียน!$B$5:$Y$1000,5,FALSE)&amp;"  "&amp;VLOOKUP($G$1&amp;"-"&amp;$A48,ชื่อนักเรียน!$B$5:$Y$1000,6,FALSE),"")</f>
        <v/>
      </c>
      <c r="D48" s="42" t="str">
        <f>_xlfn.IFNA(VLOOKUP($G$1&amp;"-"&amp;$A48,ชื่อนักเรียน!$B$5:$Y$1000,20,FALSE),"")</f>
        <v/>
      </c>
      <c r="E48" s="42" t="str">
        <f>_xlfn.IFNA(VLOOKUP($G$1&amp;"-"&amp;$A48,ชื่อนักเรียน!$B$5:$Y$1000,3,FALSE),"")</f>
        <v/>
      </c>
    </row>
    <row r="49" spans="1:5">
      <c r="A49" s="42">
        <v>39</v>
      </c>
      <c r="B49" s="42" t="str">
        <f>_xlfn.IFNA(VLOOKUP($G$1&amp;"-"&amp;$A49,ชื่อนักเรียน!$B$5:$Y$1000,4,FALSE),"")</f>
        <v/>
      </c>
      <c r="C49" s="51" t="str">
        <f>_xlfn.IFNA(VLOOKUP($G$1&amp;"-"&amp;$A49,ชื่อนักเรียน!$B$5:$Y$1000,5,FALSE)&amp;"  "&amp;VLOOKUP($G$1&amp;"-"&amp;$A49,ชื่อนักเรียน!$B$5:$Y$1000,6,FALSE),"")</f>
        <v/>
      </c>
      <c r="D49" s="42" t="str">
        <f>_xlfn.IFNA(VLOOKUP($G$1&amp;"-"&amp;$A49,ชื่อนักเรียน!$B$5:$Y$1000,20,FALSE),"")</f>
        <v/>
      </c>
      <c r="E49" s="42" t="str">
        <f>_xlfn.IFNA(VLOOKUP($G$1&amp;"-"&amp;$A49,ชื่อนักเรียน!$B$5:$Y$1000,3,FALSE),"")</f>
        <v/>
      </c>
    </row>
    <row r="50" spans="1:5">
      <c r="A50" s="42">
        <v>40</v>
      </c>
      <c r="B50" s="42" t="str">
        <f>_xlfn.IFNA(VLOOKUP($G$1&amp;"-"&amp;$A50,ชื่อนักเรียน!$B$5:$Y$1000,4,FALSE),"")</f>
        <v/>
      </c>
      <c r="C50" s="51" t="str">
        <f>_xlfn.IFNA(VLOOKUP($G$1&amp;"-"&amp;$A50,ชื่อนักเรียน!$B$5:$Y$1000,5,FALSE)&amp;"  "&amp;VLOOKUP($G$1&amp;"-"&amp;$A50,ชื่อนักเรียน!$B$5:$Y$1000,6,FALSE),"")</f>
        <v/>
      </c>
      <c r="D50" s="42" t="str">
        <f>_xlfn.IFNA(VLOOKUP($G$1&amp;"-"&amp;$A50,ชื่อนักเรียน!$B$5:$Y$1000,20,FALSE),"")</f>
        <v/>
      </c>
      <c r="E50" s="42" t="str">
        <f>_xlfn.IFNA(VLOOKUP($G$1&amp;"-"&amp;$A50,ชื่อนักเรียน!$B$5:$Y$1000,3,FALSE),"")</f>
        <v/>
      </c>
    </row>
    <row r="51" spans="1:5">
      <c r="A51" s="42">
        <v>41</v>
      </c>
      <c r="B51" s="42" t="str">
        <f>_xlfn.IFNA(VLOOKUP($G$1&amp;"-"&amp;$A51,ชื่อนักเรียน!$B$5:$Y$1000,4,FALSE),"")</f>
        <v/>
      </c>
      <c r="C51" s="51" t="str">
        <f>_xlfn.IFNA(VLOOKUP($G$1&amp;"-"&amp;$A51,ชื่อนักเรียน!$B$5:$Y$1000,5,FALSE)&amp;"  "&amp;VLOOKUP($G$1&amp;"-"&amp;$A51,ชื่อนักเรียน!$B$5:$Y$1000,6,FALSE),"")</f>
        <v/>
      </c>
      <c r="D51" s="42" t="str">
        <f>_xlfn.IFNA(VLOOKUP($G$1&amp;"-"&amp;$A51,ชื่อนักเรียน!$B$5:$Y$1000,20,FALSE),"")</f>
        <v/>
      </c>
      <c r="E51" s="42" t="str">
        <f>_xlfn.IFNA(VLOOKUP($G$1&amp;"-"&amp;$A51,ชื่อนักเรียน!$B$5:$Y$1000,3,FALSE),"")</f>
        <v/>
      </c>
    </row>
    <row r="52" spans="1:5">
      <c r="A52" s="42">
        <v>42</v>
      </c>
      <c r="B52" s="42" t="str">
        <f>_xlfn.IFNA(VLOOKUP($G$1&amp;"-"&amp;$A52,ชื่อนักเรียน!$B$5:$Y$1000,4,FALSE),"")</f>
        <v/>
      </c>
      <c r="C52" s="51" t="str">
        <f>_xlfn.IFNA(VLOOKUP($G$1&amp;"-"&amp;$A52,ชื่อนักเรียน!$B$5:$Y$1000,5,FALSE)&amp;"  "&amp;VLOOKUP($G$1&amp;"-"&amp;$A52,ชื่อนักเรียน!$B$5:$Y$1000,6,FALSE),"")</f>
        <v/>
      </c>
      <c r="D52" s="42" t="str">
        <f>_xlfn.IFNA(VLOOKUP($G$1&amp;"-"&amp;$A52,ชื่อนักเรียน!$B$5:$Y$1000,20,FALSE),"")</f>
        <v/>
      </c>
      <c r="E52" s="42" t="str">
        <f>_xlfn.IFNA(VLOOKUP($G$1&amp;"-"&amp;$A52,ชื่อนักเรียน!$B$5:$Y$1000,3,FALSE),"")</f>
        <v/>
      </c>
    </row>
    <row r="53" spans="1:5">
      <c r="A53" s="42">
        <v>43</v>
      </c>
      <c r="B53" s="42" t="str">
        <f>_xlfn.IFNA(VLOOKUP($G$1&amp;"-"&amp;$A53,ชื่อนักเรียน!$B$5:$Y$1000,4,FALSE),"")</f>
        <v/>
      </c>
      <c r="C53" s="51" t="str">
        <f>_xlfn.IFNA(VLOOKUP($G$1&amp;"-"&amp;$A53,ชื่อนักเรียน!$B$5:$Y$1000,5,FALSE)&amp;"  "&amp;VLOOKUP($G$1&amp;"-"&amp;$A53,ชื่อนักเรียน!$B$5:$Y$1000,6,FALSE),"")</f>
        <v/>
      </c>
      <c r="D53" s="42" t="str">
        <f>_xlfn.IFNA(VLOOKUP($G$1&amp;"-"&amp;$A53,ชื่อนักเรียน!$B$5:$Y$1000,20,FALSE),"")</f>
        <v/>
      </c>
      <c r="E53" s="42" t="str">
        <f>_xlfn.IFNA(VLOOKUP($G$1&amp;"-"&amp;$A53,ชื่อนักเรียน!$B$5:$Y$1000,3,FALSE),"")</f>
        <v/>
      </c>
    </row>
    <row r="54" spans="1:5">
      <c r="A54" s="42">
        <v>44</v>
      </c>
      <c r="B54" s="42" t="str">
        <f>_xlfn.IFNA(VLOOKUP($G$1&amp;"-"&amp;$A54,ชื่อนักเรียน!$B$5:$Y$1000,4,FALSE),"")</f>
        <v/>
      </c>
      <c r="C54" s="51" t="str">
        <f>_xlfn.IFNA(VLOOKUP($G$1&amp;"-"&amp;$A54,ชื่อนักเรียน!$B$5:$Y$1000,5,FALSE)&amp;"  "&amp;VLOOKUP($G$1&amp;"-"&amp;$A54,ชื่อนักเรียน!$B$5:$Y$1000,6,FALSE),"")</f>
        <v/>
      </c>
      <c r="D54" s="42" t="str">
        <f>_xlfn.IFNA(VLOOKUP($G$1&amp;"-"&amp;$A54,ชื่อนักเรียน!$B$5:$Y$1000,20,FALSE),"")</f>
        <v/>
      </c>
      <c r="E54" s="42" t="str">
        <f>_xlfn.IFNA(VLOOKUP($G$1&amp;"-"&amp;$A54,ชื่อนักเรียน!$B$5:$Y$1000,3,FALSE),"")</f>
        <v/>
      </c>
    </row>
    <row r="55" spans="1:5">
      <c r="A55" s="42">
        <v>45</v>
      </c>
      <c r="B55" s="42" t="str">
        <f>_xlfn.IFNA(VLOOKUP($G$1&amp;"-"&amp;$A55,ชื่อนักเรียน!$B$5:$Y$1000,4,FALSE),"")</f>
        <v/>
      </c>
      <c r="C55" s="51" t="str">
        <f>_xlfn.IFNA(VLOOKUP($G$1&amp;"-"&amp;$A55,ชื่อนักเรียน!$B$5:$Y$1000,5,FALSE)&amp;"  "&amp;VLOOKUP($G$1&amp;"-"&amp;$A55,ชื่อนักเรียน!$B$5:$Y$1000,6,FALSE),"")</f>
        <v/>
      </c>
      <c r="D55" s="42" t="str">
        <f>_xlfn.IFNA(VLOOKUP($G$1&amp;"-"&amp;$A55,ชื่อนักเรียน!$B$5:$Y$1000,20,FALSE),"")</f>
        <v/>
      </c>
      <c r="E55" s="42" t="str">
        <f>_xlfn.IFNA(VLOOKUP($G$1&amp;"-"&amp;$A55,ชื่อนักเรียน!$B$5:$Y$1000,3,FALSE),"")</f>
        <v/>
      </c>
    </row>
    <row r="56" spans="1:5">
      <c r="A56" s="42">
        <v>46</v>
      </c>
      <c r="B56" s="42" t="str">
        <f>_xlfn.IFNA(VLOOKUP($G$1&amp;"-"&amp;$A56,ชื่อนักเรียน!$B$5:$Y$1000,4,FALSE),"")</f>
        <v/>
      </c>
      <c r="C56" s="51" t="str">
        <f>_xlfn.IFNA(VLOOKUP($G$1&amp;"-"&amp;$A56,ชื่อนักเรียน!$B$5:$Y$1000,5,FALSE)&amp;"  "&amp;VLOOKUP($G$1&amp;"-"&amp;$A56,ชื่อนักเรียน!$B$5:$Y$1000,6,FALSE),"")</f>
        <v/>
      </c>
      <c r="D56" s="42" t="str">
        <f>_xlfn.IFNA(VLOOKUP($G$1&amp;"-"&amp;$A56,ชื่อนักเรียน!$B$5:$Y$1000,20,FALSE),"")</f>
        <v/>
      </c>
      <c r="E56" s="42" t="str">
        <f>_xlfn.IFNA(VLOOKUP($G$1&amp;"-"&amp;$A56,ชื่อนักเรียน!$B$5:$Y$1000,3,FALSE),"")</f>
        <v/>
      </c>
    </row>
    <row r="57" spans="1:5">
      <c r="A57" s="42">
        <v>47</v>
      </c>
      <c r="B57" s="42" t="str">
        <f>_xlfn.IFNA(VLOOKUP($G$1&amp;"-"&amp;$A57,ชื่อนักเรียน!$B$5:$Y$1000,4,FALSE),"")</f>
        <v/>
      </c>
      <c r="C57" s="51" t="str">
        <f>_xlfn.IFNA(VLOOKUP($G$1&amp;"-"&amp;$A57,ชื่อนักเรียน!$B$5:$Y$1000,5,FALSE)&amp;"  "&amp;VLOOKUP($G$1&amp;"-"&amp;$A57,ชื่อนักเรียน!$B$5:$Y$1000,6,FALSE),"")</f>
        <v/>
      </c>
      <c r="D57" s="42" t="str">
        <f>_xlfn.IFNA(VLOOKUP($G$1&amp;"-"&amp;$A57,ชื่อนักเรียน!$B$5:$Y$1000,20,FALSE),"")</f>
        <v/>
      </c>
      <c r="E57" s="42" t="str">
        <f>_xlfn.IFNA(VLOOKUP($G$1&amp;"-"&amp;$A57,ชื่อนักเรียน!$B$5:$Y$1000,3,FALSE),"")</f>
        <v/>
      </c>
    </row>
    <row r="58" spans="1:5">
      <c r="A58" s="42">
        <v>48</v>
      </c>
      <c r="B58" s="42" t="str">
        <f>_xlfn.IFNA(VLOOKUP($G$1&amp;"-"&amp;$A58,ชื่อนักเรียน!$B$5:$Y$1000,4,FALSE),"")</f>
        <v/>
      </c>
      <c r="C58" s="51" t="str">
        <f>_xlfn.IFNA(VLOOKUP($G$1&amp;"-"&amp;$A58,ชื่อนักเรียน!$B$5:$Y$1000,5,FALSE)&amp;"  "&amp;VLOOKUP($G$1&amp;"-"&amp;$A58,ชื่อนักเรียน!$B$5:$Y$1000,6,FALSE),"")</f>
        <v/>
      </c>
      <c r="D58" s="42" t="str">
        <f>_xlfn.IFNA(VLOOKUP($G$1&amp;"-"&amp;$A58,ชื่อนักเรียน!$B$5:$Y$1000,20,FALSE),"")</f>
        <v/>
      </c>
      <c r="E58" s="42" t="str">
        <f>_xlfn.IFNA(VLOOKUP($G$1&amp;"-"&amp;$A58,ชื่อนักเรียน!$B$5:$Y$1000,3,FALSE),"")</f>
        <v/>
      </c>
    </row>
    <row r="59" spans="1:5">
      <c r="A59" s="42">
        <v>49</v>
      </c>
      <c r="B59" s="42" t="str">
        <f>_xlfn.IFNA(VLOOKUP($G$1&amp;"-"&amp;$A59,ชื่อนักเรียน!$B$5:$Y$1000,4,FALSE),"")</f>
        <v/>
      </c>
      <c r="C59" s="51" t="str">
        <f>_xlfn.IFNA(VLOOKUP($G$1&amp;"-"&amp;$A59,ชื่อนักเรียน!$B$5:$Y$1000,5,FALSE)&amp;"  "&amp;VLOOKUP($G$1&amp;"-"&amp;$A59,ชื่อนักเรียน!$B$5:$Y$1000,6,FALSE),"")</f>
        <v/>
      </c>
      <c r="D59" s="42" t="str">
        <f>_xlfn.IFNA(VLOOKUP($G$1&amp;"-"&amp;$A59,ชื่อนักเรียน!$B$5:$Y$1000,20,FALSE),"")</f>
        <v/>
      </c>
      <c r="E59" s="42" t="str">
        <f>_xlfn.IFNA(VLOOKUP($G$1&amp;"-"&amp;$A59,ชื่อนักเรียน!$B$5:$Y$1000,3,FALSE),"")</f>
        <v/>
      </c>
    </row>
    <row r="60" spans="1:5">
      <c r="A60" s="42">
        <v>50</v>
      </c>
      <c r="B60" s="42" t="str">
        <f>_xlfn.IFNA(VLOOKUP($G$1&amp;"-"&amp;$A60,ชื่อนักเรียน!$B$5:$Y$1000,4,FALSE),"")</f>
        <v/>
      </c>
      <c r="C60" s="51" t="str">
        <f>_xlfn.IFNA(VLOOKUP($G$1&amp;"-"&amp;$A60,ชื่อนักเรียน!$B$5:$Y$1000,5,FALSE)&amp;"  "&amp;VLOOKUP($G$1&amp;"-"&amp;$A60,ชื่อนักเรียน!$B$5:$Y$1000,6,FALSE),"")</f>
        <v/>
      </c>
      <c r="D60" s="42" t="str">
        <f>_xlfn.IFNA(VLOOKUP($G$1&amp;"-"&amp;$A60,ชื่อนักเรียน!$B$5:$Y$1000,20,FALSE),"")</f>
        <v/>
      </c>
      <c r="E60" s="42" t="str">
        <f>_xlfn.IFNA(VLOOKUP($G$1&amp;"-"&amp;$A60,ชื่อนักเรียน!$B$5:$Y$1000,3,FALSE),"")</f>
        <v/>
      </c>
    </row>
    <row r="61" spans="1:5">
      <c r="A61" s="42">
        <v>51</v>
      </c>
      <c r="B61" s="42" t="str">
        <f>_xlfn.IFNA(VLOOKUP($G$1&amp;"-"&amp;$A61,ชื่อนักเรียน!$B$5:$Y$1000,4,FALSE),"")</f>
        <v/>
      </c>
      <c r="C61" s="51" t="str">
        <f>_xlfn.IFNA(VLOOKUP($G$1&amp;"-"&amp;$A61,ชื่อนักเรียน!$B$5:$Y$1000,5,FALSE)&amp;"  "&amp;VLOOKUP($G$1&amp;"-"&amp;$A61,ชื่อนักเรียน!$B$5:$Y$1000,6,FALSE),"")</f>
        <v/>
      </c>
      <c r="D61" s="42" t="str">
        <f>_xlfn.IFNA(VLOOKUP($G$1&amp;"-"&amp;$A61,ชื่อนักเรียน!$B$5:$Y$1000,20,FALSE),"")</f>
        <v/>
      </c>
      <c r="E61" s="42" t="str">
        <f>_xlfn.IFNA(VLOOKUP($G$1&amp;"-"&amp;$A61,ชื่อนักเรียน!$B$5:$Y$1000,3,FALSE),"")</f>
        <v/>
      </c>
    </row>
    <row r="62" spans="1:5">
      <c r="A62" s="42">
        <v>52</v>
      </c>
      <c r="B62" s="42" t="str">
        <f>_xlfn.IFNA(VLOOKUP($G$1&amp;"-"&amp;$A62,ชื่อนักเรียน!$B$5:$Y$1000,4,FALSE),"")</f>
        <v/>
      </c>
      <c r="C62" s="51" t="str">
        <f>_xlfn.IFNA(VLOOKUP($G$1&amp;"-"&amp;$A62,ชื่อนักเรียน!$B$5:$Y$1000,5,FALSE)&amp;"  "&amp;VLOOKUP($G$1&amp;"-"&amp;$A62,ชื่อนักเรียน!$B$5:$Y$1000,6,FALSE),"")</f>
        <v/>
      </c>
      <c r="D62" s="42" t="str">
        <f>_xlfn.IFNA(VLOOKUP($G$1&amp;"-"&amp;$A62,ชื่อนักเรียน!$B$5:$Y$1000,20,FALSE),"")</f>
        <v/>
      </c>
      <c r="E62" s="42" t="str">
        <f>_xlfn.IFNA(VLOOKUP($G$1&amp;"-"&amp;$A62,ชื่อนักเรียน!$B$5:$Y$1000,3,FALSE),"")</f>
        <v/>
      </c>
    </row>
    <row r="63" spans="1:5">
      <c r="A63" s="42">
        <v>53</v>
      </c>
      <c r="B63" s="42" t="str">
        <f>_xlfn.IFNA(VLOOKUP($G$1&amp;"-"&amp;$A63,ชื่อนักเรียน!$B$5:$Y$1000,4,FALSE),"")</f>
        <v/>
      </c>
      <c r="C63" s="51" t="str">
        <f>_xlfn.IFNA(VLOOKUP($G$1&amp;"-"&amp;$A63,ชื่อนักเรียน!$B$5:$Y$1000,5,FALSE)&amp;"  "&amp;VLOOKUP($G$1&amp;"-"&amp;$A63,ชื่อนักเรียน!$B$5:$Y$1000,6,FALSE),"")</f>
        <v/>
      </c>
      <c r="D63" s="42" t="str">
        <f>_xlfn.IFNA(VLOOKUP($G$1&amp;"-"&amp;$A63,ชื่อนักเรียน!$B$5:$Y$1000,20,FALSE),"")</f>
        <v/>
      </c>
      <c r="E63" s="42" t="str">
        <f>_xlfn.IFNA(VLOOKUP($G$1&amp;"-"&amp;$A63,ชื่อนักเรียน!$B$5:$Y$1000,3,FALSE),"")</f>
        <v/>
      </c>
    </row>
    <row r="64" spans="1:5">
      <c r="A64" s="42">
        <v>54</v>
      </c>
      <c r="B64" s="42" t="str">
        <f>_xlfn.IFNA(VLOOKUP($G$1&amp;"-"&amp;$A64,ชื่อนักเรียน!$B$5:$Y$1000,4,FALSE),"")</f>
        <v/>
      </c>
      <c r="C64" s="51" t="str">
        <f>_xlfn.IFNA(VLOOKUP($G$1&amp;"-"&amp;$A64,ชื่อนักเรียน!$B$5:$Y$1000,5,FALSE)&amp;"  "&amp;VLOOKUP($G$1&amp;"-"&amp;$A64,ชื่อนักเรียน!$B$5:$Y$1000,6,FALSE),"")</f>
        <v/>
      </c>
      <c r="D64" s="42" t="str">
        <f>_xlfn.IFNA(VLOOKUP($G$1&amp;"-"&amp;$A64,ชื่อนักเรียน!$B$5:$Y$1000,20,FALSE),"")</f>
        <v/>
      </c>
      <c r="E64" s="42" t="str">
        <f>_xlfn.IFNA(VLOOKUP($G$1&amp;"-"&amp;$A64,ชื่อนักเรียน!$B$5:$Y$1000,3,FALSE),"")</f>
        <v/>
      </c>
    </row>
    <row r="65" spans="1:5">
      <c r="A65" s="42">
        <v>55</v>
      </c>
      <c r="B65" s="42" t="str">
        <f>_xlfn.IFNA(VLOOKUP($G$1&amp;"-"&amp;$A65,ชื่อนักเรียน!$B$5:$Y$1000,4,FALSE),"")</f>
        <v/>
      </c>
      <c r="C65" s="51" t="str">
        <f>_xlfn.IFNA(VLOOKUP($G$1&amp;"-"&amp;$A65,ชื่อนักเรียน!$B$5:$Y$1000,5,FALSE)&amp;"  "&amp;VLOOKUP($G$1&amp;"-"&amp;$A65,ชื่อนักเรียน!$B$5:$Y$1000,6,FALSE),"")</f>
        <v/>
      </c>
      <c r="D65" s="42" t="str">
        <f>_xlfn.IFNA(VLOOKUP($G$1&amp;"-"&amp;$A65,ชื่อนักเรียน!$B$5:$Y$1000,20,FALSE),"")</f>
        <v/>
      </c>
      <c r="E65" s="42" t="str">
        <f>_xlfn.IFNA(VLOOKUP($G$1&amp;"-"&amp;$A65,ชื่อนักเรียน!$B$5:$Y$1000,3,FALSE),"")</f>
        <v/>
      </c>
    </row>
    <row r="66" spans="1:5">
      <c r="A66" s="42">
        <v>56</v>
      </c>
      <c r="B66" s="42" t="str">
        <f>_xlfn.IFNA(VLOOKUP($G$1&amp;"-"&amp;$A66,ชื่อนักเรียน!$B$5:$Y$1000,4,FALSE),"")</f>
        <v/>
      </c>
      <c r="C66" s="51" t="str">
        <f>_xlfn.IFNA(VLOOKUP($G$1&amp;"-"&amp;$A66,ชื่อนักเรียน!$B$5:$Y$1000,5,FALSE)&amp;"  "&amp;VLOOKUP($G$1&amp;"-"&amp;$A66,ชื่อนักเรียน!$B$5:$Y$1000,6,FALSE),"")</f>
        <v/>
      </c>
      <c r="D66" s="42" t="str">
        <f>_xlfn.IFNA(VLOOKUP($G$1&amp;"-"&amp;$A66,ชื่อนักเรียน!$B$5:$Y$1000,20,FALSE),"")</f>
        <v/>
      </c>
      <c r="E66" s="42" t="str">
        <f>_xlfn.IFNA(VLOOKUP($G$1&amp;"-"&amp;$A66,ชื่อนักเรียน!$B$5:$Y$1000,3,FALSE),"")</f>
        <v/>
      </c>
    </row>
    <row r="67" spans="1:5">
      <c r="A67" s="42">
        <v>57</v>
      </c>
      <c r="B67" s="42" t="str">
        <f>_xlfn.IFNA(VLOOKUP($G$1&amp;"-"&amp;$A67,ชื่อนักเรียน!$B$5:$Y$1000,4,FALSE),"")</f>
        <v/>
      </c>
      <c r="C67" s="51" t="str">
        <f>_xlfn.IFNA(VLOOKUP($G$1&amp;"-"&amp;$A67,ชื่อนักเรียน!$B$5:$Y$1000,5,FALSE)&amp;"  "&amp;VLOOKUP($G$1&amp;"-"&amp;$A67,ชื่อนักเรียน!$B$5:$Y$1000,6,FALSE),"")</f>
        <v/>
      </c>
      <c r="D67" s="42" t="str">
        <f>_xlfn.IFNA(VLOOKUP($G$1&amp;"-"&amp;$A67,ชื่อนักเรียน!$B$5:$Y$1000,20,FALSE),"")</f>
        <v/>
      </c>
      <c r="E67" s="42" t="str">
        <f>_xlfn.IFNA(VLOOKUP($G$1&amp;"-"&amp;$A67,ชื่อนักเรียน!$B$5:$Y$1000,3,FALSE),"")</f>
        <v/>
      </c>
    </row>
    <row r="68" spans="1:5">
      <c r="A68" s="42">
        <v>58</v>
      </c>
      <c r="B68" s="42" t="str">
        <f>_xlfn.IFNA(VLOOKUP($G$1&amp;"-"&amp;$A68,ชื่อนักเรียน!$B$5:$Y$1000,4,FALSE),"")</f>
        <v/>
      </c>
      <c r="C68" s="51" t="str">
        <f>_xlfn.IFNA(VLOOKUP($G$1&amp;"-"&amp;$A68,ชื่อนักเรียน!$B$5:$Y$1000,5,FALSE)&amp;"  "&amp;VLOOKUP($G$1&amp;"-"&amp;$A68,ชื่อนักเรียน!$B$5:$Y$1000,6,FALSE),"")</f>
        <v/>
      </c>
      <c r="D68" s="42" t="str">
        <f>_xlfn.IFNA(VLOOKUP($G$1&amp;"-"&amp;$A68,ชื่อนักเรียน!$B$5:$Y$1000,20,FALSE),"")</f>
        <v/>
      </c>
      <c r="E68" s="42" t="str">
        <f>_xlfn.IFNA(VLOOKUP($G$1&amp;"-"&amp;$A68,ชื่อนักเรียน!$B$5:$Y$1000,3,FALSE),"")</f>
        <v/>
      </c>
    </row>
    <row r="69" spans="1:5">
      <c r="A69" s="42">
        <v>59</v>
      </c>
      <c r="B69" s="42" t="str">
        <f>_xlfn.IFNA(VLOOKUP($G$1&amp;"-"&amp;$A69,ชื่อนักเรียน!$B$5:$Y$1000,4,FALSE),"")</f>
        <v/>
      </c>
      <c r="C69" s="51" t="str">
        <f>_xlfn.IFNA(VLOOKUP($G$1&amp;"-"&amp;$A69,ชื่อนักเรียน!$B$5:$Y$1000,5,FALSE)&amp;"  "&amp;VLOOKUP($G$1&amp;"-"&amp;$A69,ชื่อนักเรียน!$B$5:$Y$1000,6,FALSE),"")</f>
        <v/>
      </c>
      <c r="D69" s="42" t="str">
        <f>_xlfn.IFNA(VLOOKUP($G$1&amp;"-"&amp;$A69,ชื่อนักเรียน!$B$5:$Y$1000,20,FALSE),"")</f>
        <v/>
      </c>
      <c r="E69" s="42" t="str">
        <f>_xlfn.IFNA(VLOOKUP($G$1&amp;"-"&amp;$A69,ชื่อนักเรียน!$B$5:$Y$1000,3,FALSE),"")</f>
        <v/>
      </c>
    </row>
    <row r="70" spans="1:5">
      <c r="A70" s="42">
        <v>60</v>
      </c>
      <c r="B70" s="42" t="str">
        <f>_xlfn.IFNA(VLOOKUP($G$1&amp;"-"&amp;$A70,ชื่อนักเรียน!$B$5:$Y$1000,4,FALSE),"")</f>
        <v/>
      </c>
      <c r="C70" s="51" t="str">
        <f>_xlfn.IFNA(VLOOKUP($G$1&amp;"-"&amp;$A70,ชื่อนักเรียน!$B$5:$Y$1000,5,FALSE)&amp;"  "&amp;VLOOKUP($G$1&amp;"-"&amp;$A70,ชื่อนักเรียน!$B$5:$Y$1000,6,FALSE),"")</f>
        <v/>
      </c>
      <c r="D70" s="42" t="str">
        <f>_xlfn.IFNA(VLOOKUP($G$1&amp;"-"&amp;$A70,ชื่อนักเรียน!$B$5:$Y$1000,20,FALSE),"")</f>
        <v/>
      </c>
      <c r="E70" s="42" t="str">
        <f>_xlfn.IFNA(VLOOKUP($G$1&amp;"-"&amp;$A70,ชื่อนักเรียน!$B$5:$Y$1000,3,FALSE),"")</f>
        <v/>
      </c>
    </row>
    <row r="71" spans="1:5">
      <c r="A71" s="42">
        <v>61</v>
      </c>
      <c r="B71" s="42" t="str">
        <f>_xlfn.IFNA(VLOOKUP($G$1&amp;"-"&amp;$A71,ชื่อนักเรียน!$B$5:$Y$1000,4,FALSE),"")</f>
        <v/>
      </c>
      <c r="C71" s="51" t="str">
        <f>_xlfn.IFNA(VLOOKUP($G$1&amp;"-"&amp;$A71,ชื่อนักเรียน!$B$5:$Y$1000,5,FALSE)&amp;"  "&amp;VLOOKUP($G$1&amp;"-"&amp;$A71,ชื่อนักเรียน!$B$5:$Y$1000,6,FALSE),"")</f>
        <v/>
      </c>
      <c r="D71" s="42" t="str">
        <f>_xlfn.IFNA(VLOOKUP($G$1&amp;"-"&amp;$A71,ชื่อนักเรียน!$B$5:$Y$1000,20,FALSE),"")</f>
        <v/>
      </c>
      <c r="E71" s="42" t="str">
        <f>_xlfn.IFNA(VLOOKUP($G$1&amp;"-"&amp;$A71,ชื่อนักเรียน!$B$5:$Y$1000,3,FALSE),"")</f>
        <v/>
      </c>
    </row>
    <row r="72" spans="1:5">
      <c r="A72" s="42">
        <v>62</v>
      </c>
      <c r="B72" s="42" t="str">
        <f>_xlfn.IFNA(VLOOKUP($G$1&amp;"-"&amp;$A72,ชื่อนักเรียน!$B$5:$Y$1000,4,FALSE),"")</f>
        <v/>
      </c>
      <c r="C72" s="39" t="str">
        <f>_xlfn.IFNA(VLOOKUP($G$1&amp;"-"&amp;$A72,ชื่อนักเรียน!$B$5:$Y$1000,5,FALSE)&amp;"  "&amp;VLOOKUP($G$1&amp;"-"&amp;$A72,ชื่อนักเรียน!$B$5:$Y$1000,6,FALSE),"")</f>
        <v/>
      </c>
      <c r="D72" s="42" t="str">
        <f>_xlfn.IFNA(VLOOKUP($G$1&amp;"-"&amp;$A72,ชื่อนักเรียน!$B$5:$Y$1000,20,FALSE),"")</f>
        <v/>
      </c>
      <c r="E72" s="42" t="str">
        <f>_xlfn.IFNA(VLOOKUP($G$1&amp;"-"&amp;$A72,ชื่อนักเรียน!$B$5:$Y$1000,3,FALSE),"")</f>
        <v/>
      </c>
    </row>
    <row r="73" spans="1:5">
      <c r="A73" s="204" t="s">
        <v>1427</v>
      </c>
      <c r="B73" s="204"/>
      <c r="C73" s="204"/>
      <c r="D73" s="49">
        <f>IF(G14=0,"",G14)</f>
        <v>16</v>
      </c>
      <c r="E73" s="49" t="s">
        <v>1426</v>
      </c>
    </row>
    <row r="74" spans="1:5">
      <c r="A74" s="205" t="s">
        <v>1428</v>
      </c>
      <c r="B74" s="205"/>
      <c r="C74" s="206" t="s">
        <v>1429</v>
      </c>
      <c r="D74" s="206"/>
      <c r="E74" s="206"/>
    </row>
    <row r="75" spans="1:5">
      <c r="C75" s="12" t="s">
        <v>1430</v>
      </c>
      <c r="D75" s="12"/>
      <c r="E75" s="12"/>
    </row>
  </sheetData>
  <sheetProtection algorithmName="SHA-512" hashValue="LubHHWmaOXvp0X1sNqJfnEvMyZe55hDBl30291Edm8jS9UJQuDMg1ojIOVVFGNIBEO/6NuDjLAxPCnWE9c8eLQ==" saltValue="B3AmBmT3lN8KwaM7XdPSyQ==" spinCount="100000" sheet="1" objects="1" scenarios="1"/>
  <mergeCells count="21">
    <mergeCell ref="F14:F15"/>
    <mergeCell ref="G14:G15"/>
    <mergeCell ref="A73:C73"/>
    <mergeCell ref="A74:B74"/>
    <mergeCell ref="C74:E74"/>
    <mergeCell ref="A1:E1"/>
    <mergeCell ref="F3:F4"/>
    <mergeCell ref="G3:G4"/>
    <mergeCell ref="F7:F8"/>
    <mergeCell ref="G7:G8"/>
    <mergeCell ref="A2:E2"/>
    <mergeCell ref="A3:E3"/>
    <mergeCell ref="A4:E4"/>
    <mergeCell ref="A5:E5"/>
    <mergeCell ref="F11:F12"/>
    <mergeCell ref="G11:G12"/>
    <mergeCell ref="C6:E6"/>
    <mergeCell ref="A7:B7"/>
    <mergeCell ref="C7:E7"/>
    <mergeCell ref="A9:E9"/>
    <mergeCell ref="A6:B6"/>
  </mergeCells>
  <printOptions horizontalCentered="1"/>
  <pageMargins left="0.7" right="0.7" top="0.75" bottom="0.75" header="0.3" footer="0.3"/>
  <pageSetup paperSize="9" orientation="portrait" horizontalDpi="4294967293" r:id="rId1"/>
  <colBreaks count="1" manualBreakCount="1">
    <brk id="5" max="1048575" man="1"/>
  </colBreak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D73CAC-53A5-4FFB-8D10-433B59788390}">
          <x14:formula1>
            <xm:f>รายชื่อชมรม!$A$3:$A$63</xm:f>
          </x14:formula1>
          <xm:sqref>G1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9C7C9-58F0-40FC-BD15-93BF5528B406}">
  <dimension ref="A1:G38"/>
  <sheetViews>
    <sheetView view="pageBreakPreview" topLeftCell="A30" zoomScale="118" zoomScaleNormal="100" zoomScaleSheetLayoutView="118" workbookViewId="0">
      <selection activeCell="H22" sqref="H22"/>
    </sheetView>
  </sheetViews>
  <sheetFormatPr defaultColWidth="11.33203125" defaultRowHeight="24"/>
  <cols>
    <col min="1" max="1" width="11.33203125" style="16"/>
    <col min="2" max="2" width="24.6640625" style="16" hidden="1" customWidth="1"/>
    <col min="3" max="3" width="44.83203125" style="16" customWidth="1"/>
    <col min="4" max="4" width="19" style="19" customWidth="1"/>
    <col min="5" max="5" width="31.1640625" style="19" customWidth="1"/>
    <col min="6" max="6" width="38.83203125" style="19" customWidth="1"/>
    <col min="7" max="7" width="11.33203125" style="19" hidden="1" customWidth="1"/>
    <col min="8" max="8" width="58.33203125" style="19" customWidth="1"/>
    <col min="9" max="16384" width="11.33203125" style="19"/>
  </cols>
  <sheetData>
    <row r="1" spans="1:7">
      <c r="A1" s="207" t="s">
        <v>2558</v>
      </c>
      <c r="B1" s="207"/>
      <c r="C1" s="207"/>
      <c r="D1" s="207"/>
      <c r="E1" s="207"/>
    </row>
    <row r="2" spans="1:7" s="16" customFormat="1">
      <c r="A2" s="129" t="s">
        <v>2414</v>
      </c>
      <c r="B2" s="129" t="s">
        <v>2415</v>
      </c>
      <c r="C2" s="129" t="s">
        <v>308</v>
      </c>
      <c r="D2" s="208" t="s">
        <v>2566</v>
      </c>
      <c r="E2" s="209"/>
    </row>
    <row r="3" spans="1:7">
      <c r="A3" s="107">
        <v>1</v>
      </c>
      <c r="B3" s="108" t="str" cm="1">
        <f t="array" ref="B3">"ครู"&amp;RIGHT(D3,MIN(LEN(SUBSTITUTE(D3,$G$3:$G$6,""))))</f>
        <v>ครูอริยา</v>
      </c>
      <c r="C3" s="107" t="s">
        <v>2559</v>
      </c>
      <c r="D3" s="109" t="s">
        <v>2446</v>
      </c>
      <c r="E3" s="110" t="s">
        <v>2447</v>
      </c>
      <c r="F3" s="19" t="str">
        <f>D3&amp;"  "&amp;E3</f>
        <v>นางสาวอริยา  แดงด้อมยุทธ</v>
      </c>
      <c r="G3" s="19" t="s">
        <v>2421</v>
      </c>
    </row>
    <row r="4" spans="1:7">
      <c r="A4" s="107">
        <v>2</v>
      </c>
      <c r="B4" s="107" t="str" cm="1">
        <f t="array" ref="B4">"ครู"&amp;RIGHT(D4,MIN(LEN(SUBSTITUTE(D4,$G$3:$G$6,""))))</f>
        <v>ครูกิติยา</v>
      </c>
      <c r="C4" s="107" t="s">
        <v>2561</v>
      </c>
      <c r="D4" s="109" t="s">
        <v>2467</v>
      </c>
      <c r="E4" s="110" t="s">
        <v>2468</v>
      </c>
      <c r="F4" s="19" t="str">
        <f t="shared" ref="F4:F6" si="0">D4&amp;"  "&amp;E4</f>
        <v>นางกิติยา  มิดเดิลตัน</v>
      </c>
      <c r="G4" s="19" t="s">
        <v>84</v>
      </c>
    </row>
    <row r="5" spans="1:7">
      <c r="A5" s="107">
        <v>3</v>
      </c>
      <c r="B5" s="107" t="str" cm="1">
        <f t="array" ref="B5">"ครู"&amp;RIGHT(D5,MIN(LEN(SUBSTITUTE(D5,$G$3:$G$6,""))))</f>
        <v>ครูพิชญพัชร</v>
      </c>
      <c r="C5" s="107" t="s">
        <v>2560</v>
      </c>
      <c r="D5" s="109" t="s">
        <v>2461</v>
      </c>
      <c r="E5" s="110" t="s">
        <v>2462</v>
      </c>
      <c r="F5" s="19" t="str">
        <f t="shared" si="0"/>
        <v>นายพิชญพัชร  โชติศิริคุณวัฒน์</v>
      </c>
      <c r="G5" s="19" t="s">
        <v>2426</v>
      </c>
    </row>
    <row r="6" spans="1:7">
      <c r="A6" s="107">
        <v>4</v>
      </c>
      <c r="B6" s="107" t="str" cm="1">
        <f t="array" ref="B6">"ครู"&amp;RIGHT(D6,MIN(LEN(SUBSTITUTE(D6,$G$3:$G$6,""))))</f>
        <v>ครูสุเมธ</v>
      </c>
      <c r="C6" s="107" t="s">
        <v>2562</v>
      </c>
      <c r="D6" s="109" t="s">
        <v>2458</v>
      </c>
      <c r="E6" s="110" t="s">
        <v>2459</v>
      </c>
      <c r="F6" s="19" t="str">
        <f t="shared" si="0"/>
        <v>นายสุเมธ  เขียวโสภา</v>
      </c>
      <c r="G6" s="19" t="s">
        <v>82</v>
      </c>
    </row>
    <row r="8" spans="1:7">
      <c r="A8" s="153" t="s">
        <v>2414</v>
      </c>
      <c r="B8" s="153"/>
      <c r="C8" s="153" t="s">
        <v>2960</v>
      </c>
      <c r="D8" s="153" t="s">
        <v>308</v>
      </c>
      <c r="E8" s="153" t="s">
        <v>2961</v>
      </c>
    </row>
    <row r="9" spans="1:7" ht="48">
      <c r="A9" s="156">
        <v>1</v>
      </c>
      <c r="B9" s="107"/>
      <c r="C9" s="155" t="s">
        <v>2997</v>
      </c>
      <c r="D9" s="156" t="s">
        <v>2962</v>
      </c>
      <c r="E9" s="158" t="s">
        <v>2439</v>
      </c>
    </row>
    <row r="10" spans="1:7" ht="48">
      <c r="A10" s="156">
        <v>2</v>
      </c>
      <c r="B10" s="107"/>
      <c r="C10" s="155" t="s">
        <v>2997</v>
      </c>
      <c r="D10" s="156" t="s">
        <v>2963</v>
      </c>
      <c r="E10" s="158" t="s">
        <v>2442</v>
      </c>
    </row>
    <row r="11" spans="1:7" ht="48">
      <c r="A11" s="156">
        <v>3</v>
      </c>
      <c r="B11" s="107"/>
      <c r="C11" s="155" t="s">
        <v>2997</v>
      </c>
      <c r="D11" s="156" t="s">
        <v>2964</v>
      </c>
      <c r="E11" s="158" t="s">
        <v>2448</v>
      </c>
    </row>
    <row r="12" spans="1:7" ht="48">
      <c r="A12" s="156">
        <v>4</v>
      </c>
      <c r="B12" s="107"/>
      <c r="C12" s="155" t="s">
        <v>2997</v>
      </c>
      <c r="D12" s="156" t="s">
        <v>2965</v>
      </c>
      <c r="E12" s="158" t="s">
        <v>2445</v>
      </c>
    </row>
    <row r="13" spans="1:7" ht="48">
      <c r="A13" s="156">
        <v>5</v>
      </c>
      <c r="B13" s="107"/>
      <c r="C13" s="155" t="s">
        <v>2997</v>
      </c>
      <c r="D13" s="156" t="s">
        <v>2966</v>
      </c>
      <c r="E13" s="158" t="s">
        <v>1539</v>
      </c>
    </row>
    <row r="14" spans="1:7" ht="48">
      <c r="A14" s="156">
        <v>6</v>
      </c>
      <c r="B14" s="107"/>
      <c r="C14" s="155" t="s">
        <v>2997</v>
      </c>
      <c r="D14" s="156" t="s">
        <v>2967</v>
      </c>
      <c r="E14" s="158" t="s">
        <v>2420</v>
      </c>
    </row>
    <row r="15" spans="1:7" ht="48">
      <c r="A15" s="156">
        <v>7</v>
      </c>
      <c r="B15" s="107"/>
      <c r="C15" s="155" t="s">
        <v>2997</v>
      </c>
      <c r="D15" s="156" t="s">
        <v>2968</v>
      </c>
      <c r="E15" s="158" t="s">
        <v>2472</v>
      </c>
    </row>
    <row r="16" spans="1:7" ht="48">
      <c r="A16" s="156">
        <v>8</v>
      </c>
      <c r="B16" s="107"/>
      <c r="C16" s="155" t="s">
        <v>2997</v>
      </c>
      <c r="D16" s="156" t="s">
        <v>2969</v>
      </c>
      <c r="E16" s="158" t="s">
        <v>1532</v>
      </c>
    </row>
    <row r="17" spans="1:5" ht="48">
      <c r="A17" s="156">
        <v>9</v>
      </c>
      <c r="B17" s="107"/>
      <c r="C17" s="155" t="s">
        <v>2997</v>
      </c>
      <c r="D17" s="156" t="s">
        <v>2970</v>
      </c>
      <c r="E17" s="158" t="s">
        <v>1531</v>
      </c>
    </row>
    <row r="18" spans="1:5" ht="48">
      <c r="A18" s="156">
        <v>10</v>
      </c>
      <c r="B18" s="107"/>
      <c r="C18" s="155" t="s">
        <v>2997</v>
      </c>
      <c r="D18" s="156" t="s">
        <v>2971</v>
      </c>
      <c r="E18" s="158" t="s">
        <v>2431</v>
      </c>
    </row>
    <row r="19" spans="1:5" ht="48">
      <c r="A19" s="156">
        <v>11</v>
      </c>
      <c r="B19" s="107"/>
      <c r="C19" s="155" t="s">
        <v>2997</v>
      </c>
      <c r="D19" s="156" t="s">
        <v>2972</v>
      </c>
      <c r="E19" s="158" t="s">
        <v>1535</v>
      </c>
    </row>
    <row r="20" spans="1:5" ht="48">
      <c r="A20" s="156">
        <v>12</v>
      </c>
      <c r="B20" s="107"/>
      <c r="C20" s="155" t="s">
        <v>2997</v>
      </c>
      <c r="D20" s="156" t="s">
        <v>2973</v>
      </c>
      <c r="E20" s="158" t="s">
        <v>2434</v>
      </c>
    </row>
    <row r="21" spans="1:5" ht="48">
      <c r="A21" s="156">
        <v>13</v>
      </c>
      <c r="B21" s="107"/>
      <c r="C21" s="155" t="s">
        <v>2997</v>
      </c>
      <c r="D21" s="156" t="s">
        <v>2974</v>
      </c>
      <c r="E21" s="158" t="s">
        <v>1537</v>
      </c>
    </row>
    <row r="22" spans="1:5" ht="48">
      <c r="A22" s="156">
        <v>14</v>
      </c>
      <c r="B22" s="107"/>
      <c r="C22" s="155" t="s">
        <v>2997</v>
      </c>
      <c r="D22" s="156" t="s">
        <v>2975</v>
      </c>
      <c r="E22" s="158" t="s">
        <v>2535</v>
      </c>
    </row>
    <row r="23" spans="1:5" ht="48">
      <c r="A23" s="156">
        <v>15</v>
      </c>
      <c r="B23" s="107"/>
      <c r="C23" s="155" t="s">
        <v>2997</v>
      </c>
      <c r="D23" s="156" t="s">
        <v>2976</v>
      </c>
      <c r="E23" s="158" t="s">
        <v>2469</v>
      </c>
    </row>
    <row r="24" spans="1:5" ht="48">
      <c r="A24" s="156">
        <v>16</v>
      </c>
      <c r="B24" s="107"/>
      <c r="C24" s="155" t="s">
        <v>2997</v>
      </c>
      <c r="D24" s="156" t="s">
        <v>2977</v>
      </c>
      <c r="E24" s="158" t="s">
        <v>1534</v>
      </c>
    </row>
    <row r="25" spans="1:5" ht="48">
      <c r="A25" s="156">
        <v>17</v>
      </c>
      <c r="B25" s="107"/>
      <c r="C25" s="155" t="s">
        <v>2997</v>
      </c>
      <c r="D25" s="156" t="s">
        <v>2978</v>
      </c>
      <c r="E25" s="158" t="s">
        <v>2450</v>
      </c>
    </row>
    <row r="26" spans="1:5" ht="48">
      <c r="A26" s="156">
        <v>18</v>
      </c>
      <c r="B26" s="107"/>
      <c r="C26" s="155" t="s">
        <v>2997</v>
      </c>
      <c r="D26" s="156" t="s">
        <v>2979</v>
      </c>
      <c r="E26" s="158" t="s">
        <v>2453</v>
      </c>
    </row>
    <row r="27" spans="1:5" ht="48">
      <c r="A27" s="156">
        <v>19</v>
      </c>
      <c r="B27" s="107"/>
      <c r="C27" s="155" t="s">
        <v>2997</v>
      </c>
      <c r="D27" s="156" t="s">
        <v>2980</v>
      </c>
      <c r="E27" s="158" t="s">
        <v>2583</v>
      </c>
    </row>
    <row r="28" spans="1:5" ht="48">
      <c r="A28" s="156">
        <v>20</v>
      </c>
      <c r="B28" s="107"/>
      <c r="C28" s="155" t="s">
        <v>2997</v>
      </c>
      <c r="D28" s="156" t="s">
        <v>2981</v>
      </c>
      <c r="E28" s="158" t="s">
        <v>2457</v>
      </c>
    </row>
    <row r="29" spans="1:5" ht="48">
      <c r="A29" s="156">
        <v>21</v>
      </c>
      <c r="B29" s="107"/>
      <c r="C29" s="155" t="s">
        <v>2997</v>
      </c>
      <c r="D29" s="156" t="s">
        <v>2982</v>
      </c>
      <c r="E29" s="158" t="s">
        <v>2460</v>
      </c>
    </row>
    <row r="30" spans="1:5" ht="48">
      <c r="A30" s="156">
        <v>22</v>
      </c>
      <c r="B30" s="107"/>
      <c r="C30" s="155" t="s">
        <v>2997</v>
      </c>
      <c r="D30" s="156" t="s">
        <v>2983</v>
      </c>
      <c r="E30" s="158" t="s">
        <v>2984</v>
      </c>
    </row>
    <row r="31" spans="1:5" ht="48">
      <c r="A31" s="156">
        <v>23</v>
      </c>
      <c r="B31" s="156"/>
      <c r="C31" s="157" t="s">
        <v>2996</v>
      </c>
      <c r="D31" s="156" t="s">
        <v>2985</v>
      </c>
      <c r="E31" s="158" t="s">
        <v>2477</v>
      </c>
    </row>
    <row r="32" spans="1:5">
      <c r="A32" s="156">
        <v>24</v>
      </c>
      <c r="B32" s="107"/>
      <c r="C32" s="107" t="s">
        <v>2986</v>
      </c>
      <c r="D32" s="156" t="s">
        <v>2987</v>
      </c>
      <c r="E32" s="154" t="s">
        <v>2988</v>
      </c>
    </row>
    <row r="33" spans="1:5">
      <c r="A33" s="156">
        <v>25</v>
      </c>
      <c r="B33" s="107"/>
      <c r="C33" s="107" t="s">
        <v>2986</v>
      </c>
      <c r="D33" s="156" t="s">
        <v>2989</v>
      </c>
      <c r="E33" s="154" t="s">
        <v>1409</v>
      </c>
    </row>
    <row r="34" spans="1:5">
      <c r="A34" s="156">
        <v>26</v>
      </c>
      <c r="B34" s="107"/>
      <c r="C34" s="107" t="s">
        <v>2986</v>
      </c>
      <c r="D34" s="156" t="s">
        <v>2990</v>
      </c>
      <c r="E34" s="154" t="s">
        <v>1536</v>
      </c>
    </row>
    <row r="35" spans="1:5">
      <c r="A35" s="156">
        <v>27</v>
      </c>
      <c r="B35" s="107"/>
      <c r="C35" s="107" t="s">
        <v>2986</v>
      </c>
      <c r="D35" s="156" t="s">
        <v>2991</v>
      </c>
      <c r="E35" s="154" t="s">
        <v>1538</v>
      </c>
    </row>
    <row r="36" spans="1:5">
      <c r="A36" s="156">
        <v>28</v>
      </c>
      <c r="B36" s="107"/>
      <c r="C36" s="107" t="s">
        <v>2986</v>
      </c>
      <c r="D36" s="156" t="s">
        <v>2992</v>
      </c>
      <c r="E36" s="154" t="s">
        <v>2538</v>
      </c>
    </row>
    <row r="37" spans="1:5">
      <c r="A37" s="156">
        <v>29</v>
      </c>
      <c r="B37" s="107"/>
      <c r="C37" s="107" t="s">
        <v>2986</v>
      </c>
      <c r="D37" s="156" t="s">
        <v>2993</v>
      </c>
      <c r="E37" s="154" t="s">
        <v>2537</v>
      </c>
    </row>
    <row r="38" spans="1:5">
      <c r="A38" s="156">
        <v>30</v>
      </c>
      <c r="B38" s="107"/>
      <c r="C38" s="107" t="s">
        <v>2994</v>
      </c>
      <c r="D38" s="156" t="s">
        <v>2995</v>
      </c>
      <c r="E38" s="154" t="s">
        <v>2425</v>
      </c>
    </row>
  </sheetData>
  <sheetProtection algorithmName="SHA-512" hashValue="HUo1AzCzw/AZ5kCkGA09yMCqAIrpDoVfuVWeoxmFXLegGH23KccaCZkHD2fGlFeAiCKU4Hz2UyOJlGmMjEynQQ==" saltValue="aTEVtSW8W4zsw4OXRXM3lg==" spinCount="100000" sheet="1" objects="1" scenarios="1"/>
  <mergeCells count="2">
    <mergeCell ref="A1:E1"/>
    <mergeCell ref="D2:E2"/>
  </mergeCells>
  <conditionalFormatting sqref="C3:C6">
    <cfRule type="duplicateValues" dxfId="104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18</vt:i4>
      </vt:variant>
    </vt:vector>
  </HeadingPairs>
  <TitlesOfParts>
    <vt:vector size="33" baseType="lpstr">
      <vt:lpstr>โครงสร้าง 1-68</vt:lpstr>
      <vt:lpstr>รายชื่อนักเรียนแยกห้อง</vt:lpstr>
      <vt:lpstr>ใบรายชื่อนักเรียน</vt:lpstr>
      <vt:lpstr>ชมรมแยกห้อง</vt:lpstr>
      <vt:lpstr>ปัญญาภิวัฒน์แยกห้อง</vt:lpstr>
      <vt:lpstr>ปัญญาภิวัฒน์แยกสาขา</vt:lpstr>
      <vt:lpstr>รายชื่อชมรม</vt:lpstr>
      <vt:lpstr>แยกตามชื่อชมรม</vt:lpstr>
      <vt:lpstr>ครูวัดผลและรายชื่อผู้ตรวจทาน</vt:lpstr>
      <vt:lpstr>หัวหน้ากลุ่มสาระการเรียนรู้</vt:lpstr>
      <vt:lpstr>ครูผู้สอน</vt:lpstr>
      <vt:lpstr>จำนวนนักเรียน</vt:lpstr>
      <vt:lpstr>ชื่อนักเรียน</vt:lpstr>
      <vt:lpstr>วิชา-ชั้นที่สอน</vt:lpstr>
      <vt:lpstr>วันมาเรียน</vt:lpstr>
      <vt:lpstr>ครูผู้สอน!Print_Area</vt:lpstr>
      <vt:lpstr>ครูวัดผลและรายชื่อผู้ตรวจทาน!Print_Area</vt:lpstr>
      <vt:lpstr>จำนวนนักเรียน!Print_Area</vt:lpstr>
      <vt:lpstr>ชมรมแยกห้อง!Print_Area</vt:lpstr>
      <vt:lpstr>ใบรายชื่อนักเรียน!Print_Area</vt:lpstr>
      <vt:lpstr>ปัญญาภิวัฒน์แยกสาขา!Print_Area</vt:lpstr>
      <vt:lpstr>ปัญญาภิวัฒน์แยกห้อง!Print_Area</vt:lpstr>
      <vt:lpstr>แยกตามชื่อชมรม!Print_Area</vt:lpstr>
      <vt:lpstr>รายชื่อชมรม!Print_Area</vt:lpstr>
      <vt:lpstr>รายชื่อนักเรียนแยกห้อง!Print_Area</vt:lpstr>
      <vt:lpstr>หัวหน้ากลุ่มสาระการเรียนรู้!Print_Area</vt:lpstr>
      <vt:lpstr>ครูผู้สอน!Print_Titles</vt:lpstr>
      <vt:lpstr>ครูวัดผลและรายชื่อผู้ตรวจทาน!Print_Titles</vt:lpstr>
      <vt:lpstr>จำนวนนักเรียน!Print_Titles</vt:lpstr>
      <vt:lpstr>ปัญญาภิวัฒน์แยกสาขา!Print_Titles</vt:lpstr>
      <vt:lpstr>แยกตามชื่อชมรม!Print_Titles</vt:lpstr>
      <vt:lpstr>รายชื่อชมรม!Print_Titles</vt:lpstr>
      <vt:lpstr>หัวหน้ากลุ่มสาระการเรียนรู้!Print_Titles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AdminCom1</dc:creator>
  <cp:lastModifiedBy>Kitiya Silawanna</cp:lastModifiedBy>
  <cp:lastPrinted>2025-06-11T08:42:40Z</cp:lastPrinted>
  <dcterms:created xsi:type="dcterms:W3CDTF">2022-03-30T05:47:53Z</dcterms:created>
  <dcterms:modified xsi:type="dcterms:W3CDTF">2025-06-11T08:45:47Z</dcterms:modified>
</cp:coreProperties>
</file>